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a.mota.SEGURANCASOCIAL.000.001.002\Desktop\"/>
    </mc:Choice>
  </mc:AlternateContent>
  <xr:revisionPtr revIDLastSave="0" documentId="13_ncr:1_{2DAEEE5F-52F2-42D8-A3B3-D9FF4781DB24}" xr6:coauthVersionLast="45" xr6:coauthVersionMax="45" xr10:uidLastSave="{00000000-0000-0000-0000-000000000000}"/>
  <bookViews>
    <workbookView xWindow="-110" yWindow="-110" windowWidth="19420" windowHeight="10420" tabRatio="824" firstSheet="20" activeTab="23" xr2:uid="{00000000-000D-0000-FFFF-FFFF00000000}"/>
  </bookViews>
  <sheets>
    <sheet name="ClassificacaoFuncional" sheetId="159" r:id="rId1"/>
    <sheet name="Programas" sheetId="160" r:id="rId2"/>
    <sheet name="Atividade_A040101" sheetId="161" r:id="rId3"/>
    <sheet name="Atividade_A040201" sheetId="162" r:id="rId4"/>
    <sheet name="Atividade_A050101" sheetId="164" r:id="rId5"/>
    <sheet name="Atividade_A050102" sheetId="165" r:id="rId6"/>
    <sheet name="Atividade_A060101" sheetId="166" r:id="rId7"/>
    <sheet name="Atividade_A060102" sheetId="167" r:id="rId8"/>
    <sheet name="Atividade_A060103" sheetId="168" r:id="rId9"/>
    <sheet name="Atividade_A060104" sheetId="169" r:id="rId10"/>
    <sheet name="Atividade_A060201" sheetId="170" r:id="rId11"/>
    <sheet name="Atividade_A060202" sheetId="171" r:id="rId12"/>
    <sheet name="Atividade_A060301" sheetId="172" r:id="rId13"/>
    <sheet name="Atividade_A060302" sheetId="173" r:id="rId14"/>
    <sheet name="Atividade_A060303" sheetId="174" r:id="rId15"/>
    <sheet name="Atividade_A070101" sheetId="175" r:id="rId16"/>
    <sheet name="CE_OSS_Global" sheetId="176" r:id="rId17"/>
    <sheet name="CE_RegimeContributivo" sheetId="177" r:id="rId18"/>
    <sheet name="CE_RegimeNaoContributivo" sheetId="178" r:id="rId19"/>
    <sheet name="CE_Administração" sheetId="179" r:id="rId20"/>
    <sheet name="CE_CapitalizaçãoFRSS" sheetId="180" r:id="rId21"/>
    <sheet name="TabelaVII_Lei_CE_Receitas" sheetId="89" r:id="rId22"/>
    <sheet name="TabelaVIII_Lei_Prog_Despesas" sheetId="97" r:id="rId23"/>
    <sheet name="TabelaIX_Lei_CE_Despesas" sheetId="91" r:id="rId24"/>
    <sheet name="Saldos_Tesouraria" sheetId="3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__Xk366">[1]Consolidado!$O$1065,[1]Consolidado!$O$1051</definedName>
    <definedName name="__ra113001" localSheetId="2">#REF!</definedName>
    <definedName name="__ra113001" localSheetId="3">#REF!</definedName>
    <definedName name="__ra113001" localSheetId="4">#REF!</definedName>
    <definedName name="__ra113001" localSheetId="5">#REF!</definedName>
    <definedName name="__ra113001" localSheetId="6">#REF!</definedName>
    <definedName name="__ra113001" localSheetId="7">#REF!</definedName>
    <definedName name="__ra113001" localSheetId="8">#REF!</definedName>
    <definedName name="__ra113001" localSheetId="9">#REF!</definedName>
    <definedName name="__ra113001" localSheetId="10">#REF!</definedName>
    <definedName name="__ra113001" localSheetId="11">#REF!</definedName>
    <definedName name="__ra113001" localSheetId="12">#REF!</definedName>
    <definedName name="__ra113001" localSheetId="13">#REF!</definedName>
    <definedName name="__ra113001" localSheetId="14">#REF!</definedName>
    <definedName name="__ra113001" localSheetId="15">#REF!</definedName>
    <definedName name="__ra113001" localSheetId="19">#REF!</definedName>
    <definedName name="__ra113001" localSheetId="20">#REF!</definedName>
    <definedName name="__ra113001" localSheetId="16">#REF!</definedName>
    <definedName name="__ra113001" localSheetId="17">#REF!</definedName>
    <definedName name="__ra113001" localSheetId="0">#REF!</definedName>
    <definedName name="__ra113001" localSheetId="1">#REF!</definedName>
    <definedName name="__ra113001" localSheetId="24">#REF!</definedName>
    <definedName name="__ra113001" localSheetId="23">#REF!</definedName>
    <definedName name="__ra113001" localSheetId="21">#REF!</definedName>
    <definedName name="__ra113001" localSheetId="22">#REF!</definedName>
    <definedName name="__ra113001">#REF!</definedName>
    <definedName name="__RA211006" localSheetId="2">#REF!</definedName>
    <definedName name="__RA211006" localSheetId="3">#REF!</definedName>
    <definedName name="__RA211006" localSheetId="4">#REF!</definedName>
    <definedName name="__RA211006" localSheetId="5">#REF!</definedName>
    <definedName name="__RA211006" localSheetId="6">#REF!</definedName>
    <definedName name="__RA211006" localSheetId="7">#REF!</definedName>
    <definedName name="__RA211006" localSheetId="8">#REF!</definedName>
    <definedName name="__RA211006" localSheetId="9">#REF!</definedName>
    <definedName name="__RA211006" localSheetId="10">#REF!</definedName>
    <definedName name="__RA211006" localSheetId="11">#REF!</definedName>
    <definedName name="__RA211006" localSheetId="12">#REF!</definedName>
    <definedName name="__RA211006" localSheetId="13">#REF!</definedName>
    <definedName name="__RA211006" localSheetId="14">#REF!</definedName>
    <definedName name="__RA211006" localSheetId="15">#REF!</definedName>
    <definedName name="__RA211006" localSheetId="19">#REF!</definedName>
    <definedName name="__RA211006" localSheetId="20">#REF!</definedName>
    <definedName name="__RA211006" localSheetId="16">#REF!</definedName>
    <definedName name="__RA211006" localSheetId="17">#REF!</definedName>
    <definedName name="__RA211006" localSheetId="0">#REF!</definedName>
    <definedName name="__RA211006" localSheetId="1">#REF!</definedName>
    <definedName name="__RA211006" localSheetId="24">#REF!</definedName>
    <definedName name="__RA211006" localSheetId="22">#REF!</definedName>
    <definedName name="__RA211006">#REF!</definedName>
    <definedName name="__raa118" localSheetId="2">#REF!</definedName>
    <definedName name="__raa118" localSheetId="3">#REF!</definedName>
    <definedName name="__raa118" localSheetId="4">#REF!</definedName>
    <definedName name="__raa118" localSheetId="5">#REF!</definedName>
    <definedName name="__raa118" localSheetId="6">#REF!</definedName>
    <definedName name="__raa118" localSheetId="7">#REF!</definedName>
    <definedName name="__raa118" localSheetId="8">#REF!</definedName>
    <definedName name="__raa118" localSheetId="9">#REF!</definedName>
    <definedName name="__raa118" localSheetId="10">#REF!</definedName>
    <definedName name="__raa118" localSheetId="11">#REF!</definedName>
    <definedName name="__raa118" localSheetId="12">#REF!</definedName>
    <definedName name="__raa118" localSheetId="13">#REF!</definedName>
    <definedName name="__raa118" localSheetId="14">#REF!</definedName>
    <definedName name="__raa118" localSheetId="15">#REF!</definedName>
    <definedName name="__raa118" localSheetId="19">#REF!</definedName>
    <definedName name="__raa118" localSheetId="20">#REF!</definedName>
    <definedName name="__raa118" localSheetId="16">#REF!</definedName>
    <definedName name="__raa118" localSheetId="17">#REF!</definedName>
    <definedName name="__raa118" localSheetId="0">#REF!</definedName>
    <definedName name="__raa118" localSheetId="1">#REF!</definedName>
    <definedName name="__raa118" localSheetId="24">#REF!</definedName>
    <definedName name="__raa118" localSheetId="22">#REF!</definedName>
    <definedName name="__raa118">#REF!</definedName>
    <definedName name="__Xk366">[2]Consolidado!$N$3012,[2]Consolidado!$N$3008</definedName>
    <definedName name="_xlnm._FilterDatabase" localSheetId="0" hidden="1">ClassificacaoFuncional!$I$1:$N$93</definedName>
    <definedName name="_xlnm._FilterDatabase" localSheetId="1" hidden="1">Programas!$I$2:$CA$89</definedName>
    <definedName name="_xlnm._FilterDatabase" localSheetId="22" hidden="1">TabelaVIII_Lei_Prog_Despesas!$F$2:$Y$84</definedName>
    <definedName name="_IK100000" localSheetId="2">#REF!</definedName>
    <definedName name="_IK100000" localSheetId="3">#REF!</definedName>
    <definedName name="_IK100000" localSheetId="4">#REF!</definedName>
    <definedName name="_IK100000" localSheetId="5">#REF!</definedName>
    <definedName name="_IK100000" localSheetId="6">#REF!</definedName>
    <definedName name="_IK100000" localSheetId="7">#REF!</definedName>
    <definedName name="_IK100000" localSheetId="8">#REF!</definedName>
    <definedName name="_IK100000" localSheetId="9">#REF!</definedName>
    <definedName name="_IK100000" localSheetId="10">#REF!</definedName>
    <definedName name="_IK100000" localSheetId="11">#REF!</definedName>
    <definedName name="_IK100000" localSheetId="12">#REF!</definedName>
    <definedName name="_IK100000" localSheetId="13">#REF!</definedName>
    <definedName name="_IK100000" localSheetId="14">#REF!</definedName>
    <definedName name="_IK100000" localSheetId="15">#REF!</definedName>
    <definedName name="_IK100000" localSheetId="19">#REF!</definedName>
    <definedName name="_IK100000" localSheetId="20">#REF!</definedName>
    <definedName name="_IK100000" localSheetId="16">#REF!</definedName>
    <definedName name="_IK100000" localSheetId="17">#REF!</definedName>
    <definedName name="_IK100000" localSheetId="0">#REF!</definedName>
    <definedName name="_IK100000" localSheetId="1">#REF!</definedName>
    <definedName name="_IK100000" localSheetId="24">#REF!</definedName>
    <definedName name="_IK100000" localSheetId="23">#REF!</definedName>
    <definedName name="_IK100000" localSheetId="21">#REF!</definedName>
    <definedName name="_IK100000" localSheetId="22">#REF!</definedName>
    <definedName name="_IK100000">#REF!</definedName>
    <definedName name="_IK66000" localSheetId="2">#REF!</definedName>
    <definedName name="_IK66000" localSheetId="3">#REF!</definedName>
    <definedName name="_IK66000" localSheetId="4">#REF!</definedName>
    <definedName name="_IK66000" localSheetId="5">#REF!</definedName>
    <definedName name="_IK66000" localSheetId="6">#REF!</definedName>
    <definedName name="_IK66000" localSheetId="7">#REF!</definedName>
    <definedName name="_IK66000" localSheetId="8">#REF!</definedName>
    <definedName name="_IK66000" localSheetId="9">#REF!</definedName>
    <definedName name="_IK66000" localSheetId="10">#REF!</definedName>
    <definedName name="_IK66000" localSheetId="11">#REF!</definedName>
    <definedName name="_IK66000" localSheetId="12">#REF!</definedName>
    <definedName name="_IK66000" localSheetId="13">#REF!</definedName>
    <definedName name="_IK66000" localSheetId="14">#REF!</definedName>
    <definedName name="_IK66000" localSheetId="15">#REF!</definedName>
    <definedName name="_IK66000" localSheetId="19">#REF!</definedName>
    <definedName name="_IK66000" localSheetId="20">#REF!</definedName>
    <definedName name="_IK66000" localSheetId="16">#REF!</definedName>
    <definedName name="_IK66000" localSheetId="17">#REF!</definedName>
    <definedName name="_IK66000" localSheetId="0">#REF!</definedName>
    <definedName name="_IK66000" localSheetId="1">#REF!</definedName>
    <definedName name="_IK66000" localSheetId="24">#REF!</definedName>
    <definedName name="_IK66000" localSheetId="22">#REF!</definedName>
    <definedName name="_IK66000">#REF!</definedName>
    <definedName name="_IK67000" localSheetId="2">#REF!</definedName>
    <definedName name="_IK67000" localSheetId="3">#REF!</definedName>
    <definedName name="_IK67000" localSheetId="4">#REF!</definedName>
    <definedName name="_IK67000" localSheetId="5">#REF!</definedName>
    <definedName name="_IK67000" localSheetId="6">#REF!</definedName>
    <definedName name="_IK67000" localSheetId="7">#REF!</definedName>
    <definedName name="_IK67000" localSheetId="8">#REF!</definedName>
    <definedName name="_IK67000" localSheetId="9">#REF!</definedName>
    <definedName name="_IK67000" localSheetId="10">#REF!</definedName>
    <definedName name="_IK67000" localSheetId="11">#REF!</definedName>
    <definedName name="_IK67000" localSheetId="12">#REF!</definedName>
    <definedName name="_IK67000" localSheetId="13">#REF!</definedName>
    <definedName name="_IK67000" localSheetId="14">#REF!</definedName>
    <definedName name="_IK67000" localSheetId="15">#REF!</definedName>
    <definedName name="_IK67000" localSheetId="19">#REF!</definedName>
    <definedName name="_IK67000" localSheetId="20">#REF!</definedName>
    <definedName name="_IK67000" localSheetId="16">#REF!</definedName>
    <definedName name="_IK67000" localSheetId="17">#REF!</definedName>
    <definedName name="_IK67000" localSheetId="0">#REF!</definedName>
    <definedName name="_IK67000" localSheetId="1">#REF!</definedName>
    <definedName name="_IK67000" localSheetId="24">#REF!</definedName>
    <definedName name="_IK67000" localSheetId="22">#REF!</definedName>
    <definedName name="_IK67000">#REF!</definedName>
    <definedName name="_IK70000" localSheetId="24">#REF!</definedName>
    <definedName name="_IK70000">#REF!</definedName>
    <definedName name="_IK90000" localSheetId="24">#REF!</definedName>
    <definedName name="_IK90000">#REF!</definedName>
    <definedName name="_ra113001" localSheetId="24">#REF!</definedName>
    <definedName name="_ra113001">#REF!</definedName>
    <definedName name="_RA21003" localSheetId="24">#REF!</definedName>
    <definedName name="_RA21003">#REF!</definedName>
    <definedName name="_RA211003" localSheetId="24">#REF!</definedName>
    <definedName name="_RA211003">#REF!</definedName>
    <definedName name="_RA211006" localSheetId="24">#REF!</definedName>
    <definedName name="_RA211006">#REF!</definedName>
    <definedName name="_raa118" localSheetId="24">#REF!</definedName>
    <definedName name="_raa118">#REF!</definedName>
    <definedName name="_ww1000" localSheetId="24">#REF!</definedName>
    <definedName name="_ww1000">#REF!</definedName>
    <definedName name="_ww10000" localSheetId="24">#REF!</definedName>
    <definedName name="_ww10000">#REF!</definedName>
    <definedName name="_Xk366">[3]Consolidado!$Y$1065,[3]Consolidado!$Y$1051</definedName>
    <definedName name="a">'[4]2008'!$B$35:$B$36</definedName>
    <definedName name="aa">'[4]2008'!$B$35:$B$36</definedName>
    <definedName name="aaaaaaaaaaaa">'[5]2008'!$B$35:$B$36</definedName>
    <definedName name="Abonos_novos_do_mês_de_Agosto_de_1994" localSheetId="2">#REF!</definedName>
    <definedName name="Abonos_novos_do_mês_de_Agosto_de_1994" localSheetId="3">#REF!</definedName>
    <definedName name="Abonos_novos_do_mês_de_Agosto_de_1994" localSheetId="4">#REF!</definedName>
    <definedName name="Abonos_novos_do_mês_de_Agosto_de_1994" localSheetId="5">#REF!</definedName>
    <definedName name="Abonos_novos_do_mês_de_Agosto_de_1994" localSheetId="6">#REF!</definedName>
    <definedName name="Abonos_novos_do_mês_de_Agosto_de_1994" localSheetId="7">#REF!</definedName>
    <definedName name="Abonos_novos_do_mês_de_Agosto_de_1994" localSheetId="8">#REF!</definedName>
    <definedName name="Abonos_novos_do_mês_de_Agosto_de_1994" localSheetId="9">#REF!</definedName>
    <definedName name="Abonos_novos_do_mês_de_Agosto_de_1994" localSheetId="10">#REF!</definedName>
    <definedName name="Abonos_novos_do_mês_de_Agosto_de_1994" localSheetId="11">#REF!</definedName>
    <definedName name="Abonos_novos_do_mês_de_Agosto_de_1994" localSheetId="12">#REF!</definedName>
    <definedName name="Abonos_novos_do_mês_de_Agosto_de_1994" localSheetId="13">#REF!</definedName>
    <definedName name="Abonos_novos_do_mês_de_Agosto_de_1994" localSheetId="14">#REF!</definedName>
    <definedName name="Abonos_novos_do_mês_de_Agosto_de_1994" localSheetId="15">#REF!</definedName>
    <definedName name="Abonos_novos_do_mês_de_Agosto_de_1994" localSheetId="19">#REF!</definedName>
    <definedName name="Abonos_novos_do_mês_de_Agosto_de_1994" localSheetId="20">#REF!</definedName>
    <definedName name="Abonos_novos_do_mês_de_Agosto_de_1994" localSheetId="16">#REF!</definedName>
    <definedName name="Abonos_novos_do_mês_de_Agosto_de_1994" localSheetId="17">#REF!</definedName>
    <definedName name="Abonos_novos_do_mês_de_Agosto_de_1994" localSheetId="0">#REF!</definedName>
    <definedName name="Abonos_novos_do_mês_de_Agosto_de_1994" localSheetId="1">#REF!</definedName>
    <definedName name="Abonos_novos_do_mês_de_Agosto_de_1994" localSheetId="24">#REF!</definedName>
    <definedName name="Abonos_novos_do_mês_de_Agosto_de_1994" localSheetId="23">#REF!</definedName>
    <definedName name="Abonos_novos_do_mês_de_Agosto_de_1994" localSheetId="21">#REF!</definedName>
    <definedName name="Abonos_novos_do_mês_de_Agosto_de_1994" localSheetId="22">#REF!</definedName>
    <definedName name="Abonos_novos_do_mês_de_Agosto_de_1994">#REF!</definedName>
    <definedName name="Abril" localSheetId="2">#REF!</definedName>
    <definedName name="Abril" localSheetId="3">#REF!</definedName>
    <definedName name="Abril" localSheetId="4">#REF!</definedName>
    <definedName name="Abril" localSheetId="5">#REF!</definedName>
    <definedName name="Abril" localSheetId="6">#REF!</definedName>
    <definedName name="Abril" localSheetId="7">#REF!</definedName>
    <definedName name="Abril" localSheetId="8">#REF!</definedName>
    <definedName name="Abril" localSheetId="9">#REF!</definedName>
    <definedName name="Abril" localSheetId="10">#REF!</definedName>
    <definedName name="Abril" localSheetId="11">#REF!</definedName>
    <definedName name="Abril" localSheetId="12">#REF!</definedName>
    <definedName name="Abril" localSheetId="13">#REF!</definedName>
    <definedName name="Abril" localSheetId="14">#REF!</definedName>
    <definedName name="Abril" localSheetId="15">#REF!</definedName>
    <definedName name="Abril" localSheetId="19">#REF!</definedName>
    <definedName name="Abril" localSheetId="20">#REF!</definedName>
    <definedName name="Abril" localSheetId="16">#REF!</definedName>
    <definedName name="Abril" localSheetId="17">#REF!</definedName>
    <definedName name="Abril" localSheetId="0">#REF!</definedName>
    <definedName name="Abril" localSheetId="1">#REF!</definedName>
    <definedName name="Abril" localSheetId="24">#REF!</definedName>
    <definedName name="Abril" localSheetId="22">#REF!</definedName>
    <definedName name="Abril">#REF!</definedName>
    <definedName name="ag" localSheetId="2">#REF!</definedName>
    <definedName name="ag" localSheetId="3">#REF!</definedName>
    <definedName name="ag" localSheetId="4">#REF!</definedName>
    <definedName name="ag" localSheetId="5">#REF!</definedName>
    <definedName name="ag" localSheetId="6">#REF!</definedName>
    <definedName name="ag" localSheetId="7">#REF!</definedName>
    <definedName name="ag" localSheetId="8">#REF!</definedName>
    <definedName name="ag" localSheetId="9">#REF!</definedName>
    <definedName name="ag" localSheetId="10">#REF!</definedName>
    <definedName name="ag" localSheetId="11">#REF!</definedName>
    <definedName name="ag" localSheetId="12">#REF!</definedName>
    <definedName name="ag" localSheetId="13">#REF!</definedName>
    <definedName name="ag" localSheetId="14">#REF!</definedName>
    <definedName name="ag" localSheetId="15">#REF!</definedName>
    <definedName name="ag" localSheetId="19">#REF!</definedName>
    <definedName name="ag" localSheetId="20">#REF!</definedName>
    <definedName name="ag" localSheetId="16">#REF!</definedName>
    <definedName name="ag" localSheetId="17">#REF!</definedName>
    <definedName name="ag" localSheetId="0">#REF!</definedName>
    <definedName name="ag" localSheetId="1">#REF!</definedName>
    <definedName name="ag" localSheetId="24">#REF!</definedName>
    <definedName name="ag" localSheetId="22">#REF!</definedName>
    <definedName name="ag">#REF!</definedName>
    <definedName name="Ago" localSheetId="24">#REF!</definedName>
    <definedName name="Ago">#REF!</definedName>
    <definedName name="agosto" localSheetId="24">#REF!</definedName>
    <definedName name="agosto">#REF!</definedName>
    <definedName name="Agosto1" localSheetId="24">#REF!</definedName>
    <definedName name="Agosto1">#REF!</definedName>
    <definedName name="an424." localSheetId="24">#REF!</definedName>
    <definedName name="an424.">#REF!</definedName>
    <definedName name="AT" localSheetId="2">[6]Classificadores_Listas!$V$3:$V$13</definedName>
    <definedName name="AT" localSheetId="3">[6]Classificadores_Listas!$V$3:$V$13</definedName>
    <definedName name="AT" localSheetId="4">[6]Classificadores_Listas!$V$3:$V$13</definedName>
    <definedName name="AT" localSheetId="5">[6]Classificadores_Listas!$V$3:$V$13</definedName>
    <definedName name="AT" localSheetId="6">[6]Classificadores_Listas!$V$3:$V$13</definedName>
    <definedName name="AT" localSheetId="7">[6]Classificadores_Listas!$V$3:$V$13</definedName>
    <definedName name="AT" localSheetId="8">[6]Classificadores_Listas!$V$3:$V$13</definedName>
    <definedName name="AT" localSheetId="9">[6]Classificadores_Listas!$V$3:$V$13</definedName>
    <definedName name="AT" localSheetId="10">[6]Classificadores_Listas!$V$3:$V$13</definedName>
    <definedName name="AT" localSheetId="11">[6]Classificadores_Listas!$V$3:$V$13</definedName>
    <definedName name="AT" localSheetId="12">[6]Classificadores_Listas!$V$3:$V$13</definedName>
    <definedName name="AT" localSheetId="13">[6]Classificadores_Listas!$V$3:$V$13</definedName>
    <definedName name="AT" localSheetId="14">[6]Classificadores_Listas!$V$3:$V$13</definedName>
    <definedName name="AT" localSheetId="15">[6]Classificadores_Listas!$V$3:$V$13</definedName>
    <definedName name="AT" localSheetId="19">[6]Classificadores_Listas!$V$3:$V$13</definedName>
    <definedName name="AT" localSheetId="20">#REF!</definedName>
    <definedName name="AT" localSheetId="16">[6]Classificadores_Listas!$V$3:$V$13</definedName>
    <definedName name="AT" localSheetId="17">[6]Classificadores_Listas!$V$3:$V$13</definedName>
    <definedName name="AT" localSheetId="18">[6]Classificadores_Listas!$V$3:$V$13</definedName>
    <definedName name="AT" localSheetId="0">[6]Classificadores_Listas!$V$3:$V$13</definedName>
    <definedName name="AT" localSheetId="1">[6]Classificadores_Listas!$V$3:$V$13</definedName>
    <definedName name="AT" localSheetId="22">[7]Classificadores_Listas!$V$3:$V$13</definedName>
    <definedName name="AT">[8]Classificadores_Listas!$AC$3:$AC$16</definedName>
    <definedName name="ATIVIDADE" localSheetId="2">[9]Classificadores_Listas!$AC$3:$AC$16</definedName>
    <definedName name="ATIVIDADE" localSheetId="3">[9]Classificadores_Listas!$AC$3:$AC$16</definedName>
    <definedName name="ATIVIDADE" localSheetId="4">[9]Classificadores_Listas!$AC$3:$AC$16</definedName>
    <definedName name="ATIVIDADE" localSheetId="5">[9]Classificadores_Listas!$AC$3:$AC$16</definedName>
    <definedName name="ATIVIDADE" localSheetId="6">[9]Classificadores_Listas!$AC$3:$AC$16</definedName>
    <definedName name="ATIVIDADE" localSheetId="7">[9]Classificadores_Listas!$AC$3:$AC$16</definedName>
    <definedName name="ATIVIDADE" localSheetId="8">[9]Classificadores_Listas!$AC$3:$AC$16</definedName>
    <definedName name="ATIVIDADE" localSheetId="9">[9]Classificadores_Listas!$AC$3:$AC$16</definedName>
    <definedName name="ATIVIDADE" localSheetId="10">[9]Classificadores_Listas!$AC$3:$AC$16</definedName>
    <definedName name="ATIVIDADE" localSheetId="11">[9]Classificadores_Listas!$AC$3:$AC$16</definedName>
    <definedName name="ATIVIDADE" localSheetId="12">[9]Classificadores_Listas!$AC$3:$AC$16</definedName>
    <definedName name="ATIVIDADE" localSheetId="13">[9]Classificadores_Listas!$AC$3:$AC$16</definedName>
    <definedName name="ATIVIDADE" localSheetId="14">[9]Classificadores_Listas!$AC$3:$AC$16</definedName>
    <definedName name="ATIVIDADE" localSheetId="15">[9]Classificadores_Listas!$AC$3:$AC$16</definedName>
    <definedName name="ATIVIDADE" localSheetId="19">[9]Classificadores_Listas!$AC$3:$AC$16</definedName>
    <definedName name="ATIVIDADE" localSheetId="20">[10]Classificadores_Listas!$V$3:$V$6</definedName>
    <definedName name="ATIVIDADE" localSheetId="16">[9]Classificadores_Listas!$AC$3:$AC$16</definedName>
    <definedName name="ATIVIDADE" localSheetId="17">[9]Classificadores_Listas!$AC$3:$AC$16</definedName>
    <definedName name="ATIVIDADE" localSheetId="18">[9]Classificadores_Listas!$AC$3:$AC$16</definedName>
    <definedName name="ATIVIDADE" localSheetId="0">[9]Classificadores_Listas!$AC$3:$AC$16</definedName>
    <definedName name="ATIVIDADE" localSheetId="1">[9]Classificadores_Listas!$AC$3:$AC$16</definedName>
    <definedName name="ATIVIDADE" localSheetId="22">[9]Classificadores_Listas!$AC$3:$AC$16</definedName>
    <definedName name="ATIVIDADE">[8]Classificadores_Listas!$AC$3:$AC$16</definedName>
    <definedName name="Bi" localSheetId="2">[6]Classificadores_Listas!$G$9:$G$10</definedName>
    <definedName name="Bi" localSheetId="3">[6]Classificadores_Listas!$G$9:$G$10</definedName>
    <definedName name="Bi" localSheetId="4">[6]Classificadores_Listas!$G$9:$G$10</definedName>
    <definedName name="Bi" localSheetId="5">[6]Classificadores_Listas!$G$9:$G$10</definedName>
    <definedName name="Bi" localSheetId="6">[6]Classificadores_Listas!$G$9:$G$10</definedName>
    <definedName name="Bi" localSheetId="7">[6]Classificadores_Listas!$G$9:$G$10</definedName>
    <definedName name="Bi" localSheetId="8">[6]Classificadores_Listas!$G$9:$G$10</definedName>
    <definedName name="Bi" localSheetId="9">[6]Classificadores_Listas!$G$9:$G$10</definedName>
    <definedName name="Bi" localSheetId="10">[6]Classificadores_Listas!$G$9:$G$10</definedName>
    <definedName name="Bi" localSheetId="11">[6]Classificadores_Listas!$G$9:$G$10</definedName>
    <definedName name="Bi" localSheetId="12">[6]Classificadores_Listas!$G$9:$G$10</definedName>
    <definedName name="Bi" localSheetId="13">[6]Classificadores_Listas!$G$9:$G$10</definedName>
    <definedName name="Bi" localSheetId="14">[6]Classificadores_Listas!$G$9:$G$10</definedName>
    <definedName name="Bi" localSheetId="15">[6]Classificadores_Listas!$G$9:$G$10</definedName>
    <definedName name="Bi" localSheetId="19">[6]Classificadores_Listas!$G$9:$G$10</definedName>
    <definedName name="Bi" localSheetId="20">#REF!</definedName>
    <definedName name="Bi" localSheetId="16">[6]Classificadores_Listas!$G$9:$G$10</definedName>
    <definedName name="Bi" localSheetId="17">[6]Classificadores_Listas!$G$9:$G$10</definedName>
    <definedName name="Bi" localSheetId="18">[6]Classificadores_Listas!$G$9:$G$10</definedName>
    <definedName name="Bi" localSheetId="0">[6]Classificadores_Listas!$G$9:$G$10</definedName>
    <definedName name="Bi" localSheetId="1">[6]Classificadores_Listas!$G$9:$G$10</definedName>
    <definedName name="BI" localSheetId="24">[11]ClassificadorEconomico!#REF!</definedName>
    <definedName name="Bi" localSheetId="22">[7]Classificadores_Listas!$G$9:$G$10</definedName>
    <definedName name="BI">[12]ClassificadorEconomico!#REF!</definedName>
    <definedName name="Bin" localSheetId="2">[10]Classificadores_Listas!$G$9:$G$10</definedName>
    <definedName name="Bin" localSheetId="3">[10]Classificadores_Listas!$G$9:$G$10</definedName>
    <definedName name="Bin" localSheetId="4">[10]Classificadores_Listas!$G$9:$G$10</definedName>
    <definedName name="Bin" localSheetId="5">[10]Classificadores_Listas!$G$9:$G$10</definedName>
    <definedName name="Bin" localSheetId="6">[10]Classificadores_Listas!$G$9:$G$10</definedName>
    <definedName name="Bin" localSheetId="7">[10]Classificadores_Listas!$G$9:$G$10</definedName>
    <definedName name="Bin" localSheetId="8">[10]Classificadores_Listas!$G$9:$G$10</definedName>
    <definedName name="Bin" localSheetId="9">[10]Classificadores_Listas!$G$9:$G$10</definedName>
    <definedName name="Bin" localSheetId="10">[10]Classificadores_Listas!$G$9:$G$10</definedName>
    <definedName name="Bin" localSheetId="11">[10]Classificadores_Listas!$G$9:$G$10</definedName>
    <definedName name="Bin" localSheetId="12">[10]Classificadores_Listas!$G$9:$G$10</definedName>
    <definedName name="Bin" localSheetId="13">[10]Classificadores_Listas!$G$9:$G$10</definedName>
    <definedName name="Bin" localSheetId="14">[10]Classificadores_Listas!$G$9:$G$10</definedName>
    <definedName name="Bin" localSheetId="15">[10]Classificadores_Listas!$G$9:$G$10</definedName>
    <definedName name="Bin" localSheetId="19">[10]Classificadores_Listas!$G$9:$G$10</definedName>
    <definedName name="Bin" localSheetId="20">[10]Classificadores_Listas!$G$9:$G$10</definedName>
    <definedName name="Bin" localSheetId="16">[10]Classificadores_Listas!$G$9:$G$10</definedName>
    <definedName name="Bin" localSheetId="17">[10]Classificadores_Listas!$G$9:$G$10</definedName>
    <definedName name="Bin" localSheetId="18">[10]Classificadores_Listas!$G$9:$G$10</definedName>
    <definedName name="Bin" localSheetId="0">[10]Classificadores_Listas!$G$9:$G$10</definedName>
    <definedName name="Bin" localSheetId="1">[10]Classificadores_Listas!$G$9:$G$10</definedName>
    <definedName name="Bin" localSheetId="22">[13]Classificadores_Listas!$G$9:$G$10</definedName>
    <definedName name="Bin">[14]Classificadores_Listas!$G$9:$G$10</definedName>
    <definedName name="CABIMENTOS" localSheetId="2">#REF!</definedName>
    <definedName name="CABIMENTOS" localSheetId="3">#REF!</definedName>
    <definedName name="CABIMENTOS" localSheetId="4">#REF!</definedName>
    <definedName name="CABIMENTOS" localSheetId="5">#REF!</definedName>
    <definedName name="CABIMENTOS" localSheetId="6">#REF!</definedName>
    <definedName name="CABIMENTOS" localSheetId="7">#REF!</definedName>
    <definedName name="CABIMENTOS" localSheetId="8">#REF!</definedName>
    <definedName name="CABIMENTOS" localSheetId="9">#REF!</definedName>
    <definedName name="CABIMENTOS" localSheetId="10">#REF!</definedName>
    <definedName name="CABIMENTOS" localSheetId="11">#REF!</definedName>
    <definedName name="CABIMENTOS" localSheetId="12">#REF!</definedName>
    <definedName name="CABIMENTOS" localSheetId="13">#REF!</definedName>
    <definedName name="CABIMENTOS" localSheetId="14">#REF!</definedName>
    <definedName name="CABIMENTOS" localSheetId="15">#REF!</definedName>
    <definedName name="CABIMENTOS" localSheetId="19">#REF!</definedName>
    <definedName name="CABIMENTOS" localSheetId="20">#REF!</definedName>
    <definedName name="CABIMENTOS" localSheetId="16">#REF!</definedName>
    <definedName name="CABIMENTOS" localSheetId="17">#REF!</definedName>
    <definedName name="CABIMENTOS" localSheetId="0">#REF!</definedName>
    <definedName name="CABIMENTOS" localSheetId="1">#REF!</definedName>
    <definedName name="CABIMENTOS" localSheetId="24">#REF!</definedName>
    <definedName name="CABIMENTOS" localSheetId="23">#REF!</definedName>
    <definedName name="CABIMENTOS" localSheetId="21">#REF!</definedName>
    <definedName name="CABIMENTOS" localSheetId="22">#REF!</definedName>
    <definedName name="CABIMENTOS">#REF!</definedName>
    <definedName name="CC" localSheetId="2">[6]Classificadores_Listas!$G$14:$G$29</definedName>
    <definedName name="CC" localSheetId="3">[6]Classificadores_Listas!$G$14:$G$29</definedName>
    <definedName name="CC" localSheetId="4">[6]Classificadores_Listas!$G$14:$G$29</definedName>
    <definedName name="CC" localSheetId="5">[6]Classificadores_Listas!$G$14:$G$29</definedName>
    <definedName name="CC" localSheetId="6">[6]Classificadores_Listas!$G$14:$G$29</definedName>
    <definedName name="CC" localSheetId="7">[6]Classificadores_Listas!$G$14:$G$29</definedName>
    <definedName name="CC" localSheetId="8">[6]Classificadores_Listas!$G$14:$G$29</definedName>
    <definedName name="CC" localSheetId="9">[6]Classificadores_Listas!$G$14:$G$29</definedName>
    <definedName name="CC" localSheetId="10">[6]Classificadores_Listas!$G$14:$G$29</definedName>
    <definedName name="CC" localSheetId="11">[6]Classificadores_Listas!$G$14:$G$29</definedName>
    <definedName name="CC" localSheetId="12">[6]Classificadores_Listas!$G$14:$G$29</definedName>
    <definedName name="CC" localSheetId="13">[6]Classificadores_Listas!$G$14:$G$29</definedName>
    <definedName name="CC" localSheetId="14">[6]Classificadores_Listas!$G$14:$G$29</definedName>
    <definedName name="CC" localSheetId="15">[6]Classificadores_Listas!$G$14:$G$29</definedName>
    <definedName name="CC" localSheetId="19">[6]Classificadores_Listas!$G$14:$G$29</definedName>
    <definedName name="CC" localSheetId="20">[6]Classificadores_Listas!$G$15:$G$30</definedName>
    <definedName name="CC" localSheetId="16">[6]Classificadores_Listas!$G$14:$G$29</definedName>
    <definedName name="CC" localSheetId="17">[6]Classificadores_Listas!$G$14:$G$29</definedName>
    <definedName name="CC" localSheetId="18">[6]Classificadores_Listas!$G$14:$G$29</definedName>
    <definedName name="CC" localSheetId="0">[6]Classificadores_Listas!$G$14:$G$29</definedName>
    <definedName name="CC" localSheetId="1">[6]Classificadores_Listas!$G$14:$G$29</definedName>
    <definedName name="CC" localSheetId="24">[11]ClassificadorEconomico!$G$3:$G$6</definedName>
    <definedName name="CC" localSheetId="22">[7]Classificadores_Listas!$G$14:$G$29</definedName>
    <definedName name="CC">[12]ClassificadorEconomico!$G$3:$G$6</definedName>
    <definedName name="CE" localSheetId="2">[6]Classificadores_Listas!$D$3:$D$384</definedName>
    <definedName name="CE" localSheetId="3">[6]Classificadores_Listas!$D$3:$D$384</definedName>
    <definedName name="CE" localSheetId="4">[6]Classificadores_Listas!$D$3:$D$384</definedName>
    <definedName name="CE" localSheetId="5">[6]Classificadores_Listas!$D$3:$D$384</definedName>
    <definedName name="CE" localSheetId="6">[6]Classificadores_Listas!$D$3:$D$384</definedName>
    <definedName name="CE" localSheetId="7">[6]Classificadores_Listas!$D$3:$D$384</definedName>
    <definedName name="CE" localSheetId="8">[6]Classificadores_Listas!$D$3:$D$384</definedName>
    <definedName name="CE" localSheetId="9">[6]Classificadores_Listas!$D$3:$D$384</definedName>
    <definedName name="CE" localSheetId="10">[6]Classificadores_Listas!$D$3:$D$384</definedName>
    <definedName name="CE" localSheetId="11">[6]Classificadores_Listas!$D$3:$D$384</definedName>
    <definedName name="CE" localSheetId="12">[6]Classificadores_Listas!$D$3:$D$384</definedName>
    <definedName name="CE" localSheetId="13">[6]Classificadores_Listas!$D$3:$D$384</definedName>
    <definedName name="CE" localSheetId="14">[6]Classificadores_Listas!$D$3:$D$384</definedName>
    <definedName name="CE" localSheetId="15">[6]Classificadores_Listas!$D$3:$D$384</definedName>
    <definedName name="CE" localSheetId="19">[6]Classificadores_Listas!$D$3:$D$384</definedName>
    <definedName name="CE" localSheetId="20">#REF!</definedName>
    <definedName name="CE" localSheetId="16">[6]Classificadores_Listas!$D$3:$D$384</definedName>
    <definedName name="CE" localSheetId="17">[6]Classificadores_Listas!$D$3:$D$384</definedName>
    <definedName name="CE" localSheetId="18">[6]Classificadores_Listas!$D$3:$D$384</definedName>
    <definedName name="CE" localSheetId="0">[6]Classificadores_Listas!$D$3:$D$384</definedName>
    <definedName name="CE" localSheetId="1">[6]Classificadores_Listas!$D$3:$D$384</definedName>
    <definedName name="CE" localSheetId="22">[7]Classificadores_Listas!$D$3:$D$384</definedName>
    <definedName name="CE">[8]Classificadores_Listas!$E$5:$E$329</definedName>
    <definedName name="CED" localSheetId="2">[6]Classificadores_Listas!$D$3:$D$253</definedName>
    <definedName name="CED" localSheetId="3">[6]Classificadores_Listas!$D$3:$D$253</definedName>
    <definedName name="CED" localSheetId="4">[6]Classificadores_Listas!$D$3:$D$253</definedName>
    <definedName name="CED" localSheetId="5">[6]Classificadores_Listas!$D$3:$D$253</definedName>
    <definedName name="CED" localSheetId="6">[6]Classificadores_Listas!$D$3:$D$253</definedName>
    <definedName name="CED" localSheetId="7">[6]Classificadores_Listas!$D$3:$D$253</definedName>
    <definedName name="CED" localSheetId="8">[6]Classificadores_Listas!$D$3:$D$253</definedName>
    <definedName name="CED" localSheetId="9">[6]Classificadores_Listas!$D$3:$D$253</definedName>
    <definedName name="CED" localSheetId="10">[6]Classificadores_Listas!$D$3:$D$253</definedName>
    <definedName name="CED" localSheetId="11">[6]Classificadores_Listas!$D$3:$D$253</definedName>
    <definedName name="CED" localSheetId="12">[6]Classificadores_Listas!$D$3:$D$253</definedName>
    <definedName name="CED" localSheetId="13">[6]Classificadores_Listas!$D$3:$D$253</definedName>
    <definedName name="CED" localSheetId="14">[6]Classificadores_Listas!$D$3:$D$253</definedName>
    <definedName name="CED" localSheetId="15">[6]Classificadores_Listas!$D$3:$D$253</definedName>
    <definedName name="CED" localSheetId="19">[6]Classificadores_Listas!$D$3:$D$253</definedName>
    <definedName name="CED" localSheetId="20">#REF!</definedName>
    <definedName name="CED" localSheetId="16">[6]Classificadores_Listas!$D$3:$D$253</definedName>
    <definedName name="CED" localSheetId="17">[6]Classificadores_Listas!$D$3:$D$253</definedName>
    <definedName name="CED" localSheetId="18">[6]Classificadores_Listas!$D$3:$D$253</definedName>
    <definedName name="CED" localSheetId="0">[6]Classificadores_Listas!$D$3:$D$253</definedName>
    <definedName name="CED" localSheetId="1">[6]Classificadores_Listas!$D$3:$D$253</definedName>
    <definedName name="CED" localSheetId="22">[7]Classificadores_Listas!$D$3:$D$253</definedName>
    <definedName name="CED">[8]Classificadores_Listas!$E$5:$E$204</definedName>
    <definedName name="CEDes" localSheetId="2">[10]Classificadores_Listas!$D$3:$D$253</definedName>
    <definedName name="CEDes" localSheetId="3">[10]Classificadores_Listas!$D$3:$D$253</definedName>
    <definedName name="CEDes" localSheetId="4">[10]Classificadores_Listas!$D$3:$D$253</definedName>
    <definedName name="CEDes" localSheetId="5">[10]Classificadores_Listas!$D$3:$D$253</definedName>
    <definedName name="CEDes" localSheetId="6">[10]Classificadores_Listas!$D$3:$D$253</definedName>
    <definedName name="CEDes" localSheetId="7">[10]Classificadores_Listas!$D$3:$D$253</definedName>
    <definedName name="CEDes" localSheetId="8">[10]Classificadores_Listas!$D$3:$D$253</definedName>
    <definedName name="CEDes" localSheetId="9">[10]Classificadores_Listas!$D$3:$D$253</definedName>
    <definedName name="CEDes" localSheetId="10">[10]Classificadores_Listas!$D$3:$D$253</definedName>
    <definedName name="CEDes" localSheetId="11">[10]Classificadores_Listas!$D$3:$D$253</definedName>
    <definedName name="CEDes" localSheetId="12">[10]Classificadores_Listas!$D$3:$D$253</definedName>
    <definedName name="CEDes" localSheetId="13">[10]Classificadores_Listas!$D$3:$D$253</definedName>
    <definedName name="CEDes" localSheetId="14">[10]Classificadores_Listas!$D$3:$D$253</definedName>
    <definedName name="CEDes" localSheetId="15">[10]Classificadores_Listas!$D$3:$D$253</definedName>
    <definedName name="CEDes" localSheetId="19">[10]Classificadores_Listas!$D$3:$D$253</definedName>
    <definedName name="CEDes" localSheetId="20">[10]Classificadores_Listas!$D$3:$D$253</definedName>
    <definedName name="CEDes" localSheetId="16">[10]Classificadores_Listas!$D$3:$D$253</definedName>
    <definedName name="CEDes" localSheetId="17">[10]Classificadores_Listas!$D$3:$D$253</definedName>
    <definedName name="CEDes" localSheetId="18">[10]Classificadores_Listas!$D$3:$D$253</definedName>
    <definedName name="CEDes" localSheetId="0">[10]Classificadores_Listas!$D$3:$D$253</definedName>
    <definedName name="CEDes" localSheetId="1">[10]Classificadores_Listas!$D$3:$D$253</definedName>
    <definedName name="CEDes" localSheetId="22">[13]Classificadores_Listas!$D$3:$D$253</definedName>
    <definedName name="CEDes">[14]Classificadores_Listas!$D$3:$D$253</definedName>
    <definedName name="CER" localSheetId="2">[6]Classificadores_Listas!$D$254:$D$384</definedName>
    <definedName name="CER" localSheetId="3">[6]Classificadores_Listas!$D$254:$D$384</definedName>
    <definedName name="CER" localSheetId="4">[6]Classificadores_Listas!$D$254:$D$384</definedName>
    <definedName name="CER" localSheetId="5">[6]Classificadores_Listas!$D$254:$D$384</definedName>
    <definedName name="CER" localSheetId="6">[6]Classificadores_Listas!$D$254:$D$384</definedName>
    <definedName name="CER" localSheetId="7">[6]Classificadores_Listas!$D$254:$D$384</definedName>
    <definedName name="CER" localSheetId="8">[6]Classificadores_Listas!$D$254:$D$384</definedName>
    <definedName name="CER" localSheetId="9">[6]Classificadores_Listas!$D$254:$D$384</definedName>
    <definedName name="CER" localSheetId="10">[6]Classificadores_Listas!$D$254:$D$384</definedName>
    <definedName name="CER" localSheetId="11">[6]Classificadores_Listas!$D$254:$D$384</definedName>
    <definedName name="CER" localSheetId="12">[6]Classificadores_Listas!$D$254:$D$384</definedName>
    <definedName name="CER" localSheetId="13">[6]Classificadores_Listas!$D$254:$D$384</definedName>
    <definedName name="CER" localSheetId="14">[6]Classificadores_Listas!$D$254:$D$384</definedName>
    <definedName name="CER" localSheetId="15">[6]Classificadores_Listas!$D$254:$D$384</definedName>
    <definedName name="CER" localSheetId="19">[6]Classificadores_Listas!$D$254:$D$384</definedName>
    <definedName name="CER" localSheetId="20">#REF!</definedName>
    <definedName name="CER" localSheetId="16">[6]Classificadores_Listas!$D$254:$D$384</definedName>
    <definedName name="CER" localSheetId="17">[6]Classificadores_Listas!$D$254:$D$384</definedName>
    <definedName name="CER" localSheetId="18">[6]Classificadores_Listas!$D$254:$D$384</definedName>
    <definedName name="CER" localSheetId="0">[6]Classificadores_Listas!$D$254:$D$384</definedName>
    <definedName name="CER" localSheetId="1">[6]Classificadores_Listas!$D$254:$D$384</definedName>
    <definedName name="CER" localSheetId="22">[7]Classificadores_Listas!$D$254:$D$384</definedName>
    <definedName name="CER">[8]Classificadores_Listas!$E$205:$E$329</definedName>
    <definedName name="CERec" localSheetId="2">[10]Classificadores_Listas!$D$254:$D$384</definedName>
    <definedName name="CERec" localSheetId="3">[10]Classificadores_Listas!$D$254:$D$384</definedName>
    <definedName name="CERec" localSheetId="4">[10]Classificadores_Listas!$D$254:$D$384</definedName>
    <definedName name="CERec" localSheetId="5">[10]Classificadores_Listas!$D$254:$D$384</definedName>
    <definedName name="CERec" localSheetId="6">[10]Classificadores_Listas!$D$254:$D$384</definedName>
    <definedName name="CERec" localSheetId="7">[10]Classificadores_Listas!$D$254:$D$384</definedName>
    <definedName name="CERec" localSheetId="8">[10]Classificadores_Listas!$D$254:$D$384</definedName>
    <definedName name="CERec" localSheetId="9">[10]Classificadores_Listas!$D$254:$D$384</definedName>
    <definedName name="CERec" localSheetId="10">[10]Classificadores_Listas!$D$254:$D$384</definedName>
    <definedName name="CERec" localSheetId="11">[10]Classificadores_Listas!$D$254:$D$384</definedName>
    <definedName name="CERec" localSheetId="12">[10]Classificadores_Listas!$D$254:$D$384</definedName>
    <definedName name="CERec" localSheetId="13">[10]Classificadores_Listas!$D$254:$D$384</definedName>
    <definedName name="CERec" localSheetId="14">[10]Classificadores_Listas!$D$254:$D$384</definedName>
    <definedName name="CERec" localSheetId="15">[10]Classificadores_Listas!$D$254:$D$384</definedName>
    <definedName name="CERec" localSheetId="19">[10]Classificadores_Listas!$D$254:$D$384</definedName>
    <definedName name="CERec" localSheetId="20">[10]Classificadores_Listas!$D$254:$D$384</definedName>
    <definedName name="CERec" localSheetId="16">[10]Classificadores_Listas!$D$254:$D$384</definedName>
    <definedName name="CERec" localSheetId="17">[10]Classificadores_Listas!$D$254:$D$384</definedName>
    <definedName name="CERec" localSheetId="18">[10]Classificadores_Listas!$D$254:$D$384</definedName>
    <definedName name="CERec" localSheetId="0">[10]Classificadores_Listas!$D$254:$D$384</definedName>
    <definedName name="CERec" localSheetId="1">[10]Classificadores_Listas!$D$254:$D$384</definedName>
    <definedName name="CERec" localSheetId="22">[13]Classificadores_Listas!$D$254:$D$384</definedName>
    <definedName name="CERec">[14]Classificadores_Listas!$D$254:$D$384</definedName>
    <definedName name="CET" localSheetId="2">[10]Classificadores_Listas!$D$3:$D$384</definedName>
    <definedName name="CET" localSheetId="3">[10]Classificadores_Listas!$D$3:$D$384</definedName>
    <definedName name="CET" localSheetId="4">[10]Classificadores_Listas!$D$3:$D$384</definedName>
    <definedName name="CET" localSheetId="5">[10]Classificadores_Listas!$D$3:$D$384</definedName>
    <definedName name="CET" localSheetId="6">[10]Classificadores_Listas!$D$3:$D$384</definedName>
    <definedName name="CET" localSheetId="7">[10]Classificadores_Listas!$D$3:$D$384</definedName>
    <definedName name="CET" localSheetId="8">[10]Classificadores_Listas!$D$3:$D$384</definedName>
    <definedName name="CET" localSheetId="9">[10]Classificadores_Listas!$D$3:$D$384</definedName>
    <definedName name="CET" localSheetId="10">[10]Classificadores_Listas!$D$3:$D$384</definedName>
    <definedName name="CET" localSheetId="11">[10]Classificadores_Listas!$D$3:$D$384</definedName>
    <definedName name="CET" localSheetId="12">[10]Classificadores_Listas!$D$3:$D$384</definedName>
    <definedName name="CET" localSheetId="13">[10]Classificadores_Listas!$D$3:$D$384</definedName>
    <definedName name="CET" localSheetId="14">[10]Classificadores_Listas!$D$3:$D$384</definedName>
    <definedName name="CET" localSheetId="15">[10]Classificadores_Listas!$D$3:$D$384</definedName>
    <definedName name="CET" localSheetId="19">[10]Classificadores_Listas!$D$3:$D$384</definedName>
    <definedName name="CET" localSheetId="20">[10]Classificadores_Listas!$D$3:$D$384</definedName>
    <definedName name="CET" localSheetId="16">[10]Classificadores_Listas!$D$3:$D$384</definedName>
    <definedName name="CET" localSheetId="17">[10]Classificadores_Listas!$D$3:$D$384</definedName>
    <definedName name="CET" localSheetId="18">[10]Classificadores_Listas!$D$3:$D$384</definedName>
    <definedName name="CET" localSheetId="0">[10]Classificadores_Listas!$D$3:$D$384</definedName>
    <definedName name="CET" localSheetId="1">[10]Classificadores_Listas!$D$3:$D$384</definedName>
    <definedName name="CET" localSheetId="22">[13]Classificadores_Listas!$D$3:$D$384</definedName>
    <definedName name="CET">[14]Classificadores_Listas!$D$3:$D$384</definedName>
    <definedName name="CF" localSheetId="2">[6]Classificadores_Listas!$R$3:$R$71</definedName>
    <definedName name="CF" localSheetId="3">[6]Classificadores_Listas!$R$3:$R$71</definedName>
    <definedName name="CF" localSheetId="4">[6]Classificadores_Listas!$R$3:$R$71</definedName>
    <definedName name="CF" localSheetId="5">[6]Classificadores_Listas!$R$3:$R$71</definedName>
    <definedName name="CF" localSheetId="6">[6]Classificadores_Listas!$R$3:$R$71</definedName>
    <definedName name="CF" localSheetId="7">[6]Classificadores_Listas!$R$3:$R$71</definedName>
    <definedName name="CF" localSheetId="8">[6]Classificadores_Listas!$R$3:$R$71</definedName>
    <definedName name="CF" localSheetId="9">[6]Classificadores_Listas!$R$3:$R$71</definedName>
    <definedName name="CF" localSheetId="10">[6]Classificadores_Listas!$R$3:$R$71</definedName>
    <definedName name="CF" localSheetId="11">[6]Classificadores_Listas!$R$3:$R$71</definedName>
    <definedName name="CF" localSheetId="12">[6]Classificadores_Listas!$R$3:$R$71</definedName>
    <definedName name="CF" localSheetId="13">[6]Classificadores_Listas!$R$3:$R$71</definedName>
    <definedName name="CF" localSheetId="14">[6]Classificadores_Listas!$R$3:$R$71</definedName>
    <definedName name="CF" localSheetId="15">[6]Classificadores_Listas!$R$3:$R$71</definedName>
    <definedName name="CF" localSheetId="19">[6]Classificadores_Listas!$R$3:$R$71</definedName>
    <definedName name="CF" localSheetId="20">#REF!</definedName>
    <definedName name="CF" localSheetId="16">[6]Classificadores_Listas!$R$3:$R$71</definedName>
    <definedName name="CF" localSheetId="17">[6]Classificadores_Listas!$R$3:$R$71</definedName>
    <definedName name="CF" localSheetId="18">[6]Classificadores_Listas!$R$3:$R$71</definedName>
    <definedName name="CF" localSheetId="0">[6]Classificadores_Listas!$R$3:$R$71</definedName>
    <definedName name="CF" localSheetId="1">[6]Classificadores_Listas!$R$3:$R$71</definedName>
    <definedName name="CF" localSheetId="22">[7]Classificadores_Listas!$R$3:$R$71</definedName>
    <definedName name="CF">[8]Classificadores_Listas!$X$3:$X$71</definedName>
    <definedName name="CFu" localSheetId="2">[10]Classificadores_Listas!$R$3:$R$71</definedName>
    <definedName name="CFu" localSheetId="3">[10]Classificadores_Listas!$R$3:$R$71</definedName>
    <definedName name="CFu" localSheetId="4">[10]Classificadores_Listas!$R$3:$R$71</definedName>
    <definedName name="CFu" localSheetId="5">[10]Classificadores_Listas!$R$3:$R$71</definedName>
    <definedName name="CFu" localSheetId="6">[10]Classificadores_Listas!$R$3:$R$71</definedName>
    <definedName name="CFu" localSheetId="7">[10]Classificadores_Listas!$R$3:$R$71</definedName>
    <definedName name="CFu" localSheetId="8">[10]Classificadores_Listas!$R$3:$R$71</definedName>
    <definedName name="CFu" localSheetId="9">[10]Classificadores_Listas!$R$3:$R$71</definedName>
    <definedName name="CFu" localSheetId="10">[10]Classificadores_Listas!$R$3:$R$71</definedName>
    <definedName name="CFu" localSheetId="11">[10]Classificadores_Listas!$R$3:$R$71</definedName>
    <definedName name="CFu" localSheetId="12">[10]Classificadores_Listas!$R$3:$R$71</definedName>
    <definedName name="CFu" localSheetId="13">[10]Classificadores_Listas!$R$3:$R$71</definedName>
    <definedName name="CFu" localSheetId="14">[10]Classificadores_Listas!$R$3:$R$71</definedName>
    <definedName name="CFu" localSheetId="15">[10]Classificadores_Listas!$R$3:$R$71</definedName>
    <definedName name="CFu" localSheetId="19">[10]Classificadores_Listas!$R$3:$R$71</definedName>
    <definedName name="CFu" localSheetId="20">[10]Classificadores_Listas!$R$3:$R$71</definedName>
    <definedName name="CFu" localSheetId="16">[10]Classificadores_Listas!$R$3:$R$71</definedName>
    <definedName name="CFu" localSheetId="17">[10]Classificadores_Listas!$R$3:$R$71</definedName>
    <definedName name="CFu" localSheetId="18">[10]Classificadores_Listas!$R$3:$R$71</definedName>
    <definedName name="CFu" localSheetId="0">[10]Classificadores_Listas!$R$3:$R$71</definedName>
    <definedName name="CFu" localSheetId="1">[10]Classificadores_Listas!$R$3:$R$71</definedName>
    <definedName name="CFu" localSheetId="22">[13]Classificadores_Listas!$R$3:$R$71</definedName>
    <definedName name="CFu">[14]Classificadores_Listas!$R$3:$R$71</definedName>
    <definedName name="CODIGOS" localSheetId="2">#REF!</definedName>
    <definedName name="CODIGOS" localSheetId="3">#REF!</definedName>
    <definedName name="CODIGOS" localSheetId="4">#REF!</definedName>
    <definedName name="CODIGOS" localSheetId="5">#REF!</definedName>
    <definedName name="CODIGOS" localSheetId="6">#REF!</definedName>
    <definedName name="CODIGOS" localSheetId="7">#REF!</definedName>
    <definedName name="CODIGOS" localSheetId="8">#REF!</definedName>
    <definedName name="CODIGOS" localSheetId="9">#REF!</definedName>
    <definedName name="CODIGOS" localSheetId="10">#REF!</definedName>
    <definedName name="CODIGOS" localSheetId="11">#REF!</definedName>
    <definedName name="CODIGOS" localSheetId="12">#REF!</definedName>
    <definedName name="CODIGOS" localSheetId="13">#REF!</definedName>
    <definedName name="CODIGOS" localSheetId="14">#REF!</definedName>
    <definedName name="CODIGOS" localSheetId="15">#REF!</definedName>
    <definedName name="CODIGOS" localSheetId="19">#REF!</definedName>
    <definedName name="CODIGOS" localSheetId="20">#REF!</definedName>
    <definedName name="CODIGOS" localSheetId="16">#REF!</definedName>
    <definedName name="CODIGOS" localSheetId="17">#REF!</definedName>
    <definedName name="CODIGOS" localSheetId="0">#REF!</definedName>
    <definedName name="CODIGOS" localSheetId="1">#REF!</definedName>
    <definedName name="CODIGOS" localSheetId="24">#REF!</definedName>
    <definedName name="CODIGOS" localSheetId="23">#REF!</definedName>
    <definedName name="CODIGOS" localSheetId="21">#REF!</definedName>
    <definedName name="CODIGOS" localSheetId="22">#REF!</definedName>
    <definedName name="CODIGOS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1">#REF!</definedName>
    <definedName name="e" localSheetId="12">#REF!</definedName>
    <definedName name="e" localSheetId="13">#REF!</definedName>
    <definedName name="e" localSheetId="14">#REF!</definedName>
    <definedName name="e" localSheetId="15">#REF!</definedName>
    <definedName name="e" localSheetId="19">#REF!</definedName>
    <definedName name="e" localSheetId="20">#REF!</definedName>
    <definedName name="e" localSheetId="16">#REF!</definedName>
    <definedName name="e" localSheetId="17">#REF!</definedName>
    <definedName name="e" localSheetId="0">#REF!</definedName>
    <definedName name="e" localSheetId="1">#REF!</definedName>
    <definedName name="e" localSheetId="24">#REF!</definedName>
    <definedName name="e" localSheetId="22">#REF!</definedName>
    <definedName name="e">#REF!</definedName>
    <definedName name="euro">200.482</definedName>
    <definedName name="_xlnm.Extract" localSheetId="2">#REF!</definedName>
    <definedName name="_xlnm.Extract" localSheetId="3">#REF!</definedName>
    <definedName name="_xlnm.Extract" localSheetId="4">#REF!</definedName>
    <definedName name="_xlnm.Extract" localSheetId="5">#REF!</definedName>
    <definedName name="_xlnm.Extract" localSheetId="6">#REF!</definedName>
    <definedName name="_xlnm.Extract" localSheetId="7">#REF!</definedName>
    <definedName name="_xlnm.Extract" localSheetId="8">#REF!</definedName>
    <definedName name="_xlnm.Extract" localSheetId="9">#REF!</definedName>
    <definedName name="_xlnm.Extract" localSheetId="10">#REF!</definedName>
    <definedName name="_xlnm.Extract" localSheetId="11">#REF!</definedName>
    <definedName name="_xlnm.Extract" localSheetId="12">#REF!</definedName>
    <definedName name="_xlnm.Extract" localSheetId="13">#REF!</definedName>
    <definedName name="_xlnm.Extract" localSheetId="14">#REF!</definedName>
    <definedName name="_xlnm.Extract" localSheetId="15">#REF!</definedName>
    <definedName name="_xlnm.Extract" localSheetId="19">#REF!</definedName>
    <definedName name="_xlnm.Extract" localSheetId="20">#REF!</definedName>
    <definedName name="_xlnm.Extract" localSheetId="16">#REF!</definedName>
    <definedName name="_xlnm.Extract" localSheetId="17">#REF!</definedName>
    <definedName name="_xlnm.Extract" localSheetId="0">#REF!</definedName>
    <definedName name="_xlnm.Extract" localSheetId="1">#REF!</definedName>
    <definedName name="_xlnm.Extract" localSheetId="24">#REF!</definedName>
    <definedName name="_xlnm.Extract" localSheetId="23">#REF!</definedName>
    <definedName name="_xlnm.Extract" localSheetId="21">#REF!</definedName>
    <definedName name="_xlnm.Extract" localSheetId="22">#REF!</definedName>
    <definedName name="_xlnm.Extract">#REF!</definedName>
    <definedName name="GP" localSheetId="24">[11]ClassificadorEconomico!$P$3:$P$9</definedName>
    <definedName name="GP">[12]ClassificadorEconomico!$P$3:$P$9</definedName>
    <definedName name="MES" localSheetId="2">#REF!</definedName>
    <definedName name="MES" localSheetId="3">#REF!</definedName>
    <definedName name="MES" localSheetId="4">#REF!</definedName>
    <definedName name="MES" localSheetId="5">#REF!</definedName>
    <definedName name="MES" localSheetId="6">#REF!</definedName>
    <definedName name="MES" localSheetId="7">#REF!</definedName>
    <definedName name="MES" localSheetId="8">#REF!</definedName>
    <definedName name="MES" localSheetId="9">#REF!</definedName>
    <definedName name="MES" localSheetId="10">#REF!</definedName>
    <definedName name="MES" localSheetId="11">#REF!</definedName>
    <definedName name="MES" localSheetId="12">#REF!</definedName>
    <definedName name="MES" localSheetId="13">#REF!</definedName>
    <definedName name="MES" localSheetId="14">#REF!</definedName>
    <definedName name="MES" localSheetId="15">#REF!</definedName>
    <definedName name="MES" localSheetId="19">#REF!</definedName>
    <definedName name="MES" localSheetId="20">#REF!</definedName>
    <definedName name="MES" localSheetId="16">#REF!</definedName>
    <definedName name="MES" localSheetId="17">#REF!</definedName>
    <definedName name="MES" localSheetId="0">#REF!</definedName>
    <definedName name="MES" localSheetId="1">#REF!</definedName>
    <definedName name="MES" localSheetId="24">#REF!</definedName>
    <definedName name="MES" localSheetId="23">#REF!</definedName>
    <definedName name="MES" localSheetId="21">#REF!</definedName>
    <definedName name="MES" localSheetId="22">#REF!</definedName>
    <definedName name="MES">#REF!</definedName>
    <definedName name="MJ" localSheetId="2">#REF!</definedName>
    <definedName name="MJ" localSheetId="3">#REF!</definedName>
    <definedName name="MJ" localSheetId="4">#REF!</definedName>
    <definedName name="MJ" localSheetId="5">#REF!</definedName>
    <definedName name="MJ" localSheetId="6">#REF!</definedName>
    <definedName name="MJ" localSheetId="7">#REF!</definedName>
    <definedName name="MJ" localSheetId="8">#REF!</definedName>
    <definedName name="MJ" localSheetId="9">#REF!</definedName>
    <definedName name="MJ" localSheetId="10">#REF!</definedName>
    <definedName name="MJ" localSheetId="11">#REF!</definedName>
    <definedName name="MJ" localSheetId="12">#REF!</definedName>
    <definedName name="MJ" localSheetId="13">#REF!</definedName>
    <definedName name="MJ" localSheetId="14">#REF!</definedName>
    <definedName name="MJ" localSheetId="15">#REF!</definedName>
    <definedName name="MJ" localSheetId="19">#REF!</definedName>
    <definedName name="MJ" localSheetId="20">#REF!</definedName>
    <definedName name="MJ" localSheetId="16">#REF!</definedName>
    <definedName name="MJ" localSheetId="17">#REF!</definedName>
    <definedName name="MJ" localSheetId="0">#REF!</definedName>
    <definedName name="MJ" localSheetId="1">#REF!</definedName>
    <definedName name="MJ" localSheetId="24">#REF!</definedName>
    <definedName name="MJ" localSheetId="22">#REF!</definedName>
    <definedName name="MJ">#REF!</definedName>
    <definedName name="MOV" localSheetId="2">#REF!</definedName>
    <definedName name="MOV" localSheetId="3">#REF!</definedName>
    <definedName name="MOV" localSheetId="4">#REF!</definedName>
    <definedName name="MOV" localSheetId="5">#REF!</definedName>
    <definedName name="MOV" localSheetId="6">#REF!</definedName>
    <definedName name="MOV" localSheetId="7">#REF!</definedName>
    <definedName name="MOV" localSheetId="8">#REF!</definedName>
    <definedName name="MOV" localSheetId="9">#REF!</definedName>
    <definedName name="MOV" localSheetId="10">#REF!</definedName>
    <definedName name="MOV" localSheetId="11">#REF!</definedName>
    <definedName name="MOV" localSheetId="12">#REF!</definedName>
    <definedName name="MOV" localSheetId="13">#REF!</definedName>
    <definedName name="MOV" localSheetId="14">#REF!</definedName>
    <definedName name="MOV" localSheetId="15">[6]Classificadores_Listas!$M$3</definedName>
    <definedName name="MOV" localSheetId="19">#REF!</definedName>
    <definedName name="MOV" localSheetId="20">#REF!</definedName>
    <definedName name="MOV" localSheetId="16">#REF!</definedName>
    <definedName name="MOV" localSheetId="17">#REF!</definedName>
    <definedName name="MOV" localSheetId="18">#REF!</definedName>
    <definedName name="MOV" localSheetId="0">#REF!</definedName>
    <definedName name="MOV" localSheetId="1">#REF!</definedName>
    <definedName name="MOV" localSheetId="24">[11]ClassificadorEconomico!$R$3</definedName>
    <definedName name="MOV" localSheetId="22">#REF!</definedName>
    <definedName name="MOV">[12]ClassificadorEconomico!$R$3</definedName>
    <definedName name="Movimento" localSheetId="2">[6]Classificadores_Listas!$I$3:$I$5</definedName>
    <definedName name="Movimento" localSheetId="3">[6]Classificadores_Listas!$I$3:$I$5</definedName>
    <definedName name="Movimento" localSheetId="4">[6]Classificadores_Listas!$I$3:$I$5</definedName>
    <definedName name="Movimento" localSheetId="5">[6]Classificadores_Listas!$I$3:$I$5</definedName>
    <definedName name="Movimento" localSheetId="6">[6]Classificadores_Listas!$I$3:$I$5</definedName>
    <definedName name="Movimento" localSheetId="7">[6]Classificadores_Listas!$I$3:$I$5</definedName>
    <definedName name="Movimento" localSheetId="8">[6]Classificadores_Listas!$I$3:$I$5</definedName>
    <definedName name="Movimento" localSheetId="9">[6]Classificadores_Listas!$I$3:$I$5</definedName>
    <definedName name="Movimento" localSheetId="10">[6]Classificadores_Listas!$I$3:$I$5</definedName>
    <definedName name="Movimento" localSheetId="11">[6]Classificadores_Listas!$I$3:$I$5</definedName>
    <definedName name="Movimento" localSheetId="12">[6]Classificadores_Listas!$I$3:$I$5</definedName>
    <definedName name="Movimento" localSheetId="13">[6]Classificadores_Listas!$I$3:$I$5</definedName>
    <definedName name="Movimento" localSheetId="14">[6]Classificadores_Listas!$I$3:$I$5</definedName>
    <definedName name="Movimento" localSheetId="15">[6]Classificadores_Listas!$I$3:$I$5</definedName>
    <definedName name="Movimento" localSheetId="19">[6]Classificadores_Listas!$I$3:$I$5</definedName>
    <definedName name="Movimento" localSheetId="20">#REF!</definedName>
    <definedName name="Movimento" localSheetId="16">[6]Classificadores_Listas!$I$3:$I$5</definedName>
    <definedName name="Movimento" localSheetId="17">[6]Classificadores_Listas!$I$3:$I$5</definedName>
    <definedName name="Movimento" localSheetId="18">[6]Classificadores_Listas!$I$3:$I$5</definedName>
    <definedName name="Movimento" localSheetId="0">[6]Classificadores_Listas!$I$3:$I$5</definedName>
    <definedName name="Movimento" localSheetId="1">[6]Classificadores_Listas!$I$3:$I$5</definedName>
    <definedName name="Movimento" localSheetId="24">[11]ClassificadorEconomico!$I$3:$I$5</definedName>
    <definedName name="Movimento" localSheetId="22">[7]Classificadores_Listas!$I$3:$I$5</definedName>
    <definedName name="Movimento">[12]ClassificadorEconomico!$I$3:$I$5</definedName>
    <definedName name="Movimento2" localSheetId="2">[10]Classificadores_Listas!$I$3:$I$5</definedName>
    <definedName name="Movimento2" localSheetId="3">[10]Classificadores_Listas!$I$3:$I$5</definedName>
    <definedName name="Movimento2" localSheetId="4">[10]Classificadores_Listas!$I$3:$I$5</definedName>
    <definedName name="Movimento2" localSheetId="5">[10]Classificadores_Listas!$I$3:$I$5</definedName>
    <definedName name="Movimento2" localSheetId="6">[10]Classificadores_Listas!$I$3:$I$5</definedName>
    <definedName name="Movimento2" localSheetId="7">[10]Classificadores_Listas!$I$3:$I$5</definedName>
    <definedName name="Movimento2" localSheetId="8">[10]Classificadores_Listas!$I$3:$I$5</definedName>
    <definedName name="Movimento2" localSheetId="9">[10]Classificadores_Listas!$I$3:$I$5</definedName>
    <definedName name="Movimento2" localSheetId="10">[10]Classificadores_Listas!$I$3:$I$5</definedName>
    <definedName name="Movimento2" localSheetId="11">[10]Classificadores_Listas!$I$3:$I$5</definedName>
    <definedName name="Movimento2" localSheetId="12">[10]Classificadores_Listas!$I$3:$I$5</definedName>
    <definedName name="Movimento2" localSheetId="13">[10]Classificadores_Listas!$I$3:$I$5</definedName>
    <definedName name="Movimento2" localSheetId="14">[10]Classificadores_Listas!$I$3:$I$5</definedName>
    <definedName name="Movimento2" localSheetId="15">[10]Classificadores_Listas!$I$3:$I$5</definedName>
    <definedName name="Movimento2" localSheetId="19">[10]Classificadores_Listas!$I$3:$I$5</definedName>
    <definedName name="Movimento2" localSheetId="20">[10]Classificadores_Listas!$I$3:$I$5</definedName>
    <definedName name="Movimento2" localSheetId="16">[10]Classificadores_Listas!$I$3:$I$5</definedName>
    <definedName name="Movimento2" localSheetId="17">[10]Classificadores_Listas!$I$3:$I$5</definedName>
    <definedName name="Movimento2" localSheetId="18">[10]Classificadores_Listas!$I$3:$I$5</definedName>
    <definedName name="Movimento2" localSheetId="0">[10]Classificadores_Listas!$I$3:$I$5</definedName>
    <definedName name="Movimento2" localSheetId="1">[10]Classificadores_Listas!$I$3:$I$5</definedName>
    <definedName name="Movimento2" localSheetId="22">[13]Classificadores_Listas!$I$3:$I$5</definedName>
    <definedName name="Movimento2">[14]Classificadores_Listas!$I$3:$I$5</definedName>
    <definedName name="OP" localSheetId="2">#REF!</definedName>
    <definedName name="OP" localSheetId="3">#REF!</definedName>
    <definedName name="OP" localSheetId="4">#REF!</definedName>
    <definedName name="OP" localSheetId="5">#REF!</definedName>
    <definedName name="OP" localSheetId="6">#REF!</definedName>
    <definedName name="OP" localSheetId="7">#REF!</definedName>
    <definedName name="OP" localSheetId="8">#REF!</definedName>
    <definedName name="OP" localSheetId="9">#REF!</definedName>
    <definedName name="OP" localSheetId="10">#REF!</definedName>
    <definedName name="OP" localSheetId="11">#REF!</definedName>
    <definedName name="OP" localSheetId="12">#REF!</definedName>
    <definedName name="OP" localSheetId="13">#REF!</definedName>
    <definedName name="OP" localSheetId="14">#REF!</definedName>
    <definedName name="OP" localSheetId="15">#REF!</definedName>
    <definedName name="OP" localSheetId="19">#REF!</definedName>
    <definedName name="OP" localSheetId="20">#REF!</definedName>
    <definedName name="OP" localSheetId="16">#REF!</definedName>
    <definedName name="OP" localSheetId="17">#REF!</definedName>
    <definedName name="OP" localSheetId="18">#REF!</definedName>
    <definedName name="OP" localSheetId="0">#REF!</definedName>
    <definedName name="OP" localSheetId="1">#REF!</definedName>
    <definedName name="OP" localSheetId="22">#REF!</definedName>
    <definedName name="OP">#REF!</definedName>
    <definedName name="_xlnm.Print_Area" localSheetId="21">TabelaVII_Lei_CE_Receitas!$A$1:$Z$166</definedName>
    <definedName name="PROGRA" localSheetId="2">[6]Classificadores_Listas!$T$3:$T$5</definedName>
    <definedName name="PROGRA" localSheetId="3">[6]Classificadores_Listas!$T$3:$T$5</definedName>
    <definedName name="PROGRA" localSheetId="4">[6]Classificadores_Listas!$T$3:$T$5</definedName>
    <definedName name="PROGRA" localSheetId="5">[6]Classificadores_Listas!$T$3:$T$5</definedName>
    <definedName name="PROGRA" localSheetId="6">[6]Classificadores_Listas!$T$3:$T$5</definedName>
    <definedName name="PROGRA" localSheetId="7">[6]Classificadores_Listas!$T$3:$T$5</definedName>
    <definedName name="PROGRA" localSheetId="8">[6]Classificadores_Listas!$T$3:$T$5</definedName>
    <definedName name="PROGRA" localSheetId="9">[6]Classificadores_Listas!$T$3:$T$5</definedName>
    <definedName name="PROGRA" localSheetId="10">[6]Classificadores_Listas!$T$3:$T$5</definedName>
    <definedName name="PROGRA" localSheetId="11">[6]Classificadores_Listas!$T$3:$T$5</definedName>
    <definedName name="PROGRA" localSheetId="12">[6]Classificadores_Listas!$T$3:$T$5</definedName>
    <definedName name="PROGRA" localSheetId="13">[6]Classificadores_Listas!$T$3:$T$5</definedName>
    <definedName name="PROGRA" localSheetId="14">[6]Classificadores_Listas!$T$3:$T$5</definedName>
    <definedName name="PROGRA" localSheetId="15">[6]Classificadores_Listas!$T$3:$T$5</definedName>
    <definedName name="PROGRA" localSheetId="19">[6]Classificadores_Listas!$T$3:$T$5</definedName>
    <definedName name="PROGRA" localSheetId="20">#REF!</definedName>
    <definedName name="PROGRA" localSheetId="16">[6]Classificadores_Listas!$T$3:$T$5</definedName>
    <definedName name="PROGRA" localSheetId="17">[6]Classificadores_Listas!$T$3:$T$5</definedName>
    <definedName name="PROGRA" localSheetId="18">[6]Classificadores_Listas!$T$3:$T$5</definedName>
    <definedName name="PROGRA" localSheetId="0">[6]Classificadores_Listas!$T$3:$T$5</definedName>
    <definedName name="PROGRA" localSheetId="1">[6]Classificadores_Listas!$T$3:$T$5</definedName>
    <definedName name="PROGRA" localSheetId="22">[7]Classificadores_Listas!$T$3:$T$5</definedName>
    <definedName name="PROGRA">[8]Classificadores_Listas!$AA$3:$AA$6</definedName>
    <definedName name="PROGRAMA" localSheetId="2">[10]Classificadores_Listas!$T$3:$T$4</definedName>
    <definedName name="PROGRAMA" localSheetId="3">[10]Classificadores_Listas!$T$3:$T$4</definedName>
    <definedName name="PROGRAMA" localSheetId="4">[10]Classificadores_Listas!$T$3:$T$4</definedName>
    <definedName name="PROGRAMA" localSheetId="5">[10]Classificadores_Listas!$T$3:$T$4</definedName>
    <definedName name="PROGRAMA" localSheetId="6">[10]Classificadores_Listas!$T$3:$T$4</definedName>
    <definedName name="PROGRAMA" localSheetId="7">[10]Classificadores_Listas!$T$3:$T$4</definedName>
    <definedName name="PROGRAMA" localSheetId="8">[10]Classificadores_Listas!$T$3:$T$4</definedName>
    <definedName name="PROGRAMA" localSheetId="9">[10]Classificadores_Listas!$T$3:$T$4</definedName>
    <definedName name="PROGRAMA" localSheetId="10">[10]Classificadores_Listas!$T$3:$T$4</definedName>
    <definedName name="PROGRAMA" localSheetId="11">[10]Classificadores_Listas!$T$3:$T$4</definedName>
    <definedName name="PROGRAMA" localSheetId="12">[10]Classificadores_Listas!$T$3:$T$4</definedName>
    <definedName name="PROGRAMA" localSheetId="13">[10]Classificadores_Listas!$T$3:$T$4</definedName>
    <definedName name="PROGRAMA" localSheetId="14">[10]Classificadores_Listas!$T$3:$T$4</definedName>
    <definedName name="PROGRAMA" localSheetId="15">[10]Classificadores_Listas!$T$3:$T$4</definedName>
    <definedName name="PROGRAMA" localSheetId="19">[10]Classificadores_Listas!$T$3:$T$4</definedName>
    <definedName name="PROGRAMA" localSheetId="20">[10]Classificadores_Listas!$T$3:$T$4</definedName>
    <definedName name="PROGRAMA" localSheetId="16">[10]Classificadores_Listas!$T$3:$T$4</definedName>
    <definedName name="PROGRAMA" localSheetId="17">[10]Classificadores_Listas!$T$3:$T$4</definedName>
    <definedName name="PROGRAMA" localSheetId="18">[10]Classificadores_Listas!$T$3:$T$4</definedName>
    <definedName name="PROGRAMA" localSheetId="0">[10]Classificadores_Listas!$T$3:$T$4</definedName>
    <definedName name="PROGRAMA" localSheetId="1">[10]Classificadores_Listas!$T$3:$T$4</definedName>
    <definedName name="PROGRAMA" localSheetId="22">[13]Classificadores_Listas!$T$3:$T$4</definedName>
    <definedName name="PROGRAMA">[14]Classificadores_Listas!$T$3:$T$4</definedName>
    <definedName name="Prov.estim.Novembro" localSheetId="2">#REF!</definedName>
    <definedName name="Prov.estim.Novembro" localSheetId="3">#REF!</definedName>
    <definedName name="Prov.estim.Novembro" localSheetId="4">#REF!</definedName>
    <definedName name="Prov.estim.Novembro" localSheetId="5">#REF!</definedName>
    <definedName name="Prov.estim.Novembro" localSheetId="6">#REF!</definedName>
    <definedName name="Prov.estim.Novembro" localSheetId="7">#REF!</definedName>
    <definedName name="Prov.estim.Novembro" localSheetId="8">#REF!</definedName>
    <definedName name="Prov.estim.Novembro" localSheetId="9">#REF!</definedName>
    <definedName name="Prov.estim.Novembro" localSheetId="10">#REF!</definedName>
    <definedName name="Prov.estim.Novembro" localSheetId="11">#REF!</definedName>
    <definedName name="Prov.estim.Novembro" localSheetId="12">#REF!</definedName>
    <definedName name="Prov.estim.Novembro" localSheetId="13">#REF!</definedName>
    <definedName name="Prov.estim.Novembro" localSheetId="14">#REF!</definedName>
    <definedName name="Prov.estim.Novembro" localSheetId="15">#REF!</definedName>
    <definedName name="Prov.estim.Novembro" localSheetId="19">#REF!</definedName>
    <definedName name="Prov.estim.Novembro" localSheetId="20">#REF!</definedName>
    <definedName name="Prov.estim.Novembro" localSheetId="16">#REF!</definedName>
    <definedName name="Prov.estim.Novembro" localSheetId="17">#REF!</definedName>
    <definedName name="Prov.estim.Novembro" localSheetId="0">#REF!</definedName>
    <definedName name="Prov.estim.Novembro" localSheetId="1">#REF!</definedName>
    <definedName name="Prov.estim.Novembro" localSheetId="24">#REF!</definedName>
    <definedName name="Prov.estim.Novembro" localSheetId="23">#REF!</definedName>
    <definedName name="Prov.estim.Novembro" localSheetId="21">#REF!</definedName>
    <definedName name="Prov.estim.Novembro" localSheetId="22">#REF!</definedName>
    <definedName name="Prov.estim.Novembro">#REF!</definedName>
    <definedName name="prov_julho" localSheetId="2">#REF!</definedName>
    <definedName name="prov_julho" localSheetId="3">#REF!</definedName>
    <definedName name="prov_julho" localSheetId="4">#REF!</definedName>
    <definedName name="prov_julho" localSheetId="5">#REF!</definedName>
    <definedName name="prov_julho" localSheetId="6">#REF!</definedName>
    <definedName name="prov_julho" localSheetId="7">#REF!</definedName>
    <definedName name="prov_julho" localSheetId="8">#REF!</definedName>
    <definedName name="prov_julho" localSheetId="9">#REF!</definedName>
    <definedName name="prov_julho" localSheetId="10">#REF!</definedName>
    <definedName name="prov_julho" localSheetId="11">#REF!</definedName>
    <definedName name="prov_julho" localSheetId="12">#REF!</definedName>
    <definedName name="prov_julho" localSheetId="13">#REF!</definedName>
    <definedName name="prov_julho" localSheetId="14">#REF!</definedName>
    <definedName name="prov_julho" localSheetId="15">#REF!</definedName>
    <definedName name="prov_julho" localSheetId="19">#REF!</definedName>
    <definedName name="prov_julho" localSheetId="20">#REF!</definedName>
    <definedName name="prov_julho" localSheetId="16">#REF!</definedName>
    <definedName name="prov_julho" localSheetId="17">#REF!</definedName>
    <definedName name="prov_julho" localSheetId="0">#REF!</definedName>
    <definedName name="prov_julho" localSheetId="1">#REF!</definedName>
    <definedName name="prov_julho" localSheetId="24">#REF!</definedName>
    <definedName name="prov_julho" localSheetId="22">#REF!</definedName>
    <definedName name="prov_julho">#REF!</definedName>
    <definedName name="publicações_julho" localSheetId="2">#REF!</definedName>
    <definedName name="publicações_julho" localSheetId="3">#REF!</definedName>
    <definedName name="publicações_julho" localSheetId="4">#REF!</definedName>
    <definedName name="publicações_julho" localSheetId="5">#REF!</definedName>
    <definedName name="publicações_julho" localSheetId="6">#REF!</definedName>
    <definedName name="publicações_julho" localSheetId="7">#REF!</definedName>
    <definedName name="publicações_julho" localSheetId="8">#REF!</definedName>
    <definedName name="publicações_julho" localSheetId="9">#REF!</definedName>
    <definedName name="publicações_julho" localSheetId="10">#REF!</definedName>
    <definedName name="publicações_julho" localSheetId="11">#REF!</definedName>
    <definedName name="publicações_julho" localSheetId="12">#REF!</definedName>
    <definedName name="publicações_julho" localSheetId="13">#REF!</definedName>
    <definedName name="publicações_julho" localSheetId="14">#REF!</definedName>
    <definedName name="publicações_julho" localSheetId="15">#REF!</definedName>
    <definedName name="publicações_julho" localSheetId="19">#REF!</definedName>
    <definedName name="publicações_julho" localSheetId="20">#REF!</definedName>
    <definedName name="publicações_julho" localSheetId="16">#REF!</definedName>
    <definedName name="publicações_julho" localSheetId="17">#REF!</definedName>
    <definedName name="publicações_julho" localSheetId="0">#REF!</definedName>
    <definedName name="publicações_julho" localSheetId="1">#REF!</definedName>
    <definedName name="publicações_julho" localSheetId="24">#REF!</definedName>
    <definedName name="publicações_julho" localSheetId="22">#REF!</definedName>
    <definedName name="publicações_julho">#REF!</definedName>
    <definedName name="r264." localSheetId="24">#REF!</definedName>
    <definedName name="r264.">#REF!</definedName>
    <definedName name="ra2211004" localSheetId="2">[15]Consolidado!#REF!</definedName>
    <definedName name="ra2211004" localSheetId="3">[15]Consolidado!#REF!</definedName>
    <definedName name="ra2211004" localSheetId="4">[15]Consolidado!#REF!</definedName>
    <definedName name="ra2211004" localSheetId="5">[15]Consolidado!#REF!</definedName>
    <definedName name="ra2211004" localSheetId="6">[15]Consolidado!#REF!</definedName>
    <definedName name="ra2211004" localSheetId="7">[15]Consolidado!#REF!</definedName>
    <definedName name="ra2211004" localSheetId="8">[15]Consolidado!#REF!</definedName>
    <definedName name="ra2211004" localSheetId="9">[15]Consolidado!#REF!</definedName>
    <definedName name="ra2211004" localSheetId="10">[15]Consolidado!#REF!</definedName>
    <definedName name="ra2211004" localSheetId="11">[15]Consolidado!#REF!</definedName>
    <definedName name="ra2211004" localSheetId="12">[15]Consolidado!#REF!</definedName>
    <definedName name="ra2211004" localSheetId="13">[15]Consolidado!#REF!</definedName>
    <definedName name="ra2211004" localSheetId="14">[15]Consolidado!#REF!</definedName>
    <definedName name="ra2211004" localSheetId="15">[15]Consolidado!#REF!</definedName>
    <definedName name="ra2211004" localSheetId="19">[15]Consolidado!#REF!</definedName>
    <definedName name="ra2211004" localSheetId="20">[15]Consolidado!#REF!</definedName>
    <definedName name="ra2211004" localSheetId="16">[15]Consolidado!#REF!</definedName>
    <definedName name="ra2211004" localSheetId="17">[15]Consolidado!#REF!</definedName>
    <definedName name="ra2211004" localSheetId="0">[15]Consolidado!#REF!</definedName>
    <definedName name="ra2211004" localSheetId="1">[15]Consolidado!#REF!</definedName>
    <definedName name="ra2211004" localSheetId="24">[15]Consolidado!#REF!</definedName>
    <definedName name="ra2211004" localSheetId="23">[15]Consolidado!#REF!</definedName>
    <definedName name="ra2211004" localSheetId="21">[15]Consolidado!#REF!</definedName>
    <definedName name="ra2211004" localSheetId="22">[15]Consolidado!#REF!</definedName>
    <definedName name="ra2211004">[15]Consolidado!#REF!</definedName>
    <definedName name="rato" localSheetId="2">#REF!</definedName>
    <definedName name="rato" localSheetId="3">#REF!</definedName>
    <definedName name="rato" localSheetId="4">#REF!</definedName>
    <definedName name="rato" localSheetId="5">#REF!</definedName>
    <definedName name="rato" localSheetId="6">#REF!</definedName>
    <definedName name="rato" localSheetId="7">#REF!</definedName>
    <definedName name="rato" localSheetId="8">#REF!</definedName>
    <definedName name="rato" localSheetId="9">#REF!</definedName>
    <definedName name="rato" localSheetId="10">#REF!</definedName>
    <definedName name="rato" localSheetId="11">#REF!</definedName>
    <definedName name="rato" localSheetId="12">#REF!</definedName>
    <definedName name="rato" localSheetId="13">#REF!</definedName>
    <definedName name="rato" localSheetId="14">#REF!</definedName>
    <definedName name="rato" localSheetId="15">#REF!</definedName>
    <definedName name="rato" localSheetId="19">#REF!</definedName>
    <definedName name="rato" localSheetId="20">#REF!</definedName>
    <definedName name="rato" localSheetId="16">#REF!</definedName>
    <definedName name="rato" localSheetId="17">#REF!</definedName>
    <definedName name="rato" localSheetId="0">#REF!</definedName>
    <definedName name="rato" localSheetId="1">#REF!</definedName>
    <definedName name="rato" localSheetId="24">#REF!</definedName>
    <definedName name="rato" localSheetId="23">#REF!</definedName>
    <definedName name="rato" localSheetId="21">#REF!</definedName>
    <definedName name="rato" localSheetId="22">#REF!</definedName>
    <definedName name="rato">#REF!</definedName>
    <definedName name="RD" localSheetId="2">[6]Classificadores_Listas!$K$3:$K$4</definedName>
    <definedName name="RD" localSheetId="3">[6]Classificadores_Listas!$K$3:$K$4</definedName>
    <definedName name="RD" localSheetId="4">[6]Classificadores_Listas!$K$3:$K$4</definedName>
    <definedName name="RD" localSheetId="5">[6]Classificadores_Listas!$K$3:$K$4</definedName>
    <definedName name="RD" localSheetId="6">[6]Classificadores_Listas!$K$3:$K$4</definedName>
    <definedName name="RD" localSheetId="7">[6]Classificadores_Listas!$K$3:$K$4</definedName>
    <definedName name="RD" localSheetId="8">[6]Classificadores_Listas!$K$3:$K$4</definedName>
    <definedName name="RD" localSheetId="9">[6]Classificadores_Listas!$K$3:$K$4</definedName>
    <definedName name="RD" localSheetId="10">[6]Classificadores_Listas!$K$3:$K$4</definedName>
    <definedName name="RD" localSheetId="11">[6]Classificadores_Listas!$K$3:$K$4</definedName>
    <definedName name="RD" localSheetId="12">[6]Classificadores_Listas!$K$3:$K$4</definedName>
    <definedName name="RD" localSheetId="13">[6]Classificadores_Listas!$K$3:$K$4</definedName>
    <definedName name="RD" localSheetId="14">[6]Classificadores_Listas!$K$3:$K$4</definedName>
    <definedName name="RD" localSheetId="15">[6]Classificadores_Listas!$K$3:$K$4</definedName>
    <definedName name="RD" localSheetId="19">[6]Classificadores_Listas!$K$3:$K$4</definedName>
    <definedName name="RD" localSheetId="20">#REF!</definedName>
    <definedName name="RD" localSheetId="16">[6]Classificadores_Listas!$K$3:$K$4</definedName>
    <definedName name="RD" localSheetId="17">[6]Classificadores_Listas!$K$3:$K$4</definedName>
    <definedName name="RD" localSheetId="18">[6]Classificadores_Listas!$K$3:$K$4</definedName>
    <definedName name="RD" localSheetId="0">[6]Classificadores_Listas!$K$3:$K$4</definedName>
    <definedName name="RD" localSheetId="1">[6]Classificadores_Listas!$K$3:$K$4</definedName>
    <definedName name="RD" localSheetId="24">[11]ClassificadorEconomico!$K$3:$K$4</definedName>
    <definedName name="RD" localSheetId="22">[7]Classificadores_Listas!$K$3:$K$4</definedName>
    <definedName name="RD">[12]ClassificadorEconomico!$K$3:$K$4</definedName>
    <definedName name="RecDes" localSheetId="2">[10]Classificadores_Listas!$K$3:$K$4</definedName>
    <definedName name="RecDes" localSheetId="3">[10]Classificadores_Listas!$K$3:$K$4</definedName>
    <definedName name="RecDes" localSheetId="4">[10]Classificadores_Listas!$K$3:$K$4</definedName>
    <definedName name="RecDes" localSheetId="5">[10]Classificadores_Listas!$K$3:$K$4</definedName>
    <definedName name="RecDes" localSheetId="6">[10]Classificadores_Listas!$K$3:$K$4</definedName>
    <definedName name="RecDes" localSheetId="7">[10]Classificadores_Listas!$K$3:$K$4</definedName>
    <definedName name="RecDes" localSheetId="8">[10]Classificadores_Listas!$K$3:$K$4</definedName>
    <definedName name="RecDes" localSheetId="9">[10]Classificadores_Listas!$K$3:$K$4</definedName>
    <definedName name="RecDes" localSheetId="10">[10]Classificadores_Listas!$K$3:$K$4</definedName>
    <definedName name="RecDes" localSheetId="11">[10]Classificadores_Listas!$K$3:$K$4</definedName>
    <definedName name="RecDes" localSheetId="12">[10]Classificadores_Listas!$K$3:$K$4</definedName>
    <definedName name="RecDes" localSheetId="13">[10]Classificadores_Listas!$K$3:$K$4</definedName>
    <definedName name="RecDes" localSheetId="14">[10]Classificadores_Listas!$K$3:$K$4</definedName>
    <definedName name="RecDes" localSheetId="15">[10]Classificadores_Listas!$K$3:$K$4</definedName>
    <definedName name="RecDes" localSheetId="19">[10]Classificadores_Listas!$K$3:$K$4</definedName>
    <definedName name="RecDes" localSheetId="20">[10]Classificadores_Listas!$K$3:$K$4</definedName>
    <definedName name="RecDes" localSheetId="16">[10]Classificadores_Listas!$K$3:$K$4</definedName>
    <definedName name="RecDes" localSheetId="17">[10]Classificadores_Listas!$K$3:$K$4</definedName>
    <definedName name="RecDes" localSheetId="18">[10]Classificadores_Listas!$K$3:$K$4</definedName>
    <definedName name="RecDes" localSheetId="0">[10]Classificadores_Listas!$K$3:$K$4</definedName>
    <definedName name="RecDes" localSheetId="1">[10]Classificadores_Listas!$K$3:$K$4</definedName>
    <definedName name="RecDes" localSheetId="22">[13]Classificadores_Listas!$K$3:$K$4</definedName>
    <definedName name="RecDes">[14]Classificadores_Listas!$K$3:$K$4</definedName>
    <definedName name="Regime_não_Contributivo" localSheetId="2">[6]Classificadores_Listas!#REF!</definedName>
    <definedName name="Regime_não_Contributivo" localSheetId="3">[6]Classificadores_Listas!#REF!</definedName>
    <definedName name="Regime_não_Contributivo" localSheetId="4">[6]Classificadores_Listas!#REF!</definedName>
    <definedName name="Regime_não_Contributivo" localSheetId="5">[6]Classificadores_Listas!#REF!</definedName>
    <definedName name="Regime_não_Contributivo" localSheetId="6">[6]Classificadores_Listas!#REF!</definedName>
    <definedName name="Regime_não_Contributivo" localSheetId="7">[6]Classificadores_Listas!#REF!</definedName>
    <definedName name="Regime_não_Contributivo" localSheetId="8">[6]Classificadores_Listas!#REF!</definedName>
    <definedName name="Regime_não_Contributivo" localSheetId="9">[6]Classificadores_Listas!#REF!</definedName>
    <definedName name="Regime_não_Contributivo" localSheetId="10">[6]Classificadores_Listas!#REF!</definedName>
    <definedName name="Regime_não_Contributivo" localSheetId="11">[6]Classificadores_Listas!#REF!</definedName>
    <definedName name="Regime_não_Contributivo" localSheetId="12">[6]Classificadores_Listas!#REF!</definedName>
    <definedName name="Regime_não_Contributivo" localSheetId="13">[6]Classificadores_Listas!#REF!</definedName>
    <definedName name="Regime_não_Contributivo" localSheetId="14">[6]Classificadores_Listas!#REF!</definedName>
    <definedName name="Regime_não_Contributivo" localSheetId="15">[6]Classificadores_Listas!#REF!</definedName>
    <definedName name="Regime_não_Contributivo" localSheetId="19">[6]Classificadores_Listas!#REF!</definedName>
    <definedName name="Regime_não_Contributivo" localSheetId="20">[6]Classificadores_Listas!#REF!</definedName>
    <definedName name="Regime_não_Contributivo" localSheetId="16">[6]Classificadores_Listas!#REF!</definedName>
    <definedName name="Regime_não_Contributivo" localSheetId="17">[6]Classificadores_Listas!#REF!</definedName>
    <definedName name="Regime_não_Contributivo" localSheetId="18">[6]Classificadores_Listas!#REF!</definedName>
    <definedName name="Regime_não_Contributivo" localSheetId="0">[6]Classificadores_Listas!#REF!</definedName>
    <definedName name="Regime_não_Contributivo" localSheetId="1">[6]Classificadores_Listas!#REF!</definedName>
    <definedName name="Regime_não_Contributivo" localSheetId="22">[7]Classificadores_Listas!#REF!</definedName>
    <definedName name="Regime_não_Contributivo">[16]Classificadores_Listas!#REF!</definedName>
    <definedName name="Regimes" localSheetId="2">[6]Classificadores_Listas!$G$3:$G$5</definedName>
    <definedName name="Regimes" localSheetId="3">[6]Classificadores_Listas!$G$3:$G$5</definedName>
    <definedName name="Regimes" localSheetId="4">[6]Classificadores_Listas!$G$3:$G$5</definedName>
    <definedName name="Regimes" localSheetId="5">[6]Classificadores_Listas!$G$3:$G$5</definedName>
    <definedName name="Regimes" localSheetId="6">[6]Classificadores_Listas!$G$3:$G$5</definedName>
    <definedName name="Regimes" localSheetId="7">[6]Classificadores_Listas!$G$3:$G$5</definedName>
    <definedName name="Regimes" localSheetId="8">[6]Classificadores_Listas!$G$3:$G$5</definedName>
    <definedName name="Regimes" localSheetId="9">[6]Classificadores_Listas!$G$3:$G$5</definedName>
    <definedName name="Regimes" localSheetId="10">[6]Classificadores_Listas!$G$3:$G$5</definedName>
    <definedName name="Regimes" localSheetId="11">[6]Classificadores_Listas!$G$3:$G$5</definedName>
    <definedName name="Regimes" localSheetId="12">[6]Classificadores_Listas!$G$3:$G$5</definedName>
    <definedName name="Regimes" localSheetId="13">[6]Classificadores_Listas!$G$3:$G$5</definedName>
    <definedName name="Regimes" localSheetId="14">[6]Classificadores_Listas!$G$3:$G$5</definedName>
    <definedName name="Regimes" localSheetId="15">[6]Classificadores_Listas!$G$3:$G$5</definedName>
    <definedName name="Regimes" localSheetId="19">[6]Classificadores_Listas!$G$3:$G$5</definedName>
    <definedName name="Regimes" localSheetId="20">#REF!</definedName>
    <definedName name="Regimes" localSheetId="16">[6]Classificadores_Listas!$G$3:$G$5</definedName>
    <definedName name="Regimes" localSheetId="17">[6]Classificadores_Listas!$G$3:$G$5</definedName>
    <definedName name="Regimes" localSheetId="18">[6]Classificadores_Listas!$G$3:$G$5</definedName>
    <definedName name="Regimes" localSheetId="0">[6]Classificadores_Listas!$G$3:$G$5</definedName>
    <definedName name="Regimes" localSheetId="1">[6]Classificadores_Listas!$G$3:$G$5</definedName>
    <definedName name="Regimes" localSheetId="22">[7]Classificadores_Listas!$G$3:$G$5</definedName>
    <definedName name="Regimes">[8]Classificadores_Listas!$G$3:$G$6</definedName>
    <definedName name="Regimes2" localSheetId="2">[10]Classificadores_Listas!$G$3:$G$4</definedName>
    <definedName name="Regimes2" localSheetId="3">[10]Classificadores_Listas!$G$3:$G$4</definedName>
    <definedName name="Regimes2" localSheetId="4">[10]Classificadores_Listas!$G$3:$G$4</definedName>
    <definedName name="Regimes2" localSheetId="5">[10]Classificadores_Listas!$G$3:$G$4</definedName>
    <definedName name="Regimes2" localSheetId="6">[10]Classificadores_Listas!$G$3:$G$4</definedName>
    <definedName name="Regimes2" localSheetId="7">[10]Classificadores_Listas!$G$3:$G$4</definedName>
    <definedName name="Regimes2" localSheetId="8">[10]Classificadores_Listas!$G$3:$G$4</definedName>
    <definedName name="Regimes2" localSheetId="9">[10]Classificadores_Listas!$G$3:$G$4</definedName>
    <definedName name="Regimes2" localSheetId="10">[10]Classificadores_Listas!$G$3:$G$4</definedName>
    <definedName name="Regimes2" localSheetId="11">[10]Classificadores_Listas!$G$3:$G$4</definedName>
    <definedName name="Regimes2" localSheetId="12">[10]Classificadores_Listas!$G$3:$G$4</definedName>
    <definedName name="Regimes2" localSheetId="13">[10]Classificadores_Listas!$G$3:$G$4</definedName>
    <definedName name="Regimes2" localSheetId="14">[10]Classificadores_Listas!$G$3:$G$4</definedName>
    <definedName name="Regimes2" localSheetId="15">[10]Classificadores_Listas!$G$3:$G$4</definedName>
    <definedName name="Regimes2" localSheetId="19">[10]Classificadores_Listas!$G$3:$G$4</definedName>
    <definedName name="Regimes2" localSheetId="20">[10]Classificadores_Listas!$G$3:$G$4</definedName>
    <definedName name="Regimes2" localSheetId="16">[10]Classificadores_Listas!$G$3:$G$4</definedName>
    <definedName name="Regimes2" localSheetId="17">[10]Classificadores_Listas!$G$3:$G$4</definedName>
    <definedName name="Regimes2" localSheetId="18">[10]Classificadores_Listas!$G$3:$G$4</definedName>
    <definedName name="Regimes2" localSheetId="0">[10]Classificadores_Listas!$G$3:$G$4</definedName>
    <definedName name="Regimes2" localSheetId="1">[10]Classificadores_Listas!$G$3:$G$4</definedName>
    <definedName name="Regimes2" localSheetId="22">[13]Classificadores_Listas!$G$3:$G$4</definedName>
    <definedName name="Regimes2">[14]Classificadores_Listas!$G$3:$G$4</definedName>
    <definedName name="Rubricas1" localSheetId="2">[9]Classificadores_Listas!#REF!</definedName>
    <definedName name="Rubricas1" localSheetId="3">[9]Classificadores_Listas!#REF!</definedName>
    <definedName name="Rubricas1" localSheetId="4">[9]Classificadores_Listas!#REF!</definedName>
    <definedName name="Rubricas1" localSheetId="5">[9]Classificadores_Listas!#REF!</definedName>
    <definedName name="Rubricas1" localSheetId="6">[9]Classificadores_Listas!#REF!</definedName>
    <definedName name="Rubricas1" localSheetId="7">[9]Classificadores_Listas!#REF!</definedName>
    <definedName name="Rubricas1" localSheetId="8">[9]Classificadores_Listas!#REF!</definedName>
    <definedName name="Rubricas1" localSheetId="9">[9]Classificadores_Listas!#REF!</definedName>
    <definedName name="Rubricas1" localSheetId="10">[9]Classificadores_Listas!#REF!</definedName>
    <definedName name="Rubricas1" localSheetId="11">[9]Classificadores_Listas!#REF!</definedName>
    <definedName name="Rubricas1" localSheetId="12">[9]Classificadores_Listas!#REF!</definedName>
    <definedName name="Rubricas1" localSheetId="13">[9]Classificadores_Listas!#REF!</definedName>
    <definedName name="Rubricas1" localSheetId="14">[9]Classificadores_Listas!#REF!</definedName>
    <definedName name="Rubricas1" localSheetId="15">[9]Classificadores_Listas!#REF!</definedName>
    <definedName name="Rubricas1" localSheetId="19">[9]Classificadores_Listas!#REF!</definedName>
    <definedName name="Rubricas1" localSheetId="20">[9]Classificadores_Listas!#REF!</definedName>
    <definedName name="Rubricas1" localSheetId="16">[9]Classificadores_Listas!#REF!</definedName>
    <definedName name="Rubricas1" localSheetId="17">[9]Classificadores_Listas!#REF!</definedName>
    <definedName name="Rubricas1" localSheetId="18">[9]Classificadores_Listas!#REF!</definedName>
    <definedName name="Rubricas1" localSheetId="0">[9]Classificadores_Listas!#REF!</definedName>
    <definedName name="Rubricas1" localSheetId="1">[9]Classificadores_Listas!#REF!</definedName>
    <definedName name="Rubricas1" localSheetId="24">[11]ClassificadorEconomico!$E$3:$E$98</definedName>
    <definedName name="Rubricas1" localSheetId="22">[9]Classificadores_Listas!#REF!</definedName>
    <definedName name="Rubricas1">[12]ClassificadorEconomico!$E$3:$E$98</definedName>
    <definedName name="Rubricas2" localSheetId="2">[9]Classificadores_Listas!#REF!</definedName>
    <definedName name="Rubricas2" localSheetId="3">[9]Classificadores_Listas!#REF!</definedName>
    <definedName name="Rubricas2" localSheetId="4">[9]Classificadores_Listas!#REF!</definedName>
    <definedName name="Rubricas2" localSheetId="5">[9]Classificadores_Listas!#REF!</definedName>
    <definedName name="Rubricas2" localSheetId="6">[9]Classificadores_Listas!#REF!</definedName>
    <definedName name="Rubricas2" localSheetId="7">[9]Classificadores_Listas!#REF!</definedName>
    <definedName name="Rubricas2" localSheetId="8">[9]Classificadores_Listas!#REF!</definedName>
    <definedName name="Rubricas2" localSheetId="9">[9]Classificadores_Listas!#REF!</definedName>
    <definedName name="Rubricas2" localSheetId="10">[9]Classificadores_Listas!#REF!</definedName>
    <definedName name="Rubricas2" localSheetId="11">[9]Classificadores_Listas!#REF!</definedName>
    <definedName name="Rubricas2" localSheetId="12">[9]Classificadores_Listas!#REF!</definedName>
    <definedName name="Rubricas2" localSheetId="13">[9]Classificadores_Listas!#REF!</definedName>
    <definedName name="Rubricas2" localSheetId="14">[9]Classificadores_Listas!#REF!</definedName>
    <definedName name="Rubricas2" localSheetId="15">[9]Classificadores_Listas!#REF!</definedName>
    <definedName name="Rubricas2" localSheetId="19">[9]Classificadores_Listas!#REF!</definedName>
    <definedName name="Rubricas2" localSheetId="20">[9]Classificadores_Listas!#REF!</definedName>
    <definedName name="Rubricas2" localSheetId="16">[9]Classificadores_Listas!#REF!</definedName>
    <definedName name="Rubricas2" localSheetId="17">[9]Classificadores_Listas!#REF!</definedName>
    <definedName name="Rubricas2" localSheetId="18">[9]Classificadores_Listas!#REF!</definedName>
    <definedName name="Rubricas2" localSheetId="0">[9]Classificadores_Listas!#REF!</definedName>
    <definedName name="Rubricas2" localSheetId="1">[9]Classificadores_Listas!#REF!</definedName>
    <definedName name="Rubricas2" localSheetId="23">[8]Classificadores_Listas!#REF!</definedName>
    <definedName name="Rubricas2" localSheetId="21">[8]Classificadores_Listas!#REF!</definedName>
    <definedName name="Rubricas2" localSheetId="22">[9]Classificadores_Listas!#REF!</definedName>
    <definedName name="Rubricas2">[8]Classificadores_Listas!#REF!</definedName>
    <definedName name="SEM" localSheetId="2">#REF!</definedName>
    <definedName name="SEM" localSheetId="3">#REF!</definedName>
    <definedName name="SEM" localSheetId="4">#REF!</definedName>
    <definedName name="SEM" localSheetId="5">#REF!</definedName>
    <definedName name="SEM" localSheetId="6">#REF!</definedName>
    <definedName name="SEM" localSheetId="7">#REF!</definedName>
    <definedName name="SEM" localSheetId="8">#REF!</definedName>
    <definedName name="SEM" localSheetId="9">#REF!</definedName>
    <definedName name="SEM" localSheetId="10">#REF!</definedName>
    <definedName name="SEM" localSheetId="11">#REF!</definedName>
    <definedName name="SEM" localSheetId="12">#REF!</definedName>
    <definedName name="SEM" localSheetId="13">#REF!</definedName>
    <definedName name="SEM" localSheetId="14">#REF!</definedName>
    <definedName name="SEM" localSheetId="15">#REF!</definedName>
    <definedName name="SEM" localSheetId="19">#REF!</definedName>
    <definedName name="SEM" localSheetId="20">#REF!</definedName>
    <definedName name="SEM" localSheetId="16">#REF!</definedName>
    <definedName name="SEM" localSheetId="17">#REF!</definedName>
    <definedName name="SEM" localSheetId="0">#REF!</definedName>
    <definedName name="SEM" localSheetId="1">#REF!</definedName>
    <definedName name="SEM" localSheetId="24">#REF!</definedName>
    <definedName name="SEM" localSheetId="23">#REF!</definedName>
    <definedName name="SEM" localSheetId="21">#REF!</definedName>
    <definedName name="SEM" localSheetId="22">#REF!</definedName>
    <definedName name="SEM">#REF!</definedName>
    <definedName name="Sim" localSheetId="2">[10]Classificadores_Listas!$M$3</definedName>
    <definedName name="Sim" localSheetId="3">[10]Classificadores_Listas!$M$3</definedName>
    <definedName name="Sim" localSheetId="4">[10]Classificadores_Listas!$M$3</definedName>
    <definedName name="Sim" localSheetId="5">[10]Classificadores_Listas!$M$3</definedName>
    <definedName name="Sim" localSheetId="6">[10]Classificadores_Listas!$M$3</definedName>
    <definedName name="Sim" localSheetId="7">[10]Classificadores_Listas!$M$3</definedName>
    <definedName name="Sim" localSheetId="8">[10]Classificadores_Listas!$M$3</definedName>
    <definedName name="Sim" localSheetId="9">[10]Classificadores_Listas!$M$3</definedName>
    <definedName name="Sim" localSheetId="10">[10]Classificadores_Listas!$M$3</definedName>
    <definedName name="Sim" localSheetId="11">[10]Classificadores_Listas!$M$3</definedName>
    <definedName name="Sim" localSheetId="12">[10]Classificadores_Listas!$M$3</definedName>
    <definedName name="Sim" localSheetId="13">[10]Classificadores_Listas!$M$3</definedName>
    <definedName name="Sim" localSheetId="14">[10]Classificadores_Listas!$M$3</definedName>
    <definedName name="Sim" localSheetId="15">[10]Classificadores_Listas!$M$3</definedName>
    <definedName name="Sim" localSheetId="19">[10]Classificadores_Listas!$M$3</definedName>
    <definedName name="Sim" localSheetId="20">[10]Classificadores_Listas!$M$3</definedName>
    <definedName name="Sim" localSheetId="16">[10]Classificadores_Listas!$M$3</definedName>
    <definedName name="Sim" localSheetId="17">[10]Classificadores_Listas!$M$3</definedName>
    <definedName name="Sim" localSheetId="18">[10]Classificadores_Listas!$M$3</definedName>
    <definedName name="Sim" localSheetId="0">[10]Classificadores_Listas!$M$3</definedName>
    <definedName name="Sim" localSheetId="1">[10]Classificadores_Listas!$M$3</definedName>
    <definedName name="Sim" localSheetId="22">[13]Classificadores_Listas!$M$3</definedName>
    <definedName name="Sim">[14]Classificadores_Listas!$M$3</definedName>
    <definedName name="soas" localSheetId="2">#REF!</definedName>
    <definedName name="soas" localSheetId="3">#REF!</definedName>
    <definedName name="soas" localSheetId="4">#REF!</definedName>
    <definedName name="soas" localSheetId="5">#REF!</definedName>
    <definedName name="soas" localSheetId="6">#REF!</definedName>
    <definedName name="soas" localSheetId="7">#REF!</definedName>
    <definedName name="soas" localSheetId="8">#REF!</definedName>
    <definedName name="soas" localSheetId="9">#REF!</definedName>
    <definedName name="soas" localSheetId="10">#REF!</definedName>
    <definedName name="soas" localSheetId="11">#REF!</definedName>
    <definedName name="soas" localSheetId="12">#REF!</definedName>
    <definedName name="soas" localSheetId="13">#REF!</definedName>
    <definedName name="soas" localSheetId="14">#REF!</definedName>
    <definedName name="soas" localSheetId="15">#REF!</definedName>
    <definedName name="soas" localSheetId="19">#REF!</definedName>
    <definedName name="soas" localSheetId="20">#REF!</definedName>
    <definedName name="soas" localSheetId="16">#REF!</definedName>
    <definedName name="soas" localSheetId="17">#REF!</definedName>
    <definedName name="soas" localSheetId="0">#REF!</definedName>
    <definedName name="soas" localSheetId="1">#REF!</definedName>
    <definedName name="soas" localSheetId="24">#REF!</definedName>
    <definedName name="soas" localSheetId="22">#REF!</definedName>
    <definedName name="soas">#REF!</definedName>
    <definedName name="SUBPROGRA" localSheetId="2">[6]Classificadores_Listas!$U$3:$U$7</definedName>
    <definedName name="SUBPROGRA" localSheetId="3">[6]Classificadores_Listas!$U$3:$U$7</definedName>
    <definedName name="SUBPROGRA" localSheetId="4">[6]Classificadores_Listas!$U$3:$U$7</definedName>
    <definedName name="SUBPROGRA" localSheetId="5">[6]Classificadores_Listas!$U$3:$U$7</definedName>
    <definedName name="SUBPROGRA" localSheetId="6">[6]Classificadores_Listas!$U$3:$U$7</definedName>
    <definedName name="SUBPROGRA" localSheetId="7">[6]Classificadores_Listas!$U$3:$U$7</definedName>
    <definedName name="SUBPROGRA" localSheetId="8">[6]Classificadores_Listas!$U$3:$U$7</definedName>
    <definedName name="SUBPROGRA" localSheetId="9">[6]Classificadores_Listas!$U$3:$U$7</definedName>
    <definedName name="SUBPROGRA" localSheetId="10">[6]Classificadores_Listas!$U$3:$U$7</definedName>
    <definedName name="SUBPROGRA" localSheetId="11">[6]Classificadores_Listas!$U$3:$U$7</definedName>
    <definedName name="SUBPROGRA" localSheetId="12">[6]Classificadores_Listas!$U$3:$U$7</definedName>
    <definedName name="SUBPROGRA" localSheetId="13">[6]Classificadores_Listas!$U$3:$U$7</definedName>
    <definedName name="SUBPROGRA" localSheetId="14">[6]Classificadores_Listas!$U$3:$U$7</definedName>
    <definedName name="SUBPROGRA" localSheetId="15">[6]Classificadores_Listas!$U$3:$U$7</definedName>
    <definedName name="SUBPROGRA" localSheetId="19">[6]Classificadores_Listas!$U$3:$U$7</definedName>
    <definedName name="SUBPROGRA" localSheetId="20">#REF!</definedName>
    <definedName name="SUBPROGRA" localSheetId="16">[6]Classificadores_Listas!$U$3:$U$7</definedName>
    <definedName name="SUBPROGRA" localSheetId="17">[6]Classificadores_Listas!$U$3:$U$7</definedName>
    <definedName name="SUBPROGRA" localSheetId="18">[6]Classificadores_Listas!$U$3:$U$7</definedName>
    <definedName name="SUBPROGRA" localSheetId="0">[6]Classificadores_Listas!$U$3:$U$7</definedName>
    <definedName name="SUBPROGRA" localSheetId="1">[6]Classificadores_Listas!$U$3:$U$7</definedName>
    <definedName name="SUBPROGRA" localSheetId="22">[7]Classificadores_Listas!$U$3:$U$7</definedName>
    <definedName name="SUBPROGRA">[8]Classificadores_Listas!$AB$3:$AB$9</definedName>
    <definedName name="SUBPROGRAMA" localSheetId="2">[10]Classificadores_Listas!$U$3:$U$5</definedName>
    <definedName name="SUBPROGRAMA" localSheetId="3">[10]Classificadores_Listas!$U$3:$U$5</definedName>
    <definedName name="SUBPROGRAMA" localSheetId="4">[10]Classificadores_Listas!$U$3:$U$5</definedName>
    <definedName name="SUBPROGRAMA" localSheetId="5">[10]Classificadores_Listas!$U$3:$U$5</definedName>
    <definedName name="SUBPROGRAMA" localSheetId="6">[10]Classificadores_Listas!$U$3:$U$5</definedName>
    <definedName name="SUBPROGRAMA" localSheetId="7">[10]Classificadores_Listas!$U$3:$U$5</definedName>
    <definedName name="SUBPROGRAMA" localSheetId="8">[10]Classificadores_Listas!$U$3:$U$5</definedName>
    <definedName name="SUBPROGRAMA" localSheetId="9">[10]Classificadores_Listas!$U$3:$U$5</definedName>
    <definedName name="SUBPROGRAMA" localSheetId="10">[10]Classificadores_Listas!$U$3:$U$5</definedName>
    <definedName name="SUBPROGRAMA" localSheetId="11">[10]Classificadores_Listas!$U$3:$U$5</definedName>
    <definedName name="SUBPROGRAMA" localSheetId="12">[10]Classificadores_Listas!$U$3:$U$5</definedName>
    <definedName name="SUBPROGRAMA" localSheetId="13">[10]Classificadores_Listas!$U$3:$U$5</definedName>
    <definedName name="SUBPROGRAMA" localSheetId="14">[10]Classificadores_Listas!$U$3:$U$5</definedName>
    <definedName name="SUBPROGRAMA" localSheetId="15">[10]Classificadores_Listas!$U$3:$U$5</definedName>
    <definedName name="SUBPROGRAMA" localSheetId="19">[10]Classificadores_Listas!$U$3:$U$5</definedName>
    <definedName name="SUBPROGRAMA" localSheetId="20">[10]Classificadores_Listas!$U$3:$U$5</definedName>
    <definedName name="SUBPROGRAMA" localSheetId="16">[10]Classificadores_Listas!$U$3:$U$5</definedName>
    <definedName name="SUBPROGRAMA" localSheetId="17">[10]Classificadores_Listas!$U$3:$U$5</definedName>
    <definedName name="SUBPROGRAMA" localSheetId="18">[10]Classificadores_Listas!$U$3:$U$5</definedName>
    <definedName name="SUBPROGRAMA" localSheetId="0">[10]Classificadores_Listas!$U$3:$U$5</definedName>
    <definedName name="SUBPROGRAMA" localSheetId="1">[10]Classificadores_Listas!$U$3:$U$5</definedName>
    <definedName name="SUBPROGRAMA" localSheetId="22">[13]Classificadores_Listas!$U$3:$U$5</definedName>
    <definedName name="SUBPROGRAMA">[14]Classificadores_Listas!$U$3:$U$5</definedName>
    <definedName name="Tipo" localSheetId="2">[9]Classificadores_Listas!#REF!</definedName>
    <definedName name="Tipo" localSheetId="3">[9]Classificadores_Listas!#REF!</definedName>
    <definedName name="Tipo" localSheetId="4">[9]Classificadores_Listas!#REF!</definedName>
    <definedName name="Tipo" localSheetId="5">[9]Classificadores_Listas!#REF!</definedName>
    <definedName name="Tipo" localSheetId="6">[9]Classificadores_Listas!#REF!</definedName>
    <definedName name="Tipo" localSheetId="7">[9]Classificadores_Listas!#REF!</definedName>
    <definedName name="Tipo" localSheetId="8">[9]Classificadores_Listas!#REF!</definedName>
    <definedName name="Tipo" localSheetId="9">[9]Classificadores_Listas!#REF!</definedName>
    <definedName name="Tipo" localSheetId="10">[9]Classificadores_Listas!#REF!</definedName>
    <definedName name="Tipo" localSheetId="11">[9]Classificadores_Listas!#REF!</definedName>
    <definedName name="Tipo" localSheetId="12">[9]Classificadores_Listas!#REF!</definedName>
    <definedName name="Tipo" localSheetId="13">[9]Classificadores_Listas!#REF!</definedName>
    <definedName name="Tipo" localSheetId="14">[9]Classificadores_Listas!#REF!</definedName>
    <definedName name="Tipo" localSheetId="15">[9]Classificadores_Listas!#REF!</definedName>
    <definedName name="Tipo" localSheetId="19">[9]Classificadores_Listas!#REF!</definedName>
    <definedName name="Tipo" localSheetId="20">[9]Classificadores_Listas!#REF!</definedName>
    <definedName name="Tipo" localSheetId="16">[9]Classificadores_Listas!#REF!</definedName>
    <definedName name="Tipo" localSheetId="17">[9]Classificadores_Listas!#REF!</definedName>
    <definedName name="Tipo" localSheetId="18">[9]Classificadores_Listas!#REF!</definedName>
    <definedName name="Tipo" localSheetId="0">[9]Classificadores_Listas!#REF!</definedName>
    <definedName name="Tipo" localSheetId="1">[9]Classificadores_Listas!#REF!</definedName>
    <definedName name="Tipo" localSheetId="24">[11]ClassificadorEconomico!#REF!</definedName>
    <definedName name="Tipo" localSheetId="23">[12]ClassificadorEconomico!#REF!</definedName>
    <definedName name="Tipo" localSheetId="21">[12]ClassificadorEconomico!#REF!</definedName>
    <definedName name="Tipo" localSheetId="22">[9]Classificadores_Listas!#REF!</definedName>
    <definedName name="Tipo">[12]ClassificadorEconomico!#REF!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8" i="180" l="1"/>
  <c r="C477" i="180"/>
  <c r="C5" i="176"/>
  <c r="B28" i="3"/>
  <c r="B27" i="3"/>
  <c r="A52" i="97" l="1"/>
  <c r="A39" i="97"/>
  <c r="A5" i="97"/>
  <c r="X84" i="97"/>
  <c r="W84" i="97"/>
  <c r="V84" i="97"/>
  <c r="T84" i="97"/>
  <c r="S84" i="97"/>
  <c r="R84" i="97"/>
  <c r="P84" i="97"/>
  <c r="O84" i="97"/>
  <c r="N84" i="97"/>
  <c r="L84" i="97"/>
  <c r="K84" i="97"/>
  <c r="J84" i="97"/>
  <c r="H84" i="97"/>
  <c r="G84" i="97"/>
  <c r="F84" i="97"/>
  <c r="D84" i="97"/>
  <c r="C84" i="97"/>
  <c r="B84" i="97"/>
  <c r="X83" i="97"/>
  <c r="W83" i="97"/>
  <c r="V83" i="97"/>
  <c r="T83" i="97"/>
  <c r="S83" i="97"/>
  <c r="R83" i="97"/>
  <c r="P83" i="97"/>
  <c r="O83" i="97"/>
  <c r="N83" i="97"/>
  <c r="L83" i="97"/>
  <c r="K83" i="97"/>
  <c r="J83" i="97"/>
  <c r="H83" i="97"/>
  <c r="G83" i="97"/>
  <c r="F83" i="97"/>
  <c r="D83" i="97"/>
  <c r="C83" i="97"/>
  <c r="B83" i="97"/>
  <c r="X82" i="97"/>
  <c r="W82" i="97"/>
  <c r="V82" i="97"/>
  <c r="T82" i="97"/>
  <c r="S82" i="97"/>
  <c r="R82" i="97"/>
  <c r="P82" i="97"/>
  <c r="O82" i="97"/>
  <c r="N82" i="97"/>
  <c r="L82" i="97"/>
  <c r="K82" i="97"/>
  <c r="J82" i="97"/>
  <c r="H82" i="97"/>
  <c r="G82" i="97"/>
  <c r="F82" i="97"/>
  <c r="D82" i="97"/>
  <c r="C82" i="97"/>
  <c r="B82" i="97"/>
  <c r="X81" i="97"/>
  <c r="W81" i="97"/>
  <c r="V81" i="97"/>
  <c r="T81" i="97"/>
  <c r="S81" i="97"/>
  <c r="R81" i="97"/>
  <c r="P81" i="97"/>
  <c r="O81" i="97"/>
  <c r="N81" i="97"/>
  <c r="L81" i="97"/>
  <c r="K81" i="97"/>
  <c r="J81" i="97"/>
  <c r="H81" i="97"/>
  <c r="G81" i="97"/>
  <c r="F81" i="97"/>
  <c r="D81" i="97"/>
  <c r="C81" i="97"/>
  <c r="B81" i="97"/>
  <c r="X80" i="97"/>
  <c r="W80" i="97"/>
  <c r="V80" i="97"/>
  <c r="T80" i="97"/>
  <c r="S80" i="97"/>
  <c r="R80" i="97"/>
  <c r="P80" i="97"/>
  <c r="O80" i="97"/>
  <c r="N80" i="97"/>
  <c r="L80" i="97"/>
  <c r="K80" i="97"/>
  <c r="J80" i="97"/>
  <c r="H80" i="97"/>
  <c r="G80" i="97"/>
  <c r="F80" i="97"/>
  <c r="D80" i="97"/>
  <c r="C80" i="97"/>
  <c r="B80" i="97"/>
  <c r="X79" i="97"/>
  <c r="W79" i="97"/>
  <c r="V79" i="97"/>
  <c r="T79" i="97"/>
  <c r="S79" i="97"/>
  <c r="R79" i="97"/>
  <c r="P79" i="97"/>
  <c r="O79" i="97"/>
  <c r="N79" i="97"/>
  <c r="L79" i="97"/>
  <c r="K79" i="97"/>
  <c r="J79" i="97"/>
  <c r="H79" i="97"/>
  <c r="G79" i="97"/>
  <c r="F79" i="97"/>
  <c r="D79" i="97"/>
  <c r="C79" i="97"/>
  <c r="B79" i="97"/>
  <c r="X78" i="97"/>
  <c r="W78" i="97"/>
  <c r="V78" i="97"/>
  <c r="T78" i="97"/>
  <c r="S78" i="97"/>
  <c r="R78" i="97"/>
  <c r="P78" i="97"/>
  <c r="O78" i="97"/>
  <c r="N78" i="97"/>
  <c r="L78" i="97"/>
  <c r="K78" i="97"/>
  <c r="J78" i="97"/>
  <c r="H78" i="97"/>
  <c r="G78" i="97"/>
  <c r="F78" i="97"/>
  <c r="D78" i="97"/>
  <c r="C78" i="97"/>
  <c r="B78" i="97"/>
  <c r="X77" i="97"/>
  <c r="W77" i="97"/>
  <c r="V77" i="97"/>
  <c r="T77" i="97"/>
  <c r="S77" i="97"/>
  <c r="R77" i="97"/>
  <c r="P77" i="97"/>
  <c r="O77" i="97"/>
  <c r="N77" i="97"/>
  <c r="L77" i="97"/>
  <c r="K77" i="97"/>
  <c r="J77" i="97"/>
  <c r="H77" i="97"/>
  <c r="G77" i="97"/>
  <c r="F77" i="97"/>
  <c r="D77" i="97"/>
  <c r="C77" i="97"/>
  <c r="B77" i="97"/>
  <c r="X76" i="97"/>
  <c r="W76" i="97"/>
  <c r="V76" i="97"/>
  <c r="T76" i="97"/>
  <c r="S76" i="97"/>
  <c r="R76" i="97"/>
  <c r="P76" i="97"/>
  <c r="O76" i="97"/>
  <c r="N76" i="97"/>
  <c r="L76" i="97"/>
  <c r="K76" i="97"/>
  <c r="J76" i="97"/>
  <c r="H76" i="97"/>
  <c r="G76" i="97"/>
  <c r="F76" i="97"/>
  <c r="D76" i="97"/>
  <c r="C76" i="97"/>
  <c r="B76" i="97"/>
  <c r="X75" i="97"/>
  <c r="W75" i="97"/>
  <c r="V75" i="97"/>
  <c r="T75" i="97"/>
  <c r="S75" i="97"/>
  <c r="R75" i="97"/>
  <c r="P75" i="97"/>
  <c r="O75" i="97"/>
  <c r="N75" i="97"/>
  <c r="L75" i="97"/>
  <c r="K75" i="97"/>
  <c r="J75" i="97"/>
  <c r="H75" i="97"/>
  <c r="G75" i="97"/>
  <c r="F75" i="97"/>
  <c r="D75" i="97"/>
  <c r="C75" i="97"/>
  <c r="B75" i="97"/>
  <c r="X74" i="97"/>
  <c r="W74" i="97"/>
  <c r="V74" i="97"/>
  <c r="T74" i="97"/>
  <c r="S74" i="97"/>
  <c r="R74" i="97"/>
  <c r="P74" i="97"/>
  <c r="O74" i="97"/>
  <c r="N74" i="97"/>
  <c r="L74" i="97"/>
  <c r="K74" i="97"/>
  <c r="J74" i="97"/>
  <c r="H74" i="97"/>
  <c r="G74" i="97"/>
  <c r="F74" i="97"/>
  <c r="D74" i="97"/>
  <c r="C74" i="97"/>
  <c r="B74" i="97"/>
  <c r="X73" i="97"/>
  <c r="W73" i="97"/>
  <c r="V73" i="97"/>
  <c r="T73" i="97"/>
  <c r="S73" i="97"/>
  <c r="R73" i="97"/>
  <c r="P73" i="97"/>
  <c r="O73" i="97"/>
  <c r="N73" i="97"/>
  <c r="L73" i="97"/>
  <c r="K73" i="97"/>
  <c r="J73" i="97"/>
  <c r="H73" i="97"/>
  <c r="G73" i="97"/>
  <c r="F73" i="97"/>
  <c r="D73" i="97"/>
  <c r="C73" i="97"/>
  <c r="B73" i="97"/>
  <c r="X72" i="97"/>
  <c r="W72" i="97"/>
  <c r="V72" i="97"/>
  <c r="T72" i="97"/>
  <c r="S72" i="97"/>
  <c r="R72" i="97"/>
  <c r="P72" i="97"/>
  <c r="O72" i="97"/>
  <c r="N72" i="97"/>
  <c r="L72" i="97"/>
  <c r="K72" i="97"/>
  <c r="J72" i="97"/>
  <c r="H72" i="97"/>
  <c r="G72" i="97"/>
  <c r="F72" i="97"/>
  <c r="D72" i="97"/>
  <c r="C72" i="97"/>
  <c r="B72" i="97"/>
  <c r="X71" i="97"/>
  <c r="W71" i="97"/>
  <c r="V71" i="97"/>
  <c r="T71" i="97"/>
  <c r="S71" i="97"/>
  <c r="R71" i="97"/>
  <c r="P71" i="97"/>
  <c r="O71" i="97"/>
  <c r="N71" i="97"/>
  <c r="L71" i="97"/>
  <c r="K71" i="97"/>
  <c r="J71" i="97"/>
  <c r="H71" i="97"/>
  <c r="G71" i="97"/>
  <c r="F71" i="97"/>
  <c r="D71" i="97"/>
  <c r="C71" i="97"/>
  <c r="B71" i="97"/>
  <c r="X70" i="97"/>
  <c r="W70" i="97"/>
  <c r="V70" i="97"/>
  <c r="T70" i="97"/>
  <c r="S70" i="97"/>
  <c r="R70" i="97"/>
  <c r="P70" i="97"/>
  <c r="O70" i="97"/>
  <c r="N70" i="97"/>
  <c r="L70" i="97"/>
  <c r="K70" i="97"/>
  <c r="J70" i="97"/>
  <c r="H70" i="97"/>
  <c r="G70" i="97"/>
  <c r="F70" i="97"/>
  <c r="D70" i="97"/>
  <c r="C70" i="97"/>
  <c r="B70" i="97"/>
  <c r="X69" i="97"/>
  <c r="W69" i="97"/>
  <c r="V69" i="97"/>
  <c r="T69" i="97"/>
  <c r="S69" i="97"/>
  <c r="R69" i="97"/>
  <c r="P69" i="97"/>
  <c r="O69" i="97"/>
  <c r="N69" i="97"/>
  <c r="L69" i="97"/>
  <c r="K69" i="97"/>
  <c r="J69" i="97"/>
  <c r="H69" i="97"/>
  <c r="G69" i="97"/>
  <c r="F69" i="97"/>
  <c r="D69" i="97"/>
  <c r="C69" i="97"/>
  <c r="B69" i="97"/>
  <c r="X68" i="97"/>
  <c r="W68" i="97"/>
  <c r="V68" i="97"/>
  <c r="T68" i="97"/>
  <c r="S68" i="97"/>
  <c r="R68" i="97"/>
  <c r="P68" i="97"/>
  <c r="O68" i="97"/>
  <c r="N68" i="97"/>
  <c r="L68" i="97"/>
  <c r="K68" i="97"/>
  <c r="J68" i="97"/>
  <c r="H68" i="97"/>
  <c r="G68" i="97"/>
  <c r="F68" i="97"/>
  <c r="D68" i="97"/>
  <c r="C68" i="97"/>
  <c r="B68" i="97"/>
  <c r="X67" i="97"/>
  <c r="W67" i="97"/>
  <c r="V67" i="97"/>
  <c r="T67" i="97"/>
  <c r="S67" i="97"/>
  <c r="R67" i="97"/>
  <c r="P67" i="97"/>
  <c r="O67" i="97"/>
  <c r="N67" i="97"/>
  <c r="L67" i="97"/>
  <c r="K67" i="97"/>
  <c r="J67" i="97"/>
  <c r="H67" i="97"/>
  <c r="G67" i="97"/>
  <c r="F67" i="97"/>
  <c r="D67" i="97"/>
  <c r="C67" i="97"/>
  <c r="B67" i="97"/>
  <c r="X66" i="97"/>
  <c r="W66" i="97"/>
  <c r="V66" i="97"/>
  <c r="T66" i="97"/>
  <c r="S66" i="97"/>
  <c r="R66" i="97"/>
  <c r="P66" i="97"/>
  <c r="O66" i="97"/>
  <c r="N66" i="97"/>
  <c r="L66" i="97"/>
  <c r="K66" i="97"/>
  <c r="J66" i="97"/>
  <c r="H66" i="97"/>
  <c r="G66" i="97"/>
  <c r="F66" i="97"/>
  <c r="D66" i="97"/>
  <c r="C66" i="97"/>
  <c r="B66" i="97"/>
  <c r="X65" i="97"/>
  <c r="W65" i="97"/>
  <c r="V65" i="97"/>
  <c r="T65" i="97"/>
  <c r="S65" i="97"/>
  <c r="R65" i="97"/>
  <c r="P65" i="97"/>
  <c r="O65" i="97"/>
  <c r="N65" i="97"/>
  <c r="L65" i="97"/>
  <c r="K65" i="97"/>
  <c r="J65" i="97"/>
  <c r="H65" i="97"/>
  <c r="G65" i="97"/>
  <c r="F65" i="97"/>
  <c r="D65" i="97"/>
  <c r="C65" i="97"/>
  <c r="B65" i="97"/>
  <c r="X64" i="97"/>
  <c r="W64" i="97"/>
  <c r="V64" i="97"/>
  <c r="T64" i="97"/>
  <c r="S64" i="97"/>
  <c r="R64" i="97"/>
  <c r="P64" i="97"/>
  <c r="O64" i="97"/>
  <c r="N64" i="97"/>
  <c r="L64" i="97"/>
  <c r="K64" i="97"/>
  <c r="J64" i="97"/>
  <c r="H64" i="97"/>
  <c r="G64" i="97"/>
  <c r="F64" i="97"/>
  <c r="D64" i="97"/>
  <c r="C64" i="97"/>
  <c r="B64" i="97"/>
  <c r="X63" i="97"/>
  <c r="W63" i="97"/>
  <c r="V63" i="97"/>
  <c r="T63" i="97"/>
  <c r="S63" i="97"/>
  <c r="R63" i="97"/>
  <c r="P63" i="97"/>
  <c r="O63" i="97"/>
  <c r="N63" i="97"/>
  <c r="L63" i="97"/>
  <c r="K63" i="97"/>
  <c r="J63" i="97"/>
  <c r="H63" i="97"/>
  <c r="G63" i="97"/>
  <c r="F63" i="97"/>
  <c r="D63" i="97"/>
  <c r="C63" i="97"/>
  <c r="B63" i="97"/>
  <c r="X62" i="97"/>
  <c r="W62" i="97"/>
  <c r="V62" i="97"/>
  <c r="T62" i="97"/>
  <c r="S62" i="97"/>
  <c r="R62" i="97"/>
  <c r="P62" i="97"/>
  <c r="O62" i="97"/>
  <c r="N62" i="97"/>
  <c r="L62" i="97"/>
  <c r="K62" i="97"/>
  <c r="J62" i="97"/>
  <c r="H62" i="97"/>
  <c r="G62" i="97"/>
  <c r="F62" i="97"/>
  <c r="D62" i="97"/>
  <c r="C62" i="97"/>
  <c r="B62" i="97"/>
  <c r="X61" i="97"/>
  <c r="W61" i="97"/>
  <c r="V61" i="97"/>
  <c r="T61" i="97"/>
  <c r="S61" i="97"/>
  <c r="R61" i="97"/>
  <c r="P61" i="97"/>
  <c r="O61" i="97"/>
  <c r="N61" i="97"/>
  <c r="L61" i="97"/>
  <c r="K61" i="97"/>
  <c r="J61" i="97"/>
  <c r="H61" i="97"/>
  <c r="G61" i="97"/>
  <c r="F61" i="97"/>
  <c r="D61" i="97"/>
  <c r="C61" i="97"/>
  <c r="B61" i="97"/>
  <c r="X60" i="97"/>
  <c r="W60" i="97"/>
  <c r="V60" i="97"/>
  <c r="T60" i="97"/>
  <c r="S60" i="97"/>
  <c r="R60" i="97"/>
  <c r="P60" i="97"/>
  <c r="O60" i="97"/>
  <c r="N60" i="97"/>
  <c r="L60" i="97"/>
  <c r="K60" i="97"/>
  <c r="J60" i="97"/>
  <c r="H60" i="97"/>
  <c r="G60" i="97"/>
  <c r="F60" i="97"/>
  <c r="D60" i="97"/>
  <c r="C60" i="97"/>
  <c r="B60" i="97"/>
  <c r="X59" i="97"/>
  <c r="W59" i="97"/>
  <c r="V59" i="97"/>
  <c r="T59" i="97"/>
  <c r="S59" i="97"/>
  <c r="R59" i="97"/>
  <c r="P59" i="97"/>
  <c r="O59" i="97"/>
  <c r="N59" i="97"/>
  <c r="L59" i="97"/>
  <c r="K59" i="97"/>
  <c r="J59" i="97"/>
  <c r="H59" i="97"/>
  <c r="G59" i="97"/>
  <c r="F59" i="97"/>
  <c r="D59" i="97"/>
  <c r="C59" i="97"/>
  <c r="B59" i="97"/>
  <c r="X58" i="97"/>
  <c r="W58" i="97"/>
  <c r="V58" i="97"/>
  <c r="T58" i="97"/>
  <c r="S58" i="97"/>
  <c r="R58" i="97"/>
  <c r="P58" i="97"/>
  <c r="O58" i="97"/>
  <c r="N58" i="97"/>
  <c r="L58" i="97"/>
  <c r="K58" i="97"/>
  <c r="J58" i="97"/>
  <c r="H58" i="97"/>
  <c r="G58" i="97"/>
  <c r="F58" i="97"/>
  <c r="D58" i="97"/>
  <c r="C58" i="97"/>
  <c r="B58" i="97"/>
  <c r="X57" i="97"/>
  <c r="W57" i="97"/>
  <c r="V57" i="97"/>
  <c r="T57" i="97"/>
  <c r="S57" i="97"/>
  <c r="R57" i="97"/>
  <c r="P57" i="97"/>
  <c r="O57" i="97"/>
  <c r="N57" i="97"/>
  <c r="L57" i="97"/>
  <c r="K57" i="97"/>
  <c r="J57" i="97"/>
  <c r="H57" i="97"/>
  <c r="G57" i="97"/>
  <c r="F57" i="97"/>
  <c r="D57" i="97"/>
  <c r="C57" i="97"/>
  <c r="B57" i="97"/>
  <c r="X47" i="97"/>
  <c r="W47" i="97"/>
  <c r="V47" i="97"/>
  <c r="T47" i="97"/>
  <c r="S47" i="97"/>
  <c r="R47" i="97"/>
  <c r="P47" i="97"/>
  <c r="O47" i="97"/>
  <c r="N47" i="97"/>
  <c r="L47" i="97"/>
  <c r="K47" i="97"/>
  <c r="J47" i="97"/>
  <c r="H47" i="97"/>
  <c r="G47" i="97"/>
  <c r="F47" i="97"/>
  <c r="D47" i="97"/>
  <c r="C47" i="97"/>
  <c r="B47" i="97"/>
  <c r="X46" i="97"/>
  <c r="W46" i="97"/>
  <c r="V46" i="97"/>
  <c r="T46" i="97"/>
  <c r="S46" i="97"/>
  <c r="R46" i="97"/>
  <c r="P46" i="97"/>
  <c r="O46" i="97"/>
  <c r="N46" i="97"/>
  <c r="L46" i="97"/>
  <c r="K46" i="97"/>
  <c r="J46" i="97"/>
  <c r="H46" i="97"/>
  <c r="G46" i="97"/>
  <c r="F46" i="97"/>
  <c r="D46" i="97"/>
  <c r="C46" i="97"/>
  <c r="B46" i="97"/>
  <c r="X45" i="97"/>
  <c r="W45" i="97"/>
  <c r="V45" i="97"/>
  <c r="T45" i="97"/>
  <c r="S45" i="97"/>
  <c r="R45" i="97"/>
  <c r="P45" i="97"/>
  <c r="O45" i="97"/>
  <c r="N45" i="97"/>
  <c r="L45" i="97"/>
  <c r="K45" i="97"/>
  <c r="J45" i="97"/>
  <c r="H45" i="97"/>
  <c r="G45" i="97"/>
  <c r="F45" i="97"/>
  <c r="D45" i="97"/>
  <c r="C45" i="97"/>
  <c r="B45" i="97"/>
  <c r="X44" i="97"/>
  <c r="W44" i="97"/>
  <c r="V44" i="97"/>
  <c r="T44" i="97"/>
  <c r="S44" i="97"/>
  <c r="R44" i="97"/>
  <c r="P44" i="97"/>
  <c r="O44" i="97"/>
  <c r="N44" i="97"/>
  <c r="L44" i="97"/>
  <c r="K44" i="97"/>
  <c r="J44" i="97"/>
  <c r="H44" i="97"/>
  <c r="G44" i="97"/>
  <c r="F44" i="97"/>
  <c r="D44" i="97"/>
  <c r="C44" i="97"/>
  <c r="B44" i="97"/>
  <c r="X32" i="97"/>
  <c r="W32" i="97"/>
  <c r="V32" i="97"/>
  <c r="T32" i="97"/>
  <c r="S32" i="97"/>
  <c r="R32" i="97"/>
  <c r="P32" i="97"/>
  <c r="O32" i="97"/>
  <c r="N32" i="97"/>
  <c r="L32" i="97"/>
  <c r="K32" i="97"/>
  <c r="J32" i="97"/>
  <c r="H32" i="97"/>
  <c r="G32" i="97"/>
  <c r="F32" i="97"/>
  <c r="D32" i="97"/>
  <c r="C32" i="97"/>
  <c r="B32" i="97"/>
  <c r="X31" i="97"/>
  <c r="W31" i="97"/>
  <c r="V31" i="97"/>
  <c r="T31" i="97"/>
  <c r="S31" i="97"/>
  <c r="R31" i="97"/>
  <c r="P31" i="97"/>
  <c r="O31" i="97"/>
  <c r="N31" i="97"/>
  <c r="L31" i="97"/>
  <c r="K31" i="97"/>
  <c r="J31" i="97"/>
  <c r="H31" i="97"/>
  <c r="G31" i="97"/>
  <c r="F31" i="97"/>
  <c r="D31" i="97"/>
  <c r="C31" i="97"/>
  <c r="B31" i="97"/>
  <c r="X30" i="97"/>
  <c r="W30" i="97"/>
  <c r="V30" i="97"/>
  <c r="T30" i="97"/>
  <c r="S30" i="97"/>
  <c r="R30" i="97"/>
  <c r="P30" i="97"/>
  <c r="O30" i="97"/>
  <c r="N30" i="97"/>
  <c r="L30" i="97"/>
  <c r="K30" i="97"/>
  <c r="J30" i="97"/>
  <c r="H30" i="97"/>
  <c r="G30" i="97"/>
  <c r="F30" i="97"/>
  <c r="D30" i="97"/>
  <c r="C30" i="97"/>
  <c r="B30" i="97"/>
  <c r="X29" i="97"/>
  <c r="W29" i="97"/>
  <c r="V29" i="97"/>
  <c r="T29" i="97"/>
  <c r="S29" i="97"/>
  <c r="R29" i="97"/>
  <c r="P29" i="97"/>
  <c r="O29" i="97"/>
  <c r="N29" i="97"/>
  <c r="L29" i="97"/>
  <c r="K29" i="97"/>
  <c r="J29" i="97"/>
  <c r="H29" i="97"/>
  <c r="G29" i="97"/>
  <c r="F29" i="97"/>
  <c r="D29" i="97"/>
  <c r="C29" i="97"/>
  <c r="B29" i="97"/>
  <c r="X28" i="97"/>
  <c r="W28" i="97"/>
  <c r="V28" i="97"/>
  <c r="T28" i="97"/>
  <c r="S28" i="97"/>
  <c r="R28" i="97"/>
  <c r="P28" i="97"/>
  <c r="O28" i="97"/>
  <c r="N28" i="97"/>
  <c r="L28" i="97"/>
  <c r="K28" i="97"/>
  <c r="J28" i="97"/>
  <c r="H28" i="97"/>
  <c r="G28" i="97"/>
  <c r="F28" i="97"/>
  <c r="D28" i="97"/>
  <c r="C28" i="97"/>
  <c r="B28" i="97"/>
  <c r="X27" i="97"/>
  <c r="W27" i="97"/>
  <c r="V27" i="97"/>
  <c r="T27" i="97"/>
  <c r="S27" i="97"/>
  <c r="R27" i="97"/>
  <c r="P27" i="97"/>
  <c r="O27" i="97"/>
  <c r="N27" i="97"/>
  <c r="L27" i="97"/>
  <c r="K27" i="97"/>
  <c r="J27" i="97"/>
  <c r="H27" i="97"/>
  <c r="G27" i="97"/>
  <c r="F27" i="97"/>
  <c r="D27" i="97"/>
  <c r="C27" i="97"/>
  <c r="B27" i="97"/>
  <c r="X26" i="97"/>
  <c r="W26" i="97"/>
  <c r="V26" i="97"/>
  <c r="T26" i="97"/>
  <c r="S26" i="97"/>
  <c r="R26" i="97"/>
  <c r="P26" i="97"/>
  <c r="O26" i="97"/>
  <c r="N26" i="97"/>
  <c r="L26" i="97"/>
  <c r="K26" i="97"/>
  <c r="J26" i="97"/>
  <c r="H26" i="97"/>
  <c r="G26" i="97"/>
  <c r="F26" i="97"/>
  <c r="D26" i="97"/>
  <c r="C26" i="97"/>
  <c r="B26" i="97"/>
  <c r="X25" i="97"/>
  <c r="W25" i="97"/>
  <c r="V25" i="97"/>
  <c r="T25" i="97"/>
  <c r="S25" i="97"/>
  <c r="R25" i="97"/>
  <c r="P25" i="97"/>
  <c r="O25" i="97"/>
  <c r="N25" i="97"/>
  <c r="L25" i="97"/>
  <c r="K25" i="97"/>
  <c r="J25" i="97"/>
  <c r="H25" i="97"/>
  <c r="G25" i="97"/>
  <c r="F25" i="97"/>
  <c r="D25" i="97"/>
  <c r="C25" i="97"/>
  <c r="B25" i="97"/>
  <c r="X24" i="97"/>
  <c r="W24" i="97"/>
  <c r="V24" i="97"/>
  <c r="T24" i="97"/>
  <c r="S24" i="97"/>
  <c r="R24" i="97"/>
  <c r="P24" i="97"/>
  <c r="O24" i="97"/>
  <c r="N24" i="97"/>
  <c r="L24" i="97"/>
  <c r="K24" i="97"/>
  <c r="J24" i="97"/>
  <c r="H24" i="97"/>
  <c r="G24" i="97"/>
  <c r="F24" i="97"/>
  <c r="D24" i="97"/>
  <c r="C24" i="97"/>
  <c r="B24" i="97"/>
  <c r="X23" i="97"/>
  <c r="W23" i="97"/>
  <c r="V23" i="97"/>
  <c r="T23" i="97"/>
  <c r="S23" i="97"/>
  <c r="R23" i="97"/>
  <c r="P23" i="97"/>
  <c r="O23" i="97"/>
  <c r="N23" i="97"/>
  <c r="L23" i="97"/>
  <c r="K23" i="97"/>
  <c r="J23" i="97"/>
  <c r="H23" i="97"/>
  <c r="G23" i="97"/>
  <c r="F23" i="97"/>
  <c r="D23" i="97"/>
  <c r="C23" i="97"/>
  <c r="B23" i="97"/>
  <c r="X22" i="97"/>
  <c r="W22" i="97"/>
  <c r="V22" i="97"/>
  <c r="T22" i="97"/>
  <c r="S22" i="97"/>
  <c r="R22" i="97"/>
  <c r="P22" i="97"/>
  <c r="O22" i="97"/>
  <c r="N22" i="97"/>
  <c r="L22" i="97"/>
  <c r="K22" i="97"/>
  <c r="J22" i="97"/>
  <c r="H22" i="97"/>
  <c r="G22" i="97"/>
  <c r="F22" i="97"/>
  <c r="D22" i="97"/>
  <c r="C22" i="97"/>
  <c r="B22" i="97"/>
  <c r="X21" i="97"/>
  <c r="W21" i="97"/>
  <c r="V21" i="97"/>
  <c r="T21" i="97"/>
  <c r="S21" i="97"/>
  <c r="R21" i="97"/>
  <c r="P21" i="97"/>
  <c r="O21" i="97"/>
  <c r="N21" i="97"/>
  <c r="L21" i="97"/>
  <c r="K21" i="97"/>
  <c r="J21" i="97"/>
  <c r="H21" i="97"/>
  <c r="G21" i="97"/>
  <c r="F21" i="97"/>
  <c r="D21" i="97"/>
  <c r="C21" i="97"/>
  <c r="B21" i="97"/>
  <c r="X20" i="97"/>
  <c r="W20" i="97"/>
  <c r="V20" i="97"/>
  <c r="T20" i="97"/>
  <c r="S20" i="97"/>
  <c r="R20" i="97"/>
  <c r="P20" i="97"/>
  <c r="O20" i="97"/>
  <c r="N20" i="97"/>
  <c r="L20" i="97"/>
  <c r="K20" i="97"/>
  <c r="J20" i="97"/>
  <c r="H20" i="97"/>
  <c r="G20" i="97"/>
  <c r="F20" i="97"/>
  <c r="D20" i="97"/>
  <c r="C20" i="97"/>
  <c r="B20" i="97"/>
  <c r="X19" i="97"/>
  <c r="W19" i="97"/>
  <c r="V19" i="97"/>
  <c r="T19" i="97"/>
  <c r="S19" i="97"/>
  <c r="R19" i="97"/>
  <c r="P19" i="97"/>
  <c r="O19" i="97"/>
  <c r="N19" i="97"/>
  <c r="L19" i="97"/>
  <c r="K19" i="97"/>
  <c r="J19" i="97"/>
  <c r="H19" i="97"/>
  <c r="G19" i="97"/>
  <c r="F19" i="97"/>
  <c r="D19" i="97"/>
  <c r="C19" i="97"/>
  <c r="B19" i="97"/>
  <c r="X18" i="97"/>
  <c r="W18" i="97"/>
  <c r="V18" i="97"/>
  <c r="T18" i="97"/>
  <c r="S18" i="97"/>
  <c r="R18" i="97"/>
  <c r="P18" i="97"/>
  <c r="O18" i="97"/>
  <c r="N18" i="97"/>
  <c r="L18" i="97"/>
  <c r="K18" i="97"/>
  <c r="J18" i="97"/>
  <c r="H18" i="97"/>
  <c r="G18" i="97"/>
  <c r="F18" i="97"/>
  <c r="D18" i="97"/>
  <c r="C18" i="97"/>
  <c r="B18" i="97"/>
  <c r="X17" i="97"/>
  <c r="W17" i="97"/>
  <c r="V17" i="97"/>
  <c r="T17" i="97"/>
  <c r="S17" i="97"/>
  <c r="R17" i="97"/>
  <c r="P17" i="97"/>
  <c r="O17" i="97"/>
  <c r="N17" i="97"/>
  <c r="L17" i="97"/>
  <c r="K17" i="97"/>
  <c r="J17" i="97"/>
  <c r="H17" i="97"/>
  <c r="G17" i="97"/>
  <c r="F17" i="97"/>
  <c r="D17" i="97"/>
  <c r="C17" i="97"/>
  <c r="B17" i="97"/>
  <c r="X16" i="97"/>
  <c r="W16" i="97"/>
  <c r="V16" i="97"/>
  <c r="T16" i="97"/>
  <c r="S16" i="97"/>
  <c r="R16" i="97"/>
  <c r="P16" i="97"/>
  <c r="O16" i="97"/>
  <c r="N16" i="97"/>
  <c r="L16" i="97"/>
  <c r="K16" i="97"/>
  <c r="J16" i="97"/>
  <c r="H16" i="97"/>
  <c r="G16" i="97"/>
  <c r="F16" i="97"/>
  <c r="D16" i="97"/>
  <c r="C16" i="97"/>
  <c r="B16" i="97"/>
  <c r="X15" i="97"/>
  <c r="W15" i="97"/>
  <c r="V15" i="97"/>
  <c r="T15" i="97"/>
  <c r="S15" i="97"/>
  <c r="R15" i="97"/>
  <c r="P15" i="97"/>
  <c r="O15" i="97"/>
  <c r="N15" i="97"/>
  <c r="L15" i="97"/>
  <c r="K15" i="97"/>
  <c r="J15" i="97"/>
  <c r="H15" i="97"/>
  <c r="G15" i="97"/>
  <c r="F15" i="97"/>
  <c r="D15" i="97"/>
  <c r="C15" i="97"/>
  <c r="B15" i="97"/>
  <c r="X14" i="97"/>
  <c r="W14" i="97"/>
  <c r="V14" i="97"/>
  <c r="T14" i="97"/>
  <c r="S14" i="97"/>
  <c r="R14" i="97"/>
  <c r="P14" i="97"/>
  <c r="O14" i="97"/>
  <c r="N14" i="97"/>
  <c r="L14" i="97"/>
  <c r="K14" i="97"/>
  <c r="J14" i="97"/>
  <c r="H14" i="97"/>
  <c r="G14" i="97"/>
  <c r="F14" i="97"/>
  <c r="D14" i="97"/>
  <c r="C14" i="97"/>
  <c r="B14" i="97"/>
  <c r="X13" i="97"/>
  <c r="W13" i="97"/>
  <c r="V13" i="97"/>
  <c r="T13" i="97"/>
  <c r="S13" i="97"/>
  <c r="R13" i="97"/>
  <c r="P13" i="97"/>
  <c r="O13" i="97"/>
  <c r="N13" i="97"/>
  <c r="L13" i="97"/>
  <c r="K13" i="97"/>
  <c r="J13" i="97"/>
  <c r="H13" i="97"/>
  <c r="G13" i="97"/>
  <c r="F13" i="97"/>
  <c r="D13" i="97"/>
  <c r="C13" i="97"/>
  <c r="B13" i="97"/>
  <c r="X12" i="97"/>
  <c r="W12" i="97"/>
  <c r="V12" i="97"/>
  <c r="T12" i="97"/>
  <c r="S12" i="97"/>
  <c r="R12" i="97"/>
  <c r="P12" i="97"/>
  <c r="O12" i="97"/>
  <c r="N12" i="97"/>
  <c r="L12" i="97"/>
  <c r="K12" i="97"/>
  <c r="J12" i="97"/>
  <c r="H12" i="97"/>
  <c r="G12" i="97"/>
  <c r="F12" i="97"/>
  <c r="D12" i="97"/>
  <c r="C12" i="97"/>
  <c r="B12" i="97"/>
  <c r="X11" i="97"/>
  <c r="W11" i="97"/>
  <c r="V11" i="97"/>
  <c r="T11" i="97"/>
  <c r="S11" i="97"/>
  <c r="R11" i="97"/>
  <c r="P11" i="97"/>
  <c r="O11" i="97"/>
  <c r="N11" i="97"/>
  <c r="L11" i="97"/>
  <c r="K11" i="97"/>
  <c r="J11" i="97"/>
  <c r="H11" i="97"/>
  <c r="G11" i="97"/>
  <c r="F11" i="97"/>
  <c r="D11" i="97"/>
  <c r="C11" i="97"/>
  <c r="B11" i="97"/>
  <c r="X10" i="97"/>
  <c r="W10" i="97"/>
  <c r="V10" i="97"/>
  <c r="T10" i="97"/>
  <c r="S10" i="97"/>
  <c r="R10" i="97"/>
  <c r="P10" i="97"/>
  <c r="O10" i="97"/>
  <c r="N10" i="97"/>
  <c r="L10" i="97"/>
  <c r="K10" i="97"/>
  <c r="J10" i="97"/>
  <c r="H10" i="97"/>
  <c r="G10" i="97"/>
  <c r="F10" i="97"/>
  <c r="D10" i="97"/>
  <c r="C10" i="97"/>
  <c r="B10" i="97"/>
  <c r="R296" i="91"/>
  <c r="Q296" i="91"/>
  <c r="P296" i="91"/>
  <c r="O296" i="91"/>
  <c r="R295" i="91"/>
  <c r="Q295" i="91"/>
  <c r="P295" i="91"/>
  <c r="O295" i="91"/>
  <c r="R294" i="91"/>
  <c r="Q294" i="91"/>
  <c r="P294" i="91"/>
  <c r="O294" i="91"/>
  <c r="R293" i="91"/>
  <c r="Q293" i="91"/>
  <c r="P293" i="91"/>
  <c r="O293" i="91"/>
  <c r="R291" i="91"/>
  <c r="Q291" i="91"/>
  <c r="P291" i="91"/>
  <c r="O291" i="91"/>
  <c r="R290" i="91"/>
  <c r="Q290" i="91"/>
  <c r="P290" i="91"/>
  <c r="O290" i="91"/>
  <c r="R289" i="91"/>
  <c r="Q289" i="91"/>
  <c r="P289" i="91"/>
  <c r="O289" i="91"/>
  <c r="R287" i="91"/>
  <c r="Q287" i="91"/>
  <c r="P287" i="91"/>
  <c r="O287" i="91"/>
  <c r="R285" i="91"/>
  <c r="Q285" i="91"/>
  <c r="P285" i="91"/>
  <c r="O285" i="91"/>
  <c r="R284" i="91"/>
  <c r="Q284" i="91"/>
  <c r="P284" i="91"/>
  <c r="O284" i="91"/>
  <c r="R283" i="91"/>
  <c r="Q283" i="91"/>
  <c r="P283" i="91"/>
  <c r="O283" i="91"/>
  <c r="R282" i="91"/>
  <c r="Q282" i="91"/>
  <c r="P282" i="91"/>
  <c r="O282" i="91"/>
  <c r="R281" i="91"/>
  <c r="Q281" i="91"/>
  <c r="P281" i="91"/>
  <c r="O281" i="91"/>
  <c r="R280" i="91"/>
  <c r="Q280" i="91"/>
  <c r="P280" i="91"/>
  <c r="O280" i="91"/>
  <c r="R279" i="91"/>
  <c r="Q279" i="91"/>
  <c r="P279" i="91"/>
  <c r="O279" i="91"/>
  <c r="R278" i="91"/>
  <c r="Q278" i="91"/>
  <c r="P278" i="91"/>
  <c r="O278" i="91"/>
  <c r="R277" i="91"/>
  <c r="Q277" i="91"/>
  <c r="P277" i="91"/>
  <c r="O277" i="91"/>
  <c r="R276" i="91"/>
  <c r="Q276" i="91"/>
  <c r="P276" i="91"/>
  <c r="O276" i="91"/>
  <c r="R275" i="91"/>
  <c r="Q275" i="91"/>
  <c r="P275" i="91"/>
  <c r="O275" i="91"/>
  <c r="R274" i="91"/>
  <c r="Q274" i="91"/>
  <c r="P274" i="91"/>
  <c r="O274" i="91"/>
  <c r="R273" i="91"/>
  <c r="Q273" i="91"/>
  <c r="P273" i="91"/>
  <c r="O273" i="91"/>
  <c r="R272" i="91"/>
  <c r="Q272" i="91"/>
  <c r="P272" i="91"/>
  <c r="O272" i="91"/>
  <c r="R271" i="91"/>
  <c r="Q271" i="91"/>
  <c r="P271" i="91"/>
  <c r="O271" i="91"/>
  <c r="R270" i="91"/>
  <c r="Q270" i="91"/>
  <c r="P270" i="91"/>
  <c r="O270" i="91"/>
  <c r="R269" i="91"/>
  <c r="Q269" i="91"/>
  <c r="P269" i="91"/>
  <c r="O269" i="91"/>
  <c r="R268" i="91"/>
  <c r="Q268" i="91"/>
  <c r="P268" i="91"/>
  <c r="O268" i="91"/>
  <c r="R265" i="91"/>
  <c r="Q265" i="91"/>
  <c r="P265" i="91"/>
  <c r="O265" i="91"/>
  <c r="R264" i="91"/>
  <c r="Q264" i="91"/>
  <c r="P264" i="91"/>
  <c r="O264" i="91"/>
  <c r="R263" i="91"/>
  <c r="Q263" i="91"/>
  <c r="P263" i="91"/>
  <c r="O263" i="91"/>
  <c r="R262" i="91"/>
  <c r="Q262" i="91"/>
  <c r="P262" i="91"/>
  <c r="O262" i="91"/>
  <c r="R261" i="91"/>
  <c r="Q261" i="91"/>
  <c r="P261" i="91"/>
  <c r="O261" i="91"/>
  <c r="R260" i="91"/>
  <c r="Q260" i="91"/>
  <c r="P260" i="91"/>
  <c r="O260" i="91"/>
  <c r="R259" i="91"/>
  <c r="Q259" i="91"/>
  <c r="P259" i="91"/>
  <c r="O259" i="91"/>
  <c r="R258" i="91"/>
  <c r="Q258" i="91"/>
  <c r="P258" i="91"/>
  <c r="O258" i="91"/>
  <c r="R257" i="91"/>
  <c r="Q257" i="91"/>
  <c r="P257" i="91"/>
  <c r="O257" i="91"/>
  <c r="R256" i="91"/>
  <c r="Q256" i="91"/>
  <c r="P256" i="91"/>
  <c r="O256" i="91"/>
  <c r="R255" i="91"/>
  <c r="Q255" i="91"/>
  <c r="P255" i="91"/>
  <c r="O255" i="91"/>
  <c r="R254" i="91"/>
  <c r="Q254" i="91"/>
  <c r="P254" i="91"/>
  <c r="O254" i="91"/>
  <c r="R253" i="91"/>
  <c r="Q253" i="91"/>
  <c r="P253" i="91"/>
  <c r="O253" i="91"/>
  <c r="R252" i="91"/>
  <c r="Q252" i="91"/>
  <c r="P252" i="91"/>
  <c r="O252" i="91"/>
  <c r="R251" i="91"/>
  <c r="Q251" i="91"/>
  <c r="P251" i="91"/>
  <c r="O251" i="91"/>
  <c r="R248" i="91"/>
  <c r="Q248" i="91"/>
  <c r="P248" i="91"/>
  <c r="O248" i="91"/>
  <c r="R247" i="91"/>
  <c r="Q247" i="91"/>
  <c r="P247" i="91"/>
  <c r="O247" i="91"/>
  <c r="R246" i="91"/>
  <c r="Q246" i="91"/>
  <c r="P246" i="91"/>
  <c r="O246" i="91"/>
  <c r="R245" i="91"/>
  <c r="Q245" i="91"/>
  <c r="P245" i="91"/>
  <c r="O245" i="91"/>
  <c r="R244" i="91"/>
  <c r="Q244" i="91"/>
  <c r="P244" i="91"/>
  <c r="O244" i="91"/>
  <c r="R243" i="91"/>
  <c r="Q243" i="91"/>
  <c r="P243" i="91"/>
  <c r="O243" i="91"/>
  <c r="R241" i="91"/>
  <c r="Q241" i="91"/>
  <c r="P241" i="91"/>
  <c r="O241" i="91"/>
  <c r="R240" i="91"/>
  <c r="Q240" i="91"/>
  <c r="P240" i="91"/>
  <c r="O240" i="91"/>
  <c r="R239" i="91"/>
  <c r="Q239" i="91"/>
  <c r="P239" i="91"/>
  <c r="O239" i="91"/>
  <c r="R237" i="91"/>
  <c r="Q237" i="91"/>
  <c r="P237" i="91"/>
  <c r="O237" i="91"/>
  <c r="R236" i="91"/>
  <c r="Q236" i="91"/>
  <c r="P236" i="91"/>
  <c r="O236" i="91"/>
  <c r="R235" i="91"/>
  <c r="Q235" i="91"/>
  <c r="P235" i="91"/>
  <c r="O235" i="91"/>
  <c r="R234" i="91"/>
  <c r="Q234" i="91"/>
  <c r="P234" i="91"/>
  <c r="O234" i="91"/>
  <c r="R233" i="91"/>
  <c r="Q233" i="91"/>
  <c r="P233" i="91"/>
  <c r="O233" i="91"/>
  <c r="R232" i="91"/>
  <c r="Q232" i="91"/>
  <c r="P232" i="91"/>
  <c r="O232" i="91"/>
  <c r="R231" i="91"/>
  <c r="Q231" i="91"/>
  <c r="P231" i="91"/>
  <c r="O231" i="91"/>
  <c r="R230" i="91"/>
  <c r="Q230" i="91"/>
  <c r="P230" i="91"/>
  <c r="O230" i="91"/>
  <c r="R229" i="91"/>
  <c r="Q229" i="91"/>
  <c r="P229" i="91"/>
  <c r="O229" i="91"/>
  <c r="R226" i="91"/>
  <c r="Q226" i="91"/>
  <c r="P226" i="91"/>
  <c r="O226" i="91"/>
  <c r="R225" i="91"/>
  <c r="Q225" i="91"/>
  <c r="P225" i="91"/>
  <c r="O225" i="91"/>
  <c r="R224" i="91"/>
  <c r="Q224" i="91"/>
  <c r="P224" i="91"/>
  <c r="O224" i="91"/>
  <c r="R223" i="91"/>
  <c r="Q223" i="91"/>
  <c r="P223" i="91"/>
  <c r="O223" i="91"/>
  <c r="R222" i="91"/>
  <c r="Q222" i="91"/>
  <c r="P222" i="91"/>
  <c r="O222" i="91"/>
  <c r="R221" i="91"/>
  <c r="Q221" i="91"/>
  <c r="P221" i="91"/>
  <c r="O221" i="91"/>
  <c r="R220" i="91"/>
  <c r="Q220" i="91"/>
  <c r="P220" i="91"/>
  <c r="O220" i="91"/>
  <c r="R219" i="91"/>
  <c r="Q219" i="91"/>
  <c r="P219" i="91"/>
  <c r="O219" i="91"/>
  <c r="R218" i="91"/>
  <c r="Q218" i="91"/>
  <c r="P218" i="91"/>
  <c r="O218" i="91"/>
  <c r="R217" i="91"/>
  <c r="Q217" i="91"/>
  <c r="P217" i="91"/>
  <c r="O217" i="91"/>
  <c r="R216" i="91"/>
  <c r="Q216" i="91"/>
  <c r="P216" i="91"/>
  <c r="O216" i="91"/>
  <c r="R214" i="91"/>
  <c r="Q214" i="91"/>
  <c r="P214" i="91"/>
  <c r="O214" i="91"/>
  <c r="R213" i="91"/>
  <c r="Q213" i="91"/>
  <c r="P213" i="91"/>
  <c r="O213" i="91"/>
  <c r="R212" i="91"/>
  <c r="Q212" i="91"/>
  <c r="P212" i="91"/>
  <c r="O212" i="91"/>
  <c r="R210" i="91"/>
  <c r="Q210" i="91"/>
  <c r="P210" i="91"/>
  <c r="O210" i="91"/>
  <c r="R209" i="91"/>
  <c r="Q209" i="91"/>
  <c r="P209" i="91"/>
  <c r="O209" i="91"/>
  <c r="R208" i="91"/>
  <c r="Q208" i="91"/>
  <c r="P208" i="91"/>
  <c r="O208" i="91"/>
  <c r="P207" i="91"/>
  <c r="O207" i="91"/>
  <c r="R206" i="91"/>
  <c r="Q206" i="91"/>
  <c r="P206" i="91"/>
  <c r="O206" i="91"/>
  <c r="R205" i="91"/>
  <c r="Q205" i="91"/>
  <c r="P205" i="91"/>
  <c r="O205" i="91"/>
  <c r="R204" i="91"/>
  <c r="Q204" i="91"/>
  <c r="P204" i="91"/>
  <c r="O204" i="91"/>
  <c r="R203" i="91"/>
  <c r="Q203" i="91"/>
  <c r="P203" i="91"/>
  <c r="O203" i="91"/>
  <c r="R202" i="91"/>
  <c r="Q202" i="91"/>
  <c r="P202" i="91"/>
  <c r="O202" i="91"/>
  <c r="R201" i="91"/>
  <c r="Q201" i="91"/>
  <c r="P201" i="91"/>
  <c r="O201" i="91"/>
  <c r="R200" i="91"/>
  <c r="Q200" i="91"/>
  <c r="P200" i="91"/>
  <c r="O200" i="91"/>
  <c r="R199" i="91"/>
  <c r="Q199" i="91"/>
  <c r="P199" i="91"/>
  <c r="O199" i="91"/>
  <c r="R198" i="91"/>
  <c r="Q198" i="91"/>
  <c r="P198" i="91"/>
  <c r="O198" i="91"/>
  <c r="R197" i="91"/>
  <c r="Q197" i="91"/>
  <c r="P197" i="91"/>
  <c r="O197" i="91"/>
  <c r="R196" i="91"/>
  <c r="Q196" i="91"/>
  <c r="P196" i="91"/>
  <c r="O196" i="91"/>
  <c r="R195" i="91"/>
  <c r="Q195" i="91"/>
  <c r="P195" i="91"/>
  <c r="O195" i="91"/>
  <c r="R194" i="91"/>
  <c r="Q194" i="91"/>
  <c r="P194" i="91"/>
  <c r="O194" i="91"/>
  <c r="R193" i="91"/>
  <c r="Q193" i="91"/>
  <c r="P193" i="91"/>
  <c r="O193" i="91"/>
  <c r="R192" i="91"/>
  <c r="Q192" i="91"/>
  <c r="P192" i="91"/>
  <c r="O192" i="91"/>
  <c r="R191" i="91"/>
  <c r="Q191" i="91"/>
  <c r="P191" i="91"/>
  <c r="O191" i="91"/>
  <c r="R190" i="91"/>
  <c r="Q190" i="91"/>
  <c r="P190" i="91"/>
  <c r="O190" i="91"/>
  <c r="R189" i="91"/>
  <c r="Q189" i="91"/>
  <c r="P189" i="91"/>
  <c r="O189" i="91"/>
  <c r="R188" i="91"/>
  <c r="Q188" i="91"/>
  <c r="P188" i="91"/>
  <c r="O188" i="91"/>
  <c r="R187" i="91"/>
  <c r="Q187" i="91"/>
  <c r="P187" i="91"/>
  <c r="O187" i="91"/>
  <c r="R186" i="91"/>
  <c r="Q186" i="91"/>
  <c r="P186" i="91"/>
  <c r="O186" i="91"/>
  <c r="R185" i="91"/>
  <c r="Q185" i="91"/>
  <c r="P185" i="91"/>
  <c r="O185" i="91"/>
  <c r="R184" i="91"/>
  <c r="Q184" i="91"/>
  <c r="P184" i="91"/>
  <c r="O184" i="91"/>
  <c r="R183" i="91"/>
  <c r="Q183" i="91"/>
  <c r="P183" i="91"/>
  <c r="O183" i="91"/>
  <c r="R182" i="91"/>
  <c r="Q182" i="91"/>
  <c r="P182" i="91"/>
  <c r="O182" i="91"/>
  <c r="R181" i="91"/>
  <c r="Q181" i="91"/>
  <c r="P181" i="91"/>
  <c r="O181" i="91"/>
  <c r="R180" i="91"/>
  <c r="Q180" i="91"/>
  <c r="P180" i="91"/>
  <c r="O180" i="91"/>
  <c r="R179" i="91"/>
  <c r="Q179" i="91"/>
  <c r="P179" i="91"/>
  <c r="O179" i="91"/>
  <c r="R178" i="91"/>
  <c r="Q178" i="91"/>
  <c r="P178" i="91"/>
  <c r="O178" i="91"/>
  <c r="R177" i="91"/>
  <c r="Q177" i="91"/>
  <c r="P177" i="91"/>
  <c r="O177" i="91"/>
  <c r="R176" i="91"/>
  <c r="Q176" i="91"/>
  <c r="P176" i="91"/>
  <c r="O176" i="91"/>
  <c r="R174" i="91"/>
  <c r="Q174" i="91"/>
  <c r="P174" i="91"/>
  <c r="O174" i="91"/>
  <c r="R173" i="91"/>
  <c r="Q173" i="91"/>
  <c r="P173" i="91"/>
  <c r="O173" i="91"/>
  <c r="R172" i="91"/>
  <c r="Q172" i="91"/>
  <c r="P172" i="91"/>
  <c r="O172" i="91"/>
  <c r="R170" i="91"/>
  <c r="Q170" i="91"/>
  <c r="P170" i="91"/>
  <c r="O170" i="91"/>
  <c r="R169" i="91"/>
  <c r="Q169" i="91"/>
  <c r="P169" i="91"/>
  <c r="O169" i="91"/>
  <c r="R168" i="91"/>
  <c r="Q168" i="91"/>
  <c r="P168" i="91"/>
  <c r="O168" i="91"/>
  <c r="R167" i="91"/>
  <c r="Q167" i="91"/>
  <c r="P167" i="91"/>
  <c r="O167" i="91"/>
  <c r="R164" i="91"/>
  <c r="Q164" i="91"/>
  <c r="P164" i="91"/>
  <c r="O164" i="91"/>
  <c r="R163" i="91"/>
  <c r="Q163" i="91"/>
  <c r="P163" i="91"/>
  <c r="O163" i="91"/>
  <c r="R162" i="91"/>
  <c r="Q162" i="91"/>
  <c r="P162" i="91"/>
  <c r="O162" i="91"/>
  <c r="R160" i="91"/>
  <c r="Q160" i="91"/>
  <c r="P160" i="91"/>
  <c r="O160" i="91"/>
  <c r="R159" i="91"/>
  <c r="Q159" i="91"/>
  <c r="P159" i="91"/>
  <c r="O159" i="91"/>
  <c r="R158" i="91"/>
  <c r="Q158" i="91"/>
  <c r="P158" i="91"/>
  <c r="O158" i="91"/>
  <c r="R157" i="91"/>
  <c r="Q157" i="91"/>
  <c r="P157" i="91"/>
  <c r="O157" i="91"/>
  <c r="R156" i="91"/>
  <c r="Q156" i="91"/>
  <c r="P156" i="91"/>
  <c r="O156" i="91"/>
  <c r="R155" i="91"/>
  <c r="Q155" i="91"/>
  <c r="P155" i="91"/>
  <c r="O155" i="91"/>
  <c r="R154" i="91"/>
  <c r="Q154" i="91"/>
  <c r="P154" i="91"/>
  <c r="O154" i="91"/>
  <c r="R153" i="91"/>
  <c r="Q153" i="91"/>
  <c r="P153" i="91"/>
  <c r="O153" i="91"/>
  <c r="R152" i="91"/>
  <c r="Q152" i="91"/>
  <c r="P152" i="91"/>
  <c r="O152" i="91"/>
  <c r="R151" i="91"/>
  <c r="Q151" i="91"/>
  <c r="P151" i="91"/>
  <c r="O151" i="91"/>
  <c r="R150" i="91"/>
  <c r="Q150" i="91"/>
  <c r="P150" i="91"/>
  <c r="O150" i="91"/>
  <c r="R149" i="91"/>
  <c r="Q149" i="91"/>
  <c r="P149" i="91"/>
  <c r="O149" i="91"/>
  <c r="R147" i="91"/>
  <c r="Q147" i="91"/>
  <c r="P147" i="91"/>
  <c r="O147" i="91"/>
  <c r="R146" i="91"/>
  <c r="Q146" i="91"/>
  <c r="P146" i="91"/>
  <c r="O146" i="91"/>
  <c r="R145" i="91"/>
  <c r="Q145" i="91"/>
  <c r="P145" i="91"/>
  <c r="O145" i="91"/>
  <c r="R144" i="91"/>
  <c r="Q144" i="91"/>
  <c r="P144" i="91"/>
  <c r="O144" i="91"/>
  <c r="R143" i="91"/>
  <c r="Q143" i="91"/>
  <c r="P143" i="91"/>
  <c r="O143" i="91"/>
  <c r="R142" i="91"/>
  <c r="Q142" i="91"/>
  <c r="P142" i="91"/>
  <c r="O142" i="91"/>
  <c r="R141" i="91"/>
  <c r="Q141" i="91"/>
  <c r="P141" i="91"/>
  <c r="O141" i="91"/>
  <c r="R140" i="91"/>
  <c r="Q140" i="91"/>
  <c r="P140" i="91"/>
  <c r="O140" i="91"/>
  <c r="R138" i="91"/>
  <c r="Q138" i="91"/>
  <c r="P138" i="91"/>
  <c r="O138" i="91"/>
  <c r="R137" i="91"/>
  <c r="Q137" i="91"/>
  <c r="P137" i="91"/>
  <c r="O137" i="91"/>
  <c r="R136" i="91"/>
  <c r="Q136" i="91"/>
  <c r="P136" i="91"/>
  <c r="O136" i="91"/>
  <c r="R135" i="91"/>
  <c r="Q135" i="91"/>
  <c r="P135" i="91"/>
  <c r="O135" i="91"/>
  <c r="R134" i="91"/>
  <c r="Q134" i="91"/>
  <c r="P134" i="91"/>
  <c r="O134" i="91"/>
  <c r="R133" i="91"/>
  <c r="Q133" i="91"/>
  <c r="P133" i="91"/>
  <c r="O133" i="91"/>
  <c r="R132" i="91"/>
  <c r="Q132" i="91"/>
  <c r="P132" i="91"/>
  <c r="O132" i="91"/>
  <c r="R131" i="91"/>
  <c r="Q131" i="91"/>
  <c r="P131" i="91"/>
  <c r="O131" i="91"/>
  <c r="R130" i="91"/>
  <c r="Q130" i="91"/>
  <c r="P130" i="91"/>
  <c r="O130" i="91"/>
  <c r="R128" i="91"/>
  <c r="Q128" i="91"/>
  <c r="P128" i="91"/>
  <c r="O128" i="91"/>
  <c r="R127" i="91"/>
  <c r="Q127" i="91"/>
  <c r="P127" i="91"/>
  <c r="O127" i="91"/>
  <c r="R126" i="91"/>
  <c r="Q126" i="91"/>
  <c r="P126" i="91"/>
  <c r="O126" i="91"/>
  <c r="R124" i="91"/>
  <c r="Q124" i="91"/>
  <c r="P124" i="91"/>
  <c r="O124" i="91"/>
  <c r="R123" i="91"/>
  <c r="Q123" i="91"/>
  <c r="P123" i="91"/>
  <c r="O123" i="91"/>
  <c r="R121" i="91"/>
  <c r="Q121" i="91"/>
  <c r="P121" i="91"/>
  <c r="O121" i="91"/>
  <c r="R120" i="91"/>
  <c r="Q120" i="91"/>
  <c r="P120" i="91"/>
  <c r="O120" i="91"/>
  <c r="R118" i="91"/>
  <c r="Q118" i="91"/>
  <c r="P118" i="91"/>
  <c r="O118" i="91"/>
  <c r="R117" i="91"/>
  <c r="Q117" i="91"/>
  <c r="P117" i="91"/>
  <c r="O117" i="91"/>
  <c r="R116" i="91"/>
  <c r="Q116" i="91"/>
  <c r="P116" i="91"/>
  <c r="O116" i="91"/>
  <c r="R114" i="91"/>
  <c r="Q114" i="91"/>
  <c r="P114" i="91"/>
  <c r="O114" i="91"/>
  <c r="R113" i="91"/>
  <c r="Q113" i="91"/>
  <c r="P113" i="91"/>
  <c r="O113" i="91"/>
  <c r="R112" i="91"/>
  <c r="Q112" i="91"/>
  <c r="P112" i="91"/>
  <c r="O112" i="91"/>
  <c r="R111" i="91"/>
  <c r="Q111" i="91"/>
  <c r="P111" i="91"/>
  <c r="O111" i="91"/>
  <c r="R110" i="91"/>
  <c r="Q110" i="91"/>
  <c r="P110" i="91"/>
  <c r="O110" i="91"/>
  <c r="R109" i="91"/>
  <c r="Q109" i="91"/>
  <c r="P109" i="91"/>
  <c r="O109" i="91"/>
  <c r="R107" i="91"/>
  <c r="Q107" i="91"/>
  <c r="P107" i="91"/>
  <c r="O107" i="91"/>
  <c r="R106" i="91"/>
  <c r="Q106" i="91"/>
  <c r="P106" i="91"/>
  <c r="O106" i="91"/>
  <c r="R105" i="91"/>
  <c r="Q105" i="91"/>
  <c r="P105" i="91"/>
  <c r="O105" i="91"/>
  <c r="R104" i="91"/>
  <c r="Q104" i="91"/>
  <c r="P104" i="91"/>
  <c r="O104" i="91"/>
  <c r="R102" i="91"/>
  <c r="Q102" i="91"/>
  <c r="P102" i="91"/>
  <c r="O102" i="91"/>
  <c r="R101" i="91"/>
  <c r="Q101" i="91"/>
  <c r="P101" i="91"/>
  <c r="O101" i="91"/>
  <c r="R100" i="91"/>
  <c r="Q100" i="91"/>
  <c r="P100" i="91"/>
  <c r="O100" i="91"/>
  <c r="R99" i="91"/>
  <c r="Q99" i="91"/>
  <c r="P99" i="91"/>
  <c r="O99" i="91"/>
  <c r="R98" i="91"/>
  <c r="Q98" i="91"/>
  <c r="P98" i="91"/>
  <c r="O98" i="91"/>
  <c r="R97" i="91"/>
  <c r="Q97" i="91"/>
  <c r="P97" i="91"/>
  <c r="O97" i="91"/>
  <c r="R96" i="91"/>
  <c r="Q96" i="91"/>
  <c r="P96" i="91"/>
  <c r="O96" i="91"/>
  <c r="R95" i="91"/>
  <c r="Q95" i="91"/>
  <c r="P95" i="91"/>
  <c r="O95" i="91"/>
  <c r="R94" i="91"/>
  <c r="Q94" i="91"/>
  <c r="P94" i="91"/>
  <c r="O94" i="91"/>
  <c r="R93" i="91"/>
  <c r="Q93" i="91"/>
  <c r="P93" i="91"/>
  <c r="O93" i="91"/>
  <c r="R92" i="91"/>
  <c r="Q92" i="91"/>
  <c r="P92" i="91"/>
  <c r="O92" i="91"/>
  <c r="R91" i="91"/>
  <c r="Q91" i="91"/>
  <c r="P91" i="91"/>
  <c r="O91" i="91"/>
  <c r="R90" i="91"/>
  <c r="Q90" i="91"/>
  <c r="P90" i="91"/>
  <c r="O90" i="91"/>
  <c r="R89" i="91"/>
  <c r="Q89" i="91"/>
  <c r="P89" i="91"/>
  <c r="O89" i="91"/>
  <c r="R88" i="91"/>
  <c r="Q88" i="91"/>
  <c r="P88" i="91"/>
  <c r="O88" i="91"/>
  <c r="R87" i="91"/>
  <c r="Q87" i="91"/>
  <c r="P87" i="91"/>
  <c r="O87" i="91"/>
  <c r="R86" i="91"/>
  <c r="Q86" i="91"/>
  <c r="P86" i="91"/>
  <c r="O86" i="91"/>
  <c r="R85" i="91"/>
  <c r="Q85" i="91"/>
  <c r="P85" i="91"/>
  <c r="O85" i="91"/>
  <c r="R84" i="91"/>
  <c r="Q84" i="91"/>
  <c r="P84" i="91"/>
  <c r="O84" i="91"/>
  <c r="R83" i="91"/>
  <c r="Q83" i="91"/>
  <c r="P83" i="91"/>
  <c r="O83" i="91"/>
  <c r="R82" i="91"/>
  <c r="Q82" i="91"/>
  <c r="P82" i="91"/>
  <c r="O82" i="91"/>
  <c r="R81" i="91"/>
  <c r="Q81" i="91"/>
  <c r="P81" i="91"/>
  <c r="O81" i="91"/>
  <c r="R80" i="91"/>
  <c r="Q80" i="91"/>
  <c r="P80" i="91"/>
  <c r="O80" i="91"/>
  <c r="R79" i="91"/>
  <c r="Q79" i="91"/>
  <c r="P79" i="91"/>
  <c r="O79" i="91"/>
  <c r="R78" i="91"/>
  <c r="Q78" i="91"/>
  <c r="P78" i="91"/>
  <c r="O78" i="91"/>
  <c r="R77" i="91"/>
  <c r="Q77" i="91"/>
  <c r="P77" i="91"/>
  <c r="O77" i="91"/>
  <c r="R75" i="91"/>
  <c r="Q75" i="91"/>
  <c r="P75" i="91"/>
  <c r="O75" i="91"/>
  <c r="R74" i="91"/>
  <c r="Q74" i="91"/>
  <c r="P74" i="91"/>
  <c r="O74" i="91"/>
  <c r="R72" i="91"/>
  <c r="Q72" i="91"/>
  <c r="P72" i="91"/>
  <c r="O72" i="91"/>
  <c r="R71" i="91"/>
  <c r="Q71" i="91"/>
  <c r="P71" i="91"/>
  <c r="O71" i="91"/>
  <c r="R70" i="91"/>
  <c r="Q70" i="91"/>
  <c r="P70" i="91"/>
  <c r="O70" i="91"/>
  <c r="R69" i="91"/>
  <c r="Q69" i="91"/>
  <c r="P69" i="91"/>
  <c r="O69" i="91"/>
  <c r="R68" i="91"/>
  <c r="Q68" i="91"/>
  <c r="P68" i="91"/>
  <c r="O68" i="91"/>
  <c r="R66" i="91"/>
  <c r="Q66" i="91"/>
  <c r="P66" i="91"/>
  <c r="O66" i="91"/>
  <c r="R65" i="91"/>
  <c r="Q65" i="91"/>
  <c r="P65" i="91"/>
  <c r="O65" i="91"/>
  <c r="R64" i="91"/>
  <c r="Q64" i="91"/>
  <c r="P64" i="91"/>
  <c r="O64" i="91"/>
  <c r="R63" i="91"/>
  <c r="Q63" i="91"/>
  <c r="P63" i="91"/>
  <c r="O63" i="91"/>
  <c r="R62" i="91"/>
  <c r="Q62" i="91"/>
  <c r="P62" i="91"/>
  <c r="O62" i="91"/>
  <c r="R61" i="91"/>
  <c r="Q61" i="91"/>
  <c r="P61" i="91"/>
  <c r="O61" i="91"/>
  <c r="R59" i="91"/>
  <c r="Q59" i="91"/>
  <c r="P59" i="91"/>
  <c r="O59" i="91"/>
  <c r="R58" i="91"/>
  <c r="Q58" i="91"/>
  <c r="P58" i="91"/>
  <c r="O58" i="91"/>
  <c r="R57" i="91"/>
  <c r="Q57" i="91"/>
  <c r="P57" i="91"/>
  <c r="O57" i="91"/>
  <c r="R56" i="91"/>
  <c r="Q56" i="91"/>
  <c r="P56" i="91"/>
  <c r="O56" i="91"/>
  <c r="R55" i="91"/>
  <c r="Q55" i="91"/>
  <c r="P55" i="91"/>
  <c r="O55" i="91"/>
  <c r="R53" i="91"/>
  <c r="Q53" i="91"/>
  <c r="P53" i="91"/>
  <c r="O53" i="91"/>
  <c r="R52" i="91"/>
  <c r="Q52" i="91"/>
  <c r="P52" i="91"/>
  <c r="O52" i="91"/>
  <c r="R51" i="91"/>
  <c r="Q51" i="91"/>
  <c r="P51" i="91"/>
  <c r="O51" i="91"/>
  <c r="R50" i="91"/>
  <c r="Q50" i="91"/>
  <c r="P50" i="91"/>
  <c r="O50" i="91"/>
  <c r="R49" i="91"/>
  <c r="Q49" i="91"/>
  <c r="P49" i="91"/>
  <c r="O49" i="91"/>
  <c r="R48" i="91"/>
  <c r="Q48" i="91"/>
  <c r="P48" i="91"/>
  <c r="O48" i="91"/>
  <c r="R47" i="91"/>
  <c r="Q47" i="91"/>
  <c r="P47" i="91"/>
  <c r="O47" i="91"/>
  <c r="R46" i="91"/>
  <c r="Q46" i="91"/>
  <c r="P46" i="91"/>
  <c r="O46" i="91"/>
  <c r="R44" i="91"/>
  <c r="Q44" i="91"/>
  <c r="P44" i="91"/>
  <c r="O44" i="91"/>
  <c r="R43" i="91"/>
  <c r="Q43" i="91"/>
  <c r="P43" i="91"/>
  <c r="O43" i="91"/>
  <c r="R42" i="91"/>
  <c r="Q42" i="91"/>
  <c r="P42" i="91"/>
  <c r="O42" i="91"/>
  <c r="R41" i="91"/>
  <c r="Q41" i="91"/>
  <c r="P41" i="91"/>
  <c r="O41" i="91"/>
  <c r="R39" i="91"/>
  <c r="Q39" i="91"/>
  <c r="P39" i="91"/>
  <c r="O39" i="91"/>
  <c r="R38" i="91"/>
  <c r="Q38" i="91"/>
  <c r="P38" i="91"/>
  <c r="O38" i="91"/>
  <c r="R36" i="91"/>
  <c r="Q36" i="91"/>
  <c r="P36" i="91"/>
  <c r="O36" i="91"/>
  <c r="R35" i="91"/>
  <c r="Q35" i="91"/>
  <c r="P35" i="91"/>
  <c r="O35" i="91"/>
  <c r="R33" i="91"/>
  <c r="Q33" i="91"/>
  <c r="P33" i="91"/>
  <c r="O33" i="91"/>
  <c r="R32" i="91"/>
  <c r="Q32" i="91"/>
  <c r="P32" i="91"/>
  <c r="O32" i="91"/>
  <c r="R31" i="91"/>
  <c r="Q31" i="91"/>
  <c r="P31" i="91"/>
  <c r="O31" i="91"/>
  <c r="R30" i="91"/>
  <c r="Q30" i="91"/>
  <c r="P30" i="91"/>
  <c r="O30" i="91"/>
  <c r="R29" i="91"/>
  <c r="Q29" i="91"/>
  <c r="P29" i="91"/>
  <c r="O29" i="91"/>
  <c r="R28" i="91"/>
  <c r="Q28" i="91"/>
  <c r="P28" i="91"/>
  <c r="O28" i="91"/>
  <c r="R27" i="91"/>
  <c r="Q27" i="91"/>
  <c r="P27" i="91"/>
  <c r="O27" i="91"/>
  <c r="R26" i="91"/>
  <c r="Q26" i="91"/>
  <c r="P26" i="91"/>
  <c r="O26" i="91"/>
  <c r="R25" i="91"/>
  <c r="Q25" i="91"/>
  <c r="P25" i="91"/>
  <c r="O25" i="91"/>
  <c r="R24" i="91"/>
  <c r="Q24" i="91"/>
  <c r="P24" i="91"/>
  <c r="O24" i="91"/>
  <c r="R23" i="91"/>
  <c r="Q23" i="91"/>
  <c r="P23" i="91"/>
  <c r="O23" i="91"/>
  <c r="R21" i="91"/>
  <c r="Q21" i="91"/>
  <c r="P21" i="91"/>
  <c r="O21" i="91"/>
  <c r="R20" i="91"/>
  <c r="Q20" i="91"/>
  <c r="P20" i="91"/>
  <c r="O20" i="91"/>
  <c r="R19" i="91"/>
  <c r="Q19" i="91"/>
  <c r="P19" i="91"/>
  <c r="O19" i="91"/>
  <c r="R18" i="91"/>
  <c r="Q18" i="91"/>
  <c r="P18" i="91"/>
  <c r="O18" i="91"/>
  <c r="R17" i="91"/>
  <c r="Q17" i="91"/>
  <c r="P17" i="91"/>
  <c r="O17" i="91"/>
  <c r="R16" i="91"/>
  <c r="Q16" i="91"/>
  <c r="P16" i="91"/>
  <c r="O16" i="91"/>
  <c r="R15" i="91"/>
  <c r="Q15" i="91"/>
  <c r="P15" i="91"/>
  <c r="O15" i="91"/>
  <c r="R14" i="91"/>
  <c r="Q14" i="91"/>
  <c r="P14" i="91"/>
  <c r="O14" i="91"/>
  <c r="R13" i="91"/>
  <c r="Q13" i="91"/>
  <c r="P13" i="91"/>
  <c r="O13" i="91"/>
  <c r="R12" i="91"/>
  <c r="Q12" i="91"/>
  <c r="P12" i="91"/>
  <c r="O12" i="91"/>
  <c r="R11" i="91"/>
  <c r="Q11" i="91"/>
  <c r="P11" i="91"/>
  <c r="O11" i="91"/>
  <c r="R10" i="91"/>
  <c r="Q10" i="91"/>
  <c r="P10" i="91"/>
  <c r="O10" i="91"/>
  <c r="L296" i="91"/>
  <c r="K296" i="91"/>
  <c r="J296" i="91"/>
  <c r="I296" i="91"/>
  <c r="L295" i="91"/>
  <c r="K295" i="91"/>
  <c r="J295" i="91"/>
  <c r="I295" i="91"/>
  <c r="L294" i="91"/>
  <c r="K294" i="91"/>
  <c r="J294" i="91"/>
  <c r="I294" i="91"/>
  <c r="L293" i="91"/>
  <c r="K293" i="91"/>
  <c r="J293" i="91"/>
  <c r="I293" i="91"/>
  <c r="L291" i="91"/>
  <c r="K291" i="91"/>
  <c r="J291" i="91"/>
  <c r="I291" i="91"/>
  <c r="L290" i="91"/>
  <c r="K290" i="91"/>
  <c r="J290" i="91"/>
  <c r="I290" i="91"/>
  <c r="L289" i="91"/>
  <c r="K289" i="91"/>
  <c r="J289" i="91"/>
  <c r="I289" i="91"/>
  <c r="L287" i="91"/>
  <c r="K287" i="91"/>
  <c r="J287" i="91"/>
  <c r="I287" i="91"/>
  <c r="L285" i="91"/>
  <c r="K285" i="91"/>
  <c r="J285" i="91"/>
  <c r="I285" i="91"/>
  <c r="L284" i="91"/>
  <c r="K284" i="91"/>
  <c r="J284" i="91"/>
  <c r="I284" i="91"/>
  <c r="L283" i="91"/>
  <c r="K283" i="91"/>
  <c r="J283" i="91"/>
  <c r="I283" i="91"/>
  <c r="L282" i="91"/>
  <c r="K282" i="91"/>
  <c r="J282" i="91"/>
  <c r="I282" i="91"/>
  <c r="L281" i="91"/>
  <c r="K281" i="91"/>
  <c r="J281" i="91"/>
  <c r="I281" i="91"/>
  <c r="L280" i="91"/>
  <c r="K280" i="91"/>
  <c r="J280" i="91"/>
  <c r="I280" i="91"/>
  <c r="L279" i="91"/>
  <c r="K279" i="91"/>
  <c r="J279" i="91"/>
  <c r="I279" i="91"/>
  <c r="L278" i="91"/>
  <c r="K278" i="91"/>
  <c r="J278" i="91"/>
  <c r="I278" i="91"/>
  <c r="L277" i="91"/>
  <c r="K277" i="91"/>
  <c r="J277" i="91"/>
  <c r="I277" i="91"/>
  <c r="L276" i="91"/>
  <c r="K276" i="91"/>
  <c r="J276" i="91"/>
  <c r="I276" i="91"/>
  <c r="L275" i="91"/>
  <c r="K275" i="91"/>
  <c r="J275" i="91"/>
  <c r="I275" i="91"/>
  <c r="L274" i="91"/>
  <c r="K274" i="91"/>
  <c r="J274" i="91"/>
  <c r="I274" i="91"/>
  <c r="L273" i="91"/>
  <c r="K273" i="91"/>
  <c r="J273" i="91"/>
  <c r="I273" i="91"/>
  <c r="L272" i="91"/>
  <c r="K272" i="91"/>
  <c r="J272" i="91"/>
  <c r="I272" i="91"/>
  <c r="L271" i="91"/>
  <c r="K271" i="91"/>
  <c r="J271" i="91"/>
  <c r="I271" i="91"/>
  <c r="L270" i="91"/>
  <c r="K270" i="91"/>
  <c r="J270" i="91"/>
  <c r="I270" i="91"/>
  <c r="L269" i="91"/>
  <c r="K269" i="91"/>
  <c r="J269" i="91"/>
  <c r="I269" i="91"/>
  <c r="L268" i="91"/>
  <c r="K268" i="91"/>
  <c r="J268" i="91"/>
  <c r="I268" i="91"/>
  <c r="L265" i="91"/>
  <c r="K265" i="91"/>
  <c r="J265" i="91"/>
  <c r="I265" i="91"/>
  <c r="L264" i="91"/>
  <c r="K264" i="91"/>
  <c r="J264" i="91"/>
  <c r="I264" i="91"/>
  <c r="L263" i="91"/>
  <c r="K263" i="91"/>
  <c r="J263" i="91"/>
  <c r="I263" i="91"/>
  <c r="L262" i="91"/>
  <c r="K262" i="91"/>
  <c r="J262" i="91"/>
  <c r="I262" i="91"/>
  <c r="L261" i="91"/>
  <c r="K261" i="91"/>
  <c r="J261" i="91"/>
  <c r="I261" i="91"/>
  <c r="L260" i="91"/>
  <c r="K260" i="91"/>
  <c r="J260" i="91"/>
  <c r="I260" i="91"/>
  <c r="L259" i="91"/>
  <c r="K259" i="91"/>
  <c r="J259" i="91"/>
  <c r="I259" i="91"/>
  <c r="L258" i="91"/>
  <c r="K258" i="91"/>
  <c r="J258" i="91"/>
  <c r="I258" i="91"/>
  <c r="L257" i="91"/>
  <c r="K257" i="91"/>
  <c r="J257" i="91"/>
  <c r="I257" i="91"/>
  <c r="L256" i="91"/>
  <c r="K256" i="91"/>
  <c r="J256" i="91"/>
  <c r="I256" i="91"/>
  <c r="L255" i="91"/>
  <c r="K255" i="91"/>
  <c r="J255" i="91"/>
  <c r="I255" i="91"/>
  <c r="L254" i="91"/>
  <c r="K254" i="91"/>
  <c r="J254" i="91"/>
  <c r="I254" i="91"/>
  <c r="L253" i="91"/>
  <c r="K253" i="91"/>
  <c r="J253" i="91"/>
  <c r="I253" i="91"/>
  <c r="L252" i="91"/>
  <c r="K252" i="91"/>
  <c r="J252" i="91"/>
  <c r="I252" i="91"/>
  <c r="L251" i="91"/>
  <c r="K251" i="91"/>
  <c r="J251" i="91"/>
  <c r="I251" i="91"/>
  <c r="L248" i="91"/>
  <c r="K248" i="91"/>
  <c r="J248" i="91"/>
  <c r="I248" i="91"/>
  <c r="L247" i="91"/>
  <c r="K247" i="91"/>
  <c r="J247" i="91"/>
  <c r="I247" i="91"/>
  <c r="L246" i="91"/>
  <c r="K246" i="91"/>
  <c r="J246" i="91"/>
  <c r="I246" i="91"/>
  <c r="L245" i="91"/>
  <c r="K245" i="91"/>
  <c r="J245" i="91"/>
  <c r="I245" i="91"/>
  <c r="L244" i="91"/>
  <c r="K244" i="91"/>
  <c r="J244" i="91"/>
  <c r="I244" i="91"/>
  <c r="L243" i="91"/>
  <c r="K243" i="91"/>
  <c r="J243" i="91"/>
  <c r="I243" i="91"/>
  <c r="L241" i="91"/>
  <c r="K241" i="91"/>
  <c r="J241" i="91"/>
  <c r="I241" i="91"/>
  <c r="L240" i="91"/>
  <c r="K240" i="91"/>
  <c r="J240" i="91"/>
  <c r="I240" i="91"/>
  <c r="L239" i="91"/>
  <c r="K239" i="91"/>
  <c r="J239" i="91"/>
  <c r="I239" i="91"/>
  <c r="L237" i="91"/>
  <c r="K237" i="91"/>
  <c r="J237" i="91"/>
  <c r="I237" i="91"/>
  <c r="L236" i="91"/>
  <c r="K236" i="91"/>
  <c r="J236" i="91"/>
  <c r="I236" i="91"/>
  <c r="L235" i="91"/>
  <c r="K235" i="91"/>
  <c r="J235" i="91"/>
  <c r="I235" i="91"/>
  <c r="L234" i="91"/>
  <c r="K234" i="91"/>
  <c r="J234" i="91"/>
  <c r="I234" i="91"/>
  <c r="L233" i="91"/>
  <c r="K233" i="91"/>
  <c r="J233" i="91"/>
  <c r="I233" i="91"/>
  <c r="L232" i="91"/>
  <c r="K232" i="91"/>
  <c r="J232" i="91"/>
  <c r="I232" i="91"/>
  <c r="L231" i="91"/>
  <c r="K231" i="91"/>
  <c r="J231" i="91"/>
  <c r="I231" i="91"/>
  <c r="L230" i="91"/>
  <c r="K230" i="91"/>
  <c r="J230" i="91"/>
  <c r="I230" i="91"/>
  <c r="L229" i="91"/>
  <c r="K229" i="91"/>
  <c r="J229" i="91"/>
  <c r="I229" i="91"/>
  <c r="L226" i="91"/>
  <c r="K226" i="91"/>
  <c r="J226" i="91"/>
  <c r="I226" i="91"/>
  <c r="L225" i="91"/>
  <c r="K225" i="91"/>
  <c r="J225" i="91"/>
  <c r="I225" i="91"/>
  <c r="L224" i="91"/>
  <c r="K224" i="91"/>
  <c r="J224" i="91"/>
  <c r="I224" i="91"/>
  <c r="L223" i="91"/>
  <c r="K223" i="91"/>
  <c r="J223" i="91"/>
  <c r="I223" i="91"/>
  <c r="L222" i="91"/>
  <c r="K222" i="91"/>
  <c r="J222" i="91"/>
  <c r="I222" i="91"/>
  <c r="L221" i="91"/>
  <c r="K221" i="91"/>
  <c r="J221" i="91"/>
  <c r="I221" i="91"/>
  <c r="L220" i="91"/>
  <c r="K220" i="91"/>
  <c r="J220" i="91"/>
  <c r="I220" i="91"/>
  <c r="L219" i="91"/>
  <c r="K219" i="91"/>
  <c r="J219" i="91"/>
  <c r="I219" i="91"/>
  <c r="L218" i="91"/>
  <c r="K218" i="91"/>
  <c r="J218" i="91"/>
  <c r="I218" i="91"/>
  <c r="L217" i="91"/>
  <c r="K217" i="91"/>
  <c r="J217" i="91"/>
  <c r="I217" i="91"/>
  <c r="L216" i="91"/>
  <c r="K216" i="91"/>
  <c r="J216" i="91"/>
  <c r="I216" i="91"/>
  <c r="L214" i="91"/>
  <c r="K214" i="91"/>
  <c r="J214" i="91"/>
  <c r="I214" i="91"/>
  <c r="L213" i="91"/>
  <c r="K213" i="91"/>
  <c r="J213" i="91"/>
  <c r="I213" i="91"/>
  <c r="L212" i="91"/>
  <c r="K212" i="91"/>
  <c r="J212" i="91"/>
  <c r="I212" i="91"/>
  <c r="L210" i="91"/>
  <c r="K210" i="91"/>
  <c r="J210" i="91"/>
  <c r="I210" i="91"/>
  <c r="L209" i="91"/>
  <c r="K209" i="91"/>
  <c r="J209" i="91"/>
  <c r="I209" i="91"/>
  <c r="L208" i="91"/>
  <c r="K208" i="91"/>
  <c r="J208" i="91"/>
  <c r="I208" i="91"/>
  <c r="L206" i="91"/>
  <c r="K206" i="91"/>
  <c r="J206" i="91"/>
  <c r="I206" i="91"/>
  <c r="L205" i="91"/>
  <c r="K205" i="91"/>
  <c r="J205" i="91"/>
  <c r="I205" i="91"/>
  <c r="L204" i="91"/>
  <c r="K204" i="91"/>
  <c r="J204" i="91"/>
  <c r="I204" i="91"/>
  <c r="L203" i="91"/>
  <c r="K203" i="91"/>
  <c r="J203" i="91"/>
  <c r="I203" i="91"/>
  <c r="L202" i="91"/>
  <c r="K202" i="91"/>
  <c r="J202" i="91"/>
  <c r="I202" i="91"/>
  <c r="L201" i="91"/>
  <c r="K201" i="91"/>
  <c r="J201" i="91"/>
  <c r="I201" i="91"/>
  <c r="L200" i="91"/>
  <c r="K200" i="91"/>
  <c r="J200" i="91"/>
  <c r="I200" i="91"/>
  <c r="L199" i="91"/>
  <c r="K199" i="91"/>
  <c r="J199" i="91"/>
  <c r="I199" i="91"/>
  <c r="L198" i="91"/>
  <c r="K198" i="91"/>
  <c r="J198" i="91"/>
  <c r="I198" i="91"/>
  <c r="L197" i="91"/>
  <c r="K197" i="91"/>
  <c r="J197" i="91"/>
  <c r="I197" i="91"/>
  <c r="L196" i="91"/>
  <c r="K196" i="91"/>
  <c r="J196" i="91"/>
  <c r="I196" i="91"/>
  <c r="L195" i="91"/>
  <c r="K195" i="91"/>
  <c r="J195" i="91"/>
  <c r="I195" i="91"/>
  <c r="L194" i="91"/>
  <c r="K194" i="91"/>
  <c r="J194" i="91"/>
  <c r="I194" i="91"/>
  <c r="L193" i="91"/>
  <c r="K193" i="91"/>
  <c r="J193" i="91"/>
  <c r="I193" i="91"/>
  <c r="L192" i="91"/>
  <c r="K192" i="91"/>
  <c r="J192" i="91"/>
  <c r="I192" i="91"/>
  <c r="L191" i="91"/>
  <c r="K191" i="91"/>
  <c r="J191" i="91"/>
  <c r="I191" i="91"/>
  <c r="L190" i="91"/>
  <c r="K190" i="91"/>
  <c r="J190" i="91"/>
  <c r="I190" i="91"/>
  <c r="L189" i="91"/>
  <c r="K189" i="91"/>
  <c r="J189" i="91"/>
  <c r="I189" i="91"/>
  <c r="L188" i="91"/>
  <c r="K188" i="91"/>
  <c r="J188" i="91"/>
  <c r="I188" i="91"/>
  <c r="L187" i="91"/>
  <c r="K187" i="91"/>
  <c r="J187" i="91"/>
  <c r="I187" i="91"/>
  <c r="L186" i="91"/>
  <c r="K186" i="91"/>
  <c r="J186" i="91"/>
  <c r="I186" i="91"/>
  <c r="L185" i="91"/>
  <c r="K185" i="91"/>
  <c r="J185" i="91"/>
  <c r="I185" i="91"/>
  <c r="L184" i="91"/>
  <c r="K184" i="91"/>
  <c r="J184" i="91"/>
  <c r="I184" i="91"/>
  <c r="L183" i="91"/>
  <c r="K183" i="91"/>
  <c r="J183" i="91"/>
  <c r="I183" i="91"/>
  <c r="L182" i="91"/>
  <c r="K182" i="91"/>
  <c r="J182" i="91"/>
  <c r="I182" i="91"/>
  <c r="L181" i="91"/>
  <c r="K181" i="91"/>
  <c r="J181" i="91"/>
  <c r="I181" i="91"/>
  <c r="L180" i="91"/>
  <c r="K180" i="91"/>
  <c r="J180" i="91"/>
  <c r="I180" i="91"/>
  <c r="L179" i="91"/>
  <c r="K179" i="91"/>
  <c r="J179" i="91"/>
  <c r="I179" i="91"/>
  <c r="L178" i="91"/>
  <c r="K178" i="91"/>
  <c r="J178" i="91"/>
  <c r="I178" i="91"/>
  <c r="L177" i="91"/>
  <c r="K177" i="91"/>
  <c r="J177" i="91"/>
  <c r="I177" i="91"/>
  <c r="L176" i="91"/>
  <c r="K176" i="91"/>
  <c r="J176" i="91"/>
  <c r="I176" i="91"/>
  <c r="L174" i="91"/>
  <c r="K174" i="91"/>
  <c r="J174" i="91"/>
  <c r="I174" i="91"/>
  <c r="L173" i="91"/>
  <c r="K173" i="91"/>
  <c r="J173" i="91"/>
  <c r="I173" i="91"/>
  <c r="L172" i="91"/>
  <c r="K172" i="91"/>
  <c r="J172" i="91"/>
  <c r="I172" i="91"/>
  <c r="L170" i="91"/>
  <c r="K170" i="91"/>
  <c r="J170" i="91"/>
  <c r="I170" i="91"/>
  <c r="L169" i="91"/>
  <c r="K169" i="91"/>
  <c r="J169" i="91"/>
  <c r="I169" i="91"/>
  <c r="L168" i="91"/>
  <c r="K168" i="91"/>
  <c r="J168" i="91"/>
  <c r="I168" i="91"/>
  <c r="L167" i="91"/>
  <c r="K167" i="91"/>
  <c r="J167" i="91"/>
  <c r="I167" i="91"/>
  <c r="L164" i="91"/>
  <c r="K164" i="91"/>
  <c r="J164" i="91"/>
  <c r="I164" i="91"/>
  <c r="L163" i="91"/>
  <c r="K163" i="91"/>
  <c r="J163" i="91"/>
  <c r="I163" i="91"/>
  <c r="L162" i="91"/>
  <c r="K162" i="91"/>
  <c r="J162" i="91"/>
  <c r="I162" i="91"/>
  <c r="L160" i="91"/>
  <c r="K160" i="91"/>
  <c r="J160" i="91"/>
  <c r="I160" i="91"/>
  <c r="L159" i="91"/>
  <c r="K159" i="91"/>
  <c r="J159" i="91"/>
  <c r="I159" i="91"/>
  <c r="L158" i="91"/>
  <c r="K158" i="91"/>
  <c r="J158" i="91"/>
  <c r="I158" i="91"/>
  <c r="L157" i="91"/>
  <c r="K157" i="91"/>
  <c r="J157" i="91"/>
  <c r="I157" i="91"/>
  <c r="L156" i="91"/>
  <c r="K156" i="91"/>
  <c r="J156" i="91"/>
  <c r="I156" i="91"/>
  <c r="L155" i="91"/>
  <c r="K155" i="91"/>
  <c r="J155" i="91"/>
  <c r="I155" i="91"/>
  <c r="L154" i="91"/>
  <c r="K154" i="91"/>
  <c r="J154" i="91"/>
  <c r="I154" i="91"/>
  <c r="L153" i="91"/>
  <c r="K153" i="91"/>
  <c r="J153" i="91"/>
  <c r="I153" i="91"/>
  <c r="L152" i="91"/>
  <c r="K152" i="91"/>
  <c r="J152" i="91"/>
  <c r="I152" i="91"/>
  <c r="L151" i="91"/>
  <c r="K151" i="91"/>
  <c r="J151" i="91"/>
  <c r="I151" i="91"/>
  <c r="L150" i="91"/>
  <c r="K150" i="91"/>
  <c r="J150" i="91"/>
  <c r="I150" i="91"/>
  <c r="L149" i="91"/>
  <c r="K149" i="91"/>
  <c r="J149" i="91"/>
  <c r="I149" i="91"/>
  <c r="L147" i="91"/>
  <c r="K147" i="91"/>
  <c r="J147" i="91"/>
  <c r="I147" i="91"/>
  <c r="L146" i="91"/>
  <c r="K146" i="91"/>
  <c r="J146" i="91"/>
  <c r="I146" i="91"/>
  <c r="L145" i="91"/>
  <c r="K145" i="91"/>
  <c r="J145" i="91"/>
  <c r="I145" i="91"/>
  <c r="L144" i="91"/>
  <c r="K144" i="91"/>
  <c r="J144" i="91"/>
  <c r="I144" i="91"/>
  <c r="L143" i="91"/>
  <c r="K143" i="91"/>
  <c r="J143" i="91"/>
  <c r="I143" i="91"/>
  <c r="L142" i="91"/>
  <c r="K142" i="91"/>
  <c r="J142" i="91"/>
  <c r="I142" i="91"/>
  <c r="L141" i="91"/>
  <c r="K141" i="91"/>
  <c r="J141" i="91"/>
  <c r="I141" i="91"/>
  <c r="L140" i="91"/>
  <c r="K140" i="91"/>
  <c r="J140" i="91"/>
  <c r="I140" i="91"/>
  <c r="L138" i="91"/>
  <c r="K138" i="91"/>
  <c r="J138" i="91"/>
  <c r="I138" i="91"/>
  <c r="L137" i="91"/>
  <c r="K137" i="91"/>
  <c r="J137" i="91"/>
  <c r="I137" i="91"/>
  <c r="L136" i="91"/>
  <c r="K136" i="91"/>
  <c r="J136" i="91"/>
  <c r="I136" i="91"/>
  <c r="L135" i="91"/>
  <c r="K135" i="91"/>
  <c r="J135" i="91"/>
  <c r="I135" i="91"/>
  <c r="L134" i="91"/>
  <c r="K134" i="91"/>
  <c r="J134" i="91"/>
  <c r="I134" i="91"/>
  <c r="L133" i="91"/>
  <c r="K133" i="91"/>
  <c r="J133" i="91"/>
  <c r="I133" i="91"/>
  <c r="L132" i="91"/>
  <c r="K132" i="91"/>
  <c r="J132" i="91"/>
  <c r="I132" i="91"/>
  <c r="L131" i="91"/>
  <c r="K131" i="91"/>
  <c r="J131" i="91"/>
  <c r="I131" i="91"/>
  <c r="L130" i="91"/>
  <c r="K130" i="91"/>
  <c r="J130" i="91"/>
  <c r="I130" i="91"/>
  <c r="L128" i="91"/>
  <c r="K128" i="91"/>
  <c r="J128" i="91"/>
  <c r="I128" i="91"/>
  <c r="L127" i="91"/>
  <c r="K127" i="91"/>
  <c r="J127" i="91"/>
  <c r="I127" i="91"/>
  <c r="L126" i="91"/>
  <c r="K126" i="91"/>
  <c r="J126" i="91"/>
  <c r="I126" i="91"/>
  <c r="L124" i="91"/>
  <c r="K124" i="91"/>
  <c r="J124" i="91"/>
  <c r="I124" i="91"/>
  <c r="L123" i="91"/>
  <c r="K123" i="91"/>
  <c r="J123" i="91"/>
  <c r="I123" i="91"/>
  <c r="L121" i="91"/>
  <c r="K121" i="91"/>
  <c r="J121" i="91"/>
  <c r="I121" i="91"/>
  <c r="L120" i="91"/>
  <c r="K120" i="91"/>
  <c r="J120" i="91"/>
  <c r="I120" i="91"/>
  <c r="L118" i="91"/>
  <c r="K118" i="91"/>
  <c r="J118" i="91"/>
  <c r="I118" i="91"/>
  <c r="L117" i="91"/>
  <c r="K117" i="91"/>
  <c r="J117" i="91"/>
  <c r="I117" i="91"/>
  <c r="L116" i="91"/>
  <c r="K116" i="91"/>
  <c r="J116" i="91"/>
  <c r="I116" i="91"/>
  <c r="L114" i="91"/>
  <c r="K114" i="91"/>
  <c r="J114" i="91"/>
  <c r="I114" i="91"/>
  <c r="L113" i="91"/>
  <c r="K113" i="91"/>
  <c r="J113" i="91"/>
  <c r="I113" i="91"/>
  <c r="L112" i="91"/>
  <c r="K112" i="91"/>
  <c r="J112" i="91"/>
  <c r="I112" i="91"/>
  <c r="L111" i="91"/>
  <c r="K111" i="91"/>
  <c r="J111" i="91"/>
  <c r="I111" i="91"/>
  <c r="L110" i="91"/>
  <c r="K110" i="91"/>
  <c r="J110" i="91"/>
  <c r="I110" i="91"/>
  <c r="L109" i="91"/>
  <c r="K109" i="91"/>
  <c r="J109" i="91"/>
  <c r="I109" i="91"/>
  <c r="L107" i="91"/>
  <c r="K107" i="91"/>
  <c r="J107" i="91"/>
  <c r="I107" i="91"/>
  <c r="L106" i="91"/>
  <c r="K106" i="91"/>
  <c r="J106" i="91"/>
  <c r="I106" i="91"/>
  <c r="L105" i="91"/>
  <c r="K105" i="91"/>
  <c r="J105" i="91"/>
  <c r="I105" i="91"/>
  <c r="L104" i="91"/>
  <c r="K104" i="91"/>
  <c r="J104" i="91"/>
  <c r="I104" i="91"/>
  <c r="L102" i="91"/>
  <c r="K102" i="91"/>
  <c r="J102" i="91"/>
  <c r="I102" i="91"/>
  <c r="L101" i="91"/>
  <c r="K101" i="91"/>
  <c r="J101" i="91"/>
  <c r="I101" i="91"/>
  <c r="L100" i="91"/>
  <c r="K100" i="91"/>
  <c r="J100" i="91"/>
  <c r="I100" i="91"/>
  <c r="L99" i="91"/>
  <c r="K99" i="91"/>
  <c r="J99" i="91"/>
  <c r="I99" i="91"/>
  <c r="L98" i="91"/>
  <c r="K98" i="91"/>
  <c r="J98" i="91"/>
  <c r="I98" i="91"/>
  <c r="L97" i="91"/>
  <c r="K97" i="91"/>
  <c r="J97" i="91"/>
  <c r="I97" i="91"/>
  <c r="L96" i="91"/>
  <c r="K96" i="91"/>
  <c r="J96" i="91"/>
  <c r="I96" i="91"/>
  <c r="L95" i="91"/>
  <c r="K95" i="91"/>
  <c r="J95" i="91"/>
  <c r="I95" i="91"/>
  <c r="L94" i="91"/>
  <c r="K94" i="91"/>
  <c r="J94" i="91"/>
  <c r="I94" i="91"/>
  <c r="L93" i="91"/>
  <c r="K93" i="91"/>
  <c r="J93" i="91"/>
  <c r="I93" i="91"/>
  <c r="L92" i="91"/>
  <c r="K92" i="91"/>
  <c r="J92" i="91"/>
  <c r="I92" i="91"/>
  <c r="L91" i="91"/>
  <c r="K91" i="91"/>
  <c r="J91" i="91"/>
  <c r="I91" i="91"/>
  <c r="L90" i="91"/>
  <c r="K90" i="91"/>
  <c r="J90" i="91"/>
  <c r="I90" i="91"/>
  <c r="L89" i="91"/>
  <c r="K89" i="91"/>
  <c r="J89" i="91"/>
  <c r="I89" i="91"/>
  <c r="L88" i="91"/>
  <c r="K88" i="91"/>
  <c r="J88" i="91"/>
  <c r="I88" i="91"/>
  <c r="L87" i="91"/>
  <c r="K87" i="91"/>
  <c r="J87" i="91"/>
  <c r="I87" i="91"/>
  <c r="L86" i="91"/>
  <c r="K86" i="91"/>
  <c r="J86" i="91"/>
  <c r="I86" i="91"/>
  <c r="L85" i="91"/>
  <c r="K85" i="91"/>
  <c r="J85" i="91"/>
  <c r="I85" i="91"/>
  <c r="L84" i="91"/>
  <c r="K84" i="91"/>
  <c r="J84" i="91"/>
  <c r="I84" i="91"/>
  <c r="L83" i="91"/>
  <c r="K83" i="91"/>
  <c r="J83" i="91"/>
  <c r="I83" i="91"/>
  <c r="L82" i="91"/>
  <c r="K82" i="91"/>
  <c r="J82" i="91"/>
  <c r="I82" i="91"/>
  <c r="L81" i="91"/>
  <c r="K81" i="91"/>
  <c r="J81" i="91"/>
  <c r="I81" i="91"/>
  <c r="L80" i="91"/>
  <c r="K80" i="91"/>
  <c r="J80" i="91"/>
  <c r="I80" i="91"/>
  <c r="L79" i="91"/>
  <c r="K79" i="91"/>
  <c r="J79" i="91"/>
  <c r="I79" i="91"/>
  <c r="L78" i="91"/>
  <c r="K78" i="91"/>
  <c r="J78" i="91"/>
  <c r="I78" i="91"/>
  <c r="L77" i="91"/>
  <c r="K77" i="91"/>
  <c r="J77" i="91"/>
  <c r="I77" i="91"/>
  <c r="L75" i="91"/>
  <c r="K75" i="91"/>
  <c r="J75" i="91"/>
  <c r="I75" i="91"/>
  <c r="L74" i="91"/>
  <c r="K74" i="91"/>
  <c r="J74" i="91"/>
  <c r="I74" i="91"/>
  <c r="L72" i="91"/>
  <c r="K72" i="91"/>
  <c r="J72" i="91"/>
  <c r="I72" i="91"/>
  <c r="L71" i="91"/>
  <c r="K71" i="91"/>
  <c r="J71" i="91"/>
  <c r="I71" i="91"/>
  <c r="L70" i="91"/>
  <c r="K70" i="91"/>
  <c r="J70" i="91"/>
  <c r="I70" i="91"/>
  <c r="L69" i="91"/>
  <c r="K69" i="91"/>
  <c r="J69" i="91"/>
  <c r="I69" i="91"/>
  <c r="L68" i="91"/>
  <c r="K68" i="91"/>
  <c r="J68" i="91"/>
  <c r="I68" i="91"/>
  <c r="L66" i="91"/>
  <c r="K66" i="91"/>
  <c r="J66" i="91"/>
  <c r="I66" i="91"/>
  <c r="L65" i="91"/>
  <c r="K65" i="91"/>
  <c r="J65" i="91"/>
  <c r="I65" i="91"/>
  <c r="L64" i="91"/>
  <c r="K64" i="91"/>
  <c r="J64" i="91"/>
  <c r="I64" i="91"/>
  <c r="L63" i="91"/>
  <c r="K63" i="91"/>
  <c r="J63" i="91"/>
  <c r="I63" i="91"/>
  <c r="L62" i="91"/>
  <c r="K62" i="91"/>
  <c r="J62" i="91"/>
  <c r="I62" i="91"/>
  <c r="L61" i="91"/>
  <c r="K61" i="91"/>
  <c r="J61" i="91"/>
  <c r="I61" i="91"/>
  <c r="L59" i="91"/>
  <c r="K59" i="91"/>
  <c r="J59" i="91"/>
  <c r="I59" i="91"/>
  <c r="L58" i="91"/>
  <c r="K58" i="91"/>
  <c r="J58" i="91"/>
  <c r="I58" i="91"/>
  <c r="L57" i="91"/>
  <c r="K57" i="91"/>
  <c r="J57" i="91"/>
  <c r="I57" i="91"/>
  <c r="L56" i="91"/>
  <c r="K56" i="91"/>
  <c r="J56" i="91"/>
  <c r="I56" i="91"/>
  <c r="L55" i="91"/>
  <c r="K55" i="91"/>
  <c r="J55" i="91"/>
  <c r="I55" i="91"/>
  <c r="L53" i="91"/>
  <c r="K53" i="91"/>
  <c r="J53" i="91"/>
  <c r="I53" i="91"/>
  <c r="L52" i="91"/>
  <c r="K52" i="91"/>
  <c r="J52" i="91"/>
  <c r="I52" i="91"/>
  <c r="L51" i="91"/>
  <c r="K51" i="91"/>
  <c r="J51" i="91"/>
  <c r="I51" i="91"/>
  <c r="L50" i="91"/>
  <c r="K50" i="91"/>
  <c r="J50" i="91"/>
  <c r="I50" i="91"/>
  <c r="L49" i="91"/>
  <c r="K49" i="91"/>
  <c r="J49" i="91"/>
  <c r="I49" i="91"/>
  <c r="L48" i="91"/>
  <c r="K48" i="91"/>
  <c r="J48" i="91"/>
  <c r="I48" i="91"/>
  <c r="L47" i="91"/>
  <c r="K47" i="91"/>
  <c r="J47" i="91"/>
  <c r="I47" i="91"/>
  <c r="L46" i="91"/>
  <c r="K46" i="91"/>
  <c r="J46" i="91"/>
  <c r="I46" i="91"/>
  <c r="L44" i="91"/>
  <c r="K44" i="91"/>
  <c r="J44" i="91"/>
  <c r="I44" i="91"/>
  <c r="L43" i="91"/>
  <c r="K43" i="91"/>
  <c r="J43" i="91"/>
  <c r="I43" i="91"/>
  <c r="L42" i="91"/>
  <c r="K42" i="91"/>
  <c r="J42" i="91"/>
  <c r="I42" i="91"/>
  <c r="L41" i="91"/>
  <c r="K41" i="91"/>
  <c r="J41" i="91"/>
  <c r="I41" i="91"/>
  <c r="L39" i="91"/>
  <c r="K39" i="91"/>
  <c r="J39" i="91"/>
  <c r="I39" i="91"/>
  <c r="L38" i="91"/>
  <c r="K38" i="91"/>
  <c r="J38" i="91"/>
  <c r="I38" i="91"/>
  <c r="L36" i="91"/>
  <c r="K36" i="91"/>
  <c r="J36" i="91"/>
  <c r="I36" i="91"/>
  <c r="L35" i="91"/>
  <c r="K35" i="91"/>
  <c r="J35" i="91"/>
  <c r="I35" i="91"/>
  <c r="L33" i="91"/>
  <c r="K33" i="91"/>
  <c r="J33" i="91"/>
  <c r="I33" i="91"/>
  <c r="L32" i="91"/>
  <c r="K32" i="91"/>
  <c r="J32" i="91"/>
  <c r="I32" i="91"/>
  <c r="L31" i="91"/>
  <c r="K31" i="91"/>
  <c r="J31" i="91"/>
  <c r="I31" i="91"/>
  <c r="L30" i="91"/>
  <c r="K30" i="91"/>
  <c r="J30" i="91"/>
  <c r="I30" i="91"/>
  <c r="L29" i="91"/>
  <c r="K29" i="91"/>
  <c r="J29" i="91"/>
  <c r="I29" i="91"/>
  <c r="L28" i="91"/>
  <c r="K28" i="91"/>
  <c r="J28" i="91"/>
  <c r="I28" i="91"/>
  <c r="L27" i="91"/>
  <c r="K27" i="91"/>
  <c r="J27" i="91"/>
  <c r="I27" i="91"/>
  <c r="L26" i="91"/>
  <c r="K26" i="91"/>
  <c r="J26" i="91"/>
  <c r="I26" i="91"/>
  <c r="L25" i="91"/>
  <c r="K25" i="91"/>
  <c r="J25" i="91"/>
  <c r="I25" i="91"/>
  <c r="L24" i="91"/>
  <c r="K24" i="91"/>
  <c r="J24" i="91"/>
  <c r="I24" i="91"/>
  <c r="L23" i="91"/>
  <c r="K23" i="91"/>
  <c r="J23" i="91"/>
  <c r="I23" i="91"/>
  <c r="L21" i="91"/>
  <c r="K21" i="91"/>
  <c r="J21" i="91"/>
  <c r="I21" i="91"/>
  <c r="L20" i="91"/>
  <c r="K20" i="91"/>
  <c r="J20" i="91"/>
  <c r="I20" i="91"/>
  <c r="L19" i="91"/>
  <c r="K19" i="91"/>
  <c r="J19" i="91"/>
  <c r="I19" i="91"/>
  <c r="L18" i="91"/>
  <c r="K18" i="91"/>
  <c r="J18" i="91"/>
  <c r="I18" i="91"/>
  <c r="L17" i="91"/>
  <c r="K17" i="91"/>
  <c r="J17" i="91"/>
  <c r="I17" i="91"/>
  <c r="L16" i="91"/>
  <c r="K16" i="91"/>
  <c r="J16" i="91"/>
  <c r="I16" i="91"/>
  <c r="L15" i="91"/>
  <c r="K15" i="91"/>
  <c r="J15" i="91"/>
  <c r="I15" i="91"/>
  <c r="L14" i="91"/>
  <c r="K14" i="91"/>
  <c r="J14" i="91"/>
  <c r="I14" i="91"/>
  <c r="L13" i="91"/>
  <c r="K13" i="91"/>
  <c r="J13" i="91"/>
  <c r="I13" i="91"/>
  <c r="L12" i="91"/>
  <c r="K12" i="91"/>
  <c r="J12" i="91"/>
  <c r="I12" i="91"/>
  <c r="L11" i="91"/>
  <c r="K11" i="91"/>
  <c r="J11" i="91"/>
  <c r="I11" i="91"/>
  <c r="L10" i="91"/>
  <c r="K10" i="91"/>
  <c r="J10" i="91"/>
  <c r="I10" i="91"/>
  <c r="F296" i="91"/>
  <c r="E296" i="91"/>
  <c r="D296" i="91"/>
  <c r="C296" i="91"/>
  <c r="F295" i="91"/>
  <c r="E295" i="91"/>
  <c r="D295" i="91"/>
  <c r="C295" i="91"/>
  <c r="F294" i="91"/>
  <c r="E294" i="91"/>
  <c r="D294" i="91"/>
  <c r="C294" i="91"/>
  <c r="F293" i="91"/>
  <c r="E293" i="91"/>
  <c r="D293" i="91"/>
  <c r="C293" i="91"/>
  <c r="F291" i="91"/>
  <c r="E291" i="91"/>
  <c r="D291" i="91"/>
  <c r="C291" i="91"/>
  <c r="F290" i="91"/>
  <c r="E290" i="91"/>
  <c r="D290" i="91"/>
  <c r="C290" i="91"/>
  <c r="F289" i="91"/>
  <c r="E289" i="91"/>
  <c r="D289" i="91"/>
  <c r="C289" i="91"/>
  <c r="F287" i="91"/>
  <c r="E287" i="91"/>
  <c r="D287" i="91"/>
  <c r="C287" i="91"/>
  <c r="F285" i="91"/>
  <c r="E285" i="91"/>
  <c r="D285" i="91"/>
  <c r="C285" i="91"/>
  <c r="F284" i="91"/>
  <c r="E284" i="91"/>
  <c r="D284" i="91"/>
  <c r="C284" i="91"/>
  <c r="F283" i="91"/>
  <c r="E283" i="91"/>
  <c r="D283" i="91"/>
  <c r="C283" i="91"/>
  <c r="F282" i="91"/>
  <c r="E282" i="91"/>
  <c r="D282" i="91"/>
  <c r="C282" i="91"/>
  <c r="F281" i="91"/>
  <c r="E281" i="91"/>
  <c r="D281" i="91"/>
  <c r="C281" i="91"/>
  <c r="F280" i="91"/>
  <c r="E280" i="91"/>
  <c r="D280" i="91"/>
  <c r="C280" i="91"/>
  <c r="F279" i="91"/>
  <c r="E279" i="91"/>
  <c r="D279" i="91"/>
  <c r="C279" i="91"/>
  <c r="F278" i="91"/>
  <c r="E278" i="91"/>
  <c r="D278" i="91"/>
  <c r="C278" i="91"/>
  <c r="F277" i="91"/>
  <c r="E277" i="91"/>
  <c r="D277" i="91"/>
  <c r="C277" i="91"/>
  <c r="F276" i="91"/>
  <c r="E276" i="91"/>
  <c r="D276" i="91"/>
  <c r="C276" i="91"/>
  <c r="F275" i="91"/>
  <c r="E275" i="91"/>
  <c r="D275" i="91"/>
  <c r="C275" i="91"/>
  <c r="F274" i="91"/>
  <c r="E274" i="91"/>
  <c r="D274" i="91"/>
  <c r="C274" i="91"/>
  <c r="F273" i="91"/>
  <c r="E273" i="91"/>
  <c r="D273" i="91"/>
  <c r="C273" i="91"/>
  <c r="F272" i="91"/>
  <c r="E272" i="91"/>
  <c r="D272" i="91"/>
  <c r="C272" i="91"/>
  <c r="F271" i="91"/>
  <c r="E271" i="91"/>
  <c r="D271" i="91"/>
  <c r="C271" i="91"/>
  <c r="F270" i="91"/>
  <c r="E270" i="91"/>
  <c r="D270" i="91"/>
  <c r="C270" i="91"/>
  <c r="F269" i="91"/>
  <c r="E269" i="91"/>
  <c r="D269" i="91"/>
  <c r="C269" i="91"/>
  <c r="F268" i="91"/>
  <c r="E268" i="91"/>
  <c r="D268" i="91"/>
  <c r="C268" i="91"/>
  <c r="F265" i="91"/>
  <c r="E265" i="91"/>
  <c r="D265" i="91"/>
  <c r="C265" i="91"/>
  <c r="F264" i="91"/>
  <c r="E264" i="91"/>
  <c r="D264" i="91"/>
  <c r="C264" i="91"/>
  <c r="F263" i="91"/>
  <c r="E263" i="91"/>
  <c r="D263" i="91"/>
  <c r="C263" i="91"/>
  <c r="F262" i="91"/>
  <c r="E262" i="91"/>
  <c r="D262" i="91"/>
  <c r="C262" i="91"/>
  <c r="F261" i="91"/>
  <c r="E261" i="91"/>
  <c r="D261" i="91"/>
  <c r="C261" i="91"/>
  <c r="F260" i="91"/>
  <c r="E260" i="91"/>
  <c r="D260" i="91"/>
  <c r="C260" i="91"/>
  <c r="F259" i="91"/>
  <c r="E259" i="91"/>
  <c r="D259" i="91"/>
  <c r="C259" i="91"/>
  <c r="F258" i="91"/>
  <c r="E258" i="91"/>
  <c r="D258" i="91"/>
  <c r="C258" i="91"/>
  <c r="F257" i="91"/>
  <c r="E257" i="91"/>
  <c r="D257" i="91"/>
  <c r="C257" i="91"/>
  <c r="F256" i="91"/>
  <c r="E256" i="91"/>
  <c r="D256" i="91"/>
  <c r="C256" i="91"/>
  <c r="F255" i="91"/>
  <c r="E255" i="91"/>
  <c r="D255" i="91"/>
  <c r="C255" i="91"/>
  <c r="F254" i="91"/>
  <c r="E254" i="91"/>
  <c r="D254" i="91"/>
  <c r="C254" i="91"/>
  <c r="F253" i="91"/>
  <c r="E253" i="91"/>
  <c r="D253" i="91"/>
  <c r="C253" i="91"/>
  <c r="F252" i="91"/>
  <c r="E252" i="91"/>
  <c r="D252" i="91"/>
  <c r="C252" i="91"/>
  <c r="F251" i="91"/>
  <c r="E251" i="91"/>
  <c r="D251" i="91"/>
  <c r="C251" i="91"/>
  <c r="F248" i="91"/>
  <c r="E248" i="91"/>
  <c r="D248" i="91"/>
  <c r="C248" i="91"/>
  <c r="F247" i="91"/>
  <c r="E247" i="91"/>
  <c r="D247" i="91"/>
  <c r="C247" i="91"/>
  <c r="F246" i="91"/>
  <c r="E246" i="91"/>
  <c r="D246" i="91"/>
  <c r="C246" i="91"/>
  <c r="F245" i="91"/>
  <c r="E245" i="91"/>
  <c r="D245" i="91"/>
  <c r="C245" i="91"/>
  <c r="F244" i="91"/>
  <c r="E244" i="91"/>
  <c r="D244" i="91"/>
  <c r="C244" i="91"/>
  <c r="F243" i="91"/>
  <c r="E243" i="91"/>
  <c r="D243" i="91"/>
  <c r="C243" i="91"/>
  <c r="F241" i="91"/>
  <c r="E241" i="91"/>
  <c r="D241" i="91"/>
  <c r="C241" i="91"/>
  <c r="F240" i="91"/>
  <c r="E240" i="91"/>
  <c r="D240" i="91"/>
  <c r="C240" i="91"/>
  <c r="F239" i="91"/>
  <c r="E239" i="91"/>
  <c r="D239" i="91"/>
  <c r="C239" i="91"/>
  <c r="F237" i="91"/>
  <c r="E237" i="91"/>
  <c r="D237" i="91"/>
  <c r="C237" i="91"/>
  <c r="F236" i="91"/>
  <c r="E236" i="91"/>
  <c r="D236" i="91"/>
  <c r="C236" i="91"/>
  <c r="F235" i="91"/>
  <c r="E235" i="91"/>
  <c r="D235" i="91"/>
  <c r="C235" i="91"/>
  <c r="F234" i="91"/>
  <c r="E234" i="91"/>
  <c r="D234" i="91"/>
  <c r="C234" i="91"/>
  <c r="F233" i="91"/>
  <c r="E233" i="91"/>
  <c r="D233" i="91"/>
  <c r="C233" i="91"/>
  <c r="F232" i="91"/>
  <c r="E232" i="91"/>
  <c r="D232" i="91"/>
  <c r="C232" i="91"/>
  <c r="F231" i="91"/>
  <c r="E231" i="91"/>
  <c r="D231" i="91"/>
  <c r="C231" i="91"/>
  <c r="F230" i="91"/>
  <c r="E230" i="91"/>
  <c r="D230" i="91"/>
  <c r="C230" i="91"/>
  <c r="F229" i="91"/>
  <c r="E229" i="91"/>
  <c r="D229" i="91"/>
  <c r="C229" i="91"/>
  <c r="F226" i="91"/>
  <c r="E226" i="91"/>
  <c r="D226" i="91"/>
  <c r="C226" i="91"/>
  <c r="F225" i="91"/>
  <c r="E225" i="91"/>
  <c r="D225" i="91"/>
  <c r="C225" i="91"/>
  <c r="F224" i="91"/>
  <c r="E224" i="91"/>
  <c r="D224" i="91"/>
  <c r="C224" i="91"/>
  <c r="F223" i="91"/>
  <c r="E223" i="91"/>
  <c r="D223" i="91"/>
  <c r="C223" i="91"/>
  <c r="F222" i="91"/>
  <c r="E222" i="91"/>
  <c r="D222" i="91"/>
  <c r="C222" i="91"/>
  <c r="F221" i="91"/>
  <c r="E221" i="91"/>
  <c r="D221" i="91"/>
  <c r="C221" i="91"/>
  <c r="F220" i="91"/>
  <c r="E220" i="91"/>
  <c r="D220" i="91"/>
  <c r="C220" i="91"/>
  <c r="F219" i="91"/>
  <c r="E219" i="91"/>
  <c r="D219" i="91"/>
  <c r="C219" i="91"/>
  <c r="F218" i="91"/>
  <c r="E218" i="91"/>
  <c r="D218" i="91"/>
  <c r="C218" i="91"/>
  <c r="F217" i="91"/>
  <c r="E217" i="91"/>
  <c r="D217" i="91"/>
  <c r="C217" i="91"/>
  <c r="F216" i="91"/>
  <c r="E216" i="91"/>
  <c r="D216" i="91"/>
  <c r="C216" i="91"/>
  <c r="F214" i="91"/>
  <c r="E214" i="91"/>
  <c r="D214" i="91"/>
  <c r="C214" i="91"/>
  <c r="F213" i="91"/>
  <c r="E213" i="91"/>
  <c r="D213" i="91"/>
  <c r="C213" i="91"/>
  <c r="F212" i="91"/>
  <c r="E212" i="91"/>
  <c r="D212" i="91"/>
  <c r="C212" i="91"/>
  <c r="F210" i="91"/>
  <c r="E210" i="91"/>
  <c r="D210" i="91"/>
  <c r="C210" i="91"/>
  <c r="F209" i="91"/>
  <c r="E209" i="91"/>
  <c r="D209" i="91"/>
  <c r="C209" i="91"/>
  <c r="F208" i="91"/>
  <c r="E208" i="91"/>
  <c r="D208" i="91"/>
  <c r="C208" i="91"/>
  <c r="F206" i="91"/>
  <c r="E206" i="91"/>
  <c r="D206" i="91"/>
  <c r="C206" i="91"/>
  <c r="F205" i="91"/>
  <c r="E205" i="91"/>
  <c r="D205" i="91"/>
  <c r="C205" i="91"/>
  <c r="F204" i="91"/>
  <c r="E204" i="91"/>
  <c r="D204" i="91"/>
  <c r="C204" i="91"/>
  <c r="F203" i="91"/>
  <c r="E203" i="91"/>
  <c r="D203" i="91"/>
  <c r="C203" i="91"/>
  <c r="F202" i="91"/>
  <c r="E202" i="91"/>
  <c r="D202" i="91"/>
  <c r="C202" i="91"/>
  <c r="F201" i="91"/>
  <c r="E201" i="91"/>
  <c r="D201" i="91"/>
  <c r="C201" i="91"/>
  <c r="F200" i="91"/>
  <c r="E200" i="91"/>
  <c r="D200" i="91"/>
  <c r="C200" i="91"/>
  <c r="F199" i="91"/>
  <c r="E199" i="91"/>
  <c r="D199" i="91"/>
  <c r="C199" i="91"/>
  <c r="F198" i="91"/>
  <c r="E198" i="91"/>
  <c r="D198" i="91"/>
  <c r="C198" i="91"/>
  <c r="F197" i="91"/>
  <c r="E197" i="91"/>
  <c r="D197" i="91"/>
  <c r="C197" i="91"/>
  <c r="F196" i="91"/>
  <c r="E196" i="91"/>
  <c r="D196" i="91"/>
  <c r="C196" i="91"/>
  <c r="F195" i="91"/>
  <c r="E195" i="91"/>
  <c r="D195" i="91"/>
  <c r="C195" i="91"/>
  <c r="F194" i="91"/>
  <c r="E194" i="91"/>
  <c r="D194" i="91"/>
  <c r="C194" i="91"/>
  <c r="F193" i="91"/>
  <c r="E193" i="91"/>
  <c r="D193" i="91"/>
  <c r="C193" i="91"/>
  <c r="F192" i="91"/>
  <c r="E192" i="91"/>
  <c r="D192" i="91"/>
  <c r="C192" i="91"/>
  <c r="F191" i="91"/>
  <c r="E191" i="91"/>
  <c r="D191" i="91"/>
  <c r="C191" i="91"/>
  <c r="F190" i="91"/>
  <c r="E190" i="91"/>
  <c r="D190" i="91"/>
  <c r="C190" i="91"/>
  <c r="F189" i="91"/>
  <c r="E189" i="91"/>
  <c r="D189" i="91"/>
  <c r="C189" i="91"/>
  <c r="F188" i="91"/>
  <c r="E188" i="91"/>
  <c r="D188" i="91"/>
  <c r="C188" i="91"/>
  <c r="F187" i="91"/>
  <c r="E187" i="91"/>
  <c r="D187" i="91"/>
  <c r="C187" i="91"/>
  <c r="F186" i="91"/>
  <c r="E186" i="91"/>
  <c r="D186" i="91"/>
  <c r="C186" i="91"/>
  <c r="F185" i="91"/>
  <c r="E185" i="91"/>
  <c r="D185" i="91"/>
  <c r="C185" i="91"/>
  <c r="F184" i="91"/>
  <c r="E184" i="91"/>
  <c r="D184" i="91"/>
  <c r="C184" i="91"/>
  <c r="F183" i="91"/>
  <c r="E183" i="91"/>
  <c r="D183" i="91"/>
  <c r="C183" i="91"/>
  <c r="F182" i="91"/>
  <c r="E182" i="91"/>
  <c r="D182" i="91"/>
  <c r="C182" i="91"/>
  <c r="F181" i="91"/>
  <c r="E181" i="91"/>
  <c r="D181" i="91"/>
  <c r="C181" i="91"/>
  <c r="F180" i="91"/>
  <c r="E180" i="91"/>
  <c r="D180" i="91"/>
  <c r="C180" i="91"/>
  <c r="F179" i="91"/>
  <c r="E179" i="91"/>
  <c r="D179" i="91"/>
  <c r="C179" i="91"/>
  <c r="F178" i="91"/>
  <c r="E178" i="91"/>
  <c r="D178" i="91"/>
  <c r="C178" i="91"/>
  <c r="F177" i="91"/>
  <c r="E177" i="91"/>
  <c r="D177" i="91"/>
  <c r="C177" i="91"/>
  <c r="F176" i="91"/>
  <c r="E176" i="91"/>
  <c r="D176" i="91"/>
  <c r="C176" i="91"/>
  <c r="F174" i="91"/>
  <c r="E174" i="91"/>
  <c r="D174" i="91"/>
  <c r="C174" i="91"/>
  <c r="F173" i="91"/>
  <c r="E173" i="91"/>
  <c r="D173" i="91"/>
  <c r="C173" i="91"/>
  <c r="F172" i="91"/>
  <c r="E172" i="91"/>
  <c r="D172" i="91"/>
  <c r="C172" i="91"/>
  <c r="F170" i="91"/>
  <c r="E170" i="91"/>
  <c r="D170" i="91"/>
  <c r="C170" i="91"/>
  <c r="F169" i="91"/>
  <c r="E169" i="91"/>
  <c r="D169" i="91"/>
  <c r="C169" i="91"/>
  <c r="F168" i="91"/>
  <c r="E168" i="91"/>
  <c r="D168" i="91"/>
  <c r="C168" i="91"/>
  <c r="F167" i="91"/>
  <c r="E167" i="91"/>
  <c r="D167" i="91"/>
  <c r="C167" i="91"/>
  <c r="F164" i="91"/>
  <c r="E164" i="91"/>
  <c r="D164" i="91"/>
  <c r="C164" i="91"/>
  <c r="F163" i="91"/>
  <c r="E163" i="91"/>
  <c r="D163" i="91"/>
  <c r="C163" i="91"/>
  <c r="F162" i="91"/>
  <c r="E162" i="91"/>
  <c r="D162" i="91"/>
  <c r="C162" i="91"/>
  <c r="F160" i="91"/>
  <c r="E160" i="91"/>
  <c r="D160" i="91"/>
  <c r="C160" i="91"/>
  <c r="F159" i="91"/>
  <c r="E159" i="91"/>
  <c r="D159" i="91"/>
  <c r="C159" i="91"/>
  <c r="F158" i="91"/>
  <c r="E158" i="91"/>
  <c r="D158" i="91"/>
  <c r="C158" i="91"/>
  <c r="F157" i="91"/>
  <c r="E157" i="91"/>
  <c r="D157" i="91"/>
  <c r="C157" i="91"/>
  <c r="F156" i="91"/>
  <c r="E156" i="91"/>
  <c r="D156" i="91"/>
  <c r="C156" i="91"/>
  <c r="F155" i="91"/>
  <c r="E155" i="91"/>
  <c r="D155" i="91"/>
  <c r="C155" i="91"/>
  <c r="F154" i="91"/>
  <c r="E154" i="91"/>
  <c r="D154" i="91"/>
  <c r="C154" i="91"/>
  <c r="F153" i="91"/>
  <c r="E153" i="91"/>
  <c r="D153" i="91"/>
  <c r="C153" i="91"/>
  <c r="F152" i="91"/>
  <c r="E152" i="91"/>
  <c r="D152" i="91"/>
  <c r="C152" i="91"/>
  <c r="F151" i="91"/>
  <c r="E151" i="91"/>
  <c r="D151" i="91"/>
  <c r="C151" i="91"/>
  <c r="F150" i="91"/>
  <c r="E150" i="91"/>
  <c r="D150" i="91"/>
  <c r="C150" i="91"/>
  <c r="F149" i="91"/>
  <c r="E149" i="91"/>
  <c r="D149" i="91"/>
  <c r="C149" i="91"/>
  <c r="F147" i="91"/>
  <c r="E147" i="91"/>
  <c r="D147" i="91"/>
  <c r="C147" i="91"/>
  <c r="F146" i="91"/>
  <c r="E146" i="91"/>
  <c r="D146" i="91"/>
  <c r="C146" i="91"/>
  <c r="F145" i="91"/>
  <c r="E145" i="91"/>
  <c r="D145" i="91"/>
  <c r="C145" i="91"/>
  <c r="F144" i="91"/>
  <c r="E144" i="91"/>
  <c r="D144" i="91"/>
  <c r="C144" i="91"/>
  <c r="F143" i="91"/>
  <c r="E143" i="91"/>
  <c r="D143" i="91"/>
  <c r="C143" i="91"/>
  <c r="F142" i="91"/>
  <c r="E142" i="91"/>
  <c r="D142" i="91"/>
  <c r="C142" i="91"/>
  <c r="F141" i="91"/>
  <c r="E141" i="91"/>
  <c r="D141" i="91"/>
  <c r="C141" i="91"/>
  <c r="F140" i="91"/>
  <c r="E140" i="91"/>
  <c r="D140" i="91"/>
  <c r="C140" i="91"/>
  <c r="F138" i="91"/>
  <c r="E138" i="91"/>
  <c r="D138" i="91"/>
  <c r="C138" i="91"/>
  <c r="F137" i="91"/>
  <c r="E137" i="91"/>
  <c r="D137" i="91"/>
  <c r="C137" i="91"/>
  <c r="F136" i="91"/>
  <c r="E136" i="91"/>
  <c r="D136" i="91"/>
  <c r="C136" i="91"/>
  <c r="F135" i="91"/>
  <c r="E135" i="91"/>
  <c r="D135" i="91"/>
  <c r="C135" i="91"/>
  <c r="F134" i="91"/>
  <c r="E134" i="91"/>
  <c r="D134" i="91"/>
  <c r="C134" i="91"/>
  <c r="F133" i="91"/>
  <c r="E133" i="91"/>
  <c r="D133" i="91"/>
  <c r="C133" i="91"/>
  <c r="F132" i="91"/>
  <c r="E132" i="91"/>
  <c r="D132" i="91"/>
  <c r="C132" i="91"/>
  <c r="F131" i="91"/>
  <c r="E131" i="91"/>
  <c r="D131" i="91"/>
  <c r="C131" i="91"/>
  <c r="F130" i="91"/>
  <c r="E130" i="91"/>
  <c r="D130" i="91"/>
  <c r="C130" i="91"/>
  <c r="F128" i="91"/>
  <c r="E128" i="91"/>
  <c r="D128" i="91"/>
  <c r="C128" i="91"/>
  <c r="F127" i="91"/>
  <c r="E127" i="91"/>
  <c r="D127" i="91"/>
  <c r="C127" i="91"/>
  <c r="F126" i="91"/>
  <c r="E126" i="91"/>
  <c r="D126" i="91"/>
  <c r="C126" i="91"/>
  <c r="F124" i="91"/>
  <c r="E124" i="91"/>
  <c r="D124" i="91"/>
  <c r="C124" i="91"/>
  <c r="F123" i="91"/>
  <c r="E123" i="91"/>
  <c r="D123" i="91"/>
  <c r="C123" i="91"/>
  <c r="F121" i="91"/>
  <c r="E121" i="91"/>
  <c r="D121" i="91"/>
  <c r="C121" i="91"/>
  <c r="F120" i="91"/>
  <c r="E120" i="91"/>
  <c r="D120" i="91"/>
  <c r="C120" i="91"/>
  <c r="F118" i="91"/>
  <c r="E118" i="91"/>
  <c r="D118" i="91"/>
  <c r="C118" i="91"/>
  <c r="F117" i="91"/>
  <c r="E117" i="91"/>
  <c r="D117" i="91"/>
  <c r="C117" i="91"/>
  <c r="F116" i="91"/>
  <c r="E116" i="91"/>
  <c r="D116" i="91"/>
  <c r="C116" i="91"/>
  <c r="F114" i="91"/>
  <c r="E114" i="91"/>
  <c r="D114" i="91"/>
  <c r="C114" i="91"/>
  <c r="F113" i="91"/>
  <c r="E113" i="91"/>
  <c r="D113" i="91"/>
  <c r="C113" i="91"/>
  <c r="F112" i="91"/>
  <c r="E112" i="91"/>
  <c r="D112" i="91"/>
  <c r="C112" i="91"/>
  <c r="F111" i="91"/>
  <c r="E111" i="91"/>
  <c r="D111" i="91"/>
  <c r="C111" i="91"/>
  <c r="F110" i="91"/>
  <c r="E110" i="91"/>
  <c r="D110" i="91"/>
  <c r="C110" i="91"/>
  <c r="F109" i="91"/>
  <c r="E109" i="91"/>
  <c r="D109" i="91"/>
  <c r="C109" i="91"/>
  <c r="F107" i="91"/>
  <c r="E107" i="91"/>
  <c r="D107" i="91"/>
  <c r="C107" i="91"/>
  <c r="F106" i="91"/>
  <c r="E106" i="91"/>
  <c r="D106" i="91"/>
  <c r="C106" i="91"/>
  <c r="F105" i="91"/>
  <c r="E105" i="91"/>
  <c r="D105" i="91"/>
  <c r="C105" i="91"/>
  <c r="F104" i="91"/>
  <c r="E104" i="91"/>
  <c r="D104" i="91"/>
  <c r="C104" i="91"/>
  <c r="F102" i="91"/>
  <c r="E102" i="91"/>
  <c r="D102" i="91"/>
  <c r="C102" i="91"/>
  <c r="F101" i="91"/>
  <c r="E101" i="91"/>
  <c r="D101" i="91"/>
  <c r="C101" i="91"/>
  <c r="F100" i="91"/>
  <c r="E100" i="91"/>
  <c r="D100" i="91"/>
  <c r="C100" i="91"/>
  <c r="F99" i="91"/>
  <c r="E99" i="91"/>
  <c r="D99" i="91"/>
  <c r="C99" i="91"/>
  <c r="F98" i="91"/>
  <c r="E98" i="91"/>
  <c r="D98" i="91"/>
  <c r="C98" i="91"/>
  <c r="F97" i="91"/>
  <c r="E97" i="91"/>
  <c r="D97" i="91"/>
  <c r="C97" i="91"/>
  <c r="F96" i="91"/>
  <c r="E96" i="91"/>
  <c r="D96" i="91"/>
  <c r="C96" i="91"/>
  <c r="F95" i="91"/>
  <c r="E95" i="91"/>
  <c r="D95" i="91"/>
  <c r="C95" i="91"/>
  <c r="F94" i="91"/>
  <c r="E94" i="91"/>
  <c r="D94" i="91"/>
  <c r="C94" i="91"/>
  <c r="F93" i="91"/>
  <c r="E93" i="91"/>
  <c r="D93" i="91"/>
  <c r="C93" i="91"/>
  <c r="F92" i="91"/>
  <c r="E92" i="91"/>
  <c r="D92" i="91"/>
  <c r="C92" i="91"/>
  <c r="F91" i="91"/>
  <c r="E91" i="91"/>
  <c r="D91" i="91"/>
  <c r="C91" i="91"/>
  <c r="F90" i="91"/>
  <c r="E90" i="91"/>
  <c r="D90" i="91"/>
  <c r="C90" i="91"/>
  <c r="F89" i="91"/>
  <c r="E89" i="91"/>
  <c r="D89" i="91"/>
  <c r="C89" i="91"/>
  <c r="F88" i="91"/>
  <c r="E88" i="91"/>
  <c r="D88" i="91"/>
  <c r="C88" i="91"/>
  <c r="F87" i="91"/>
  <c r="E87" i="91"/>
  <c r="D87" i="91"/>
  <c r="C87" i="91"/>
  <c r="F86" i="91"/>
  <c r="E86" i="91"/>
  <c r="D86" i="91"/>
  <c r="C86" i="91"/>
  <c r="F85" i="91"/>
  <c r="E85" i="91"/>
  <c r="D85" i="91"/>
  <c r="C85" i="91"/>
  <c r="F84" i="91"/>
  <c r="E84" i="91"/>
  <c r="D84" i="91"/>
  <c r="C84" i="91"/>
  <c r="F83" i="91"/>
  <c r="E83" i="91"/>
  <c r="D83" i="91"/>
  <c r="C83" i="91"/>
  <c r="F82" i="91"/>
  <c r="E82" i="91"/>
  <c r="D82" i="91"/>
  <c r="C82" i="91"/>
  <c r="F81" i="91"/>
  <c r="E81" i="91"/>
  <c r="D81" i="91"/>
  <c r="C81" i="91"/>
  <c r="F80" i="91"/>
  <c r="E80" i="91"/>
  <c r="D80" i="91"/>
  <c r="C80" i="91"/>
  <c r="F79" i="91"/>
  <c r="E79" i="91"/>
  <c r="D79" i="91"/>
  <c r="C79" i="91"/>
  <c r="F78" i="91"/>
  <c r="E78" i="91"/>
  <c r="D78" i="91"/>
  <c r="C78" i="91"/>
  <c r="F77" i="91"/>
  <c r="E77" i="91"/>
  <c r="D77" i="91"/>
  <c r="C77" i="91"/>
  <c r="F75" i="91"/>
  <c r="E75" i="91"/>
  <c r="D75" i="91"/>
  <c r="C75" i="91"/>
  <c r="F74" i="91"/>
  <c r="E74" i="91"/>
  <c r="D74" i="91"/>
  <c r="C74" i="91"/>
  <c r="F72" i="91"/>
  <c r="E72" i="91"/>
  <c r="D72" i="91"/>
  <c r="C72" i="91"/>
  <c r="F71" i="91"/>
  <c r="E71" i="91"/>
  <c r="D71" i="91"/>
  <c r="C71" i="91"/>
  <c r="F70" i="91"/>
  <c r="E70" i="91"/>
  <c r="D70" i="91"/>
  <c r="C70" i="91"/>
  <c r="F69" i="91"/>
  <c r="E69" i="91"/>
  <c r="D69" i="91"/>
  <c r="C69" i="91"/>
  <c r="F68" i="91"/>
  <c r="E68" i="91"/>
  <c r="D68" i="91"/>
  <c r="C68" i="91"/>
  <c r="F66" i="91"/>
  <c r="E66" i="91"/>
  <c r="D66" i="91"/>
  <c r="C66" i="91"/>
  <c r="F65" i="91"/>
  <c r="E65" i="91"/>
  <c r="D65" i="91"/>
  <c r="C65" i="91"/>
  <c r="F64" i="91"/>
  <c r="E64" i="91"/>
  <c r="D64" i="91"/>
  <c r="C64" i="91"/>
  <c r="F63" i="91"/>
  <c r="E63" i="91"/>
  <c r="D63" i="91"/>
  <c r="C63" i="91"/>
  <c r="F62" i="91"/>
  <c r="E62" i="91"/>
  <c r="D62" i="91"/>
  <c r="C62" i="91"/>
  <c r="F61" i="91"/>
  <c r="E61" i="91"/>
  <c r="D61" i="91"/>
  <c r="C61" i="91"/>
  <c r="F59" i="91"/>
  <c r="E59" i="91"/>
  <c r="D59" i="91"/>
  <c r="C59" i="91"/>
  <c r="F58" i="91"/>
  <c r="E58" i="91"/>
  <c r="D58" i="91"/>
  <c r="C58" i="91"/>
  <c r="F57" i="91"/>
  <c r="E57" i="91"/>
  <c r="D57" i="91"/>
  <c r="C57" i="91"/>
  <c r="F56" i="91"/>
  <c r="E56" i="91"/>
  <c r="D56" i="91"/>
  <c r="C56" i="91"/>
  <c r="F55" i="91"/>
  <c r="E55" i="91"/>
  <c r="D55" i="91"/>
  <c r="C55" i="91"/>
  <c r="F53" i="91"/>
  <c r="E53" i="91"/>
  <c r="D53" i="91"/>
  <c r="C53" i="91"/>
  <c r="F52" i="91"/>
  <c r="E52" i="91"/>
  <c r="D52" i="91"/>
  <c r="C52" i="91"/>
  <c r="F51" i="91"/>
  <c r="E51" i="91"/>
  <c r="D51" i="91"/>
  <c r="C51" i="91"/>
  <c r="F50" i="91"/>
  <c r="E50" i="91"/>
  <c r="D50" i="91"/>
  <c r="C50" i="91"/>
  <c r="F49" i="91"/>
  <c r="E49" i="91"/>
  <c r="D49" i="91"/>
  <c r="C49" i="91"/>
  <c r="F48" i="91"/>
  <c r="E48" i="91"/>
  <c r="D48" i="91"/>
  <c r="C48" i="91"/>
  <c r="F47" i="91"/>
  <c r="E47" i="91"/>
  <c r="D47" i="91"/>
  <c r="C47" i="91"/>
  <c r="F46" i="91"/>
  <c r="E46" i="91"/>
  <c r="D46" i="91"/>
  <c r="C46" i="91"/>
  <c r="F44" i="91"/>
  <c r="E44" i="91"/>
  <c r="D44" i="91"/>
  <c r="C44" i="91"/>
  <c r="F43" i="91"/>
  <c r="E43" i="91"/>
  <c r="D43" i="91"/>
  <c r="C43" i="91"/>
  <c r="F42" i="91"/>
  <c r="E42" i="91"/>
  <c r="D42" i="91"/>
  <c r="C42" i="91"/>
  <c r="F41" i="91"/>
  <c r="E41" i="91"/>
  <c r="D41" i="91"/>
  <c r="C41" i="91"/>
  <c r="F39" i="91"/>
  <c r="E39" i="91"/>
  <c r="D39" i="91"/>
  <c r="C39" i="91"/>
  <c r="F38" i="91"/>
  <c r="E38" i="91"/>
  <c r="D38" i="91"/>
  <c r="C38" i="91"/>
  <c r="F36" i="91"/>
  <c r="E36" i="91"/>
  <c r="D36" i="91"/>
  <c r="C36" i="91"/>
  <c r="F35" i="91"/>
  <c r="E35" i="91"/>
  <c r="D35" i="91"/>
  <c r="C35" i="91"/>
  <c r="F33" i="91"/>
  <c r="E33" i="91"/>
  <c r="D33" i="91"/>
  <c r="C33" i="91"/>
  <c r="F32" i="91"/>
  <c r="E32" i="91"/>
  <c r="D32" i="91"/>
  <c r="C32" i="91"/>
  <c r="F31" i="91"/>
  <c r="E31" i="91"/>
  <c r="D31" i="91"/>
  <c r="C31" i="91"/>
  <c r="F30" i="91"/>
  <c r="E30" i="91"/>
  <c r="D30" i="91"/>
  <c r="C30" i="91"/>
  <c r="F29" i="91"/>
  <c r="E29" i="91"/>
  <c r="D29" i="91"/>
  <c r="C29" i="91"/>
  <c r="F28" i="91"/>
  <c r="E28" i="91"/>
  <c r="D28" i="91"/>
  <c r="C28" i="91"/>
  <c r="F27" i="91"/>
  <c r="E27" i="91"/>
  <c r="D27" i="91"/>
  <c r="C27" i="91"/>
  <c r="F26" i="91"/>
  <c r="E26" i="91"/>
  <c r="D26" i="91"/>
  <c r="C26" i="91"/>
  <c r="F25" i="91"/>
  <c r="E25" i="91"/>
  <c r="D25" i="91"/>
  <c r="C25" i="91"/>
  <c r="F24" i="91"/>
  <c r="E24" i="91"/>
  <c r="D24" i="91"/>
  <c r="C24" i="91"/>
  <c r="F23" i="91"/>
  <c r="E23" i="91"/>
  <c r="D23" i="91"/>
  <c r="C23" i="91"/>
  <c r="F21" i="91"/>
  <c r="E21" i="91"/>
  <c r="D21" i="91"/>
  <c r="C21" i="91"/>
  <c r="F20" i="91"/>
  <c r="E20" i="91"/>
  <c r="D20" i="91"/>
  <c r="C20" i="91"/>
  <c r="F19" i="91"/>
  <c r="E19" i="91"/>
  <c r="D19" i="91"/>
  <c r="C19" i="91"/>
  <c r="F18" i="91"/>
  <c r="E18" i="91"/>
  <c r="D18" i="91"/>
  <c r="C18" i="91"/>
  <c r="F17" i="91"/>
  <c r="E17" i="91"/>
  <c r="D17" i="91"/>
  <c r="C17" i="91"/>
  <c r="F16" i="91"/>
  <c r="E16" i="91"/>
  <c r="D16" i="91"/>
  <c r="C16" i="91"/>
  <c r="F15" i="91"/>
  <c r="E15" i="91"/>
  <c r="D15" i="91"/>
  <c r="C15" i="91"/>
  <c r="F14" i="91"/>
  <c r="E14" i="91"/>
  <c r="D14" i="91"/>
  <c r="C14" i="91"/>
  <c r="F13" i="91"/>
  <c r="E13" i="91"/>
  <c r="D13" i="91"/>
  <c r="C13" i="91"/>
  <c r="F12" i="91"/>
  <c r="E12" i="91"/>
  <c r="D12" i="91"/>
  <c r="C12" i="91"/>
  <c r="F11" i="91"/>
  <c r="E11" i="91"/>
  <c r="D11" i="91"/>
  <c r="C11" i="91"/>
  <c r="F10" i="91"/>
  <c r="E10" i="91"/>
  <c r="D10" i="91"/>
  <c r="C10" i="91"/>
  <c r="X296" i="91"/>
  <c r="W296" i="91"/>
  <c r="V296" i="91"/>
  <c r="U296" i="91"/>
  <c r="X295" i="91"/>
  <c r="W295" i="91"/>
  <c r="V295" i="91"/>
  <c r="U295" i="91"/>
  <c r="X294" i="91"/>
  <c r="W294" i="91"/>
  <c r="V294" i="91"/>
  <c r="U294" i="91"/>
  <c r="X293" i="91"/>
  <c r="W293" i="91"/>
  <c r="V293" i="91"/>
  <c r="U293" i="91"/>
  <c r="X291" i="91"/>
  <c r="W291" i="91"/>
  <c r="V291" i="91"/>
  <c r="U291" i="91"/>
  <c r="X290" i="91"/>
  <c r="W290" i="91"/>
  <c r="V290" i="91"/>
  <c r="U290" i="91"/>
  <c r="X289" i="91"/>
  <c r="W289" i="91"/>
  <c r="V289" i="91"/>
  <c r="U289" i="91"/>
  <c r="X287" i="91"/>
  <c r="W287" i="91"/>
  <c r="V287" i="91"/>
  <c r="U287" i="91"/>
  <c r="X285" i="91"/>
  <c r="W285" i="91"/>
  <c r="V285" i="91"/>
  <c r="U285" i="91"/>
  <c r="X284" i="91"/>
  <c r="W284" i="91"/>
  <c r="V284" i="91"/>
  <c r="U284" i="91"/>
  <c r="X283" i="91"/>
  <c r="W283" i="91"/>
  <c r="V283" i="91"/>
  <c r="U283" i="91"/>
  <c r="X282" i="91"/>
  <c r="W282" i="91"/>
  <c r="V282" i="91"/>
  <c r="U282" i="91"/>
  <c r="X281" i="91"/>
  <c r="W281" i="91"/>
  <c r="V281" i="91"/>
  <c r="U281" i="91"/>
  <c r="X280" i="91"/>
  <c r="W280" i="91"/>
  <c r="V280" i="91"/>
  <c r="U280" i="91"/>
  <c r="X279" i="91"/>
  <c r="W279" i="91"/>
  <c r="V279" i="91"/>
  <c r="U279" i="91"/>
  <c r="X278" i="91"/>
  <c r="W278" i="91"/>
  <c r="V278" i="91"/>
  <c r="U278" i="91"/>
  <c r="X277" i="91"/>
  <c r="W277" i="91"/>
  <c r="V277" i="91"/>
  <c r="U277" i="91"/>
  <c r="X276" i="91"/>
  <c r="W276" i="91"/>
  <c r="V276" i="91"/>
  <c r="U276" i="91"/>
  <c r="X275" i="91"/>
  <c r="W275" i="91"/>
  <c r="V275" i="91"/>
  <c r="U275" i="91"/>
  <c r="X274" i="91"/>
  <c r="W274" i="91"/>
  <c r="V274" i="91"/>
  <c r="U274" i="91"/>
  <c r="X273" i="91"/>
  <c r="W273" i="91"/>
  <c r="V273" i="91"/>
  <c r="U273" i="91"/>
  <c r="X272" i="91"/>
  <c r="W272" i="91"/>
  <c r="V272" i="91"/>
  <c r="U272" i="91"/>
  <c r="X271" i="91"/>
  <c r="W271" i="91"/>
  <c r="V271" i="91"/>
  <c r="U271" i="91"/>
  <c r="X270" i="91"/>
  <c r="W270" i="91"/>
  <c r="V270" i="91"/>
  <c r="U270" i="91"/>
  <c r="X269" i="91"/>
  <c r="W269" i="91"/>
  <c r="V269" i="91"/>
  <c r="U269" i="91"/>
  <c r="X268" i="91"/>
  <c r="W268" i="91"/>
  <c r="V268" i="91"/>
  <c r="U268" i="91"/>
  <c r="X265" i="91"/>
  <c r="W265" i="91"/>
  <c r="V265" i="91"/>
  <c r="U265" i="91"/>
  <c r="X264" i="91"/>
  <c r="W264" i="91"/>
  <c r="V264" i="91"/>
  <c r="U264" i="91"/>
  <c r="X263" i="91"/>
  <c r="W263" i="91"/>
  <c r="V263" i="91"/>
  <c r="U263" i="91"/>
  <c r="X262" i="91"/>
  <c r="W262" i="91"/>
  <c r="V262" i="91"/>
  <c r="U262" i="91"/>
  <c r="X261" i="91"/>
  <c r="W261" i="91"/>
  <c r="V261" i="91"/>
  <c r="U261" i="91"/>
  <c r="X260" i="91"/>
  <c r="W260" i="91"/>
  <c r="V260" i="91"/>
  <c r="U260" i="91"/>
  <c r="X259" i="91"/>
  <c r="W259" i="91"/>
  <c r="V259" i="91"/>
  <c r="U259" i="91"/>
  <c r="X258" i="91"/>
  <c r="W258" i="91"/>
  <c r="V258" i="91"/>
  <c r="U258" i="91"/>
  <c r="X257" i="91"/>
  <c r="W257" i="91"/>
  <c r="V257" i="91"/>
  <c r="U257" i="91"/>
  <c r="X256" i="91"/>
  <c r="W256" i="91"/>
  <c r="V256" i="91"/>
  <c r="U256" i="91"/>
  <c r="X255" i="91"/>
  <c r="W255" i="91"/>
  <c r="V255" i="91"/>
  <c r="U255" i="91"/>
  <c r="X254" i="91"/>
  <c r="W254" i="91"/>
  <c r="V254" i="91"/>
  <c r="U254" i="91"/>
  <c r="X253" i="91"/>
  <c r="W253" i="91"/>
  <c r="V253" i="91"/>
  <c r="U253" i="91"/>
  <c r="X252" i="91"/>
  <c r="W252" i="91"/>
  <c r="V252" i="91"/>
  <c r="U252" i="91"/>
  <c r="X251" i="91"/>
  <c r="W251" i="91"/>
  <c r="V251" i="91"/>
  <c r="U251" i="91"/>
  <c r="X248" i="91"/>
  <c r="W248" i="91"/>
  <c r="V248" i="91"/>
  <c r="U248" i="91"/>
  <c r="X247" i="91"/>
  <c r="W247" i="91"/>
  <c r="V247" i="91"/>
  <c r="U247" i="91"/>
  <c r="X246" i="91"/>
  <c r="W246" i="91"/>
  <c r="V246" i="91"/>
  <c r="U246" i="91"/>
  <c r="X245" i="91"/>
  <c r="W245" i="91"/>
  <c r="V245" i="91"/>
  <c r="U245" i="91"/>
  <c r="X244" i="91"/>
  <c r="W244" i="91"/>
  <c r="V244" i="91"/>
  <c r="U244" i="91"/>
  <c r="X243" i="91"/>
  <c r="W243" i="91"/>
  <c r="V243" i="91"/>
  <c r="U243" i="91"/>
  <c r="X241" i="91"/>
  <c r="W241" i="91"/>
  <c r="V241" i="91"/>
  <c r="U241" i="91"/>
  <c r="X240" i="91"/>
  <c r="W240" i="91"/>
  <c r="V240" i="91"/>
  <c r="U240" i="91"/>
  <c r="X239" i="91"/>
  <c r="W239" i="91"/>
  <c r="V239" i="91"/>
  <c r="U239" i="91"/>
  <c r="X237" i="91"/>
  <c r="W237" i="91"/>
  <c r="V237" i="91"/>
  <c r="U237" i="91"/>
  <c r="X236" i="91"/>
  <c r="W236" i="91"/>
  <c r="V236" i="91"/>
  <c r="U236" i="91"/>
  <c r="X235" i="91"/>
  <c r="W235" i="91"/>
  <c r="V235" i="91"/>
  <c r="U235" i="91"/>
  <c r="X234" i="91"/>
  <c r="W234" i="91"/>
  <c r="V234" i="91"/>
  <c r="U234" i="91"/>
  <c r="X233" i="91"/>
  <c r="W233" i="91"/>
  <c r="V233" i="91"/>
  <c r="U233" i="91"/>
  <c r="X232" i="91"/>
  <c r="W232" i="91"/>
  <c r="V232" i="91"/>
  <c r="U232" i="91"/>
  <c r="X231" i="91"/>
  <c r="W231" i="91"/>
  <c r="V231" i="91"/>
  <c r="U231" i="91"/>
  <c r="X230" i="91"/>
  <c r="W230" i="91"/>
  <c r="V230" i="91"/>
  <c r="U230" i="91"/>
  <c r="X229" i="91"/>
  <c r="W229" i="91"/>
  <c r="V229" i="91"/>
  <c r="U229" i="91"/>
  <c r="X226" i="91"/>
  <c r="W226" i="91"/>
  <c r="V226" i="91"/>
  <c r="U226" i="91"/>
  <c r="X225" i="91"/>
  <c r="W225" i="91"/>
  <c r="V225" i="91"/>
  <c r="U225" i="91"/>
  <c r="X224" i="91"/>
  <c r="W224" i="91"/>
  <c r="V224" i="91"/>
  <c r="U224" i="91"/>
  <c r="X223" i="91"/>
  <c r="W223" i="91"/>
  <c r="V223" i="91"/>
  <c r="U223" i="91"/>
  <c r="X222" i="91"/>
  <c r="W222" i="91"/>
  <c r="V222" i="91"/>
  <c r="U222" i="91"/>
  <c r="X221" i="91"/>
  <c r="W221" i="91"/>
  <c r="V221" i="91"/>
  <c r="U221" i="91"/>
  <c r="X220" i="91"/>
  <c r="W220" i="91"/>
  <c r="V220" i="91"/>
  <c r="U220" i="91"/>
  <c r="X219" i="91"/>
  <c r="W219" i="91"/>
  <c r="V219" i="91"/>
  <c r="U219" i="91"/>
  <c r="X218" i="91"/>
  <c r="W218" i="91"/>
  <c r="V218" i="91"/>
  <c r="U218" i="91"/>
  <c r="X217" i="91"/>
  <c r="W217" i="91"/>
  <c r="V217" i="91"/>
  <c r="U217" i="91"/>
  <c r="X216" i="91"/>
  <c r="W216" i="91"/>
  <c r="V216" i="91"/>
  <c r="U216" i="91"/>
  <c r="X214" i="91"/>
  <c r="W214" i="91"/>
  <c r="V214" i="91"/>
  <c r="U214" i="91"/>
  <c r="X213" i="91"/>
  <c r="W213" i="91"/>
  <c r="V213" i="91"/>
  <c r="U213" i="91"/>
  <c r="X212" i="91"/>
  <c r="W212" i="91"/>
  <c r="V212" i="91"/>
  <c r="U212" i="91"/>
  <c r="X210" i="91"/>
  <c r="W210" i="91"/>
  <c r="V210" i="91"/>
  <c r="U210" i="91"/>
  <c r="X209" i="91"/>
  <c r="W209" i="91"/>
  <c r="V209" i="91"/>
  <c r="U209" i="91"/>
  <c r="X208" i="91"/>
  <c r="W208" i="91"/>
  <c r="V208" i="91"/>
  <c r="U208" i="91"/>
  <c r="X206" i="91"/>
  <c r="W206" i="91"/>
  <c r="V206" i="91"/>
  <c r="U206" i="91"/>
  <c r="X205" i="91"/>
  <c r="W205" i="91"/>
  <c r="V205" i="91"/>
  <c r="U205" i="91"/>
  <c r="X204" i="91"/>
  <c r="W204" i="91"/>
  <c r="V204" i="91"/>
  <c r="U204" i="91"/>
  <c r="X203" i="91"/>
  <c r="W203" i="91"/>
  <c r="V203" i="91"/>
  <c r="U203" i="91"/>
  <c r="X202" i="91"/>
  <c r="W202" i="91"/>
  <c r="V202" i="91"/>
  <c r="U202" i="91"/>
  <c r="X201" i="91"/>
  <c r="W201" i="91"/>
  <c r="V201" i="91"/>
  <c r="U201" i="91"/>
  <c r="X200" i="91"/>
  <c r="W200" i="91"/>
  <c r="V200" i="91"/>
  <c r="U200" i="91"/>
  <c r="X199" i="91"/>
  <c r="W199" i="91"/>
  <c r="V199" i="91"/>
  <c r="U199" i="91"/>
  <c r="X198" i="91"/>
  <c r="W198" i="91"/>
  <c r="V198" i="91"/>
  <c r="U198" i="91"/>
  <c r="X197" i="91"/>
  <c r="W197" i="91"/>
  <c r="V197" i="91"/>
  <c r="U197" i="91"/>
  <c r="X196" i="91"/>
  <c r="W196" i="91"/>
  <c r="V196" i="91"/>
  <c r="U196" i="91"/>
  <c r="X195" i="91"/>
  <c r="W195" i="91"/>
  <c r="V195" i="91"/>
  <c r="U195" i="91"/>
  <c r="X194" i="91"/>
  <c r="W194" i="91"/>
  <c r="V194" i="91"/>
  <c r="U194" i="91"/>
  <c r="X193" i="91"/>
  <c r="W193" i="91"/>
  <c r="V193" i="91"/>
  <c r="U193" i="91"/>
  <c r="X192" i="91"/>
  <c r="W192" i="91"/>
  <c r="V192" i="91"/>
  <c r="U192" i="91"/>
  <c r="X191" i="91"/>
  <c r="W191" i="91"/>
  <c r="V191" i="91"/>
  <c r="U191" i="91"/>
  <c r="X190" i="91"/>
  <c r="W190" i="91"/>
  <c r="V190" i="91"/>
  <c r="U190" i="91"/>
  <c r="X189" i="91"/>
  <c r="W189" i="91"/>
  <c r="V189" i="91"/>
  <c r="U189" i="91"/>
  <c r="X188" i="91"/>
  <c r="W188" i="91"/>
  <c r="V188" i="91"/>
  <c r="U188" i="91"/>
  <c r="X187" i="91"/>
  <c r="W187" i="91"/>
  <c r="V187" i="91"/>
  <c r="U187" i="91"/>
  <c r="X186" i="91"/>
  <c r="W186" i="91"/>
  <c r="V186" i="91"/>
  <c r="U186" i="91"/>
  <c r="X185" i="91"/>
  <c r="W185" i="91"/>
  <c r="V185" i="91"/>
  <c r="U185" i="91"/>
  <c r="X184" i="91"/>
  <c r="W184" i="91"/>
  <c r="V184" i="91"/>
  <c r="U184" i="91"/>
  <c r="X183" i="91"/>
  <c r="W183" i="91"/>
  <c r="V183" i="91"/>
  <c r="U183" i="91"/>
  <c r="X182" i="91"/>
  <c r="W182" i="91"/>
  <c r="V182" i="91"/>
  <c r="U182" i="91"/>
  <c r="X181" i="91"/>
  <c r="W181" i="91"/>
  <c r="V181" i="91"/>
  <c r="U181" i="91"/>
  <c r="X180" i="91"/>
  <c r="W180" i="91"/>
  <c r="V180" i="91"/>
  <c r="U180" i="91"/>
  <c r="X179" i="91"/>
  <c r="W179" i="91"/>
  <c r="V179" i="91"/>
  <c r="U179" i="91"/>
  <c r="X178" i="91"/>
  <c r="W178" i="91"/>
  <c r="V178" i="91"/>
  <c r="U178" i="91"/>
  <c r="X177" i="91"/>
  <c r="W177" i="91"/>
  <c r="V177" i="91"/>
  <c r="U177" i="91"/>
  <c r="X176" i="91"/>
  <c r="W176" i="91"/>
  <c r="V176" i="91"/>
  <c r="U176" i="91"/>
  <c r="X174" i="91"/>
  <c r="W174" i="91"/>
  <c r="V174" i="91"/>
  <c r="U174" i="91"/>
  <c r="X173" i="91"/>
  <c r="W173" i="91"/>
  <c r="V173" i="91"/>
  <c r="U173" i="91"/>
  <c r="X172" i="91"/>
  <c r="W172" i="91"/>
  <c r="V172" i="91"/>
  <c r="U172" i="91"/>
  <c r="X170" i="91"/>
  <c r="W170" i="91"/>
  <c r="V170" i="91"/>
  <c r="U170" i="91"/>
  <c r="X169" i="91"/>
  <c r="W169" i="91"/>
  <c r="V169" i="91"/>
  <c r="U169" i="91"/>
  <c r="X168" i="91"/>
  <c r="W168" i="91"/>
  <c r="V168" i="91"/>
  <c r="U168" i="91"/>
  <c r="X167" i="91"/>
  <c r="W167" i="91"/>
  <c r="V167" i="91"/>
  <c r="U167" i="91"/>
  <c r="X164" i="91"/>
  <c r="W164" i="91"/>
  <c r="V164" i="91"/>
  <c r="U164" i="91"/>
  <c r="X163" i="91"/>
  <c r="W163" i="91"/>
  <c r="V163" i="91"/>
  <c r="U163" i="91"/>
  <c r="X162" i="91"/>
  <c r="W162" i="91"/>
  <c r="V162" i="91"/>
  <c r="U162" i="91"/>
  <c r="X160" i="91"/>
  <c r="W160" i="91"/>
  <c r="V160" i="91"/>
  <c r="U160" i="91"/>
  <c r="X159" i="91"/>
  <c r="W159" i="91"/>
  <c r="V159" i="91"/>
  <c r="U159" i="91"/>
  <c r="X158" i="91"/>
  <c r="W158" i="91"/>
  <c r="V158" i="91"/>
  <c r="U158" i="91"/>
  <c r="X157" i="91"/>
  <c r="W157" i="91"/>
  <c r="V157" i="91"/>
  <c r="U157" i="91"/>
  <c r="X156" i="91"/>
  <c r="W156" i="91"/>
  <c r="V156" i="91"/>
  <c r="U156" i="91"/>
  <c r="X155" i="91"/>
  <c r="W155" i="91"/>
  <c r="V155" i="91"/>
  <c r="U155" i="91"/>
  <c r="X154" i="91"/>
  <c r="W154" i="91"/>
  <c r="V154" i="91"/>
  <c r="U154" i="91"/>
  <c r="X153" i="91"/>
  <c r="W153" i="91"/>
  <c r="V153" i="91"/>
  <c r="U153" i="91"/>
  <c r="X152" i="91"/>
  <c r="W152" i="91"/>
  <c r="V152" i="91"/>
  <c r="U152" i="91"/>
  <c r="X151" i="91"/>
  <c r="W151" i="91"/>
  <c r="V151" i="91"/>
  <c r="U151" i="91"/>
  <c r="X150" i="91"/>
  <c r="W150" i="91"/>
  <c r="V150" i="91"/>
  <c r="U150" i="91"/>
  <c r="X149" i="91"/>
  <c r="W149" i="91"/>
  <c r="V149" i="91"/>
  <c r="U149" i="91"/>
  <c r="X147" i="91"/>
  <c r="W147" i="91"/>
  <c r="V147" i="91"/>
  <c r="U147" i="91"/>
  <c r="X146" i="91"/>
  <c r="W146" i="91"/>
  <c r="V146" i="91"/>
  <c r="U146" i="91"/>
  <c r="X145" i="91"/>
  <c r="W145" i="91"/>
  <c r="V145" i="91"/>
  <c r="U145" i="91"/>
  <c r="X144" i="91"/>
  <c r="W144" i="91"/>
  <c r="V144" i="91"/>
  <c r="U144" i="91"/>
  <c r="X143" i="91"/>
  <c r="W143" i="91"/>
  <c r="V143" i="91"/>
  <c r="U143" i="91"/>
  <c r="X142" i="91"/>
  <c r="W142" i="91"/>
  <c r="V142" i="91"/>
  <c r="U142" i="91"/>
  <c r="X141" i="91"/>
  <c r="W141" i="91"/>
  <c r="V141" i="91"/>
  <c r="U141" i="91"/>
  <c r="X140" i="91"/>
  <c r="W140" i="91"/>
  <c r="V140" i="91"/>
  <c r="U140" i="91"/>
  <c r="X138" i="91"/>
  <c r="W138" i="91"/>
  <c r="V138" i="91"/>
  <c r="U138" i="91"/>
  <c r="X137" i="91"/>
  <c r="W137" i="91"/>
  <c r="V137" i="91"/>
  <c r="U137" i="91"/>
  <c r="X136" i="91"/>
  <c r="W136" i="91"/>
  <c r="V136" i="91"/>
  <c r="U136" i="91"/>
  <c r="X135" i="91"/>
  <c r="W135" i="91"/>
  <c r="V135" i="91"/>
  <c r="U135" i="91"/>
  <c r="X134" i="91"/>
  <c r="W134" i="91"/>
  <c r="V134" i="91"/>
  <c r="U134" i="91"/>
  <c r="X133" i="91"/>
  <c r="W133" i="91"/>
  <c r="V133" i="91"/>
  <c r="U133" i="91"/>
  <c r="X132" i="91"/>
  <c r="W132" i="91"/>
  <c r="V132" i="91"/>
  <c r="U132" i="91"/>
  <c r="X131" i="91"/>
  <c r="W131" i="91"/>
  <c r="V131" i="91"/>
  <c r="U131" i="91"/>
  <c r="X130" i="91"/>
  <c r="W130" i="91"/>
  <c r="V130" i="91"/>
  <c r="U130" i="91"/>
  <c r="X128" i="91"/>
  <c r="W128" i="91"/>
  <c r="V128" i="91"/>
  <c r="U128" i="91"/>
  <c r="X127" i="91"/>
  <c r="W127" i="91"/>
  <c r="V127" i="91"/>
  <c r="U127" i="91"/>
  <c r="X126" i="91"/>
  <c r="W126" i="91"/>
  <c r="V126" i="91"/>
  <c r="U126" i="91"/>
  <c r="X124" i="91"/>
  <c r="W124" i="91"/>
  <c r="V124" i="91"/>
  <c r="U124" i="91"/>
  <c r="X123" i="91"/>
  <c r="W123" i="91"/>
  <c r="V123" i="91"/>
  <c r="U123" i="91"/>
  <c r="X121" i="91"/>
  <c r="W121" i="91"/>
  <c r="V121" i="91"/>
  <c r="U121" i="91"/>
  <c r="X120" i="91"/>
  <c r="W120" i="91"/>
  <c r="V120" i="91"/>
  <c r="U120" i="91"/>
  <c r="X118" i="91"/>
  <c r="W118" i="91"/>
  <c r="V118" i="91"/>
  <c r="U118" i="91"/>
  <c r="X117" i="91"/>
  <c r="W117" i="91"/>
  <c r="V117" i="91"/>
  <c r="U117" i="91"/>
  <c r="X116" i="91"/>
  <c r="W116" i="91"/>
  <c r="V116" i="91"/>
  <c r="U116" i="91"/>
  <c r="X114" i="91"/>
  <c r="W114" i="91"/>
  <c r="V114" i="91"/>
  <c r="U114" i="91"/>
  <c r="X113" i="91"/>
  <c r="W113" i="91"/>
  <c r="V113" i="91"/>
  <c r="U113" i="91"/>
  <c r="X112" i="91"/>
  <c r="W112" i="91"/>
  <c r="V112" i="91"/>
  <c r="U112" i="91"/>
  <c r="X111" i="91"/>
  <c r="W111" i="91"/>
  <c r="V111" i="91"/>
  <c r="U111" i="91"/>
  <c r="X110" i="91"/>
  <c r="W110" i="91"/>
  <c r="V110" i="91"/>
  <c r="U110" i="91"/>
  <c r="X109" i="91"/>
  <c r="W109" i="91"/>
  <c r="V109" i="91"/>
  <c r="U109" i="91"/>
  <c r="X107" i="91"/>
  <c r="W107" i="91"/>
  <c r="V107" i="91"/>
  <c r="U107" i="91"/>
  <c r="X106" i="91"/>
  <c r="W106" i="91"/>
  <c r="V106" i="91"/>
  <c r="U106" i="91"/>
  <c r="X105" i="91"/>
  <c r="W105" i="91"/>
  <c r="V105" i="91"/>
  <c r="U105" i="91"/>
  <c r="X104" i="91"/>
  <c r="W104" i="91"/>
  <c r="V104" i="91"/>
  <c r="U104" i="91"/>
  <c r="X102" i="91"/>
  <c r="W102" i="91"/>
  <c r="V102" i="91"/>
  <c r="U102" i="91"/>
  <c r="X101" i="91"/>
  <c r="W101" i="91"/>
  <c r="V101" i="91"/>
  <c r="U101" i="91"/>
  <c r="X100" i="91"/>
  <c r="W100" i="91"/>
  <c r="V100" i="91"/>
  <c r="U100" i="91"/>
  <c r="X99" i="91"/>
  <c r="W99" i="91"/>
  <c r="V99" i="91"/>
  <c r="U99" i="91"/>
  <c r="X98" i="91"/>
  <c r="W98" i="91"/>
  <c r="V98" i="91"/>
  <c r="U98" i="91"/>
  <c r="X97" i="91"/>
  <c r="W97" i="91"/>
  <c r="V97" i="91"/>
  <c r="U97" i="91"/>
  <c r="X96" i="91"/>
  <c r="W96" i="91"/>
  <c r="V96" i="91"/>
  <c r="U96" i="91"/>
  <c r="X95" i="91"/>
  <c r="W95" i="91"/>
  <c r="V95" i="91"/>
  <c r="U95" i="91"/>
  <c r="X94" i="91"/>
  <c r="W94" i="91"/>
  <c r="V94" i="91"/>
  <c r="U94" i="91"/>
  <c r="X93" i="91"/>
  <c r="W93" i="91"/>
  <c r="V93" i="91"/>
  <c r="U93" i="91"/>
  <c r="X92" i="91"/>
  <c r="W92" i="91"/>
  <c r="V92" i="91"/>
  <c r="U92" i="91"/>
  <c r="X91" i="91"/>
  <c r="W91" i="91"/>
  <c r="V91" i="91"/>
  <c r="U91" i="91"/>
  <c r="X90" i="91"/>
  <c r="W90" i="91"/>
  <c r="V90" i="91"/>
  <c r="U90" i="91"/>
  <c r="X89" i="91"/>
  <c r="W89" i="91"/>
  <c r="V89" i="91"/>
  <c r="U89" i="91"/>
  <c r="X88" i="91"/>
  <c r="W88" i="91"/>
  <c r="V88" i="91"/>
  <c r="U88" i="91"/>
  <c r="X87" i="91"/>
  <c r="W87" i="91"/>
  <c r="V87" i="91"/>
  <c r="U87" i="91"/>
  <c r="X86" i="91"/>
  <c r="W86" i="91"/>
  <c r="V86" i="91"/>
  <c r="U86" i="91"/>
  <c r="X85" i="91"/>
  <c r="W85" i="91"/>
  <c r="V85" i="91"/>
  <c r="U85" i="91"/>
  <c r="X84" i="91"/>
  <c r="W84" i="91"/>
  <c r="V84" i="91"/>
  <c r="U84" i="91"/>
  <c r="X83" i="91"/>
  <c r="W83" i="91"/>
  <c r="V83" i="91"/>
  <c r="U83" i="91"/>
  <c r="X82" i="91"/>
  <c r="W82" i="91"/>
  <c r="V82" i="91"/>
  <c r="U82" i="91"/>
  <c r="X81" i="91"/>
  <c r="W81" i="91"/>
  <c r="V81" i="91"/>
  <c r="U81" i="91"/>
  <c r="X80" i="91"/>
  <c r="W80" i="91"/>
  <c r="V80" i="91"/>
  <c r="U80" i="91"/>
  <c r="X79" i="91"/>
  <c r="W79" i="91"/>
  <c r="V79" i="91"/>
  <c r="U79" i="91"/>
  <c r="X78" i="91"/>
  <c r="W78" i="91"/>
  <c r="V78" i="91"/>
  <c r="U78" i="91"/>
  <c r="X77" i="91"/>
  <c r="W77" i="91"/>
  <c r="V77" i="91"/>
  <c r="U77" i="91"/>
  <c r="X75" i="91"/>
  <c r="W75" i="91"/>
  <c r="V75" i="91"/>
  <c r="U75" i="91"/>
  <c r="X74" i="91"/>
  <c r="W74" i="91"/>
  <c r="V74" i="91"/>
  <c r="U74" i="91"/>
  <c r="X72" i="91"/>
  <c r="W72" i="91"/>
  <c r="V72" i="91"/>
  <c r="U72" i="91"/>
  <c r="X71" i="91"/>
  <c r="W71" i="91"/>
  <c r="V71" i="91"/>
  <c r="U71" i="91"/>
  <c r="X70" i="91"/>
  <c r="W70" i="91"/>
  <c r="V70" i="91"/>
  <c r="U70" i="91"/>
  <c r="X69" i="91"/>
  <c r="W69" i="91"/>
  <c r="V69" i="91"/>
  <c r="U69" i="91"/>
  <c r="X68" i="91"/>
  <c r="W68" i="91"/>
  <c r="V68" i="91"/>
  <c r="U68" i="91"/>
  <c r="X66" i="91"/>
  <c r="W66" i="91"/>
  <c r="V66" i="91"/>
  <c r="U66" i="91"/>
  <c r="X65" i="91"/>
  <c r="W65" i="91"/>
  <c r="V65" i="91"/>
  <c r="U65" i="91"/>
  <c r="X64" i="91"/>
  <c r="W64" i="91"/>
  <c r="V64" i="91"/>
  <c r="U64" i="91"/>
  <c r="X63" i="91"/>
  <c r="W63" i="91"/>
  <c r="V63" i="91"/>
  <c r="U63" i="91"/>
  <c r="X62" i="91"/>
  <c r="W62" i="91"/>
  <c r="V62" i="91"/>
  <c r="U62" i="91"/>
  <c r="X61" i="91"/>
  <c r="W61" i="91"/>
  <c r="V61" i="91"/>
  <c r="U61" i="91"/>
  <c r="X59" i="91"/>
  <c r="W59" i="91"/>
  <c r="V59" i="91"/>
  <c r="U59" i="91"/>
  <c r="X58" i="91"/>
  <c r="W58" i="91"/>
  <c r="V58" i="91"/>
  <c r="U58" i="91"/>
  <c r="X57" i="91"/>
  <c r="W57" i="91"/>
  <c r="V57" i="91"/>
  <c r="U57" i="91"/>
  <c r="X56" i="91"/>
  <c r="W56" i="91"/>
  <c r="V56" i="91"/>
  <c r="U56" i="91"/>
  <c r="X55" i="91"/>
  <c r="W55" i="91"/>
  <c r="V55" i="91"/>
  <c r="U55" i="91"/>
  <c r="X53" i="91"/>
  <c r="W53" i="91"/>
  <c r="V53" i="91"/>
  <c r="U53" i="91"/>
  <c r="X52" i="91"/>
  <c r="W52" i="91"/>
  <c r="V52" i="91"/>
  <c r="U52" i="91"/>
  <c r="X51" i="91"/>
  <c r="W51" i="91"/>
  <c r="V51" i="91"/>
  <c r="U51" i="91"/>
  <c r="X50" i="91"/>
  <c r="W50" i="91"/>
  <c r="V50" i="91"/>
  <c r="U50" i="91"/>
  <c r="X49" i="91"/>
  <c r="W49" i="91"/>
  <c r="V49" i="91"/>
  <c r="U49" i="91"/>
  <c r="X48" i="91"/>
  <c r="W48" i="91"/>
  <c r="V48" i="91"/>
  <c r="U48" i="91"/>
  <c r="X47" i="91"/>
  <c r="W47" i="91"/>
  <c r="V47" i="91"/>
  <c r="U47" i="91"/>
  <c r="X46" i="91"/>
  <c r="W46" i="91"/>
  <c r="V46" i="91"/>
  <c r="U46" i="91"/>
  <c r="X44" i="91"/>
  <c r="W44" i="91"/>
  <c r="V44" i="91"/>
  <c r="U44" i="91"/>
  <c r="X43" i="91"/>
  <c r="W43" i="91"/>
  <c r="V43" i="91"/>
  <c r="U43" i="91"/>
  <c r="X42" i="91"/>
  <c r="W42" i="91"/>
  <c r="V42" i="91"/>
  <c r="U42" i="91"/>
  <c r="X41" i="91"/>
  <c r="W41" i="91"/>
  <c r="V41" i="91"/>
  <c r="U41" i="91"/>
  <c r="X39" i="91"/>
  <c r="W39" i="91"/>
  <c r="V39" i="91"/>
  <c r="U39" i="91"/>
  <c r="X38" i="91"/>
  <c r="W38" i="91"/>
  <c r="V38" i="91"/>
  <c r="U38" i="91"/>
  <c r="X36" i="91"/>
  <c r="W36" i="91"/>
  <c r="V36" i="91"/>
  <c r="U36" i="91"/>
  <c r="X35" i="91"/>
  <c r="W35" i="91"/>
  <c r="V35" i="91"/>
  <c r="U35" i="91"/>
  <c r="X33" i="91"/>
  <c r="W33" i="91"/>
  <c r="V33" i="91"/>
  <c r="U33" i="91"/>
  <c r="X32" i="91"/>
  <c r="W32" i="91"/>
  <c r="V32" i="91"/>
  <c r="U32" i="91"/>
  <c r="X31" i="91"/>
  <c r="W31" i="91"/>
  <c r="V31" i="91"/>
  <c r="U31" i="91"/>
  <c r="X30" i="91"/>
  <c r="W30" i="91"/>
  <c r="V30" i="91"/>
  <c r="U30" i="91"/>
  <c r="X29" i="91"/>
  <c r="W29" i="91"/>
  <c r="V29" i="91"/>
  <c r="U29" i="91"/>
  <c r="X28" i="91"/>
  <c r="W28" i="91"/>
  <c r="V28" i="91"/>
  <c r="U28" i="91"/>
  <c r="X27" i="91"/>
  <c r="W27" i="91"/>
  <c r="V27" i="91"/>
  <c r="U27" i="91"/>
  <c r="X26" i="91"/>
  <c r="W26" i="91"/>
  <c r="V26" i="91"/>
  <c r="U26" i="91"/>
  <c r="X25" i="91"/>
  <c r="W25" i="91"/>
  <c r="V25" i="91"/>
  <c r="U25" i="91"/>
  <c r="X24" i="91"/>
  <c r="W24" i="91"/>
  <c r="V24" i="91"/>
  <c r="U24" i="91"/>
  <c r="X23" i="91"/>
  <c r="W23" i="91"/>
  <c r="V23" i="91"/>
  <c r="U23" i="91"/>
  <c r="X21" i="91"/>
  <c r="W21" i="91"/>
  <c r="V21" i="91"/>
  <c r="U21" i="91"/>
  <c r="X20" i="91"/>
  <c r="W20" i="91"/>
  <c r="V20" i="91"/>
  <c r="U20" i="91"/>
  <c r="X19" i="91"/>
  <c r="W19" i="91"/>
  <c r="V19" i="91"/>
  <c r="U19" i="91"/>
  <c r="X18" i="91"/>
  <c r="W18" i="91"/>
  <c r="V18" i="91"/>
  <c r="U18" i="91"/>
  <c r="X17" i="91"/>
  <c r="W17" i="91"/>
  <c r="V17" i="91"/>
  <c r="U17" i="91"/>
  <c r="X16" i="91"/>
  <c r="W16" i="91"/>
  <c r="V16" i="91"/>
  <c r="U16" i="91"/>
  <c r="X15" i="91"/>
  <c r="W15" i="91"/>
  <c r="V15" i="91"/>
  <c r="U15" i="91"/>
  <c r="X14" i="91"/>
  <c r="W14" i="91"/>
  <c r="V14" i="91"/>
  <c r="U14" i="91"/>
  <c r="X13" i="91"/>
  <c r="W13" i="91"/>
  <c r="V13" i="91"/>
  <c r="U13" i="91"/>
  <c r="X12" i="91"/>
  <c r="W12" i="91"/>
  <c r="V12" i="91"/>
  <c r="U12" i="91"/>
  <c r="X11" i="91"/>
  <c r="W11" i="91"/>
  <c r="V11" i="91"/>
  <c r="U11" i="91"/>
  <c r="X10" i="91"/>
  <c r="W10" i="91"/>
  <c r="V10" i="91"/>
  <c r="U10" i="91"/>
  <c r="U163" i="89"/>
  <c r="T163" i="89"/>
  <c r="S163" i="89"/>
  <c r="U162" i="89"/>
  <c r="T162" i="89"/>
  <c r="S162" i="89"/>
  <c r="U161" i="89"/>
  <c r="T161" i="89"/>
  <c r="S161" i="89"/>
  <c r="U160" i="89"/>
  <c r="T160" i="89"/>
  <c r="S160" i="89"/>
  <c r="U158" i="89"/>
  <c r="T158" i="89"/>
  <c r="S158" i="89"/>
  <c r="U157" i="89"/>
  <c r="T157" i="89"/>
  <c r="S157" i="89"/>
  <c r="U155" i="89"/>
  <c r="T155" i="89"/>
  <c r="S155" i="89"/>
  <c r="U154" i="89"/>
  <c r="T154" i="89"/>
  <c r="S154" i="89"/>
  <c r="U153" i="89"/>
  <c r="T153" i="89"/>
  <c r="S153" i="89"/>
  <c r="U152" i="89"/>
  <c r="T152" i="89"/>
  <c r="S152" i="89"/>
  <c r="U151" i="89"/>
  <c r="T151" i="89"/>
  <c r="S151" i="89"/>
  <c r="U149" i="89"/>
  <c r="T149" i="89"/>
  <c r="S149" i="89"/>
  <c r="U148" i="89"/>
  <c r="T148" i="89"/>
  <c r="S148" i="89"/>
  <c r="U147" i="89"/>
  <c r="T147" i="89"/>
  <c r="S147" i="89"/>
  <c r="U146" i="89"/>
  <c r="T146" i="89"/>
  <c r="S146" i="89"/>
  <c r="U145" i="89"/>
  <c r="T145" i="89"/>
  <c r="S145" i="89"/>
  <c r="U144" i="89"/>
  <c r="T144" i="89"/>
  <c r="S144" i="89"/>
  <c r="U141" i="89"/>
  <c r="T141" i="89"/>
  <c r="S141" i="89"/>
  <c r="U140" i="89"/>
  <c r="T140" i="89"/>
  <c r="S140" i="89"/>
  <c r="U139" i="89"/>
  <c r="T139" i="89"/>
  <c r="S139" i="89"/>
  <c r="U138" i="89"/>
  <c r="T138" i="89"/>
  <c r="S138" i="89"/>
  <c r="U137" i="89"/>
  <c r="T137" i="89"/>
  <c r="S137" i="89"/>
  <c r="U136" i="89"/>
  <c r="T136" i="89"/>
  <c r="S136" i="89"/>
  <c r="U135" i="89"/>
  <c r="T135" i="89"/>
  <c r="S135" i="89"/>
  <c r="U134" i="89"/>
  <c r="T134" i="89"/>
  <c r="S134" i="89"/>
  <c r="U133" i="89"/>
  <c r="T133" i="89"/>
  <c r="S133" i="89"/>
  <c r="U132" i="89"/>
  <c r="T132" i="89"/>
  <c r="S132" i="89"/>
  <c r="U131" i="89"/>
  <c r="T131" i="89"/>
  <c r="S131" i="89"/>
  <c r="U129" i="89"/>
  <c r="T129" i="89"/>
  <c r="S129" i="89"/>
  <c r="U128" i="89"/>
  <c r="T128" i="89"/>
  <c r="S128" i="89"/>
  <c r="U127" i="89"/>
  <c r="T127" i="89"/>
  <c r="S127" i="89"/>
  <c r="U126" i="89"/>
  <c r="T126" i="89"/>
  <c r="S126" i="89"/>
  <c r="U125" i="89"/>
  <c r="T125" i="89"/>
  <c r="S125" i="89"/>
  <c r="U124" i="89"/>
  <c r="T124" i="89"/>
  <c r="S124" i="89"/>
  <c r="U123" i="89"/>
  <c r="T123" i="89"/>
  <c r="S123" i="89"/>
  <c r="U122" i="89"/>
  <c r="T122" i="89"/>
  <c r="S122" i="89"/>
  <c r="U121" i="89"/>
  <c r="T121" i="89"/>
  <c r="S121" i="89"/>
  <c r="U120" i="89"/>
  <c r="T120" i="89"/>
  <c r="S120" i="89"/>
  <c r="U119" i="89"/>
  <c r="T119" i="89"/>
  <c r="S119" i="89"/>
  <c r="U118" i="89"/>
  <c r="T118" i="89"/>
  <c r="S118" i="89"/>
  <c r="U117" i="89"/>
  <c r="T117" i="89"/>
  <c r="S117" i="89"/>
  <c r="U116" i="89"/>
  <c r="T116" i="89"/>
  <c r="S116" i="89"/>
  <c r="U115" i="89"/>
  <c r="T115" i="89"/>
  <c r="S115" i="89"/>
  <c r="U114" i="89"/>
  <c r="T114" i="89"/>
  <c r="S114" i="89"/>
  <c r="U113" i="89"/>
  <c r="T113" i="89"/>
  <c r="S113" i="89"/>
  <c r="U111" i="89"/>
  <c r="T111" i="89"/>
  <c r="S111" i="89"/>
  <c r="U110" i="89"/>
  <c r="T110" i="89"/>
  <c r="S110" i="89"/>
  <c r="U109" i="89"/>
  <c r="T109" i="89"/>
  <c r="S109" i="89"/>
  <c r="U108" i="89"/>
  <c r="T108" i="89"/>
  <c r="S108" i="89"/>
  <c r="U107" i="89"/>
  <c r="T107" i="89"/>
  <c r="S107" i="89"/>
  <c r="U106" i="89"/>
  <c r="T106" i="89"/>
  <c r="S106" i="89"/>
  <c r="U105" i="89"/>
  <c r="T105" i="89"/>
  <c r="S105" i="89"/>
  <c r="U104" i="89"/>
  <c r="T104" i="89"/>
  <c r="S104" i="89"/>
  <c r="U103" i="89"/>
  <c r="T103" i="89"/>
  <c r="S103" i="89"/>
  <c r="U102" i="89"/>
  <c r="T102" i="89"/>
  <c r="S102" i="89"/>
  <c r="U99" i="89"/>
  <c r="T99" i="89"/>
  <c r="S99" i="89"/>
  <c r="U98" i="89"/>
  <c r="T98" i="89"/>
  <c r="S98" i="89"/>
  <c r="U97" i="89"/>
  <c r="T97" i="89"/>
  <c r="S97" i="89"/>
  <c r="U96" i="89"/>
  <c r="T96" i="89"/>
  <c r="S96" i="89"/>
  <c r="U95" i="89"/>
  <c r="T95" i="89"/>
  <c r="S95" i="89"/>
  <c r="U93" i="89"/>
  <c r="T93" i="89"/>
  <c r="S93" i="89"/>
  <c r="U92" i="89"/>
  <c r="T92" i="89"/>
  <c r="S92" i="89"/>
  <c r="U91" i="89"/>
  <c r="T91" i="89"/>
  <c r="S91" i="89"/>
  <c r="U90" i="89"/>
  <c r="T90" i="89"/>
  <c r="S90" i="89"/>
  <c r="U89" i="89"/>
  <c r="T89" i="89"/>
  <c r="S89" i="89"/>
  <c r="U87" i="89"/>
  <c r="T87" i="89"/>
  <c r="S87" i="89"/>
  <c r="U86" i="89"/>
  <c r="T86" i="89"/>
  <c r="S86" i="89"/>
  <c r="U85" i="89"/>
  <c r="T85" i="89"/>
  <c r="S85" i="89"/>
  <c r="U83" i="89"/>
  <c r="T83" i="89"/>
  <c r="S83" i="89"/>
  <c r="U82" i="89"/>
  <c r="T82" i="89"/>
  <c r="S82" i="89"/>
  <c r="U81" i="89"/>
  <c r="T81" i="89"/>
  <c r="S81" i="89"/>
  <c r="U80" i="89"/>
  <c r="T80" i="89"/>
  <c r="S80" i="89"/>
  <c r="U79" i="89"/>
  <c r="T79" i="89"/>
  <c r="S79" i="89"/>
  <c r="U78" i="89"/>
  <c r="T78" i="89"/>
  <c r="S78" i="89"/>
  <c r="U77" i="89"/>
  <c r="T77" i="89"/>
  <c r="S77" i="89"/>
  <c r="U76" i="89"/>
  <c r="T76" i="89"/>
  <c r="S76" i="89"/>
  <c r="U75" i="89"/>
  <c r="T75" i="89"/>
  <c r="S75" i="89"/>
  <c r="U74" i="89"/>
  <c r="T74" i="89"/>
  <c r="S74" i="89"/>
  <c r="U70" i="89"/>
  <c r="T70" i="89"/>
  <c r="S70" i="89"/>
  <c r="U68" i="89"/>
  <c r="T68" i="89"/>
  <c r="S68" i="89"/>
  <c r="U67" i="89"/>
  <c r="T67" i="89"/>
  <c r="S67" i="89"/>
  <c r="U66" i="89"/>
  <c r="T66" i="89"/>
  <c r="S66" i="89"/>
  <c r="U65" i="89"/>
  <c r="T65" i="89"/>
  <c r="S65" i="89"/>
  <c r="U63" i="89"/>
  <c r="T63" i="89"/>
  <c r="S63" i="89"/>
  <c r="U62" i="89"/>
  <c r="T62" i="89"/>
  <c r="S62" i="89"/>
  <c r="U61" i="89"/>
  <c r="T61" i="89"/>
  <c r="S61" i="89"/>
  <c r="U60" i="89"/>
  <c r="T60" i="89"/>
  <c r="S60" i="89"/>
  <c r="U59" i="89"/>
  <c r="T59" i="89"/>
  <c r="S59" i="89"/>
  <c r="U58" i="89"/>
  <c r="T58" i="89"/>
  <c r="S58" i="89"/>
  <c r="U57" i="89"/>
  <c r="T57" i="89"/>
  <c r="S57" i="89"/>
  <c r="U54" i="89"/>
  <c r="T54" i="89"/>
  <c r="S54" i="89"/>
  <c r="U53" i="89"/>
  <c r="T53" i="89"/>
  <c r="S53" i="89"/>
  <c r="U52" i="89"/>
  <c r="T52" i="89"/>
  <c r="S52" i="89"/>
  <c r="U51" i="89"/>
  <c r="T51" i="89"/>
  <c r="S51" i="89"/>
  <c r="U50" i="89"/>
  <c r="T50" i="89"/>
  <c r="S50" i="89"/>
  <c r="U49" i="89"/>
  <c r="T49" i="89"/>
  <c r="S49" i="89"/>
  <c r="U48" i="89"/>
  <c r="T48" i="89"/>
  <c r="S48" i="89"/>
  <c r="U46" i="89"/>
  <c r="T46" i="89"/>
  <c r="S46" i="89"/>
  <c r="U45" i="89"/>
  <c r="T45" i="89"/>
  <c r="S45" i="89"/>
  <c r="U44" i="89"/>
  <c r="T44" i="89"/>
  <c r="S44" i="89"/>
  <c r="U43" i="89"/>
  <c r="T43" i="89"/>
  <c r="S43" i="89"/>
  <c r="U42" i="89"/>
  <c r="T42" i="89"/>
  <c r="S42" i="89"/>
  <c r="U41" i="89"/>
  <c r="T41" i="89"/>
  <c r="S41" i="89"/>
  <c r="U40" i="89"/>
  <c r="T40" i="89"/>
  <c r="S40" i="89"/>
  <c r="U39" i="89"/>
  <c r="T39" i="89"/>
  <c r="S39" i="89"/>
  <c r="U38" i="89"/>
  <c r="T38" i="89"/>
  <c r="S38" i="89"/>
  <c r="U37" i="89"/>
  <c r="T37" i="89"/>
  <c r="S37" i="89"/>
  <c r="U36" i="89"/>
  <c r="T36" i="89"/>
  <c r="S36" i="89"/>
  <c r="U35" i="89"/>
  <c r="T35" i="89"/>
  <c r="S35" i="89"/>
  <c r="U34" i="89"/>
  <c r="T34" i="89"/>
  <c r="S34" i="89"/>
  <c r="U33" i="89"/>
  <c r="T33" i="89"/>
  <c r="S33" i="89"/>
  <c r="U32" i="89"/>
  <c r="T32" i="89"/>
  <c r="S32" i="89"/>
  <c r="U31" i="89"/>
  <c r="T31" i="89"/>
  <c r="S31" i="89"/>
  <c r="U30" i="89"/>
  <c r="T30" i="89"/>
  <c r="S30" i="89"/>
  <c r="U29" i="89"/>
  <c r="T29" i="89"/>
  <c r="S29" i="89"/>
  <c r="U26" i="89"/>
  <c r="T26" i="89"/>
  <c r="S26" i="89"/>
  <c r="U25" i="89"/>
  <c r="T25" i="89"/>
  <c r="S25" i="89"/>
  <c r="U24" i="89"/>
  <c r="T24" i="89"/>
  <c r="S24" i="89"/>
  <c r="U23" i="89"/>
  <c r="T23" i="89"/>
  <c r="S23" i="89"/>
  <c r="U21" i="89"/>
  <c r="T21" i="89"/>
  <c r="S21" i="89"/>
  <c r="U20" i="89"/>
  <c r="T20" i="89"/>
  <c r="S20" i="89"/>
  <c r="U19" i="89"/>
  <c r="T19" i="89"/>
  <c r="S19" i="89"/>
  <c r="U18" i="89"/>
  <c r="T18" i="89"/>
  <c r="S18" i="89"/>
  <c r="U17" i="89"/>
  <c r="T17" i="89"/>
  <c r="S17" i="89"/>
  <c r="U16" i="89"/>
  <c r="T16" i="89"/>
  <c r="S16" i="89"/>
  <c r="U15" i="89"/>
  <c r="T15" i="89"/>
  <c r="S15" i="89"/>
  <c r="U14" i="89"/>
  <c r="T14" i="89"/>
  <c r="S14" i="89"/>
  <c r="U13" i="89"/>
  <c r="T13" i="89"/>
  <c r="S13" i="89"/>
  <c r="U12" i="89"/>
  <c r="T12" i="89"/>
  <c r="S12" i="89"/>
  <c r="U11" i="89"/>
  <c r="T11" i="89"/>
  <c r="S11" i="89"/>
  <c r="U10" i="89"/>
  <c r="T10" i="89"/>
  <c r="S10" i="89"/>
  <c r="M163" i="89"/>
  <c r="L163" i="89"/>
  <c r="K163" i="89"/>
  <c r="M162" i="89"/>
  <c r="L162" i="89"/>
  <c r="K162" i="89"/>
  <c r="M161" i="89"/>
  <c r="L161" i="89"/>
  <c r="K161" i="89"/>
  <c r="M160" i="89"/>
  <c r="L160" i="89"/>
  <c r="K160" i="89"/>
  <c r="M158" i="89"/>
  <c r="L158" i="89"/>
  <c r="K158" i="89"/>
  <c r="M157" i="89"/>
  <c r="L157" i="89"/>
  <c r="K157" i="89"/>
  <c r="M155" i="89"/>
  <c r="L155" i="89"/>
  <c r="K155" i="89"/>
  <c r="M154" i="89"/>
  <c r="L154" i="89"/>
  <c r="K154" i="89"/>
  <c r="M153" i="89"/>
  <c r="L153" i="89"/>
  <c r="K153" i="89"/>
  <c r="M152" i="89"/>
  <c r="L152" i="89"/>
  <c r="K152" i="89"/>
  <c r="M151" i="89"/>
  <c r="L151" i="89"/>
  <c r="K151" i="89"/>
  <c r="M149" i="89"/>
  <c r="L149" i="89"/>
  <c r="K149" i="89"/>
  <c r="M148" i="89"/>
  <c r="L148" i="89"/>
  <c r="K148" i="89"/>
  <c r="M147" i="89"/>
  <c r="L147" i="89"/>
  <c r="K147" i="89"/>
  <c r="M146" i="89"/>
  <c r="L146" i="89"/>
  <c r="K146" i="89"/>
  <c r="M145" i="89"/>
  <c r="L145" i="89"/>
  <c r="K145" i="89"/>
  <c r="M144" i="89"/>
  <c r="L144" i="89"/>
  <c r="K144" i="89"/>
  <c r="M141" i="89"/>
  <c r="L141" i="89"/>
  <c r="K141" i="89"/>
  <c r="M140" i="89"/>
  <c r="L140" i="89"/>
  <c r="K140" i="89"/>
  <c r="M139" i="89"/>
  <c r="L139" i="89"/>
  <c r="K139" i="89"/>
  <c r="M138" i="89"/>
  <c r="L138" i="89"/>
  <c r="K138" i="89"/>
  <c r="M137" i="89"/>
  <c r="L137" i="89"/>
  <c r="K137" i="89"/>
  <c r="M136" i="89"/>
  <c r="L136" i="89"/>
  <c r="K136" i="89"/>
  <c r="M135" i="89"/>
  <c r="L135" i="89"/>
  <c r="K135" i="89"/>
  <c r="M134" i="89"/>
  <c r="L134" i="89"/>
  <c r="K134" i="89"/>
  <c r="M133" i="89"/>
  <c r="L133" i="89"/>
  <c r="K133" i="89"/>
  <c r="M132" i="89"/>
  <c r="L132" i="89"/>
  <c r="K132" i="89"/>
  <c r="M131" i="89"/>
  <c r="L131" i="89"/>
  <c r="K131" i="89"/>
  <c r="M129" i="89"/>
  <c r="L129" i="89"/>
  <c r="K129" i="89"/>
  <c r="M128" i="89"/>
  <c r="L128" i="89"/>
  <c r="K128" i="89"/>
  <c r="M127" i="89"/>
  <c r="L127" i="89"/>
  <c r="K127" i="89"/>
  <c r="M126" i="89"/>
  <c r="L126" i="89"/>
  <c r="K126" i="89"/>
  <c r="M125" i="89"/>
  <c r="L125" i="89"/>
  <c r="K125" i="89"/>
  <c r="M124" i="89"/>
  <c r="L124" i="89"/>
  <c r="K124" i="89"/>
  <c r="M123" i="89"/>
  <c r="L123" i="89"/>
  <c r="K123" i="89"/>
  <c r="M122" i="89"/>
  <c r="L122" i="89"/>
  <c r="K122" i="89"/>
  <c r="M121" i="89"/>
  <c r="L121" i="89"/>
  <c r="K121" i="89"/>
  <c r="M120" i="89"/>
  <c r="L120" i="89"/>
  <c r="K120" i="89"/>
  <c r="M119" i="89"/>
  <c r="L119" i="89"/>
  <c r="K119" i="89"/>
  <c r="M118" i="89"/>
  <c r="L118" i="89"/>
  <c r="K118" i="89"/>
  <c r="M117" i="89"/>
  <c r="L117" i="89"/>
  <c r="K117" i="89"/>
  <c r="M116" i="89"/>
  <c r="L116" i="89"/>
  <c r="K116" i="89"/>
  <c r="M115" i="89"/>
  <c r="L115" i="89"/>
  <c r="K115" i="89"/>
  <c r="M114" i="89"/>
  <c r="L114" i="89"/>
  <c r="K114" i="89"/>
  <c r="M113" i="89"/>
  <c r="L113" i="89"/>
  <c r="K113" i="89"/>
  <c r="M111" i="89"/>
  <c r="L111" i="89"/>
  <c r="K111" i="89"/>
  <c r="M110" i="89"/>
  <c r="L110" i="89"/>
  <c r="K110" i="89"/>
  <c r="M109" i="89"/>
  <c r="L109" i="89"/>
  <c r="K109" i="89"/>
  <c r="M108" i="89"/>
  <c r="L108" i="89"/>
  <c r="K108" i="89"/>
  <c r="M107" i="89"/>
  <c r="L107" i="89"/>
  <c r="K107" i="89"/>
  <c r="M106" i="89"/>
  <c r="L106" i="89"/>
  <c r="K106" i="89"/>
  <c r="M105" i="89"/>
  <c r="L105" i="89"/>
  <c r="K105" i="89"/>
  <c r="M104" i="89"/>
  <c r="L104" i="89"/>
  <c r="K104" i="89"/>
  <c r="M103" i="89"/>
  <c r="L103" i="89"/>
  <c r="K103" i="89"/>
  <c r="M102" i="89"/>
  <c r="L102" i="89"/>
  <c r="K102" i="89"/>
  <c r="M99" i="89"/>
  <c r="L99" i="89"/>
  <c r="K99" i="89"/>
  <c r="M98" i="89"/>
  <c r="L98" i="89"/>
  <c r="K98" i="89"/>
  <c r="M97" i="89"/>
  <c r="L97" i="89"/>
  <c r="K97" i="89"/>
  <c r="M96" i="89"/>
  <c r="L96" i="89"/>
  <c r="K96" i="89"/>
  <c r="M95" i="89"/>
  <c r="L95" i="89"/>
  <c r="K95" i="89"/>
  <c r="M93" i="89"/>
  <c r="L93" i="89"/>
  <c r="K93" i="89"/>
  <c r="M92" i="89"/>
  <c r="L92" i="89"/>
  <c r="K92" i="89"/>
  <c r="M91" i="89"/>
  <c r="L91" i="89"/>
  <c r="K91" i="89"/>
  <c r="M90" i="89"/>
  <c r="L90" i="89"/>
  <c r="K90" i="89"/>
  <c r="M89" i="89"/>
  <c r="L89" i="89"/>
  <c r="K89" i="89"/>
  <c r="M87" i="89"/>
  <c r="L87" i="89"/>
  <c r="K87" i="89"/>
  <c r="M86" i="89"/>
  <c r="L86" i="89"/>
  <c r="K86" i="89"/>
  <c r="M85" i="89"/>
  <c r="L85" i="89"/>
  <c r="K85" i="89"/>
  <c r="M83" i="89"/>
  <c r="L83" i="89"/>
  <c r="K83" i="89"/>
  <c r="M82" i="89"/>
  <c r="L82" i="89"/>
  <c r="K82" i="89"/>
  <c r="M81" i="89"/>
  <c r="L81" i="89"/>
  <c r="K81" i="89"/>
  <c r="M80" i="89"/>
  <c r="L80" i="89"/>
  <c r="K80" i="89"/>
  <c r="M79" i="89"/>
  <c r="L79" i="89"/>
  <c r="K79" i="89"/>
  <c r="M78" i="89"/>
  <c r="L78" i="89"/>
  <c r="K78" i="89"/>
  <c r="M77" i="89"/>
  <c r="L77" i="89"/>
  <c r="K77" i="89"/>
  <c r="M76" i="89"/>
  <c r="L76" i="89"/>
  <c r="K76" i="89"/>
  <c r="M75" i="89"/>
  <c r="L75" i="89"/>
  <c r="K75" i="89"/>
  <c r="M74" i="89"/>
  <c r="L74" i="89"/>
  <c r="K74" i="89"/>
  <c r="M70" i="89"/>
  <c r="L70" i="89"/>
  <c r="K70" i="89"/>
  <c r="M68" i="89"/>
  <c r="L68" i="89"/>
  <c r="K68" i="89"/>
  <c r="M67" i="89"/>
  <c r="L67" i="89"/>
  <c r="K67" i="89"/>
  <c r="M66" i="89"/>
  <c r="L66" i="89"/>
  <c r="K66" i="89"/>
  <c r="M65" i="89"/>
  <c r="L65" i="89"/>
  <c r="K65" i="89"/>
  <c r="M63" i="89"/>
  <c r="L63" i="89"/>
  <c r="K63" i="89"/>
  <c r="M62" i="89"/>
  <c r="L62" i="89"/>
  <c r="K62" i="89"/>
  <c r="M61" i="89"/>
  <c r="L61" i="89"/>
  <c r="K61" i="89"/>
  <c r="M60" i="89"/>
  <c r="L60" i="89"/>
  <c r="K60" i="89"/>
  <c r="M59" i="89"/>
  <c r="L59" i="89"/>
  <c r="K59" i="89"/>
  <c r="M58" i="89"/>
  <c r="L58" i="89"/>
  <c r="K58" i="89"/>
  <c r="M57" i="89"/>
  <c r="L57" i="89"/>
  <c r="K57" i="89"/>
  <c r="M54" i="89"/>
  <c r="L54" i="89"/>
  <c r="K54" i="89"/>
  <c r="M53" i="89"/>
  <c r="L53" i="89"/>
  <c r="K53" i="89"/>
  <c r="M52" i="89"/>
  <c r="L52" i="89"/>
  <c r="K52" i="89"/>
  <c r="M51" i="89"/>
  <c r="L51" i="89"/>
  <c r="K51" i="89"/>
  <c r="M50" i="89"/>
  <c r="L50" i="89"/>
  <c r="K50" i="89"/>
  <c r="M49" i="89"/>
  <c r="L49" i="89"/>
  <c r="K49" i="89"/>
  <c r="M48" i="89"/>
  <c r="L48" i="89"/>
  <c r="K48" i="89"/>
  <c r="M46" i="89"/>
  <c r="L46" i="89"/>
  <c r="K46" i="89"/>
  <c r="M45" i="89"/>
  <c r="L45" i="89"/>
  <c r="K45" i="89"/>
  <c r="M44" i="89"/>
  <c r="L44" i="89"/>
  <c r="K44" i="89"/>
  <c r="M43" i="89"/>
  <c r="L43" i="89"/>
  <c r="K43" i="89"/>
  <c r="M42" i="89"/>
  <c r="L42" i="89"/>
  <c r="K42" i="89"/>
  <c r="M41" i="89"/>
  <c r="L41" i="89"/>
  <c r="K41" i="89"/>
  <c r="M40" i="89"/>
  <c r="L40" i="89"/>
  <c r="K40" i="89"/>
  <c r="M39" i="89"/>
  <c r="L39" i="89"/>
  <c r="K39" i="89"/>
  <c r="M38" i="89"/>
  <c r="L38" i="89"/>
  <c r="K38" i="89"/>
  <c r="M37" i="89"/>
  <c r="L37" i="89"/>
  <c r="K37" i="89"/>
  <c r="M36" i="89"/>
  <c r="L36" i="89"/>
  <c r="K36" i="89"/>
  <c r="M35" i="89"/>
  <c r="L35" i="89"/>
  <c r="K35" i="89"/>
  <c r="M34" i="89"/>
  <c r="L34" i="89"/>
  <c r="K34" i="89"/>
  <c r="M33" i="89"/>
  <c r="L33" i="89"/>
  <c r="K33" i="89"/>
  <c r="M32" i="89"/>
  <c r="L32" i="89"/>
  <c r="K32" i="89"/>
  <c r="M31" i="89"/>
  <c r="L31" i="89"/>
  <c r="K31" i="89"/>
  <c r="M30" i="89"/>
  <c r="L30" i="89"/>
  <c r="K30" i="89"/>
  <c r="M29" i="89"/>
  <c r="L29" i="89"/>
  <c r="K29" i="89"/>
  <c r="M26" i="89"/>
  <c r="L26" i="89"/>
  <c r="K26" i="89"/>
  <c r="M25" i="89"/>
  <c r="L25" i="89"/>
  <c r="K25" i="89"/>
  <c r="M24" i="89"/>
  <c r="L24" i="89"/>
  <c r="K24" i="89"/>
  <c r="M23" i="89"/>
  <c r="L23" i="89"/>
  <c r="K23" i="89"/>
  <c r="M21" i="89"/>
  <c r="L21" i="89"/>
  <c r="K21" i="89"/>
  <c r="M20" i="89"/>
  <c r="L20" i="89"/>
  <c r="K20" i="89"/>
  <c r="M19" i="89"/>
  <c r="L19" i="89"/>
  <c r="K19" i="89"/>
  <c r="M18" i="89"/>
  <c r="L18" i="89"/>
  <c r="K18" i="89"/>
  <c r="M17" i="89"/>
  <c r="L17" i="89"/>
  <c r="K17" i="89"/>
  <c r="M16" i="89"/>
  <c r="L16" i="89"/>
  <c r="K16" i="89"/>
  <c r="M15" i="89"/>
  <c r="L15" i="89"/>
  <c r="K15" i="89"/>
  <c r="M14" i="89"/>
  <c r="L14" i="89"/>
  <c r="K14" i="89"/>
  <c r="M13" i="89"/>
  <c r="L13" i="89"/>
  <c r="K13" i="89"/>
  <c r="M12" i="89"/>
  <c r="L12" i="89"/>
  <c r="K12" i="89"/>
  <c r="M11" i="89"/>
  <c r="L11" i="89"/>
  <c r="K11" i="89"/>
  <c r="M10" i="89"/>
  <c r="L10" i="89"/>
  <c r="K10" i="89"/>
  <c r="I163" i="89"/>
  <c r="H163" i="89"/>
  <c r="G163" i="89"/>
  <c r="I162" i="89"/>
  <c r="H162" i="89"/>
  <c r="G162" i="89"/>
  <c r="I161" i="89"/>
  <c r="H161" i="89"/>
  <c r="G161" i="89"/>
  <c r="I160" i="89"/>
  <c r="H160" i="89"/>
  <c r="G160" i="89"/>
  <c r="I158" i="89"/>
  <c r="H158" i="89"/>
  <c r="G158" i="89"/>
  <c r="I157" i="89"/>
  <c r="H157" i="89"/>
  <c r="G157" i="89"/>
  <c r="I155" i="89"/>
  <c r="H155" i="89"/>
  <c r="G155" i="89"/>
  <c r="I154" i="89"/>
  <c r="H154" i="89"/>
  <c r="G154" i="89"/>
  <c r="I153" i="89"/>
  <c r="H153" i="89"/>
  <c r="G153" i="89"/>
  <c r="I152" i="89"/>
  <c r="H152" i="89"/>
  <c r="G152" i="89"/>
  <c r="I151" i="89"/>
  <c r="H151" i="89"/>
  <c r="G151" i="89"/>
  <c r="I149" i="89"/>
  <c r="H149" i="89"/>
  <c r="G149" i="89"/>
  <c r="I148" i="89"/>
  <c r="H148" i="89"/>
  <c r="G148" i="89"/>
  <c r="I147" i="89"/>
  <c r="H147" i="89"/>
  <c r="G147" i="89"/>
  <c r="I146" i="89"/>
  <c r="H146" i="89"/>
  <c r="G146" i="89"/>
  <c r="I145" i="89"/>
  <c r="H145" i="89"/>
  <c r="G145" i="89"/>
  <c r="I144" i="89"/>
  <c r="H144" i="89"/>
  <c r="G144" i="89"/>
  <c r="I141" i="89"/>
  <c r="H141" i="89"/>
  <c r="G141" i="89"/>
  <c r="I140" i="89"/>
  <c r="H140" i="89"/>
  <c r="G140" i="89"/>
  <c r="I139" i="89"/>
  <c r="H139" i="89"/>
  <c r="G139" i="89"/>
  <c r="I138" i="89"/>
  <c r="H138" i="89"/>
  <c r="G138" i="89"/>
  <c r="I137" i="89"/>
  <c r="H137" i="89"/>
  <c r="G137" i="89"/>
  <c r="I136" i="89"/>
  <c r="H136" i="89"/>
  <c r="G136" i="89"/>
  <c r="I135" i="89"/>
  <c r="H135" i="89"/>
  <c r="G135" i="89"/>
  <c r="I134" i="89"/>
  <c r="H134" i="89"/>
  <c r="G134" i="89"/>
  <c r="I133" i="89"/>
  <c r="H133" i="89"/>
  <c r="G133" i="89"/>
  <c r="I132" i="89"/>
  <c r="H132" i="89"/>
  <c r="G132" i="89"/>
  <c r="I131" i="89"/>
  <c r="H131" i="89"/>
  <c r="G131" i="89"/>
  <c r="I129" i="89"/>
  <c r="H129" i="89"/>
  <c r="G129" i="89"/>
  <c r="I128" i="89"/>
  <c r="H128" i="89"/>
  <c r="G128" i="89"/>
  <c r="I127" i="89"/>
  <c r="H127" i="89"/>
  <c r="G127" i="89"/>
  <c r="I126" i="89"/>
  <c r="H126" i="89"/>
  <c r="G126" i="89"/>
  <c r="I125" i="89"/>
  <c r="H125" i="89"/>
  <c r="G125" i="89"/>
  <c r="I124" i="89"/>
  <c r="H124" i="89"/>
  <c r="G124" i="89"/>
  <c r="I123" i="89"/>
  <c r="H123" i="89"/>
  <c r="G123" i="89"/>
  <c r="I122" i="89"/>
  <c r="H122" i="89"/>
  <c r="G122" i="89"/>
  <c r="I121" i="89"/>
  <c r="H121" i="89"/>
  <c r="G121" i="89"/>
  <c r="I120" i="89"/>
  <c r="H120" i="89"/>
  <c r="G120" i="89"/>
  <c r="I119" i="89"/>
  <c r="H119" i="89"/>
  <c r="G119" i="89"/>
  <c r="I118" i="89"/>
  <c r="H118" i="89"/>
  <c r="G118" i="89"/>
  <c r="I117" i="89"/>
  <c r="H117" i="89"/>
  <c r="G117" i="89"/>
  <c r="I116" i="89"/>
  <c r="H116" i="89"/>
  <c r="G116" i="89"/>
  <c r="I115" i="89"/>
  <c r="H115" i="89"/>
  <c r="G115" i="89"/>
  <c r="I114" i="89"/>
  <c r="H114" i="89"/>
  <c r="G114" i="89"/>
  <c r="I113" i="89"/>
  <c r="H113" i="89"/>
  <c r="G113" i="89"/>
  <c r="I111" i="89"/>
  <c r="H111" i="89"/>
  <c r="G111" i="89"/>
  <c r="I110" i="89"/>
  <c r="H110" i="89"/>
  <c r="G110" i="89"/>
  <c r="I109" i="89"/>
  <c r="H109" i="89"/>
  <c r="G109" i="89"/>
  <c r="I108" i="89"/>
  <c r="H108" i="89"/>
  <c r="G108" i="89"/>
  <c r="I107" i="89"/>
  <c r="H107" i="89"/>
  <c r="G107" i="89"/>
  <c r="I106" i="89"/>
  <c r="H106" i="89"/>
  <c r="G106" i="89"/>
  <c r="I105" i="89"/>
  <c r="H105" i="89"/>
  <c r="G105" i="89"/>
  <c r="I104" i="89"/>
  <c r="H104" i="89"/>
  <c r="G104" i="89"/>
  <c r="I103" i="89"/>
  <c r="H103" i="89"/>
  <c r="G103" i="89"/>
  <c r="I102" i="89"/>
  <c r="H102" i="89"/>
  <c r="G102" i="89"/>
  <c r="I99" i="89"/>
  <c r="H99" i="89"/>
  <c r="G99" i="89"/>
  <c r="I98" i="89"/>
  <c r="H98" i="89"/>
  <c r="G98" i="89"/>
  <c r="I97" i="89"/>
  <c r="H97" i="89"/>
  <c r="G97" i="89"/>
  <c r="I96" i="89"/>
  <c r="H96" i="89"/>
  <c r="G96" i="89"/>
  <c r="I95" i="89"/>
  <c r="H95" i="89"/>
  <c r="G95" i="89"/>
  <c r="I93" i="89"/>
  <c r="H93" i="89"/>
  <c r="G93" i="89"/>
  <c r="I92" i="89"/>
  <c r="H92" i="89"/>
  <c r="G92" i="89"/>
  <c r="I91" i="89"/>
  <c r="H91" i="89"/>
  <c r="G91" i="89"/>
  <c r="I90" i="89"/>
  <c r="H90" i="89"/>
  <c r="G90" i="89"/>
  <c r="I89" i="89"/>
  <c r="H89" i="89"/>
  <c r="G89" i="89"/>
  <c r="I87" i="89"/>
  <c r="H87" i="89"/>
  <c r="G87" i="89"/>
  <c r="I86" i="89"/>
  <c r="H86" i="89"/>
  <c r="G86" i="89"/>
  <c r="I85" i="89"/>
  <c r="H85" i="89"/>
  <c r="G85" i="89"/>
  <c r="I83" i="89"/>
  <c r="H83" i="89"/>
  <c r="G83" i="89"/>
  <c r="I82" i="89"/>
  <c r="H82" i="89"/>
  <c r="G82" i="89"/>
  <c r="I81" i="89"/>
  <c r="H81" i="89"/>
  <c r="G81" i="89"/>
  <c r="I80" i="89"/>
  <c r="H80" i="89"/>
  <c r="G80" i="89"/>
  <c r="I79" i="89"/>
  <c r="H79" i="89"/>
  <c r="G79" i="89"/>
  <c r="I78" i="89"/>
  <c r="H78" i="89"/>
  <c r="G78" i="89"/>
  <c r="I77" i="89"/>
  <c r="H77" i="89"/>
  <c r="G77" i="89"/>
  <c r="I76" i="89"/>
  <c r="H76" i="89"/>
  <c r="G76" i="89"/>
  <c r="I75" i="89"/>
  <c r="H75" i="89"/>
  <c r="G75" i="89"/>
  <c r="I74" i="89"/>
  <c r="H74" i="89"/>
  <c r="G74" i="89"/>
  <c r="I70" i="89"/>
  <c r="H70" i="89"/>
  <c r="G70" i="89"/>
  <c r="I68" i="89"/>
  <c r="H68" i="89"/>
  <c r="G68" i="89"/>
  <c r="I67" i="89"/>
  <c r="H67" i="89"/>
  <c r="G67" i="89"/>
  <c r="I66" i="89"/>
  <c r="H66" i="89"/>
  <c r="G66" i="89"/>
  <c r="I65" i="89"/>
  <c r="H65" i="89"/>
  <c r="G65" i="89"/>
  <c r="I63" i="89"/>
  <c r="H63" i="89"/>
  <c r="G63" i="89"/>
  <c r="I62" i="89"/>
  <c r="H62" i="89"/>
  <c r="G62" i="89"/>
  <c r="I61" i="89"/>
  <c r="H61" i="89"/>
  <c r="G61" i="89"/>
  <c r="I60" i="89"/>
  <c r="H60" i="89"/>
  <c r="G60" i="89"/>
  <c r="I59" i="89"/>
  <c r="H59" i="89"/>
  <c r="G59" i="89"/>
  <c r="I58" i="89"/>
  <c r="H58" i="89"/>
  <c r="G58" i="89"/>
  <c r="I57" i="89"/>
  <c r="H57" i="89"/>
  <c r="G57" i="89"/>
  <c r="I54" i="89"/>
  <c r="H54" i="89"/>
  <c r="G54" i="89"/>
  <c r="I53" i="89"/>
  <c r="H53" i="89"/>
  <c r="G53" i="89"/>
  <c r="I52" i="89"/>
  <c r="H52" i="89"/>
  <c r="G52" i="89"/>
  <c r="I51" i="89"/>
  <c r="H51" i="89"/>
  <c r="G51" i="89"/>
  <c r="I50" i="89"/>
  <c r="H50" i="89"/>
  <c r="G50" i="89"/>
  <c r="I49" i="89"/>
  <c r="H49" i="89"/>
  <c r="G49" i="89"/>
  <c r="I48" i="89"/>
  <c r="H48" i="89"/>
  <c r="G48" i="89"/>
  <c r="I46" i="89"/>
  <c r="H46" i="89"/>
  <c r="G46" i="89"/>
  <c r="I45" i="89"/>
  <c r="H45" i="89"/>
  <c r="G45" i="89"/>
  <c r="I44" i="89"/>
  <c r="H44" i="89"/>
  <c r="G44" i="89"/>
  <c r="I43" i="89"/>
  <c r="H43" i="89"/>
  <c r="G43" i="89"/>
  <c r="I42" i="89"/>
  <c r="H42" i="89"/>
  <c r="G42" i="89"/>
  <c r="I41" i="89"/>
  <c r="H41" i="89"/>
  <c r="G41" i="89"/>
  <c r="I40" i="89"/>
  <c r="H40" i="89"/>
  <c r="G40" i="89"/>
  <c r="I39" i="89"/>
  <c r="H39" i="89"/>
  <c r="G39" i="89"/>
  <c r="I38" i="89"/>
  <c r="H38" i="89"/>
  <c r="G38" i="89"/>
  <c r="I37" i="89"/>
  <c r="H37" i="89"/>
  <c r="G37" i="89"/>
  <c r="I36" i="89"/>
  <c r="H36" i="89"/>
  <c r="G36" i="89"/>
  <c r="I35" i="89"/>
  <c r="H35" i="89"/>
  <c r="G35" i="89"/>
  <c r="I34" i="89"/>
  <c r="H34" i="89"/>
  <c r="G34" i="89"/>
  <c r="I33" i="89"/>
  <c r="H33" i="89"/>
  <c r="G33" i="89"/>
  <c r="I32" i="89"/>
  <c r="H32" i="89"/>
  <c r="G32" i="89"/>
  <c r="I31" i="89"/>
  <c r="H31" i="89"/>
  <c r="G31" i="89"/>
  <c r="I30" i="89"/>
  <c r="H30" i="89"/>
  <c r="G30" i="89"/>
  <c r="I29" i="89"/>
  <c r="H29" i="89"/>
  <c r="G29" i="89"/>
  <c r="I26" i="89"/>
  <c r="H26" i="89"/>
  <c r="G26" i="89"/>
  <c r="I25" i="89"/>
  <c r="H25" i="89"/>
  <c r="G25" i="89"/>
  <c r="I24" i="89"/>
  <c r="H24" i="89"/>
  <c r="G24" i="89"/>
  <c r="I23" i="89"/>
  <c r="H23" i="89"/>
  <c r="G23" i="89"/>
  <c r="I21" i="89"/>
  <c r="H21" i="89"/>
  <c r="G21" i="89"/>
  <c r="I20" i="89"/>
  <c r="H20" i="89"/>
  <c r="G20" i="89"/>
  <c r="I19" i="89"/>
  <c r="H19" i="89"/>
  <c r="G19" i="89"/>
  <c r="I18" i="89"/>
  <c r="H18" i="89"/>
  <c r="G18" i="89"/>
  <c r="I17" i="89"/>
  <c r="H17" i="89"/>
  <c r="G17" i="89"/>
  <c r="I16" i="89"/>
  <c r="H16" i="89"/>
  <c r="G16" i="89"/>
  <c r="I15" i="89"/>
  <c r="H15" i="89"/>
  <c r="G15" i="89"/>
  <c r="I14" i="89"/>
  <c r="H14" i="89"/>
  <c r="G14" i="89"/>
  <c r="I13" i="89"/>
  <c r="H13" i="89"/>
  <c r="G13" i="89"/>
  <c r="I12" i="89"/>
  <c r="H12" i="89"/>
  <c r="G12" i="89"/>
  <c r="I11" i="89"/>
  <c r="H11" i="89"/>
  <c r="G11" i="89"/>
  <c r="I10" i="89"/>
  <c r="H10" i="89"/>
  <c r="G10" i="89"/>
  <c r="E163" i="89"/>
  <c r="D163" i="89"/>
  <c r="C163" i="89"/>
  <c r="E162" i="89"/>
  <c r="D162" i="89"/>
  <c r="C162" i="89"/>
  <c r="E161" i="89"/>
  <c r="D161" i="89"/>
  <c r="C161" i="89"/>
  <c r="E160" i="89"/>
  <c r="D160" i="89"/>
  <c r="C160" i="89"/>
  <c r="E158" i="89"/>
  <c r="D158" i="89"/>
  <c r="C158" i="89"/>
  <c r="E157" i="89"/>
  <c r="D157" i="89"/>
  <c r="C157" i="89"/>
  <c r="E155" i="89"/>
  <c r="D155" i="89"/>
  <c r="C155" i="89"/>
  <c r="E154" i="89"/>
  <c r="D154" i="89"/>
  <c r="C154" i="89"/>
  <c r="E153" i="89"/>
  <c r="D153" i="89"/>
  <c r="C153" i="89"/>
  <c r="E152" i="89"/>
  <c r="D152" i="89"/>
  <c r="C152" i="89"/>
  <c r="E151" i="89"/>
  <c r="D151" i="89"/>
  <c r="C151" i="89"/>
  <c r="E149" i="89"/>
  <c r="D149" i="89"/>
  <c r="C149" i="89"/>
  <c r="E148" i="89"/>
  <c r="D148" i="89"/>
  <c r="C148" i="89"/>
  <c r="E147" i="89"/>
  <c r="D147" i="89"/>
  <c r="C147" i="89"/>
  <c r="E146" i="89"/>
  <c r="D146" i="89"/>
  <c r="C146" i="89"/>
  <c r="E145" i="89"/>
  <c r="D145" i="89"/>
  <c r="C145" i="89"/>
  <c r="E144" i="89"/>
  <c r="D144" i="89"/>
  <c r="C144" i="89"/>
  <c r="E141" i="89"/>
  <c r="D141" i="89"/>
  <c r="C141" i="89"/>
  <c r="E140" i="89"/>
  <c r="D140" i="89"/>
  <c r="C140" i="89"/>
  <c r="E139" i="89"/>
  <c r="D139" i="89"/>
  <c r="C139" i="89"/>
  <c r="E138" i="89"/>
  <c r="D138" i="89"/>
  <c r="C138" i="89"/>
  <c r="E137" i="89"/>
  <c r="D137" i="89"/>
  <c r="C137" i="89"/>
  <c r="E136" i="89"/>
  <c r="D136" i="89"/>
  <c r="C136" i="89"/>
  <c r="E135" i="89"/>
  <c r="D135" i="89"/>
  <c r="C135" i="89"/>
  <c r="E134" i="89"/>
  <c r="D134" i="89"/>
  <c r="C134" i="89"/>
  <c r="E133" i="89"/>
  <c r="D133" i="89"/>
  <c r="C133" i="89"/>
  <c r="E132" i="89"/>
  <c r="D132" i="89"/>
  <c r="C132" i="89"/>
  <c r="E131" i="89"/>
  <c r="D131" i="89"/>
  <c r="C131" i="89"/>
  <c r="E129" i="89"/>
  <c r="D129" i="89"/>
  <c r="C129" i="89"/>
  <c r="E128" i="89"/>
  <c r="D128" i="89"/>
  <c r="C128" i="89"/>
  <c r="E127" i="89"/>
  <c r="D127" i="89"/>
  <c r="C127" i="89"/>
  <c r="E126" i="89"/>
  <c r="D126" i="89"/>
  <c r="C126" i="89"/>
  <c r="E125" i="89"/>
  <c r="D125" i="89"/>
  <c r="C125" i="89"/>
  <c r="E124" i="89"/>
  <c r="D124" i="89"/>
  <c r="C124" i="89"/>
  <c r="E123" i="89"/>
  <c r="D123" i="89"/>
  <c r="C123" i="89"/>
  <c r="E122" i="89"/>
  <c r="D122" i="89"/>
  <c r="C122" i="89"/>
  <c r="E121" i="89"/>
  <c r="D121" i="89"/>
  <c r="C121" i="89"/>
  <c r="E120" i="89"/>
  <c r="D120" i="89"/>
  <c r="C120" i="89"/>
  <c r="E119" i="89"/>
  <c r="D119" i="89"/>
  <c r="C119" i="89"/>
  <c r="E118" i="89"/>
  <c r="D118" i="89"/>
  <c r="C118" i="89"/>
  <c r="E117" i="89"/>
  <c r="D117" i="89"/>
  <c r="C117" i="89"/>
  <c r="E116" i="89"/>
  <c r="D116" i="89"/>
  <c r="C116" i="89"/>
  <c r="E115" i="89"/>
  <c r="D115" i="89"/>
  <c r="C115" i="89"/>
  <c r="E114" i="89"/>
  <c r="D114" i="89"/>
  <c r="C114" i="89"/>
  <c r="E113" i="89"/>
  <c r="D113" i="89"/>
  <c r="C113" i="89"/>
  <c r="E111" i="89"/>
  <c r="D111" i="89"/>
  <c r="C111" i="89"/>
  <c r="E110" i="89"/>
  <c r="D110" i="89"/>
  <c r="C110" i="89"/>
  <c r="E109" i="89"/>
  <c r="D109" i="89"/>
  <c r="C109" i="89"/>
  <c r="E108" i="89"/>
  <c r="D108" i="89"/>
  <c r="C108" i="89"/>
  <c r="E107" i="89"/>
  <c r="D107" i="89"/>
  <c r="C107" i="89"/>
  <c r="E106" i="89"/>
  <c r="D106" i="89"/>
  <c r="C106" i="89"/>
  <c r="E105" i="89"/>
  <c r="D105" i="89"/>
  <c r="C105" i="89"/>
  <c r="E104" i="89"/>
  <c r="D104" i="89"/>
  <c r="C104" i="89"/>
  <c r="E103" i="89"/>
  <c r="D103" i="89"/>
  <c r="C103" i="89"/>
  <c r="E102" i="89"/>
  <c r="D102" i="89"/>
  <c r="C102" i="89"/>
  <c r="E99" i="89"/>
  <c r="D99" i="89"/>
  <c r="C99" i="89"/>
  <c r="E98" i="89"/>
  <c r="D98" i="89"/>
  <c r="C98" i="89"/>
  <c r="E97" i="89"/>
  <c r="D97" i="89"/>
  <c r="C97" i="89"/>
  <c r="E96" i="89"/>
  <c r="D96" i="89"/>
  <c r="C96" i="89"/>
  <c r="E95" i="89"/>
  <c r="D95" i="89"/>
  <c r="C95" i="89"/>
  <c r="E93" i="89"/>
  <c r="D93" i="89"/>
  <c r="C93" i="89"/>
  <c r="E92" i="89"/>
  <c r="D92" i="89"/>
  <c r="C92" i="89"/>
  <c r="E91" i="89"/>
  <c r="D91" i="89"/>
  <c r="C91" i="89"/>
  <c r="E90" i="89"/>
  <c r="D90" i="89"/>
  <c r="C90" i="89"/>
  <c r="E89" i="89"/>
  <c r="D89" i="89"/>
  <c r="C89" i="89"/>
  <c r="E87" i="89"/>
  <c r="D87" i="89"/>
  <c r="C87" i="89"/>
  <c r="E86" i="89"/>
  <c r="D86" i="89"/>
  <c r="C86" i="89"/>
  <c r="E85" i="89"/>
  <c r="D85" i="89"/>
  <c r="C85" i="89"/>
  <c r="E83" i="89"/>
  <c r="D83" i="89"/>
  <c r="C83" i="89"/>
  <c r="E82" i="89"/>
  <c r="D82" i="89"/>
  <c r="C82" i="89"/>
  <c r="E81" i="89"/>
  <c r="D81" i="89"/>
  <c r="C81" i="89"/>
  <c r="E80" i="89"/>
  <c r="D80" i="89"/>
  <c r="C80" i="89"/>
  <c r="E79" i="89"/>
  <c r="D79" i="89"/>
  <c r="C79" i="89"/>
  <c r="E78" i="89"/>
  <c r="D78" i="89"/>
  <c r="C78" i="89"/>
  <c r="E77" i="89"/>
  <c r="D77" i="89"/>
  <c r="C77" i="89"/>
  <c r="E76" i="89"/>
  <c r="D76" i="89"/>
  <c r="C76" i="89"/>
  <c r="E75" i="89"/>
  <c r="D75" i="89"/>
  <c r="C75" i="89"/>
  <c r="E74" i="89"/>
  <c r="D74" i="89"/>
  <c r="C74" i="89"/>
  <c r="E70" i="89"/>
  <c r="D70" i="89"/>
  <c r="C70" i="89"/>
  <c r="E68" i="89"/>
  <c r="D68" i="89"/>
  <c r="C68" i="89"/>
  <c r="E67" i="89"/>
  <c r="D67" i="89"/>
  <c r="C67" i="89"/>
  <c r="E66" i="89"/>
  <c r="D66" i="89"/>
  <c r="C66" i="89"/>
  <c r="E65" i="89"/>
  <c r="D65" i="89"/>
  <c r="C65" i="89"/>
  <c r="E63" i="89"/>
  <c r="D63" i="89"/>
  <c r="C63" i="89"/>
  <c r="E62" i="89"/>
  <c r="D62" i="89"/>
  <c r="C62" i="89"/>
  <c r="E61" i="89"/>
  <c r="D61" i="89"/>
  <c r="C61" i="89"/>
  <c r="E60" i="89"/>
  <c r="D60" i="89"/>
  <c r="C60" i="89"/>
  <c r="E59" i="89"/>
  <c r="D59" i="89"/>
  <c r="C59" i="89"/>
  <c r="E58" i="89"/>
  <c r="D58" i="89"/>
  <c r="C58" i="89"/>
  <c r="E57" i="89"/>
  <c r="D57" i="89"/>
  <c r="C57" i="89"/>
  <c r="E54" i="89"/>
  <c r="D54" i="89"/>
  <c r="C54" i="89"/>
  <c r="E53" i="89"/>
  <c r="D53" i="89"/>
  <c r="C53" i="89"/>
  <c r="E52" i="89"/>
  <c r="D52" i="89"/>
  <c r="C52" i="89"/>
  <c r="E51" i="89"/>
  <c r="D51" i="89"/>
  <c r="C51" i="89"/>
  <c r="E50" i="89"/>
  <c r="D50" i="89"/>
  <c r="C50" i="89"/>
  <c r="E49" i="89"/>
  <c r="D49" i="89"/>
  <c r="C49" i="89"/>
  <c r="E48" i="89"/>
  <c r="D48" i="89"/>
  <c r="C48" i="89"/>
  <c r="E46" i="89"/>
  <c r="D46" i="89"/>
  <c r="C46" i="89"/>
  <c r="E45" i="89"/>
  <c r="D45" i="89"/>
  <c r="C45" i="89"/>
  <c r="E44" i="89"/>
  <c r="D44" i="89"/>
  <c r="C44" i="89"/>
  <c r="E43" i="89"/>
  <c r="D43" i="89"/>
  <c r="C43" i="89"/>
  <c r="E42" i="89"/>
  <c r="D42" i="89"/>
  <c r="C42" i="89"/>
  <c r="E41" i="89"/>
  <c r="D41" i="89"/>
  <c r="C41" i="89"/>
  <c r="E40" i="89"/>
  <c r="D40" i="89"/>
  <c r="C40" i="89"/>
  <c r="E39" i="89"/>
  <c r="D39" i="89"/>
  <c r="C39" i="89"/>
  <c r="E38" i="89"/>
  <c r="D38" i="89"/>
  <c r="C38" i="89"/>
  <c r="E37" i="89"/>
  <c r="D37" i="89"/>
  <c r="C37" i="89"/>
  <c r="E36" i="89"/>
  <c r="D36" i="89"/>
  <c r="C36" i="89"/>
  <c r="E35" i="89"/>
  <c r="D35" i="89"/>
  <c r="C35" i="89"/>
  <c r="E34" i="89"/>
  <c r="D34" i="89"/>
  <c r="C34" i="89"/>
  <c r="E33" i="89"/>
  <c r="D33" i="89"/>
  <c r="C33" i="89"/>
  <c r="E32" i="89"/>
  <c r="D32" i="89"/>
  <c r="C32" i="89"/>
  <c r="E31" i="89"/>
  <c r="D31" i="89"/>
  <c r="C31" i="89"/>
  <c r="E30" i="89"/>
  <c r="D30" i="89"/>
  <c r="C30" i="89"/>
  <c r="E29" i="89"/>
  <c r="D29" i="89"/>
  <c r="C29" i="89"/>
  <c r="E26" i="89"/>
  <c r="D26" i="89"/>
  <c r="C26" i="89"/>
  <c r="E25" i="89"/>
  <c r="D25" i="89"/>
  <c r="C25" i="89"/>
  <c r="E24" i="89"/>
  <c r="D24" i="89"/>
  <c r="C24" i="89"/>
  <c r="E23" i="89"/>
  <c r="D23" i="89"/>
  <c r="C23" i="89"/>
  <c r="E21" i="89"/>
  <c r="D21" i="89"/>
  <c r="C21" i="89"/>
  <c r="E20" i="89"/>
  <c r="D20" i="89"/>
  <c r="C20" i="89"/>
  <c r="E19" i="89"/>
  <c r="D19" i="89"/>
  <c r="C19" i="89"/>
  <c r="E18" i="89"/>
  <c r="D18" i="89"/>
  <c r="C18" i="89"/>
  <c r="E17" i="89"/>
  <c r="D17" i="89"/>
  <c r="C17" i="89"/>
  <c r="E16" i="89"/>
  <c r="D16" i="89"/>
  <c r="C16" i="89"/>
  <c r="E15" i="89"/>
  <c r="D15" i="89"/>
  <c r="C15" i="89"/>
  <c r="E14" i="89"/>
  <c r="D14" i="89"/>
  <c r="C14" i="89"/>
  <c r="E13" i="89"/>
  <c r="D13" i="89"/>
  <c r="C13" i="89"/>
  <c r="E12" i="89"/>
  <c r="D12" i="89"/>
  <c r="C12" i="89"/>
  <c r="E11" i="89"/>
  <c r="D11" i="89"/>
  <c r="C11" i="89"/>
  <c r="E10" i="89"/>
  <c r="D10" i="89"/>
  <c r="C10" i="89"/>
  <c r="P9" i="91" l="1"/>
  <c r="P22" i="91"/>
  <c r="P45" i="91"/>
  <c r="P54" i="91"/>
  <c r="P76" i="91"/>
  <c r="P103" i="91"/>
  <c r="P115" i="91"/>
  <c r="P119" i="91"/>
  <c r="P125" i="91"/>
  <c r="P129" i="91"/>
  <c r="P139" i="91"/>
  <c r="P148" i="91"/>
  <c r="P161" i="91"/>
  <c r="P166" i="91"/>
  <c r="P171" i="91"/>
  <c r="P211" i="91"/>
  <c r="P242" i="91"/>
  <c r="P250" i="91"/>
  <c r="P267" i="91"/>
  <c r="P266" i="91" s="1"/>
  <c r="P292" i="91"/>
  <c r="J9" i="91"/>
  <c r="J22" i="91"/>
  <c r="J40" i="91"/>
  <c r="J45" i="91"/>
  <c r="J54" i="91"/>
  <c r="J60" i="91"/>
  <c r="J76" i="91"/>
  <c r="J108" i="91"/>
  <c r="J125" i="91"/>
  <c r="J129" i="91"/>
  <c r="J148" i="91"/>
  <c r="J161" i="91"/>
  <c r="J166" i="91"/>
  <c r="J171" i="91"/>
  <c r="J207" i="91"/>
  <c r="J211" i="91"/>
  <c r="J228" i="91"/>
  <c r="J242" i="91"/>
  <c r="J250" i="91"/>
  <c r="J288" i="91"/>
  <c r="J292" i="91"/>
  <c r="E292" i="91"/>
  <c r="E288" i="91"/>
  <c r="E250" i="91"/>
  <c r="E242" i="91"/>
  <c r="E228" i="91"/>
  <c r="E215" i="91"/>
  <c r="E211" i="91"/>
  <c r="E171" i="91"/>
  <c r="E166" i="91"/>
  <c r="E161" i="91"/>
  <c r="E148" i="91"/>
  <c r="E139" i="91"/>
  <c r="E125" i="91"/>
  <c r="E108" i="91"/>
  <c r="E103" i="91"/>
  <c r="E45" i="91"/>
  <c r="E40" i="91"/>
  <c r="E22" i="91"/>
  <c r="D9" i="91"/>
  <c r="D22" i="91"/>
  <c r="D45" i="91"/>
  <c r="D54" i="91"/>
  <c r="D60" i="91"/>
  <c r="D76" i="91"/>
  <c r="D103" i="91"/>
  <c r="D125" i="91"/>
  <c r="D129" i="91"/>
  <c r="D161" i="91"/>
  <c r="D166" i="91"/>
  <c r="D171" i="91"/>
  <c r="D207" i="91"/>
  <c r="D211" i="91"/>
  <c r="D228" i="91"/>
  <c r="D242" i="91"/>
  <c r="D250" i="91"/>
  <c r="T9" i="89"/>
  <c r="T22" i="89"/>
  <c r="T28" i="89"/>
  <c r="T47" i="89"/>
  <c r="T56" i="89"/>
  <c r="T64" i="89"/>
  <c r="T94" i="89"/>
  <c r="T101" i="89"/>
  <c r="T112" i="89"/>
  <c r="T130" i="89"/>
  <c r="T143" i="89"/>
  <c r="T150" i="89"/>
  <c r="T159" i="89"/>
  <c r="M159" i="89"/>
  <c r="M143" i="89"/>
  <c r="M112" i="89"/>
  <c r="M64" i="89"/>
  <c r="M47" i="89"/>
  <c r="M28" i="89"/>
  <c r="M22" i="89"/>
  <c r="M9" i="89"/>
  <c r="L9" i="89"/>
  <c r="L22" i="89"/>
  <c r="L28" i="89"/>
  <c r="L47" i="89"/>
  <c r="L56" i="89"/>
  <c r="M56" i="89"/>
  <c r="L64" i="89"/>
  <c r="L73" i="89"/>
  <c r="L72" i="89" s="1"/>
  <c r="L94" i="89"/>
  <c r="M101" i="89"/>
  <c r="L101" i="89"/>
  <c r="L112" i="89"/>
  <c r="L130" i="89"/>
  <c r="L143" i="89"/>
  <c r="L150" i="89"/>
  <c r="L159" i="89"/>
  <c r="I159" i="89"/>
  <c r="I64" i="89"/>
  <c r="J40" i="89"/>
  <c r="I22" i="89"/>
  <c r="H9" i="89"/>
  <c r="H28" i="89"/>
  <c r="J34" i="89"/>
  <c r="H47" i="89"/>
  <c r="H56" i="89"/>
  <c r="H64" i="89"/>
  <c r="J78" i="89"/>
  <c r="H101" i="89"/>
  <c r="H143" i="89"/>
  <c r="H159" i="89"/>
  <c r="G159" i="89"/>
  <c r="G130" i="89"/>
  <c r="G64" i="89"/>
  <c r="G47" i="89"/>
  <c r="G28" i="89"/>
  <c r="G22" i="89"/>
  <c r="E159" i="89"/>
  <c r="E150" i="89"/>
  <c r="E143" i="89"/>
  <c r="E94" i="89"/>
  <c r="E73" i="89"/>
  <c r="E64" i="89"/>
  <c r="E47" i="89"/>
  <c r="E9" i="89"/>
  <c r="D9" i="89"/>
  <c r="D22" i="89"/>
  <c r="D47" i="89"/>
  <c r="D94" i="89"/>
  <c r="D130" i="89"/>
  <c r="D143" i="89"/>
  <c r="D150" i="89"/>
  <c r="D159" i="89"/>
  <c r="T142" i="89" l="1"/>
  <c r="J37" i="91"/>
  <c r="J103" i="89"/>
  <c r="J144" i="89"/>
  <c r="T88" i="89"/>
  <c r="E76" i="91"/>
  <c r="J29" i="89"/>
  <c r="J140" i="89"/>
  <c r="K129" i="91"/>
  <c r="J158" i="89"/>
  <c r="J129" i="89"/>
  <c r="J117" i="89"/>
  <c r="J58" i="89"/>
  <c r="M84" i="89"/>
  <c r="E115" i="91"/>
  <c r="P40" i="91"/>
  <c r="T156" i="89"/>
  <c r="T73" i="89"/>
  <c r="T72" i="89" s="1"/>
  <c r="T71" i="89" s="1"/>
  <c r="J153" i="89"/>
  <c r="J83" i="89"/>
  <c r="J52" i="89"/>
  <c r="P228" i="91"/>
  <c r="P227" i="91" s="1"/>
  <c r="P37" i="91"/>
  <c r="T84" i="89"/>
  <c r="T27" i="89"/>
  <c r="J21" i="89"/>
  <c r="J37" i="89"/>
  <c r="J50" i="89"/>
  <c r="L156" i="89"/>
  <c r="L88" i="89"/>
  <c r="M94" i="89"/>
  <c r="P73" i="91"/>
  <c r="D288" i="91"/>
  <c r="P249" i="91"/>
  <c r="J155" i="89"/>
  <c r="J115" i="89"/>
  <c r="P288" i="91"/>
  <c r="L71" i="89"/>
  <c r="L84" i="89"/>
  <c r="H150" i="89"/>
  <c r="H142" i="89" s="1"/>
  <c r="P67" i="91"/>
  <c r="J123" i="89"/>
  <c r="J73" i="91"/>
  <c r="E72" i="89"/>
  <c r="E71" i="89" s="1"/>
  <c r="G150" i="89"/>
  <c r="H130" i="89"/>
  <c r="J154" i="89"/>
  <c r="M130" i="89"/>
  <c r="M100" i="89" s="1"/>
  <c r="L8" i="89"/>
  <c r="L27" i="89"/>
  <c r="J139" i="89"/>
  <c r="J99" i="89"/>
  <c r="J85" i="89"/>
  <c r="J70" i="89"/>
  <c r="J54" i="89"/>
  <c r="J41" i="89"/>
  <c r="I28" i="89"/>
  <c r="J28" i="89" s="1"/>
  <c r="J30" i="89"/>
  <c r="I84" i="89"/>
  <c r="P122" i="91"/>
  <c r="P108" i="91"/>
  <c r="J68" i="89"/>
  <c r="J53" i="89"/>
  <c r="E249" i="91"/>
  <c r="J13" i="89"/>
  <c r="J33" i="89"/>
  <c r="M150" i="89"/>
  <c r="M142" i="89" s="1"/>
  <c r="P238" i="91"/>
  <c r="P175" i="91"/>
  <c r="E22" i="89"/>
  <c r="E8" i="89" s="1"/>
  <c r="E238" i="91"/>
  <c r="J249" i="91"/>
  <c r="M88" i="89"/>
  <c r="P215" i="91"/>
  <c r="J32" i="89"/>
  <c r="M73" i="89"/>
  <c r="M72" i="89" s="1"/>
  <c r="M71" i="89" s="1"/>
  <c r="M156" i="89"/>
  <c r="P60" i="91"/>
  <c r="J115" i="91"/>
  <c r="J17" i="89"/>
  <c r="E67" i="91"/>
  <c r="D215" i="91"/>
  <c r="D88" i="89"/>
  <c r="J35" i="89"/>
  <c r="J48" i="89"/>
  <c r="J62" i="89"/>
  <c r="J79" i="89"/>
  <c r="J121" i="89"/>
  <c r="J148" i="89"/>
  <c r="J36" i="89"/>
  <c r="J49" i="89"/>
  <c r="J63" i="89"/>
  <c r="J109" i="89"/>
  <c r="J149" i="89"/>
  <c r="D175" i="91"/>
  <c r="J11" i="89"/>
  <c r="J38" i="89"/>
  <c r="J111" i="89"/>
  <c r="J152" i="89"/>
  <c r="J103" i="91"/>
  <c r="J157" i="89"/>
  <c r="J141" i="89"/>
  <c r="J87" i="89"/>
  <c r="J67" i="89"/>
  <c r="J175" i="91"/>
  <c r="H73" i="89"/>
  <c r="H72" i="89" s="1"/>
  <c r="H71" i="89" s="1"/>
  <c r="J74" i="89"/>
  <c r="J42" i="89"/>
  <c r="E119" i="91"/>
  <c r="D156" i="89"/>
  <c r="D56" i="89"/>
  <c r="J163" i="89"/>
  <c r="J135" i="89"/>
  <c r="D73" i="89"/>
  <c r="D72" i="89" s="1"/>
  <c r="D71" i="89" s="1"/>
  <c r="G94" i="89"/>
  <c r="J97" i="89"/>
  <c r="H84" i="89"/>
  <c r="D37" i="91"/>
  <c r="G84" i="89"/>
  <c r="G112" i="89"/>
  <c r="J93" i="89"/>
  <c r="D115" i="91"/>
  <c r="D238" i="91"/>
  <c r="E88" i="89"/>
  <c r="J286" i="91"/>
  <c r="J67" i="91"/>
  <c r="J125" i="89"/>
  <c r="J44" i="89"/>
  <c r="J59" i="89"/>
  <c r="J76" i="89"/>
  <c r="J105" i="89"/>
  <c r="J145" i="89"/>
  <c r="I156" i="89"/>
  <c r="J119" i="91"/>
  <c r="J137" i="89"/>
  <c r="J45" i="89"/>
  <c r="J77" i="89"/>
  <c r="J91" i="89"/>
  <c r="J119" i="89"/>
  <c r="I143" i="89"/>
  <c r="J143" i="89" s="1"/>
  <c r="J161" i="89"/>
  <c r="J267" i="91"/>
  <c r="J266" i="91" s="1"/>
  <c r="J19" i="89"/>
  <c r="J46" i="89"/>
  <c r="J61" i="89"/>
  <c r="J107" i="89"/>
  <c r="J133" i="89"/>
  <c r="J147" i="89"/>
  <c r="J162" i="89"/>
  <c r="E122" i="91"/>
  <c r="D112" i="89"/>
  <c r="J127" i="89"/>
  <c r="J139" i="91"/>
  <c r="J15" i="89"/>
  <c r="D292" i="91"/>
  <c r="E73" i="91"/>
  <c r="E129" i="91"/>
  <c r="D64" i="89"/>
  <c r="H94" i="89"/>
  <c r="J75" i="89"/>
  <c r="H22" i="89"/>
  <c r="J22" i="89" s="1"/>
  <c r="J31" i="89"/>
  <c r="J43" i="89"/>
  <c r="I88" i="89"/>
  <c r="J215" i="91"/>
  <c r="J122" i="91"/>
  <c r="E156" i="89"/>
  <c r="G88" i="89"/>
  <c r="G101" i="89"/>
  <c r="H112" i="89"/>
  <c r="H55" i="89"/>
  <c r="I130" i="89"/>
  <c r="D108" i="91"/>
  <c r="D40" i="91"/>
  <c r="E37" i="91"/>
  <c r="J227" i="91"/>
  <c r="J60" i="89"/>
  <c r="G56" i="89"/>
  <c r="G55" i="89" s="1"/>
  <c r="G143" i="89"/>
  <c r="J81" i="89"/>
  <c r="I94" i="89"/>
  <c r="D67" i="91"/>
  <c r="E28" i="89"/>
  <c r="E27" i="89" s="1"/>
  <c r="J160" i="89"/>
  <c r="H88" i="89"/>
  <c r="I9" i="89"/>
  <c r="J9" i="89" s="1"/>
  <c r="I47" i="89"/>
  <c r="J47" i="89" s="1"/>
  <c r="I150" i="89"/>
  <c r="D267" i="91"/>
  <c r="D266" i="91" s="1"/>
  <c r="D148" i="91"/>
  <c r="J238" i="91"/>
  <c r="J80" i="89"/>
  <c r="G73" i="89"/>
  <c r="G72" i="89" s="1"/>
  <c r="G71" i="89" s="1"/>
  <c r="J25" i="89"/>
  <c r="J39" i="89"/>
  <c r="D119" i="91"/>
  <c r="E84" i="89"/>
  <c r="G156" i="89"/>
  <c r="D101" i="89"/>
  <c r="D84" i="89"/>
  <c r="D28" i="89"/>
  <c r="D27" i="89" s="1"/>
  <c r="I112" i="89"/>
  <c r="E207" i="91"/>
  <c r="E130" i="89"/>
  <c r="E112" i="89"/>
  <c r="D249" i="91"/>
  <c r="D139" i="91"/>
  <c r="E60" i="91"/>
  <c r="E267" i="91"/>
  <c r="E266" i="91" s="1"/>
  <c r="E56" i="89"/>
  <c r="E55" i="89" s="1"/>
  <c r="D73" i="91"/>
  <c r="E101" i="89"/>
  <c r="D227" i="91"/>
  <c r="E54" i="91"/>
  <c r="D122" i="91"/>
  <c r="E9" i="91"/>
  <c r="E8" i="91" s="1"/>
  <c r="E175" i="91"/>
  <c r="Y26" i="97"/>
  <c r="I32" i="97"/>
  <c r="I20" i="97"/>
  <c r="E21" i="97"/>
  <c r="M21" i="97"/>
  <c r="Q26" i="97"/>
  <c r="M59" i="97"/>
  <c r="Q12" i="97"/>
  <c r="M29" i="97"/>
  <c r="Y59" i="97"/>
  <c r="Q60" i="97"/>
  <c r="I61" i="97"/>
  <c r="Y61" i="97"/>
  <c r="Q10" i="97"/>
  <c r="Y31" i="97"/>
  <c r="Y15" i="97"/>
  <c r="M65" i="97"/>
  <c r="U57" i="97"/>
  <c r="M58" i="97"/>
  <c r="E59" i="97"/>
  <c r="E20" i="97"/>
  <c r="I29" i="97"/>
  <c r="U18" i="97"/>
  <c r="E23" i="97"/>
  <c r="E44" i="97"/>
  <c r="I27" i="97"/>
  <c r="I15" i="97"/>
  <c r="Y25" i="97"/>
  <c r="E24" i="97"/>
  <c r="Y23" i="97"/>
  <c r="Y11" i="97"/>
  <c r="Y58" i="97"/>
  <c r="Y66" i="97"/>
  <c r="E12" i="97"/>
  <c r="U31" i="97"/>
  <c r="U19" i="97"/>
  <c r="Q32" i="97"/>
  <c r="Q20" i="97"/>
  <c r="M62" i="97"/>
  <c r="E65" i="97"/>
  <c r="I26" i="97"/>
  <c r="I25" i="97"/>
  <c r="I13" i="97"/>
  <c r="Y57" i="97"/>
  <c r="E31" i="97"/>
  <c r="E19" i="97"/>
  <c r="Y67" i="97"/>
  <c r="U30" i="97"/>
  <c r="U25" i="97"/>
  <c r="U13" i="97"/>
  <c r="U60" i="97"/>
  <c r="M61" i="97"/>
  <c r="M30" i="97"/>
  <c r="Q25" i="97"/>
  <c r="Q13" i="97"/>
  <c r="U23" i="97"/>
  <c r="U11" i="97"/>
  <c r="Y28" i="97"/>
  <c r="Y16" i="97"/>
  <c r="Y10" i="97"/>
  <c r="Y21" i="97"/>
  <c r="U66" i="97"/>
  <c r="M67" i="97"/>
  <c r="E68" i="97"/>
  <c r="M69" i="97"/>
  <c r="E70" i="97"/>
  <c r="I31" i="97"/>
  <c r="I19" i="97"/>
  <c r="M17" i="97"/>
  <c r="Y32" i="97"/>
  <c r="Y20" i="97"/>
  <c r="E45" i="97"/>
  <c r="M16" i="97"/>
  <c r="Y60" i="97"/>
  <c r="Y62" i="97"/>
  <c r="Q63" i="97"/>
  <c r="Y64" i="97"/>
  <c r="Q14" i="97"/>
  <c r="U32" i="97"/>
  <c r="U20" i="97"/>
  <c r="Q23" i="97"/>
  <c r="Q11" i="97"/>
  <c r="M57" i="97"/>
  <c r="E58" i="97"/>
  <c r="M66" i="97"/>
  <c r="E67" i="97"/>
  <c r="E32" i="97"/>
  <c r="Y22" i="97"/>
  <c r="Y63" i="97"/>
  <c r="M68" i="97"/>
  <c r="U69" i="97"/>
  <c r="M70" i="97"/>
  <c r="Q57" i="97"/>
  <c r="I58" i="97"/>
  <c r="E62" i="97"/>
  <c r="Y65" i="97"/>
  <c r="Q66" i="97"/>
  <c r="I67" i="97"/>
  <c r="E29" i="97"/>
  <c r="E17" i="97"/>
  <c r="Q27" i="97"/>
  <c r="Q15" i="97"/>
  <c r="Q31" i="97"/>
  <c r="Q19" i="97"/>
  <c r="Y27" i="97"/>
  <c r="Y19" i="97"/>
  <c r="M63" i="97"/>
  <c r="E64" i="97"/>
  <c r="Y69" i="97"/>
  <c r="U29" i="97"/>
  <c r="U17" i="97"/>
  <c r="E27" i="97"/>
  <c r="E15" i="97"/>
  <c r="M28" i="97"/>
  <c r="M10" i="97"/>
  <c r="Y14" i="97"/>
  <c r="Y29" i="97"/>
  <c r="Y17" i="97"/>
  <c r="I64" i="97"/>
  <c r="E13" i="97"/>
  <c r="M31" i="97"/>
  <c r="M19" i="97"/>
  <c r="M60" i="97"/>
  <c r="E61" i="97"/>
  <c r="M18" i="97"/>
  <c r="E11" i="97"/>
  <c r="M26" i="97"/>
  <c r="M14" i="97"/>
  <c r="Q24" i="97"/>
  <c r="Y24" i="97"/>
  <c r="Y12" i="97"/>
  <c r="U63" i="97"/>
  <c r="M64" i="97"/>
  <c r="Y68" i="97"/>
  <c r="Q69" i="97"/>
  <c r="I70" i="97"/>
  <c r="Q59" i="97"/>
  <c r="Q62" i="97"/>
  <c r="Q65" i="97"/>
  <c r="Q68" i="97"/>
  <c r="E28" i="97"/>
  <c r="E16" i="97"/>
  <c r="I17" i="97"/>
  <c r="Q22" i="97"/>
  <c r="Q21" i="97"/>
  <c r="I57" i="97"/>
  <c r="I60" i="97"/>
  <c r="I63" i="97"/>
  <c r="I66" i="97"/>
  <c r="I69" i="97"/>
  <c r="M27" i="97"/>
  <c r="M15" i="97"/>
  <c r="Q29" i="97"/>
  <c r="Q17" i="97"/>
  <c r="E46" i="97"/>
  <c r="I59" i="97"/>
  <c r="I62" i="97"/>
  <c r="I65" i="97"/>
  <c r="I68" i="97"/>
  <c r="M20" i="97"/>
  <c r="I14" i="97"/>
  <c r="Q28" i="97"/>
  <c r="Q16" i="97"/>
  <c r="E30" i="97"/>
  <c r="E18" i="97"/>
  <c r="U26" i="97"/>
  <c r="U14" i="97"/>
  <c r="E26" i="97"/>
  <c r="E14" i="97"/>
  <c r="M32" i="97"/>
  <c r="U59" i="97"/>
  <c r="U62" i="97"/>
  <c r="U65" i="97"/>
  <c r="U68" i="97"/>
  <c r="E25" i="97"/>
  <c r="U24" i="97"/>
  <c r="U12" i="97"/>
  <c r="E47" i="97"/>
  <c r="Q58" i="97"/>
  <c r="Q61" i="97"/>
  <c r="Q64" i="97"/>
  <c r="Q67" i="97"/>
  <c r="Q70" i="97"/>
  <c r="E10" i="97"/>
  <c r="E22" i="97"/>
  <c r="I23" i="97"/>
  <c r="I11" i="97"/>
  <c r="M24" i="97"/>
  <c r="M12" i="97"/>
  <c r="M25" i="97"/>
  <c r="M13" i="97"/>
  <c r="U28" i="97"/>
  <c r="U22" i="97"/>
  <c r="U16" i="97"/>
  <c r="U10" i="97"/>
  <c r="U21" i="97"/>
  <c r="I47" i="97"/>
  <c r="M47" i="97"/>
  <c r="U45" i="97"/>
  <c r="U47" i="97"/>
  <c r="Y47" i="97"/>
  <c r="U58" i="97"/>
  <c r="U61" i="97"/>
  <c r="U64" i="97"/>
  <c r="U67" i="97"/>
  <c r="U70" i="97"/>
  <c r="Y30" i="97"/>
  <c r="Y18" i="97"/>
  <c r="Y13" i="97"/>
  <c r="I10" i="97"/>
  <c r="I21" i="97"/>
  <c r="M23" i="97"/>
  <c r="M11" i="97"/>
  <c r="Q30" i="97"/>
  <c r="Q18" i="97"/>
  <c r="U27" i="97"/>
  <c r="U15" i="97"/>
  <c r="M22" i="97"/>
  <c r="I30" i="97"/>
  <c r="I18" i="97"/>
  <c r="I44" i="97"/>
  <c r="M44" i="97"/>
  <c r="Q44" i="97"/>
  <c r="Q46" i="97"/>
  <c r="Y44" i="97"/>
  <c r="E57" i="97"/>
  <c r="E60" i="97"/>
  <c r="E63" i="97"/>
  <c r="E66" i="97"/>
  <c r="E69" i="97"/>
  <c r="Y70" i="97"/>
  <c r="Q71" i="97"/>
  <c r="I72" i="97"/>
  <c r="Y72" i="97"/>
  <c r="Q73" i="97"/>
  <c r="I74" i="97"/>
  <c r="Y74" i="97"/>
  <c r="Q75" i="97"/>
  <c r="I76" i="97"/>
  <c r="Y76" i="97"/>
  <c r="Q77" i="97"/>
  <c r="I78" i="97"/>
  <c r="Y78" i="97"/>
  <c r="I24" i="97"/>
  <c r="I12" i="97"/>
  <c r="I45" i="97"/>
  <c r="M45" i="97"/>
  <c r="U44" i="97"/>
  <c r="U46" i="97"/>
  <c r="Y45" i="97"/>
  <c r="I28" i="97"/>
  <c r="I22" i="97"/>
  <c r="I16" i="97"/>
  <c r="M71" i="97"/>
  <c r="E72" i="97"/>
  <c r="U72" i="97"/>
  <c r="M73" i="97"/>
  <c r="E74" i="97"/>
  <c r="U74" i="97"/>
  <c r="M75" i="97"/>
  <c r="E76" i="97"/>
  <c r="U76" i="97"/>
  <c r="M77" i="97"/>
  <c r="E78" i="97"/>
  <c r="U78" i="97"/>
  <c r="M79" i="97"/>
  <c r="E80" i="97"/>
  <c r="U80" i="97"/>
  <c r="M81" i="97"/>
  <c r="E82" i="97"/>
  <c r="U82" i="97"/>
  <c r="M83" i="97"/>
  <c r="E84" i="97"/>
  <c r="U84" i="97"/>
  <c r="I46" i="97"/>
  <c r="M46" i="97"/>
  <c r="Q45" i="97"/>
  <c r="Q47" i="97"/>
  <c r="Y46" i="97"/>
  <c r="Q72" i="97"/>
  <c r="I75" i="97"/>
  <c r="Q76" i="97"/>
  <c r="Y77" i="97"/>
  <c r="I79" i="97"/>
  <c r="Y79" i="97"/>
  <c r="Q80" i="97"/>
  <c r="Y81" i="97"/>
  <c r="I83" i="97"/>
  <c r="Y83" i="97"/>
  <c r="E71" i="97"/>
  <c r="U71" i="97"/>
  <c r="M72" i="97"/>
  <c r="E73" i="97"/>
  <c r="U73" i="97"/>
  <c r="M74" i="97"/>
  <c r="E75" i="97"/>
  <c r="U75" i="97"/>
  <c r="M76" i="97"/>
  <c r="E77" i="97"/>
  <c r="U77" i="97"/>
  <c r="M78" i="97"/>
  <c r="E79" i="97"/>
  <c r="U79" i="97"/>
  <c r="M80" i="97"/>
  <c r="E81" i="97"/>
  <c r="U81" i="97"/>
  <c r="M82" i="97"/>
  <c r="E83" i="97"/>
  <c r="U83" i="97"/>
  <c r="M84" i="97"/>
  <c r="I71" i="97"/>
  <c r="Y71" i="97"/>
  <c r="I73" i="97"/>
  <c r="Y73" i="97"/>
  <c r="Q74" i="97"/>
  <c r="Y75" i="97"/>
  <c r="I77" i="97"/>
  <c r="Q78" i="97"/>
  <c r="I81" i="97"/>
  <c r="Q82" i="97"/>
  <c r="Q84" i="97"/>
  <c r="Q79" i="97"/>
  <c r="I80" i="97"/>
  <c r="Y80" i="97"/>
  <c r="Q81" i="97"/>
  <c r="I82" i="97"/>
  <c r="Y82" i="97"/>
  <c r="Q83" i="97"/>
  <c r="I84" i="97"/>
  <c r="Y84" i="97"/>
  <c r="P286" i="91"/>
  <c r="P8" i="91"/>
  <c r="J8" i="91"/>
  <c r="E227" i="91"/>
  <c r="E286" i="91"/>
  <c r="D8" i="91"/>
  <c r="H156" i="89"/>
  <c r="D142" i="89"/>
  <c r="L142" i="89"/>
  <c r="L100" i="89"/>
  <c r="J64" i="89"/>
  <c r="L55" i="89"/>
  <c r="T55" i="89"/>
  <c r="H27" i="89"/>
  <c r="T100" i="89"/>
  <c r="T8" i="89"/>
  <c r="M55" i="89"/>
  <c r="M27" i="89"/>
  <c r="M8" i="89"/>
  <c r="J146" i="89"/>
  <c r="I56" i="89"/>
  <c r="I55" i="89" s="1"/>
  <c r="J23" i="89"/>
  <c r="J159" i="89"/>
  <c r="I73" i="89"/>
  <c r="I72" i="89" s="1"/>
  <c r="I71" i="89" s="1"/>
  <c r="J51" i="89"/>
  <c r="J65" i="89"/>
  <c r="J95" i="89"/>
  <c r="J113" i="89"/>
  <c r="J57" i="89"/>
  <c r="J89" i="89"/>
  <c r="J131" i="89"/>
  <c r="J151" i="89"/>
  <c r="I101" i="89"/>
  <c r="G27" i="89"/>
  <c r="G9" i="89"/>
  <c r="G8" i="89" s="1"/>
  <c r="J12" i="89"/>
  <c r="J16" i="89"/>
  <c r="J20" i="89"/>
  <c r="J24" i="89"/>
  <c r="J10" i="89"/>
  <c r="J14" i="89"/>
  <c r="J18" i="89"/>
  <c r="J26" i="89"/>
  <c r="J82" i="89"/>
  <c r="J86" i="89"/>
  <c r="J90" i="89"/>
  <c r="J98" i="89"/>
  <c r="J102" i="89"/>
  <c r="J106" i="89"/>
  <c r="J110" i="89"/>
  <c r="J114" i="89"/>
  <c r="J118" i="89"/>
  <c r="J122" i="89"/>
  <c r="J126" i="89"/>
  <c r="J134" i="89"/>
  <c r="J138" i="89"/>
  <c r="J66" i="89"/>
  <c r="J92" i="89"/>
  <c r="J96" i="89"/>
  <c r="J104" i="89"/>
  <c r="J108" i="89"/>
  <c r="J116" i="89"/>
  <c r="J120" i="89"/>
  <c r="J124" i="89"/>
  <c r="J128" i="89"/>
  <c r="J132" i="89"/>
  <c r="J136" i="89"/>
  <c r="E142" i="89"/>
  <c r="D8" i="89"/>
  <c r="J84" i="89" l="1"/>
  <c r="M69" i="89"/>
  <c r="M164" i="89" s="1"/>
  <c r="M165" i="89" s="1"/>
  <c r="M166" i="89" s="1"/>
  <c r="T69" i="89"/>
  <c r="T164" i="89" s="1"/>
  <c r="T165" i="89" s="1"/>
  <c r="T166" i="89" s="1"/>
  <c r="J130" i="89"/>
  <c r="L69" i="89"/>
  <c r="L164" i="89" s="1"/>
  <c r="L165" i="89" s="1"/>
  <c r="L166" i="89" s="1"/>
  <c r="J150" i="89"/>
  <c r="H8" i="89"/>
  <c r="I142" i="89"/>
  <c r="J142" i="89" s="1"/>
  <c r="J94" i="89"/>
  <c r="G142" i="89"/>
  <c r="D286" i="91"/>
  <c r="P34" i="91"/>
  <c r="D165" i="91"/>
  <c r="P165" i="91"/>
  <c r="J34" i="91"/>
  <c r="E69" i="89"/>
  <c r="I27" i="89"/>
  <c r="J27" i="89" s="1"/>
  <c r="D69" i="89"/>
  <c r="J88" i="89"/>
  <c r="D55" i="89"/>
  <c r="D34" i="91"/>
  <c r="J112" i="89"/>
  <c r="G69" i="89"/>
  <c r="G100" i="89"/>
  <c r="J156" i="89"/>
  <c r="J165" i="91"/>
  <c r="D100" i="89"/>
  <c r="H100" i="89"/>
  <c r="J73" i="89"/>
  <c r="E34" i="91"/>
  <c r="E165" i="91"/>
  <c r="H69" i="89"/>
  <c r="I69" i="89"/>
  <c r="J55" i="89"/>
  <c r="E100" i="89"/>
  <c r="I8" i="89"/>
  <c r="J8" i="89" s="1"/>
  <c r="I100" i="89"/>
  <c r="J56" i="89"/>
  <c r="J72" i="89"/>
  <c r="J71" i="89"/>
  <c r="J101" i="89"/>
  <c r="P297" i="91" l="1"/>
  <c r="P298" i="91" s="1"/>
  <c r="P299" i="91" s="1"/>
  <c r="H164" i="89"/>
  <c r="H165" i="89" s="1"/>
  <c r="H166" i="89" s="1"/>
  <c r="D297" i="91"/>
  <c r="D298" i="91" s="1"/>
  <c r="D299" i="91" s="1"/>
  <c r="J100" i="89"/>
  <c r="J297" i="91"/>
  <c r="J298" i="91" s="1"/>
  <c r="J299" i="91" s="1"/>
  <c r="E164" i="89"/>
  <c r="E165" i="89" s="1"/>
  <c r="E166" i="89" s="1"/>
  <c r="G164" i="89"/>
  <c r="G165" i="89" s="1"/>
  <c r="G166" i="89" s="1"/>
  <c r="E297" i="91"/>
  <c r="E298" i="91" s="1"/>
  <c r="E299" i="91" s="1"/>
  <c r="D164" i="89"/>
  <c r="D165" i="89" s="1"/>
  <c r="D166" i="89" s="1"/>
  <c r="I164" i="89"/>
  <c r="I165" i="89" s="1"/>
  <c r="I166" i="89" s="1"/>
  <c r="J69" i="89"/>
  <c r="J164" i="89" l="1"/>
  <c r="J165" i="89" l="1"/>
  <c r="J166" i="89"/>
  <c r="C64" i="89" l="1"/>
  <c r="C47" i="89"/>
  <c r="C28" i="89"/>
  <c r="C84" i="89" l="1"/>
  <c r="C88" i="89"/>
  <c r="C56" i="89"/>
  <c r="AC10" i="91" l="1"/>
  <c r="AC18" i="91"/>
  <c r="AC23" i="91"/>
  <c r="AC27" i="91"/>
  <c r="AC36" i="91"/>
  <c r="AC42" i="91"/>
  <c r="AC47" i="91"/>
  <c r="AC51" i="91"/>
  <c r="AC55" i="91"/>
  <c r="AC56" i="91"/>
  <c r="AC61" i="91"/>
  <c r="AC64" i="91"/>
  <c r="AC65" i="91"/>
  <c r="AC70" i="91"/>
  <c r="AC74" i="91"/>
  <c r="AC75" i="91"/>
  <c r="AC80" i="91"/>
  <c r="AC83" i="91"/>
  <c r="AC84" i="91"/>
  <c r="AC88" i="91"/>
  <c r="AC91" i="91"/>
  <c r="AC92" i="91"/>
  <c r="AC96" i="91"/>
  <c r="AC99" i="91"/>
  <c r="AC100" i="91"/>
  <c r="AC105" i="91"/>
  <c r="AC109" i="91"/>
  <c r="AC110" i="91"/>
  <c r="AC114" i="91"/>
  <c r="AC117" i="91"/>
  <c r="AC118" i="91"/>
  <c r="AC128" i="91"/>
  <c r="AC130" i="91"/>
  <c r="AC137" i="91"/>
  <c r="AC138" i="91"/>
  <c r="AC146" i="91"/>
  <c r="AC147" i="91"/>
  <c r="AC155" i="91"/>
  <c r="AC156" i="91"/>
  <c r="AC164" i="91"/>
  <c r="AC167" i="91"/>
  <c r="AC176" i="91"/>
  <c r="AC177" i="91"/>
  <c r="AC184" i="91"/>
  <c r="AC185" i="91"/>
  <c r="AC192" i="91"/>
  <c r="AC193" i="91"/>
  <c r="AC200" i="91"/>
  <c r="AC201" i="91"/>
  <c r="AC209" i="91"/>
  <c r="AC210" i="91"/>
  <c r="AC219" i="91"/>
  <c r="AC220" i="91"/>
  <c r="AC229" i="91"/>
  <c r="AC230" i="91"/>
  <c r="AC237" i="91"/>
  <c r="AC239" i="91"/>
  <c r="AC247" i="91"/>
  <c r="AC248" i="91"/>
  <c r="AC257" i="91"/>
  <c r="AC258" i="91"/>
  <c r="AC265" i="91"/>
  <c r="AC268" i="91"/>
  <c r="AC275" i="91"/>
  <c r="AC276" i="91"/>
  <c r="AC283" i="91"/>
  <c r="AC284" i="91"/>
  <c r="AC294" i="91"/>
  <c r="AC295" i="91"/>
  <c r="W37" i="91"/>
  <c r="W288" i="91"/>
  <c r="Q166" i="91"/>
  <c r="AC289" i="91"/>
  <c r="AC279" i="91"/>
  <c r="AC271" i="91"/>
  <c r="AC261" i="91"/>
  <c r="AC253" i="91"/>
  <c r="AC243" i="91"/>
  <c r="AC233" i="91"/>
  <c r="AC223" i="91"/>
  <c r="AC214" i="91"/>
  <c r="AC204" i="91"/>
  <c r="AC196" i="91"/>
  <c r="AC188" i="91"/>
  <c r="AC180" i="91"/>
  <c r="AC170" i="91"/>
  <c r="AC159" i="91"/>
  <c r="AC151" i="91"/>
  <c r="AC142" i="91"/>
  <c r="AC133" i="91"/>
  <c r="K122" i="91"/>
  <c r="K67" i="91"/>
  <c r="AC296" i="91"/>
  <c r="AC293" i="91"/>
  <c r="AC291" i="91"/>
  <c r="AC290" i="91"/>
  <c r="AC287" i="91"/>
  <c r="AC285" i="91"/>
  <c r="AC282" i="91"/>
  <c r="AC281" i="91"/>
  <c r="AC280" i="91"/>
  <c r="AC278" i="91"/>
  <c r="AC277" i="91"/>
  <c r="AC274" i="91"/>
  <c r="AC273" i="91"/>
  <c r="AC272" i="91"/>
  <c r="AC270" i="91"/>
  <c r="AC269" i="91"/>
  <c r="AC264" i="91"/>
  <c r="AC263" i="91"/>
  <c r="AC262" i="91"/>
  <c r="AC260" i="91"/>
  <c r="AC259" i="91"/>
  <c r="AC256" i="91"/>
  <c r="AC255" i="91"/>
  <c r="AC254" i="91"/>
  <c r="AC252" i="91"/>
  <c r="AC251" i="91"/>
  <c r="AC246" i="91"/>
  <c r="AC245" i="91"/>
  <c r="AC244" i="91"/>
  <c r="AC241" i="91"/>
  <c r="AC240" i="91"/>
  <c r="AC236" i="91"/>
  <c r="AC235" i="91"/>
  <c r="AC234" i="91"/>
  <c r="AC232" i="91"/>
  <c r="AC231" i="91"/>
  <c r="AC226" i="91"/>
  <c r="AC225" i="91"/>
  <c r="AC224" i="91"/>
  <c r="AC222" i="91"/>
  <c r="AC221" i="91"/>
  <c r="AC218" i="91"/>
  <c r="AC217" i="91"/>
  <c r="AC216" i="91"/>
  <c r="AC213" i="91"/>
  <c r="AC212" i="91"/>
  <c r="AC208" i="91"/>
  <c r="AC206" i="91"/>
  <c r="AC205" i="91"/>
  <c r="AC203" i="91"/>
  <c r="AC202" i="91"/>
  <c r="AC199" i="91"/>
  <c r="AC198" i="91"/>
  <c r="AC197" i="91"/>
  <c r="AC195" i="91"/>
  <c r="AC194" i="91"/>
  <c r="AC191" i="91"/>
  <c r="AC190" i="91"/>
  <c r="AC189" i="91"/>
  <c r="AC187" i="91"/>
  <c r="AC186" i="91"/>
  <c r="AC183" i="91"/>
  <c r="AC182" i="91"/>
  <c r="AC181" i="91"/>
  <c r="AC179" i="91"/>
  <c r="AC178" i="91"/>
  <c r="AC174" i="91"/>
  <c r="AC173" i="91"/>
  <c r="AC172" i="91"/>
  <c r="AC169" i="91"/>
  <c r="AC168" i="91"/>
  <c r="AC163" i="91"/>
  <c r="AC162" i="91"/>
  <c r="AC160" i="91"/>
  <c r="AC158" i="91"/>
  <c r="AC157" i="91"/>
  <c r="AC154" i="91"/>
  <c r="AC153" i="91"/>
  <c r="AC152" i="91"/>
  <c r="AC150" i="91"/>
  <c r="AC149" i="91"/>
  <c r="AC145" i="91"/>
  <c r="AC144" i="91"/>
  <c r="AC143" i="91"/>
  <c r="AC141" i="91"/>
  <c r="AC140" i="91"/>
  <c r="AC136" i="91"/>
  <c r="AC135" i="91"/>
  <c r="AC134" i="91"/>
  <c r="AC132" i="91"/>
  <c r="AC131" i="91"/>
  <c r="AC127" i="91"/>
  <c r="AC126" i="91"/>
  <c r="AC124" i="91"/>
  <c r="AC121" i="91"/>
  <c r="AC120" i="91"/>
  <c r="AC116" i="91"/>
  <c r="AC113" i="91"/>
  <c r="AC112" i="91"/>
  <c r="AC111" i="91"/>
  <c r="AC107" i="91"/>
  <c r="AC106" i="91"/>
  <c r="AC104" i="91"/>
  <c r="AC102" i="91"/>
  <c r="AC101" i="91"/>
  <c r="AC98" i="91"/>
  <c r="AC97" i="91"/>
  <c r="AC95" i="91"/>
  <c r="AC94" i="91"/>
  <c r="AC93" i="91"/>
  <c r="AC90" i="91"/>
  <c r="AC89" i="91"/>
  <c r="AC87" i="91"/>
  <c r="AC86" i="91"/>
  <c r="AC85" i="91"/>
  <c r="AC82" i="91"/>
  <c r="AC81" i="91"/>
  <c r="AC79" i="91"/>
  <c r="AC78" i="91"/>
  <c r="AC77" i="91"/>
  <c r="AC72" i="91"/>
  <c r="AC71" i="91"/>
  <c r="AC69" i="91"/>
  <c r="AC68" i="91"/>
  <c r="AC66" i="91"/>
  <c r="AC63" i="91"/>
  <c r="AC62" i="91"/>
  <c r="AC59" i="91"/>
  <c r="AC58" i="91"/>
  <c r="AC57" i="91"/>
  <c r="AC53" i="91"/>
  <c r="AC52" i="91"/>
  <c r="AC50" i="91"/>
  <c r="AC49" i="91"/>
  <c r="AC48" i="91"/>
  <c r="AC46" i="91"/>
  <c r="AC44" i="91"/>
  <c r="AC43" i="91"/>
  <c r="AC41" i="91"/>
  <c r="AC39" i="91"/>
  <c r="AC38" i="91"/>
  <c r="AC35" i="91"/>
  <c r="AC33" i="91"/>
  <c r="AC32" i="91"/>
  <c r="AC31" i="91"/>
  <c r="AC30" i="91"/>
  <c r="AC29" i="91"/>
  <c r="AC28" i="91"/>
  <c r="AC26" i="91"/>
  <c r="AC25" i="91"/>
  <c r="AC24" i="91"/>
  <c r="AC21" i="91"/>
  <c r="AC20" i="91"/>
  <c r="AC19" i="91"/>
  <c r="AC17" i="91"/>
  <c r="AC16" i="91"/>
  <c r="AC15" i="91"/>
  <c r="AC14" i="91"/>
  <c r="AC13" i="91"/>
  <c r="AC12" i="91"/>
  <c r="AC11" i="91"/>
  <c r="AC123" i="91" l="1"/>
  <c r="K115" i="91"/>
  <c r="Q73" i="91"/>
  <c r="W67" i="91"/>
  <c r="W122" i="91"/>
  <c r="W103" i="91"/>
  <c r="W242" i="91"/>
  <c r="Q67" i="91"/>
  <c r="W139" i="91"/>
  <c r="W45" i="91"/>
  <c r="W119" i="91"/>
  <c r="W60" i="91"/>
  <c r="W215" i="91"/>
  <c r="W129" i="91"/>
  <c r="W115" i="91"/>
  <c r="W171" i="91"/>
  <c r="W238" i="91"/>
  <c r="W228" i="91"/>
  <c r="W227" i="91" s="1"/>
  <c r="W9" i="91"/>
  <c r="W22" i="91"/>
  <c r="W166" i="91"/>
  <c r="W108" i="91"/>
  <c r="W250" i="91"/>
  <c r="W249" i="91" s="1"/>
  <c r="W207" i="91"/>
  <c r="Q115" i="91"/>
  <c r="W267" i="91"/>
  <c r="W211" i="91"/>
  <c r="W73" i="91"/>
  <c r="W175" i="91"/>
  <c r="W125" i="91"/>
  <c r="W148" i="91"/>
  <c r="W76" i="91"/>
  <c r="W161" i="91"/>
  <c r="W54" i="91"/>
  <c r="W292" i="91"/>
  <c r="W40" i="91"/>
  <c r="Q103" i="91"/>
  <c r="Q9" i="91"/>
  <c r="Q119" i="91"/>
  <c r="Q267" i="91"/>
  <c r="Q266" i="91" s="1"/>
  <c r="Q242" i="91"/>
  <c r="Q207" i="91"/>
  <c r="Q292" i="91"/>
  <c r="Q22" i="91"/>
  <c r="Q45" i="91"/>
  <c r="Q211" i="91"/>
  <c r="Q238" i="91"/>
  <c r="Q228" i="91"/>
  <c r="Q227" i="91" s="1"/>
  <c r="Q139" i="91"/>
  <c r="Q37" i="91"/>
  <c r="Q76" i="91"/>
  <c r="Q125" i="91"/>
  <c r="Q161" i="91"/>
  <c r="Q60" i="91"/>
  <c r="Q175" i="91"/>
  <c r="Q148" i="91"/>
  <c r="Q122" i="91"/>
  <c r="Q250" i="91"/>
  <c r="Q171" i="91"/>
  <c r="Q108" i="91"/>
  <c r="Q288" i="91"/>
  <c r="Q215" i="91"/>
  <c r="Q54" i="91"/>
  <c r="Q129" i="91"/>
  <c r="Q40" i="91"/>
  <c r="K76" i="91"/>
  <c r="K73" i="91"/>
  <c r="K171" i="91"/>
  <c r="K238" i="91"/>
  <c r="K267" i="91"/>
  <c r="K292" i="91"/>
  <c r="K119" i="91"/>
  <c r="K54" i="91"/>
  <c r="K37" i="91"/>
  <c r="K103" i="91"/>
  <c r="K242" i="91"/>
  <c r="K166" i="91"/>
  <c r="K40" i="91"/>
  <c r="K108" i="91"/>
  <c r="K125" i="91"/>
  <c r="K139" i="91"/>
  <c r="K288" i="91"/>
  <c r="K22" i="91"/>
  <c r="K45" i="91"/>
  <c r="K60" i="91"/>
  <c r="K211" i="91"/>
  <c r="K175" i="91"/>
  <c r="K215" i="91"/>
  <c r="K207" i="91"/>
  <c r="K228" i="91"/>
  <c r="K250" i="91"/>
  <c r="K9" i="91"/>
  <c r="K148" i="91"/>
  <c r="K161" i="91"/>
  <c r="AC228" i="91" l="1"/>
  <c r="AC115" i="91"/>
  <c r="AC211" i="91"/>
  <c r="AC67" i="91"/>
  <c r="AC161" i="91"/>
  <c r="AC37" i="91"/>
  <c r="AC215" i="91"/>
  <c r="W8" i="91"/>
  <c r="AC292" i="91"/>
  <c r="AC288" i="91"/>
  <c r="AC267" i="91"/>
  <c r="AC250" i="91"/>
  <c r="AC242" i="91"/>
  <c r="AC238" i="91"/>
  <c r="AC207" i="91"/>
  <c r="AC175" i="91"/>
  <c r="AC171" i="91"/>
  <c r="AC166" i="91"/>
  <c r="AC148" i="91"/>
  <c r="AC139" i="91"/>
  <c r="AC129" i="91"/>
  <c r="AC125" i="91"/>
  <c r="AC122" i="91"/>
  <c r="AC119" i="91"/>
  <c r="AC108" i="91"/>
  <c r="AC103" i="91"/>
  <c r="AC76" i="91"/>
  <c r="AC73" i="91"/>
  <c r="AC60" i="91"/>
  <c r="AC54" i="91"/>
  <c r="AC45" i="91"/>
  <c r="AC40" i="91"/>
  <c r="AC22" i="91"/>
  <c r="AC9" i="91"/>
  <c r="K8" i="91"/>
  <c r="W266" i="91"/>
  <c r="W286" i="91"/>
  <c r="W165" i="91"/>
  <c r="W34" i="91"/>
  <c r="K286" i="91"/>
  <c r="Q8" i="91"/>
  <c r="Q286" i="91"/>
  <c r="Q165" i="91"/>
  <c r="Q34" i="91"/>
  <c r="Q249" i="91"/>
  <c r="K34" i="91"/>
  <c r="K266" i="91"/>
  <c r="K227" i="91"/>
  <c r="K249" i="91"/>
  <c r="AC266" i="91" l="1"/>
  <c r="AC8" i="91"/>
  <c r="AC286" i="91"/>
  <c r="AC249" i="91"/>
  <c r="AC227" i="91"/>
  <c r="AC34" i="91"/>
  <c r="W297" i="91"/>
  <c r="Q297" i="91"/>
  <c r="K165" i="91"/>
  <c r="K297" i="91" s="1"/>
  <c r="AC165" i="91" l="1"/>
  <c r="W298" i="91"/>
  <c r="Q298" i="91"/>
  <c r="K298" i="91"/>
  <c r="AC297" i="91"/>
  <c r="W299" i="91" l="1"/>
  <c r="Q299" i="91"/>
  <c r="K299" i="91"/>
  <c r="AC298" i="91"/>
  <c r="AC299" i="91" l="1"/>
  <c r="Z296" i="91" l="1"/>
  <c r="T296" i="91"/>
  <c r="N296" i="91"/>
  <c r="H296" i="91"/>
  <c r="Z295" i="91"/>
  <c r="T295" i="91"/>
  <c r="N295" i="91"/>
  <c r="H295" i="91"/>
  <c r="Z294" i="91"/>
  <c r="T294" i="91"/>
  <c r="N294" i="91"/>
  <c r="H294" i="91"/>
  <c r="Z293" i="91"/>
  <c r="T293" i="91"/>
  <c r="N293" i="91"/>
  <c r="H293" i="91"/>
  <c r="Z291" i="91"/>
  <c r="T291" i="91"/>
  <c r="N291" i="91"/>
  <c r="H291" i="91"/>
  <c r="Z290" i="91"/>
  <c r="T290" i="91"/>
  <c r="N290" i="91"/>
  <c r="H290" i="91"/>
  <c r="Z289" i="91"/>
  <c r="T289" i="91"/>
  <c r="N289" i="91"/>
  <c r="H289" i="91"/>
  <c r="Z287" i="91"/>
  <c r="T287" i="91"/>
  <c r="N287" i="91"/>
  <c r="H287" i="91"/>
  <c r="Z285" i="91"/>
  <c r="T285" i="91"/>
  <c r="N285" i="91"/>
  <c r="H285" i="91"/>
  <c r="Z284" i="91"/>
  <c r="T284" i="91"/>
  <c r="N284" i="91"/>
  <c r="H284" i="91"/>
  <c r="Z283" i="91"/>
  <c r="T283" i="91"/>
  <c r="N283" i="91"/>
  <c r="H283" i="91"/>
  <c r="Z282" i="91"/>
  <c r="T282" i="91"/>
  <c r="N282" i="91"/>
  <c r="H282" i="91"/>
  <c r="Z281" i="91"/>
  <c r="T281" i="91"/>
  <c r="N281" i="91"/>
  <c r="H281" i="91"/>
  <c r="Z280" i="91"/>
  <c r="T280" i="91"/>
  <c r="N280" i="91"/>
  <c r="H280" i="91"/>
  <c r="Z279" i="91"/>
  <c r="T279" i="91"/>
  <c r="N279" i="91"/>
  <c r="H279" i="91"/>
  <c r="Z278" i="91"/>
  <c r="T278" i="91"/>
  <c r="N278" i="91"/>
  <c r="H278" i="91"/>
  <c r="Z277" i="91"/>
  <c r="T277" i="91"/>
  <c r="N277" i="91"/>
  <c r="H277" i="91"/>
  <c r="Z276" i="91"/>
  <c r="T276" i="91"/>
  <c r="N276" i="91"/>
  <c r="H276" i="91"/>
  <c r="Z275" i="91"/>
  <c r="T275" i="91"/>
  <c r="N275" i="91"/>
  <c r="H275" i="91"/>
  <c r="Z274" i="91"/>
  <c r="T274" i="91"/>
  <c r="N274" i="91"/>
  <c r="H274" i="91"/>
  <c r="Z273" i="91"/>
  <c r="T273" i="91"/>
  <c r="N273" i="91"/>
  <c r="H273" i="91"/>
  <c r="Z272" i="91"/>
  <c r="T272" i="91"/>
  <c r="N272" i="91"/>
  <c r="H272" i="91"/>
  <c r="Z271" i="91"/>
  <c r="T271" i="91"/>
  <c r="N271" i="91"/>
  <c r="H271" i="91"/>
  <c r="Z270" i="91"/>
  <c r="T270" i="91"/>
  <c r="N270" i="91"/>
  <c r="H270" i="91"/>
  <c r="Z269" i="91"/>
  <c r="T269" i="91"/>
  <c r="N269" i="91"/>
  <c r="H269" i="91"/>
  <c r="Z268" i="91"/>
  <c r="T268" i="91"/>
  <c r="N268" i="91"/>
  <c r="H268" i="91"/>
  <c r="Z265" i="91"/>
  <c r="T265" i="91"/>
  <c r="N265" i="91"/>
  <c r="H265" i="91"/>
  <c r="Z264" i="91"/>
  <c r="T264" i="91"/>
  <c r="N264" i="91"/>
  <c r="H264" i="91"/>
  <c r="Z263" i="91"/>
  <c r="T263" i="91"/>
  <c r="N263" i="91"/>
  <c r="H263" i="91"/>
  <c r="Z262" i="91"/>
  <c r="T262" i="91"/>
  <c r="N262" i="91"/>
  <c r="H262" i="91"/>
  <c r="Z261" i="91"/>
  <c r="T261" i="91"/>
  <c r="N261" i="91"/>
  <c r="H261" i="91"/>
  <c r="Z260" i="91"/>
  <c r="T260" i="91"/>
  <c r="N260" i="91"/>
  <c r="H260" i="91"/>
  <c r="Z259" i="91"/>
  <c r="T259" i="91"/>
  <c r="N259" i="91"/>
  <c r="H259" i="91"/>
  <c r="Z258" i="91"/>
  <c r="T258" i="91"/>
  <c r="N258" i="91"/>
  <c r="H258" i="91"/>
  <c r="Z257" i="91"/>
  <c r="T257" i="91"/>
  <c r="N257" i="91"/>
  <c r="H257" i="91"/>
  <c r="Z256" i="91"/>
  <c r="T256" i="91"/>
  <c r="N256" i="91"/>
  <c r="H256" i="91"/>
  <c r="Z255" i="91"/>
  <c r="T255" i="91"/>
  <c r="N255" i="91"/>
  <c r="H255" i="91"/>
  <c r="Z254" i="91"/>
  <c r="T254" i="91"/>
  <c r="N254" i="91"/>
  <c r="H254" i="91"/>
  <c r="Z253" i="91"/>
  <c r="T253" i="91"/>
  <c r="N253" i="91"/>
  <c r="H253" i="91"/>
  <c r="Z252" i="91"/>
  <c r="T252" i="91"/>
  <c r="N252" i="91"/>
  <c r="H252" i="91"/>
  <c r="Z251" i="91"/>
  <c r="T251" i="91"/>
  <c r="N251" i="91"/>
  <c r="H251" i="91"/>
  <c r="Z248" i="91"/>
  <c r="T248" i="91"/>
  <c r="N248" i="91"/>
  <c r="H248" i="91"/>
  <c r="Z247" i="91"/>
  <c r="T247" i="91"/>
  <c r="N247" i="91"/>
  <c r="H247" i="91"/>
  <c r="Z246" i="91"/>
  <c r="T246" i="91"/>
  <c r="N246" i="91"/>
  <c r="H246" i="91"/>
  <c r="Z245" i="91"/>
  <c r="T245" i="91"/>
  <c r="N245" i="91"/>
  <c r="H245" i="91"/>
  <c r="Z244" i="91"/>
  <c r="T244" i="91"/>
  <c r="N244" i="91"/>
  <c r="H244" i="91"/>
  <c r="Z243" i="91"/>
  <c r="T243" i="91"/>
  <c r="N243" i="91"/>
  <c r="H243" i="91"/>
  <c r="Z241" i="91"/>
  <c r="T241" i="91"/>
  <c r="N241" i="91"/>
  <c r="H241" i="91"/>
  <c r="Z240" i="91"/>
  <c r="T240" i="91"/>
  <c r="N240" i="91"/>
  <c r="H240" i="91"/>
  <c r="Z239" i="91"/>
  <c r="T239" i="91"/>
  <c r="N239" i="91"/>
  <c r="H239" i="91"/>
  <c r="Z237" i="91"/>
  <c r="T237" i="91"/>
  <c r="N237" i="91"/>
  <c r="H237" i="91"/>
  <c r="Z236" i="91"/>
  <c r="T236" i="91"/>
  <c r="N236" i="91"/>
  <c r="H236" i="91"/>
  <c r="Z235" i="91"/>
  <c r="T235" i="91"/>
  <c r="N235" i="91"/>
  <c r="H235" i="91"/>
  <c r="Z234" i="91"/>
  <c r="T234" i="91"/>
  <c r="N234" i="91"/>
  <c r="H234" i="91"/>
  <c r="Z233" i="91"/>
  <c r="T233" i="91"/>
  <c r="N233" i="91"/>
  <c r="H233" i="91"/>
  <c r="Z232" i="91"/>
  <c r="T232" i="91"/>
  <c r="N232" i="91"/>
  <c r="H232" i="91"/>
  <c r="Z231" i="91"/>
  <c r="T231" i="91"/>
  <c r="N231" i="91"/>
  <c r="H231" i="91"/>
  <c r="Z230" i="91"/>
  <c r="T230" i="91"/>
  <c r="N230" i="91"/>
  <c r="H230" i="91"/>
  <c r="Z229" i="91"/>
  <c r="T229" i="91"/>
  <c r="N229" i="91"/>
  <c r="H229" i="91"/>
  <c r="Z226" i="91"/>
  <c r="T226" i="91"/>
  <c r="N226" i="91"/>
  <c r="H226" i="91"/>
  <c r="Z225" i="91"/>
  <c r="T225" i="91"/>
  <c r="N225" i="91"/>
  <c r="H225" i="91"/>
  <c r="Z224" i="91"/>
  <c r="T224" i="91"/>
  <c r="N224" i="91"/>
  <c r="H224" i="91"/>
  <c r="Z223" i="91"/>
  <c r="T223" i="91"/>
  <c r="N223" i="91"/>
  <c r="H223" i="91"/>
  <c r="Z222" i="91"/>
  <c r="T222" i="91"/>
  <c r="N222" i="91"/>
  <c r="H222" i="91"/>
  <c r="Z221" i="91"/>
  <c r="T221" i="91"/>
  <c r="N221" i="91"/>
  <c r="H221" i="91"/>
  <c r="Z220" i="91"/>
  <c r="T220" i="91"/>
  <c r="N220" i="91"/>
  <c r="H220" i="91"/>
  <c r="Z219" i="91"/>
  <c r="T219" i="91"/>
  <c r="N219" i="91"/>
  <c r="H219" i="91"/>
  <c r="Z218" i="91"/>
  <c r="T218" i="91"/>
  <c r="N218" i="91"/>
  <c r="H218" i="91"/>
  <c r="Z217" i="91"/>
  <c r="T217" i="91"/>
  <c r="N217" i="91"/>
  <c r="H217" i="91"/>
  <c r="Z216" i="91"/>
  <c r="T216" i="91"/>
  <c r="N216" i="91"/>
  <c r="H216" i="91"/>
  <c r="Z214" i="91"/>
  <c r="T214" i="91"/>
  <c r="N214" i="91"/>
  <c r="H214" i="91"/>
  <c r="Z213" i="91"/>
  <c r="T213" i="91"/>
  <c r="N213" i="91"/>
  <c r="H213" i="91"/>
  <c r="Z212" i="91"/>
  <c r="T212" i="91"/>
  <c r="N212" i="91"/>
  <c r="H212" i="91"/>
  <c r="Z210" i="91"/>
  <c r="T210" i="91"/>
  <c r="N210" i="91"/>
  <c r="H210" i="91"/>
  <c r="Z209" i="91"/>
  <c r="T209" i="91"/>
  <c r="N209" i="91"/>
  <c r="H209" i="91"/>
  <c r="Z208" i="91"/>
  <c r="T208" i="91"/>
  <c r="N208" i="91"/>
  <c r="H208" i="91"/>
  <c r="Z206" i="91"/>
  <c r="T206" i="91"/>
  <c r="N206" i="91"/>
  <c r="H206" i="91"/>
  <c r="Z205" i="91"/>
  <c r="T205" i="91"/>
  <c r="N205" i="91"/>
  <c r="H205" i="91"/>
  <c r="Z204" i="91"/>
  <c r="T204" i="91"/>
  <c r="N204" i="91"/>
  <c r="H204" i="91"/>
  <c r="Z203" i="91"/>
  <c r="T203" i="91"/>
  <c r="N203" i="91"/>
  <c r="H203" i="91"/>
  <c r="Z202" i="91"/>
  <c r="T202" i="91"/>
  <c r="N202" i="91"/>
  <c r="H202" i="91"/>
  <c r="Z201" i="91"/>
  <c r="T201" i="91"/>
  <c r="N201" i="91"/>
  <c r="H201" i="91"/>
  <c r="Z200" i="91"/>
  <c r="T200" i="91"/>
  <c r="N200" i="91"/>
  <c r="H200" i="91"/>
  <c r="Z199" i="91"/>
  <c r="T199" i="91"/>
  <c r="N199" i="91"/>
  <c r="H199" i="91"/>
  <c r="Z198" i="91"/>
  <c r="T198" i="91"/>
  <c r="N198" i="91"/>
  <c r="H198" i="91"/>
  <c r="Z197" i="91"/>
  <c r="T197" i="91"/>
  <c r="N197" i="91"/>
  <c r="H197" i="91"/>
  <c r="Z196" i="91"/>
  <c r="T196" i="91"/>
  <c r="N196" i="91"/>
  <c r="H196" i="91"/>
  <c r="Z195" i="91"/>
  <c r="T195" i="91"/>
  <c r="N195" i="91"/>
  <c r="H195" i="91"/>
  <c r="Z194" i="91"/>
  <c r="T194" i="91"/>
  <c r="N194" i="91"/>
  <c r="H194" i="91"/>
  <c r="Z193" i="91"/>
  <c r="T193" i="91"/>
  <c r="N193" i="91"/>
  <c r="H193" i="91"/>
  <c r="Z192" i="91"/>
  <c r="T192" i="91"/>
  <c r="N192" i="91"/>
  <c r="H192" i="91"/>
  <c r="Z191" i="91"/>
  <c r="T191" i="91"/>
  <c r="N191" i="91"/>
  <c r="H191" i="91"/>
  <c r="Z190" i="91"/>
  <c r="T190" i="91"/>
  <c r="N190" i="91"/>
  <c r="H190" i="91"/>
  <c r="Z189" i="91"/>
  <c r="T189" i="91"/>
  <c r="N189" i="91"/>
  <c r="H189" i="91"/>
  <c r="Z188" i="91"/>
  <c r="T188" i="91"/>
  <c r="N188" i="91"/>
  <c r="H188" i="91"/>
  <c r="Z187" i="91"/>
  <c r="T187" i="91"/>
  <c r="N187" i="91"/>
  <c r="H187" i="91"/>
  <c r="Z186" i="91"/>
  <c r="T186" i="91"/>
  <c r="N186" i="91"/>
  <c r="H186" i="91"/>
  <c r="Z185" i="91"/>
  <c r="T185" i="91"/>
  <c r="N185" i="91"/>
  <c r="H185" i="91"/>
  <c r="Z184" i="91"/>
  <c r="T184" i="91"/>
  <c r="N184" i="91"/>
  <c r="H184" i="91"/>
  <c r="Z183" i="91"/>
  <c r="T183" i="91"/>
  <c r="N183" i="91"/>
  <c r="H183" i="91"/>
  <c r="Z182" i="91"/>
  <c r="T182" i="91"/>
  <c r="N182" i="91"/>
  <c r="H182" i="91"/>
  <c r="Z181" i="91"/>
  <c r="T181" i="91"/>
  <c r="N181" i="91"/>
  <c r="H181" i="91"/>
  <c r="Z180" i="91"/>
  <c r="T180" i="91"/>
  <c r="N180" i="91"/>
  <c r="H180" i="91"/>
  <c r="Z179" i="91"/>
  <c r="T179" i="91"/>
  <c r="N179" i="91"/>
  <c r="H179" i="91"/>
  <c r="Z178" i="91"/>
  <c r="T178" i="91"/>
  <c r="N178" i="91"/>
  <c r="H178" i="91"/>
  <c r="Z177" i="91"/>
  <c r="T177" i="91"/>
  <c r="N177" i="91"/>
  <c r="H177" i="91"/>
  <c r="Z176" i="91"/>
  <c r="T176" i="91"/>
  <c r="N176" i="91"/>
  <c r="H176" i="91"/>
  <c r="Z174" i="91"/>
  <c r="T174" i="91"/>
  <c r="N174" i="91"/>
  <c r="H174" i="91"/>
  <c r="Z173" i="91"/>
  <c r="T173" i="91"/>
  <c r="N173" i="91"/>
  <c r="H173" i="91"/>
  <c r="Z172" i="91"/>
  <c r="T172" i="91"/>
  <c r="N172" i="91"/>
  <c r="H172" i="91"/>
  <c r="Z170" i="91"/>
  <c r="T170" i="91"/>
  <c r="N170" i="91"/>
  <c r="H170" i="91"/>
  <c r="Z169" i="91"/>
  <c r="T169" i="91"/>
  <c r="N169" i="91"/>
  <c r="H169" i="91"/>
  <c r="Z168" i="91"/>
  <c r="T168" i="91"/>
  <c r="N168" i="91"/>
  <c r="H168" i="91"/>
  <c r="Z167" i="91"/>
  <c r="T167" i="91"/>
  <c r="N167" i="91"/>
  <c r="H167" i="91"/>
  <c r="Z164" i="91"/>
  <c r="T164" i="91"/>
  <c r="N164" i="91"/>
  <c r="H164" i="91"/>
  <c r="Z163" i="91"/>
  <c r="T163" i="91"/>
  <c r="N163" i="91"/>
  <c r="H163" i="91"/>
  <c r="Z162" i="91"/>
  <c r="T162" i="91"/>
  <c r="N162" i="91"/>
  <c r="H162" i="91"/>
  <c r="Z160" i="91"/>
  <c r="T160" i="91"/>
  <c r="N160" i="91"/>
  <c r="H160" i="91"/>
  <c r="Z159" i="91"/>
  <c r="T159" i="91"/>
  <c r="N159" i="91"/>
  <c r="H159" i="91"/>
  <c r="Z158" i="91"/>
  <c r="T158" i="91"/>
  <c r="N158" i="91"/>
  <c r="H158" i="91"/>
  <c r="Z157" i="91"/>
  <c r="T157" i="91"/>
  <c r="N157" i="91"/>
  <c r="H157" i="91"/>
  <c r="Z156" i="91"/>
  <c r="T156" i="91"/>
  <c r="N156" i="91"/>
  <c r="H156" i="91"/>
  <c r="Z155" i="91"/>
  <c r="T155" i="91"/>
  <c r="N155" i="91"/>
  <c r="H155" i="91"/>
  <c r="Z154" i="91"/>
  <c r="T154" i="91"/>
  <c r="N154" i="91"/>
  <c r="H154" i="91"/>
  <c r="Z153" i="91"/>
  <c r="T153" i="91"/>
  <c r="N153" i="91"/>
  <c r="H153" i="91"/>
  <c r="Z152" i="91"/>
  <c r="T152" i="91"/>
  <c r="N152" i="91"/>
  <c r="H152" i="91"/>
  <c r="Z151" i="91"/>
  <c r="T151" i="91"/>
  <c r="N151" i="91"/>
  <c r="H151" i="91"/>
  <c r="Z150" i="91"/>
  <c r="T150" i="91"/>
  <c r="N150" i="91"/>
  <c r="H150" i="91"/>
  <c r="Z149" i="91"/>
  <c r="T149" i="91"/>
  <c r="N149" i="91"/>
  <c r="H149" i="91"/>
  <c r="Z147" i="91"/>
  <c r="T147" i="91"/>
  <c r="N147" i="91"/>
  <c r="H147" i="91"/>
  <c r="Z146" i="91"/>
  <c r="T146" i="91"/>
  <c r="N146" i="91"/>
  <c r="H146" i="91"/>
  <c r="Z145" i="91"/>
  <c r="T145" i="91"/>
  <c r="N145" i="91"/>
  <c r="H145" i="91"/>
  <c r="Z144" i="91"/>
  <c r="T144" i="91"/>
  <c r="N144" i="91"/>
  <c r="H144" i="91"/>
  <c r="Z143" i="91"/>
  <c r="T143" i="91"/>
  <c r="N143" i="91"/>
  <c r="H143" i="91"/>
  <c r="Z142" i="91"/>
  <c r="T142" i="91"/>
  <c r="N142" i="91"/>
  <c r="H142" i="91"/>
  <c r="Z141" i="91"/>
  <c r="T141" i="91"/>
  <c r="N141" i="91"/>
  <c r="H141" i="91"/>
  <c r="Z140" i="91"/>
  <c r="T140" i="91"/>
  <c r="N140" i="91"/>
  <c r="H140" i="91"/>
  <c r="Z138" i="91"/>
  <c r="T138" i="91"/>
  <c r="N138" i="91"/>
  <c r="H138" i="91"/>
  <c r="Z137" i="91"/>
  <c r="T137" i="91"/>
  <c r="N137" i="91"/>
  <c r="H137" i="91"/>
  <c r="Z136" i="91"/>
  <c r="T136" i="91"/>
  <c r="N136" i="91"/>
  <c r="H136" i="91"/>
  <c r="Z135" i="91"/>
  <c r="T135" i="91"/>
  <c r="N135" i="91"/>
  <c r="H135" i="91"/>
  <c r="Z134" i="91"/>
  <c r="T134" i="91"/>
  <c r="N134" i="91"/>
  <c r="H134" i="91"/>
  <c r="Z133" i="91"/>
  <c r="T133" i="91"/>
  <c r="N133" i="91"/>
  <c r="H133" i="91"/>
  <c r="Z132" i="91"/>
  <c r="T132" i="91"/>
  <c r="N132" i="91"/>
  <c r="H132" i="91"/>
  <c r="Z131" i="91"/>
  <c r="T131" i="91"/>
  <c r="N131" i="91"/>
  <c r="H131" i="91"/>
  <c r="Z130" i="91"/>
  <c r="T130" i="91"/>
  <c r="N130" i="91"/>
  <c r="H130" i="91"/>
  <c r="Z128" i="91"/>
  <c r="T128" i="91"/>
  <c r="N128" i="91"/>
  <c r="H128" i="91"/>
  <c r="Z127" i="91"/>
  <c r="T127" i="91"/>
  <c r="N127" i="91"/>
  <c r="H127" i="91"/>
  <c r="Z126" i="91"/>
  <c r="T126" i="91"/>
  <c r="N126" i="91"/>
  <c r="H126" i="91"/>
  <c r="Z124" i="91"/>
  <c r="T124" i="91"/>
  <c r="N124" i="91"/>
  <c r="H124" i="91"/>
  <c r="Z123" i="91"/>
  <c r="T123" i="91"/>
  <c r="N123" i="91"/>
  <c r="H123" i="91"/>
  <c r="Z121" i="91"/>
  <c r="T121" i="91"/>
  <c r="N121" i="91"/>
  <c r="H121" i="91"/>
  <c r="Z120" i="91"/>
  <c r="T120" i="91"/>
  <c r="N120" i="91"/>
  <c r="H120" i="91"/>
  <c r="Z118" i="91"/>
  <c r="T118" i="91"/>
  <c r="N118" i="91"/>
  <c r="H118" i="91"/>
  <c r="Z117" i="91"/>
  <c r="T117" i="91"/>
  <c r="N117" i="91"/>
  <c r="H117" i="91"/>
  <c r="Z116" i="91"/>
  <c r="T116" i="91"/>
  <c r="N116" i="91"/>
  <c r="H116" i="91"/>
  <c r="Z114" i="91"/>
  <c r="T114" i="91"/>
  <c r="N114" i="91"/>
  <c r="H114" i="91"/>
  <c r="Z113" i="91"/>
  <c r="T113" i="91"/>
  <c r="N113" i="91"/>
  <c r="H113" i="91"/>
  <c r="Z112" i="91"/>
  <c r="T112" i="91"/>
  <c r="N112" i="91"/>
  <c r="H112" i="91"/>
  <c r="Z111" i="91"/>
  <c r="T111" i="91"/>
  <c r="N111" i="91"/>
  <c r="H111" i="91"/>
  <c r="Z110" i="91"/>
  <c r="T110" i="91"/>
  <c r="N110" i="91"/>
  <c r="H110" i="91"/>
  <c r="Z109" i="91"/>
  <c r="T109" i="91"/>
  <c r="N109" i="91"/>
  <c r="H109" i="91"/>
  <c r="Z107" i="91"/>
  <c r="T107" i="91"/>
  <c r="N107" i="91"/>
  <c r="H107" i="91"/>
  <c r="Z106" i="91"/>
  <c r="T106" i="91"/>
  <c r="N106" i="91"/>
  <c r="H106" i="91"/>
  <c r="Z105" i="91"/>
  <c r="T105" i="91"/>
  <c r="N105" i="91"/>
  <c r="H105" i="91"/>
  <c r="Z104" i="91"/>
  <c r="T104" i="91"/>
  <c r="N104" i="91"/>
  <c r="H104" i="91"/>
  <c r="Z102" i="91"/>
  <c r="T102" i="91"/>
  <c r="N102" i="91"/>
  <c r="H102" i="91"/>
  <c r="Z101" i="91"/>
  <c r="T101" i="91"/>
  <c r="N101" i="91"/>
  <c r="H101" i="91"/>
  <c r="Z100" i="91"/>
  <c r="T100" i="91"/>
  <c r="N100" i="91"/>
  <c r="H100" i="91"/>
  <c r="Z99" i="91"/>
  <c r="T99" i="91"/>
  <c r="N99" i="91"/>
  <c r="H99" i="91"/>
  <c r="Z98" i="91"/>
  <c r="T98" i="91"/>
  <c r="N98" i="91"/>
  <c r="H98" i="91"/>
  <c r="Z97" i="91"/>
  <c r="T97" i="91"/>
  <c r="N97" i="91"/>
  <c r="H97" i="91"/>
  <c r="Z96" i="91"/>
  <c r="T96" i="91"/>
  <c r="N96" i="91"/>
  <c r="H96" i="91"/>
  <c r="Z95" i="91"/>
  <c r="T95" i="91"/>
  <c r="N95" i="91"/>
  <c r="H95" i="91"/>
  <c r="Z94" i="91"/>
  <c r="T94" i="91"/>
  <c r="N94" i="91"/>
  <c r="H94" i="91"/>
  <c r="Z93" i="91"/>
  <c r="T93" i="91"/>
  <c r="N93" i="91"/>
  <c r="H93" i="91"/>
  <c r="Z92" i="91"/>
  <c r="T92" i="91"/>
  <c r="N92" i="91"/>
  <c r="H92" i="91"/>
  <c r="Z91" i="91"/>
  <c r="T91" i="91"/>
  <c r="N91" i="91"/>
  <c r="H91" i="91"/>
  <c r="Z90" i="91"/>
  <c r="T90" i="91"/>
  <c r="N90" i="91"/>
  <c r="H90" i="91"/>
  <c r="Z89" i="91"/>
  <c r="T89" i="91"/>
  <c r="N89" i="91"/>
  <c r="H89" i="91"/>
  <c r="Z88" i="91"/>
  <c r="T88" i="91"/>
  <c r="N88" i="91"/>
  <c r="H88" i="91"/>
  <c r="Z87" i="91"/>
  <c r="T87" i="91"/>
  <c r="N87" i="91"/>
  <c r="H87" i="91"/>
  <c r="Z86" i="91"/>
  <c r="T86" i="91"/>
  <c r="N86" i="91"/>
  <c r="H86" i="91"/>
  <c r="Z85" i="91"/>
  <c r="T85" i="91"/>
  <c r="N85" i="91"/>
  <c r="H85" i="91"/>
  <c r="Z84" i="91"/>
  <c r="T84" i="91"/>
  <c r="N84" i="91"/>
  <c r="H84" i="91"/>
  <c r="Z83" i="91"/>
  <c r="T83" i="91"/>
  <c r="N83" i="91"/>
  <c r="H83" i="91"/>
  <c r="Z82" i="91"/>
  <c r="T82" i="91"/>
  <c r="N82" i="91"/>
  <c r="H82" i="91"/>
  <c r="Z81" i="91"/>
  <c r="T81" i="91"/>
  <c r="N81" i="91"/>
  <c r="H81" i="91"/>
  <c r="Z80" i="91"/>
  <c r="T80" i="91"/>
  <c r="N80" i="91"/>
  <c r="H80" i="91"/>
  <c r="Z79" i="91"/>
  <c r="T79" i="91"/>
  <c r="N79" i="91"/>
  <c r="H79" i="91"/>
  <c r="Z78" i="91"/>
  <c r="T78" i="91"/>
  <c r="N78" i="91"/>
  <c r="H78" i="91"/>
  <c r="Z77" i="91"/>
  <c r="T77" i="91"/>
  <c r="N77" i="91"/>
  <c r="H77" i="91"/>
  <c r="Z75" i="91"/>
  <c r="T75" i="91"/>
  <c r="N75" i="91"/>
  <c r="H75" i="91"/>
  <c r="Z74" i="91"/>
  <c r="T74" i="91"/>
  <c r="N74" i="91"/>
  <c r="H74" i="91"/>
  <c r="Z72" i="91"/>
  <c r="T72" i="91"/>
  <c r="N72" i="91"/>
  <c r="H72" i="91"/>
  <c r="Z71" i="91"/>
  <c r="T71" i="91"/>
  <c r="N71" i="91"/>
  <c r="H71" i="91"/>
  <c r="Z70" i="91"/>
  <c r="T70" i="91"/>
  <c r="N70" i="91"/>
  <c r="H70" i="91"/>
  <c r="Z69" i="91"/>
  <c r="T69" i="91"/>
  <c r="N69" i="91"/>
  <c r="H69" i="91"/>
  <c r="Z68" i="91"/>
  <c r="T68" i="91"/>
  <c r="N68" i="91"/>
  <c r="H68" i="91"/>
  <c r="Z66" i="91"/>
  <c r="T66" i="91"/>
  <c r="N66" i="91"/>
  <c r="H66" i="91"/>
  <c r="Z65" i="91"/>
  <c r="T65" i="91"/>
  <c r="N65" i="91"/>
  <c r="H65" i="91"/>
  <c r="Z64" i="91"/>
  <c r="T64" i="91"/>
  <c r="N64" i="91"/>
  <c r="H64" i="91"/>
  <c r="Z63" i="91"/>
  <c r="T63" i="91"/>
  <c r="N63" i="91"/>
  <c r="H63" i="91"/>
  <c r="Z62" i="91"/>
  <c r="T62" i="91"/>
  <c r="N62" i="91"/>
  <c r="H62" i="91"/>
  <c r="Z61" i="91"/>
  <c r="T61" i="91"/>
  <c r="N61" i="91"/>
  <c r="H61" i="91"/>
  <c r="Z59" i="91"/>
  <c r="T59" i="91"/>
  <c r="N59" i="91"/>
  <c r="H59" i="91"/>
  <c r="Z58" i="91"/>
  <c r="T58" i="91"/>
  <c r="N58" i="91"/>
  <c r="H58" i="91"/>
  <c r="Z57" i="91"/>
  <c r="T57" i="91"/>
  <c r="N57" i="91"/>
  <c r="H57" i="91"/>
  <c r="Z56" i="91"/>
  <c r="T56" i="91"/>
  <c r="N56" i="91"/>
  <c r="H56" i="91"/>
  <c r="Z55" i="91"/>
  <c r="T55" i="91"/>
  <c r="N55" i="91"/>
  <c r="H55" i="91"/>
  <c r="Z53" i="91"/>
  <c r="T53" i="91"/>
  <c r="N53" i="91"/>
  <c r="H53" i="91"/>
  <c r="Z52" i="91"/>
  <c r="T52" i="91"/>
  <c r="N52" i="91"/>
  <c r="H52" i="91"/>
  <c r="Z51" i="91"/>
  <c r="T51" i="91"/>
  <c r="N51" i="91"/>
  <c r="H51" i="91"/>
  <c r="Z50" i="91"/>
  <c r="T50" i="91"/>
  <c r="N50" i="91"/>
  <c r="H50" i="91"/>
  <c r="Z49" i="91"/>
  <c r="T49" i="91"/>
  <c r="N49" i="91"/>
  <c r="H49" i="91"/>
  <c r="Z48" i="91"/>
  <c r="T48" i="91"/>
  <c r="N48" i="91"/>
  <c r="H48" i="91"/>
  <c r="Z47" i="91"/>
  <c r="T47" i="91"/>
  <c r="N47" i="91"/>
  <c r="H47" i="91"/>
  <c r="Z46" i="91"/>
  <c r="T46" i="91"/>
  <c r="N46" i="91"/>
  <c r="H46" i="91"/>
  <c r="Z44" i="91"/>
  <c r="T44" i="91"/>
  <c r="N44" i="91"/>
  <c r="H44" i="91"/>
  <c r="Z43" i="91"/>
  <c r="T43" i="91"/>
  <c r="N43" i="91"/>
  <c r="H43" i="91"/>
  <c r="Z42" i="91"/>
  <c r="T42" i="91"/>
  <c r="N42" i="91"/>
  <c r="H42" i="91"/>
  <c r="Z41" i="91"/>
  <c r="T41" i="91"/>
  <c r="N41" i="91"/>
  <c r="H41" i="91"/>
  <c r="Z39" i="91"/>
  <c r="T39" i="91"/>
  <c r="N39" i="91"/>
  <c r="H39" i="91"/>
  <c r="Z38" i="91"/>
  <c r="T38" i="91"/>
  <c r="N38" i="91"/>
  <c r="H38" i="91"/>
  <c r="Z36" i="91"/>
  <c r="T36" i="91"/>
  <c r="N36" i="91"/>
  <c r="H36" i="91"/>
  <c r="Z35" i="91"/>
  <c r="T35" i="91"/>
  <c r="N35" i="91"/>
  <c r="H35" i="91"/>
  <c r="Z33" i="91"/>
  <c r="T33" i="91"/>
  <c r="N33" i="91"/>
  <c r="H33" i="91"/>
  <c r="Z32" i="91"/>
  <c r="T32" i="91"/>
  <c r="N32" i="91"/>
  <c r="H32" i="91"/>
  <c r="Z31" i="91"/>
  <c r="T31" i="91"/>
  <c r="N31" i="91"/>
  <c r="H31" i="91"/>
  <c r="Z30" i="91"/>
  <c r="T30" i="91"/>
  <c r="N30" i="91"/>
  <c r="H30" i="91"/>
  <c r="Z29" i="91"/>
  <c r="T29" i="91"/>
  <c r="N29" i="91"/>
  <c r="H29" i="91"/>
  <c r="Z28" i="91"/>
  <c r="T28" i="91"/>
  <c r="N28" i="91"/>
  <c r="H28" i="91"/>
  <c r="Z27" i="91"/>
  <c r="T27" i="91"/>
  <c r="N27" i="91"/>
  <c r="H27" i="91"/>
  <c r="Z26" i="91"/>
  <c r="T26" i="91"/>
  <c r="N26" i="91"/>
  <c r="H26" i="91"/>
  <c r="Z25" i="91"/>
  <c r="T25" i="91"/>
  <c r="N25" i="91"/>
  <c r="H25" i="91"/>
  <c r="Z24" i="91"/>
  <c r="T24" i="91"/>
  <c r="N24" i="91"/>
  <c r="H24" i="91"/>
  <c r="Z23" i="91"/>
  <c r="T23" i="91"/>
  <c r="N23" i="91"/>
  <c r="H23" i="91"/>
  <c r="Z21" i="91"/>
  <c r="T21" i="91"/>
  <c r="N21" i="91"/>
  <c r="H21" i="91"/>
  <c r="Z20" i="91"/>
  <c r="T20" i="91"/>
  <c r="N20" i="91"/>
  <c r="H20" i="91"/>
  <c r="Z19" i="91"/>
  <c r="T19" i="91"/>
  <c r="N19" i="91"/>
  <c r="H19" i="91"/>
  <c r="Z18" i="91"/>
  <c r="T18" i="91"/>
  <c r="N18" i="91"/>
  <c r="H18" i="91"/>
  <c r="Z17" i="91"/>
  <c r="T17" i="91"/>
  <c r="N17" i="91"/>
  <c r="H17" i="91"/>
  <c r="Z16" i="91"/>
  <c r="T16" i="91"/>
  <c r="N16" i="91"/>
  <c r="H16" i="91"/>
  <c r="Z15" i="91"/>
  <c r="T15" i="91"/>
  <c r="N15" i="91"/>
  <c r="H15" i="91"/>
  <c r="Z14" i="91"/>
  <c r="T14" i="91"/>
  <c r="N14" i="91"/>
  <c r="H14" i="91"/>
  <c r="Z13" i="91"/>
  <c r="T13" i="91"/>
  <c r="N13" i="91"/>
  <c r="H13" i="91"/>
  <c r="Z12" i="91"/>
  <c r="T12" i="91"/>
  <c r="N12" i="91"/>
  <c r="H12" i="91"/>
  <c r="Z11" i="91"/>
  <c r="T11" i="91"/>
  <c r="N11" i="91"/>
  <c r="H11" i="91"/>
  <c r="Z10" i="91"/>
  <c r="T10" i="91"/>
  <c r="N10" i="91"/>
  <c r="H10" i="91"/>
  <c r="Q10" i="89" l="1"/>
  <c r="Q13" i="89"/>
  <c r="Q15" i="89"/>
  <c r="Q18" i="89"/>
  <c r="Q21" i="89"/>
  <c r="Q25" i="89"/>
  <c r="Q30" i="89"/>
  <c r="Q34" i="89"/>
  <c r="Q37" i="89"/>
  <c r="Q39" i="89"/>
  <c r="Q41" i="89"/>
  <c r="Q44" i="89"/>
  <c r="Q48" i="89"/>
  <c r="Q51" i="89"/>
  <c r="Q54" i="89"/>
  <c r="Q59" i="89"/>
  <c r="Q62" i="89"/>
  <c r="Q66" i="89"/>
  <c r="Q70" i="89"/>
  <c r="Q75" i="89"/>
  <c r="Q78" i="89"/>
  <c r="Q82" i="89"/>
  <c r="Q86" i="89"/>
  <c r="Q90" i="89"/>
  <c r="Q93" i="89"/>
  <c r="Q97" i="89"/>
  <c r="Q102" i="89"/>
  <c r="Q104" i="89"/>
  <c r="Q107" i="89"/>
  <c r="Q108" i="89"/>
  <c r="Q110" i="89"/>
  <c r="Q114" i="89"/>
  <c r="Q116" i="89"/>
  <c r="Q118" i="89"/>
  <c r="Q120" i="89"/>
  <c r="Q122" i="89"/>
  <c r="Q123" i="89"/>
  <c r="Q124" i="89"/>
  <c r="Q125" i="89"/>
  <c r="Q127" i="89"/>
  <c r="Q128" i="89"/>
  <c r="Q129" i="89"/>
  <c r="Q131" i="89"/>
  <c r="Q144" i="89"/>
  <c r="Q147" i="89"/>
  <c r="Q151" i="89"/>
  <c r="Q155" i="89"/>
  <c r="Q160" i="89"/>
  <c r="Q161" i="89"/>
  <c r="Q12" i="89"/>
  <c r="Q16" i="89"/>
  <c r="Q19" i="89"/>
  <c r="Q23" i="89"/>
  <c r="Q29" i="89"/>
  <c r="Q32" i="89"/>
  <c r="Q36" i="89"/>
  <c r="Q40" i="89"/>
  <c r="Q43" i="89"/>
  <c r="Q46" i="89"/>
  <c r="Q50" i="89"/>
  <c r="Q53" i="89"/>
  <c r="Q58" i="89"/>
  <c r="Q61" i="89"/>
  <c r="Q65" i="89"/>
  <c r="Q68" i="89"/>
  <c r="Q76" i="89"/>
  <c r="Q79" i="89"/>
  <c r="Q81" i="89"/>
  <c r="Q85" i="89"/>
  <c r="Q89" i="89"/>
  <c r="Q92" i="89"/>
  <c r="Q96" i="89"/>
  <c r="Q99" i="89"/>
  <c r="Q103" i="89"/>
  <c r="Q106" i="89"/>
  <c r="Q109" i="89"/>
  <c r="Q111" i="89"/>
  <c r="Q115" i="89"/>
  <c r="Q117" i="89"/>
  <c r="Q119" i="89"/>
  <c r="Q121" i="89"/>
  <c r="Q126" i="89"/>
  <c r="Q138" i="89"/>
  <c r="Q140" i="89"/>
  <c r="Q145" i="89"/>
  <c r="Q148" i="89"/>
  <c r="Q153" i="89"/>
  <c r="Q157" i="89"/>
  <c r="Q163" i="89"/>
  <c r="Q11" i="89"/>
  <c r="Q14" i="89"/>
  <c r="Q17" i="89"/>
  <c r="Q20" i="89"/>
  <c r="Q24" i="89"/>
  <c r="Q26" i="89"/>
  <c r="Q31" i="89"/>
  <c r="Q33" i="89"/>
  <c r="Q35" i="89"/>
  <c r="Q38" i="89"/>
  <c r="Q42" i="89"/>
  <c r="Q45" i="89"/>
  <c r="Q49" i="89"/>
  <c r="Q52" i="89"/>
  <c r="Q57" i="89"/>
  <c r="Q60" i="89"/>
  <c r="Q63" i="89"/>
  <c r="Q67" i="89"/>
  <c r="Q74" i="89"/>
  <c r="Q77" i="89"/>
  <c r="Q80" i="89"/>
  <c r="Q83" i="89"/>
  <c r="Q87" i="89"/>
  <c r="Q91" i="89"/>
  <c r="Q95" i="89"/>
  <c r="Q98" i="89"/>
  <c r="Q105" i="89"/>
  <c r="Q113" i="89"/>
  <c r="Q132" i="89"/>
  <c r="Q133" i="89"/>
  <c r="Q134" i="89"/>
  <c r="Q135" i="89"/>
  <c r="Q136" i="89"/>
  <c r="Q137" i="89"/>
  <c r="Q139" i="89"/>
  <c r="Q141" i="89"/>
  <c r="Q146" i="89"/>
  <c r="Q149" i="89"/>
  <c r="Q152" i="89"/>
  <c r="Q154" i="89"/>
  <c r="Q158" i="89"/>
  <c r="Q162" i="89"/>
  <c r="O11" i="89"/>
  <c r="O13" i="89"/>
  <c r="O16" i="89"/>
  <c r="O19" i="89"/>
  <c r="O23" i="89"/>
  <c r="O26" i="89"/>
  <c r="O30" i="89"/>
  <c r="O32" i="89"/>
  <c r="O34" i="89"/>
  <c r="O35" i="89"/>
  <c r="O36" i="89"/>
  <c r="O38" i="89"/>
  <c r="O39" i="89"/>
  <c r="O40" i="89"/>
  <c r="O41" i="89"/>
  <c r="O42" i="89"/>
  <c r="O43" i="89"/>
  <c r="O44" i="89"/>
  <c r="O45" i="89"/>
  <c r="O46" i="89"/>
  <c r="O48" i="89"/>
  <c r="O49" i="89"/>
  <c r="O50" i="89"/>
  <c r="O51" i="89"/>
  <c r="O52" i="89"/>
  <c r="O53" i="89"/>
  <c r="O83" i="89"/>
  <c r="O10" i="89"/>
  <c r="O12" i="89"/>
  <c r="O14" i="89"/>
  <c r="O15" i="89"/>
  <c r="O17" i="89"/>
  <c r="O18" i="89"/>
  <c r="O20" i="89"/>
  <c r="O21" i="89"/>
  <c r="O24" i="89"/>
  <c r="O25" i="89"/>
  <c r="O29" i="89"/>
  <c r="O31" i="89"/>
  <c r="O33" i="89"/>
  <c r="O37" i="89"/>
  <c r="O54" i="89"/>
  <c r="O57" i="89"/>
  <c r="O58" i="89"/>
  <c r="O59" i="89"/>
  <c r="O60" i="89"/>
  <c r="O61" i="89"/>
  <c r="O62" i="89"/>
  <c r="O63" i="89"/>
  <c r="O65" i="89"/>
  <c r="O66" i="89"/>
  <c r="O67" i="89"/>
  <c r="O68" i="89"/>
  <c r="O70" i="89"/>
  <c r="O74" i="89"/>
  <c r="O75" i="89"/>
  <c r="O76" i="89"/>
  <c r="O77" i="89"/>
  <c r="O78" i="89"/>
  <c r="O79" i="89"/>
  <c r="O80" i="89"/>
  <c r="O81" i="89"/>
  <c r="O82" i="89"/>
  <c r="O85" i="89"/>
  <c r="O89" i="89"/>
  <c r="O92" i="89"/>
  <c r="O96" i="89"/>
  <c r="O99" i="89"/>
  <c r="O104" i="89"/>
  <c r="O107" i="89"/>
  <c r="O111" i="89"/>
  <c r="O115" i="89"/>
  <c r="O117" i="89"/>
  <c r="O120" i="89"/>
  <c r="O124" i="89"/>
  <c r="O127" i="89"/>
  <c r="O132" i="89"/>
  <c r="O136" i="89"/>
  <c r="O139" i="89"/>
  <c r="O144" i="89"/>
  <c r="O146" i="89"/>
  <c r="O148" i="89"/>
  <c r="O149" i="89"/>
  <c r="O152" i="89"/>
  <c r="O153" i="89"/>
  <c r="O154" i="89"/>
  <c r="O155" i="89"/>
  <c r="O157" i="89"/>
  <c r="O158" i="89"/>
  <c r="O160" i="89"/>
  <c r="O161" i="89"/>
  <c r="O163" i="89"/>
  <c r="O86" i="89"/>
  <c r="O87" i="89"/>
  <c r="O90" i="89"/>
  <c r="O91" i="89"/>
  <c r="O93" i="89"/>
  <c r="O95" i="89"/>
  <c r="O97" i="89"/>
  <c r="O98" i="89"/>
  <c r="O102" i="89"/>
  <c r="O103" i="89"/>
  <c r="O105" i="89"/>
  <c r="O106" i="89"/>
  <c r="O108" i="89"/>
  <c r="O109" i="89"/>
  <c r="O110" i="89"/>
  <c r="O113" i="89"/>
  <c r="O114" i="89"/>
  <c r="O116" i="89"/>
  <c r="O118" i="89"/>
  <c r="O119" i="89"/>
  <c r="O121" i="89"/>
  <c r="O122" i="89"/>
  <c r="O123" i="89"/>
  <c r="O125" i="89"/>
  <c r="O126" i="89"/>
  <c r="O128" i="89"/>
  <c r="O129" i="89"/>
  <c r="O131" i="89"/>
  <c r="O133" i="89"/>
  <c r="O134" i="89"/>
  <c r="O135" i="89"/>
  <c r="O137" i="89"/>
  <c r="O138" i="89"/>
  <c r="O140" i="89"/>
  <c r="O141" i="89"/>
  <c r="O145" i="89"/>
  <c r="O147" i="89"/>
  <c r="O151" i="89"/>
  <c r="O162" i="89"/>
  <c r="P10" i="89"/>
  <c r="P11" i="89"/>
  <c r="P12" i="89"/>
  <c r="P13" i="89"/>
  <c r="P14" i="89"/>
  <c r="P15" i="89"/>
  <c r="P16" i="89"/>
  <c r="P17" i="89"/>
  <c r="P18" i="89"/>
  <c r="P19" i="89"/>
  <c r="P20" i="89"/>
  <c r="P21" i="89"/>
  <c r="P23" i="89"/>
  <c r="P24" i="89"/>
  <c r="P25" i="89"/>
  <c r="P26" i="89"/>
  <c r="P29" i="89"/>
  <c r="P30" i="89"/>
  <c r="P31" i="89"/>
  <c r="P32" i="89"/>
  <c r="P33" i="89"/>
  <c r="P34" i="89"/>
  <c r="P35" i="89"/>
  <c r="P36" i="89"/>
  <c r="P37" i="89"/>
  <c r="P38" i="89"/>
  <c r="P39" i="89"/>
  <c r="P40" i="89"/>
  <c r="P41" i="89"/>
  <c r="P42" i="89"/>
  <c r="R42" i="89" s="1"/>
  <c r="P43" i="89"/>
  <c r="P44" i="89"/>
  <c r="P45" i="89"/>
  <c r="P46" i="89"/>
  <c r="P48" i="89"/>
  <c r="R48" i="89" s="1"/>
  <c r="P49" i="89"/>
  <c r="P50" i="89"/>
  <c r="P51" i="89"/>
  <c r="P52" i="89"/>
  <c r="P53" i="89"/>
  <c r="P54" i="89"/>
  <c r="R54" i="89" s="1"/>
  <c r="P57" i="89"/>
  <c r="P58" i="89"/>
  <c r="P59" i="89"/>
  <c r="P60" i="89"/>
  <c r="P61" i="89"/>
  <c r="P62" i="89"/>
  <c r="R62" i="89" s="1"/>
  <c r="P63" i="89"/>
  <c r="P65" i="89"/>
  <c r="P66" i="89"/>
  <c r="P67" i="89"/>
  <c r="P68" i="89"/>
  <c r="P70" i="89"/>
  <c r="P74" i="89"/>
  <c r="P75" i="89"/>
  <c r="P76" i="89"/>
  <c r="P77" i="89"/>
  <c r="P78" i="89"/>
  <c r="P79" i="89"/>
  <c r="P80" i="89"/>
  <c r="P81" i="89"/>
  <c r="P82" i="89"/>
  <c r="P83" i="89"/>
  <c r="P85" i="89"/>
  <c r="P86" i="89"/>
  <c r="P87" i="89"/>
  <c r="P89" i="89"/>
  <c r="P90" i="89"/>
  <c r="P91" i="89"/>
  <c r="P92" i="89"/>
  <c r="P93" i="89"/>
  <c r="R93" i="89" s="1"/>
  <c r="P95" i="89"/>
  <c r="P96" i="89"/>
  <c r="P97" i="89"/>
  <c r="R97" i="89" s="1"/>
  <c r="P98" i="89"/>
  <c r="P99" i="89"/>
  <c r="P102" i="89"/>
  <c r="P103" i="89"/>
  <c r="P104" i="89"/>
  <c r="P105" i="89"/>
  <c r="P106" i="89"/>
  <c r="R106" i="89" s="1"/>
  <c r="P107" i="89"/>
  <c r="P108" i="89"/>
  <c r="P109" i="89"/>
  <c r="P110" i="89"/>
  <c r="P111" i="89"/>
  <c r="P113" i="89"/>
  <c r="P114" i="89"/>
  <c r="P115" i="89"/>
  <c r="P116" i="89"/>
  <c r="P117" i="89"/>
  <c r="P118" i="89"/>
  <c r="P119" i="89"/>
  <c r="P120" i="89"/>
  <c r="P121" i="89"/>
  <c r="R121" i="89" s="1"/>
  <c r="P122" i="89"/>
  <c r="P123" i="89"/>
  <c r="P124" i="89"/>
  <c r="R124" i="89" s="1"/>
  <c r="P125" i="89"/>
  <c r="P126" i="89"/>
  <c r="P127" i="89"/>
  <c r="P128" i="89"/>
  <c r="P129" i="89"/>
  <c r="P131" i="89"/>
  <c r="P132" i="89"/>
  <c r="P133" i="89"/>
  <c r="P134" i="89"/>
  <c r="P135" i="89"/>
  <c r="P136" i="89"/>
  <c r="P137" i="89"/>
  <c r="P138" i="89"/>
  <c r="P139" i="89"/>
  <c r="P140" i="89"/>
  <c r="P141" i="89"/>
  <c r="P144" i="89"/>
  <c r="P145" i="89"/>
  <c r="P146" i="89"/>
  <c r="P147" i="89"/>
  <c r="P148" i="89"/>
  <c r="P149" i="89"/>
  <c r="P151" i="89"/>
  <c r="R151" i="89" s="1"/>
  <c r="P152" i="89"/>
  <c r="P153" i="89"/>
  <c r="P154" i="89"/>
  <c r="P155" i="89"/>
  <c r="P157" i="89"/>
  <c r="P158" i="89"/>
  <c r="P160" i="89"/>
  <c r="P161" i="89"/>
  <c r="P162" i="89"/>
  <c r="P163" i="89"/>
  <c r="D19" i="3"/>
  <c r="R146" i="89" l="1"/>
  <c r="R136" i="89"/>
  <c r="R80" i="89"/>
  <c r="R132" i="89"/>
  <c r="R110" i="89"/>
  <c r="R49" i="89"/>
  <c r="R115" i="89"/>
  <c r="R51" i="89"/>
  <c r="R155" i="89"/>
  <c r="R102" i="89"/>
  <c r="R63" i="89"/>
  <c r="R148" i="89"/>
  <c r="R89" i="89"/>
  <c r="R58" i="89"/>
  <c r="R141" i="89"/>
  <c r="R116" i="89"/>
  <c r="R78" i="89"/>
  <c r="R161" i="89"/>
  <c r="R123" i="89"/>
  <c r="R91" i="89"/>
  <c r="R77" i="89"/>
  <c r="R45" i="89"/>
  <c r="R37" i="89"/>
  <c r="R33" i="89"/>
  <c r="R23" i="89"/>
  <c r="R10" i="89"/>
  <c r="R147" i="89"/>
  <c r="R111" i="89"/>
  <c r="R145" i="89"/>
  <c r="R135" i="89"/>
  <c r="R99" i="89"/>
  <c r="R53" i="89"/>
  <c r="R21" i="89"/>
  <c r="R35" i="89"/>
  <c r="R12" i="89"/>
  <c r="R127" i="89"/>
  <c r="R96" i="89"/>
  <c r="R65" i="89"/>
  <c r="R50" i="89"/>
  <c r="R18" i="89"/>
  <c r="R134" i="89"/>
  <c r="R87" i="89"/>
  <c r="R74" i="89"/>
  <c r="R57" i="89"/>
  <c r="R31" i="89"/>
  <c r="R157" i="89"/>
  <c r="R36" i="89"/>
  <c r="R144" i="89"/>
  <c r="R104" i="89"/>
  <c r="R59" i="89"/>
  <c r="R117" i="89"/>
  <c r="R16" i="89"/>
  <c r="R140" i="89"/>
  <c r="R52" i="89"/>
  <c r="R26" i="89"/>
  <c r="R14" i="89"/>
  <c r="R46" i="89"/>
  <c r="R86" i="89"/>
  <c r="R41" i="89"/>
  <c r="R122" i="89"/>
  <c r="R109" i="89"/>
  <c r="R149" i="89"/>
  <c r="R70" i="89"/>
  <c r="R153" i="89"/>
  <c r="R138" i="89"/>
  <c r="R125" i="89"/>
  <c r="R83" i="89"/>
  <c r="R79" i="89"/>
  <c r="R67" i="89"/>
  <c r="R158" i="89"/>
  <c r="R95" i="89"/>
  <c r="R103" i="89"/>
  <c r="R76" i="89"/>
  <c r="R129" i="89"/>
  <c r="R108" i="89"/>
  <c r="R39" i="89"/>
  <c r="R25" i="89"/>
  <c r="R162" i="89"/>
  <c r="R137" i="89"/>
  <c r="R133" i="89"/>
  <c r="R120" i="89"/>
  <c r="R92" i="89"/>
  <c r="R61" i="89"/>
  <c r="R38" i="89"/>
  <c r="R19" i="89"/>
  <c r="R15" i="89"/>
  <c r="R113" i="89"/>
  <c r="R20" i="89"/>
  <c r="R163" i="89"/>
  <c r="R85" i="89"/>
  <c r="R40" i="89"/>
  <c r="R128" i="89"/>
  <c r="R34" i="89"/>
  <c r="R98" i="89"/>
  <c r="R152" i="89"/>
  <c r="R82" i="89"/>
  <c r="R66" i="89"/>
  <c r="R24" i="89"/>
  <c r="R11" i="89"/>
  <c r="R81" i="89"/>
  <c r="R60" i="89"/>
  <c r="R118" i="89"/>
  <c r="R90" i="89"/>
  <c r="R44" i="89"/>
  <c r="R17" i="89"/>
  <c r="R75" i="89"/>
  <c r="R107" i="89"/>
  <c r="R119" i="89"/>
  <c r="R160" i="89"/>
  <c r="R131" i="89"/>
  <c r="R105" i="89"/>
  <c r="R32" i="89"/>
  <c r="R43" i="89"/>
  <c r="R30" i="89"/>
  <c r="R29" i="89"/>
  <c r="R154" i="89"/>
  <c r="R139" i="89"/>
  <c r="R126" i="89"/>
  <c r="R114" i="89"/>
  <c r="R68" i="89"/>
  <c r="R13" i="89"/>
  <c r="C19" i="3"/>
  <c r="E19" i="3"/>
  <c r="B19" i="3"/>
  <c r="Y296" i="91" l="1"/>
  <c r="U292" i="91"/>
  <c r="Y291" i="91"/>
  <c r="Y285" i="91"/>
  <c r="Y281" i="91"/>
  <c r="Y273" i="91"/>
  <c r="Y265" i="91"/>
  <c r="Y262" i="91"/>
  <c r="Y254" i="91"/>
  <c r="Y247" i="91"/>
  <c r="Y243" i="91"/>
  <c r="X238" i="91"/>
  <c r="Y232" i="91"/>
  <c r="Y229" i="91"/>
  <c r="Y225" i="91"/>
  <c r="Y223" i="91"/>
  <c r="Y222" i="91"/>
  <c r="Y221" i="91"/>
  <c r="Y217" i="91"/>
  <c r="Y214" i="91"/>
  <c r="X207" i="91"/>
  <c r="U207" i="91"/>
  <c r="Y204" i="91"/>
  <c r="Y202" i="91"/>
  <c r="Y196" i="91"/>
  <c r="Y194" i="91"/>
  <c r="Y192" i="91"/>
  <c r="Y190" i="91"/>
  <c r="Y186" i="91"/>
  <c r="Y184" i="91"/>
  <c r="Y182" i="91"/>
  <c r="Y180" i="91"/>
  <c r="Y178" i="91"/>
  <c r="Y173" i="91"/>
  <c r="Y172" i="91"/>
  <c r="Y168" i="91"/>
  <c r="Y155" i="91"/>
  <c r="Y154" i="91"/>
  <c r="Y153" i="91"/>
  <c r="Y151" i="91"/>
  <c r="Y145" i="91"/>
  <c r="Y144" i="91"/>
  <c r="Y142" i="91"/>
  <c r="Y136" i="91"/>
  <c r="Y128" i="91"/>
  <c r="X125" i="91"/>
  <c r="V122" i="91"/>
  <c r="Z122" i="91" s="1"/>
  <c r="U122" i="91"/>
  <c r="X119" i="91"/>
  <c r="Y120" i="91"/>
  <c r="Y117" i="91"/>
  <c r="X115" i="91"/>
  <c r="U115" i="91"/>
  <c r="Y113" i="91"/>
  <c r="Y111" i="91"/>
  <c r="Y106" i="91"/>
  <c r="Y105" i="91"/>
  <c r="Y102" i="91"/>
  <c r="Y95" i="91"/>
  <c r="Y94" i="91"/>
  <c r="Y93" i="91"/>
  <c r="Y90" i="91"/>
  <c r="Y83" i="91"/>
  <c r="Y82" i="91"/>
  <c r="Y81" i="91"/>
  <c r="X73" i="91"/>
  <c r="V73" i="91"/>
  <c r="Z73" i="91" s="1"/>
  <c r="Y66" i="91"/>
  <c r="Y65" i="91"/>
  <c r="Y63" i="91"/>
  <c r="Y62" i="91"/>
  <c r="Y58" i="91"/>
  <c r="Y57" i="91"/>
  <c r="Y55" i="91"/>
  <c r="Y52" i="91"/>
  <c r="Y48" i="91"/>
  <c r="Y43" i="91"/>
  <c r="Y41" i="91"/>
  <c r="V37" i="91"/>
  <c r="Z37" i="91" s="1"/>
  <c r="U37" i="91"/>
  <c r="Y33" i="91"/>
  <c r="Y32" i="91"/>
  <c r="Y31" i="91"/>
  <c r="Y28" i="91"/>
  <c r="Y27" i="91"/>
  <c r="Y23" i="91"/>
  <c r="S290" i="91"/>
  <c r="O288" i="91"/>
  <c r="S287" i="91"/>
  <c r="S282" i="91"/>
  <c r="S280" i="91"/>
  <c r="S278" i="91"/>
  <c r="S276" i="91"/>
  <c r="S274" i="91"/>
  <c r="S265" i="91"/>
  <c r="S264" i="91"/>
  <c r="S261" i="91"/>
  <c r="S253" i="91"/>
  <c r="S252" i="91"/>
  <c r="S248" i="91"/>
  <c r="S247" i="91"/>
  <c r="S246" i="91"/>
  <c r="S241" i="91"/>
  <c r="S237" i="91"/>
  <c r="S229" i="91"/>
  <c r="S226" i="91"/>
  <c r="S220" i="91"/>
  <c r="S204" i="91"/>
  <c r="S197" i="91"/>
  <c r="S191" i="91"/>
  <c r="S181" i="91"/>
  <c r="S180" i="91"/>
  <c r="S179" i="91"/>
  <c r="S177" i="91"/>
  <c r="S168" i="91"/>
  <c r="S163" i="91"/>
  <c r="S156" i="91"/>
  <c r="S147" i="91"/>
  <c r="S143" i="91"/>
  <c r="S138" i="91"/>
  <c r="S136" i="91"/>
  <c r="S132" i="91"/>
  <c r="S127" i="91"/>
  <c r="S124" i="91"/>
  <c r="T122" i="91"/>
  <c r="R119" i="91"/>
  <c r="T119" i="91"/>
  <c r="S111" i="91"/>
  <c r="S109" i="91"/>
  <c r="S95" i="91"/>
  <c r="S89" i="91"/>
  <c r="S79" i="91"/>
  <c r="O73" i="91"/>
  <c r="T67" i="91"/>
  <c r="S66" i="91"/>
  <c r="S57" i="91"/>
  <c r="S55" i="91"/>
  <c r="S53" i="91"/>
  <c r="S12" i="91"/>
  <c r="M296" i="91"/>
  <c r="M283" i="91"/>
  <c r="M281" i="91"/>
  <c r="M271" i="91"/>
  <c r="M265" i="91"/>
  <c r="M263" i="91"/>
  <c r="M257" i="91"/>
  <c r="M253" i="91"/>
  <c r="M241" i="91"/>
  <c r="M234" i="91"/>
  <c r="M223" i="91"/>
  <c r="M219" i="91"/>
  <c r="M214" i="91"/>
  <c r="M212" i="91"/>
  <c r="M209" i="91"/>
  <c r="M206" i="91"/>
  <c r="M196" i="91"/>
  <c r="M192" i="91"/>
  <c r="M190" i="91"/>
  <c r="M186" i="91"/>
  <c r="M178" i="91"/>
  <c r="N171" i="91"/>
  <c r="I171" i="91"/>
  <c r="AA160" i="91"/>
  <c r="M155" i="91"/>
  <c r="M137" i="91"/>
  <c r="M133" i="91"/>
  <c r="M128" i="91"/>
  <c r="M126" i="91"/>
  <c r="M123" i="91"/>
  <c r="L119" i="91"/>
  <c r="I119" i="91"/>
  <c r="M117" i="91"/>
  <c r="M114" i="91"/>
  <c r="M107" i="91"/>
  <c r="M102" i="91"/>
  <c r="M98" i="91"/>
  <c r="M86" i="91"/>
  <c r="M85" i="91"/>
  <c r="M82" i="91"/>
  <c r="M80" i="91"/>
  <c r="M72" i="91"/>
  <c r="M68" i="91"/>
  <c r="M58" i="91"/>
  <c r="M53" i="91"/>
  <c r="M46" i="91"/>
  <c r="M44" i="91"/>
  <c r="N37" i="91"/>
  <c r="M36" i="91"/>
  <c r="M33" i="91"/>
  <c r="M29" i="91"/>
  <c r="M25" i="91"/>
  <c r="M11" i="91"/>
  <c r="M15" i="91"/>
  <c r="M19" i="91"/>
  <c r="G295" i="91"/>
  <c r="G293" i="91"/>
  <c r="G287" i="91"/>
  <c r="G284" i="91"/>
  <c r="G280" i="91"/>
  <c r="G276" i="91"/>
  <c r="G272" i="91"/>
  <c r="G268" i="91"/>
  <c r="G260" i="91"/>
  <c r="G258" i="91"/>
  <c r="G254" i="91"/>
  <c r="G247" i="91"/>
  <c r="G226" i="91"/>
  <c r="G222" i="91"/>
  <c r="G220" i="91"/>
  <c r="G214" i="91"/>
  <c r="G213" i="91"/>
  <c r="F211" i="91"/>
  <c r="H211" i="91"/>
  <c r="G197" i="91"/>
  <c r="G193" i="91"/>
  <c r="G181" i="91"/>
  <c r="G174" i="91"/>
  <c r="H161" i="91"/>
  <c r="H122" i="91"/>
  <c r="H119" i="91"/>
  <c r="AB110" i="91"/>
  <c r="AF110" i="91" s="1"/>
  <c r="C108" i="91"/>
  <c r="AB102" i="91"/>
  <c r="AF102" i="91" s="1"/>
  <c r="G101" i="91"/>
  <c r="C73" i="91"/>
  <c r="C60" i="91"/>
  <c r="G12" i="91"/>
  <c r="Y295" i="91"/>
  <c r="Y294" i="91"/>
  <c r="Y290" i="91"/>
  <c r="Y280" i="91"/>
  <c r="Y276" i="91"/>
  <c r="Y268" i="91"/>
  <c r="Y258" i="91"/>
  <c r="Y257" i="91"/>
  <c r="Y253" i="91"/>
  <c r="Y248" i="91"/>
  <c r="Y244" i="91"/>
  <c r="Y230" i="91"/>
  <c r="Y224" i="91"/>
  <c r="Y219" i="91"/>
  <c r="Y210" i="91"/>
  <c r="Y209" i="91"/>
  <c r="Y205" i="91"/>
  <c r="Y201" i="91"/>
  <c r="Y198" i="91"/>
  <c r="Y197" i="91"/>
  <c r="Y193" i="91"/>
  <c r="Y189" i="91"/>
  <c r="Y185" i="91"/>
  <c r="Y181" i="91"/>
  <c r="Y177" i="91"/>
  <c r="Y164" i="91"/>
  <c r="Y160" i="91"/>
  <c r="Y159" i="91"/>
  <c r="Y156" i="91"/>
  <c r="Y152" i="91"/>
  <c r="Y147" i="91"/>
  <c r="Y146" i="91"/>
  <c r="Y143" i="91"/>
  <c r="Y138" i="91"/>
  <c r="Y137" i="91"/>
  <c r="Y134" i="91"/>
  <c r="Y130" i="91"/>
  <c r="Y126" i="91"/>
  <c r="Y112" i="91"/>
  <c r="Y107" i="91"/>
  <c r="Y99" i="91"/>
  <c r="Y98" i="91"/>
  <c r="Y91" i="91"/>
  <c r="Y87" i="91"/>
  <c r="Y86" i="91"/>
  <c r="Y79" i="91"/>
  <c r="Y74" i="91"/>
  <c r="Y69" i="91"/>
  <c r="X67" i="91"/>
  <c r="Y61" i="91"/>
  <c r="Y46" i="91"/>
  <c r="Y35" i="91"/>
  <c r="Y26" i="91"/>
  <c r="Y19" i="91"/>
  <c r="Y15" i="91"/>
  <c r="Y11" i="91"/>
  <c r="S296" i="91"/>
  <c r="S291" i="91"/>
  <c r="S285" i="91"/>
  <c r="S281" i="91"/>
  <c r="S277" i="91"/>
  <c r="S273" i="91"/>
  <c r="S269" i="91"/>
  <c r="S259" i="91"/>
  <c r="S240" i="91"/>
  <c r="S222" i="91"/>
  <c r="S212" i="91"/>
  <c r="S202" i="91"/>
  <c r="S193" i="91"/>
  <c r="S190" i="91"/>
  <c r="S178" i="91"/>
  <c r="S173" i="91"/>
  <c r="S152" i="91"/>
  <c r="S121" i="91"/>
  <c r="S120" i="91"/>
  <c r="S114" i="91"/>
  <c r="S110" i="91"/>
  <c r="S96" i="91"/>
  <c r="S92" i="91"/>
  <c r="S84" i="91"/>
  <c r="S80" i="91"/>
  <c r="S75" i="91"/>
  <c r="R73" i="91"/>
  <c r="T73" i="91"/>
  <c r="S70" i="91"/>
  <c r="S65" i="91"/>
  <c r="S61" i="91"/>
  <c r="S56" i="91"/>
  <c r="S44" i="91"/>
  <c r="S36" i="91"/>
  <c r="S10" i="91"/>
  <c r="M287" i="91"/>
  <c r="M285" i="91"/>
  <c r="M264" i="91"/>
  <c r="M260" i="91"/>
  <c r="M256" i="91"/>
  <c r="M252" i="91"/>
  <c r="M226" i="91"/>
  <c r="M222" i="91"/>
  <c r="M218" i="91"/>
  <c r="M213" i="91"/>
  <c r="L207" i="91"/>
  <c r="M203" i="91"/>
  <c r="M199" i="91"/>
  <c r="M195" i="91"/>
  <c r="M191" i="91"/>
  <c r="M187" i="91"/>
  <c r="M183" i="91"/>
  <c r="M182" i="91"/>
  <c r="M179" i="91"/>
  <c r="M174" i="91"/>
  <c r="M154" i="91"/>
  <c r="M127" i="91"/>
  <c r="M121" i="91"/>
  <c r="N119" i="91"/>
  <c r="M116" i="91"/>
  <c r="M110" i="91"/>
  <c r="M106" i="91"/>
  <c r="M101" i="91"/>
  <c r="M97" i="91"/>
  <c r="M94" i="91"/>
  <c r="M93" i="91"/>
  <c r="M89" i="91"/>
  <c r="M81" i="91"/>
  <c r="M77" i="91"/>
  <c r="M75" i="91"/>
  <c r="M66" i="91"/>
  <c r="M52" i="91"/>
  <c r="M43" i="91"/>
  <c r="M38" i="91"/>
  <c r="L37" i="91"/>
  <c r="M28" i="91"/>
  <c r="M24" i="91"/>
  <c r="M21" i="91"/>
  <c r="G42" i="91"/>
  <c r="G131" i="91"/>
  <c r="G157" i="91"/>
  <c r="G233" i="91"/>
  <c r="G237" i="91"/>
  <c r="G243" i="91"/>
  <c r="G253" i="91"/>
  <c r="G261" i="91"/>
  <c r="G294" i="91"/>
  <c r="A296" i="91"/>
  <c r="A295" i="91"/>
  <c r="A294" i="91"/>
  <c r="A293" i="91"/>
  <c r="A292" i="91"/>
  <c r="A291" i="91"/>
  <c r="A290" i="91"/>
  <c r="A289" i="91"/>
  <c r="A288" i="91"/>
  <c r="A287" i="91"/>
  <c r="A285" i="91"/>
  <c r="A284" i="91"/>
  <c r="A283" i="91"/>
  <c r="A282" i="91"/>
  <c r="A281" i="91"/>
  <c r="A280" i="91"/>
  <c r="A279" i="91"/>
  <c r="A278" i="91"/>
  <c r="A277" i="91"/>
  <c r="A276" i="91"/>
  <c r="A275" i="91"/>
  <c r="A274" i="91"/>
  <c r="A273" i="91"/>
  <c r="A272" i="91"/>
  <c r="A271" i="91"/>
  <c r="A270" i="91"/>
  <c r="A269" i="91"/>
  <c r="A268" i="91"/>
  <c r="A267" i="91"/>
  <c r="A265" i="91"/>
  <c r="A264" i="91"/>
  <c r="A263" i="91"/>
  <c r="A262" i="91"/>
  <c r="A261" i="91"/>
  <c r="A260" i="91"/>
  <c r="A259" i="91"/>
  <c r="A258" i="91"/>
  <c r="A257" i="91"/>
  <c r="A256" i="91"/>
  <c r="A255" i="91"/>
  <c r="A254" i="91"/>
  <c r="A253" i="91"/>
  <c r="A252" i="91"/>
  <c r="A251" i="91"/>
  <c r="A250" i="91"/>
  <c r="A248" i="91"/>
  <c r="A247" i="91"/>
  <c r="A246" i="91"/>
  <c r="A245" i="91"/>
  <c r="A244" i="91"/>
  <c r="A243" i="91"/>
  <c r="A242" i="91"/>
  <c r="A241" i="91"/>
  <c r="A240" i="91"/>
  <c r="A239" i="91"/>
  <c r="A238" i="91"/>
  <c r="A237" i="91"/>
  <c r="A236" i="91"/>
  <c r="A235" i="91"/>
  <c r="A234" i="91"/>
  <c r="A233" i="91"/>
  <c r="A232" i="91"/>
  <c r="A231" i="91"/>
  <c r="A230" i="91"/>
  <c r="A229" i="91"/>
  <c r="A228" i="91"/>
  <c r="A227" i="91"/>
  <c r="A226" i="91"/>
  <c r="A225" i="91"/>
  <c r="A224" i="91"/>
  <c r="A223" i="91"/>
  <c r="A222" i="91"/>
  <c r="A221" i="91"/>
  <c r="A220" i="91"/>
  <c r="A219" i="91"/>
  <c r="A218" i="91"/>
  <c r="A217" i="91"/>
  <c r="A216" i="91"/>
  <c r="A215" i="91"/>
  <c r="A214" i="91"/>
  <c r="A213" i="91"/>
  <c r="A212" i="91"/>
  <c r="A211" i="91"/>
  <c r="A210" i="91"/>
  <c r="A209" i="91"/>
  <c r="A208" i="91"/>
  <c r="A207" i="91"/>
  <c r="A206" i="91"/>
  <c r="A205" i="91"/>
  <c r="A204" i="91"/>
  <c r="A203" i="91"/>
  <c r="A202" i="91"/>
  <c r="A201" i="91"/>
  <c r="A200" i="91"/>
  <c r="A199" i="91"/>
  <c r="A198" i="91"/>
  <c r="A197" i="91"/>
  <c r="A196" i="91"/>
  <c r="A195" i="91"/>
  <c r="A194" i="91"/>
  <c r="A193" i="91"/>
  <c r="A192" i="91"/>
  <c r="A191" i="91"/>
  <c r="A190" i="91"/>
  <c r="A189" i="91"/>
  <c r="A188" i="91"/>
  <c r="A187" i="91"/>
  <c r="A186" i="91"/>
  <c r="A185" i="91"/>
  <c r="A184" i="91"/>
  <c r="A183" i="91"/>
  <c r="A182" i="91"/>
  <c r="A181" i="91"/>
  <c r="A180" i="91"/>
  <c r="A179" i="91"/>
  <c r="A178" i="91"/>
  <c r="A177" i="91"/>
  <c r="A176" i="91"/>
  <c r="A175" i="91"/>
  <c r="A174" i="91"/>
  <c r="A173" i="91"/>
  <c r="A172" i="91"/>
  <c r="A171" i="91"/>
  <c r="A170" i="91"/>
  <c r="A169" i="91"/>
  <c r="A168" i="91"/>
  <c r="A167" i="91"/>
  <c r="A166" i="91"/>
  <c r="A164" i="91"/>
  <c r="A163" i="91"/>
  <c r="A162" i="91"/>
  <c r="A161" i="91"/>
  <c r="A160" i="91"/>
  <c r="A159" i="91"/>
  <c r="A158" i="91"/>
  <c r="A157" i="91"/>
  <c r="A156" i="91"/>
  <c r="A155" i="91"/>
  <c r="A154" i="91"/>
  <c r="A153" i="91"/>
  <c r="A152" i="91"/>
  <c r="A151" i="91"/>
  <c r="A150" i="91"/>
  <c r="A149" i="91"/>
  <c r="A148" i="91"/>
  <c r="A147" i="91"/>
  <c r="A146" i="91"/>
  <c r="A145" i="91"/>
  <c r="A144" i="91"/>
  <c r="A143" i="91"/>
  <c r="A142" i="91"/>
  <c r="A141" i="91"/>
  <c r="A140" i="91"/>
  <c r="A139" i="91"/>
  <c r="A138" i="91"/>
  <c r="A137" i="91"/>
  <c r="A136" i="91"/>
  <c r="A135" i="91"/>
  <c r="A134" i="91"/>
  <c r="A133" i="91"/>
  <c r="A132" i="91"/>
  <c r="A131" i="91"/>
  <c r="A130" i="91"/>
  <c r="A129" i="91"/>
  <c r="A128" i="91"/>
  <c r="A127" i="91"/>
  <c r="A126" i="91"/>
  <c r="A125" i="91"/>
  <c r="A124" i="91"/>
  <c r="A123" i="91"/>
  <c r="A122" i="91"/>
  <c r="A121" i="91"/>
  <c r="A120" i="91"/>
  <c r="A119" i="91"/>
  <c r="A118" i="91"/>
  <c r="A117" i="91"/>
  <c r="A116" i="91"/>
  <c r="A115" i="91"/>
  <c r="A114" i="91"/>
  <c r="A113" i="91"/>
  <c r="A112" i="91"/>
  <c r="A111" i="91"/>
  <c r="A110" i="91"/>
  <c r="A109" i="91"/>
  <c r="A108" i="91"/>
  <c r="A107" i="91"/>
  <c r="A106" i="91"/>
  <c r="A105" i="91"/>
  <c r="A104" i="91"/>
  <c r="A103" i="91"/>
  <c r="A102" i="91"/>
  <c r="A101" i="91"/>
  <c r="A100" i="91"/>
  <c r="A99" i="91"/>
  <c r="A98" i="91"/>
  <c r="A97" i="91"/>
  <c r="A96" i="91"/>
  <c r="A95" i="91"/>
  <c r="A94" i="91"/>
  <c r="A93" i="91"/>
  <c r="A92" i="91"/>
  <c r="A91" i="91"/>
  <c r="A90" i="91"/>
  <c r="A89" i="91"/>
  <c r="A88" i="91"/>
  <c r="A87" i="91"/>
  <c r="A86" i="91"/>
  <c r="A85" i="91"/>
  <c r="A84" i="91"/>
  <c r="A83" i="91"/>
  <c r="A82" i="91"/>
  <c r="A81" i="91"/>
  <c r="A80" i="91"/>
  <c r="A79" i="91"/>
  <c r="A78" i="91"/>
  <c r="A77" i="91"/>
  <c r="A76" i="91"/>
  <c r="A75" i="91"/>
  <c r="A74" i="91"/>
  <c r="A73" i="91"/>
  <c r="A72" i="91"/>
  <c r="A71" i="91"/>
  <c r="A70" i="91"/>
  <c r="A69" i="91"/>
  <c r="A68" i="91"/>
  <c r="A67" i="91"/>
  <c r="A66" i="91"/>
  <c r="A65" i="91"/>
  <c r="A64" i="91"/>
  <c r="A63" i="91"/>
  <c r="A62" i="91"/>
  <c r="A61" i="91"/>
  <c r="A60" i="91"/>
  <c r="A59" i="91"/>
  <c r="A58" i="91"/>
  <c r="A57" i="91"/>
  <c r="A56" i="91"/>
  <c r="A55" i="91"/>
  <c r="A54" i="91"/>
  <c r="A53" i="91"/>
  <c r="A52" i="91"/>
  <c r="A51" i="91"/>
  <c r="A50" i="91"/>
  <c r="A49" i="91"/>
  <c r="A48" i="91"/>
  <c r="A47" i="91"/>
  <c r="A46" i="91"/>
  <c r="A45" i="91"/>
  <c r="A44" i="91"/>
  <c r="A43" i="91"/>
  <c r="A42" i="91"/>
  <c r="A41" i="91"/>
  <c r="A40" i="91"/>
  <c r="A39" i="91"/>
  <c r="A38" i="91"/>
  <c r="A37" i="91"/>
  <c r="A36" i="91"/>
  <c r="A35" i="91"/>
  <c r="A33" i="91"/>
  <c r="A32" i="91"/>
  <c r="A31" i="91"/>
  <c r="A30" i="91"/>
  <c r="A29" i="91"/>
  <c r="A28" i="91"/>
  <c r="A27" i="91"/>
  <c r="A26" i="91"/>
  <c r="A25" i="91"/>
  <c r="A24" i="91"/>
  <c r="A23" i="91"/>
  <c r="A22" i="91"/>
  <c r="A21" i="91"/>
  <c r="A20" i="91"/>
  <c r="A19" i="91"/>
  <c r="A18" i="91"/>
  <c r="A17" i="91"/>
  <c r="A16" i="91"/>
  <c r="A15" i="91"/>
  <c r="A14" i="91"/>
  <c r="A13" i="91"/>
  <c r="A12" i="91"/>
  <c r="A11" i="91"/>
  <c r="A10" i="91"/>
  <c r="A9" i="91"/>
  <c r="G33" i="91" l="1"/>
  <c r="G39" i="91"/>
  <c r="G49" i="91"/>
  <c r="G53" i="91"/>
  <c r="G58" i="91"/>
  <c r="G68" i="91"/>
  <c r="G86" i="91"/>
  <c r="G102" i="91"/>
  <c r="G112" i="91"/>
  <c r="G159" i="91"/>
  <c r="G15" i="91"/>
  <c r="G11" i="91"/>
  <c r="AA248" i="91"/>
  <c r="M20" i="91"/>
  <c r="M12" i="91"/>
  <c r="I37" i="91"/>
  <c r="I115" i="91"/>
  <c r="I122" i="91"/>
  <c r="M169" i="91"/>
  <c r="M235" i="91"/>
  <c r="M231" i="91"/>
  <c r="S170" i="91"/>
  <c r="U73" i="91"/>
  <c r="Y237" i="91"/>
  <c r="G30" i="91"/>
  <c r="G35" i="91"/>
  <c r="G46" i="91"/>
  <c r="G50" i="91"/>
  <c r="G55" i="91"/>
  <c r="G59" i="91"/>
  <c r="G64" i="91"/>
  <c r="G69" i="91"/>
  <c r="G79" i="91"/>
  <c r="G83" i="91"/>
  <c r="G91" i="91"/>
  <c r="G109" i="91"/>
  <c r="G113" i="91"/>
  <c r="G118" i="91"/>
  <c r="G124" i="91"/>
  <c r="G130" i="91"/>
  <c r="G134" i="91"/>
  <c r="G138" i="91"/>
  <c r="G143" i="91"/>
  <c r="G147" i="91"/>
  <c r="G156" i="91"/>
  <c r="G185" i="91"/>
  <c r="G210" i="91"/>
  <c r="G244" i="91"/>
  <c r="G248" i="91"/>
  <c r="M39" i="91"/>
  <c r="M49" i="91"/>
  <c r="M78" i="91"/>
  <c r="M90" i="91"/>
  <c r="L115" i="91"/>
  <c r="M142" i="91"/>
  <c r="M146" i="91"/>
  <c r="M159" i="91"/>
  <c r="M261" i="91"/>
  <c r="M275" i="91"/>
  <c r="M279" i="91"/>
  <c r="S24" i="91"/>
  <c r="S28" i="91"/>
  <c r="S32" i="91"/>
  <c r="S71" i="91"/>
  <c r="S77" i="91"/>
  <c r="S101" i="91"/>
  <c r="S158" i="91"/>
  <c r="S174" i="91"/>
  <c r="S203" i="91"/>
  <c r="S213" i="91"/>
  <c r="S218" i="91"/>
  <c r="S260" i="91"/>
  <c r="S270" i="91"/>
  <c r="S293" i="91"/>
  <c r="Y10" i="91"/>
  <c r="Y36" i="91"/>
  <c r="Y56" i="91"/>
  <c r="Y110" i="91"/>
  <c r="Y114" i="91"/>
  <c r="Y149" i="91"/>
  <c r="Y170" i="91"/>
  <c r="Y236" i="91"/>
  <c r="AB113" i="91"/>
  <c r="AF113" i="91" s="1"/>
  <c r="AB134" i="91"/>
  <c r="AF134" i="91" s="1"/>
  <c r="AB138" i="91"/>
  <c r="AF138" i="91" s="1"/>
  <c r="AB143" i="91"/>
  <c r="AF143" i="91" s="1"/>
  <c r="AB147" i="91"/>
  <c r="AF147" i="91" s="1"/>
  <c r="AB152" i="91"/>
  <c r="AF152" i="91" s="1"/>
  <c r="AB156" i="91"/>
  <c r="AF156" i="91" s="1"/>
  <c r="AB160" i="91"/>
  <c r="AF160" i="91" s="1"/>
  <c r="N238" i="91"/>
  <c r="V228" i="91"/>
  <c r="G10" i="91"/>
  <c r="G27" i="91"/>
  <c r="G31" i="91"/>
  <c r="G36" i="91"/>
  <c r="G56" i="91"/>
  <c r="AD61" i="91"/>
  <c r="G65" i="91"/>
  <c r="AD75" i="91"/>
  <c r="G80" i="91"/>
  <c r="G92" i="91"/>
  <c r="G100" i="91"/>
  <c r="G105" i="91"/>
  <c r="AD120" i="91"/>
  <c r="G135" i="91"/>
  <c r="G144" i="91"/>
  <c r="G149" i="91"/>
  <c r="G153" i="91"/>
  <c r="G162" i="91"/>
  <c r="AD173" i="91"/>
  <c r="AD202" i="91"/>
  <c r="G255" i="91"/>
  <c r="AD285" i="91"/>
  <c r="L73" i="91"/>
  <c r="R37" i="91"/>
  <c r="R108" i="91"/>
  <c r="R207" i="91"/>
  <c r="U228" i="91"/>
  <c r="U227" i="91" s="1"/>
  <c r="G170" i="91"/>
  <c r="M18" i="91"/>
  <c r="M14" i="91"/>
  <c r="M237" i="91"/>
  <c r="M233" i="91"/>
  <c r="S19" i="91"/>
  <c r="S15" i="91"/>
  <c r="S11" i="91"/>
  <c r="Y20" i="91"/>
  <c r="Y16" i="91"/>
  <c r="Y169" i="91"/>
  <c r="Y235" i="91"/>
  <c r="G121" i="91"/>
  <c r="G187" i="91"/>
  <c r="G199" i="91"/>
  <c r="G208" i="91"/>
  <c r="G218" i="91"/>
  <c r="AB222" i="91"/>
  <c r="AF222" i="91" s="1"/>
  <c r="G232" i="91"/>
  <c r="G241" i="91"/>
  <c r="M23" i="91"/>
  <c r="M51" i="91"/>
  <c r="M61" i="91"/>
  <c r="M65" i="91"/>
  <c r="M92" i="91"/>
  <c r="M105" i="91"/>
  <c r="M120" i="91"/>
  <c r="M153" i="91"/>
  <c r="M168" i="91"/>
  <c r="M194" i="91"/>
  <c r="M198" i="91"/>
  <c r="M202" i="91"/>
  <c r="M221" i="91"/>
  <c r="M240" i="91"/>
  <c r="M245" i="91"/>
  <c r="M251" i="91"/>
  <c r="M269" i="91"/>
  <c r="M273" i="91"/>
  <c r="M277" i="91"/>
  <c r="M291" i="91"/>
  <c r="S35" i="91"/>
  <c r="S46" i="91"/>
  <c r="S74" i="91"/>
  <c r="S83" i="91"/>
  <c r="S91" i="91"/>
  <c r="S113" i="91"/>
  <c r="S118" i="91"/>
  <c r="S130" i="91"/>
  <c r="S160" i="91"/>
  <c r="S167" i="91"/>
  <c r="S185" i="91"/>
  <c r="S189" i="91"/>
  <c r="S201" i="91"/>
  <c r="S205" i="91"/>
  <c r="S210" i="91"/>
  <c r="S216" i="91"/>
  <c r="S230" i="91"/>
  <c r="S234" i="91"/>
  <c r="S239" i="91"/>
  <c r="S262" i="91"/>
  <c r="S268" i="91"/>
  <c r="S272" i="91"/>
  <c r="S284" i="91"/>
  <c r="S295" i="91"/>
  <c r="Y25" i="91"/>
  <c r="Y29" i="91"/>
  <c r="Y39" i="91"/>
  <c r="Y44" i="91"/>
  <c r="Y49" i="91"/>
  <c r="Y53" i="91"/>
  <c r="Y68" i="91"/>
  <c r="Y72" i="91"/>
  <c r="Y78" i="91"/>
  <c r="G20" i="91"/>
  <c r="G16" i="91"/>
  <c r="S18" i="91"/>
  <c r="G146" i="91"/>
  <c r="G155" i="91"/>
  <c r="G164" i="91"/>
  <c r="G180" i="91"/>
  <c r="G188" i="91"/>
  <c r="G192" i="91"/>
  <c r="G200" i="91"/>
  <c r="G204" i="91"/>
  <c r="M57" i="91"/>
  <c r="M62" i="91"/>
  <c r="M111" i="91"/>
  <c r="M246" i="91"/>
  <c r="M270" i="91"/>
  <c r="M274" i="91"/>
  <c r="M278" i="91"/>
  <c r="M293" i="91"/>
  <c r="S23" i="91"/>
  <c r="S27" i="91"/>
  <c r="S31" i="91"/>
  <c r="S47" i="91"/>
  <c r="S51" i="91"/>
  <c r="Y73" i="91"/>
  <c r="N207" i="91"/>
  <c r="AB61" i="91"/>
  <c r="AF61" i="91" s="1"/>
  <c r="C288" i="91"/>
  <c r="AA214" i="91"/>
  <c r="H171" i="91"/>
  <c r="N166" i="91"/>
  <c r="AB197" i="91"/>
  <c r="AF197" i="91" s="1"/>
  <c r="AB29" i="91"/>
  <c r="AF29" i="91" s="1"/>
  <c r="AB196" i="91"/>
  <c r="AF196" i="91" s="1"/>
  <c r="T242" i="91"/>
  <c r="AD185" i="91"/>
  <c r="S137" i="91"/>
  <c r="R211" i="91"/>
  <c r="R215" i="91"/>
  <c r="S257" i="91"/>
  <c r="AD252" i="91"/>
  <c r="AD260" i="91"/>
  <c r="AE260" i="91" s="1"/>
  <c r="Y287" i="91"/>
  <c r="C238" i="91"/>
  <c r="O125" i="91"/>
  <c r="R166" i="91"/>
  <c r="O228" i="91"/>
  <c r="O227" i="91" s="1"/>
  <c r="O242" i="91"/>
  <c r="O250" i="91"/>
  <c r="O249" i="91" s="1"/>
  <c r="O292" i="91"/>
  <c r="O286" i="91" s="1"/>
  <c r="U125" i="91"/>
  <c r="U161" i="91"/>
  <c r="N122" i="91"/>
  <c r="N40" i="91"/>
  <c r="N76" i="91"/>
  <c r="N108" i="91"/>
  <c r="T60" i="91"/>
  <c r="V119" i="91"/>
  <c r="V125" i="91"/>
  <c r="Z125" i="91" s="1"/>
  <c r="V161" i="91"/>
  <c r="Z161" i="91" s="1"/>
  <c r="AB174" i="91"/>
  <c r="AF174" i="91" s="1"/>
  <c r="G217" i="91"/>
  <c r="AD197" i="91"/>
  <c r="AD254" i="91"/>
  <c r="G28" i="91"/>
  <c r="G62" i="91"/>
  <c r="G81" i="91"/>
  <c r="G89" i="91"/>
  <c r="C207" i="91"/>
  <c r="AA84" i="91"/>
  <c r="AA88" i="91"/>
  <c r="AA100" i="91"/>
  <c r="AA114" i="91"/>
  <c r="Y75" i="91"/>
  <c r="I108" i="91"/>
  <c r="I228" i="91"/>
  <c r="I227" i="91" s="1"/>
  <c r="AB210" i="91"/>
  <c r="AF210" i="91" s="1"/>
  <c r="AB49" i="91"/>
  <c r="AF49" i="91" s="1"/>
  <c r="AB82" i="91"/>
  <c r="AF82" i="91" s="1"/>
  <c r="G178" i="91"/>
  <c r="G291" i="91"/>
  <c r="AD201" i="91"/>
  <c r="L288" i="91"/>
  <c r="G52" i="91"/>
  <c r="G77" i="91"/>
  <c r="G93" i="91"/>
  <c r="AA75" i="91"/>
  <c r="AA92" i="91"/>
  <c r="I161" i="91"/>
  <c r="Y121" i="91"/>
  <c r="Y234" i="91"/>
  <c r="G61" i="91"/>
  <c r="AB25" i="91"/>
  <c r="AF25" i="91" s="1"/>
  <c r="V76" i="91"/>
  <c r="Z76" i="91" s="1"/>
  <c r="G57" i="91"/>
  <c r="G97" i="91"/>
  <c r="AA174" i="91"/>
  <c r="C292" i="91"/>
  <c r="AA36" i="91"/>
  <c r="AA96" i="91"/>
  <c r="AA110" i="91"/>
  <c r="I125" i="91"/>
  <c r="I211" i="91"/>
  <c r="O103" i="91"/>
  <c r="AB218" i="91"/>
  <c r="AF218" i="91" s="1"/>
  <c r="C40" i="91"/>
  <c r="C45" i="91"/>
  <c r="C67" i="91"/>
  <c r="I67" i="91"/>
  <c r="H242" i="91"/>
  <c r="N103" i="91"/>
  <c r="AB86" i="91"/>
  <c r="AF86" i="91" s="1"/>
  <c r="AB214" i="91"/>
  <c r="AF214" i="91" s="1"/>
  <c r="AD248" i="91"/>
  <c r="S25" i="91"/>
  <c r="S107" i="91"/>
  <c r="G85" i="91"/>
  <c r="G120" i="91"/>
  <c r="G75" i="91"/>
  <c r="S39" i="91"/>
  <c r="Y123" i="91"/>
  <c r="S16" i="91"/>
  <c r="G168" i="91"/>
  <c r="AD194" i="91"/>
  <c r="G194" i="91"/>
  <c r="M113" i="91"/>
  <c r="M156" i="91"/>
  <c r="M193" i="91"/>
  <c r="M284" i="91"/>
  <c r="S49" i="91"/>
  <c r="S90" i="91"/>
  <c r="S117" i="91"/>
  <c r="Y174" i="91"/>
  <c r="Y278" i="91"/>
  <c r="AA222" i="91"/>
  <c r="G110" i="91"/>
  <c r="AD110" i="91"/>
  <c r="AE110" i="91" s="1"/>
  <c r="AD114" i="91"/>
  <c r="G114" i="91"/>
  <c r="AA29" i="91"/>
  <c r="AA82" i="91"/>
  <c r="AA253" i="91"/>
  <c r="AA271" i="91"/>
  <c r="O37" i="91"/>
  <c r="O139" i="91"/>
  <c r="O161" i="91"/>
  <c r="O211" i="91"/>
  <c r="U54" i="91"/>
  <c r="U119" i="91"/>
  <c r="U129" i="91"/>
  <c r="U166" i="91"/>
  <c r="AA194" i="91"/>
  <c r="U211" i="91"/>
  <c r="AD233" i="91"/>
  <c r="U238" i="91"/>
  <c r="U242" i="91"/>
  <c r="AA285" i="91"/>
  <c r="Y13" i="91"/>
  <c r="G186" i="91"/>
  <c r="G221" i="91"/>
  <c r="G263" i="91"/>
  <c r="F288" i="91"/>
  <c r="AD291" i="91"/>
  <c r="M69" i="91"/>
  <c r="L108" i="91"/>
  <c r="M109" i="91"/>
  <c r="M147" i="91"/>
  <c r="M172" i="91"/>
  <c r="M230" i="91"/>
  <c r="M272" i="91"/>
  <c r="S29" i="91"/>
  <c r="S151" i="91"/>
  <c r="Y179" i="91"/>
  <c r="Y293" i="91"/>
  <c r="AD44" i="91"/>
  <c r="AD98" i="91"/>
  <c r="AD142" i="91"/>
  <c r="O40" i="91"/>
  <c r="AB244" i="91"/>
  <c r="AF244" i="91" s="1"/>
  <c r="AB290" i="91"/>
  <c r="AF290" i="91" s="1"/>
  <c r="G290" i="91"/>
  <c r="AB53" i="91"/>
  <c r="AF53" i="91" s="1"/>
  <c r="M289" i="91"/>
  <c r="S38" i="91"/>
  <c r="T37" i="91"/>
  <c r="AB213" i="91"/>
  <c r="AB74" i="91"/>
  <c r="AF74" i="91" s="1"/>
  <c r="N73" i="91"/>
  <c r="M91" i="91"/>
  <c r="M167" i="91"/>
  <c r="L267" i="91"/>
  <c r="M268" i="91"/>
  <c r="S68" i="91"/>
  <c r="R67" i="91"/>
  <c r="S67" i="91" s="1"/>
  <c r="S159" i="91"/>
  <c r="Y38" i="91"/>
  <c r="X37" i="91"/>
  <c r="Y37" i="91" s="1"/>
  <c r="Y195" i="91"/>
  <c r="M74" i="91"/>
  <c r="AA62" i="91"/>
  <c r="AB189" i="91"/>
  <c r="AF189" i="91" s="1"/>
  <c r="G189" i="91"/>
  <c r="Y252" i="91"/>
  <c r="AD189" i="91"/>
  <c r="AD193" i="91"/>
  <c r="G230" i="91"/>
  <c r="G262" i="91"/>
  <c r="AD257" i="91"/>
  <c r="AD265" i="91"/>
  <c r="U76" i="91"/>
  <c r="G225" i="91"/>
  <c r="G269" i="91"/>
  <c r="M79" i="91"/>
  <c r="M138" i="91"/>
  <c r="S102" i="91"/>
  <c r="S155" i="91"/>
  <c r="Y187" i="91"/>
  <c r="AA241" i="91"/>
  <c r="AA287" i="91"/>
  <c r="I54" i="91"/>
  <c r="I148" i="91"/>
  <c r="I238" i="91"/>
  <c r="O22" i="91"/>
  <c r="O45" i="91"/>
  <c r="O67" i="91"/>
  <c r="O129" i="91"/>
  <c r="AA210" i="91"/>
  <c r="AA239" i="91"/>
  <c r="O267" i="91"/>
  <c r="O266" i="91" s="1"/>
  <c r="AA280" i="91"/>
  <c r="Y231" i="91"/>
  <c r="X228" i="91"/>
  <c r="X227" i="91" s="1"/>
  <c r="S119" i="91"/>
  <c r="AA55" i="91"/>
  <c r="AA59" i="91"/>
  <c r="AA124" i="91"/>
  <c r="C122" i="91"/>
  <c r="AA130" i="91"/>
  <c r="AA134" i="91"/>
  <c r="AA143" i="91"/>
  <c r="AA147" i="91"/>
  <c r="AB170" i="91"/>
  <c r="AF170" i="91" s="1"/>
  <c r="N9" i="91"/>
  <c r="G231" i="91"/>
  <c r="G259" i="91"/>
  <c r="M30" i="91"/>
  <c r="M95" i="91"/>
  <c r="M134" i="91"/>
  <c r="M160" i="91"/>
  <c r="M220" i="91"/>
  <c r="S72" i="91"/>
  <c r="S146" i="91"/>
  <c r="Y127" i="91"/>
  <c r="Y183" i="91"/>
  <c r="Y191" i="91"/>
  <c r="Y199" i="91"/>
  <c r="Y203" i="91"/>
  <c r="Y213" i="91"/>
  <c r="Y226" i="91"/>
  <c r="Y246" i="91"/>
  <c r="Y256" i="91"/>
  <c r="AD256" i="91"/>
  <c r="Y264" i="91"/>
  <c r="AA20" i="91"/>
  <c r="G44" i="91"/>
  <c r="AB130" i="91"/>
  <c r="AF130" i="91" s="1"/>
  <c r="O175" i="91"/>
  <c r="Y17" i="91"/>
  <c r="G206" i="91"/>
  <c r="AD206" i="91"/>
  <c r="G235" i="91"/>
  <c r="G277" i="91"/>
  <c r="AD118" i="91"/>
  <c r="M118" i="91"/>
  <c r="M224" i="91"/>
  <c r="S78" i="91"/>
  <c r="S233" i="91"/>
  <c r="Y270" i="91"/>
  <c r="AA16" i="91"/>
  <c r="AD82" i="91"/>
  <c r="AD123" i="91"/>
  <c r="I139" i="91"/>
  <c r="I166" i="91"/>
  <c r="AD198" i="91"/>
  <c r="G198" i="91"/>
  <c r="G240" i="91"/>
  <c r="M26" i="91"/>
  <c r="M104" i="91"/>
  <c r="L129" i="91"/>
  <c r="M130" i="91"/>
  <c r="M216" i="91"/>
  <c r="M280" i="91"/>
  <c r="S58" i="91"/>
  <c r="S128" i="91"/>
  <c r="R129" i="91"/>
  <c r="S133" i="91"/>
  <c r="Y282" i="91"/>
  <c r="AA12" i="91"/>
  <c r="I22" i="91"/>
  <c r="N148" i="91"/>
  <c r="Y241" i="91"/>
  <c r="G74" i="91"/>
  <c r="F73" i="91"/>
  <c r="AD124" i="91"/>
  <c r="AD130" i="91"/>
  <c r="AA80" i="91"/>
  <c r="AD213" i="91"/>
  <c r="V211" i="91"/>
  <c r="Z211" i="91" s="1"/>
  <c r="V238" i="91"/>
  <c r="Z238" i="91" s="1"/>
  <c r="V242" i="91"/>
  <c r="Z242" i="91" s="1"/>
  <c r="H73" i="91"/>
  <c r="G99" i="91"/>
  <c r="G160" i="91"/>
  <c r="G216" i="91"/>
  <c r="G234" i="91"/>
  <c r="M229" i="91"/>
  <c r="M243" i="91"/>
  <c r="M247" i="91"/>
  <c r="M294" i="91"/>
  <c r="S52" i="91"/>
  <c r="S62" i="91"/>
  <c r="S81" i="91"/>
  <c r="X166" i="91"/>
  <c r="T125" i="91"/>
  <c r="AB226" i="91"/>
  <c r="AF226" i="91" s="1"/>
  <c r="G17" i="91"/>
  <c r="AB28" i="91"/>
  <c r="AF28" i="91" s="1"/>
  <c r="H40" i="91"/>
  <c r="AB62" i="91"/>
  <c r="AF62" i="91" s="1"/>
  <c r="AB66" i="91"/>
  <c r="AB106" i="91"/>
  <c r="AF106" i="91" s="1"/>
  <c r="H108" i="91"/>
  <c r="AB121" i="91"/>
  <c r="AF121" i="91" s="1"/>
  <c r="H148" i="91"/>
  <c r="AB163" i="91"/>
  <c r="AF163" i="91" s="1"/>
  <c r="AD174" i="91"/>
  <c r="AD179" i="91"/>
  <c r="F207" i="91"/>
  <c r="G256" i="91"/>
  <c r="M10" i="91"/>
  <c r="M27" i="91"/>
  <c r="M47" i="91"/>
  <c r="M70" i="91"/>
  <c r="M88" i="91"/>
  <c r="M100" i="91"/>
  <c r="L125" i="91"/>
  <c r="M135" i="91"/>
  <c r="M140" i="91"/>
  <c r="M157" i="91"/>
  <c r="M162" i="91"/>
  <c r="M225" i="91"/>
  <c r="M255" i="91"/>
  <c r="S26" i="91"/>
  <c r="S41" i="91"/>
  <c r="S59" i="91"/>
  <c r="S64" i="91"/>
  <c r="S104" i="91"/>
  <c r="S134" i="91"/>
  <c r="S172" i="91"/>
  <c r="S224" i="91"/>
  <c r="R238" i="91"/>
  <c r="S244" i="91"/>
  <c r="X60" i="91"/>
  <c r="Y133" i="91"/>
  <c r="AB264" i="91"/>
  <c r="AF264" i="91" s="1"/>
  <c r="AB10" i="91"/>
  <c r="AF10" i="91" s="1"/>
  <c r="AB36" i="91"/>
  <c r="AF36" i="91" s="1"/>
  <c r="AB120" i="91"/>
  <c r="AF120" i="91" s="1"/>
  <c r="AD66" i="91"/>
  <c r="F119" i="91"/>
  <c r="G119" i="91" s="1"/>
  <c r="AD132" i="91"/>
  <c r="AD136" i="91"/>
  <c r="AA257" i="91"/>
  <c r="AA261" i="91"/>
  <c r="AA265" i="91"/>
  <c r="AA57" i="91"/>
  <c r="AA66" i="91"/>
  <c r="I207" i="91"/>
  <c r="O148" i="91"/>
  <c r="O238" i="91"/>
  <c r="U67" i="91"/>
  <c r="AB287" i="91"/>
  <c r="AF287" i="91" s="1"/>
  <c r="AB75" i="91"/>
  <c r="AF75" i="91" s="1"/>
  <c r="AA39" i="91"/>
  <c r="AA44" i="91"/>
  <c r="AA49" i="91"/>
  <c r="AA53" i="91"/>
  <c r="AA68" i="91"/>
  <c r="AA72" i="91"/>
  <c r="AA78" i="91"/>
  <c r="AA90" i="91"/>
  <c r="AA98" i="91"/>
  <c r="AA102" i="91"/>
  <c r="AA107" i="91"/>
  <c r="AA123" i="91"/>
  <c r="AA142" i="91"/>
  <c r="AA146" i="91"/>
  <c r="AA164" i="91"/>
  <c r="M71" i="91"/>
  <c r="M132" i="91"/>
  <c r="M136" i="91"/>
  <c r="M208" i="91"/>
  <c r="V67" i="91"/>
  <c r="Z67" i="91" s="1"/>
  <c r="H207" i="91"/>
  <c r="AB241" i="91"/>
  <c r="AF241" i="91" s="1"/>
  <c r="AB114" i="91"/>
  <c r="AF114" i="91" s="1"/>
  <c r="AB33" i="91"/>
  <c r="AF33" i="91" s="1"/>
  <c r="AB39" i="91"/>
  <c r="AF39" i="91" s="1"/>
  <c r="AB44" i="91"/>
  <c r="AF44" i="91" s="1"/>
  <c r="AB58" i="91"/>
  <c r="AF58" i="91" s="1"/>
  <c r="H67" i="91"/>
  <c r="AB90" i="91"/>
  <c r="AF90" i="91" s="1"/>
  <c r="AB107" i="91"/>
  <c r="AF107" i="91" s="1"/>
  <c r="AB123" i="91"/>
  <c r="AF123" i="91" s="1"/>
  <c r="AB128" i="91"/>
  <c r="AF128" i="91" s="1"/>
  <c r="AB137" i="91"/>
  <c r="AF137" i="91" s="1"/>
  <c r="AB151" i="91"/>
  <c r="AF151" i="91" s="1"/>
  <c r="AB155" i="91"/>
  <c r="AF155" i="91" s="1"/>
  <c r="AB159" i="91"/>
  <c r="AF159" i="91" s="1"/>
  <c r="AB164" i="91"/>
  <c r="AF164" i="91" s="1"/>
  <c r="AA169" i="91"/>
  <c r="AD209" i="91"/>
  <c r="AD214" i="91"/>
  <c r="AD247" i="91"/>
  <c r="S105" i="91"/>
  <c r="S131" i="91"/>
  <c r="S135" i="91"/>
  <c r="S149" i="91"/>
  <c r="F122" i="91"/>
  <c r="G122" i="91" s="1"/>
  <c r="Y269" i="91"/>
  <c r="AB269" i="91"/>
  <c r="AF269" i="91" s="1"/>
  <c r="V267" i="91"/>
  <c r="Y277" i="91"/>
  <c r="AB277" i="91"/>
  <c r="AF277" i="91" s="1"/>
  <c r="AB206" i="91"/>
  <c r="AF206" i="91" s="1"/>
  <c r="Y206" i="91"/>
  <c r="G123" i="91"/>
  <c r="G98" i="91"/>
  <c r="G66" i="91"/>
  <c r="Y233" i="91"/>
  <c r="AB291" i="91"/>
  <c r="AF291" i="91" s="1"/>
  <c r="AD102" i="91"/>
  <c r="AE102" i="91" s="1"/>
  <c r="AD25" i="91"/>
  <c r="G25" i="91"/>
  <c r="AD72" i="91"/>
  <c r="G72" i="91"/>
  <c r="AD94" i="91"/>
  <c r="G94" i="91"/>
  <c r="AD137" i="91"/>
  <c r="G137" i="91"/>
  <c r="Y240" i="91"/>
  <c r="AB285" i="91"/>
  <c r="AD86" i="91"/>
  <c r="AB186" i="91"/>
  <c r="AF186" i="91" s="1"/>
  <c r="AB296" i="91"/>
  <c r="AF296" i="91" s="1"/>
  <c r="S169" i="91"/>
  <c r="T166" i="91"/>
  <c r="AB192" i="91"/>
  <c r="AF192" i="91" s="1"/>
  <c r="S192" i="91"/>
  <c r="S209" i="91"/>
  <c r="S214" i="91"/>
  <c r="T288" i="91"/>
  <c r="AB289" i="91"/>
  <c r="AF289" i="91" s="1"/>
  <c r="T292" i="91"/>
  <c r="S294" i="91"/>
  <c r="AB71" i="91"/>
  <c r="AF71" i="91" s="1"/>
  <c r="Y116" i="91"/>
  <c r="V115" i="91"/>
  <c r="Y132" i="91"/>
  <c r="V129" i="91"/>
  <c r="Z129" i="91" s="1"/>
  <c r="AB150" i="91"/>
  <c r="AF150" i="91" s="1"/>
  <c r="AD68" i="91"/>
  <c r="F67" i="91"/>
  <c r="F76" i="91"/>
  <c r="G76" i="91" s="1"/>
  <c r="AD78" i="91"/>
  <c r="G78" i="91"/>
  <c r="AD90" i="91"/>
  <c r="G90" i="91"/>
  <c r="AD107" i="91"/>
  <c r="G107" i="91"/>
  <c r="AD182" i="91"/>
  <c r="G182" i="91"/>
  <c r="AD281" i="91"/>
  <c r="G281" i="91"/>
  <c r="L40" i="91"/>
  <c r="M41" i="91"/>
  <c r="M59" i="91"/>
  <c r="AD59" i="91"/>
  <c r="M124" i="91"/>
  <c r="L122" i="91"/>
  <c r="M143" i="91"/>
  <c r="AD143" i="91"/>
  <c r="AE143" i="91" s="1"/>
  <c r="M205" i="91"/>
  <c r="AD205" i="91"/>
  <c r="M244" i="91"/>
  <c r="AD244" i="91"/>
  <c r="AD33" i="91"/>
  <c r="S33" i="91"/>
  <c r="AD29" i="91"/>
  <c r="G29" i="91"/>
  <c r="AD128" i="91"/>
  <c r="G128" i="91"/>
  <c r="F54" i="91"/>
  <c r="G190" i="91"/>
  <c r="AD190" i="91"/>
  <c r="G296" i="91"/>
  <c r="AD296" i="91"/>
  <c r="AD55" i="91"/>
  <c r="M55" i="91"/>
  <c r="L54" i="91"/>
  <c r="M87" i="91"/>
  <c r="AD87" i="91"/>
  <c r="M152" i="91"/>
  <c r="L148" i="91"/>
  <c r="M148" i="91" s="1"/>
  <c r="AD177" i="91"/>
  <c r="L175" i="91"/>
  <c r="AD181" i="91"/>
  <c r="M181" i="91"/>
  <c r="M210" i="91"/>
  <c r="AD210" i="91"/>
  <c r="AE210" i="91" s="1"/>
  <c r="AD290" i="91"/>
  <c r="M290" i="91"/>
  <c r="AD295" i="91"/>
  <c r="M295" i="91"/>
  <c r="S63" i="91"/>
  <c r="R60" i="91"/>
  <c r="S123" i="91"/>
  <c r="R122" i="91"/>
  <c r="S122" i="91" s="1"/>
  <c r="S164" i="91"/>
  <c r="R161" i="91"/>
  <c r="I9" i="91"/>
  <c r="AA178" i="91"/>
  <c r="AA186" i="91"/>
  <c r="AA190" i="91"/>
  <c r="AA202" i="91"/>
  <c r="AA206" i="91"/>
  <c r="AA259" i="91"/>
  <c r="AA263" i="91"/>
  <c r="AA269" i="91"/>
  <c r="AA277" i="91"/>
  <c r="AA296" i="91"/>
  <c r="AD117" i="91"/>
  <c r="G117" i="91"/>
  <c r="G142" i="91"/>
  <c r="G82" i="91"/>
  <c r="AB253" i="91"/>
  <c r="AF253" i="91" s="1"/>
  <c r="AB38" i="91"/>
  <c r="AF38" i="91" s="1"/>
  <c r="H37" i="91"/>
  <c r="G71" i="91"/>
  <c r="C9" i="91"/>
  <c r="AD24" i="91"/>
  <c r="G24" i="91"/>
  <c r="AD32" i="91"/>
  <c r="G32" i="91"/>
  <c r="F37" i="91"/>
  <c r="G38" i="91"/>
  <c r="AD43" i="91"/>
  <c r="G43" i="91"/>
  <c r="F103" i="91"/>
  <c r="G111" i="91"/>
  <c r="F108" i="91"/>
  <c r="F115" i="91"/>
  <c r="G127" i="91"/>
  <c r="AD127" i="91"/>
  <c r="G141" i="91"/>
  <c r="F148" i="91"/>
  <c r="G150" i="91"/>
  <c r="G154" i="91"/>
  <c r="G158" i="91"/>
  <c r="G163" i="91"/>
  <c r="F161" i="91"/>
  <c r="G161" i="91" s="1"/>
  <c r="G285" i="91"/>
  <c r="G202" i="91"/>
  <c r="G106" i="91"/>
  <c r="V45" i="91"/>
  <c r="Z45" i="91" s="1"/>
  <c r="AD170" i="91"/>
  <c r="H60" i="91"/>
  <c r="G133" i="91"/>
  <c r="AB168" i="91"/>
  <c r="AF168" i="91" s="1"/>
  <c r="AB178" i="91"/>
  <c r="AF178" i="91" s="1"/>
  <c r="AB182" i="91"/>
  <c r="AF182" i="91" s="1"/>
  <c r="AB194" i="91"/>
  <c r="AF194" i="91" s="1"/>
  <c r="AB240" i="91"/>
  <c r="AF240" i="91" s="1"/>
  <c r="G273" i="91"/>
  <c r="AB281" i="91"/>
  <c r="AF281" i="91" s="1"/>
  <c r="M50" i="91"/>
  <c r="N54" i="91"/>
  <c r="AB55" i="91"/>
  <c r="AF55" i="91" s="1"/>
  <c r="M177" i="91"/>
  <c r="M185" i="91"/>
  <c r="M189" i="91"/>
  <c r="M201" i="91"/>
  <c r="M248" i="91"/>
  <c r="M254" i="91"/>
  <c r="M258" i="91"/>
  <c r="AB78" i="91"/>
  <c r="AF78" i="91" s="1"/>
  <c r="S82" i="91"/>
  <c r="S86" i="91"/>
  <c r="S94" i="91"/>
  <c r="S98" i="91"/>
  <c r="AB142" i="91"/>
  <c r="AF142" i="91" s="1"/>
  <c r="Y21" i="91"/>
  <c r="AA121" i="91"/>
  <c r="U175" i="91"/>
  <c r="U250" i="91"/>
  <c r="U249" i="91" s="1"/>
  <c r="AA264" i="91"/>
  <c r="M37" i="91"/>
  <c r="G195" i="91"/>
  <c r="G236" i="91"/>
  <c r="G274" i="91"/>
  <c r="G282" i="91"/>
  <c r="M56" i="91"/>
  <c r="M84" i="91"/>
  <c r="M96" i="91"/>
  <c r="N125" i="91"/>
  <c r="M131" i="91"/>
  <c r="N139" i="91"/>
  <c r="M144" i="91"/>
  <c r="N161" i="91"/>
  <c r="M173" i="91"/>
  <c r="N211" i="91"/>
  <c r="N215" i="91"/>
  <c r="S30" i="91"/>
  <c r="T40" i="91"/>
  <c r="T45" i="91"/>
  <c r="S50" i="91"/>
  <c r="S87" i="91"/>
  <c r="S99" i="91"/>
  <c r="O215" i="91"/>
  <c r="X9" i="91"/>
  <c r="AA94" i="91"/>
  <c r="AA192" i="91"/>
  <c r="U215" i="91"/>
  <c r="AA275" i="91"/>
  <c r="U288" i="91"/>
  <c r="U286" i="91" s="1"/>
  <c r="AA255" i="91"/>
  <c r="AA291" i="91"/>
  <c r="AA170" i="91"/>
  <c r="AD218" i="91"/>
  <c r="AD222" i="91"/>
  <c r="AD226" i="91"/>
  <c r="AD264" i="91"/>
  <c r="AD287" i="91"/>
  <c r="AA18" i="91"/>
  <c r="L22" i="91"/>
  <c r="AD31" i="91"/>
  <c r="AD36" i="91"/>
  <c r="AD65" i="91"/>
  <c r="L211" i="91"/>
  <c r="L250" i="91"/>
  <c r="L249" i="91" s="1"/>
  <c r="AD277" i="91"/>
  <c r="O9" i="91"/>
  <c r="AD69" i="91"/>
  <c r="AD74" i="91"/>
  <c r="AD95" i="91"/>
  <c r="T171" i="91"/>
  <c r="X242" i="91"/>
  <c r="G169" i="91"/>
  <c r="AD169" i="91"/>
  <c r="M13" i="91"/>
  <c r="M170" i="91"/>
  <c r="M236" i="91"/>
  <c r="S14" i="91"/>
  <c r="O54" i="91"/>
  <c r="O60" i="91"/>
  <c r="AA120" i="91"/>
  <c r="U9" i="91"/>
  <c r="AD39" i="91"/>
  <c r="AD49" i="91"/>
  <c r="AD53" i="91"/>
  <c r="AD146" i="91"/>
  <c r="AA182" i="91"/>
  <c r="AB176" i="91"/>
  <c r="AF176" i="91" s="1"/>
  <c r="AB209" i="91"/>
  <c r="AF209" i="91" s="1"/>
  <c r="G229" i="91"/>
  <c r="AB229" i="91"/>
  <c r="AF229" i="91" s="1"/>
  <c r="AB233" i="91"/>
  <c r="AF233" i="91" s="1"/>
  <c r="AB237" i="91"/>
  <c r="AF237" i="91" s="1"/>
  <c r="G257" i="91"/>
  <c r="G265" i="91"/>
  <c r="G289" i="91"/>
  <c r="N22" i="91"/>
  <c r="M32" i="91"/>
  <c r="N292" i="91"/>
  <c r="T22" i="91"/>
  <c r="S42" i="91"/>
  <c r="AB51" i="91"/>
  <c r="AF51" i="91" s="1"/>
  <c r="AB70" i="91"/>
  <c r="AF70" i="91" s="1"/>
  <c r="S88" i="91"/>
  <c r="S100" i="91"/>
  <c r="T103" i="91"/>
  <c r="S140" i="91"/>
  <c r="S144" i="91"/>
  <c r="T148" i="91"/>
  <c r="S157" i="91"/>
  <c r="S162" i="91"/>
  <c r="AA245" i="91"/>
  <c r="U22" i="91"/>
  <c r="AA35" i="91"/>
  <c r="U45" i="91"/>
  <c r="U103" i="91"/>
  <c r="U108" i="91"/>
  <c r="AA118" i="91"/>
  <c r="F125" i="91"/>
  <c r="F139" i="91"/>
  <c r="F175" i="91"/>
  <c r="F215" i="91"/>
  <c r="AD48" i="91"/>
  <c r="AD52" i="91"/>
  <c r="M141" i="91"/>
  <c r="M145" i="91"/>
  <c r="M150" i="91"/>
  <c r="M158" i="91"/>
  <c r="M163" i="91"/>
  <c r="AD126" i="91"/>
  <c r="AB190" i="91"/>
  <c r="AF190" i="91" s="1"/>
  <c r="AB198" i="91"/>
  <c r="AB202" i="91"/>
  <c r="T215" i="91"/>
  <c r="AB221" i="91"/>
  <c r="AF221" i="91" s="1"/>
  <c r="AB235" i="91"/>
  <c r="AF235" i="91" s="1"/>
  <c r="V22" i="91"/>
  <c r="Z22" i="91" s="1"/>
  <c r="V103" i="91"/>
  <c r="Z103" i="91" s="1"/>
  <c r="AB109" i="91"/>
  <c r="AF109" i="91" s="1"/>
  <c r="AA198" i="91"/>
  <c r="G21" i="91"/>
  <c r="C37" i="91"/>
  <c r="C115" i="91"/>
  <c r="C125" i="91"/>
  <c r="C129" i="91"/>
  <c r="AA138" i="91"/>
  <c r="S176" i="91"/>
  <c r="S184" i="91"/>
  <c r="S188" i="91"/>
  <c r="S196" i="91"/>
  <c r="S200" i="91"/>
  <c r="S219" i="91"/>
  <c r="S223" i="91"/>
  <c r="AD253" i="91"/>
  <c r="S271" i="91"/>
  <c r="S275" i="91"/>
  <c r="S279" i="91"/>
  <c r="S283" i="91"/>
  <c r="S289" i="91"/>
  <c r="R292" i="91"/>
  <c r="Y24" i="91"/>
  <c r="AD28" i="91"/>
  <c r="X54" i="91"/>
  <c r="AD71" i="91"/>
  <c r="Y77" i="91"/>
  <c r="Y85" i="91"/>
  <c r="Y89" i="91"/>
  <c r="Y97" i="91"/>
  <c r="Y101" i="91"/>
  <c r="AD121" i="91"/>
  <c r="Y141" i="91"/>
  <c r="Y158" i="91"/>
  <c r="AD163" i="91"/>
  <c r="Y212" i="91"/>
  <c r="AA237" i="91"/>
  <c r="AD245" i="91"/>
  <c r="Y251" i="91"/>
  <c r="Y255" i="91"/>
  <c r="Y259" i="91"/>
  <c r="Y263" i="91"/>
  <c r="T238" i="91"/>
  <c r="AB248" i="91"/>
  <c r="AF248" i="91" s="1"/>
  <c r="S254" i="91"/>
  <c r="S258" i="91"/>
  <c r="AB295" i="91"/>
  <c r="AF295" i="91" s="1"/>
  <c r="AB20" i="91"/>
  <c r="AF20" i="91" s="1"/>
  <c r="V9" i="91"/>
  <c r="Z9" i="91" s="1"/>
  <c r="AB98" i="91"/>
  <c r="AF98" i="91" s="1"/>
  <c r="AB117" i="91"/>
  <c r="AF117" i="91" s="1"/>
  <c r="V175" i="91"/>
  <c r="Z175" i="91" s="1"/>
  <c r="V207" i="91"/>
  <c r="Y218" i="91"/>
  <c r="V250" i="91"/>
  <c r="Y260" i="91"/>
  <c r="Y274" i="91"/>
  <c r="V292" i="91"/>
  <c r="Z292" i="91" s="1"/>
  <c r="AB167" i="91"/>
  <c r="AF167" i="91" s="1"/>
  <c r="V215" i="91"/>
  <c r="Z215" i="91" s="1"/>
  <c r="V288" i="91"/>
  <c r="Z288" i="91" s="1"/>
  <c r="AB19" i="91"/>
  <c r="AF19" i="91" s="1"/>
  <c r="AB15" i="91"/>
  <c r="AF15" i="91" s="1"/>
  <c r="AB11" i="91"/>
  <c r="AF11" i="91" s="1"/>
  <c r="H45" i="91"/>
  <c r="H76" i="91"/>
  <c r="G87" i="91"/>
  <c r="AB118" i="91"/>
  <c r="H166" i="91"/>
  <c r="AA185" i="91"/>
  <c r="AA189" i="91"/>
  <c r="AA193" i="91"/>
  <c r="AA201" i="91"/>
  <c r="AA205" i="91"/>
  <c r="C215" i="91"/>
  <c r="I60" i="91"/>
  <c r="AA128" i="91"/>
  <c r="AA151" i="91"/>
  <c r="AA155" i="91"/>
  <c r="AA159" i="91"/>
  <c r="I175" i="91"/>
  <c r="I242" i="91"/>
  <c r="AA279" i="91"/>
  <c r="AA283" i="91"/>
  <c r="I288" i="91"/>
  <c r="S21" i="91"/>
  <c r="S17" i="91"/>
  <c r="O76" i="91"/>
  <c r="O108" i="91"/>
  <c r="AA127" i="91"/>
  <c r="AD178" i="91"/>
  <c r="S182" i="91"/>
  <c r="AD186" i="91"/>
  <c r="S194" i="91"/>
  <c r="S198" i="91"/>
  <c r="S206" i="91"/>
  <c r="S221" i="91"/>
  <c r="S225" i="91"/>
  <c r="R228" i="91"/>
  <c r="R227" i="91" s="1"/>
  <c r="S235" i="91"/>
  <c r="AD240" i="91"/>
  <c r="R250" i="91"/>
  <c r="R249" i="91" s="1"/>
  <c r="S255" i="91"/>
  <c r="S263" i="91"/>
  <c r="AD269" i="91"/>
  <c r="AD273" i="91"/>
  <c r="X22" i="91"/>
  <c r="Y22" i="91" s="1"/>
  <c r="Y30" i="91"/>
  <c r="X45" i="91"/>
  <c r="Y50" i="91"/>
  <c r="Y59" i="91"/>
  <c r="Y64" i="91"/>
  <c r="AD79" i="91"/>
  <c r="Y104" i="91"/>
  <c r="X108" i="91"/>
  <c r="AD113" i="91"/>
  <c r="Y118" i="91"/>
  <c r="Y124" i="91"/>
  <c r="AD147" i="91"/>
  <c r="Y167" i="91"/>
  <c r="Y176" i="91"/>
  <c r="Y188" i="91"/>
  <c r="Y200" i="91"/>
  <c r="Y261" i="91"/>
  <c r="Y271" i="91"/>
  <c r="Y275" i="91"/>
  <c r="Y279" i="91"/>
  <c r="Y283" i="91"/>
  <c r="Y289" i="91"/>
  <c r="AA19" i="91"/>
  <c r="AA15" i="91"/>
  <c r="AA11" i="91"/>
  <c r="F40" i="91"/>
  <c r="F45" i="91"/>
  <c r="G95" i="91"/>
  <c r="AD152" i="91"/>
  <c r="AD156" i="91"/>
  <c r="AE156" i="91" s="1"/>
  <c r="AD160" i="91"/>
  <c r="AB177" i="91"/>
  <c r="AF177" i="91" s="1"/>
  <c r="AB181" i="91"/>
  <c r="AF181" i="91" s="1"/>
  <c r="AB185" i="91"/>
  <c r="AF185" i="91" s="1"/>
  <c r="AB205" i="91"/>
  <c r="AF205" i="91" s="1"/>
  <c r="AB16" i="91"/>
  <c r="AF16" i="91" s="1"/>
  <c r="N60" i="91"/>
  <c r="AB146" i="91"/>
  <c r="AF146" i="91" s="1"/>
  <c r="N175" i="91"/>
  <c r="AB180" i="91"/>
  <c r="AF180" i="91" s="1"/>
  <c r="AB184" i="91"/>
  <c r="AF184" i="91" s="1"/>
  <c r="AB188" i="91"/>
  <c r="AF188" i="91" s="1"/>
  <c r="AB200" i="91"/>
  <c r="AF200" i="91" s="1"/>
  <c r="M204" i="91"/>
  <c r="N242" i="91"/>
  <c r="T9" i="91"/>
  <c r="S43" i="91"/>
  <c r="S48" i="91"/>
  <c r="T76" i="91"/>
  <c r="T108" i="91"/>
  <c r="T115" i="91"/>
  <c r="T139" i="91"/>
  <c r="AB154" i="91"/>
  <c r="AF154" i="91" s="1"/>
  <c r="AA226" i="91"/>
  <c r="Y18" i="91"/>
  <c r="Y14" i="91"/>
  <c r="U40" i="91"/>
  <c r="U60" i="91"/>
  <c r="U139" i="91"/>
  <c r="U148" i="91"/>
  <c r="U171" i="91"/>
  <c r="U267" i="91"/>
  <c r="U266" i="91" s="1"/>
  <c r="AA10" i="91"/>
  <c r="C22" i="91"/>
  <c r="C119" i="91"/>
  <c r="C139" i="91"/>
  <c r="F238" i="91"/>
  <c r="M63" i="91"/>
  <c r="M151" i="91"/>
  <c r="AD164" i="91"/>
  <c r="AD261" i="91"/>
  <c r="AD38" i="91"/>
  <c r="R54" i="91"/>
  <c r="R76" i="91"/>
  <c r="S85" i="91"/>
  <c r="S93" i="91"/>
  <c r="S97" i="91"/>
  <c r="S106" i="91"/>
  <c r="S116" i="91"/>
  <c r="S141" i="91"/>
  <c r="S145" i="91"/>
  <c r="AD150" i="91"/>
  <c r="S154" i="91"/>
  <c r="AB256" i="91"/>
  <c r="AF256" i="91" s="1"/>
  <c r="V60" i="91"/>
  <c r="Z60" i="91" s="1"/>
  <c r="V139" i="91"/>
  <c r="Z139" i="91" s="1"/>
  <c r="V148" i="91"/>
  <c r="Z148" i="91" s="1"/>
  <c r="AB220" i="91"/>
  <c r="AF220" i="91" s="1"/>
  <c r="AB258" i="91"/>
  <c r="AF258" i="91" s="1"/>
  <c r="AB276" i="91"/>
  <c r="AF276" i="91" s="1"/>
  <c r="H22" i="91"/>
  <c r="G47" i="91"/>
  <c r="G51" i="91"/>
  <c r="H125" i="91"/>
  <c r="H139" i="91"/>
  <c r="C211" i="91"/>
  <c r="C228" i="91"/>
  <c r="AA235" i="91"/>
  <c r="AA273" i="91"/>
  <c r="AA281" i="91"/>
  <c r="I40" i="91"/>
  <c r="I45" i="91"/>
  <c r="I73" i="91"/>
  <c r="I76" i="91"/>
  <c r="I103" i="91"/>
  <c r="I215" i="91"/>
  <c r="AA244" i="91"/>
  <c r="I250" i="91"/>
  <c r="I249" i="91" s="1"/>
  <c r="I267" i="91"/>
  <c r="I266" i="91" s="1"/>
  <c r="S20" i="91"/>
  <c r="AA25" i="91"/>
  <c r="AA33" i="91"/>
  <c r="AA58" i="91"/>
  <c r="AA86" i="91"/>
  <c r="AA117" i="91"/>
  <c r="O122" i="91"/>
  <c r="O166" i="91"/>
  <c r="S183" i="91"/>
  <c r="S187" i="91"/>
  <c r="S195" i="91"/>
  <c r="S199" i="91"/>
  <c r="S208" i="91"/>
  <c r="S232" i="91"/>
  <c r="S236" i="91"/>
  <c r="R242" i="91"/>
  <c r="S242" i="91" s="1"/>
  <c r="Y42" i="91"/>
  <c r="Y47" i="91"/>
  <c r="Y51" i="91"/>
  <c r="Y70" i="91"/>
  <c r="Y80" i="91"/>
  <c r="Y84" i="91"/>
  <c r="Y88" i="91"/>
  <c r="Y92" i="91"/>
  <c r="Y96" i="91"/>
  <c r="Y100" i="91"/>
  <c r="Y131" i="91"/>
  <c r="Y135" i="91"/>
  <c r="Y140" i="91"/>
  <c r="AD144" i="91"/>
  <c r="X148" i="91"/>
  <c r="Y157" i="91"/>
  <c r="X161" i="91"/>
  <c r="Y161" i="91" s="1"/>
  <c r="V171" i="91"/>
  <c r="Z171" i="91" s="1"/>
  <c r="Y216" i="91"/>
  <c r="Y220" i="91"/>
  <c r="Y239" i="91"/>
  <c r="X267" i="91"/>
  <c r="Y272" i="91"/>
  <c r="Y284" i="91"/>
  <c r="X292" i="91"/>
  <c r="X288" i="91"/>
  <c r="AD272" i="91"/>
  <c r="AD284" i="91"/>
  <c r="AB272" i="91"/>
  <c r="AF272" i="91" s="1"/>
  <c r="AD276" i="91"/>
  <c r="AB260" i="91"/>
  <c r="AF260" i="91" s="1"/>
  <c r="X250" i="91"/>
  <c r="AA246" i="91"/>
  <c r="AB245" i="91"/>
  <c r="AF245" i="91" s="1"/>
  <c r="Y245" i="91"/>
  <c r="AD239" i="91"/>
  <c r="AA233" i="91"/>
  <c r="AD232" i="91"/>
  <c r="AA229" i="91"/>
  <c r="AD229" i="91"/>
  <c r="X215" i="91"/>
  <c r="AA218" i="91"/>
  <c r="AA225" i="91"/>
  <c r="X211" i="91"/>
  <c r="AD212" i="91"/>
  <c r="Y208" i="91"/>
  <c r="AA209" i="91"/>
  <c r="AD187" i="91"/>
  <c r="X175" i="91"/>
  <c r="AA177" i="91"/>
  <c r="AA181" i="91"/>
  <c r="AD203" i="91"/>
  <c r="AA172" i="91"/>
  <c r="AB169" i="91"/>
  <c r="AF169" i="91" s="1"/>
  <c r="X171" i="91"/>
  <c r="V166" i="91"/>
  <c r="Z166" i="91" s="1"/>
  <c r="AD167" i="91"/>
  <c r="AA168" i="91"/>
  <c r="AA163" i="91"/>
  <c r="Y162" i="91"/>
  <c r="Y163" i="91"/>
  <c r="AB158" i="91"/>
  <c r="AF158" i="91" s="1"/>
  <c r="Y150" i="91"/>
  <c r="AD158" i="91"/>
  <c r="AD153" i="91"/>
  <c r="X139" i="91"/>
  <c r="X129" i="91"/>
  <c r="AD133" i="91"/>
  <c r="AD131" i="91"/>
  <c r="AD138" i="91"/>
  <c r="AE138" i="91" s="1"/>
  <c r="AA126" i="91"/>
  <c r="X122" i="91"/>
  <c r="Y122" i="91" s="1"/>
  <c r="AA109" i="91"/>
  <c r="Y109" i="91"/>
  <c r="AA113" i="91"/>
  <c r="V108" i="91"/>
  <c r="Z108" i="91" s="1"/>
  <c r="AD109" i="91"/>
  <c r="AA105" i="91"/>
  <c r="X103" i="91"/>
  <c r="X76" i="91"/>
  <c r="Y76" i="91" s="1"/>
  <c r="AB85" i="91"/>
  <c r="AF85" i="91" s="1"/>
  <c r="AB93" i="91"/>
  <c r="AF93" i="91" s="1"/>
  <c r="AB101" i="91"/>
  <c r="AF101" i="91" s="1"/>
  <c r="Y71" i="91"/>
  <c r="AB65" i="91"/>
  <c r="AF65" i="91" s="1"/>
  <c r="AA64" i="91"/>
  <c r="V54" i="91"/>
  <c r="Z54" i="91" s="1"/>
  <c r="AA47" i="91"/>
  <c r="AA51" i="91"/>
  <c r="AD42" i="91"/>
  <c r="V40" i="91"/>
  <c r="Z40" i="91" s="1"/>
  <c r="X40" i="91"/>
  <c r="AB42" i="91"/>
  <c r="AF42" i="91" s="1"/>
  <c r="AA43" i="91"/>
  <c r="AB35" i="91"/>
  <c r="AF35" i="91" s="1"/>
  <c r="AD35" i="91"/>
  <c r="AA24" i="91"/>
  <c r="AA32" i="91"/>
  <c r="Y12" i="91"/>
  <c r="AB12" i="91"/>
  <c r="AF12" i="91" s="1"/>
  <c r="AD12" i="91"/>
  <c r="AD21" i="91"/>
  <c r="AA14" i="91"/>
  <c r="AD16" i="91"/>
  <c r="AD13" i="91"/>
  <c r="AA295" i="91"/>
  <c r="AA294" i="91"/>
  <c r="AA293" i="91"/>
  <c r="AB294" i="91"/>
  <c r="AF294" i="91" s="1"/>
  <c r="AD294" i="91"/>
  <c r="AD289" i="91"/>
  <c r="R288" i="91"/>
  <c r="S288" i="91" s="1"/>
  <c r="AA289" i="91"/>
  <c r="AA290" i="91"/>
  <c r="R267" i="91"/>
  <c r="AA276" i="91"/>
  <c r="AB280" i="91"/>
  <c r="AF280" i="91" s="1"/>
  <c r="AB284" i="91"/>
  <c r="AF284" i="91" s="1"/>
  <c r="AD275" i="91"/>
  <c r="AB271" i="91"/>
  <c r="AF271" i="91" s="1"/>
  <c r="AB275" i="91"/>
  <c r="AF275" i="91" s="1"/>
  <c r="AB279" i="91"/>
  <c r="AF279" i="91" s="1"/>
  <c r="AB283" i="91"/>
  <c r="AF283" i="91" s="1"/>
  <c r="AB274" i="91"/>
  <c r="AF274" i="91" s="1"/>
  <c r="AD271" i="91"/>
  <c r="AD279" i="91"/>
  <c r="AD283" i="91"/>
  <c r="AD282" i="91"/>
  <c r="AB259" i="91"/>
  <c r="AF259" i="91" s="1"/>
  <c r="AB263" i="91"/>
  <c r="AF263" i="91" s="1"/>
  <c r="S256" i="91"/>
  <c r="AD263" i="91"/>
  <c r="AB254" i="91"/>
  <c r="S251" i="91"/>
  <c r="AB262" i="91"/>
  <c r="AF262" i="91" s="1"/>
  <c r="AB243" i="91"/>
  <c r="AF243" i="91" s="1"/>
  <c r="S243" i="91"/>
  <c r="S245" i="91"/>
  <c r="AB247" i="91"/>
  <c r="AF247" i="91" s="1"/>
  <c r="AA243" i="91"/>
  <c r="AA247" i="91"/>
  <c r="AD241" i="91"/>
  <c r="AB236" i="91"/>
  <c r="AF236" i="91" s="1"/>
  <c r="AB231" i="91"/>
  <c r="AF231" i="91" s="1"/>
  <c r="AB234" i="91"/>
  <c r="AF234" i="91" s="1"/>
  <c r="S231" i="91"/>
  <c r="AD231" i="91"/>
  <c r="AA232" i="91"/>
  <c r="AA236" i="91"/>
  <c r="AD221" i="91"/>
  <c r="AB225" i="91"/>
  <c r="AF225" i="91" s="1"/>
  <c r="AD217" i="91"/>
  <c r="S217" i="91"/>
  <c r="AB219" i="91"/>
  <c r="AF219" i="91" s="1"/>
  <c r="AB223" i="91"/>
  <c r="AF223" i="91" s="1"/>
  <c r="AD219" i="91"/>
  <c r="AA220" i="91"/>
  <c r="AD195" i="91"/>
  <c r="T175" i="91"/>
  <c r="R175" i="91"/>
  <c r="S186" i="91"/>
  <c r="AD184" i="91"/>
  <c r="AD196" i="91"/>
  <c r="AA180" i="91"/>
  <c r="AA184" i="91"/>
  <c r="AA188" i="91"/>
  <c r="AA196" i="91"/>
  <c r="AA200" i="91"/>
  <c r="AA204" i="91"/>
  <c r="O171" i="91"/>
  <c r="R171" i="91"/>
  <c r="AB172" i="91"/>
  <c r="AF172" i="91" s="1"/>
  <c r="T161" i="91"/>
  <c r="R148" i="91"/>
  <c r="S150" i="91"/>
  <c r="AD154" i="91"/>
  <c r="AD151" i="91"/>
  <c r="AD159" i="91"/>
  <c r="S153" i="91"/>
  <c r="AA152" i="91"/>
  <c r="AA156" i="91"/>
  <c r="AB149" i="91"/>
  <c r="AF149" i="91" s="1"/>
  <c r="AB153" i="91"/>
  <c r="AF153" i="91" s="1"/>
  <c r="AB157" i="91"/>
  <c r="AF157" i="91" s="1"/>
  <c r="AD149" i="91"/>
  <c r="AA141" i="91"/>
  <c r="AA145" i="91"/>
  <c r="R139" i="91"/>
  <c r="S142" i="91"/>
  <c r="AA133" i="91"/>
  <c r="AA137" i="91"/>
  <c r="AD134" i="91"/>
  <c r="AA131" i="91"/>
  <c r="AA135" i="91"/>
  <c r="AB127" i="91"/>
  <c r="AF127" i="91" s="1"/>
  <c r="R125" i="91"/>
  <c r="S126" i="91"/>
  <c r="AB124" i="91"/>
  <c r="AF124" i="91" s="1"/>
  <c r="O119" i="91"/>
  <c r="O115" i="91"/>
  <c r="AD116" i="91"/>
  <c r="R115" i="91"/>
  <c r="S112" i="91"/>
  <c r="AD112" i="91"/>
  <c r="AB105" i="91"/>
  <c r="AF105" i="91" s="1"/>
  <c r="AD106" i="91"/>
  <c r="AD105" i="91"/>
  <c r="R103" i="91"/>
  <c r="AA106" i="91"/>
  <c r="AB77" i="91"/>
  <c r="AF77" i="91" s="1"/>
  <c r="AB81" i="91"/>
  <c r="AF81" i="91" s="1"/>
  <c r="AB89" i="91"/>
  <c r="AF89" i="91" s="1"/>
  <c r="AB97" i="91"/>
  <c r="AF97" i="91" s="1"/>
  <c r="AB94" i="91"/>
  <c r="AF94" i="91" s="1"/>
  <c r="AD77" i="91"/>
  <c r="AD81" i="91"/>
  <c r="AD85" i="91"/>
  <c r="AD89" i="91"/>
  <c r="AD93" i="91"/>
  <c r="AD97" i="91"/>
  <c r="AD101" i="91"/>
  <c r="AA77" i="91"/>
  <c r="AA81" i="91"/>
  <c r="AA85" i="91"/>
  <c r="AA89" i="91"/>
  <c r="AA93" i="91"/>
  <c r="AA97" i="91"/>
  <c r="AA101" i="91"/>
  <c r="AD83" i="91"/>
  <c r="AD99" i="91"/>
  <c r="S73" i="91"/>
  <c r="AA74" i="91"/>
  <c r="S69" i="91"/>
  <c r="AA71" i="91"/>
  <c r="AB69" i="91"/>
  <c r="AF69" i="91" s="1"/>
  <c r="AB68" i="91"/>
  <c r="AF68" i="91" s="1"/>
  <c r="AB72" i="91"/>
  <c r="AF72" i="91" s="1"/>
  <c r="AB64" i="91"/>
  <c r="AF64" i="91" s="1"/>
  <c r="AD64" i="91"/>
  <c r="AD62" i="91"/>
  <c r="AA61" i="91"/>
  <c r="AA65" i="91"/>
  <c r="T54" i="91"/>
  <c r="AB59" i="91"/>
  <c r="AF59" i="91" s="1"/>
  <c r="AD51" i="91"/>
  <c r="AA46" i="91"/>
  <c r="AA50" i="91"/>
  <c r="AB47" i="91"/>
  <c r="AF47" i="91" s="1"/>
  <c r="R45" i="91"/>
  <c r="S45" i="91" s="1"/>
  <c r="AB48" i="91"/>
  <c r="AF48" i="91" s="1"/>
  <c r="AB52" i="91"/>
  <c r="AF52" i="91" s="1"/>
  <c r="R40" i="91"/>
  <c r="AB43" i="91"/>
  <c r="AA38" i="91"/>
  <c r="AA28" i="91"/>
  <c r="AB27" i="91"/>
  <c r="AF27" i="91" s="1"/>
  <c r="AB31" i="91"/>
  <c r="AF31" i="91" s="1"/>
  <c r="R22" i="91"/>
  <c r="AD17" i="91"/>
  <c r="S13" i="91"/>
  <c r="R9" i="91"/>
  <c r="AD19" i="91"/>
  <c r="AD15" i="91"/>
  <c r="AD11" i="91"/>
  <c r="I292" i="91"/>
  <c r="L292" i="91"/>
  <c r="AB293" i="91"/>
  <c r="AF293" i="91" s="1"/>
  <c r="AD293" i="91"/>
  <c r="M282" i="91"/>
  <c r="AD274" i="91"/>
  <c r="AA268" i="91"/>
  <c r="AA272" i="91"/>
  <c r="AA284" i="91"/>
  <c r="M276" i="91"/>
  <c r="AA270" i="91"/>
  <c r="AA274" i="91"/>
  <c r="AA278" i="91"/>
  <c r="AA282" i="91"/>
  <c r="AB268" i="91"/>
  <c r="AF268" i="91" s="1"/>
  <c r="AB278" i="91"/>
  <c r="AF278" i="91" s="1"/>
  <c r="AD270" i="91"/>
  <c r="AD278" i="91"/>
  <c r="AD251" i="91"/>
  <c r="AD255" i="91"/>
  <c r="M259" i="91"/>
  <c r="AB255" i="91"/>
  <c r="AF255" i="91" s="1"/>
  <c r="M262" i="91"/>
  <c r="AA252" i="91"/>
  <c r="AA256" i="91"/>
  <c r="AA260" i="91"/>
  <c r="AB261" i="91"/>
  <c r="AF261" i="91" s="1"/>
  <c r="AA254" i="91"/>
  <c r="AA258" i="91"/>
  <c r="AA262" i="91"/>
  <c r="AB246" i="91"/>
  <c r="AF246" i="91" s="1"/>
  <c r="AD243" i="91"/>
  <c r="AD246" i="91"/>
  <c r="L242" i="91"/>
  <c r="AB239" i="91"/>
  <c r="AF239" i="91" s="1"/>
  <c r="AA240" i="91"/>
  <c r="L238" i="91"/>
  <c r="M238" i="91" s="1"/>
  <c r="M239" i="91"/>
  <c r="M232" i="91"/>
  <c r="AD236" i="91"/>
  <c r="AB232" i="91"/>
  <c r="AF232" i="91" s="1"/>
  <c r="AA234" i="91"/>
  <c r="L228" i="91"/>
  <c r="L227" i="91" s="1"/>
  <c r="AD237" i="91"/>
  <c r="L215" i="91"/>
  <c r="AD225" i="91"/>
  <c r="AA224" i="91"/>
  <c r="AB216" i="91"/>
  <c r="AF216" i="91" s="1"/>
  <c r="AB224" i="91"/>
  <c r="AF224" i="91" s="1"/>
  <c r="M217" i="91"/>
  <c r="AD224" i="91"/>
  <c r="AA217" i="91"/>
  <c r="AA221" i="91"/>
  <c r="AA223" i="91"/>
  <c r="AB217" i="91"/>
  <c r="AF217" i="91" s="1"/>
  <c r="AD223" i="91"/>
  <c r="AB212" i="91"/>
  <c r="AF212" i="91" s="1"/>
  <c r="AA213" i="91"/>
  <c r="AB208" i="91"/>
  <c r="AF208" i="91" s="1"/>
  <c r="M207" i="91"/>
  <c r="AB204" i="91"/>
  <c r="AF204" i="91" s="1"/>
  <c r="AA176" i="91"/>
  <c r="M176" i="91"/>
  <c r="M188" i="91"/>
  <c r="M200" i="91"/>
  <c r="AA197" i="91"/>
  <c r="AB201" i="91"/>
  <c r="AF201" i="91" s="1"/>
  <c r="M180" i="91"/>
  <c r="M184" i="91"/>
  <c r="AA179" i="91"/>
  <c r="AA183" i="91"/>
  <c r="AA187" i="91"/>
  <c r="AA191" i="91"/>
  <c r="AA195" i="91"/>
  <c r="AA199" i="91"/>
  <c r="AA203" i="91"/>
  <c r="M197" i="91"/>
  <c r="AB179" i="91"/>
  <c r="AF179" i="91" s="1"/>
  <c r="AB183" i="91"/>
  <c r="AF183" i="91" s="1"/>
  <c r="AB187" i="91"/>
  <c r="AF187" i="91" s="1"/>
  <c r="AB191" i="91"/>
  <c r="AF191" i="91" s="1"/>
  <c r="AB199" i="91"/>
  <c r="AF199" i="91" s="1"/>
  <c r="AB203" i="91"/>
  <c r="AF203" i="91" s="1"/>
  <c r="AD183" i="91"/>
  <c r="AD191" i="91"/>
  <c r="AD199" i="91"/>
  <c r="L171" i="91"/>
  <c r="M171" i="91" s="1"/>
  <c r="AD172" i="91"/>
  <c r="AA173" i="91"/>
  <c r="AB173" i="91"/>
  <c r="AF173" i="91" s="1"/>
  <c r="L166" i="91"/>
  <c r="AD162" i="91"/>
  <c r="L161" i="91"/>
  <c r="AA162" i="91"/>
  <c r="M164" i="91"/>
  <c r="AB162" i="91"/>
  <c r="AF162" i="91" s="1"/>
  <c r="M149" i="91"/>
  <c r="AA153" i="91"/>
  <c r="AD157" i="91"/>
  <c r="AA150" i="91"/>
  <c r="AA154" i="91"/>
  <c r="AA158" i="91"/>
  <c r="AA149" i="91"/>
  <c r="AA157" i="91"/>
  <c r="AA144" i="91"/>
  <c r="AD140" i="91"/>
  <c r="AB144" i="91"/>
  <c r="AF144" i="91" s="1"/>
  <c r="L139" i="91"/>
  <c r="AB141" i="91"/>
  <c r="AF141" i="91" s="1"/>
  <c r="AB145" i="91"/>
  <c r="AF145" i="91" s="1"/>
  <c r="AD141" i="91"/>
  <c r="AD145" i="91"/>
  <c r="I129" i="91"/>
  <c r="N129" i="91"/>
  <c r="AB131" i="91"/>
  <c r="AF131" i="91" s="1"/>
  <c r="AB135" i="91"/>
  <c r="AF135" i="91" s="1"/>
  <c r="AD135" i="91"/>
  <c r="AA136" i="91"/>
  <c r="AB132" i="91"/>
  <c r="AF132" i="91" s="1"/>
  <c r="AB136" i="91"/>
  <c r="M119" i="91"/>
  <c r="AB116" i="91"/>
  <c r="AF116" i="91" s="1"/>
  <c r="AB111" i="91"/>
  <c r="AF111" i="91" s="1"/>
  <c r="M112" i="91"/>
  <c r="AA111" i="91"/>
  <c r="AD111" i="91"/>
  <c r="AA112" i="91"/>
  <c r="AB112" i="91"/>
  <c r="AF112" i="91" s="1"/>
  <c r="AB104" i="91"/>
  <c r="AF104" i="91" s="1"/>
  <c r="AD104" i="91"/>
  <c r="L103" i="91"/>
  <c r="AA104" i="91"/>
  <c r="M83" i="91"/>
  <c r="AA79" i="91"/>
  <c r="AA83" i="91"/>
  <c r="AA87" i="91"/>
  <c r="AA91" i="91"/>
  <c r="AA95" i="91"/>
  <c r="AA99" i="91"/>
  <c r="M99" i="91"/>
  <c r="AD91" i="91"/>
  <c r="AB83" i="91"/>
  <c r="AF83" i="91" s="1"/>
  <c r="AB91" i="91"/>
  <c r="AF91" i="91" s="1"/>
  <c r="AB95" i="91"/>
  <c r="AF95" i="91" s="1"/>
  <c r="L76" i="91"/>
  <c r="AB80" i="91"/>
  <c r="AF80" i="91" s="1"/>
  <c r="AB84" i="91"/>
  <c r="AF84" i="91" s="1"/>
  <c r="AB88" i="91"/>
  <c r="AF88" i="91" s="1"/>
  <c r="AB92" i="91"/>
  <c r="AF92" i="91" s="1"/>
  <c r="AB96" i="91"/>
  <c r="AF96" i="91" s="1"/>
  <c r="AB100" i="91"/>
  <c r="AF100" i="91" s="1"/>
  <c r="AD80" i="91"/>
  <c r="AD84" i="91"/>
  <c r="AD88" i="91"/>
  <c r="AD92" i="91"/>
  <c r="AD96" i="91"/>
  <c r="AD100" i="91"/>
  <c r="N67" i="91"/>
  <c r="L67" i="91"/>
  <c r="AA70" i="91"/>
  <c r="AD70" i="91"/>
  <c r="L60" i="91"/>
  <c r="AA63" i="91"/>
  <c r="M64" i="91"/>
  <c r="AD63" i="91"/>
  <c r="AA56" i="91"/>
  <c r="AB56" i="91"/>
  <c r="AF56" i="91" s="1"/>
  <c r="AD56" i="91"/>
  <c r="AB57" i="91"/>
  <c r="AF57" i="91" s="1"/>
  <c r="AD57" i="91"/>
  <c r="M48" i="91"/>
  <c r="AA48" i="91"/>
  <c r="AA52" i="91"/>
  <c r="AB50" i="91"/>
  <c r="AF50" i="91" s="1"/>
  <c r="N45" i="91"/>
  <c r="AD47" i="91"/>
  <c r="L45" i="91"/>
  <c r="M42" i="91"/>
  <c r="AA41" i="91"/>
  <c r="AB41" i="91"/>
  <c r="AF41" i="91" s="1"/>
  <c r="AA42" i="91"/>
  <c r="M35" i="91"/>
  <c r="AA26" i="91"/>
  <c r="AA30" i="91"/>
  <c r="AB26" i="91"/>
  <c r="AF26" i="91" s="1"/>
  <c r="AB30" i="91"/>
  <c r="AF30" i="91" s="1"/>
  <c r="M31" i="91"/>
  <c r="AB32" i="91"/>
  <c r="AF32" i="91" s="1"/>
  <c r="AD26" i="91"/>
  <c r="AD30" i="91"/>
  <c r="AB24" i="91"/>
  <c r="AF24" i="91" s="1"/>
  <c r="AA27" i="91"/>
  <c r="AA31" i="91"/>
  <c r="AD23" i="91"/>
  <c r="AD27" i="91"/>
  <c r="AD20" i="91"/>
  <c r="M16" i="91"/>
  <c r="AB18" i="91"/>
  <c r="AF18" i="91" s="1"/>
  <c r="AB14" i="91"/>
  <c r="AF14" i="91" s="1"/>
  <c r="AD18" i="91"/>
  <c r="AD14" i="91"/>
  <c r="M17" i="91"/>
  <c r="AB21" i="91"/>
  <c r="AF21" i="91" s="1"/>
  <c r="AB13" i="91"/>
  <c r="AF13" i="91" s="1"/>
  <c r="AA21" i="91"/>
  <c r="AA17" i="91"/>
  <c r="AD10" i="91"/>
  <c r="L9" i="91"/>
  <c r="F292" i="91"/>
  <c r="H292" i="91"/>
  <c r="C267" i="91"/>
  <c r="AB282" i="91"/>
  <c r="AF282" i="91" s="1"/>
  <c r="AB273" i="91"/>
  <c r="G270" i="91"/>
  <c r="G278" i="91"/>
  <c r="C250" i="91"/>
  <c r="C249" i="91" s="1"/>
  <c r="G252" i="91"/>
  <c r="AB252" i="91"/>
  <c r="G251" i="91"/>
  <c r="AB265" i="91"/>
  <c r="AF265" i="91" s="1"/>
  <c r="AD259" i="91"/>
  <c r="F250" i="91"/>
  <c r="F249" i="91" s="1"/>
  <c r="AB257" i="91"/>
  <c r="G264" i="91"/>
  <c r="C242" i="91"/>
  <c r="G246" i="91"/>
  <c r="G239" i="91"/>
  <c r="AA231" i="91"/>
  <c r="AD235" i="91"/>
  <c r="G224" i="91"/>
  <c r="AA216" i="91"/>
  <c r="AA212" i="91"/>
  <c r="AA208" i="91"/>
  <c r="AD176" i="91"/>
  <c r="AE176" i="91" s="1"/>
  <c r="G205" i="91"/>
  <c r="C175" i="91"/>
  <c r="G184" i="91"/>
  <c r="G201" i="91"/>
  <c r="G183" i="91"/>
  <c r="AD204" i="91"/>
  <c r="AB195" i="91"/>
  <c r="AF195" i="91" s="1"/>
  <c r="AD180" i="91"/>
  <c r="G177" i="91"/>
  <c r="AB193" i="91"/>
  <c r="H175" i="91"/>
  <c r="G173" i="91"/>
  <c r="G172" i="91"/>
  <c r="F171" i="91"/>
  <c r="G171" i="91" s="1"/>
  <c r="C166" i="91"/>
  <c r="H288" i="91"/>
  <c r="AB270" i="91"/>
  <c r="AF270" i="91" s="1"/>
  <c r="G275" i="91"/>
  <c r="G283" i="91"/>
  <c r="G271" i="91"/>
  <c r="AD280" i="91"/>
  <c r="AD268" i="91"/>
  <c r="F267" i="91"/>
  <c r="G279" i="91"/>
  <c r="AB251" i="91"/>
  <c r="AF251" i="91" s="1"/>
  <c r="AD262" i="91"/>
  <c r="AD258" i="91"/>
  <c r="AA251" i="91"/>
  <c r="F242" i="91"/>
  <c r="G245" i="91"/>
  <c r="H238" i="91"/>
  <c r="AD234" i="91"/>
  <c r="AD230" i="91"/>
  <c r="AB230" i="91"/>
  <c r="AF230" i="91" s="1"/>
  <c r="AA230" i="91"/>
  <c r="F228" i="91"/>
  <c r="G223" i="91"/>
  <c r="H215" i="91"/>
  <c r="AD220" i="91"/>
  <c r="AD216" i="91"/>
  <c r="AA219" i="91"/>
  <c r="G219" i="91"/>
  <c r="G212" i="91"/>
  <c r="G211" i="91"/>
  <c r="G209" i="91"/>
  <c r="AD208" i="91"/>
  <c r="G196" i="91"/>
  <c r="AD200" i="91"/>
  <c r="AD192" i="91"/>
  <c r="AD188" i="91"/>
  <c r="G203" i="91"/>
  <c r="G191" i="91"/>
  <c r="G179" i="91"/>
  <c r="G176" i="91"/>
  <c r="C171" i="91"/>
  <c r="AA167" i="91"/>
  <c r="AD168" i="91"/>
  <c r="G167" i="91"/>
  <c r="F166" i="91"/>
  <c r="C161" i="91"/>
  <c r="C148" i="91"/>
  <c r="G152" i="91"/>
  <c r="G151" i="91"/>
  <c r="AD155" i="91"/>
  <c r="AB140" i="91"/>
  <c r="AF140" i="91" s="1"/>
  <c r="G140" i="91"/>
  <c r="AA140" i="91"/>
  <c r="G145" i="91"/>
  <c r="F129" i="91"/>
  <c r="H129" i="91"/>
  <c r="AA132" i="91"/>
  <c r="AB133" i="91"/>
  <c r="AF133" i="91" s="1"/>
  <c r="G136" i="91"/>
  <c r="G132" i="91"/>
  <c r="AB126" i="91"/>
  <c r="AF126" i="91" s="1"/>
  <c r="G126" i="91"/>
  <c r="H115" i="91"/>
  <c r="AA116" i="91"/>
  <c r="G116" i="91"/>
  <c r="C103" i="91"/>
  <c r="H103" i="91"/>
  <c r="G104" i="91"/>
  <c r="AB99" i="91"/>
  <c r="AF99" i="91" s="1"/>
  <c r="AB87" i="91"/>
  <c r="AF87" i="91" s="1"/>
  <c r="AB79" i="91"/>
  <c r="AF79" i="91" s="1"/>
  <c r="G88" i="91"/>
  <c r="C76" i="91"/>
  <c r="G96" i="91"/>
  <c r="G84" i="91"/>
  <c r="G70" i="91"/>
  <c r="AA69" i="91"/>
  <c r="AB63" i="91"/>
  <c r="AF63" i="91" s="1"/>
  <c r="F60" i="91"/>
  <c r="G63" i="91"/>
  <c r="H54" i="91"/>
  <c r="AD58" i="91"/>
  <c r="C54" i="91"/>
  <c r="AD50" i="91"/>
  <c r="AD46" i="91"/>
  <c r="AB46" i="91"/>
  <c r="AF46" i="91" s="1"/>
  <c r="G48" i="91"/>
  <c r="G41" i="91"/>
  <c r="AD41" i="91"/>
  <c r="AB23" i="91"/>
  <c r="AF23" i="91" s="1"/>
  <c r="G23" i="91"/>
  <c r="F22" i="91"/>
  <c r="AA23" i="91"/>
  <c r="G26" i="91"/>
  <c r="G14" i="91"/>
  <c r="G13" i="91"/>
  <c r="AB17" i="91"/>
  <c r="AF17" i="91" s="1"/>
  <c r="F9" i="91"/>
  <c r="AA13" i="91"/>
  <c r="G19" i="91"/>
  <c r="G18" i="91"/>
  <c r="H9" i="91"/>
  <c r="Y67" i="91" l="1"/>
  <c r="Y125" i="91"/>
  <c r="Y238" i="91"/>
  <c r="Y211" i="91"/>
  <c r="O8" i="91"/>
  <c r="AE240" i="91"/>
  <c r="AE128" i="91"/>
  <c r="AE36" i="91"/>
  <c r="AE253" i="91"/>
  <c r="AE121" i="91"/>
  <c r="AE151" i="91"/>
  <c r="AE200" i="91"/>
  <c r="AE39" i="91"/>
  <c r="AE70" i="91"/>
  <c r="L286" i="91"/>
  <c r="AE74" i="91"/>
  <c r="AE296" i="91"/>
  <c r="AE106" i="91"/>
  <c r="Y267" i="91"/>
  <c r="AE71" i="91"/>
  <c r="AE254" i="91"/>
  <c r="AF254" i="91"/>
  <c r="AE136" i="91"/>
  <c r="AF136" i="91"/>
  <c r="AE66" i="91"/>
  <c r="AF66" i="91"/>
  <c r="AE193" i="91"/>
  <c r="AF193" i="91"/>
  <c r="AE118" i="91"/>
  <c r="AF118" i="91"/>
  <c r="M103" i="91"/>
  <c r="AE273" i="91"/>
  <c r="AF273" i="91"/>
  <c r="AE285" i="91"/>
  <c r="AF285" i="91"/>
  <c r="AE257" i="91"/>
  <c r="AF257" i="91"/>
  <c r="AE252" i="91"/>
  <c r="AF252" i="91"/>
  <c r="AE222" i="91"/>
  <c r="AE213" i="91"/>
  <c r="AF213" i="91"/>
  <c r="AE214" i="91"/>
  <c r="AD207" i="91"/>
  <c r="AE202" i="91"/>
  <c r="AF202" i="91"/>
  <c r="AE198" i="91"/>
  <c r="AF198" i="91"/>
  <c r="AE167" i="91"/>
  <c r="AB122" i="91"/>
  <c r="AF122" i="91" s="1"/>
  <c r="G40" i="91"/>
  <c r="AE43" i="91"/>
  <c r="AF43" i="91"/>
  <c r="Y207" i="91"/>
  <c r="Z207" i="91"/>
  <c r="AB119" i="91"/>
  <c r="AF119" i="91" s="1"/>
  <c r="Z119" i="91"/>
  <c r="Y115" i="91"/>
  <c r="Z115" i="91"/>
  <c r="V227" i="91"/>
  <c r="Z227" i="91" s="1"/>
  <c r="Z228" i="91"/>
  <c r="V266" i="91"/>
  <c r="Z266" i="91" s="1"/>
  <c r="Z267" i="91"/>
  <c r="V249" i="91"/>
  <c r="Z249" i="91" s="1"/>
  <c r="Z250" i="91"/>
  <c r="S211" i="91"/>
  <c r="T211" i="91"/>
  <c r="AE123" i="91"/>
  <c r="S207" i="91"/>
  <c r="T207" i="91"/>
  <c r="S129" i="91"/>
  <c r="T129" i="91"/>
  <c r="T266" i="91"/>
  <c r="T267" i="91"/>
  <c r="V286" i="91"/>
  <c r="Z286" i="91" s="1"/>
  <c r="T249" i="91"/>
  <c r="T250" i="91"/>
  <c r="T227" i="91"/>
  <c r="T228" i="91"/>
  <c r="N227" i="91"/>
  <c r="N228" i="91"/>
  <c r="AA238" i="91"/>
  <c r="N249" i="91"/>
  <c r="N250" i="91"/>
  <c r="M288" i="91"/>
  <c r="N288" i="91"/>
  <c r="M115" i="91"/>
  <c r="N115" i="91"/>
  <c r="N266" i="91"/>
  <c r="N267" i="91"/>
  <c r="H266" i="91"/>
  <c r="H267" i="91"/>
  <c r="H249" i="91"/>
  <c r="H250" i="91"/>
  <c r="H227" i="91"/>
  <c r="H228" i="91"/>
  <c r="AE55" i="91"/>
  <c r="AE68" i="91"/>
  <c r="AE218" i="91"/>
  <c r="S166" i="91"/>
  <c r="AE160" i="91"/>
  <c r="N8" i="91"/>
  <c r="AE144" i="91"/>
  <c r="AE82" i="91"/>
  <c r="AE197" i="91"/>
  <c r="T286" i="91"/>
  <c r="V8" i="91"/>
  <c r="Z8" i="91" s="1"/>
  <c r="AE194" i="91"/>
  <c r="M125" i="91"/>
  <c r="AA67" i="91"/>
  <c r="C286" i="91"/>
  <c r="M73" i="91"/>
  <c r="G103" i="91"/>
  <c r="M166" i="91"/>
  <c r="Y228" i="91"/>
  <c r="G207" i="91"/>
  <c r="AE289" i="91"/>
  <c r="AA122" i="91"/>
  <c r="AE53" i="91"/>
  <c r="AE241" i="91"/>
  <c r="AE284" i="91"/>
  <c r="AE152" i="91"/>
  <c r="G37" i="91"/>
  <c r="AE281" i="91"/>
  <c r="AE107" i="91"/>
  <c r="AE264" i="91"/>
  <c r="AE130" i="91"/>
  <c r="AB37" i="91"/>
  <c r="AF37" i="91" s="1"/>
  <c r="AE44" i="91"/>
  <c r="AE291" i="91"/>
  <c r="S9" i="91"/>
  <c r="AE51" i="91"/>
  <c r="M108" i="91"/>
  <c r="AE61" i="91"/>
  <c r="Y40" i="91"/>
  <c r="AE49" i="91"/>
  <c r="G67" i="91"/>
  <c r="AE120" i="91"/>
  <c r="AE182" i="91"/>
  <c r="AD73" i="91"/>
  <c r="AE29" i="91"/>
  <c r="M139" i="91"/>
  <c r="AE168" i="91"/>
  <c r="AE219" i="91"/>
  <c r="AE263" i="91"/>
  <c r="AA211" i="91"/>
  <c r="AE147" i="91"/>
  <c r="AE174" i="91"/>
  <c r="AE236" i="91"/>
  <c r="AE158" i="91"/>
  <c r="AE78" i="91"/>
  <c r="G108" i="91"/>
  <c r="AB73" i="91"/>
  <c r="AF73" i="91" s="1"/>
  <c r="AB166" i="91"/>
  <c r="AF166" i="91" s="1"/>
  <c r="AE187" i="91"/>
  <c r="M227" i="91"/>
  <c r="AE58" i="91"/>
  <c r="AE173" i="91"/>
  <c r="AE179" i="91"/>
  <c r="S215" i="91"/>
  <c r="AA207" i="91"/>
  <c r="AE47" i="91"/>
  <c r="AE64" i="91"/>
  <c r="AE134" i="91"/>
  <c r="G288" i="91"/>
  <c r="AB45" i="91"/>
  <c r="AF45" i="91" s="1"/>
  <c r="G45" i="91"/>
  <c r="AB115" i="91"/>
  <c r="AF115" i="91" s="1"/>
  <c r="S115" i="91"/>
  <c r="S108" i="91"/>
  <c r="AA108" i="91"/>
  <c r="M40" i="91"/>
  <c r="AE10" i="91"/>
  <c r="AE27" i="91"/>
  <c r="AA228" i="91"/>
  <c r="Y60" i="91"/>
  <c r="AE28" i="91"/>
  <c r="AE72" i="91"/>
  <c r="M129" i="91"/>
  <c r="AA288" i="91"/>
  <c r="AA115" i="91"/>
  <c r="Y119" i="91"/>
  <c r="C8" i="91"/>
  <c r="S60" i="91"/>
  <c r="AE79" i="91"/>
  <c r="AE75" i="91"/>
  <c r="AE290" i="91"/>
  <c r="M215" i="91"/>
  <c r="AE113" i="91"/>
  <c r="AE133" i="91"/>
  <c r="AD37" i="91"/>
  <c r="M228" i="91"/>
  <c r="AE42" i="91"/>
  <c r="AE178" i="91"/>
  <c r="AE188" i="91"/>
  <c r="AE251" i="91"/>
  <c r="AE12" i="91"/>
  <c r="AA73" i="91"/>
  <c r="AB40" i="91"/>
  <c r="AF40" i="91" s="1"/>
  <c r="AD122" i="91"/>
  <c r="M60" i="91"/>
  <c r="AE201" i="91"/>
  <c r="AE98" i="91"/>
  <c r="AE245" i="91"/>
  <c r="AE126" i="91"/>
  <c r="AE112" i="91"/>
  <c r="AE170" i="91"/>
  <c r="AE154" i="91"/>
  <c r="M122" i="91"/>
  <c r="AE124" i="91"/>
  <c r="AE196" i="91"/>
  <c r="AE65" i="91"/>
  <c r="AB125" i="91"/>
  <c r="AF125" i="91" s="1"/>
  <c r="AE150" i="91"/>
  <c r="AE164" i="91"/>
  <c r="AA60" i="91"/>
  <c r="AE185" i="91"/>
  <c r="AE226" i="91"/>
  <c r="AE90" i="91"/>
  <c r="AE25" i="91"/>
  <c r="I8" i="91"/>
  <c r="M267" i="91"/>
  <c r="AE11" i="91"/>
  <c r="AA161" i="91"/>
  <c r="AE259" i="91"/>
  <c r="F286" i="91"/>
  <c r="AB67" i="91"/>
  <c r="AF67" i="91" s="1"/>
  <c r="AE19" i="91"/>
  <c r="AE247" i="91"/>
  <c r="Y129" i="91"/>
  <c r="X266" i="91"/>
  <c r="AA40" i="91"/>
  <c r="AB242" i="91"/>
  <c r="AF242" i="91" s="1"/>
  <c r="AE181" i="91"/>
  <c r="AE248" i="91"/>
  <c r="AB139" i="91"/>
  <c r="AF139" i="91" s="1"/>
  <c r="AE114" i="91"/>
  <c r="AE256" i="91"/>
  <c r="AE244" i="91"/>
  <c r="AA37" i="91"/>
  <c r="AA148" i="91"/>
  <c r="AD67" i="91"/>
  <c r="S37" i="91"/>
  <c r="AE220" i="91"/>
  <c r="AE169" i="91"/>
  <c r="AE177" i="91"/>
  <c r="S238" i="91"/>
  <c r="AB22" i="91"/>
  <c r="AF22" i="91" s="1"/>
  <c r="AE209" i="91"/>
  <c r="AE277" i="91"/>
  <c r="AE86" i="91"/>
  <c r="S139" i="91"/>
  <c r="Y54" i="91"/>
  <c r="AE237" i="91"/>
  <c r="AA119" i="91"/>
  <c r="AE109" i="91"/>
  <c r="Y9" i="91"/>
  <c r="AE15" i="91"/>
  <c r="AE192" i="91"/>
  <c r="AE265" i="91"/>
  <c r="AE203" i="91"/>
  <c r="S40" i="91"/>
  <c r="AE93" i="91"/>
  <c r="S103" i="91"/>
  <c r="S125" i="91"/>
  <c r="AE283" i="91"/>
  <c r="AE16" i="91"/>
  <c r="AE258" i="91"/>
  <c r="AE235" i="91"/>
  <c r="M76" i="91"/>
  <c r="AE105" i="91"/>
  <c r="AA125" i="91"/>
  <c r="AE180" i="91"/>
  <c r="M45" i="91"/>
  <c r="AE95" i="91"/>
  <c r="M161" i="91"/>
  <c r="AE62" i="91"/>
  <c r="AE85" i="91"/>
  <c r="M211" i="91"/>
  <c r="AE159" i="91"/>
  <c r="AD119" i="91"/>
  <c r="AE132" i="91"/>
  <c r="AE87" i="91"/>
  <c r="AD129" i="91"/>
  <c r="AE293" i="91"/>
  <c r="AE101" i="91"/>
  <c r="AE33" i="91"/>
  <c r="AE21" i="91"/>
  <c r="M242" i="91"/>
  <c r="AE97" i="91"/>
  <c r="AE231" i="91"/>
  <c r="AE294" i="91"/>
  <c r="G125" i="91"/>
  <c r="AD115" i="91"/>
  <c r="AE52" i="91"/>
  <c r="AB148" i="91"/>
  <c r="AF148" i="91" s="1"/>
  <c r="AA9" i="91"/>
  <c r="AE137" i="91"/>
  <c r="G9" i="91"/>
  <c r="AA54" i="91"/>
  <c r="G73" i="91"/>
  <c r="L266" i="91"/>
  <c r="AE48" i="91"/>
  <c r="AE89" i="91"/>
  <c r="S148" i="91"/>
  <c r="Y175" i="91"/>
  <c r="AE146" i="91"/>
  <c r="AD40" i="91"/>
  <c r="Y242" i="91"/>
  <c r="AE142" i="91"/>
  <c r="AB60" i="91"/>
  <c r="AF60" i="91" s="1"/>
  <c r="G148" i="91"/>
  <c r="AE117" i="91"/>
  <c r="AE205" i="91"/>
  <c r="AE88" i="91"/>
  <c r="AE17" i="91"/>
  <c r="AE155" i="91"/>
  <c r="U165" i="91"/>
  <c r="AB76" i="91"/>
  <c r="AF76" i="91" s="1"/>
  <c r="M22" i="91"/>
  <c r="AE190" i="91"/>
  <c r="AE206" i="91"/>
  <c r="AD125" i="91"/>
  <c r="AE153" i="91"/>
  <c r="AE184" i="91"/>
  <c r="AE38" i="91"/>
  <c r="X8" i="91"/>
  <c r="AE295" i="91"/>
  <c r="AE163" i="91"/>
  <c r="AA45" i="91"/>
  <c r="U8" i="91"/>
  <c r="AB171" i="91"/>
  <c r="AF171" i="91" s="1"/>
  <c r="M54" i="91"/>
  <c r="I165" i="91"/>
  <c r="AD175" i="91"/>
  <c r="O165" i="91"/>
  <c r="AB228" i="91"/>
  <c r="AF228" i="91" s="1"/>
  <c r="AB175" i="91"/>
  <c r="AF175" i="91" s="1"/>
  <c r="AE35" i="91"/>
  <c r="Y108" i="91"/>
  <c r="Y166" i="91"/>
  <c r="G139" i="91"/>
  <c r="AA139" i="91"/>
  <c r="S292" i="91"/>
  <c r="AE233" i="91"/>
  <c r="AE287" i="91"/>
  <c r="AD54" i="91"/>
  <c r="AB238" i="91"/>
  <c r="AF238" i="91" s="1"/>
  <c r="AE212" i="91"/>
  <c r="AA215" i="91"/>
  <c r="U34" i="91"/>
  <c r="T8" i="91"/>
  <c r="AE269" i="91"/>
  <c r="AE186" i="91"/>
  <c r="AA22" i="91"/>
  <c r="AE189" i="91"/>
  <c r="AA166" i="91"/>
  <c r="AE223" i="91"/>
  <c r="M250" i="91"/>
  <c r="I286" i="91"/>
  <c r="AE31" i="91"/>
  <c r="S54" i="91"/>
  <c r="AE275" i="91"/>
  <c r="Y171" i="91"/>
  <c r="AE272" i="91"/>
  <c r="AE20" i="91"/>
  <c r="AD161" i="91"/>
  <c r="AE261" i="91"/>
  <c r="AE127" i="91"/>
  <c r="S250" i="91"/>
  <c r="M175" i="91"/>
  <c r="AE57" i="91"/>
  <c r="O34" i="91"/>
  <c r="Y103" i="91"/>
  <c r="Y45" i="91"/>
  <c r="AD250" i="91"/>
  <c r="AE56" i="91"/>
  <c r="AE157" i="91"/>
  <c r="S76" i="91"/>
  <c r="S161" i="91"/>
  <c r="R286" i="91"/>
  <c r="G54" i="91"/>
  <c r="AD148" i="91"/>
  <c r="C227" i="91"/>
  <c r="AA227" i="91" s="1"/>
  <c r="AB267" i="91"/>
  <c r="AF267" i="91" s="1"/>
  <c r="AA175" i="91"/>
  <c r="AE131" i="91"/>
  <c r="R34" i="91"/>
  <c r="S171" i="91"/>
  <c r="AE229" i="91"/>
  <c r="Y215" i="91"/>
  <c r="AB103" i="91"/>
  <c r="AF103" i="91" s="1"/>
  <c r="AE24" i="91"/>
  <c r="AE232" i="91"/>
  <c r="AA103" i="91"/>
  <c r="AA267" i="91"/>
  <c r="AB211" i="91"/>
  <c r="AF211" i="91" s="1"/>
  <c r="AE81" i="91"/>
  <c r="G250" i="91"/>
  <c r="AB207" i="91"/>
  <c r="AB250" i="91"/>
  <c r="AF250" i="91" s="1"/>
  <c r="AA250" i="91"/>
  <c r="AE243" i="91"/>
  <c r="Y292" i="91"/>
  <c r="Y148" i="91"/>
  <c r="AB161" i="91"/>
  <c r="AF161" i="91" s="1"/>
  <c r="G175" i="91"/>
  <c r="AA249" i="91"/>
  <c r="AE30" i="91"/>
  <c r="R165" i="91"/>
  <c r="Y139" i="91"/>
  <c r="AD108" i="91"/>
  <c r="AD288" i="91"/>
  <c r="AA129" i="91"/>
  <c r="AE162" i="91"/>
  <c r="M292" i="91"/>
  <c r="AE69" i="91"/>
  <c r="AE221" i="91"/>
  <c r="AB9" i="91"/>
  <c r="AF9" i="91" s="1"/>
  <c r="AA76" i="91"/>
  <c r="AA242" i="91"/>
  <c r="AE32" i="91"/>
  <c r="S22" i="91"/>
  <c r="AE59" i="91"/>
  <c r="AE94" i="91"/>
  <c r="S228" i="91"/>
  <c r="AE276" i="91"/>
  <c r="R8" i="91"/>
  <c r="AD22" i="91"/>
  <c r="AE18" i="91"/>
  <c r="AD292" i="91"/>
  <c r="Y288" i="91"/>
  <c r="X286" i="91"/>
  <c r="AE280" i="91"/>
  <c r="AE278" i="91"/>
  <c r="AE274" i="91"/>
  <c r="AE282" i="91"/>
  <c r="AE279" i="91"/>
  <c r="AE271" i="91"/>
  <c r="AE262" i="91"/>
  <c r="AE255" i="91"/>
  <c r="Y250" i="91"/>
  <c r="X249" i="91"/>
  <c r="AE239" i="91"/>
  <c r="AE234" i="91"/>
  <c r="AE225" i="91"/>
  <c r="AE216" i="91"/>
  <c r="AE217" i="91"/>
  <c r="AE224" i="91"/>
  <c r="AD211" i="91"/>
  <c r="AE172" i="91"/>
  <c r="X165" i="91"/>
  <c r="AD171" i="91"/>
  <c r="AE140" i="91"/>
  <c r="AD139" i="91"/>
  <c r="AE141" i="91"/>
  <c r="AB108" i="91"/>
  <c r="AF108" i="91" s="1"/>
  <c r="AE104" i="91"/>
  <c r="AE80" i="91"/>
  <c r="AE83" i="91"/>
  <c r="AE84" i="91"/>
  <c r="AE96" i="91"/>
  <c r="V34" i="91"/>
  <c r="Z34" i="91" s="1"/>
  <c r="X34" i="91"/>
  <c r="AE26" i="91"/>
  <c r="AE13" i="91"/>
  <c r="AE14" i="91"/>
  <c r="R266" i="91"/>
  <c r="S267" i="91"/>
  <c r="AE208" i="91"/>
  <c r="AE195" i="91"/>
  <c r="AE199" i="91"/>
  <c r="S175" i="91"/>
  <c r="AA171" i="91"/>
  <c r="AE149" i="91"/>
  <c r="AE135" i="91"/>
  <c r="AE116" i="91"/>
  <c r="AE92" i="91"/>
  <c r="AE77" i="91"/>
  <c r="AE99" i="91"/>
  <c r="AE100" i="91"/>
  <c r="AB54" i="91"/>
  <c r="AF54" i="91" s="1"/>
  <c r="T34" i="91"/>
  <c r="AE41" i="91"/>
  <c r="AA292" i="91"/>
  <c r="AE268" i="91"/>
  <c r="AE270" i="91"/>
  <c r="AE246" i="91"/>
  <c r="AD238" i="91"/>
  <c r="L165" i="91"/>
  <c r="AD215" i="91"/>
  <c r="AE191" i="91"/>
  <c r="AE183" i="91"/>
  <c r="AE204" i="91"/>
  <c r="AE145" i="91"/>
  <c r="I34" i="91"/>
  <c r="AE111" i="91"/>
  <c r="AD103" i="91"/>
  <c r="AD76" i="91"/>
  <c r="AE91" i="91"/>
  <c r="N34" i="91"/>
  <c r="M67" i="91"/>
  <c r="L34" i="91"/>
  <c r="AE63" i="91"/>
  <c r="AD45" i="91"/>
  <c r="AE50" i="91"/>
  <c r="AE23" i="91"/>
  <c r="M9" i="91"/>
  <c r="L8" i="91"/>
  <c r="AD9" i="91"/>
  <c r="G292" i="91"/>
  <c r="AB292" i="91"/>
  <c r="AF292" i="91" s="1"/>
  <c r="C266" i="91"/>
  <c r="AA266" i="91" s="1"/>
  <c r="H286" i="91"/>
  <c r="AB288" i="91"/>
  <c r="AF288" i="91" s="1"/>
  <c r="AD267" i="91"/>
  <c r="F266" i="91"/>
  <c r="G267" i="91"/>
  <c r="G249" i="91"/>
  <c r="G242" i="91"/>
  <c r="AD242" i="91"/>
  <c r="G238" i="91"/>
  <c r="AD228" i="91"/>
  <c r="F227" i="91"/>
  <c r="F165" i="91" s="1"/>
  <c r="G228" i="91"/>
  <c r="AE230" i="91"/>
  <c r="G215" i="91"/>
  <c r="AB215" i="91"/>
  <c r="AF215" i="91" s="1"/>
  <c r="G166" i="91"/>
  <c r="AD166" i="91"/>
  <c r="G129" i="91"/>
  <c r="AB129" i="91"/>
  <c r="AF129" i="91" s="1"/>
  <c r="F34" i="91"/>
  <c r="G115" i="91"/>
  <c r="H34" i="91"/>
  <c r="C34" i="91"/>
  <c r="G60" i="91"/>
  <c r="AD60" i="91"/>
  <c r="AE46" i="91"/>
  <c r="G22" i="91"/>
  <c r="H8" i="91"/>
  <c r="F8" i="91"/>
  <c r="AE122" i="91" l="1"/>
  <c r="T165" i="91"/>
  <c r="S266" i="91"/>
  <c r="S227" i="91"/>
  <c r="M266" i="91"/>
  <c r="Y266" i="91"/>
  <c r="Y249" i="91"/>
  <c r="AE119" i="91"/>
  <c r="N165" i="91"/>
  <c r="AB227" i="91"/>
  <c r="AF227" i="91" s="1"/>
  <c r="Y286" i="91"/>
  <c r="AB266" i="91"/>
  <c r="AF266" i="91" s="1"/>
  <c r="M249" i="91"/>
  <c r="H165" i="91"/>
  <c r="V165" i="91"/>
  <c r="Z165" i="91" s="1"/>
  <c r="AE228" i="91"/>
  <c r="AE207" i="91"/>
  <c r="AF207" i="91"/>
  <c r="Y227" i="91"/>
  <c r="S249" i="91"/>
  <c r="AB249" i="91"/>
  <c r="AF249" i="91" s="1"/>
  <c r="M286" i="91"/>
  <c r="N286" i="91"/>
  <c r="S286" i="91"/>
  <c r="Y8" i="91"/>
  <c r="AE115" i="91"/>
  <c r="AA286" i="91"/>
  <c r="AE125" i="91"/>
  <c r="AE166" i="91"/>
  <c r="AE37" i="91"/>
  <c r="AE40" i="91"/>
  <c r="AE67" i="91"/>
  <c r="AE73" i="91"/>
  <c r="AE288" i="91"/>
  <c r="AE139" i="91"/>
  <c r="AE211" i="91"/>
  <c r="AE238" i="91"/>
  <c r="U297" i="91"/>
  <c r="U298" i="91" s="1"/>
  <c r="U299" i="91" s="1"/>
  <c r="AE76" i="91"/>
  <c r="AE9" i="91"/>
  <c r="AE22" i="91"/>
  <c r="O297" i="91"/>
  <c r="O298" i="91" s="1"/>
  <c r="O299" i="91" s="1"/>
  <c r="AD249" i="91"/>
  <c r="AE54" i="91"/>
  <c r="AE175" i="91"/>
  <c r="AA8" i="91"/>
  <c r="AE45" i="91"/>
  <c r="AE108" i="91"/>
  <c r="AE242" i="91"/>
  <c r="AE129" i="91"/>
  <c r="AE148" i="91"/>
  <c r="AE103" i="91"/>
  <c r="AB8" i="91"/>
  <c r="AF8" i="91" s="1"/>
  <c r="AE267" i="91"/>
  <c r="I297" i="91"/>
  <c r="I298" i="91" s="1"/>
  <c r="I299" i="91" s="1"/>
  <c r="S34" i="91"/>
  <c r="AE171" i="91"/>
  <c r="AE250" i="91"/>
  <c r="S165" i="91"/>
  <c r="AE60" i="91"/>
  <c r="S8" i="91"/>
  <c r="AE161" i="91"/>
  <c r="G34" i="91"/>
  <c r="C165" i="91"/>
  <c r="AA165" i="91" s="1"/>
  <c r="AD286" i="91"/>
  <c r="AE292" i="91"/>
  <c r="X297" i="91"/>
  <c r="Y34" i="91"/>
  <c r="R297" i="91"/>
  <c r="R298" i="91" s="1"/>
  <c r="R299" i="91" s="1"/>
  <c r="T297" i="91"/>
  <c r="AD165" i="91"/>
  <c r="AE215" i="91"/>
  <c r="AA34" i="91"/>
  <c r="AD34" i="91"/>
  <c r="M34" i="91"/>
  <c r="AD8" i="91"/>
  <c r="L297" i="91"/>
  <c r="M8" i="91"/>
  <c r="AB286" i="91"/>
  <c r="AF286" i="91" s="1"/>
  <c r="G286" i="91"/>
  <c r="G266" i="91"/>
  <c r="AD266" i="91"/>
  <c r="G165" i="91"/>
  <c r="G227" i="91"/>
  <c r="AD227" i="91"/>
  <c r="AB34" i="91"/>
  <c r="AF34" i="91" s="1"/>
  <c r="F297" i="91"/>
  <c r="H297" i="91"/>
  <c r="G8" i="91"/>
  <c r="AE266" i="91" l="1"/>
  <c r="N297" i="91"/>
  <c r="V297" i="91"/>
  <c r="V298" i="91" s="1"/>
  <c r="AE227" i="91"/>
  <c r="M165" i="91"/>
  <c r="AB165" i="91"/>
  <c r="AF165" i="91" s="1"/>
  <c r="Y165" i="91"/>
  <c r="AE249" i="91"/>
  <c r="AE8" i="91"/>
  <c r="AE34" i="91"/>
  <c r="AE286" i="91"/>
  <c r="C297" i="91"/>
  <c r="X298" i="91"/>
  <c r="X299" i="91" s="1"/>
  <c r="T298" i="91"/>
  <c r="S297" i="91"/>
  <c r="AD297" i="91"/>
  <c r="L298" i="91"/>
  <c r="M297" i="91"/>
  <c r="F298" i="91"/>
  <c r="G297" i="91"/>
  <c r="Y297" i="91" l="1"/>
  <c r="Z297" i="91"/>
  <c r="AB297" i="91"/>
  <c r="AF297" i="91" s="1"/>
  <c r="AE165" i="91"/>
  <c r="V299" i="91"/>
  <c r="Z299" i="91" s="1"/>
  <c r="Z298" i="91"/>
  <c r="N299" i="91"/>
  <c r="N298" i="91"/>
  <c r="H298" i="91"/>
  <c r="AB298" i="91"/>
  <c r="AF298" i="91" s="1"/>
  <c r="H299" i="91"/>
  <c r="AA297" i="91"/>
  <c r="C298" i="91"/>
  <c r="AA298" i="91" s="1"/>
  <c r="Y298" i="91"/>
  <c r="S298" i="91"/>
  <c r="AD298" i="91"/>
  <c r="L299" i="91"/>
  <c r="M298" i="91"/>
  <c r="G298" i="91"/>
  <c r="F299" i="91"/>
  <c r="M299" i="91" l="1"/>
  <c r="AE297" i="91"/>
  <c r="Y299" i="91"/>
  <c r="S299" i="91"/>
  <c r="T299" i="91"/>
  <c r="AE298" i="91"/>
  <c r="C299" i="91"/>
  <c r="AA299" i="91" s="1"/>
  <c r="AB299" i="91"/>
  <c r="AF299" i="91" s="1"/>
  <c r="AD299" i="91"/>
  <c r="G299" i="91"/>
  <c r="AE299" i="91" l="1"/>
  <c r="F163" i="89" l="1"/>
  <c r="V162" i="89"/>
  <c r="K159" i="89"/>
  <c r="V158" i="89"/>
  <c r="V157" i="89"/>
  <c r="V155" i="89"/>
  <c r="V154" i="89"/>
  <c r="F154" i="89"/>
  <c r="V152" i="89"/>
  <c r="V151" i="89"/>
  <c r="F151" i="89"/>
  <c r="C150" i="89"/>
  <c r="V149" i="89"/>
  <c r="F149" i="89"/>
  <c r="V148" i="89"/>
  <c r="F148" i="89"/>
  <c r="V145" i="89"/>
  <c r="V144" i="89"/>
  <c r="K143" i="89"/>
  <c r="C143" i="89"/>
  <c r="V141" i="89"/>
  <c r="V140" i="89"/>
  <c r="V137" i="89"/>
  <c r="F133" i="89"/>
  <c r="V132" i="89"/>
  <c r="S130" i="89"/>
  <c r="C130" i="89"/>
  <c r="V120" i="89"/>
  <c r="V119" i="89"/>
  <c r="V118" i="89"/>
  <c r="F118" i="89"/>
  <c r="V116" i="89"/>
  <c r="V114" i="89"/>
  <c r="F114" i="89"/>
  <c r="V111" i="89"/>
  <c r="F111" i="89"/>
  <c r="V110" i="89"/>
  <c r="F109" i="89"/>
  <c r="V108" i="89"/>
  <c r="V107" i="89"/>
  <c r="V106" i="89"/>
  <c r="U101" i="89"/>
  <c r="S101" i="89"/>
  <c r="F102" i="89"/>
  <c r="U94" i="89"/>
  <c r="F95" i="89"/>
  <c r="F93" i="89"/>
  <c r="V90" i="89"/>
  <c r="V89" i="89"/>
  <c r="S88" i="89"/>
  <c r="S84" i="89"/>
  <c r="F83" i="89"/>
  <c r="X80" i="89"/>
  <c r="F78" i="89"/>
  <c r="S73" i="89"/>
  <c r="S72" i="89" s="1"/>
  <c r="K73" i="89"/>
  <c r="K72" i="89" s="1"/>
  <c r="V70" i="89"/>
  <c r="S64" i="89"/>
  <c r="K64" i="89"/>
  <c r="V61" i="89"/>
  <c r="F59" i="89"/>
  <c r="V58" i="89"/>
  <c r="F58" i="89"/>
  <c r="V57" i="89"/>
  <c r="K56" i="89"/>
  <c r="F57" i="89"/>
  <c r="F54" i="89"/>
  <c r="V53" i="89"/>
  <c r="F52" i="89"/>
  <c r="V51" i="89"/>
  <c r="V50" i="89"/>
  <c r="F50" i="89"/>
  <c r="V49" i="89"/>
  <c r="Y49" i="89"/>
  <c r="S47" i="89"/>
  <c r="V46" i="89"/>
  <c r="V45" i="89"/>
  <c r="V43" i="89"/>
  <c r="F42" i="89"/>
  <c r="V41" i="89"/>
  <c r="F41" i="89"/>
  <c r="F37" i="89"/>
  <c r="V36" i="89"/>
  <c r="V35" i="89"/>
  <c r="V34" i="89"/>
  <c r="V33" i="89"/>
  <c r="N33" i="89"/>
  <c r="F31" i="89"/>
  <c r="V30" i="89"/>
  <c r="Y30" i="89"/>
  <c r="S28" i="89"/>
  <c r="N29" i="89"/>
  <c r="F29" i="89"/>
  <c r="N26" i="89"/>
  <c r="F26" i="89"/>
  <c r="V25" i="89"/>
  <c r="N25" i="89"/>
  <c r="Y25" i="89"/>
  <c r="V24" i="89"/>
  <c r="V23" i="89"/>
  <c r="S22" i="89"/>
  <c r="N23" i="89"/>
  <c r="N21" i="89"/>
  <c r="F21" i="89"/>
  <c r="N20" i="89"/>
  <c r="F20" i="89"/>
  <c r="V19" i="89"/>
  <c r="F19" i="89"/>
  <c r="V18" i="89"/>
  <c r="F17" i="89"/>
  <c r="V16" i="89"/>
  <c r="N16" i="89"/>
  <c r="F16" i="89"/>
  <c r="V15" i="89"/>
  <c r="N15" i="89"/>
  <c r="V14" i="89"/>
  <c r="N13" i="89"/>
  <c r="F11" i="89"/>
  <c r="N10" i="89"/>
  <c r="F10" i="89"/>
  <c r="C9" i="89"/>
  <c r="S159" i="89"/>
  <c r="S156" i="89" s="1"/>
  <c r="V128" i="89"/>
  <c r="V126" i="89"/>
  <c r="V99" i="89"/>
  <c r="V98" i="89"/>
  <c r="V97" i="89"/>
  <c r="U73" i="89"/>
  <c r="V77" i="89"/>
  <c r="V76" i="89"/>
  <c r="X76" i="89"/>
  <c r="X59" i="89"/>
  <c r="S56" i="89"/>
  <c r="V31" i="89"/>
  <c r="V29" i="89"/>
  <c r="V10" i="89"/>
  <c r="N163" i="89"/>
  <c r="X163" i="89"/>
  <c r="N162" i="89"/>
  <c r="N161" i="89"/>
  <c r="N158" i="89"/>
  <c r="N157" i="89"/>
  <c r="K150" i="89"/>
  <c r="X145" i="89"/>
  <c r="W145" i="89"/>
  <c r="N144" i="89"/>
  <c r="N141" i="89"/>
  <c r="N138" i="89"/>
  <c r="N137" i="89"/>
  <c r="N136" i="89"/>
  <c r="N133" i="89"/>
  <c r="N129" i="89"/>
  <c r="N124" i="89"/>
  <c r="Y121" i="89"/>
  <c r="N120" i="89"/>
  <c r="N117" i="89"/>
  <c r="N116" i="89"/>
  <c r="K112" i="89"/>
  <c r="N113" i="89"/>
  <c r="N111" i="89"/>
  <c r="N104" i="89"/>
  <c r="K101" i="89"/>
  <c r="N102" i="89"/>
  <c r="N99" i="89"/>
  <c r="W99" i="89"/>
  <c r="Y98" i="89"/>
  <c r="N95" i="89"/>
  <c r="N93" i="89"/>
  <c r="N92" i="89"/>
  <c r="K88" i="89"/>
  <c r="N89" i="89"/>
  <c r="N87" i="89"/>
  <c r="K84" i="89"/>
  <c r="N83" i="89"/>
  <c r="X82" i="89"/>
  <c r="N81" i="89"/>
  <c r="Y79" i="89"/>
  <c r="N79" i="89"/>
  <c r="N76" i="89"/>
  <c r="N67" i="89"/>
  <c r="N66" i="89"/>
  <c r="N63" i="89"/>
  <c r="N62" i="89"/>
  <c r="N60" i="89"/>
  <c r="N59" i="89"/>
  <c r="N58" i="89"/>
  <c r="N57" i="89"/>
  <c r="N49" i="89"/>
  <c r="K47" i="89"/>
  <c r="N45" i="89"/>
  <c r="N43" i="89"/>
  <c r="N42" i="89"/>
  <c r="N41" i="89"/>
  <c r="N39" i="89"/>
  <c r="N38" i="89"/>
  <c r="N35" i="89"/>
  <c r="N31" i="89"/>
  <c r="K28" i="89"/>
  <c r="N12" i="89"/>
  <c r="N11" i="89"/>
  <c r="W163" i="89"/>
  <c r="Y152" i="89"/>
  <c r="Y129" i="89"/>
  <c r="Y107" i="89"/>
  <c r="Y89" i="89"/>
  <c r="F162" i="89"/>
  <c r="F161" i="89"/>
  <c r="Y155" i="89"/>
  <c r="F138" i="89"/>
  <c r="F137" i="89"/>
  <c r="F136" i="89"/>
  <c r="F135" i="89"/>
  <c r="F126" i="89"/>
  <c r="F123" i="89"/>
  <c r="F122" i="89"/>
  <c r="Y120" i="89"/>
  <c r="F120" i="89"/>
  <c r="F107" i="89"/>
  <c r="Y106" i="89"/>
  <c r="F105" i="89"/>
  <c r="F104" i="89"/>
  <c r="F90" i="89"/>
  <c r="Y87" i="89"/>
  <c r="X87" i="89"/>
  <c r="W87" i="89"/>
  <c r="F74" i="89"/>
  <c r="Y68" i="89"/>
  <c r="F63" i="89"/>
  <c r="F48" i="89"/>
  <c r="Y34" i="89"/>
  <c r="Y46" i="89"/>
  <c r="F23" i="89"/>
  <c r="F25" i="89"/>
  <c r="F18" i="89"/>
  <c r="X26" i="89"/>
  <c r="X78" i="89"/>
  <c r="Y78" i="89"/>
  <c r="Y93" i="89"/>
  <c r="Y154" i="89"/>
  <c r="X155" i="89"/>
  <c r="Y163" i="89"/>
  <c r="V163" i="89"/>
  <c r="V134" i="89"/>
  <c r="V133" i="89"/>
  <c r="V125" i="89"/>
  <c r="V103" i="89"/>
  <c r="V93" i="89"/>
  <c r="V92" i="89"/>
  <c r="V65" i="89"/>
  <c r="U64" i="89"/>
  <c r="V62" i="89"/>
  <c r="V39" i="89"/>
  <c r="V38" i="89"/>
  <c r="V37" i="89"/>
  <c r="N155" i="89"/>
  <c r="N154" i="89"/>
  <c r="N149" i="89"/>
  <c r="N148" i="89"/>
  <c r="N146" i="89"/>
  <c r="N132" i="89"/>
  <c r="N128" i="89"/>
  <c r="N127" i="89"/>
  <c r="N126" i="89"/>
  <c r="N115" i="89"/>
  <c r="N110" i="89"/>
  <c r="N107" i="89"/>
  <c r="N106" i="89"/>
  <c r="N105" i="89"/>
  <c r="N103" i="89"/>
  <c r="N91" i="89"/>
  <c r="N86" i="89"/>
  <c r="N80" i="89"/>
  <c r="N78" i="89"/>
  <c r="N77" i="89"/>
  <c r="N70" i="89"/>
  <c r="N68" i="89"/>
  <c r="N54" i="89"/>
  <c r="N53" i="89"/>
  <c r="N52" i="89"/>
  <c r="N50" i="89"/>
  <c r="N37" i="89"/>
  <c r="N17" i="89"/>
  <c r="F15" i="89"/>
  <c r="F30" i="89"/>
  <c r="F32" i="89"/>
  <c r="F44" i="89"/>
  <c r="F67" i="89"/>
  <c r="F75" i="89"/>
  <c r="F76" i="89"/>
  <c r="F77" i="89"/>
  <c r="F79" i="89"/>
  <c r="F89" i="89"/>
  <c r="F117" i="89"/>
  <c r="F121" i="89"/>
  <c r="F124" i="89"/>
  <c r="F125" i="89"/>
  <c r="F129" i="89"/>
  <c r="F144" i="89"/>
  <c r="A163" i="89"/>
  <c r="A162" i="89"/>
  <c r="A161" i="89"/>
  <c r="A160" i="89"/>
  <c r="A159" i="89"/>
  <c r="A158" i="89"/>
  <c r="A157" i="89"/>
  <c r="A153" i="89"/>
  <c r="A152" i="89"/>
  <c r="A151" i="89"/>
  <c r="A150" i="89"/>
  <c r="A149" i="89"/>
  <c r="A148" i="89"/>
  <c r="A147" i="89"/>
  <c r="A146" i="89"/>
  <c r="A145" i="89"/>
  <c r="A144" i="89"/>
  <c r="A143" i="89"/>
  <c r="A141" i="89"/>
  <c r="A140" i="89"/>
  <c r="A139" i="89"/>
  <c r="A138" i="89"/>
  <c r="A137" i="89"/>
  <c r="A136" i="89"/>
  <c r="A135" i="89"/>
  <c r="A134" i="89"/>
  <c r="A133" i="89"/>
  <c r="A132" i="89"/>
  <c r="A131" i="89"/>
  <c r="A130" i="89"/>
  <c r="A129" i="89"/>
  <c r="A128" i="89"/>
  <c r="A127" i="89"/>
  <c r="A126" i="89"/>
  <c r="A125" i="89"/>
  <c r="A124" i="89"/>
  <c r="A123" i="89"/>
  <c r="A122" i="89"/>
  <c r="A121" i="89"/>
  <c r="A120" i="89"/>
  <c r="A119" i="89"/>
  <c r="A118" i="89"/>
  <c r="A117" i="89"/>
  <c r="A116" i="89"/>
  <c r="A115" i="89"/>
  <c r="A114" i="89"/>
  <c r="A113" i="89"/>
  <c r="A112" i="89"/>
  <c r="A111" i="89"/>
  <c r="A110" i="89"/>
  <c r="A109" i="89"/>
  <c r="A108" i="89"/>
  <c r="A107" i="89"/>
  <c r="A106" i="89"/>
  <c r="A105" i="89"/>
  <c r="A104" i="89"/>
  <c r="A103" i="89"/>
  <c r="A102" i="89"/>
  <c r="A101" i="89"/>
  <c r="A99" i="89"/>
  <c r="A98" i="89"/>
  <c r="A97" i="89"/>
  <c r="A96" i="89"/>
  <c r="A95" i="89"/>
  <c r="A94" i="89"/>
  <c r="A93" i="89"/>
  <c r="A92" i="89"/>
  <c r="A91" i="89"/>
  <c r="A90" i="89"/>
  <c r="A89" i="89"/>
  <c r="A88" i="89"/>
  <c r="A87" i="89"/>
  <c r="A86" i="89"/>
  <c r="A85" i="89"/>
  <c r="A84" i="89"/>
  <c r="A83" i="89"/>
  <c r="A82" i="89"/>
  <c r="A81" i="89"/>
  <c r="A80" i="89"/>
  <c r="A79" i="89"/>
  <c r="A78" i="89"/>
  <c r="A77" i="89"/>
  <c r="A76" i="89"/>
  <c r="A75" i="89"/>
  <c r="A74" i="89"/>
  <c r="A73" i="89"/>
  <c r="A72" i="89"/>
  <c r="A71" i="89"/>
  <c r="A70" i="89"/>
  <c r="A68" i="89"/>
  <c r="A67" i="89"/>
  <c r="A66" i="89"/>
  <c r="A65" i="89"/>
  <c r="A64" i="89"/>
  <c r="A63" i="89"/>
  <c r="A62" i="89"/>
  <c r="A61" i="89"/>
  <c r="A60" i="89"/>
  <c r="A59" i="89"/>
  <c r="A58" i="89"/>
  <c r="A57" i="89"/>
  <c r="A56" i="89"/>
  <c r="A54" i="89"/>
  <c r="A53" i="89"/>
  <c r="A52" i="89"/>
  <c r="A51" i="89"/>
  <c r="A50" i="89"/>
  <c r="A49" i="89"/>
  <c r="A48" i="89"/>
  <c r="A47" i="89"/>
  <c r="A46" i="89"/>
  <c r="A45" i="89"/>
  <c r="A44" i="89"/>
  <c r="A43" i="89"/>
  <c r="A42" i="89"/>
  <c r="A41" i="89"/>
  <c r="A40" i="89"/>
  <c r="A39" i="89"/>
  <c r="A38" i="89"/>
  <c r="A37" i="89"/>
  <c r="A36" i="89"/>
  <c r="A35" i="89"/>
  <c r="A34" i="89"/>
  <c r="A33" i="89"/>
  <c r="A32" i="89"/>
  <c r="A31" i="89"/>
  <c r="A30" i="89"/>
  <c r="A29" i="89"/>
  <c r="A28" i="89"/>
  <c r="A26" i="89"/>
  <c r="A25" i="89"/>
  <c r="A24" i="89"/>
  <c r="A23" i="89"/>
  <c r="A22" i="89"/>
  <c r="A21" i="89"/>
  <c r="A20" i="89"/>
  <c r="A19" i="89"/>
  <c r="A18" i="89"/>
  <c r="A17" i="89"/>
  <c r="A16" i="89"/>
  <c r="A15" i="89"/>
  <c r="A14" i="89"/>
  <c r="A13" i="89"/>
  <c r="A12" i="89"/>
  <c r="A11" i="89"/>
  <c r="A10" i="89"/>
  <c r="A9" i="89"/>
  <c r="O64" i="89" l="1"/>
  <c r="O143" i="89"/>
  <c r="P84" i="89"/>
  <c r="O150" i="89"/>
  <c r="W63" i="89"/>
  <c r="W93" i="89"/>
  <c r="W107" i="89"/>
  <c r="W137" i="89"/>
  <c r="W149" i="89"/>
  <c r="V21" i="89"/>
  <c r="X30" i="89"/>
  <c r="Z30" i="89" s="1"/>
  <c r="V42" i="89"/>
  <c r="X46" i="89"/>
  <c r="Z46" i="89" s="1"/>
  <c r="V59" i="89"/>
  <c r="X63" i="89"/>
  <c r="V104" i="89"/>
  <c r="X107" i="89"/>
  <c r="Z107" i="89" s="1"/>
  <c r="V136" i="89"/>
  <c r="X151" i="89"/>
  <c r="Y11" i="89"/>
  <c r="Y54" i="89"/>
  <c r="Y59" i="89"/>
  <c r="Z59" i="89" s="1"/>
  <c r="Y62" i="89"/>
  <c r="V66" i="89"/>
  <c r="V67" i="89"/>
  <c r="V68" i="89"/>
  <c r="Y70" i="89"/>
  <c r="V74" i="89"/>
  <c r="V75" i="89"/>
  <c r="V78" i="89"/>
  <c r="V79" i="89"/>
  <c r="V82" i="89"/>
  <c r="V83" i="89"/>
  <c r="V86" i="89"/>
  <c r="V87" i="89"/>
  <c r="Y113" i="89"/>
  <c r="V121" i="89"/>
  <c r="V122" i="89"/>
  <c r="Y124" i="89"/>
  <c r="Y125" i="89"/>
  <c r="Y133" i="89"/>
  <c r="Y136" i="89"/>
  <c r="W17" i="89"/>
  <c r="W30" i="89"/>
  <c r="W34" i="89"/>
  <c r="W46" i="89"/>
  <c r="W50" i="89"/>
  <c r="W54" i="89"/>
  <c r="W59" i="89"/>
  <c r="W68" i="89"/>
  <c r="W76" i="89"/>
  <c r="W98" i="89"/>
  <c r="W103" i="89"/>
  <c r="W111" i="89"/>
  <c r="W133" i="89"/>
  <c r="W155" i="89"/>
  <c r="W158" i="89"/>
  <c r="N30" i="89"/>
  <c r="X16" i="89"/>
  <c r="X20" i="89"/>
  <c r="X38" i="89"/>
  <c r="X42" i="89"/>
  <c r="F43" i="89"/>
  <c r="F49" i="89"/>
  <c r="X50" i="89"/>
  <c r="F53" i="89"/>
  <c r="X54" i="89"/>
  <c r="F62" i="89"/>
  <c r="X68" i="89"/>
  <c r="Z68" i="89" s="1"/>
  <c r="F81" i="89"/>
  <c r="F85" i="89"/>
  <c r="X89" i="89"/>
  <c r="Z89" i="89" s="1"/>
  <c r="F92" i="89"/>
  <c r="X93" i="89"/>
  <c r="Z93" i="89" s="1"/>
  <c r="X95" i="89"/>
  <c r="F98" i="89"/>
  <c r="F108" i="89"/>
  <c r="F113" i="89"/>
  <c r="F116" i="89"/>
  <c r="X117" i="89"/>
  <c r="X128" i="89"/>
  <c r="X133" i="89"/>
  <c r="X136" i="89"/>
  <c r="X141" i="89"/>
  <c r="X149" i="89"/>
  <c r="X158" i="89"/>
  <c r="F12" i="89"/>
  <c r="F13" i="89"/>
  <c r="Y82" i="89"/>
  <c r="Z82" i="89" s="1"/>
  <c r="Y86" i="89"/>
  <c r="Y99" i="89"/>
  <c r="Y103" i="89"/>
  <c r="Y116" i="89"/>
  <c r="Y128" i="89"/>
  <c r="F145" i="89"/>
  <c r="Y158" i="89"/>
  <c r="Y58" i="89"/>
  <c r="Y111" i="89"/>
  <c r="Y140" i="89"/>
  <c r="U112" i="89"/>
  <c r="Y53" i="89"/>
  <c r="X53" i="89"/>
  <c r="Y145" i="89"/>
  <c r="Z145" i="89" s="1"/>
  <c r="F158" i="89"/>
  <c r="V54" i="89"/>
  <c r="V113" i="89"/>
  <c r="X98" i="89"/>
  <c r="Z98" i="89" s="1"/>
  <c r="X113" i="89"/>
  <c r="Y149" i="89"/>
  <c r="U22" i="89"/>
  <c r="V22" i="89" s="1"/>
  <c r="F99" i="89"/>
  <c r="U56" i="89"/>
  <c r="V56" i="89" s="1"/>
  <c r="V11" i="89"/>
  <c r="F38" i="89"/>
  <c r="N108" i="89"/>
  <c r="Y50" i="89"/>
  <c r="Y102" i="89"/>
  <c r="Y12" i="89"/>
  <c r="W89" i="89"/>
  <c r="N121" i="89"/>
  <c r="Z87" i="89"/>
  <c r="F155" i="89"/>
  <c r="F87" i="89"/>
  <c r="X34" i="89"/>
  <c r="Z34" i="89" s="1"/>
  <c r="Y20" i="89"/>
  <c r="F86" i="89"/>
  <c r="F34" i="89"/>
  <c r="N145" i="89"/>
  <c r="X137" i="89"/>
  <c r="Y83" i="89"/>
  <c r="X67" i="89"/>
  <c r="Y43" i="89"/>
  <c r="Y39" i="89"/>
  <c r="F35" i="89"/>
  <c r="Q28" i="89"/>
  <c r="W70" i="89"/>
  <c r="N19" i="89"/>
  <c r="N24" i="89"/>
  <c r="N34" i="89"/>
  <c r="Y38" i="89"/>
  <c r="N46" i="89"/>
  <c r="N51" i="89"/>
  <c r="N61" i="89"/>
  <c r="N74" i="89"/>
  <c r="N97" i="89"/>
  <c r="N147" i="89"/>
  <c r="N152" i="89"/>
  <c r="X129" i="89"/>
  <c r="Z129" i="89" s="1"/>
  <c r="F128" i="89"/>
  <c r="Y137" i="89"/>
  <c r="Y67" i="89"/>
  <c r="F103" i="89"/>
  <c r="N125" i="89"/>
  <c r="Y95" i="89"/>
  <c r="Y63" i="89"/>
  <c r="F65" i="89"/>
  <c r="X92" i="89"/>
  <c r="X103" i="89"/>
  <c r="X111" i="89"/>
  <c r="K71" i="89"/>
  <c r="W153" i="89"/>
  <c r="V48" i="89"/>
  <c r="V52" i="89"/>
  <c r="V117" i="89"/>
  <c r="V129" i="89"/>
  <c r="V138" i="89"/>
  <c r="V153" i="89"/>
  <c r="N75" i="89"/>
  <c r="V44" i="89"/>
  <c r="V80" i="89"/>
  <c r="V85" i="89"/>
  <c r="V109" i="89"/>
  <c r="V135" i="89"/>
  <c r="V160" i="89"/>
  <c r="F141" i="89"/>
  <c r="Y117" i="89"/>
  <c r="X49" i="89"/>
  <c r="Z49" i="89" s="1"/>
  <c r="S94" i="89"/>
  <c r="V32" i="89"/>
  <c r="F66" i="89"/>
  <c r="Y144" i="89"/>
  <c r="F140" i="89"/>
  <c r="Y162" i="89"/>
  <c r="Y132" i="89"/>
  <c r="X91" i="89"/>
  <c r="X74" i="89"/>
  <c r="Y45" i="89"/>
  <c r="Y33" i="89"/>
  <c r="W95" i="89"/>
  <c r="N32" i="89"/>
  <c r="N36" i="89"/>
  <c r="N40" i="89"/>
  <c r="N44" i="89"/>
  <c r="N84" i="89"/>
  <c r="N90" i="89"/>
  <c r="N109" i="89"/>
  <c r="Q112" i="89"/>
  <c r="N118" i="89"/>
  <c r="Y122" i="89"/>
  <c r="Y126" i="89"/>
  <c r="N135" i="89"/>
  <c r="N160" i="89"/>
  <c r="V64" i="89"/>
  <c r="X70" i="89"/>
  <c r="X81" i="89"/>
  <c r="V94" i="89"/>
  <c r="X127" i="89"/>
  <c r="N134" i="89"/>
  <c r="V40" i="89"/>
  <c r="V131" i="89"/>
  <c r="F70" i="89"/>
  <c r="V95" i="89"/>
  <c r="F68" i="89"/>
  <c r="F46" i="89"/>
  <c r="Y161" i="89"/>
  <c r="Y90" i="89"/>
  <c r="Y42" i="89"/>
  <c r="Y16" i="89"/>
  <c r="F82" i="89"/>
  <c r="P88" i="89"/>
  <c r="X99" i="89"/>
  <c r="W18" i="89"/>
  <c r="K94" i="89"/>
  <c r="W151" i="89"/>
  <c r="V60" i="89"/>
  <c r="V81" i="89"/>
  <c r="U88" i="89"/>
  <c r="V88" i="89" s="1"/>
  <c r="V96" i="89"/>
  <c r="V115" i="89"/>
  <c r="V123" i="89"/>
  <c r="V127" i="89"/>
  <c r="V146" i="89"/>
  <c r="V161" i="89"/>
  <c r="N153" i="89"/>
  <c r="F91" i="89"/>
  <c r="N114" i="89"/>
  <c r="C73" i="89"/>
  <c r="W38" i="89"/>
  <c r="W42" i="89"/>
  <c r="S71" i="89"/>
  <c r="S112" i="89"/>
  <c r="S100" i="89" s="1"/>
  <c r="S143" i="89"/>
  <c r="S150" i="89"/>
  <c r="W150" i="89" s="1"/>
  <c r="V139" i="89"/>
  <c r="X19" i="89"/>
  <c r="X15" i="89"/>
  <c r="X11" i="89"/>
  <c r="Y26" i="89"/>
  <c r="Z26" i="89" s="1"/>
  <c r="F36" i="89"/>
  <c r="W119" i="89"/>
  <c r="W123" i="89"/>
  <c r="W127" i="89"/>
  <c r="N18" i="89"/>
  <c r="Y65" i="89"/>
  <c r="N96" i="89"/>
  <c r="N119" i="89"/>
  <c r="N123" i="89"/>
  <c r="Y151" i="89"/>
  <c r="X21" i="89"/>
  <c r="X17" i="89"/>
  <c r="X120" i="89"/>
  <c r="Z120" i="89" s="1"/>
  <c r="V26" i="89"/>
  <c r="F61" i="89"/>
  <c r="F97" i="89"/>
  <c r="Y148" i="89"/>
  <c r="V12" i="89"/>
  <c r="V105" i="89"/>
  <c r="Y10" i="89"/>
  <c r="F131" i="89"/>
  <c r="F139" i="89"/>
  <c r="X10" i="89"/>
  <c r="X86" i="89"/>
  <c r="K9" i="89"/>
  <c r="O9" i="89" s="1"/>
  <c r="V124" i="89"/>
  <c r="V147" i="89"/>
  <c r="U150" i="89"/>
  <c r="U159" i="89"/>
  <c r="X161" i="89"/>
  <c r="Z155" i="89"/>
  <c r="X153" i="89"/>
  <c r="X154" i="89"/>
  <c r="Z154" i="89" s="1"/>
  <c r="U143" i="89"/>
  <c r="W148" i="89"/>
  <c r="X144" i="89"/>
  <c r="X148" i="89"/>
  <c r="U130" i="89"/>
  <c r="V130" i="89" s="1"/>
  <c r="W132" i="89"/>
  <c r="X132" i="89"/>
  <c r="X140" i="89"/>
  <c r="X131" i="89"/>
  <c r="X139" i="89"/>
  <c r="Y131" i="89"/>
  <c r="Y139" i="89"/>
  <c r="X116" i="89"/>
  <c r="X121" i="89"/>
  <c r="Z121" i="89" s="1"/>
  <c r="X125" i="89"/>
  <c r="Z125" i="89" s="1"/>
  <c r="X119" i="89"/>
  <c r="X123" i="89"/>
  <c r="V101" i="89"/>
  <c r="V102" i="89"/>
  <c r="W105" i="89"/>
  <c r="X109" i="89"/>
  <c r="W109" i="89"/>
  <c r="Y97" i="89"/>
  <c r="V91" i="89"/>
  <c r="W92" i="89"/>
  <c r="W91" i="89"/>
  <c r="Y92" i="89"/>
  <c r="U84" i="89"/>
  <c r="V84" i="89" s="1"/>
  <c r="X85" i="89"/>
  <c r="X84" i="89"/>
  <c r="U72" i="89"/>
  <c r="U71" i="89" s="1"/>
  <c r="W80" i="89"/>
  <c r="Y80" i="89"/>
  <c r="Z80" i="89" s="1"/>
  <c r="Y76" i="89"/>
  <c r="Z76" i="89" s="1"/>
  <c r="X83" i="89"/>
  <c r="W78" i="89"/>
  <c r="W82" i="89"/>
  <c r="W79" i="89"/>
  <c r="W83" i="89"/>
  <c r="X65" i="89"/>
  <c r="S55" i="89"/>
  <c r="X61" i="89"/>
  <c r="W57" i="89"/>
  <c r="V63" i="89"/>
  <c r="X60" i="89"/>
  <c r="X58" i="89"/>
  <c r="X62" i="89"/>
  <c r="S27" i="89"/>
  <c r="U47" i="89"/>
  <c r="V47" i="89" s="1"/>
  <c r="U28" i="89"/>
  <c r="W23" i="89"/>
  <c r="W26" i="89"/>
  <c r="W24" i="89"/>
  <c r="V13" i="89"/>
  <c r="X13" i="89"/>
  <c r="V17" i="89"/>
  <c r="V20" i="89"/>
  <c r="Y21" i="89"/>
  <c r="W13" i="89"/>
  <c r="S9" i="89"/>
  <c r="S8" i="89" s="1"/>
  <c r="U9" i="89"/>
  <c r="W10" i="89"/>
  <c r="X162" i="89"/>
  <c r="Y160" i="89"/>
  <c r="W161" i="89"/>
  <c r="W162" i="89"/>
  <c r="K156" i="89"/>
  <c r="K142" i="89"/>
  <c r="N150" i="89"/>
  <c r="N151" i="89"/>
  <c r="W146" i="89"/>
  <c r="X146" i="89"/>
  <c r="W144" i="89"/>
  <c r="Y146" i="89"/>
  <c r="X147" i="89"/>
  <c r="Y147" i="89"/>
  <c r="N139" i="89"/>
  <c r="K130" i="89"/>
  <c r="K100" i="89" s="1"/>
  <c r="N140" i="89"/>
  <c r="X130" i="89"/>
  <c r="N131" i="89"/>
  <c r="X135" i="89"/>
  <c r="Y135" i="89"/>
  <c r="W136" i="89"/>
  <c r="W140" i="89"/>
  <c r="W141" i="89"/>
  <c r="Y118" i="89"/>
  <c r="W114" i="89"/>
  <c r="W118" i="89"/>
  <c r="W122" i="89"/>
  <c r="W126" i="89"/>
  <c r="Y114" i="89"/>
  <c r="X118" i="89"/>
  <c r="X122" i="89"/>
  <c r="X126" i="89"/>
  <c r="N122" i="89"/>
  <c r="X124" i="89"/>
  <c r="X114" i="89"/>
  <c r="W116" i="89"/>
  <c r="W120" i="89"/>
  <c r="W124" i="89"/>
  <c r="W128" i="89"/>
  <c r="W104" i="89"/>
  <c r="W108" i="89"/>
  <c r="X104" i="89"/>
  <c r="X108" i="89"/>
  <c r="X105" i="89"/>
  <c r="N101" i="89"/>
  <c r="Y96" i="89"/>
  <c r="N98" i="89"/>
  <c r="N85" i="89"/>
  <c r="Y85" i="89"/>
  <c r="W75" i="89"/>
  <c r="Y75" i="89"/>
  <c r="X79" i="89"/>
  <c r="Z79" i="89" s="1"/>
  <c r="X75" i="89"/>
  <c r="N82" i="89"/>
  <c r="Y74" i="89"/>
  <c r="W77" i="89"/>
  <c r="N65" i="89"/>
  <c r="K55" i="89"/>
  <c r="Y66" i="89"/>
  <c r="W60" i="89"/>
  <c r="X57" i="89"/>
  <c r="Y60" i="89"/>
  <c r="Y61" i="89"/>
  <c r="N47" i="89"/>
  <c r="N48" i="89"/>
  <c r="X51" i="89"/>
  <c r="X52" i="89"/>
  <c r="Y51" i="89"/>
  <c r="W48" i="89"/>
  <c r="W52" i="89"/>
  <c r="W49" i="89"/>
  <c r="W53" i="89"/>
  <c r="K27" i="89"/>
  <c r="W45" i="89"/>
  <c r="W29" i="89"/>
  <c r="W37" i="89"/>
  <c r="X44" i="89"/>
  <c r="X40" i="89"/>
  <c r="X36" i="89"/>
  <c r="X32" i="89"/>
  <c r="W41" i="89"/>
  <c r="W33" i="89"/>
  <c r="K22" i="89"/>
  <c r="X23" i="89"/>
  <c r="W25" i="89"/>
  <c r="N22" i="89"/>
  <c r="N14" i="89"/>
  <c r="W14" i="89"/>
  <c r="X14" i="89"/>
  <c r="X18" i="89"/>
  <c r="Y18" i="89"/>
  <c r="Y14" i="89"/>
  <c r="Y15" i="89"/>
  <c r="Y19" i="89"/>
  <c r="X12" i="89"/>
  <c r="W21" i="89"/>
  <c r="Q9" i="89"/>
  <c r="W160" i="89"/>
  <c r="X160" i="89"/>
  <c r="Z163" i="89"/>
  <c r="W157" i="89"/>
  <c r="X157" i="89"/>
  <c r="P150" i="89"/>
  <c r="W152" i="89"/>
  <c r="Y153" i="89"/>
  <c r="W154" i="89"/>
  <c r="W147" i="89"/>
  <c r="W134" i="89"/>
  <c r="W138" i="89"/>
  <c r="X134" i="89"/>
  <c r="X138" i="89"/>
  <c r="Y141" i="89"/>
  <c r="Y134" i="89"/>
  <c r="W135" i="89"/>
  <c r="W139" i="89"/>
  <c r="X115" i="89"/>
  <c r="W113" i="89"/>
  <c r="W117" i="89"/>
  <c r="W121" i="89"/>
  <c r="W125" i="89"/>
  <c r="W129" i="89"/>
  <c r="W115" i="89"/>
  <c r="Y115" i="89"/>
  <c r="Y119" i="89"/>
  <c r="Y123" i="89"/>
  <c r="Y127" i="89"/>
  <c r="Y110" i="89"/>
  <c r="Y109" i="89"/>
  <c r="Y105" i="89"/>
  <c r="W102" i="89"/>
  <c r="W106" i="89"/>
  <c r="W110" i="89"/>
  <c r="X102" i="89"/>
  <c r="X106" i="89"/>
  <c r="Z106" i="89" s="1"/>
  <c r="X110" i="89"/>
  <c r="W96" i="89"/>
  <c r="W97" i="89"/>
  <c r="X97" i="89"/>
  <c r="X90" i="89"/>
  <c r="W85" i="89"/>
  <c r="W86" i="89"/>
  <c r="X77" i="89"/>
  <c r="Y77" i="89"/>
  <c r="Y81" i="89"/>
  <c r="W81" i="89"/>
  <c r="Z78" i="89"/>
  <c r="W74" i="89"/>
  <c r="W64" i="89"/>
  <c r="W66" i="89"/>
  <c r="X66" i="89"/>
  <c r="W67" i="89"/>
  <c r="W61" i="89"/>
  <c r="Y57" i="89"/>
  <c r="W62" i="89"/>
  <c r="X48" i="89"/>
  <c r="W51" i="89"/>
  <c r="Y52" i="89"/>
  <c r="Y29" i="89"/>
  <c r="O28" i="89"/>
  <c r="X29" i="89"/>
  <c r="X45" i="89"/>
  <c r="X41" i="89"/>
  <c r="X37" i="89"/>
  <c r="X33" i="89"/>
  <c r="Y44" i="89"/>
  <c r="Y40" i="89"/>
  <c r="Y32" i="89"/>
  <c r="W44" i="89"/>
  <c r="W40" i="89"/>
  <c r="W36" i="89"/>
  <c r="X43" i="89"/>
  <c r="X39" i="89"/>
  <c r="X35" i="89"/>
  <c r="X31" i="89"/>
  <c r="W43" i="89"/>
  <c r="W39" i="89"/>
  <c r="W35" i="89"/>
  <c r="W31" i="89"/>
  <c r="X22" i="89"/>
  <c r="X24" i="89"/>
  <c r="Q22" i="89"/>
  <c r="Y24" i="89"/>
  <c r="Y23" i="89"/>
  <c r="W11" i="89"/>
  <c r="W19" i="89"/>
  <c r="W15" i="89"/>
  <c r="W20" i="89"/>
  <c r="W16" i="89"/>
  <c r="W12" i="89"/>
  <c r="F160" i="89"/>
  <c r="C159" i="89"/>
  <c r="F157" i="89"/>
  <c r="Y157" i="89"/>
  <c r="F153" i="89"/>
  <c r="F152" i="89"/>
  <c r="X152" i="89"/>
  <c r="Z152" i="89" s="1"/>
  <c r="F147" i="89"/>
  <c r="F146" i="89"/>
  <c r="F130" i="89"/>
  <c r="F134" i="89"/>
  <c r="F132" i="89"/>
  <c r="W131" i="89"/>
  <c r="Y138" i="89"/>
  <c r="C112" i="89"/>
  <c r="F119" i="89"/>
  <c r="F127" i="89"/>
  <c r="F115" i="89"/>
  <c r="Y108" i="89"/>
  <c r="Y104" i="89"/>
  <c r="F110" i="89"/>
  <c r="F106" i="89"/>
  <c r="C101" i="89"/>
  <c r="C94" i="89"/>
  <c r="F96" i="89"/>
  <c r="X96" i="89"/>
  <c r="F88" i="89"/>
  <c r="Y91" i="89"/>
  <c r="W90" i="89"/>
  <c r="F80" i="89"/>
  <c r="W65" i="89"/>
  <c r="F60" i="89"/>
  <c r="W58" i="89"/>
  <c r="F51" i="89"/>
  <c r="Y48" i="89"/>
  <c r="F40" i="89"/>
  <c r="F39" i="89"/>
  <c r="W32" i="89"/>
  <c r="F45" i="89"/>
  <c r="F33" i="89"/>
  <c r="Y41" i="89"/>
  <c r="Y37" i="89"/>
  <c r="Y36" i="89"/>
  <c r="Y35" i="89"/>
  <c r="Y31" i="89"/>
  <c r="F22" i="89"/>
  <c r="X25" i="89"/>
  <c r="Z25" i="89" s="1"/>
  <c r="F24" i="89"/>
  <c r="Y17" i="89"/>
  <c r="Y13" i="89"/>
  <c r="F14" i="89"/>
  <c r="F9" i="89"/>
  <c r="C22" i="89"/>
  <c r="C142" i="89"/>
  <c r="Z11" i="89" l="1"/>
  <c r="Z116" i="89"/>
  <c r="Z122" i="89"/>
  <c r="U8" i="89"/>
  <c r="V8" i="89" s="1"/>
  <c r="P112" i="89"/>
  <c r="R112" i="89" s="1"/>
  <c r="Q143" i="89"/>
  <c r="U55" i="89"/>
  <c r="V55" i="89" s="1"/>
  <c r="Q88" i="89"/>
  <c r="R88" i="89" s="1"/>
  <c r="P56" i="89"/>
  <c r="F28" i="89"/>
  <c r="Q159" i="89"/>
  <c r="Q47" i="89"/>
  <c r="P9" i="89"/>
  <c r="R9" i="89" s="1"/>
  <c r="O47" i="89"/>
  <c r="Q73" i="89"/>
  <c r="Z43" i="89"/>
  <c r="V143" i="89"/>
  <c r="P28" i="89"/>
  <c r="R28" i="89" s="1"/>
  <c r="Q84" i="89"/>
  <c r="R84" i="89" s="1"/>
  <c r="O142" i="89"/>
  <c r="Q101" i="89"/>
  <c r="Q64" i="89"/>
  <c r="W101" i="89"/>
  <c r="O101" i="89"/>
  <c r="X159" i="89"/>
  <c r="P159" i="89"/>
  <c r="P72" i="89"/>
  <c r="P73" i="89"/>
  <c r="W159" i="89"/>
  <c r="O159" i="89"/>
  <c r="C55" i="89"/>
  <c r="O55" i="89" s="1"/>
  <c r="O56" i="89"/>
  <c r="P22" i="89"/>
  <c r="R22" i="89" s="1"/>
  <c r="O22" i="89"/>
  <c r="Z149" i="89"/>
  <c r="X47" i="89"/>
  <c r="P47" i="89"/>
  <c r="P101" i="89"/>
  <c r="F143" i="89"/>
  <c r="P143" i="89"/>
  <c r="Z38" i="89"/>
  <c r="Q130" i="89"/>
  <c r="Q94" i="89"/>
  <c r="O88" i="89"/>
  <c r="F94" i="89"/>
  <c r="P94" i="89"/>
  <c r="W73" i="89"/>
  <c r="O73" i="89"/>
  <c r="Q56" i="89"/>
  <c r="Z86" i="89"/>
  <c r="Z50" i="89"/>
  <c r="Z136" i="89"/>
  <c r="Z99" i="89"/>
  <c r="P130" i="89"/>
  <c r="W84" i="89"/>
  <c r="O84" i="89"/>
  <c r="F150" i="89"/>
  <c r="Q150" i="89"/>
  <c r="R150" i="89" s="1"/>
  <c r="O130" i="89"/>
  <c r="P64" i="89"/>
  <c r="O94" i="89"/>
  <c r="O112" i="89"/>
  <c r="Z117" i="89"/>
  <c r="Z133" i="89"/>
  <c r="Z39" i="89"/>
  <c r="N143" i="89"/>
  <c r="Z137" i="89"/>
  <c r="Z140" i="89"/>
  <c r="K69" i="89"/>
  <c r="K8" i="89"/>
  <c r="N8" i="89"/>
  <c r="Z19" i="89"/>
  <c r="Z53" i="89"/>
  <c r="Z15" i="89"/>
  <c r="Z111" i="89"/>
  <c r="Z113" i="89"/>
  <c r="Z102" i="89"/>
  <c r="Z135" i="89"/>
  <c r="V112" i="89"/>
  <c r="Z67" i="89"/>
  <c r="Z20" i="89"/>
  <c r="Z12" i="89"/>
  <c r="Z158" i="89"/>
  <c r="Z132" i="89"/>
  <c r="Z153" i="89"/>
  <c r="Z147" i="89"/>
  <c r="U27" i="89"/>
  <c r="V27" i="89" s="1"/>
  <c r="Y88" i="89"/>
  <c r="Z131" i="89"/>
  <c r="Z42" i="89"/>
  <c r="F8" i="89"/>
  <c r="Y112" i="89"/>
  <c r="Z148" i="89"/>
  <c r="X88" i="89"/>
  <c r="Z151" i="89"/>
  <c r="Z139" i="89"/>
  <c r="Z103" i="89"/>
  <c r="X28" i="89"/>
  <c r="Z85" i="89"/>
  <c r="F73" i="89"/>
  <c r="Z128" i="89"/>
  <c r="Z45" i="89"/>
  <c r="Z108" i="89"/>
  <c r="Z13" i="89"/>
  <c r="Z61" i="89"/>
  <c r="Z62" i="89"/>
  <c r="Z91" i="89"/>
  <c r="Z58" i="89"/>
  <c r="Z92" i="89"/>
  <c r="Z141" i="89"/>
  <c r="Z124" i="89"/>
  <c r="X9" i="89"/>
  <c r="Z17" i="89"/>
  <c r="Z14" i="89"/>
  <c r="Z161" i="89"/>
  <c r="Z70" i="89"/>
  <c r="Z63" i="89"/>
  <c r="Z96" i="89"/>
  <c r="Z18" i="89"/>
  <c r="Z74" i="89"/>
  <c r="Z95" i="89"/>
  <c r="Z21" i="89"/>
  <c r="U142" i="89"/>
  <c r="Z54" i="89"/>
  <c r="Z97" i="89"/>
  <c r="Z10" i="89"/>
  <c r="Z16" i="89"/>
  <c r="Z127" i="89"/>
  <c r="Z126" i="89"/>
  <c r="W130" i="89"/>
  <c r="S142" i="89"/>
  <c r="W142" i="89" s="1"/>
  <c r="S69" i="89"/>
  <c r="W88" i="89"/>
  <c r="W56" i="89"/>
  <c r="N88" i="89"/>
  <c r="Z83" i="89"/>
  <c r="W47" i="89"/>
  <c r="W112" i="89"/>
  <c r="Z157" i="89"/>
  <c r="Z134" i="89"/>
  <c r="Z138" i="89"/>
  <c r="W9" i="89"/>
  <c r="Y56" i="89"/>
  <c r="Z162" i="89"/>
  <c r="Z144" i="89"/>
  <c r="Y94" i="89"/>
  <c r="N142" i="89"/>
  <c r="Z81" i="89"/>
  <c r="C72" i="89"/>
  <c r="X73" i="89"/>
  <c r="W143" i="89"/>
  <c r="X150" i="89"/>
  <c r="Z51" i="89"/>
  <c r="X56" i="89"/>
  <c r="X94" i="89"/>
  <c r="N94" i="89"/>
  <c r="U100" i="89"/>
  <c r="V100" i="89" s="1"/>
  <c r="F56" i="89"/>
  <c r="Z33" i="89"/>
  <c r="Z57" i="89"/>
  <c r="N112" i="89"/>
  <c r="Z23" i="89"/>
  <c r="Z52" i="89"/>
  <c r="V9" i="89"/>
  <c r="Z90" i="89"/>
  <c r="X8" i="89"/>
  <c r="N28" i="89"/>
  <c r="N64" i="89"/>
  <c r="W28" i="89"/>
  <c r="Z65" i="89"/>
  <c r="V71" i="89"/>
  <c r="P27" i="89"/>
  <c r="X64" i="89"/>
  <c r="C156" i="89"/>
  <c r="Z119" i="89"/>
  <c r="Z60" i="89"/>
  <c r="V73" i="89"/>
  <c r="V150" i="89"/>
  <c r="V159" i="89"/>
  <c r="U156" i="89"/>
  <c r="V156" i="89" s="1"/>
  <c r="Z160" i="89"/>
  <c r="Z146" i="89"/>
  <c r="Z123" i="89"/>
  <c r="Z105" i="89"/>
  <c r="Z109" i="89"/>
  <c r="V72" i="89"/>
  <c r="U69" i="89"/>
  <c r="Z32" i="89"/>
  <c r="Z40" i="89"/>
  <c r="Z44" i="89"/>
  <c r="Z31" i="89"/>
  <c r="Z35" i="89"/>
  <c r="Z36" i="89"/>
  <c r="Y28" i="89"/>
  <c r="V28" i="89"/>
  <c r="N159" i="89"/>
  <c r="N156" i="89"/>
  <c r="Y150" i="89"/>
  <c r="N130" i="89"/>
  <c r="Z114" i="89"/>
  <c r="Z118" i="89"/>
  <c r="Z104" i="89"/>
  <c r="Z110" i="89"/>
  <c r="Z77" i="89"/>
  <c r="Z75" i="89"/>
  <c r="N73" i="89"/>
  <c r="Z66" i="89"/>
  <c r="N56" i="89"/>
  <c r="N55" i="89"/>
  <c r="N27" i="89"/>
  <c r="Y9" i="89"/>
  <c r="N9" i="89"/>
  <c r="Y143" i="89"/>
  <c r="Y130" i="89"/>
  <c r="Z130" i="89" s="1"/>
  <c r="Z115" i="89"/>
  <c r="X112" i="89"/>
  <c r="W94" i="89"/>
  <c r="Z48" i="89"/>
  <c r="Z41" i="89"/>
  <c r="Z29" i="89"/>
  <c r="Z37" i="89"/>
  <c r="Z24" i="89"/>
  <c r="Y22" i="89"/>
  <c r="Z22" i="89" s="1"/>
  <c r="F159" i="89"/>
  <c r="Y159" i="89"/>
  <c r="X143" i="89"/>
  <c r="F112" i="89"/>
  <c r="F101" i="89"/>
  <c r="Y101" i="89"/>
  <c r="C100" i="89"/>
  <c r="X101" i="89"/>
  <c r="F84" i="89"/>
  <c r="Y84" i="89"/>
  <c r="Z84" i="89" s="1"/>
  <c r="Y73" i="89"/>
  <c r="F64" i="89"/>
  <c r="Y64" i="89"/>
  <c r="Y47" i="89"/>
  <c r="F47" i="89"/>
  <c r="C27" i="89"/>
  <c r="C8" i="89"/>
  <c r="W22" i="89"/>
  <c r="Z47" i="89" l="1"/>
  <c r="R56" i="89"/>
  <c r="R47" i="89"/>
  <c r="R143" i="89"/>
  <c r="O27" i="89"/>
  <c r="Q100" i="89"/>
  <c r="R101" i="89"/>
  <c r="R159" i="89"/>
  <c r="Y8" i="89"/>
  <c r="Z8" i="89" s="1"/>
  <c r="W55" i="89"/>
  <c r="P8" i="89"/>
  <c r="R73" i="89"/>
  <c r="Q27" i="89"/>
  <c r="R27" i="89" s="1"/>
  <c r="X72" i="89"/>
  <c r="P71" i="89"/>
  <c r="O8" i="89"/>
  <c r="P100" i="89"/>
  <c r="W100" i="89"/>
  <c r="O100" i="89"/>
  <c r="Q142" i="89"/>
  <c r="K164" i="89"/>
  <c r="K165" i="89" s="1"/>
  <c r="K166" i="89" s="1"/>
  <c r="Q8" i="89"/>
  <c r="R94" i="89"/>
  <c r="P142" i="89"/>
  <c r="F72" i="89"/>
  <c r="Q72" i="89"/>
  <c r="R72" i="89" s="1"/>
  <c r="Q156" i="89"/>
  <c r="P55" i="89"/>
  <c r="R130" i="89"/>
  <c r="R64" i="89"/>
  <c r="W72" i="89"/>
  <c r="O72" i="89"/>
  <c r="Z159" i="89"/>
  <c r="X156" i="89"/>
  <c r="P156" i="89"/>
  <c r="W156" i="89"/>
  <c r="O156" i="89"/>
  <c r="Q55" i="89"/>
  <c r="W8" i="89"/>
  <c r="N100" i="89"/>
  <c r="Z88" i="89"/>
  <c r="V69" i="89"/>
  <c r="Z9" i="89"/>
  <c r="S164" i="89"/>
  <c r="S165" i="89" s="1"/>
  <c r="S166" i="89" s="1"/>
  <c r="V142" i="89"/>
  <c r="Z73" i="89"/>
  <c r="W27" i="89"/>
  <c r="Z112" i="89"/>
  <c r="Z94" i="89"/>
  <c r="C71" i="89"/>
  <c r="Z56" i="89"/>
  <c r="Z28" i="89"/>
  <c r="F27" i="89"/>
  <c r="F55" i="89"/>
  <c r="Y27" i="89"/>
  <c r="Z150" i="89"/>
  <c r="X27" i="89"/>
  <c r="Z64" i="89"/>
  <c r="U164" i="89"/>
  <c r="Y156" i="89"/>
  <c r="N72" i="89"/>
  <c r="X55" i="89"/>
  <c r="X142" i="89"/>
  <c r="Y142" i="89"/>
  <c r="Z143" i="89"/>
  <c r="X100" i="89"/>
  <c r="Z101" i="89"/>
  <c r="Y55" i="89"/>
  <c r="F156" i="89"/>
  <c r="F142" i="89"/>
  <c r="Y100" i="89"/>
  <c r="F100" i="89"/>
  <c r="Q71" i="89"/>
  <c r="Y72" i="89"/>
  <c r="R71" i="89" l="1"/>
  <c r="R100" i="89"/>
  <c r="R8" i="89"/>
  <c r="P69" i="89"/>
  <c r="X71" i="89"/>
  <c r="Z72" i="89"/>
  <c r="R55" i="89"/>
  <c r="R142" i="89"/>
  <c r="Z156" i="89"/>
  <c r="C69" i="89"/>
  <c r="C164" i="89" s="1"/>
  <c r="O71" i="89"/>
  <c r="R156" i="89"/>
  <c r="U165" i="89"/>
  <c r="U166" i="89" s="1"/>
  <c r="V166" i="89" s="1"/>
  <c r="W71" i="89"/>
  <c r="Z27" i="89"/>
  <c r="V164" i="89"/>
  <c r="Z55" i="89"/>
  <c r="N71" i="89"/>
  <c r="Z142" i="89"/>
  <c r="Z100" i="89"/>
  <c r="Y71" i="89"/>
  <c r="F71" i="89"/>
  <c r="X69" i="89" l="1"/>
  <c r="P164" i="89"/>
  <c r="Z71" i="89"/>
  <c r="W164" i="89"/>
  <c r="O164" i="89"/>
  <c r="F69" i="89"/>
  <c r="Q69" i="89"/>
  <c r="R69" i="89" s="1"/>
  <c r="W69" i="89"/>
  <c r="O69" i="89"/>
  <c r="V165" i="89"/>
  <c r="N69" i="89"/>
  <c r="C165" i="89"/>
  <c r="Y69" i="89"/>
  <c r="P165" i="89" l="1"/>
  <c r="X164" i="89"/>
  <c r="Z69" i="89"/>
  <c r="W165" i="89"/>
  <c r="O165" i="89"/>
  <c r="Q164" i="89"/>
  <c r="R164" i="89" s="1"/>
  <c r="N164" i="89"/>
  <c r="C166" i="89"/>
  <c r="Y164" i="89"/>
  <c r="F164" i="89"/>
  <c r="X165" i="89" l="1"/>
  <c r="Z164" i="89"/>
  <c r="P166" i="89"/>
  <c r="F165" i="89"/>
  <c r="Q165" i="89"/>
  <c r="R165" i="89" s="1"/>
  <c r="W166" i="89"/>
  <c r="O166" i="89"/>
  <c r="N166" i="89"/>
  <c r="N165" i="89"/>
  <c r="Y165" i="89"/>
  <c r="Z165" i="89" l="1"/>
  <c r="X166" i="89"/>
  <c r="Q166" i="89"/>
  <c r="R166" i="89" s="1"/>
  <c r="Y166" i="89"/>
  <c r="F166" i="89"/>
  <c r="Z166" i="89" l="1"/>
  <c r="D10" i="3"/>
  <c r="E10" i="3"/>
  <c r="F9" i="3" l="1"/>
  <c r="F22" i="3" s="1"/>
  <c r="D21" i="3"/>
  <c r="E21" i="3"/>
  <c r="B29" i="3" l="1"/>
  <c r="C10" i="3"/>
  <c r="C21" i="3" s="1"/>
  <c r="B10" i="3"/>
  <c r="B21" i="3" s="1"/>
</calcChain>
</file>

<file path=xl/sharedStrings.xml><?xml version="1.0" encoding="utf-8"?>
<sst xmlns="http://schemas.openxmlformats.org/spreadsheetml/2006/main" count="9292" uniqueCount="1151">
  <si>
    <t>EXECUÇÃO ORÇAMENTAL - ORÇAMENTO DA SEGURANÇA SOCIAL</t>
  </si>
  <si>
    <t>USD</t>
  </si>
  <si>
    <t>OSS inicial</t>
  </si>
  <si>
    <t>OSS corrigido</t>
  </si>
  <si>
    <t>Receita Liquidada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</si>
  <si>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</si>
  <si>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</si>
  <si>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</si>
  <si>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</si>
  <si>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</si>
  <si>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</si>
  <si>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</si>
  <si>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</si>
  <si>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</si>
  <si>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</si>
  <si>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</si>
  <si>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</si>
  <si>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Total Execução </t>
  </si>
  <si>
    <t>Taxa Execução (%)</t>
  </si>
  <si>
    <t>Saldo Execução</t>
  </si>
  <si>
    <t>(1)</t>
  </si>
  <si>
    <t>(2)</t>
  </si>
  <si>
    <t>(3)</t>
  </si>
  <si>
    <t>(4)</t>
  </si>
  <si>
    <t>(5)</t>
  </si>
  <si>
    <t>RECEITAS</t>
  </si>
  <si>
    <t>Rendimentos</t>
  </si>
  <si>
    <t>Transferências de Capital</t>
  </si>
  <si>
    <t>Ativos Financeiros</t>
  </si>
  <si>
    <t>Passivos Financeiros</t>
  </si>
  <si>
    <t>Compromissos</t>
  </si>
  <si>
    <t>Valor Cabimentado e não comprometido</t>
  </si>
  <si>
    <t>Saldo não comprometido</t>
  </si>
  <si>
    <t>(7)</t>
  </si>
  <si>
    <t>DESPESAS</t>
  </si>
  <si>
    <t>TOTAL DESPESA</t>
  </si>
  <si>
    <t>REGIME NÃO CONTRIBUTIVO</t>
  </si>
  <si>
    <t>Saldo Extrato bancário</t>
  </si>
  <si>
    <t>Saldo Inicial</t>
  </si>
  <si>
    <t>Saldo Final</t>
  </si>
  <si>
    <t>BNCTL</t>
  </si>
  <si>
    <t>BNU</t>
  </si>
  <si>
    <t>Mandiri</t>
  </si>
  <si>
    <t>BRI</t>
  </si>
  <si>
    <t>ANZ</t>
  </si>
  <si>
    <t>%</t>
  </si>
  <si>
    <t>TOTAL CONSOLIDADO</t>
  </si>
  <si>
    <t>Saldo de Gerência</t>
  </si>
  <si>
    <t>Saldo Receita Liquidada e não cobrada (DIVIDA)</t>
  </si>
  <si>
    <t>(5) = ∑(4)</t>
  </si>
  <si>
    <t>(6) = (5)/(2)</t>
  </si>
  <si>
    <t>(7) = (2) - (5)</t>
  </si>
  <si>
    <t>(8) = (3) - (5)</t>
  </si>
  <si>
    <t>TOTAL RECEITA</t>
  </si>
  <si>
    <t>RECEITA CONSOLIDADA</t>
  </si>
  <si>
    <t>RECEITA EFETIVA</t>
  </si>
  <si>
    <t>RECEITA EFETIVA CONSOLIDADA</t>
  </si>
  <si>
    <t>Cabimentos</t>
  </si>
  <si>
    <t>Obrigações</t>
  </si>
  <si>
    <t xml:space="preserve">Saldo Execução </t>
  </si>
  <si>
    <t>Saldo disponível (Execução+Cabimentos)</t>
  </si>
  <si>
    <t>Valor Comprometido e não liquidado</t>
  </si>
  <si>
    <t>Valor Liquidado e não pago (DIVIDA)</t>
  </si>
  <si>
    <t>(6)</t>
  </si>
  <si>
    <t>(7) = ∑(6)</t>
  </si>
  <si>
    <t>(8) = (7)/(2)</t>
  </si>
  <si>
    <t>(9) = (2) - (7)</t>
  </si>
  <si>
    <t>(10) = (2) - (3)</t>
  </si>
  <si>
    <t>(11) = (2) - (4)</t>
  </si>
  <si>
    <t>(12) = (3) - (4)</t>
  </si>
  <si>
    <t>(13) = (4) - (5)</t>
  </si>
  <si>
    <t>(14) = (5) - (7)</t>
  </si>
  <si>
    <t>DESPESA CONSOLIDADA</t>
  </si>
  <si>
    <t>DESPESA EFETIVA</t>
  </si>
  <si>
    <t>DESPESA EFETIVA CONSOLIDADA</t>
  </si>
  <si>
    <t>SALDO GLOBAL</t>
  </si>
  <si>
    <t>SALDO CONSOLIDADO</t>
  </si>
  <si>
    <t>SALDO EFETIVO</t>
  </si>
  <si>
    <t>SALDO EFETIVO CONSOLIDADO</t>
  </si>
  <si>
    <t>Programa/Subprograma/Atividade</t>
  </si>
  <si>
    <t>Despesa Executada</t>
  </si>
  <si>
    <t>(8) = (2) - (6)</t>
  </si>
  <si>
    <t>(9) = (2) - (3)</t>
  </si>
  <si>
    <t>(10) = (2) - (4)</t>
  </si>
  <si>
    <t>(11) = (3) - (4)</t>
  </si>
  <si>
    <t>(12) = (4) - (5)</t>
  </si>
  <si>
    <t>(13) = (5) - (6)</t>
  </si>
  <si>
    <t>Programa A04 - Regime Contributivo de Repartição</t>
  </si>
  <si>
    <t>Subprograma A0401- Regime transitório de segurança social</t>
  </si>
  <si>
    <t>Atividade A040101: Pagamento de prestações sociais de direito - regime transitório de segurança social</t>
  </si>
  <si>
    <t>Subprograma A0402 - Regime geral de segurança social</t>
  </si>
  <si>
    <t>Atividade A040201: Pagamento de prestações sociais de direito - regime geral de segurança social</t>
  </si>
  <si>
    <t>Programa A05 - Regime Não Contributivo</t>
  </si>
  <si>
    <t>Subprograma A0501 - Proteção Social de Cidadania</t>
  </si>
  <si>
    <t>Atividade A050101: Pagamento de pensões sociais</t>
  </si>
  <si>
    <t xml:space="preserve">Atividade A050102: Pagamento de complementos sociais </t>
  </si>
  <si>
    <t>Subprograma A0601 - Coordenação, gestão e funcionamento do INSS</t>
  </si>
  <si>
    <t xml:space="preserve">Atividade A060101: Coordenação, gestão e funcionamento de todos os serviços (operacionais e técnicos) do INSS </t>
  </si>
  <si>
    <t>Atividade A060102: Formação em exercício dos Recursos Humanos do INSS</t>
  </si>
  <si>
    <t>Atividade A060103: Elaboração de estudos e propostas técnicas visando a melhoria, alargamento, eficácia e sustentabilidade do sistema de segurança social</t>
  </si>
  <si>
    <t>Atividade A060104: Extensão da cobertura do sistema de  segurança social</t>
  </si>
  <si>
    <t>Subprograma A0602 - Coordenação, gestão e funcionamento do FRSS</t>
  </si>
  <si>
    <t>Atividade A060202: Formação em exercício dos Recursos Humanos do FRSS</t>
  </si>
  <si>
    <t>Subprograma A0603 - Investimento Estratégico das Instituições da Segurança Social</t>
  </si>
  <si>
    <t>Atividade A060301: Criação de serviços desconcentrados do INSS</t>
  </si>
  <si>
    <t>Atividade A060302: Construção do Sistema de Informação da Segurança Social</t>
  </si>
  <si>
    <t>TOTAL INSS</t>
  </si>
  <si>
    <t>Programa A07 - Regime Contributivo de Capitalização (FRSS)</t>
  </si>
  <si>
    <t>Subprograma A0701 - Constituição e gestão do FRSS</t>
  </si>
  <si>
    <t>TOTAL FRSS</t>
  </si>
  <si>
    <t>TOTAL OSS CONSOLIDADO (INSS + FRSS)</t>
  </si>
  <si>
    <t>Código</t>
  </si>
  <si>
    <t>Designação</t>
  </si>
  <si>
    <t>Regime Contributivo de Repartição</t>
  </si>
  <si>
    <t>Regime não Contributivo</t>
  </si>
  <si>
    <t>Administração da Segurança Social</t>
  </si>
  <si>
    <t>Impostos</t>
  </si>
  <si>
    <t>Direitos aduaneiros de importação</t>
  </si>
  <si>
    <t>Contribuições e cotizações para a Segurança Social</t>
  </si>
  <si>
    <t>Contribuições de entidade empregadora do Setor Público</t>
  </si>
  <si>
    <t>Contribuições de entidade empregadora do Setor Privado</t>
  </si>
  <si>
    <t>Cotizações de trabalhador do Setor Público</t>
  </si>
  <si>
    <t>Cotizações de trabalhador do Setor Privado</t>
  </si>
  <si>
    <t>Taxas</t>
  </si>
  <si>
    <t>Coimas e outras penalidades</t>
  </si>
  <si>
    <t>Rendas</t>
  </si>
  <si>
    <t>Ativos incorpóreos</t>
  </si>
  <si>
    <t>Juros</t>
  </si>
  <si>
    <t>Outros rendimentos</t>
  </si>
  <si>
    <t>Material de escritório</t>
  </si>
  <si>
    <t>Vendas de bens de capital</t>
  </si>
  <si>
    <t>Mobiliário</t>
  </si>
  <si>
    <t>Alienação de títulos</t>
  </si>
  <si>
    <t>TOTAL</t>
  </si>
  <si>
    <t>Salários e abonos regulares e permanentes</t>
  </si>
  <si>
    <t>Abonos variáveis ou eventuais</t>
  </si>
  <si>
    <t>Contribuição para a Segurança Social como entidade empregadora</t>
  </si>
  <si>
    <t>Outras despesas com pessoal</t>
  </si>
  <si>
    <t>Alimentação</t>
  </si>
  <si>
    <t>Combustível</t>
  </si>
  <si>
    <t>Produtos químicos</t>
  </si>
  <si>
    <t>Serviços Públicos</t>
  </si>
  <si>
    <t>Comunicações</t>
  </si>
  <si>
    <t>Transportes</t>
  </si>
  <si>
    <t>Catering</t>
  </si>
  <si>
    <t>Assistência técnica e conservação</t>
  </si>
  <si>
    <t>Alojamento</t>
  </si>
  <si>
    <t>Serviços Profissionais</t>
  </si>
  <si>
    <t>Publicação, cópia e impressão</t>
  </si>
  <si>
    <t>Serviços Financeiros</t>
  </si>
  <si>
    <t>Transferências para o Setor Público Administrativo</t>
  </si>
  <si>
    <t>Transferências para famílias</t>
  </si>
  <si>
    <t>Restituições não abatidas na receita</t>
  </si>
  <si>
    <t>Aquisição de serviços de capital</t>
  </si>
  <si>
    <t>Aquisição de títulos</t>
  </si>
  <si>
    <t>Regime Contributivo de Capitalização (FRSS)</t>
  </si>
  <si>
    <t>Reposições não abatidas nos pagamentos</t>
  </si>
  <si>
    <t>REGIME CONTRIBUTIVO</t>
  </si>
  <si>
    <t xml:space="preserve">Dotação OGE inicial </t>
  </si>
  <si>
    <t xml:space="preserve">Dotação OGE corrigida </t>
  </si>
  <si>
    <t>Execução</t>
  </si>
  <si>
    <t>CLASSIFICAÇÃO FUNCIONAL</t>
  </si>
  <si>
    <t>Classificação Funcional</t>
  </si>
  <si>
    <t>01. - Serviços gerais da administração pública</t>
  </si>
  <si>
    <t>01.01 - Órgãos executivos e legislativos, assuntos financeiros e fiscais, assuntos externos</t>
  </si>
  <si>
    <t>01.02 - Ajuda económica externa</t>
  </si>
  <si>
    <t>01.03 - Serviços gerais da administração pública</t>
  </si>
  <si>
    <t>01.04 - Investigação básica</t>
  </si>
  <si>
    <t>01.05 - Serviços públicos gerais de investigação e desenvolvimento</t>
  </si>
  <si>
    <t>01.06 - Serviços públicos gerais não especificados</t>
  </si>
  <si>
    <t>01.07 - Operações de dívida pública</t>
  </si>
  <si>
    <t>01.08 - Transferências de caráter geral entre diferentes níveis da administração pública</t>
  </si>
  <si>
    <t>02. - Defesa</t>
  </si>
  <si>
    <t>02.01 - Defesa militar</t>
  </si>
  <si>
    <t>02.02 - Defesa civil</t>
  </si>
  <si>
    <t>02.03 - Ajuda militar ao estrangeiro</t>
  </si>
  <si>
    <t>02.04 - Investigação e desenvolvimento em defesa</t>
  </si>
  <si>
    <t>02.05 - Serviços de defesa não especificados</t>
  </si>
  <si>
    <t>03. - Segurança e ordem pública</t>
  </si>
  <si>
    <t>03.01 - Segurança pública</t>
  </si>
  <si>
    <t>03.02 - Serviços de bombeiros</t>
  </si>
  <si>
    <t>03.03 - Tribunais</t>
  </si>
  <si>
    <t>03.04 - Prisões</t>
  </si>
  <si>
    <t>03.05 - Investigação e desenvolvimento em segurança e ordem pública</t>
  </si>
  <si>
    <t>03.06 - Serviços de segurança e ordem pública não especificados</t>
  </si>
  <si>
    <t>04. - Assuntos económicos</t>
  </si>
  <si>
    <t>04.01 - Assuntos económicos gerais, comerciais e laborais</t>
  </si>
  <si>
    <t>04.02 - Agricultura, silvicultura, pesca e caça</t>
  </si>
  <si>
    <t>04.03 - Combustíveis e energia</t>
  </si>
  <si>
    <t>04.04 - Indústrias extrativas, indústria transformadora e construção</t>
  </si>
  <si>
    <t>04.05 - Transportes</t>
  </si>
  <si>
    <t>04.06 - Comunicações</t>
  </si>
  <si>
    <t>04.07 - Outras atividades</t>
  </si>
  <si>
    <t>04.08 - Investigação e desenvolvimento em assuntos económicos</t>
  </si>
  <si>
    <t>04.09 - Assuntos económicos não especificados</t>
  </si>
  <si>
    <t>05. - Proteção do ambiente</t>
  </si>
  <si>
    <t>05.01 - Gestão de resíduos</t>
  </si>
  <si>
    <t>05.02 - Gestão de águas residuais</t>
  </si>
  <si>
    <t>05.03 - Redução da poluição</t>
  </si>
  <si>
    <t>05.04 - Proteção da biodiversidade biológica e da paisagem</t>
  </si>
  <si>
    <t>05.05 - Investigação e desenvolvimento em proteção do ambiente</t>
  </si>
  <si>
    <t>05.06 - Serviços de proteção do ambiente não especificados</t>
  </si>
  <si>
    <t>06. - Habitação e infraestruturas coletivas</t>
  </si>
  <si>
    <t>06.01 - Desenvolvimento habitacional</t>
  </si>
  <si>
    <t>06.02 - Desenvolvimento coletivo</t>
  </si>
  <si>
    <t>06.03 - Abastecimento de água</t>
  </si>
  <si>
    <t>06.04 - Iluminação das vias públicas</t>
  </si>
  <si>
    <t>06.05 - Investigação e desenvolvimento em habitação e infraestruturas coletivas</t>
  </si>
  <si>
    <t>06.06 - Serviços de habitação e infraestruturas coletivas não especificados</t>
  </si>
  <si>
    <t>07. - Saúde</t>
  </si>
  <si>
    <t>07.01 - Produtos, instrumentos e equipamentos médicos</t>
  </si>
  <si>
    <t>07.02 - Serviços de saúde ambulatórios</t>
  </si>
  <si>
    <t>07.03 - Serviços dos hospitais</t>
  </si>
  <si>
    <t>07.04 - Serviços de saúde pública</t>
  </si>
  <si>
    <t>07.05 - Investigação e desenvolvimento em saúde</t>
  </si>
  <si>
    <t>07.06 - Serviços de saúde não especificados</t>
  </si>
  <si>
    <t>08. - Desporto, recreação, cultura e religião</t>
  </si>
  <si>
    <t>08.01 - Serviços recreativos e desportivos</t>
  </si>
  <si>
    <t>08.02 - Serviços culturais</t>
  </si>
  <si>
    <t>08.03 - Serviços de difusão e publicação</t>
  </si>
  <si>
    <t>08.04 - Serviços religiosos e outros serviços prestados à comunidade</t>
  </si>
  <si>
    <t>08.05 - Investigação e desenvolvimento em serviços recreativos, culturais e religiosos</t>
  </si>
  <si>
    <t>08.06 - Assuntos e serviços recreativos, culturais e religiosos não especificados</t>
  </si>
  <si>
    <t>09. - Educação</t>
  </si>
  <si>
    <t>09.01 - Ensino primário e pré-primário</t>
  </si>
  <si>
    <t>09.02 - Ensino secundário</t>
  </si>
  <si>
    <t>09.03 - Ensino pós-secundário não superior</t>
  </si>
  <si>
    <t>09.04 - Ensino superior</t>
  </si>
  <si>
    <t>09.05 - Ensino não definido por níveis</t>
  </si>
  <si>
    <t>09.06 - Serviços anexos â educação</t>
  </si>
  <si>
    <t>09.07 - Investigação e desenvolvimento em educação</t>
  </si>
  <si>
    <t>09.08 - Serviços de educação não especificados</t>
  </si>
  <si>
    <t>10. - Proteção Social</t>
  </si>
  <si>
    <t>10.01 - Doença, incapacidade e deficiência</t>
  </si>
  <si>
    <t>10.02 - Velhice</t>
  </si>
  <si>
    <t>10.03 - Morte e sobrevivência</t>
  </si>
  <si>
    <t>10.04 - Família e infância</t>
  </si>
  <si>
    <t>10.05 - Desemprego</t>
  </si>
  <si>
    <t xml:space="preserve">10.06 - Habitação </t>
  </si>
  <si>
    <t>10.07 - Pobreza e exclusão social não especificada</t>
  </si>
  <si>
    <t>10.08 - Investigação e desenvolvimento em proteção social</t>
  </si>
  <si>
    <t>10.09 - Serviços de proteção social não especificados</t>
  </si>
  <si>
    <t>Contas INSS</t>
  </si>
  <si>
    <t>Total INSS</t>
  </si>
  <si>
    <t>Total FRSS</t>
  </si>
  <si>
    <t>TOTAL GLOBAL</t>
  </si>
  <si>
    <t>Saldo Contas SS</t>
  </si>
  <si>
    <t>Saldo reconciliado</t>
  </si>
  <si>
    <t>Reconciliação/Notas</t>
  </si>
  <si>
    <t>Atividade A070101: Gestão do património do FRSS</t>
  </si>
  <si>
    <t>SALÁRIOS E VENCIMENTOS</t>
  </si>
  <si>
    <t>BENS E SERVIÇOS</t>
  </si>
  <si>
    <t>TRANSFERÊNCIAS PÚBLICAS</t>
  </si>
  <si>
    <t>Operações extraorçamentais</t>
  </si>
  <si>
    <t>CAPITAL MENOR</t>
  </si>
  <si>
    <t>CAPITAL DE DESENVOLVIMENTO</t>
  </si>
  <si>
    <t>Aquisição de bens de capital móvel</t>
  </si>
  <si>
    <t>Aquisição de bens de capital fixo</t>
  </si>
  <si>
    <t>TOTAL EFETIVO CONSOLIDADO</t>
  </si>
  <si>
    <t>Caixa</t>
  </si>
  <si>
    <t>Contas FRSS*</t>
  </si>
  <si>
    <t xml:space="preserve">* Contas à ordem do FRSS. </t>
  </si>
  <si>
    <t>106 - INSTITUTO NACIONAL DE SEGURANÇA SOCIAL</t>
  </si>
  <si>
    <t xml:space="preserve">TOTAL </t>
  </si>
  <si>
    <t>Programa A06 - Administração da Segurança Social*</t>
  </si>
  <si>
    <t>Atividade A060201: Coordenação, gestão e funcionamento de todos os serviços do FRSS</t>
  </si>
  <si>
    <t xml:space="preserve">Atividade A060303: Apetrechamento dos Serviços Centrais do INSS e FRSS </t>
  </si>
  <si>
    <r>
      <rPr>
        <b/>
        <sz val="1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 xml:space="preserve"> O Programa 06 - Administração da Segurança Social integra o orçamento do INSS, mas inclui as despesas também com o funcionamento/administração do FRSS</t>
    </r>
  </si>
  <si>
    <t>107 - FUNDO DE RESERVA DA SEGURANÇA SOCIAL</t>
  </si>
  <si>
    <t>INSS E FRSS</t>
  </si>
  <si>
    <t>TOTAL POR CLASSIFICAÇÃO ECONÓMICA</t>
  </si>
  <si>
    <t>OSS GLOBAL</t>
  </si>
  <si>
    <t>401 - Impostos e contribuições para a Segurança Social</t>
  </si>
  <si>
    <t>401.01 - Impostos</t>
  </si>
  <si>
    <t>401.01.01 - Imposto sobre serviços</t>
  </si>
  <si>
    <t>401.01.02 - Imposto seletivo de consumo</t>
  </si>
  <si>
    <t>401.01.03 - Imposto sobre vendas</t>
  </si>
  <si>
    <t>401.01.04 - Imposto sobre salários</t>
  </si>
  <si>
    <t>401.01.05 - Imposto sobre o rendimento</t>
  </si>
  <si>
    <t>401.01.06 - Imposto sobre o valor acrescentado</t>
  </si>
  <si>
    <t>401.01.07 - Imposto sobre o Petróleo Suplementar</t>
  </si>
  <si>
    <t>401.01.08 - Lucros partilhados do Petróleo e Gás</t>
  </si>
  <si>
    <t>401.01.09 - Timor Sea First Tranche Petroleum (FTP) Royalties</t>
  </si>
  <si>
    <t>401.01.10 - Impostos abolidos</t>
  </si>
  <si>
    <t>401.01.11 - Outros impostos</t>
  </si>
  <si>
    <t>401.02 - Direitos aduaneiros de importação</t>
  </si>
  <si>
    <t>401.03 - Contribuições e cotizações para a Segurança Social</t>
  </si>
  <si>
    <t>401.03.01 - Contribuições de entidade empregadora do Setor Público</t>
  </si>
  <si>
    <t>401.03.02 - Contribuições de entidade empregadora do Setor Privado</t>
  </si>
  <si>
    <t>401.03.03 - Cotizações de trabalhador do Setor Público</t>
  </si>
  <si>
    <t>401.03.04 - Cotizações de trabalhador do Setor Privado</t>
  </si>
  <si>
    <t>402 - Taxas, coimas e outras penalidades</t>
  </si>
  <si>
    <t>402.01 - Taxas</t>
  </si>
  <si>
    <t>402.01.01 - Taxas aeroportuárias</t>
  </si>
  <si>
    <t>402.01.02 - Taxas ambientais</t>
  </si>
  <si>
    <t>402.01.03 - Taxas de estacionamento</t>
  </si>
  <si>
    <t>402.01.04 - Taxas de justiça</t>
  </si>
  <si>
    <t>402.01.05 - Taxas de publicidade</t>
  </si>
  <si>
    <t>402.01.06 - Taxas de passaporte</t>
  </si>
  <si>
    <t>402.01.07 - Taxas de entrada e vistos</t>
  </si>
  <si>
    <t>402.01.08 - Taxas de registo</t>
  </si>
  <si>
    <t>402.01.09 - Taxas de pesca</t>
  </si>
  <si>
    <t>402.01.10 - Taxas portuárias</t>
  </si>
  <si>
    <t>402.01.11 - Taxas sobre atividade florestal</t>
  </si>
  <si>
    <t>402.01.12 - Taxas sobre atividades extrativas</t>
  </si>
  <si>
    <t>402.01.13 - Taxas sobre atividade petrolífera</t>
  </si>
  <si>
    <t>402.01.14 - Taxas sobre telecomunicações</t>
  </si>
  <si>
    <t>402.01.15 - Taxas sobre transportes</t>
  </si>
  <si>
    <t>402.01.16 - Taxas sobre jogos sociais</t>
  </si>
  <si>
    <t>402.01.17 - Propinas</t>
  </si>
  <si>
    <t>402.01.18 - Outras taxas</t>
  </si>
  <si>
    <t>402.02 - Coimas e outras penalidades</t>
  </si>
  <si>
    <t>402.02.01 - Juros de mora</t>
  </si>
  <si>
    <t>402.02.02 - Juros compensatórios</t>
  </si>
  <si>
    <t>402.02.03 - Coimas decorrentes do Código da Estrada</t>
  </si>
  <si>
    <t>402.02.04 - Sanções e coimas da Segurança Social</t>
  </si>
  <si>
    <t>402.02.05 - Coimas laborais</t>
  </si>
  <si>
    <t>402.02.06 - Multas decorrentes de processo-crime</t>
  </si>
  <si>
    <t>402.02.07 - Outras coimas e penalidades</t>
  </si>
  <si>
    <t>403 - Rendimentos</t>
  </si>
  <si>
    <t>403.01 - Rendas</t>
  </si>
  <si>
    <t>403.01.01 - Arrendamento de bens imóveis de média e longa duração</t>
  </si>
  <si>
    <t>403.01.02 - Arrendamento de bens imóveis de curta duração</t>
  </si>
  <si>
    <t>403.01.03 - Arrendamento de bens móveis de média e longa duração</t>
  </si>
  <si>
    <t>403.01.04 - Arrendamento de bens móveis de curta duração</t>
  </si>
  <si>
    <t>403.01.05 - Outras rendas</t>
  </si>
  <si>
    <t>403.02 - Ativos incorpóreos</t>
  </si>
  <si>
    <t>403.03 - Juros</t>
  </si>
  <si>
    <t>403.04 - Dividendos e participações nos lucros</t>
  </si>
  <si>
    <t>403.04.01 - Dividendos do Banco Central de Timor-Leste</t>
  </si>
  <si>
    <t>403.04.02 - Dividendos do Banco Nacional de Comércio de Timor-Leste</t>
  </si>
  <si>
    <t>403.04.03 - Outros dividendos e participações nos lucros</t>
  </si>
  <si>
    <t>403.05 - Outros rendimentos</t>
  </si>
  <si>
    <t>404 - Transferências</t>
  </si>
  <si>
    <t>404.01 - Transferências correntes do Fundo Petrolífero relativas ao Rendimento Sustentável Estimado</t>
  </si>
  <si>
    <t xml:space="preserve">404.02 - Transferências correntes do Setor Público Administrativo </t>
  </si>
  <si>
    <t>404.02.01 - Transferências correntes da Administração Central</t>
  </si>
  <si>
    <t>404.02.01.01 - Transferências correntes do Ministério das Finanças</t>
  </si>
  <si>
    <t>404.02.01.01.01 - Para financiamento da Pensão Social</t>
  </si>
  <si>
    <t>404.02.01.01.02 - Para financiamento do Regime Transitório</t>
  </si>
  <si>
    <t>404.02.01.01.03 - Para financiamento das despesas de administração</t>
  </si>
  <si>
    <t>404.02.01.01.04 - Para financiamento da garantia de valores mínimos de Pensão</t>
  </si>
  <si>
    <t>404.02.01.02 - Transferências correntes de outros Ministérios e organismos</t>
  </si>
  <si>
    <r>
      <t xml:space="preserve">404.02.02 - Transferências correntes da Segurança Social </t>
    </r>
    <r>
      <rPr>
        <i/>
        <sz val="9"/>
        <rFont val="Calibri"/>
        <family val="2"/>
        <scheme val="minor"/>
      </rPr>
      <t>(entre regimes)</t>
    </r>
  </si>
  <si>
    <t>404.02.03 - Transferências correntes da RAEOA</t>
  </si>
  <si>
    <t>404.02.04 - Transferências correntes dos municípios</t>
  </si>
  <si>
    <t>404.03 - Transferências correntes de sociedades</t>
  </si>
  <si>
    <t>404.04 - Transferências correntes das famílias</t>
  </si>
  <si>
    <t>404.05 - Transferências correntes de instituições sem fins lucrativos</t>
  </si>
  <si>
    <t>404.05.01 - Transferências correntes de fundações públicas</t>
  </si>
  <si>
    <t>404.05.02 - Transferências correntes de associações públicas</t>
  </si>
  <si>
    <t>404.05.03 - Transferências correntes de outras instituições sem fins lucrativos</t>
  </si>
  <si>
    <t>404.06 - Transferências correntes do Exterior</t>
  </si>
  <si>
    <t>404.06.01 - Transferências correntes de países terceiros</t>
  </si>
  <si>
    <t>404.06.02 - Transferências correntes de organizações internacionais</t>
  </si>
  <si>
    <t>404.06.03 - Outras transferências correntes do exterior</t>
  </si>
  <si>
    <t>404.07 - Outras transferências correntes</t>
  </si>
  <si>
    <t>404.08 - Transferências de capital do Fundo Petrolífero acima do Rendimento Sustentável Estimado</t>
  </si>
  <si>
    <t xml:space="preserve">404.09 - Transferências de capital do Setor Público Administrativo </t>
  </si>
  <si>
    <t>404.09.01 - Transferências de capital da Administração Central</t>
  </si>
  <si>
    <r>
      <t xml:space="preserve">404.09.02 - Transferências de capital da Segurança Social </t>
    </r>
    <r>
      <rPr>
        <i/>
        <sz val="9"/>
        <rFont val="Calibri"/>
        <family val="2"/>
        <scheme val="minor"/>
      </rPr>
      <t>(entre regimes)</t>
    </r>
  </si>
  <si>
    <t>404.09.03 - Transferências de capital da RAEOA</t>
  </si>
  <si>
    <t>404.09.04 - Transferências de capital dos municípios</t>
  </si>
  <si>
    <t>404.10 - Outras transferências de capital</t>
  </si>
  <si>
    <t>405 - Venda de bens e serviços</t>
  </si>
  <si>
    <t>405.01 - Vendas de bens correntes</t>
  </si>
  <si>
    <t>405.01.01 - Livros e Publicações</t>
  </si>
  <si>
    <t>405.01.02 - Formulários e impressos</t>
  </si>
  <si>
    <t>405.01.03 - Material de escritório</t>
  </si>
  <si>
    <t>405.01.04 - Fardamentos e artigos pessoais</t>
  </si>
  <si>
    <t>405.01.05 - Produtos agrícolas e pecuários</t>
  </si>
  <si>
    <t>405.01.06 - Produtos alimentares e bebidas</t>
  </si>
  <si>
    <t>405.01.07 - Bens públicos</t>
  </si>
  <si>
    <t>405.01.08 - Bens inutilizados</t>
  </si>
  <si>
    <t>405.01.09 - Desperdícios e resíduos</t>
  </si>
  <si>
    <t>405.01.10 - Outros bens correntes</t>
  </si>
  <si>
    <t>405.02 - Vendas de bens de capital</t>
  </si>
  <si>
    <t>405.02.01 - Terrenos</t>
  </si>
  <si>
    <t>405.02.02 - Edifícios</t>
  </si>
  <si>
    <t>405.02.03 - Infraestruturas</t>
  </si>
  <si>
    <t>405.02.04 - Outros imóveis</t>
  </si>
  <si>
    <t>405.02.05 - Veículos civis</t>
  </si>
  <si>
    <t>405.02.06 - Veículos militares</t>
  </si>
  <si>
    <t>405.02.07 - Equipamento de informática</t>
  </si>
  <si>
    <t>405.02.08 - Equipamento de água</t>
  </si>
  <si>
    <t>405.02.09 - Equipamento de eletricidade</t>
  </si>
  <si>
    <t>405.02.10 - Equipamento de comunicações</t>
  </si>
  <si>
    <t>405.02.11 - Equipamento de segurança</t>
  </si>
  <si>
    <t>405.02.12 - Equipamento de construção</t>
  </si>
  <si>
    <t>405.02.13 - Equipamento de transporte</t>
  </si>
  <si>
    <t>405.02.14 - Outro equipamento</t>
  </si>
  <si>
    <t>405.02.15 - Mobiliário</t>
  </si>
  <si>
    <t>405.02.16 - Ativos incorpóreos</t>
  </si>
  <si>
    <t>405.02.17 - Outros bens de capital</t>
  </si>
  <si>
    <t>405.03 - Serviços correntes</t>
  </si>
  <si>
    <t>405.03.01 - Estudos, pareceres, projetos e consultadoria</t>
  </si>
  <si>
    <t>405.03.02 - Vistorias e ensaios</t>
  </si>
  <si>
    <t>405.03.03 - Serviços de laboratórios</t>
  </si>
  <si>
    <t>405.03.04 - Atividades de saúde</t>
  </si>
  <si>
    <t>405.03.05 - Reparações</t>
  </si>
  <si>
    <t>405.03.06 - Alimentação e alojamento</t>
  </si>
  <si>
    <t>405.03.07 - Serviços públicos</t>
  </si>
  <si>
    <t>405.03.08 - Serviços sociais, recreativos, culturais e desporto</t>
  </si>
  <si>
    <t>405.03.09 - Serviços de correio</t>
  </si>
  <si>
    <t>405.03.10 - Outros serviços correntes</t>
  </si>
  <si>
    <t>405.04 - Serviços de capital</t>
  </si>
  <si>
    <t>406 - Ativos e passivos financeiros</t>
  </si>
  <si>
    <t>406.01 - Ativos financeiros</t>
  </si>
  <si>
    <t>406.01.01 - Levantamento de depósitos e investimentos</t>
  </si>
  <si>
    <t>406.01.02 - Alienação de títulos</t>
  </si>
  <si>
    <t>406.01.03 - Alienação de partes sociais</t>
  </si>
  <si>
    <t>406.01.04 - Reembolso de empréstimos feitos pelo Estado</t>
  </si>
  <si>
    <t>406.01.05 - Recuperação de créditos</t>
  </si>
  <si>
    <t>406.01.06 - Outros ativos financeiros</t>
  </si>
  <si>
    <t>406.02 - Passivos Financeiros</t>
  </si>
  <si>
    <t>406.02.01 - Contração de empréstimos</t>
  </si>
  <si>
    <t>406.02.02 - Emissão de títulos do tesouro</t>
  </si>
  <si>
    <t>406.02.03 - Outros passivos financeiros</t>
  </si>
  <si>
    <t>407 - Reposições não abatidas nos pagamentos</t>
  </si>
  <si>
    <t>408 - Saldo de Gerência</t>
  </si>
  <si>
    <t>409 - Operações extraorçamentais</t>
  </si>
  <si>
    <t>409.01 - Adiantamentos de caixa</t>
  </si>
  <si>
    <t>409.02 - Retenção de impostos e cotizações</t>
  </si>
  <si>
    <t>409.03 - Cauções e garantias</t>
  </si>
  <si>
    <t>409.03.01 - Caução de execução</t>
  </si>
  <si>
    <t>409.03.02 - Caução de qualidade</t>
  </si>
  <si>
    <t>409.03.03 - Garantia de pagamento adiantado</t>
  </si>
  <si>
    <t>409.04 - Outras operações extraorçamentais</t>
  </si>
  <si>
    <t>501 - SALÁRIOS E VENCIMENTOS</t>
  </si>
  <si>
    <t>501.01 - Salários e abonos regulares e permanentes</t>
  </si>
  <si>
    <t>501.01.01 - Salários de titulares de cargos políticos</t>
  </si>
  <si>
    <t>501.01.02 - Salários de membros de órgãos de direção</t>
  </si>
  <si>
    <t>501.01.03 - Salários de titulares de cargos de direção e chefia</t>
  </si>
  <si>
    <t>501.01.04 - Salários de funcionários e agentes</t>
  </si>
  <si>
    <t>501.01.05 - Salários de contratados nacionais</t>
  </si>
  <si>
    <t>501.01.06 - Salários de contratados internacionais</t>
  </si>
  <si>
    <t>501.01.07 - Salários de estagiários do Centro de Formação Jurídica e Judiciária</t>
  </si>
  <si>
    <t>501.01.08 - Salários de estagiários do Fundo de Desenvolvimento de Capital Humano</t>
  </si>
  <si>
    <t>501.01.09 - Salários de outros beneficiários</t>
  </si>
  <si>
    <t>501.01.10 - Abono para despesas de representação</t>
  </si>
  <si>
    <t>501.01.11 - Décimo terceiro mês</t>
  </si>
  <si>
    <t>501.01.12 - Outros abonos regulares e permanentes</t>
  </si>
  <si>
    <t>501.02 - Abonos variáveis ou eventuais</t>
  </si>
  <si>
    <t>501.02.01 - Horas extraordinárias</t>
  </si>
  <si>
    <t>501.02.02 - Subsídio mensal de transporte</t>
  </si>
  <si>
    <t>501.02.03 - Ajudas de custo por recolocação</t>
  </si>
  <si>
    <t>501.02.04 - Suplemento de turno</t>
  </si>
  <si>
    <t>501.02.05 - Suplemento por trabalho em local remoto ou de difícil acesso</t>
  </si>
  <si>
    <t>501.02.06 - Subsídio de alojamento</t>
  </si>
  <si>
    <t>501.02.07 - Subsídio de alimentação</t>
  </si>
  <si>
    <t>501.02.08 - Subsídio de risco</t>
  </si>
  <si>
    <t>501.02.09 - Outros abonos variáveis ou eventuais</t>
  </si>
  <si>
    <t>501.03 - Contribuição para a Segurança Social como entidade empregadora</t>
  </si>
  <si>
    <t>501.04 - Outras despesas com pessoal</t>
  </si>
  <si>
    <t>502 - BENS E SERVIÇOS CORRENTES</t>
  </si>
  <si>
    <t>502.01 - Matérias-primas e subsidiárias</t>
  </si>
  <si>
    <t>502.02 - Mercadorias para venda</t>
  </si>
  <si>
    <t>502.03 - Vestuário e artigos pessoais</t>
  </si>
  <si>
    <t>502.03.01 - Fardamento</t>
  </si>
  <si>
    <t>502.03.02 - Outro vestuário e artigos pessoais</t>
  </si>
  <si>
    <t>502.04 - Bens públicos</t>
  </si>
  <si>
    <t>502.04.01 - Água</t>
  </si>
  <si>
    <t>502.04.02 - Eletricidade</t>
  </si>
  <si>
    <t>502.04.03 - Gás</t>
  </si>
  <si>
    <t>502.04.04 - Outros bens públicos</t>
  </si>
  <si>
    <t>502.05 - Alimentação</t>
  </si>
  <si>
    <t>502.05.01 - Produtos alimentares não confecionados</t>
  </si>
  <si>
    <t>502.05.02 - Refeições confecionadas</t>
  </si>
  <si>
    <t>502.05.03 - Bebidas</t>
  </si>
  <si>
    <t>502.05.04 - Outra alimentação</t>
  </si>
  <si>
    <t>502.06 - Material médico e hospitalar</t>
  </si>
  <si>
    <t>502.07 - Material escolar</t>
  </si>
  <si>
    <t>502.08 - Material agrícola</t>
  </si>
  <si>
    <t>502.09 - Material de escritório</t>
  </si>
  <si>
    <t>502.10 - Combustível</t>
  </si>
  <si>
    <t>502.10.01 - Combustível para geradores</t>
  </si>
  <si>
    <t>502.10.02 - Combustível para veículos</t>
  </si>
  <si>
    <t>502.10.03 - Combustível para navios</t>
  </si>
  <si>
    <t>502.10.04 - Combustível para aviões</t>
  </si>
  <si>
    <t>502.10.05 - Outros combustíveis</t>
  </si>
  <si>
    <t>502.11 - Produtos químicos</t>
  </si>
  <si>
    <t>502.11.01 - Produtos farmaceuticos</t>
  </si>
  <si>
    <t>502.11.02 - Artigos de limpeza e higiene</t>
  </si>
  <si>
    <t>502.11.03 - Munições, explosivos e artifícios</t>
  </si>
  <si>
    <t>502.11.04 - Petróleo</t>
  </si>
  <si>
    <t>502.11.05 - Lubrificantes</t>
  </si>
  <si>
    <t>502.11.06 - Outros produtos químicos</t>
  </si>
  <si>
    <t>502.12 - Peças e Ferramentas</t>
  </si>
  <si>
    <t xml:space="preserve">502.12.01 - Peças </t>
  </si>
  <si>
    <t>502.12.02 - Ferramentas e utensílios</t>
  </si>
  <si>
    <t>502.13 - Prémios, condecorações e ofertas</t>
  </si>
  <si>
    <t>502.14 - Livros e documentação técnica</t>
  </si>
  <si>
    <t>502.15 - Outros bens correntes</t>
  </si>
  <si>
    <t>502.16 - Limpeza e segurança</t>
  </si>
  <si>
    <t>502.16.01 - Limpeza e higiene</t>
  </si>
  <si>
    <t>502.16.02 - Vigilância e segurança</t>
  </si>
  <si>
    <t>502.17 - Manutenção</t>
  </si>
  <si>
    <t>502.17.01 - Manutenção de veículos</t>
  </si>
  <si>
    <t>502.17.02 - Manutenção de navios</t>
  </si>
  <si>
    <t>502.17.03 - Manutenção de aviões</t>
  </si>
  <si>
    <t>502.17.04 - Manutenção de equipamento de eletricidade</t>
  </si>
  <si>
    <t>502.17.05 - Manutenção de equipamento de comunicação</t>
  </si>
  <si>
    <t>502.17.06 - Manutenção de equipamento de ar condicionado</t>
  </si>
  <si>
    <t>502.17.07 - Manutenção de geradores</t>
  </si>
  <si>
    <t>502.17.08 - Manutenção de outro equipamento</t>
  </si>
  <si>
    <t>502.17.09 - Manutenção de edifícios administrativos</t>
  </si>
  <si>
    <t>502.17.10 - Manutenção de efifícios residenciais</t>
  </si>
  <si>
    <t>502.17.11 - Manutenção de edifícios escolares e universitários</t>
  </si>
  <si>
    <t>502.17.12 - Manutenção de edifícios médico-hospitalares</t>
  </si>
  <si>
    <t>502.17.13 - Manutenção de armazéns</t>
  </si>
  <si>
    <t>502.17.14 - Manutenção de outros edifícios</t>
  </si>
  <si>
    <t>502.17.15 - Manutenção de estradas</t>
  </si>
  <si>
    <t>502.17.16 - Manutenção de pontes</t>
  </si>
  <si>
    <t>502.17.17 - Manutenção de portos</t>
  </si>
  <si>
    <t>502.17.18 - Manutenção de aeroportos</t>
  </si>
  <si>
    <t>502.17.19 - Manutenção de infraestruturas agrícolas e de irrigação</t>
  </si>
  <si>
    <t>502.17.20 - Manutenção de infraestruturas de comunicações</t>
  </si>
  <si>
    <t>502.17.21 - Manutenção de infraestruturas energéticas</t>
  </si>
  <si>
    <t>502.17.22 - Manutenção de infraestruturas de água e saneamento</t>
  </si>
  <si>
    <t>502.17.23 - Manutenção de infraestruturas turísticas, de recreio e desporto</t>
  </si>
  <si>
    <t>502.17.24 - Manutenção de outras infraestruturas</t>
  </si>
  <si>
    <t>502.17.25 - Manutenção de outros imóveis</t>
  </si>
  <si>
    <t>502.17.26 - Outra manutenção</t>
  </si>
  <si>
    <t>502.18 - Serviços Públicos</t>
  </si>
  <si>
    <t>502.18.01 - Fornecimento de água</t>
  </si>
  <si>
    <t>502.18.02 - Fornecimento de eletricidade</t>
  </si>
  <si>
    <t>502.18.03 - Fornecimento de gás</t>
  </si>
  <si>
    <t>502.18.04 - Outros serviços públicos</t>
  </si>
  <si>
    <t>502.19 - Comunicações</t>
  </si>
  <si>
    <t>502.19.01 - Comunicações fixas</t>
  </si>
  <si>
    <t>502.19.02 - Comunicações móveis</t>
  </si>
  <si>
    <t>502.19.03 - Comunicações de dados</t>
  </si>
  <si>
    <t>502.19.04 - Comunicações em pacote</t>
  </si>
  <si>
    <t>502.19.05 - Correios, encomendas e estafetas</t>
  </si>
  <si>
    <t>502.19.06 - Outras comunicações</t>
  </si>
  <si>
    <t>502.20 - Transportes</t>
  </si>
  <si>
    <t>502.20.01 - Transportes nacionais</t>
  </si>
  <si>
    <t>502.20.02 - Transportes internacionais</t>
  </si>
  <si>
    <t>502.21 - Catering</t>
  </si>
  <si>
    <t>502.22 - Assistência técnica e conservação</t>
  </si>
  <si>
    <t>502.22.01 - Assistência técnica</t>
  </si>
  <si>
    <t>502.22.02 - Conservação</t>
  </si>
  <si>
    <t>502.23 - Alojamento</t>
  </si>
  <si>
    <t>502.23.01 - Alojamento nacional</t>
  </si>
  <si>
    <t>502.23.02 - Alojamento internacional</t>
  </si>
  <si>
    <t>502.24 - Ajudas de custo</t>
  </si>
  <si>
    <t>502.24.01 - Ajudas de custo por deslocações em serviço no país</t>
  </si>
  <si>
    <t>502.24.02 - Ajudas de custo por deslocações em serviço ao estrangeiro</t>
  </si>
  <si>
    <t>502.24.03 - Ajudas de custo por deslocações ao estrangeiro para fins de estudo</t>
  </si>
  <si>
    <t>502.25 - Serviços Profissionais</t>
  </si>
  <si>
    <t>502.25.01 - Estudos, pareceres, projetos e consultadoria</t>
  </si>
  <si>
    <t>502.25.02 - Formação e palestras</t>
  </si>
  <si>
    <t>502.25.03 - Serviços de tradução</t>
  </si>
  <si>
    <t>502.25.04 - Informática</t>
  </si>
  <si>
    <t>502.25.05 - Auditoria</t>
  </si>
  <si>
    <t>502.25.06 - Publicidade</t>
  </si>
  <si>
    <t>502.25.07 - Outros serviços profissionais</t>
  </si>
  <si>
    <t>502.26 - Representação</t>
  </si>
  <si>
    <t>502.27 - Publicação, cópia e impressão</t>
  </si>
  <si>
    <t>502.28 - Serviços Financeiros</t>
  </si>
  <si>
    <t>502.28.01 - Depósitos, transferências e levantamentos</t>
  </si>
  <si>
    <t>502.28.02 - Pagamentos</t>
  </si>
  <si>
    <t>502.28.03 - Cobranças</t>
  </si>
  <si>
    <t>502.28.04 - Outros serviços bancários</t>
  </si>
  <si>
    <t>502.28.05 - Seguros</t>
  </si>
  <si>
    <t>502.28.06 - Outros serviços financeiros</t>
  </si>
  <si>
    <t>502.29 - Serviços de Saúde</t>
  </si>
  <si>
    <t>502.30 - Outros serviços correntes</t>
  </si>
  <si>
    <t>502.31 - Rendas</t>
  </si>
  <si>
    <t>502.31.01 - Arrendamento de bens imóveis de média e longa duração</t>
  </si>
  <si>
    <t>502.31.02 - Arrendamento de bens imóveis de curta duração</t>
  </si>
  <si>
    <t>502.31.03 - Aluguer de veículos</t>
  </si>
  <si>
    <t>502.31.04 - Aluguer de navios</t>
  </si>
  <si>
    <t>502.31.05 - Aluguer de aviões</t>
  </si>
  <si>
    <t>502.31.06 - Aluguer de material de informática</t>
  </si>
  <si>
    <t>502.31.07 - Aluguer de material de decoração</t>
  </si>
  <si>
    <t>502.31.08 - Aluguer de material pesado</t>
  </si>
  <si>
    <t>502.31.09 - Aluguer de ferramentas</t>
  </si>
  <si>
    <t>502.31.10 - Aluguer de outros bens móveis</t>
  </si>
  <si>
    <t>502.31.11 - Locação financeira</t>
  </si>
  <si>
    <t>502.31.12 - Outras rendas</t>
  </si>
  <si>
    <t>502.32 - Ativos incorpóreos</t>
  </si>
  <si>
    <t>502.32.01 - Direitos de propriedade intelectual</t>
  </si>
  <si>
    <t>502.32.02 - Direitos de propriedade industrial</t>
  </si>
  <si>
    <t>502.32.03 - Outros ativos incorpóreos</t>
  </si>
  <si>
    <t>503 - TRANSFERÊNCIAS PÚBLICAS</t>
  </si>
  <si>
    <t>503.01 - Transferências correntes para o Setor Público Administrativo</t>
  </si>
  <si>
    <t>503.01.01 - Transferências correntes para a Administração Central</t>
  </si>
  <si>
    <t>503.01.01.01 - Para Ministério das Finanças</t>
  </si>
  <si>
    <t>503.01.01.02 - Para Outros Ministérios e organismos</t>
  </si>
  <si>
    <r>
      <t xml:space="preserve">503.01.02 - Transferências correntes para a Segurança Social </t>
    </r>
    <r>
      <rPr>
        <i/>
        <sz val="9"/>
        <rFont val="Calibri"/>
        <family val="2"/>
        <scheme val="minor"/>
      </rPr>
      <t>(entre regimes)</t>
    </r>
  </si>
  <si>
    <t>503.01.03 - Transferências correntes para a RAEOA</t>
  </si>
  <si>
    <t>503.01.04 - Transferências correntes para os municípios</t>
  </si>
  <si>
    <t>503.02 - Transferências correntes para sociedades</t>
  </si>
  <si>
    <t>503.02.01 - Transferências correntes para empresas públicas</t>
  </si>
  <si>
    <t>503.02.02 - Transferências correntes para sociedades financeiras</t>
  </si>
  <si>
    <t>503.02.03 - Transferências correntes para sociedades não-financeiras</t>
  </si>
  <si>
    <t>503.03 - Transferências correntes para famílias</t>
  </si>
  <si>
    <t>503.03.01 - Pensão Social de invalidez do regime não contributivo</t>
  </si>
  <si>
    <t>503.03.02 - Pensão Social de velhice do regime não contributivo</t>
  </si>
  <si>
    <t>503.03.03 - Complemento de pensão de invalidez</t>
  </si>
  <si>
    <t>503.03.04 - Complemento de pensão de velhice</t>
  </si>
  <si>
    <t>503.03.05 - Complemento de pensão de sobrevivência</t>
  </si>
  <si>
    <t>503.03.06 - Outras prestações do regime não contributivo de segurança social</t>
  </si>
  <si>
    <t>503.03.07 - Pensão de invalidez do regime transitório</t>
  </si>
  <si>
    <t>503.03.08 - Pensão de velhice do regime transitório</t>
  </si>
  <si>
    <t>503.03.09 - Pensão de sobrevivência do regime transitório</t>
  </si>
  <si>
    <t>503.03.10 - Pensão de invalidez do regime geral</t>
  </si>
  <si>
    <t>503.03.11 - Pensão de velhice do regime geral</t>
  </si>
  <si>
    <t>503.03.12 - Pensão de sobrevivência do regime geral</t>
  </si>
  <si>
    <t>503.03.13 - Subsídio por risco clínico durante a gravidez</t>
  </si>
  <si>
    <t>503.03.14 - Subsídio por interrupção de gravidez</t>
  </si>
  <si>
    <t>503.03.15 - Subsídio por maternidade</t>
  </si>
  <si>
    <t>503.03.16 - Subsídio por paternidade</t>
  </si>
  <si>
    <t>503.03.17 - Subsídio por adoção</t>
  </si>
  <si>
    <t>503.03.18 - Subsídio por morte</t>
  </si>
  <si>
    <t>503.03.19 - Reembolso e ou apoio para despesas de funeral</t>
  </si>
  <si>
    <t>503.03.20 - Subsídio de doença</t>
  </si>
  <si>
    <t>503.03.21 - Subsídio de desemprego</t>
  </si>
  <si>
    <t>503.03.22 - Abono de família</t>
  </si>
  <si>
    <t>503.03.23 - Outras prestações do regime contributivo de segurança social</t>
  </si>
  <si>
    <t>503.03.24 - Pensão para ex-titulares de cargos políticos</t>
  </si>
  <si>
    <t>503.03.25 - Pensão dos combatentes e Mártires da Libertação Nacional</t>
  </si>
  <si>
    <t>503.03.26 - Bolsa da Mãe</t>
  </si>
  <si>
    <t>503.03.27 - Bolsas de estudo aos filhos dos Combatentes e Mártires da Libertação Nacional</t>
  </si>
  <si>
    <t>503.03.28 - Outras bolsas de estudo no território nacional</t>
  </si>
  <si>
    <t>503.03.29 - Outras bolsas de estudo no estrangeiro</t>
  </si>
  <si>
    <t>503.03.30 - Outras prestações sociais</t>
  </si>
  <si>
    <t>503.03.31 - Outras transferências correntes para famílias</t>
  </si>
  <si>
    <t>503.04 - Transferências correntes para instituições sem fins lucrativos</t>
  </si>
  <si>
    <t>503.04.01 - Transferências correntes para fundações públicas</t>
  </si>
  <si>
    <t>503.04.02 - Transferências correntes para associações públicas</t>
  </si>
  <si>
    <t>503.04.03 - Outras transferências correntes para instituições sem fins lucrativos</t>
  </si>
  <si>
    <t>503.05 - Transferências correntes para o exterior</t>
  </si>
  <si>
    <t>503.05.01 - Transferências correntes para países terceiros</t>
  </si>
  <si>
    <t>503.05.02 - Transferências correntes para organizações internacionais</t>
  </si>
  <si>
    <t>503.05.03 - Outras transferências correntes para o exterior</t>
  </si>
  <si>
    <t>503.06 - Juros</t>
  </si>
  <si>
    <t>503.06.01 - Juros e taxa de compromisso do Banco Mundial</t>
  </si>
  <si>
    <t>503.06.02 - Juros e taxa de compromisso do ADB</t>
  </si>
  <si>
    <t>503.06.03 - Juros e taxa de compromisso da JICA</t>
  </si>
  <si>
    <t>503.06.04 - Juros e taxa de compromisso do AIFFP</t>
  </si>
  <si>
    <t>503.06.05 - Juros de títulos do Tesouro</t>
  </si>
  <si>
    <t>503.06.06 - Outros juros da dívida pública</t>
  </si>
  <si>
    <t>503.06.07 - Outros juros</t>
  </si>
  <si>
    <t>503.07 - Impostos</t>
  </si>
  <si>
    <t>503.08 - Taxas</t>
  </si>
  <si>
    <t>503.09 - Coimas e outras penalidades</t>
  </si>
  <si>
    <t>503.10 - Restituições não abatidas na receita</t>
  </si>
  <si>
    <t>503.11 - Transferências de Capital</t>
  </si>
  <si>
    <t>503.11.01 - Transferências para o Setor Público Administrativo</t>
  </si>
  <si>
    <t>503.11.01.01 - Transferências para a Administração Central</t>
  </si>
  <si>
    <t>503.11.01.01.01 - Para Ministério das Finanças</t>
  </si>
  <si>
    <t>503.11.01.01.02 - Para Outros Ministérios e organismos</t>
  </si>
  <si>
    <t>503.11.01.02 - Transferências para a Segurança Social (entre regimes)</t>
  </si>
  <si>
    <t>503.11.01.03 - Transferências para a RAEOA</t>
  </si>
  <si>
    <t>503.11.01.04 - Transferências para os municípios</t>
  </si>
  <si>
    <t>503.11.02 - Transferências para sociedades</t>
  </si>
  <si>
    <t>503.11.03 - Transferências para famílias</t>
  </si>
  <si>
    <t>503.11.04 - Transferências para instituições sem fins lucrativos</t>
  </si>
  <si>
    <t>503.11.05 - Transferências para o exterior</t>
  </si>
  <si>
    <t>503.11.06 - Outras transferências de capital</t>
  </si>
  <si>
    <t>503.12 - Ativos Financeiros</t>
  </si>
  <si>
    <t>503.12.01 - Concessão de empréstimos</t>
  </si>
  <si>
    <t>503.12.02 - Aquisição de títulos</t>
  </si>
  <si>
    <t>503.12.03 - Outros ativos financeiros</t>
  </si>
  <si>
    <t>503.13 - Passivos Financeiros</t>
  </si>
  <si>
    <t>503.13.01 - Amortização de empréstimos do Banco Mundial</t>
  </si>
  <si>
    <t>503.13.02 - Amortização de empréstimos do ADB</t>
  </si>
  <si>
    <t>503.13.03 - Amortização de empréstimos da JICA</t>
  </si>
  <si>
    <t>503.13.04 - Amortização de empréstimos do AIFFP</t>
  </si>
  <si>
    <t>503.13.05 - Amortização de títulos do Tesouro</t>
  </si>
  <si>
    <t>503.13.06 - Outros passivos financeiros</t>
  </si>
  <si>
    <t>504 - CAPITAL MENOR</t>
  </si>
  <si>
    <t>504.01 - Aquisição de bens de capital móvel</t>
  </si>
  <si>
    <t>504.01.01 - Veículos civis</t>
  </si>
  <si>
    <t>504.01.02 - Veículos militares</t>
  </si>
  <si>
    <t>504.01.03 - Equipamento de informática</t>
  </si>
  <si>
    <t>504.01.04 - Equipamento de água</t>
  </si>
  <si>
    <t>504.01.05 - Equipamento de eletricidade</t>
  </si>
  <si>
    <t>504.01.06 - Equipamento de comunicações</t>
  </si>
  <si>
    <t>504.01.07 - Equipamento de segurança</t>
  </si>
  <si>
    <t>504.01.08 - Equipamento de construção</t>
  </si>
  <si>
    <t>504.01.09 - Equipamento de transporte</t>
  </si>
  <si>
    <t>504.01.10 - Geradores</t>
  </si>
  <si>
    <t>504.01.11 - Equipamento de ar condicionado</t>
  </si>
  <si>
    <t>504.01.12 - Outro equipamento</t>
  </si>
  <si>
    <t>504.01.13 - Mobiliário</t>
  </si>
  <si>
    <t>504.01.14 - Outros bens de capital móvel</t>
  </si>
  <si>
    <t>504.02 - Aquisição de serviços de capital</t>
  </si>
  <si>
    <t>505 - CAPITAL DE DESENVOLVIMENTO</t>
  </si>
  <si>
    <t>505.01 - Aquisição de bens de capital fixo</t>
  </si>
  <si>
    <t>505.01.01 - Terrenos</t>
  </si>
  <si>
    <t>505.01.02 - Edifícios administrativos</t>
  </si>
  <si>
    <t>505.01.03 - Edifícios residenciais</t>
  </si>
  <si>
    <t>505.01.04 - Edifícios escolares e universitários</t>
  </si>
  <si>
    <t>505.01.05 - Edifícios médico-hospitalares</t>
  </si>
  <si>
    <t>505.01.06 - Armazéns</t>
  </si>
  <si>
    <t>505.01.07 - Outros edifícios</t>
  </si>
  <si>
    <t>505.01.08 - Estradas</t>
  </si>
  <si>
    <t>505.01.09 - Pontes</t>
  </si>
  <si>
    <t>505.01.10 - Portos</t>
  </si>
  <si>
    <t>505.01.11 - Aeroportos</t>
  </si>
  <si>
    <t>505.01.12 - Infraestruturas agrícolas e de irrigação</t>
  </si>
  <si>
    <t>505.01.13 - Infraestruturas de comunicações</t>
  </si>
  <si>
    <t>505.01.14 - Infraestruturas energéticas</t>
  </si>
  <si>
    <t>505.01.15 - Infraestruturas de água e saneamento</t>
  </si>
  <si>
    <t>505.01.16 - Infraestruturas turísticas, de recreio e desporto</t>
  </si>
  <si>
    <t>505.01.17 - Outras infraestruturas</t>
  </si>
  <si>
    <t>505.01.18 - Outros imóveis</t>
  </si>
  <si>
    <t>506 - OPERAÇÕES EXTRAORÇAMENTAIS</t>
  </si>
  <si>
    <t>506.01 - Adiantamentos de caixa</t>
  </si>
  <si>
    <t>506.02 - Transferência de impostos e cotizações retidos</t>
  </si>
  <si>
    <t>506.02.01 - Transferência para a Autoridade Tributária de impostos retidos</t>
  </si>
  <si>
    <t>506.02.02 - Transferência para a Segurança Social de cotizações retidas</t>
  </si>
  <si>
    <t>506.02.03 - Outras transferências de impostos e cotizações retidos</t>
  </si>
  <si>
    <t>506.03 - Devolução de cauções e garantias</t>
  </si>
  <si>
    <t>506.03.01 - Devolução de caução de execução</t>
  </si>
  <si>
    <t>506.03.02 - Devolução de caução de qualidade</t>
  </si>
  <si>
    <t>506.03.03 - Devolução de garantia de pagamento adiantado</t>
  </si>
  <si>
    <t>506.04 - Outras operações extraorçamentais</t>
  </si>
  <si>
    <t xml:space="preserve">ADMINISTRAÇÃO </t>
  </si>
  <si>
    <t>CAPITALIZAÇÃO FRSS</t>
  </si>
  <si>
    <t>Tabela VII - Receitas do Subsetor da Segurança Social, por classificação económica, total e por regime e administração</t>
  </si>
  <si>
    <t>Categoria/rubrica</t>
  </si>
  <si>
    <t>Impostos e contribuições para a Segurança Social</t>
  </si>
  <si>
    <t>Imposto sobre serviços</t>
  </si>
  <si>
    <t>Imposto seletivo de consumo</t>
  </si>
  <si>
    <t>Imposto sobre vendas</t>
  </si>
  <si>
    <t>Imposto sobre salários</t>
  </si>
  <si>
    <t>Imposto sobre o rendimento</t>
  </si>
  <si>
    <t>Imposto sobre o valor acrescentado</t>
  </si>
  <si>
    <t>Imposto sobre o Petróleo Suplementar</t>
  </si>
  <si>
    <t>Lucros partilhados do Petróleo e Gás</t>
  </si>
  <si>
    <t>Timor Sea First Tranche Petroleum (FTP) Royalties</t>
  </si>
  <si>
    <t>Impostos abolidos</t>
  </si>
  <si>
    <t>Outros impostos</t>
  </si>
  <si>
    <t>Taxas, coimas e outras penalidades</t>
  </si>
  <si>
    <t>Taxas aeroportuárias</t>
  </si>
  <si>
    <t>Taxas ambientais</t>
  </si>
  <si>
    <t>Taxas de estacionamento</t>
  </si>
  <si>
    <t>Taxas de justiça</t>
  </si>
  <si>
    <t>Taxas de publicidade</t>
  </si>
  <si>
    <t>Taxas de passaporte</t>
  </si>
  <si>
    <t>Taxas de entrada e vistos</t>
  </si>
  <si>
    <t>Taxas de registo</t>
  </si>
  <si>
    <t>Taxas de pesca</t>
  </si>
  <si>
    <t>Taxas portuárias</t>
  </si>
  <si>
    <t>Taxas sobre atividade florestal</t>
  </si>
  <si>
    <t>Taxas sobre atividades extrativas</t>
  </si>
  <si>
    <t>Taxas sobre atividade petrolífera</t>
  </si>
  <si>
    <t>Taxas sobre telecomunicações</t>
  </si>
  <si>
    <t>Taxas sobre transportes</t>
  </si>
  <si>
    <t>Taxas sobre jogos sociais</t>
  </si>
  <si>
    <t>Propinas</t>
  </si>
  <si>
    <t>Outras taxas</t>
  </si>
  <si>
    <t>Juros de mora</t>
  </si>
  <si>
    <t>Juros compensatórios</t>
  </si>
  <si>
    <t>Coimas decorrentes do Código da Estrada</t>
  </si>
  <si>
    <t>Sanções e coimas da Segurança Social</t>
  </si>
  <si>
    <t>Coimas laborais</t>
  </si>
  <si>
    <t>Multas decorrentes de processo-crime</t>
  </si>
  <si>
    <t>Outras coimas e penalidades</t>
  </si>
  <si>
    <t>Arrendamento de bens imóveis de média e longa duração</t>
  </si>
  <si>
    <t>Arrendamento de bens imóveis de curta duração</t>
  </si>
  <si>
    <t>Arrendamento de bens móveis de média e longa duração</t>
  </si>
  <si>
    <t>Arrendamento de bens móveis de curta duração</t>
  </si>
  <si>
    <t>Outras rendas</t>
  </si>
  <si>
    <t>Dividendos e participações nos lucros</t>
  </si>
  <si>
    <t>Dividendos do Banco Central de Timor-Leste</t>
  </si>
  <si>
    <t>Dividendos do Banco Nacional de Comércio de Timor-Leste</t>
  </si>
  <si>
    <t>Outros dividendos e participações nos lucros</t>
  </si>
  <si>
    <t>Transferências</t>
  </si>
  <si>
    <t>Transferências correntes do Fundo Petrolífero relativas ao Rendimento Sustentável Estimado</t>
  </si>
  <si>
    <t xml:space="preserve">Transferências correntes do Setor Público Administrativo </t>
  </si>
  <si>
    <t>Transferências correntes da Administração Central</t>
  </si>
  <si>
    <t>Transferências correntes do Ministério das Finanças</t>
  </si>
  <si>
    <t>Para financiamento da Pensão Social</t>
  </si>
  <si>
    <t>Para financiamento do Regime Transitório</t>
  </si>
  <si>
    <t>Para financiamento das despesas de administração</t>
  </si>
  <si>
    <t>Para financiamento da garantia de valores mínimos de Pensão</t>
  </si>
  <si>
    <t>Transferências correntes de outros Ministérios</t>
  </si>
  <si>
    <t>Transferências correntes da Segurança Social</t>
  </si>
  <si>
    <t>Transferências correntes da RAEOA</t>
  </si>
  <si>
    <t>Transferências correntes dos municípios</t>
  </si>
  <si>
    <t>Transferências correntes de sociedades</t>
  </si>
  <si>
    <t>Transferências correntes das famílias</t>
  </si>
  <si>
    <t>Transferências correntes de instituições sem fins lucrativos</t>
  </si>
  <si>
    <t>Transferências correntes de fundações públicas</t>
  </si>
  <si>
    <t>Transferências correntes de associações públicas</t>
  </si>
  <si>
    <t>Transferências correntes de outras instituições sem fins lucrativos</t>
  </si>
  <si>
    <t>Transferências correntes do Exterior</t>
  </si>
  <si>
    <t>Transferências correntes de países terceiros</t>
  </si>
  <si>
    <t>Transferências correntes de organizações internacionais</t>
  </si>
  <si>
    <t>Outras transferências correntes do exterior</t>
  </si>
  <si>
    <t>Outras transferências correntes</t>
  </si>
  <si>
    <t>Transferências de capital do Fundo Petrolífero acima do Rendimento Sustentável Estimado</t>
  </si>
  <si>
    <t xml:space="preserve">Transferências de capital do Setor Público Administrativo </t>
  </si>
  <si>
    <t>Transferências de capital da Administração Central</t>
  </si>
  <si>
    <t xml:space="preserve">Transferências de capital da Segurança Social </t>
  </si>
  <si>
    <t>Transferências de capital da RAEOA</t>
  </si>
  <si>
    <t>Transferências de capital dos municípios</t>
  </si>
  <si>
    <t>Outras transferências de capital</t>
  </si>
  <si>
    <t>Venda de bens e serviços</t>
  </si>
  <si>
    <t>Vendas de bens correntes</t>
  </si>
  <si>
    <t>Livros e Publicações</t>
  </si>
  <si>
    <t>Formulários e impressos</t>
  </si>
  <si>
    <t>Fardamentos e artigos pessoais</t>
  </si>
  <si>
    <t>Produtos agrícolas e pecuários</t>
  </si>
  <si>
    <t>Produtos alimentares e bebidas</t>
  </si>
  <si>
    <t>Bens públicos</t>
  </si>
  <si>
    <t>Bens inutilizados</t>
  </si>
  <si>
    <t>Desperdícios e resíduos</t>
  </si>
  <si>
    <t>Outros bens correntes</t>
  </si>
  <si>
    <t>Terrenos</t>
  </si>
  <si>
    <t>Edifícios</t>
  </si>
  <si>
    <t>Infraestruturas</t>
  </si>
  <si>
    <t>Outros imóveis</t>
  </si>
  <si>
    <t>Veículos civis</t>
  </si>
  <si>
    <t>Veículos militares</t>
  </si>
  <si>
    <t>Equipamento de informática</t>
  </si>
  <si>
    <t>Equipamento de água</t>
  </si>
  <si>
    <t>Equipamento de eletricidade</t>
  </si>
  <si>
    <t>Equipamento de comunicações</t>
  </si>
  <si>
    <t>Equipamento de segurança</t>
  </si>
  <si>
    <t>Equipamento de construção</t>
  </si>
  <si>
    <t>Equipamento de transporte</t>
  </si>
  <si>
    <t>Outro equipamento</t>
  </si>
  <si>
    <t>Outros bens de capital</t>
  </si>
  <si>
    <t>Serviços correntes</t>
  </si>
  <si>
    <t>Estudos, pareceres, projetos e consultadoria</t>
  </si>
  <si>
    <t>Vistorias e ensaios</t>
  </si>
  <si>
    <t>Serviços de laboratórios</t>
  </si>
  <si>
    <t>Atividades de saúde</t>
  </si>
  <si>
    <t>Reparações</t>
  </si>
  <si>
    <t>Alimentação e alojamento</t>
  </si>
  <si>
    <t>Serviços públicos</t>
  </si>
  <si>
    <t>Serviços sociais, recreativos, culturais e desporto</t>
  </si>
  <si>
    <t>Serviços de correio</t>
  </si>
  <si>
    <t>Outros serviços correntes</t>
  </si>
  <si>
    <t>Serviços de capital</t>
  </si>
  <si>
    <t>Ativos e passivos financeiros</t>
  </si>
  <si>
    <t>Ativos financeiros</t>
  </si>
  <si>
    <t>Levantamento de depósitos e investimentos</t>
  </si>
  <si>
    <t>Alienação de partes sociais</t>
  </si>
  <si>
    <t>Reembolso de empréstimos feitos pelo Estado</t>
  </si>
  <si>
    <t>Recuperação de créditos</t>
  </si>
  <si>
    <t>Outros ativos financeiros</t>
  </si>
  <si>
    <t>Contração de empréstimos</t>
  </si>
  <si>
    <t>Emissão de títulos do tesouro</t>
  </si>
  <si>
    <t>Outros passivos financeiros</t>
  </si>
  <si>
    <t>Adiantamentos de caixa</t>
  </si>
  <si>
    <t>Retenção de impostos e cotizações</t>
  </si>
  <si>
    <t>Cauções e garantias</t>
  </si>
  <si>
    <t>Caução de execução</t>
  </si>
  <si>
    <t>Caução de qualidade</t>
  </si>
  <si>
    <t>Garantia de pagamento adiantado</t>
  </si>
  <si>
    <t>Outras operações extraorçamentais</t>
  </si>
  <si>
    <t>REGIMES</t>
  </si>
  <si>
    <t>Tabela IX - Despesas do Subsetor da Segurança Social, por classificação económica, total e por regime e administração</t>
  </si>
  <si>
    <t>Salários de titulares de cargos políticos</t>
  </si>
  <si>
    <t>Salários de membros de órgãos de direção</t>
  </si>
  <si>
    <t>Salários de titulares de cargos de direção e chefia</t>
  </si>
  <si>
    <t>Salários de funcionários e agentes</t>
  </si>
  <si>
    <t>Salários de contratados nacionais</t>
  </si>
  <si>
    <t>Salários de contratados internacionais</t>
  </si>
  <si>
    <t>Salários de estagiários do Centro de Formação Jurídica e Judiciária</t>
  </si>
  <si>
    <t>Salários de estagiários do Fundo de Desenvolvimento de Capital Humano</t>
  </si>
  <si>
    <t>Salários de outros beneficiários</t>
  </si>
  <si>
    <t>Abono para despesas de representação</t>
  </si>
  <si>
    <t>Décimo terceiro mês</t>
  </si>
  <si>
    <t>Outros abonos regulares e permanentes</t>
  </si>
  <si>
    <t>Horas extraordinárias</t>
  </si>
  <si>
    <t>Subsídio mensal de transporte</t>
  </si>
  <si>
    <t>Ajudas de custo por recolocação</t>
  </si>
  <si>
    <t>Suplemento de turno</t>
  </si>
  <si>
    <t>Suplemento por trabalho em local remoto ou de difícil acesso</t>
  </si>
  <si>
    <t>Subsídio de alojamento</t>
  </si>
  <si>
    <t>Subsídio de alimentação</t>
  </si>
  <si>
    <t>Subsídio de risco</t>
  </si>
  <si>
    <t>Outros abonos variáveis ou eventuais</t>
  </si>
  <si>
    <t>BENS E SERVIÇOS CORRENTES</t>
  </si>
  <si>
    <t>Matérias-primas e subsidiárias</t>
  </si>
  <si>
    <t>Mercadorias para venda</t>
  </si>
  <si>
    <t>Vestuário e artigos pessoais</t>
  </si>
  <si>
    <t>Fardamento</t>
  </si>
  <si>
    <t>Outro vestuário e artigos pessoais</t>
  </si>
  <si>
    <t>Água</t>
  </si>
  <si>
    <t>Eletricidade</t>
  </si>
  <si>
    <t>Gás</t>
  </si>
  <si>
    <t>Outros bens públicos</t>
  </si>
  <si>
    <t>Produtos alimentares não confecionados</t>
  </si>
  <si>
    <t>Refeições confecionadas</t>
  </si>
  <si>
    <t>Bebidas</t>
  </si>
  <si>
    <t>Outra alimentação</t>
  </si>
  <si>
    <t>Material médico e hospitalar</t>
  </si>
  <si>
    <t>Material escolar</t>
  </si>
  <si>
    <t>Material agrícola</t>
  </si>
  <si>
    <t>Combustível para geradores</t>
  </si>
  <si>
    <t>Combustível para veículos</t>
  </si>
  <si>
    <t>Combustível para navios</t>
  </si>
  <si>
    <t>Combustível para aviões</t>
  </si>
  <si>
    <t>Outros combustíveis</t>
  </si>
  <si>
    <t>Produtos farmaceuticos</t>
  </si>
  <si>
    <t>Artigos de limpeza e higiene</t>
  </si>
  <si>
    <t>Munições, explosivos e artifícios</t>
  </si>
  <si>
    <t>Petróleo</t>
  </si>
  <si>
    <t>Lubrificantes</t>
  </si>
  <si>
    <t>Outros produtos químicos</t>
  </si>
  <si>
    <t>Peças e Ferramentas</t>
  </si>
  <si>
    <t xml:space="preserve">Peças </t>
  </si>
  <si>
    <t>Ferramentas e utensílios</t>
  </si>
  <si>
    <t>Prémios, condecorações e ofertas</t>
  </si>
  <si>
    <t>Livros e documentação técnica</t>
  </si>
  <si>
    <t>Limpeza e segurança</t>
  </si>
  <si>
    <t>Limpeza e higiene</t>
  </si>
  <si>
    <t>Vigilância e segurança</t>
  </si>
  <si>
    <t>Manutenção</t>
  </si>
  <si>
    <t>Manutenção de veículos</t>
  </si>
  <si>
    <t>Manutenção de navios</t>
  </si>
  <si>
    <t>Manutenção de aviões</t>
  </si>
  <si>
    <t>Manutenção de equipamento de eletricidade</t>
  </si>
  <si>
    <t>Manutenção de equipamento de comunicação</t>
  </si>
  <si>
    <t>Manutenção de equipamento de ar condicionado</t>
  </si>
  <si>
    <t>Manutenção de geradores</t>
  </si>
  <si>
    <t>Manutenção de outro equipamento</t>
  </si>
  <si>
    <t>Manutenção de edifícios administrativos</t>
  </si>
  <si>
    <t>Manutenção de efifícios residenciais</t>
  </si>
  <si>
    <t>Manutenção de edifícios escolares e universitários</t>
  </si>
  <si>
    <t>Manutenção de edifícios médico-hospitalares</t>
  </si>
  <si>
    <t>Manutenção de armazéns</t>
  </si>
  <si>
    <t>Manutenção de outros edifícios</t>
  </si>
  <si>
    <t>Manutenção de estradas</t>
  </si>
  <si>
    <t>Manutenção de pontes</t>
  </si>
  <si>
    <t>Manutenção de portos</t>
  </si>
  <si>
    <t>Manutenção de aeroportos</t>
  </si>
  <si>
    <t>Manutenção de infraestruturas agrícolas e de irrigação</t>
  </si>
  <si>
    <t>Manutenção de infraestruturas de comunicações</t>
  </si>
  <si>
    <t>Manutenção de infraestruturas energéticas</t>
  </si>
  <si>
    <t>Manutenção de infraestruturas de água e saneamento</t>
  </si>
  <si>
    <t>Manutenção de infraestruturas turísticas, de recreio e desporto</t>
  </si>
  <si>
    <t>Manutenção de outras infraestruturas</t>
  </si>
  <si>
    <t>Manutenção de outros imóveis</t>
  </si>
  <si>
    <t>Outra manutenção</t>
  </si>
  <si>
    <t>Fornecimento de água</t>
  </si>
  <si>
    <t>Fornecimento de eletricidade</t>
  </si>
  <si>
    <t>Fornecimento de gás</t>
  </si>
  <si>
    <t>Outros serviços públicos</t>
  </si>
  <si>
    <t>Comunicações fixas</t>
  </si>
  <si>
    <t>Comunicações móveis</t>
  </si>
  <si>
    <t>Comunicações de dados</t>
  </si>
  <si>
    <t>Comunicações em pacote</t>
  </si>
  <si>
    <t>Correios, encomendas e estafetas</t>
  </si>
  <si>
    <t>Outras comunicações</t>
  </si>
  <si>
    <t>Transportes nacionais</t>
  </si>
  <si>
    <t>Transportes internacionais</t>
  </si>
  <si>
    <t>Assistência técnica</t>
  </si>
  <si>
    <t>Conservação</t>
  </si>
  <si>
    <t>Alojamento nacional</t>
  </si>
  <si>
    <t>Alojamento internacional</t>
  </si>
  <si>
    <t>Ajudas de custo</t>
  </si>
  <si>
    <t>Ajudas de custo por deslocações em serviço no país</t>
  </si>
  <si>
    <t>Ajudas de custo por deslocações em serviço ao estrangeiro</t>
  </si>
  <si>
    <t>Ajudas de custo por deslocações ao estrangeiro para fins de estudo</t>
  </si>
  <si>
    <t>Formação e palestras</t>
  </si>
  <si>
    <t>Serviços de tradução</t>
  </si>
  <si>
    <t>Informática</t>
  </si>
  <si>
    <t>Auditoria</t>
  </si>
  <si>
    <t>Publicidade</t>
  </si>
  <si>
    <t>Outros serviços profissionais</t>
  </si>
  <si>
    <t>Representação</t>
  </si>
  <si>
    <t>Depósitos, transferências e levantamentos</t>
  </si>
  <si>
    <t>Pagamentos</t>
  </si>
  <si>
    <t>Cobranças</t>
  </si>
  <si>
    <t>Outros serviços bancários</t>
  </si>
  <si>
    <t>Seguros</t>
  </si>
  <si>
    <t>Outros serviços financeiros</t>
  </si>
  <si>
    <t>Serviços de Saúde</t>
  </si>
  <si>
    <t>Aluguer de veículos</t>
  </si>
  <si>
    <t>Aluguer de navios</t>
  </si>
  <si>
    <t>Aluguer de aviões</t>
  </si>
  <si>
    <t>Aluguer de material de informática</t>
  </si>
  <si>
    <t>Aluguer de material de decoração</t>
  </si>
  <si>
    <t>Aluguer de material pesado</t>
  </si>
  <si>
    <t>Aluguer de ferramentas</t>
  </si>
  <si>
    <t>Aluguer de outros bens móveis</t>
  </si>
  <si>
    <t>Locação financeira</t>
  </si>
  <si>
    <t>Direitos de propriedade intelectual</t>
  </si>
  <si>
    <t>Direitos de propriedade industrial</t>
  </si>
  <si>
    <t>Outros ativos incorpóreos</t>
  </si>
  <si>
    <t>Transferências correntes para o Setor Público Administrativo</t>
  </si>
  <si>
    <t>Transferências correntes para a Administração Central</t>
  </si>
  <si>
    <t>Transferências correntes para a Segurança Social</t>
  </si>
  <si>
    <t>Transferências correntes para a RAEOA</t>
  </si>
  <si>
    <t>Transferências correntes para os municípios</t>
  </si>
  <si>
    <t>Transferências correntes para sociedades</t>
  </si>
  <si>
    <t>Transferências correntes para empresas públicas</t>
  </si>
  <si>
    <t>Transferências correntes para sociedades financeiras</t>
  </si>
  <si>
    <t>Transferências correntes para sociedades não-financeiras</t>
  </si>
  <si>
    <t>Transferências correntes para famílias</t>
  </si>
  <si>
    <t>Pensão Social de invalidez do regime não contributivo</t>
  </si>
  <si>
    <t>Pensão Social de velhice do regime não contributivo</t>
  </si>
  <si>
    <t>Complemento de pensão de invalidez</t>
  </si>
  <si>
    <t>Complemento de pensão de velhice</t>
  </si>
  <si>
    <t>Complemento de pensão de sobrevivência</t>
  </si>
  <si>
    <t>Outras prestações do regime não contributivo de segurança social</t>
  </si>
  <si>
    <t>Pensão de invalidez do regime transitório</t>
  </si>
  <si>
    <t>Pensão de velhice do regime transitório</t>
  </si>
  <si>
    <t>Pensão de sobrevivência do regime transitório</t>
  </si>
  <si>
    <t>Pensão de invalidez do regime geral</t>
  </si>
  <si>
    <t>Pensão de velhice do regime geral</t>
  </si>
  <si>
    <t>Pensão de sobrevivência do regime geral</t>
  </si>
  <si>
    <t>Subsídio por risco clínico durante a gravidez</t>
  </si>
  <si>
    <t>Subsídio por interrupção de gravidez</t>
  </si>
  <si>
    <t>Subsídio por maternidade</t>
  </si>
  <si>
    <t>Subsídio por paternidade</t>
  </si>
  <si>
    <t>Subsídio por adoção</t>
  </si>
  <si>
    <t>Subsídio por morte</t>
  </si>
  <si>
    <t>Reembolso e ou apoio para despesas de funeral</t>
  </si>
  <si>
    <t>Subsídio de doença</t>
  </si>
  <si>
    <t>Subsídio de desemprego</t>
  </si>
  <si>
    <t>Abono de família</t>
  </si>
  <si>
    <t>Outras prestações do regime contributivo de segurança social</t>
  </si>
  <si>
    <t>Pensão para ex-titulares de cargos políticos</t>
  </si>
  <si>
    <t>Pensão dos combatentes e Mártires da Libertação Nacional</t>
  </si>
  <si>
    <t>Bolsa da Mãe</t>
  </si>
  <si>
    <t>Bolsas de estudo aos filhos dos Combatentes e Mártires da Libertação Nacional</t>
  </si>
  <si>
    <t>Outras bolsas de estudo no território nacional</t>
  </si>
  <si>
    <t>Outras bolsas de estudo no estrangeiro</t>
  </si>
  <si>
    <t>Outras prestações sociais</t>
  </si>
  <si>
    <t>Outras transferências correntes para famílias</t>
  </si>
  <si>
    <t>Transferências correntes para instituições sem fins lucrativos</t>
  </si>
  <si>
    <t>Transferências correntes para fundações públicas</t>
  </si>
  <si>
    <t>Transferências correntes para associações públicas</t>
  </si>
  <si>
    <t>Outras transferências correntes para instituições sem fins lucrativos</t>
  </si>
  <si>
    <t>Transferências correntes para o exterior</t>
  </si>
  <si>
    <t>Transferências correntes para países terceiros</t>
  </si>
  <si>
    <t>Transferências correntes para organizações internacionais</t>
  </si>
  <si>
    <t>Outras transferências correntes para o exterior</t>
  </si>
  <si>
    <t>Juros e taxa de compromisso do Banco Mundial</t>
  </si>
  <si>
    <t>Juros e taxa de compromisso do ADB</t>
  </si>
  <si>
    <t>Juros e taxa de compromisso da JICA</t>
  </si>
  <si>
    <t>Juros e taxa de compromisso do AIFFP</t>
  </si>
  <si>
    <t>Juros de títulos do Tesouro</t>
  </si>
  <si>
    <t>Outros juros da dívida pública</t>
  </si>
  <si>
    <t>Outros juros</t>
  </si>
  <si>
    <t>Transferências para a Administração Central</t>
  </si>
  <si>
    <t>Transferências para a Segurança Social (entre regimes)</t>
  </si>
  <si>
    <t>Transferências para a RAEOA</t>
  </si>
  <si>
    <t>Transferências para os municípios</t>
  </si>
  <si>
    <t>Transferências para sociedades</t>
  </si>
  <si>
    <t>Transferências para instituições sem fins lucrativos</t>
  </si>
  <si>
    <t>Transferências para o exterior</t>
  </si>
  <si>
    <t>Concessão de empréstimos</t>
  </si>
  <si>
    <t>Amortização de empréstimos do Banco Mundial</t>
  </si>
  <si>
    <t>Amortização de empréstimos do ADB</t>
  </si>
  <si>
    <t>Amortização de empréstimos da JICA</t>
  </si>
  <si>
    <t>Amortização de empréstimos do AIFFP</t>
  </si>
  <si>
    <t>Amortização de títulos do Tesouro</t>
  </si>
  <si>
    <t>Geradores</t>
  </si>
  <si>
    <t>Equipamento de ar condicionado</t>
  </si>
  <si>
    <t>Outros bens de capital móvel</t>
  </si>
  <si>
    <t>Edifícios administrativos</t>
  </si>
  <si>
    <t>Edifícios residenciais</t>
  </si>
  <si>
    <t>Edifícios escolares e universitários</t>
  </si>
  <si>
    <t>Edifícios médico-hospitalares</t>
  </si>
  <si>
    <t>Armazéns</t>
  </si>
  <si>
    <t>Outros edifícios</t>
  </si>
  <si>
    <t>Estradas</t>
  </si>
  <si>
    <t>Pontes</t>
  </si>
  <si>
    <t>Portos</t>
  </si>
  <si>
    <t>Aeroportos</t>
  </si>
  <si>
    <t>Infraestruturas agrícolas e de irrigação</t>
  </si>
  <si>
    <t>Infraestruturas de comunicações</t>
  </si>
  <si>
    <t>Infraestruturas energéticas</t>
  </si>
  <si>
    <t>Infraestruturas de água e saneamento</t>
  </si>
  <si>
    <t>Infraestruturas turísticas, de recreio e desporto</t>
  </si>
  <si>
    <t>Outras infraestruturas</t>
  </si>
  <si>
    <t>OPERAÇÕES EXTRAORÇAMENTAIS</t>
  </si>
  <si>
    <t>Transferência para a Segurança Social de cotizações retidas</t>
  </si>
  <si>
    <t>Outras transferências de impostos e cotizações retidos</t>
  </si>
  <si>
    <t>Devolução de cauções e garantias</t>
  </si>
  <si>
    <t>Devolução de caução de execução</t>
  </si>
  <si>
    <t>Devolução de caução de qualidade</t>
  </si>
  <si>
    <t>Devolução de garantia de pagamento adiantado</t>
  </si>
  <si>
    <t>Transferência para a Autoridade Tributária de impostos retidos</t>
  </si>
  <si>
    <t>Transferência de impostos e cortizações retidos</t>
  </si>
  <si>
    <t>Total saldo:</t>
  </si>
  <si>
    <t>mapa:</t>
  </si>
  <si>
    <t>Administração (BRI)</t>
  </si>
  <si>
    <t xml:space="preserve">com DP </t>
  </si>
  <si>
    <t>% Compromissos</t>
  </si>
  <si>
    <t>% Execução Despesa</t>
  </si>
  <si>
    <t xml:space="preserve"> </t>
  </si>
  <si>
    <t>INSS</t>
  </si>
  <si>
    <t>REGIMES E INSTITUIÇÃO ORGÂNICA</t>
  </si>
  <si>
    <t xml:space="preserve">O saldo que consta do extrato em papel inclui 30.413.630,14 USD que se encontram investidos em depósito a prazo (o Mandiri explica que o seu sistema regista no extrato em papel o montante em depósitos a prazo) </t>
  </si>
  <si>
    <t>REGIME NÃO CONTRIBUTIVO (RNC)</t>
  </si>
  <si>
    <t>REGIME CONTRIBUTIVO REPARTIÇÃO (RC)</t>
  </si>
  <si>
    <t>ADMINISTRAÇÃO DA SEGURANÇA SOCIAL (INSS+FRSS)</t>
  </si>
  <si>
    <t>REGIME DE CAPITALIZAÇÃO (FRSS)</t>
  </si>
  <si>
    <t>A04 - Regime Contributivo de Repartição</t>
  </si>
  <si>
    <t>A0401 - Regime transitório de segurança social</t>
  </si>
  <si>
    <t>A040101 - Pagamento de prestações sociais de direito - RTSS</t>
  </si>
  <si>
    <t>ATIVIDADE - PAGAMENTO DE PRESTAÇÕES SOCIAIS DE DIREITO - RTSS</t>
  </si>
  <si>
    <t>TOTAL DESPESA CONSOLIDADA</t>
  </si>
  <si>
    <t>A0402 - Regime geral de segurança social</t>
  </si>
  <si>
    <t>A040201 - Pagamento de prestações sociais de direito - RGSS</t>
  </si>
  <si>
    <t>ATIVIDADE - PAGAMENTO DE PRESTAÇÕES SOCIAIS DE DIREITO - RGSS</t>
  </si>
  <si>
    <t>A05 - Regime Não Contributivo</t>
  </si>
  <si>
    <t>A0501 - Proteção Social de Cidadania</t>
  </si>
  <si>
    <t>A050101 - Pagamento de pensões sociais</t>
  </si>
  <si>
    <t>ATIVIDADE - PAGAMENTO DE PENSÕES SOCIAIS</t>
  </si>
  <si>
    <t>A050102 - Pagamento de complementos sociais</t>
  </si>
  <si>
    <t>ATIVIDADE - PAGAMENTO DE COMPLEMENTOS SOCIAIS</t>
  </si>
  <si>
    <t>Programa A06 - Administração da Segurança Social</t>
  </si>
  <si>
    <t>A06 - Administração da Segurança Social</t>
  </si>
  <si>
    <t>A0601 - Coordenação, gestão e funcionamento do INSS</t>
  </si>
  <si>
    <t>A060101 -Coordenação, gestão e funcionamento de todos os serviços do INSS</t>
  </si>
  <si>
    <t>ATIVIDADE - COORDENAÇÃO, GESTÃO E FUNCIONAMENTO DE TODOS OS SERVIÇOS DO INSS</t>
  </si>
  <si>
    <t>A060102 - Formação em exercício dos Recursos Humanos do INSS</t>
  </si>
  <si>
    <t>ATIVIDADE - FORMAÇÃO EM EXERCÍCIO DOS RECURSOS HUMANOS DO INSS</t>
  </si>
  <si>
    <t>A060103 - Elaboração de estudos e propostas técnicas visando a melhoria, alargamento, eficácia e sustentabilidade do sistema de segurança social</t>
  </si>
  <si>
    <t>ATIVIDADE - ELABORAÇÃO DE ESTUDOS E PROPOSTAS TÉCNICAS VISANDO A MELHORIA, ALARGAMENTO, EFICÁCIA E SUSTENTABILIDADE DO SISTEMA DE SEGURANÇA SOCIAL</t>
  </si>
  <si>
    <t>A060104 - Extensão da cobertura do sistema de segurança social</t>
  </si>
  <si>
    <t>ATIVIDADE - EXTENSÃO DA COBERTURA DO SISTEMA DE SEGURANÇA SOCIAL</t>
  </si>
  <si>
    <t>A0602 - Coordenação, gestão e funcionamento do FRSS</t>
  </si>
  <si>
    <t>A060201 -Coordenação, gestão e funcionamento de todos os serviços do FRSS</t>
  </si>
  <si>
    <t>ATIVIDADE - COORDENAÇÃO, GESTÃO E FUNCIONAMENTO DE TODOS OS SERVIÇOS DO FRSS</t>
  </si>
  <si>
    <t>A060202 - Formação em exercício dos Recursos Humanos do FRSS</t>
  </si>
  <si>
    <t>ATIVIDADE - FORMAÇÃO EM EXERCÍCIO DOS RECURSOS HUMANOS DO FRSS</t>
  </si>
  <si>
    <t>A0603- Investimento Estratégico das Instituições da Segurança Social</t>
  </si>
  <si>
    <t>A060301 - Criação de serviços desconcentrados do INSS</t>
  </si>
  <si>
    <t>ATIVIDADE - CRIAÇÃO DE SERVIÇOS DESCONCENTRADOS DO INSS</t>
  </si>
  <si>
    <t>A060302 - Construção do Sistema de Informação da Segurança Social</t>
  </si>
  <si>
    <t>ATIVIDADE - CONSTRUÇÃO DO SISTEMA DE INFORMAÇÃO DA SEGURANÇA SOCIAL</t>
  </si>
  <si>
    <t xml:space="preserve">A060303 - Apetrechamento dos Serviços Centrais do INSS e do FRSS </t>
  </si>
  <si>
    <t xml:space="preserve">ATIVIDADE - APETRECHAMENTO DOS SERVIÇOS CENTRAIS DO INSS E DO FRSS </t>
  </si>
  <si>
    <t>A07 - Regime Contributivo de Capitalização (FRSS)</t>
  </si>
  <si>
    <t>A0701 - Constituição e gestão do FRSS</t>
  </si>
  <si>
    <t>A070101 - Gestão do património do FRSS</t>
  </si>
  <si>
    <t>ATIVIDADE - GESTÃO DO PATRIMÓNIO DO FRSS</t>
  </si>
  <si>
    <t>165.809,50 USD valor recebido extra (dev BNCTL e ainda não devolvido ao Tesouro)</t>
  </si>
  <si>
    <t>SETEMBRO</t>
  </si>
  <si>
    <t>SETEMBRO 2024</t>
  </si>
  <si>
    <t>janeiro a setembro</t>
  </si>
  <si>
    <t>Saldos Bancários - SETEMBRO 2024</t>
  </si>
  <si>
    <t xml:space="preserve">O saldo que consta do extrato em papel inclui 1.122.995,34 USD relativos a rendimentos já afetos do deposito a prazo que o BNCTL creditou, mas que a SS registará apenas no final do vencimento do deposito a prazo, nos termos do contrato. </t>
  </si>
  <si>
    <t xml:space="preserve">O saldo que consta do extrato em papel inclui 755.361,09 USD relativos a rendimentos já afetos do deposito a prazo que o BRI creditou, mas que a SS registará apenas no final do vencimento do deposito a prazo, nos termos do contrato. </t>
  </si>
  <si>
    <r>
      <rPr>
        <b/>
        <u/>
        <sz val="8"/>
        <rFont val="Arial"/>
        <family val="2"/>
      </rPr>
      <t>Nota:</t>
    </r>
    <r>
      <rPr>
        <sz val="8"/>
        <rFont val="Arial"/>
        <family val="2"/>
      </rPr>
      <t xml:space="preserve"> Encontra-se investido no mercado monetário, sem risco, o montante global de 199.216.917,81 USD (FRSS). </t>
    </r>
  </si>
  <si>
    <t xml:space="preserve">Encontra-se investido no mercado monetário, sem risco, o montante global de 199.216.917,81 USD (FRSS).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</si>
</sst>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&quot;$&quot;* #,##0.00_-;\-&quot;$&quot;* #,##0.00_-;_-&quot;$&quot;* &quot;-&quot;??_-;_-@_-"/>
  </numFmts>
  <fonts count="7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Arial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26">
    <xf numFmtId="0" fontId="0" fillId="0" borderId="0"/>
    <xf numFmtId="0" fontId="43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51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60" fillId="0" borderId="6" applyNumberFormat="0" applyFill="0" applyAlignment="0" applyProtection="0"/>
    <xf numFmtId="0" fontId="60" fillId="0" borderId="6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8" fillId="0" borderId="0" applyFont="0" applyFill="0" applyBorder="0" applyAlignment="0" applyProtection="0"/>
    <xf numFmtId="0" fontId="18" fillId="0" borderId="0"/>
    <xf numFmtId="0" fontId="17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164" fontId="15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470">
    <xf numFmtId="0" fontId="0" fillId="0" borderId="0" xfId="0"/>
    <xf numFmtId="4" fontId="0" fillId="0" borderId="0" xfId="0" applyNumberFormat="1" applyAlignment="1">
      <alignment vertical="center" wrapText="1"/>
    </xf>
    <xf numFmtId="4" fontId="46" fillId="0" borderId="1" xfId="0" applyNumberFormat="1" applyFont="1" applyBorder="1" applyAlignment="1">
      <alignment vertical="center"/>
    </xf>
    <xf numFmtId="1" fontId="47" fillId="9" borderId="1" xfId="0" applyNumberFormat="1" applyFont="1" applyFill="1" applyBorder="1" applyAlignment="1">
      <alignment vertical="center" wrapText="1"/>
    </xf>
    <xf numFmtId="4" fontId="46" fillId="0" borderId="0" xfId="0" applyNumberFormat="1" applyFont="1" applyAlignment="1">
      <alignment vertical="center"/>
    </xf>
    <xf numFmtId="4" fontId="47" fillId="0" borderId="0" xfId="0" applyNumberFormat="1" applyFont="1" applyAlignment="1">
      <alignment vertical="center"/>
    </xf>
    <xf numFmtId="0" fontId="49" fillId="0" borderId="0" xfId="1" applyFont="1" applyAlignment="1">
      <alignment vertical="center" wrapText="1"/>
    </xf>
    <xf numFmtId="10" fontId="49" fillId="0" borderId="0" xfId="1" applyNumberFormat="1" applyFont="1" applyAlignment="1">
      <alignment vertical="center" wrapText="1"/>
    </xf>
    <xf numFmtId="4" fontId="49" fillId="0" borderId="0" xfId="1" applyNumberFormat="1" applyFont="1" applyAlignment="1">
      <alignment vertical="center" wrapText="1"/>
    </xf>
    <xf numFmtId="4" fontId="49" fillId="0" borderId="0" xfId="1" applyNumberFormat="1" applyFont="1" applyAlignment="1">
      <alignment horizontal="right" vertical="center" wrapText="1"/>
    </xf>
    <xf numFmtId="2" fontId="50" fillId="0" borderId="0" xfId="1" applyNumberFormat="1" applyFont="1" applyAlignment="1">
      <alignment vertical="center" wrapText="1" readingOrder="1"/>
    </xf>
    <xf numFmtId="1" fontId="50" fillId="0" borderId="0" xfId="1" applyNumberFormat="1" applyFont="1" applyAlignment="1">
      <alignment vertical="center" wrapText="1" readingOrder="1"/>
    </xf>
    <xf numFmtId="1" fontId="50" fillId="0" borderId="0" xfId="1" applyNumberFormat="1" applyFont="1" applyAlignment="1">
      <alignment horizontal="center" vertical="center" wrapText="1" readingOrder="1"/>
    </xf>
    <xf numFmtId="1" fontId="47" fillId="11" borderId="1" xfId="0" applyNumberFormat="1" applyFont="1" applyFill="1" applyBorder="1" applyAlignment="1">
      <alignment vertical="center" wrapText="1"/>
    </xf>
    <xf numFmtId="4" fontId="47" fillId="11" borderId="4" xfId="0" applyNumberFormat="1" applyFont="1" applyFill="1" applyBorder="1" applyAlignment="1">
      <alignment vertical="center" wrapText="1"/>
    </xf>
    <xf numFmtId="4" fontId="47" fillId="11" borderId="1" xfId="0" applyNumberFormat="1" applyFont="1" applyFill="1" applyBorder="1" applyAlignment="1">
      <alignment vertical="center" wrapText="1"/>
    </xf>
    <xf numFmtId="1" fontId="47" fillId="11" borderId="1" xfId="0" applyNumberFormat="1" applyFont="1" applyFill="1" applyBorder="1" applyAlignment="1">
      <alignment horizontal="center" vertical="center" wrapText="1"/>
    </xf>
    <xf numFmtId="1" fontId="47" fillId="11" borderId="2" xfId="0" applyNumberFormat="1" applyFont="1" applyFill="1" applyBorder="1" applyAlignment="1">
      <alignment horizontal="center" vertical="center" wrapText="1"/>
    </xf>
    <xf numFmtId="1" fontId="47" fillId="7" borderId="1" xfId="0" applyNumberFormat="1" applyFont="1" applyFill="1" applyBorder="1" applyAlignment="1">
      <alignment horizontal="center" vertical="center" wrapText="1"/>
    </xf>
    <xf numFmtId="1" fontId="47" fillId="7" borderId="2" xfId="0" applyNumberFormat="1" applyFont="1" applyFill="1" applyBorder="1" applyAlignment="1">
      <alignment horizontal="center" vertical="center" wrapText="1"/>
    </xf>
    <xf numFmtId="1" fontId="46" fillId="0" borderId="1" xfId="0" applyNumberFormat="1" applyFont="1" applyBorder="1" applyAlignment="1">
      <alignment vertical="center" wrapText="1"/>
    </xf>
    <xf numFmtId="1" fontId="47" fillId="7" borderId="1" xfId="0" applyNumberFormat="1" applyFont="1" applyFill="1" applyBorder="1" applyAlignment="1">
      <alignment vertical="center" wrapText="1"/>
    </xf>
    <xf numFmtId="4" fontId="47" fillId="7" borderId="4" xfId="0" applyNumberFormat="1" applyFont="1" applyFill="1" applyBorder="1" applyAlignment="1">
      <alignment vertical="center" wrapText="1"/>
    </xf>
    <xf numFmtId="4" fontId="46" fillId="0" borderId="1" xfId="0" applyNumberFormat="1" applyFont="1" applyBorder="1" applyAlignment="1">
      <alignment vertical="center" wrapText="1"/>
    </xf>
    <xf numFmtId="4" fontId="47" fillId="9" borderId="1" xfId="0" applyNumberFormat="1" applyFont="1" applyFill="1" applyBorder="1" applyAlignment="1">
      <alignment vertical="center"/>
    </xf>
    <xf numFmtId="4" fontId="47" fillId="13" borderId="1" xfId="0" applyNumberFormat="1" applyFont="1" applyFill="1" applyBorder="1" applyAlignment="1">
      <alignment vertical="center"/>
    </xf>
    <xf numFmtId="4" fontId="48" fillId="13" borderId="1" xfId="0" applyNumberFormat="1" applyFont="1" applyFill="1" applyBorder="1" applyAlignment="1">
      <alignment vertical="center" wrapText="1"/>
    </xf>
    <xf numFmtId="4" fontId="46" fillId="0" borderId="0" xfId="0" applyNumberFormat="1" applyFont="1" applyAlignment="1">
      <alignment vertical="center" wrapText="1"/>
    </xf>
    <xf numFmtId="4" fontId="59" fillId="0" borderId="0" xfId="0" applyNumberFormat="1" applyFont="1" applyAlignment="1">
      <alignment horizontal="left" vertical="center"/>
    </xf>
    <xf numFmtId="4" fontId="46" fillId="0" borderId="5" xfId="0" applyNumberFormat="1" applyFont="1" applyBorder="1" applyAlignment="1">
      <alignment vertical="center"/>
    </xf>
    <xf numFmtId="1" fontId="0" fillId="0" borderId="0" xfId="0" applyNumberFormat="1" applyAlignment="1">
      <alignment vertical="center" wrapText="1"/>
    </xf>
    <xf numFmtId="4" fontId="46" fillId="0" borderId="4" xfId="0" applyNumberFormat="1" applyFont="1" applyBorder="1" applyAlignment="1">
      <alignment vertical="center" wrapText="1"/>
    </xf>
    <xf numFmtId="0" fontId="44" fillId="0" borderId="0" xfId="1" applyFont="1" applyAlignment="1">
      <alignment vertical="center" wrapText="1"/>
    </xf>
    <xf numFmtId="10" fontId="44" fillId="0" borderId="0" xfId="1" applyNumberFormat="1" applyFont="1" applyAlignment="1">
      <alignment vertical="center" wrapText="1"/>
    </xf>
    <xf numFmtId="0" fontId="44" fillId="0" borderId="0" xfId="90" applyFont="1" applyAlignment="1">
      <alignment vertical="center" wrapText="1"/>
    </xf>
    <xf numFmtId="0" fontId="66" fillId="0" borderId="0" xfId="90" applyFont="1" applyAlignment="1">
      <alignment horizontal="center" vertical="center" wrapText="1"/>
    </xf>
    <xf numFmtId="4" fontId="45" fillId="10" borderId="20" xfId="90" applyNumberFormat="1" applyFont="1" applyFill="1" applyBorder="1" applyAlignment="1">
      <alignment horizontal="right" vertical="center" wrapText="1"/>
    </xf>
    <xf numFmtId="4" fontId="45" fillId="0" borderId="20" xfId="90" applyNumberFormat="1" applyFont="1" applyBorder="1" applyAlignment="1">
      <alignment vertical="center" wrapText="1"/>
    </xf>
    <xf numFmtId="4" fontId="44" fillId="0" borderId="20" xfId="90" applyNumberFormat="1" applyFont="1" applyBorder="1" applyAlignment="1">
      <alignment vertical="center" wrapText="1"/>
    </xf>
    <xf numFmtId="0" fontId="57" fillId="0" borderId="0" xfId="90" applyFont="1" applyAlignment="1">
      <alignment vertical="center" wrapText="1"/>
    </xf>
    <xf numFmtId="0" fontId="45" fillId="0" borderId="0" xfId="90" applyFont="1" applyAlignment="1">
      <alignment vertical="center" wrapText="1"/>
    </xf>
    <xf numFmtId="4" fontId="57" fillId="15" borderId="20" xfId="90" applyNumberFormat="1" applyFont="1" applyFill="1" applyBorder="1" applyAlignment="1">
      <alignment vertical="center" wrapText="1"/>
    </xf>
    <xf numFmtId="4" fontId="44" fillId="0" borderId="0" xfId="90" applyNumberFormat="1" applyFont="1" applyAlignment="1">
      <alignment vertical="center" wrapText="1"/>
    </xf>
    <xf numFmtId="4" fontId="57" fillId="0" borderId="20" xfId="90" applyNumberFormat="1" applyFont="1" applyBorder="1" applyAlignment="1">
      <alignment vertical="center" wrapText="1"/>
    </xf>
    <xf numFmtId="4" fontId="45" fillId="0" borderId="20" xfId="90" applyNumberFormat="1" applyFont="1" applyBorder="1" applyAlignment="1">
      <alignment horizontal="right" vertical="center" wrapText="1"/>
    </xf>
    <xf numFmtId="4" fontId="45" fillId="10" borderId="20" xfId="90" applyNumberFormat="1" applyFont="1" applyFill="1" applyBorder="1" applyAlignment="1">
      <alignment vertical="center" wrapText="1"/>
    </xf>
    <xf numFmtId="4" fontId="44" fillId="0" borderId="20" xfId="90" applyNumberFormat="1" applyFont="1" applyBorder="1" applyAlignment="1">
      <alignment horizontal="right" vertical="center" wrapText="1"/>
    </xf>
    <xf numFmtId="4" fontId="45" fillId="20" borderId="20" xfId="90" applyNumberFormat="1" applyFont="1" applyFill="1" applyBorder="1" applyAlignment="1">
      <alignment vertical="center" wrapText="1"/>
    </xf>
    <xf numFmtId="4" fontId="45" fillId="11" borderId="20" xfId="90" applyNumberFormat="1" applyFont="1" applyFill="1" applyBorder="1" applyAlignment="1">
      <alignment vertical="center" wrapText="1"/>
    </xf>
    <xf numFmtId="10" fontId="45" fillId="10" borderId="20" xfId="90" applyNumberFormat="1" applyFont="1" applyFill="1" applyBorder="1" applyAlignment="1">
      <alignment horizontal="center" vertical="center" wrapText="1"/>
    </xf>
    <xf numFmtId="10" fontId="45" fillId="0" borderId="20" xfId="90" applyNumberFormat="1" applyFont="1" applyBorder="1" applyAlignment="1">
      <alignment horizontal="center" vertical="center" wrapText="1"/>
    </xf>
    <xf numFmtId="10" fontId="44" fillId="0" borderId="20" xfId="90" applyNumberFormat="1" applyFont="1" applyBorder="1" applyAlignment="1">
      <alignment horizontal="center" vertical="center" wrapText="1"/>
    </xf>
    <xf numFmtId="10" fontId="57" fillId="15" borderId="20" xfId="90" applyNumberFormat="1" applyFont="1" applyFill="1" applyBorder="1" applyAlignment="1">
      <alignment horizontal="center" vertical="center" wrapText="1"/>
    </xf>
    <xf numFmtId="10" fontId="57" fillId="0" borderId="20" xfId="90" applyNumberFormat="1" applyFont="1" applyBorder="1" applyAlignment="1">
      <alignment horizontal="center" vertical="center" wrapText="1"/>
    </xf>
    <xf numFmtId="10" fontId="45" fillId="20" borderId="20" xfId="90" applyNumberFormat="1" applyFont="1" applyFill="1" applyBorder="1" applyAlignment="1">
      <alignment horizontal="center" vertical="center" wrapText="1"/>
    </xf>
    <xf numFmtId="10" fontId="45" fillId="11" borderId="20" xfId="90" applyNumberFormat="1" applyFont="1" applyFill="1" applyBorder="1" applyAlignment="1">
      <alignment horizontal="center" vertical="center" wrapText="1"/>
    </xf>
    <xf numFmtId="0" fontId="44" fillId="0" borderId="0" xfId="93" applyFont="1" applyAlignment="1">
      <alignment vertical="center" wrapText="1"/>
    </xf>
    <xf numFmtId="0" fontId="66" fillId="0" borderId="0" xfId="90" applyFont="1" applyAlignment="1">
      <alignment vertical="center" wrapText="1"/>
    </xf>
    <xf numFmtId="0" fontId="45" fillId="2" borderId="20" xfId="93" applyFont="1" applyFill="1" applyBorder="1" applyAlignment="1">
      <alignment horizontal="center" vertical="center" wrapText="1"/>
    </xf>
    <xf numFmtId="4" fontId="44" fillId="0" borderId="0" xfId="93" applyNumberFormat="1" applyFont="1" applyAlignment="1">
      <alignment vertical="center" wrapText="1"/>
    </xf>
    <xf numFmtId="0" fontId="45" fillId="5" borderId="20" xfId="93" applyFont="1" applyFill="1" applyBorder="1" applyAlignment="1">
      <alignment horizontal="left" vertical="center" wrapText="1"/>
    </xf>
    <xf numFmtId="4" fontId="45" fillId="5" borderId="20" xfId="93" applyNumberFormat="1" applyFont="1" applyFill="1" applyBorder="1" applyAlignment="1">
      <alignment horizontal="right" vertical="center" wrapText="1"/>
    </xf>
    <xf numFmtId="0" fontId="45" fillId="0" borderId="20" xfId="93" applyFont="1" applyBorder="1" applyAlignment="1">
      <alignment horizontal="left" vertical="center" wrapText="1"/>
    </xf>
    <xf numFmtId="0" fontId="45" fillId="0" borderId="20" xfId="93" applyFont="1" applyBorder="1" applyAlignment="1">
      <alignment vertical="center" wrapText="1"/>
    </xf>
    <xf numFmtId="4" fontId="45" fillId="0" borderId="20" xfId="93" applyNumberFormat="1" applyFont="1" applyBorder="1" applyAlignment="1">
      <alignment vertical="center" wrapText="1"/>
    </xf>
    <xf numFmtId="0" fontId="45" fillId="0" borderId="0" xfId="93" applyFont="1" applyAlignment="1">
      <alignment vertical="center" wrapText="1"/>
    </xf>
    <xf numFmtId="0" fontId="44" fillId="0" borderId="20" xfId="93" applyFont="1" applyBorder="1" applyAlignment="1">
      <alignment horizontal="left" vertical="center" wrapText="1"/>
    </xf>
    <xf numFmtId="4" fontId="44" fillId="0" borderId="20" xfId="93" applyNumberFormat="1" applyFont="1" applyBorder="1" applyAlignment="1">
      <alignment vertical="center" wrapText="1"/>
    </xf>
    <xf numFmtId="0" fontId="44" fillId="0" borderId="20" xfId="93" applyFont="1" applyBorder="1" applyAlignment="1">
      <alignment vertical="center" wrapText="1"/>
    </xf>
    <xf numFmtId="4" fontId="45" fillId="5" borderId="20" xfId="93" applyNumberFormat="1" applyFont="1" applyFill="1" applyBorder="1" applyAlignment="1">
      <alignment vertical="center" wrapText="1"/>
    </xf>
    <xf numFmtId="0" fontId="57" fillId="0" borderId="20" xfId="93" applyFont="1" applyBorder="1" applyAlignment="1">
      <alignment horizontal="left" vertical="center" wrapText="1"/>
    </xf>
    <xf numFmtId="4" fontId="57" fillId="0" borderId="20" xfId="93" applyNumberFormat="1" applyFont="1" applyBorder="1" applyAlignment="1">
      <alignment vertical="center" wrapText="1"/>
    </xf>
    <xf numFmtId="0" fontId="57" fillId="0" borderId="0" xfId="93" applyFont="1" applyAlignment="1">
      <alignment vertical="center" wrapText="1"/>
    </xf>
    <xf numFmtId="0" fontId="45" fillId="2" borderId="20" xfId="93" applyFont="1" applyFill="1" applyBorder="1" applyAlignment="1">
      <alignment horizontal="left" vertical="center" wrapText="1"/>
    </xf>
    <xf numFmtId="4" fontId="45" fillId="2" borderId="20" xfId="93" applyNumberFormat="1" applyFont="1" applyFill="1" applyBorder="1" applyAlignment="1">
      <alignment vertical="center" wrapText="1"/>
    </xf>
    <xf numFmtId="0" fontId="45" fillId="20" borderId="20" xfId="0" applyFont="1" applyFill="1" applyBorder="1" applyAlignment="1">
      <alignment horizontal="center" vertical="center" wrapText="1"/>
    </xf>
    <xf numFmtId="0" fontId="45" fillId="2" borderId="20" xfId="0" applyFont="1" applyFill="1" applyBorder="1" applyAlignment="1">
      <alignment horizontal="center" vertical="center" wrapText="1"/>
    </xf>
    <xf numFmtId="0" fontId="45" fillId="7" borderId="1" xfId="28" applyFont="1" applyFill="1" applyBorder="1" applyAlignment="1">
      <alignment vertical="center" wrapText="1"/>
    </xf>
    <xf numFmtId="0" fontId="45" fillId="7" borderId="1" xfId="28" applyFont="1" applyFill="1" applyBorder="1" applyAlignment="1">
      <alignment horizontal="center" vertical="center" wrapText="1"/>
    </xf>
    <xf numFmtId="4" fontId="45" fillId="7" borderId="1" xfId="28" applyNumberFormat="1" applyFont="1" applyFill="1" applyBorder="1" applyAlignment="1">
      <alignment vertical="center" wrapText="1"/>
    </xf>
    <xf numFmtId="10" fontId="45" fillId="5" borderId="20" xfId="93" applyNumberFormat="1" applyFont="1" applyFill="1" applyBorder="1" applyAlignment="1">
      <alignment horizontal="center" vertical="center" wrapText="1"/>
    </xf>
    <xf numFmtId="10" fontId="45" fillId="0" borderId="20" xfId="93" applyNumberFormat="1" applyFont="1" applyBorder="1" applyAlignment="1">
      <alignment horizontal="center" vertical="center" wrapText="1"/>
    </xf>
    <xf numFmtId="10" fontId="44" fillId="0" borderId="20" xfId="93" applyNumberFormat="1" applyFont="1" applyBorder="1" applyAlignment="1">
      <alignment horizontal="center" vertical="center" wrapText="1"/>
    </xf>
    <xf numFmtId="10" fontId="57" fillId="0" borderId="20" xfId="93" applyNumberFormat="1" applyFont="1" applyBorder="1" applyAlignment="1">
      <alignment horizontal="center" vertical="center" wrapText="1"/>
    </xf>
    <xf numFmtId="10" fontId="45" fillId="2" borderId="20" xfId="93" applyNumberFormat="1" applyFont="1" applyFill="1" applyBorder="1" applyAlignment="1">
      <alignment horizontal="center" vertical="center" wrapText="1"/>
    </xf>
    <xf numFmtId="10" fontId="45" fillId="7" borderId="1" xfId="28" applyNumberFormat="1" applyFont="1" applyFill="1" applyBorder="1" applyAlignment="1">
      <alignment horizontal="center" vertical="center" wrapText="1"/>
    </xf>
    <xf numFmtId="0" fontId="44" fillId="0" borderId="0" xfId="28" applyFont="1" applyAlignment="1">
      <alignment vertical="center" wrapText="1"/>
    </xf>
    <xf numFmtId="0" fontId="66" fillId="0" borderId="7" xfId="93" applyFont="1" applyBorder="1" applyAlignment="1">
      <alignment horizontal="center" vertical="center" wrapText="1"/>
    </xf>
    <xf numFmtId="0" fontId="49" fillId="0" borderId="0" xfId="99" applyFont="1" applyAlignment="1">
      <alignment vertical="center" wrapText="1"/>
    </xf>
    <xf numFmtId="0" fontId="9" fillId="0" borderId="0" xfId="99" applyAlignment="1">
      <alignment vertical="center" wrapText="1"/>
    </xf>
    <xf numFmtId="4" fontId="49" fillId="0" borderId="20" xfId="99" applyNumberFormat="1" applyFont="1" applyBorder="1" applyAlignment="1">
      <alignment vertical="center" wrapText="1"/>
    </xf>
    <xf numFmtId="0" fontId="9" fillId="0" borderId="0" xfId="99"/>
    <xf numFmtId="4" fontId="9" fillId="0" borderId="0" xfId="99" applyNumberFormat="1"/>
    <xf numFmtId="4" fontId="50" fillId="0" borderId="0" xfId="1" applyNumberFormat="1" applyFont="1" applyAlignment="1">
      <alignment horizontal="center" vertical="center" wrapText="1" readingOrder="1"/>
    </xf>
    <xf numFmtId="0" fontId="52" fillId="16" borderId="20" xfId="99" applyFont="1" applyFill="1" applyBorder="1" applyAlignment="1">
      <alignment horizontal="center" vertical="center" wrapText="1"/>
    </xf>
    <xf numFmtId="0" fontId="52" fillId="17" borderId="20" xfId="99" applyFont="1" applyFill="1" applyBorder="1" applyAlignment="1">
      <alignment horizontal="center" vertical="center" wrapText="1"/>
    </xf>
    <xf numFmtId="0" fontId="52" fillId="18" borderId="20" xfId="99" applyFont="1" applyFill="1" applyBorder="1" applyAlignment="1">
      <alignment horizontal="center" vertical="center" wrapText="1"/>
    </xf>
    <xf numFmtId="4" fontId="54" fillId="4" borderId="20" xfId="100" applyNumberFormat="1" applyFont="1" applyFill="1" applyBorder="1" applyAlignment="1" applyProtection="1">
      <alignment vertical="center" wrapText="1"/>
    </xf>
    <xf numFmtId="4" fontId="50" fillId="5" borderId="20" xfId="99" applyNumberFormat="1" applyFont="1" applyFill="1" applyBorder="1" applyAlignment="1">
      <alignment vertical="center" wrapText="1"/>
    </xf>
    <xf numFmtId="4" fontId="50" fillId="4" borderId="20" xfId="99" applyNumberFormat="1" applyFont="1" applyFill="1" applyBorder="1" applyAlignment="1">
      <alignment vertical="center" wrapText="1"/>
    </xf>
    <xf numFmtId="4" fontId="55" fillId="0" borderId="20" xfId="100" applyNumberFormat="1" applyFont="1" applyBorder="1" applyAlignment="1" applyProtection="1">
      <alignment vertical="center" wrapText="1"/>
    </xf>
    <xf numFmtId="0" fontId="62" fillId="0" borderId="0" xfId="99" applyFont="1"/>
    <xf numFmtId="0" fontId="42" fillId="0" borderId="0" xfId="99" applyFont="1"/>
    <xf numFmtId="0" fontId="52" fillId="17" borderId="30" xfId="99" applyFont="1" applyFill="1" applyBorder="1" applyAlignment="1">
      <alignment horizontal="center" vertical="center" wrapText="1"/>
    </xf>
    <xf numFmtId="0" fontId="50" fillId="4" borderId="29" xfId="99" applyFont="1" applyFill="1" applyBorder="1" applyAlignment="1">
      <alignment vertical="center" wrapText="1"/>
    </xf>
    <xf numFmtId="0" fontId="50" fillId="5" borderId="29" xfId="99" applyFont="1" applyFill="1" applyBorder="1" applyAlignment="1">
      <alignment vertical="center" wrapText="1"/>
    </xf>
    <xf numFmtId="0" fontId="49" fillId="0" borderId="29" xfId="99" applyFont="1" applyBorder="1" applyAlignment="1">
      <alignment horizontal="left" vertical="center" wrapText="1" indent="1"/>
    </xf>
    <xf numFmtId="0" fontId="58" fillId="16" borderId="31" xfId="99" applyFont="1" applyFill="1" applyBorder="1" applyAlignment="1">
      <alignment vertical="center" wrapText="1"/>
    </xf>
    <xf numFmtId="4" fontId="58" fillId="17" borderId="32" xfId="99" applyNumberFormat="1" applyFont="1" applyFill="1" applyBorder="1" applyAlignment="1">
      <alignment horizontal="right" vertical="center" wrapText="1"/>
    </xf>
    <xf numFmtId="4" fontId="58" fillId="18" borderId="32" xfId="99" applyNumberFormat="1" applyFont="1" applyFill="1" applyBorder="1" applyAlignment="1">
      <alignment horizontal="right" vertical="center" wrapText="1"/>
    </xf>
    <xf numFmtId="1" fontId="46" fillId="0" borderId="20" xfId="0" applyNumberFormat="1" applyFont="1" applyBorder="1" applyAlignment="1">
      <alignment vertical="center" wrapText="1"/>
    </xf>
    <xf numFmtId="4" fontId="46" fillId="0" borderId="18" xfId="0" applyNumberFormat="1" applyFont="1" applyBorder="1" applyAlignment="1">
      <alignment vertical="center" wrapText="1"/>
    </xf>
    <xf numFmtId="4" fontId="49" fillId="0" borderId="20" xfId="102" applyNumberFormat="1" applyFont="1" applyBorder="1" applyAlignment="1">
      <alignment vertical="center" wrapText="1"/>
    </xf>
    <xf numFmtId="4" fontId="54" fillId="4" borderId="20" xfId="103" applyNumberFormat="1" applyFont="1" applyFill="1" applyBorder="1" applyAlignment="1" applyProtection="1">
      <alignment vertical="center" wrapText="1"/>
    </xf>
    <xf numFmtId="4" fontId="50" fillId="5" borderId="20" xfId="102" applyNumberFormat="1" applyFont="1" applyFill="1" applyBorder="1" applyAlignment="1">
      <alignment vertical="center" wrapText="1"/>
    </xf>
    <xf numFmtId="4" fontId="50" fillId="4" borderId="20" xfId="102" applyNumberFormat="1" applyFont="1" applyFill="1" applyBorder="1" applyAlignment="1">
      <alignment vertical="center" wrapText="1"/>
    </xf>
    <xf numFmtId="4" fontId="55" fillId="0" borderId="20" xfId="103" applyNumberFormat="1" applyFont="1" applyBorder="1" applyAlignment="1" applyProtection="1">
      <alignment vertical="center" wrapText="1"/>
    </xf>
    <xf numFmtId="4" fontId="58" fillId="16" borderId="32" xfId="102" applyNumberFormat="1" applyFont="1" applyFill="1" applyBorder="1" applyAlignment="1">
      <alignment horizontal="right" vertical="center" wrapText="1"/>
    </xf>
    <xf numFmtId="0" fontId="58" fillId="19" borderId="29" xfId="99" applyFont="1" applyFill="1" applyBorder="1" applyAlignment="1">
      <alignment vertical="center" wrapText="1"/>
    </xf>
    <xf numFmtId="0" fontId="53" fillId="16" borderId="31" xfId="99" applyFont="1" applyFill="1" applyBorder="1" applyAlignment="1">
      <alignment vertical="center" wrapText="1"/>
    </xf>
    <xf numFmtId="4" fontId="67" fillId="0" borderId="0" xfId="0" applyNumberFormat="1" applyFont="1" applyAlignment="1">
      <alignment vertical="center" wrapText="1"/>
    </xf>
    <xf numFmtId="0" fontId="66" fillId="0" borderId="0" xfId="93" applyFont="1" applyAlignment="1">
      <alignment horizontal="center" vertical="center" wrapText="1"/>
    </xf>
    <xf numFmtId="4" fontId="45" fillId="7" borderId="20" xfId="28" applyNumberFormat="1" applyFont="1" applyFill="1" applyBorder="1" applyAlignment="1">
      <alignment vertical="center" wrapText="1"/>
    </xf>
    <xf numFmtId="10" fontId="45" fillId="7" borderId="20" xfId="28" applyNumberFormat="1" applyFont="1" applyFill="1" applyBorder="1" applyAlignment="1">
      <alignment horizontal="center" vertical="center" wrapText="1"/>
    </xf>
    <xf numFmtId="0" fontId="45" fillId="22" borderId="20" xfId="0" applyFont="1" applyFill="1" applyBorder="1" applyAlignment="1">
      <alignment horizontal="center" vertical="center" wrapText="1"/>
    </xf>
    <xf numFmtId="10" fontId="44" fillId="0" borderId="0" xfId="90" applyNumberFormat="1" applyFont="1" applyAlignment="1">
      <alignment vertical="center" wrapText="1"/>
    </xf>
    <xf numFmtId="1" fontId="52" fillId="11" borderId="0" xfId="1" applyNumberFormat="1" applyFont="1" applyFill="1" applyAlignment="1">
      <alignment horizontal="center" vertical="center" wrapText="1" readingOrder="1"/>
    </xf>
    <xf numFmtId="1" fontId="50" fillId="11" borderId="0" xfId="1" applyNumberFormat="1" applyFont="1" applyFill="1" applyAlignment="1">
      <alignment horizontal="center" vertical="center" wrapText="1" readingOrder="1"/>
    </xf>
    <xf numFmtId="4" fontId="45" fillId="10" borderId="20" xfId="90" applyNumberFormat="1" applyFont="1" applyFill="1" applyBorder="1" applyAlignment="1">
      <alignment horizontal="left" vertical="center" wrapText="1"/>
    </xf>
    <xf numFmtId="4" fontId="45" fillId="0" borderId="20" xfId="90" applyNumberFormat="1" applyFont="1" applyBorder="1" applyAlignment="1">
      <alignment horizontal="left" vertical="center" wrapText="1"/>
    </xf>
    <xf numFmtId="4" fontId="44" fillId="0" borderId="20" xfId="90" applyNumberFormat="1" applyFont="1" applyBorder="1" applyAlignment="1">
      <alignment horizontal="left" vertical="center" wrapText="1"/>
    </xf>
    <xf numFmtId="4" fontId="57" fillId="15" borderId="20" xfId="90" applyNumberFormat="1" applyFont="1" applyFill="1" applyBorder="1" applyAlignment="1">
      <alignment horizontal="left" vertical="center" wrapText="1"/>
    </xf>
    <xf numFmtId="4" fontId="45" fillId="20" borderId="20" xfId="90" applyNumberFormat="1" applyFont="1" applyFill="1" applyBorder="1" applyAlignment="1">
      <alignment horizontal="left" vertical="center" wrapText="1"/>
    </xf>
    <xf numFmtId="4" fontId="45" fillId="11" borderId="20" xfId="90" applyNumberFormat="1" applyFont="1" applyFill="1" applyBorder="1" applyAlignment="1">
      <alignment horizontal="left" vertical="center" wrapText="1"/>
    </xf>
    <xf numFmtId="3" fontId="45" fillId="10" borderId="18" xfId="90" applyNumberFormat="1" applyFont="1" applyFill="1" applyBorder="1" applyAlignment="1">
      <alignment horizontal="left" vertical="center" wrapText="1"/>
    </xf>
    <xf numFmtId="3" fontId="45" fillId="0" borderId="18" xfId="90" applyNumberFormat="1" applyFont="1" applyBorder="1" applyAlignment="1">
      <alignment horizontal="left" vertical="center" wrapText="1"/>
    </xf>
    <xf numFmtId="3" fontId="44" fillId="0" borderId="18" xfId="90" applyNumberFormat="1" applyFont="1" applyBorder="1" applyAlignment="1">
      <alignment horizontal="left" vertical="center" wrapText="1"/>
    </xf>
    <xf numFmtId="3" fontId="57" fillId="15" borderId="18" xfId="90" applyNumberFormat="1" applyFont="1" applyFill="1" applyBorder="1" applyAlignment="1">
      <alignment horizontal="left" vertical="center" wrapText="1"/>
    </xf>
    <xf numFmtId="3" fontId="45" fillId="20" borderId="18" xfId="90" applyNumberFormat="1" applyFont="1" applyFill="1" applyBorder="1" applyAlignment="1">
      <alignment horizontal="left" vertical="center" wrapText="1"/>
    </xf>
    <xf numFmtId="3" fontId="45" fillId="11" borderId="18" xfId="90" applyNumberFormat="1" applyFont="1" applyFill="1" applyBorder="1" applyAlignment="1">
      <alignment horizontal="left" vertical="center" wrapText="1"/>
    </xf>
    <xf numFmtId="0" fontId="45" fillId="20" borderId="13" xfId="0" applyFont="1" applyFill="1" applyBorder="1" applyAlignment="1">
      <alignment horizontal="center" vertical="center" wrapText="1"/>
    </xf>
    <xf numFmtId="4" fontId="45" fillId="10" borderId="13" xfId="90" applyNumberFormat="1" applyFont="1" applyFill="1" applyBorder="1" applyAlignment="1">
      <alignment horizontal="right" vertical="center" wrapText="1"/>
    </xf>
    <xf numFmtId="4" fontId="45" fillId="0" borderId="13" xfId="90" applyNumberFormat="1" applyFont="1" applyBorder="1" applyAlignment="1">
      <alignment vertical="center" wrapText="1"/>
    </xf>
    <xf numFmtId="4" fontId="44" fillId="0" borderId="13" xfId="90" applyNumberFormat="1" applyFont="1" applyBorder="1" applyAlignment="1">
      <alignment vertical="center" wrapText="1"/>
    </xf>
    <xf numFmtId="4" fontId="57" fillId="15" borderId="13" xfId="90" applyNumberFormat="1" applyFont="1" applyFill="1" applyBorder="1" applyAlignment="1">
      <alignment vertical="center" wrapText="1"/>
    </xf>
    <xf numFmtId="4" fontId="45" fillId="0" borderId="13" xfId="90" applyNumberFormat="1" applyFont="1" applyBorder="1" applyAlignment="1">
      <alignment horizontal="right" vertical="center" wrapText="1"/>
    </xf>
    <xf numFmtId="4" fontId="45" fillId="10" borderId="13" xfId="90" applyNumberFormat="1" applyFont="1" applyFill="1" applyBorder="1" applyAlignment="1">
      <alignment vertical="center" wrapText="1"/>
    </xf>
    <xf numFmtId="4" fontId="45" fillId="20" borderId="13" xfId="90" applyNumberFormat="1" applyFont="1" applyFill="1" applyBorder="1" applyAlignment="1">
      <alignment vertical="center" wrapText="1"/>
    </xf>
    <xf numFmtId="4" fontId="45" fillId="11" borderId="13" xfId="90" applyNumberFormat="1" applyFont="1" applyFill="1" applyBorder="1" applyAlignment="1">
      <alignment vertical="center" wrapText="1"/>
    </xf>
    <xf numFmtId="4" fontId="45" fillId="10" borderId="0" xfId="90" applyNumberFormat="1" applyFont="1" applyFill="1" applyAlignment="1">
      <alignment horizontal="right" vertical="center" wrapText="1"/>
    </xf>
    <xf numFmtId="4" fontId="45" fillId="0" borderId="0" xfId="90" applyNumberFormat="1" applyFont="1" applyAlignment="1">
      <alignment vertical="center" wrapText="1"/>
    </xf>
    <xf numFmtId="4" fontId="57" fillId="15" borderId="0" xfId="90" applyNumberFormat="1" applyFont="1" applyFill="1" applyAlignment="1">
      <alignment vertical="center" wrapText="1"/>
    </xf>
    <xf numFmtId="4" fontId="45" fillId="0" borderId="0" xfId="90" applyNumberFormat="1" applyFont="1" applyAlignment="1">
      <alignment horizontal="right" vertical="center" wrapText="1"/>
    </xf>
    <xf numFmtId="4" fontId="45" fillId="10" borderId="0" xfId="90" applyNumberFormat="1" applyFont="1" applyFill="1" applyAlignment="1">
      <alignment vertical="center" wrapText="1"/>
    </xf>
    <xf numFmtId="4" fontId="45" fillId="20" borderId="0" xfId="90" applyNumberFormat="1" applyFont="1" applyFill="1" applyAlignment="1">
      <alignment vertical="center" wrapText="1"/>
    </xf>
    <xf numFmtId="4" fontId="45" fillId="11" borderId="0" xfId="90" applyNumberFormat="1" applyFont="1" applyFill="1" applyAlignment="1">
      <alignment vertical="center" wrapText="1"/>
    </xf>
    <xf numFmtId="4" fontId="54" fillId="4" borderId="20" xfId="121" applyNumberFormat="1" applyFont="1" applyFill="1" applyBorder="1" applyAlignment="1" applyProtection="1">
      <alignment vertical="center" wrapText="1"/>
    </xf>
    <xf numFmtId="10" fontId="54" fillId="4" borderId="20" xfId="121" applyNumberFormat="1" applyFont="1" applyFill="1" applyBorder="1" applyAlignment="1" applyProtection="1">
      <alignment vertical="center" wrapText="1"/>
    </xf>
    <xf numFmtId="4" fontId="50" fillId="5" borderId="20" xfId="122" applyNumberFormat="1" applyFont="1" applyFill="1" applyBorder="1" applyAlignment="1">
      <alignment vertical="center" wrapText="1"/>
    </xf>
    <xf numFmtId="10" fontId="50" fillId="5" borderId="20" xfId="122" applyNumberFormat="1" applyFont="1" applyFill="1" applyBorder="1" applyAlignment="1">
      <alignment vertical="center" wrapText="1"/>
    </xf>
    <xf numFmtId="4" fontId="49" fillId="0" borderId="20" xfId="122" applyNumberFormat="1" applyFont="1" applyBorder="1" applyAlignment="1">
      <alignment vertical="center" wrapText="1"/>
    </xf>
    <xf numFmtId="10" fontId="49" fillId="0" borderId="20" xfId="122" applyNumberFormat="1" applyFont="1" applyBorder="1" applyAlignment="1">
      <alignment vertical="center" wrapText="1"/>
    </xf>
    <xf numFmtId="4" fontId="49" fillId="0" borderId="19" xfId="122" applyNumberFormat="1" applyFont="1" applyBorder="1" applyAlignment="1">
      <alignment vertical="center" wrapText="1"/>
    </xf>
    <xf numFmtId="4" fontId="50" fillId="4" borderId="20" xfId="122" applyNumberFormat="1" applyFont="1" applyFill="1" applyBorder="1" applyAlignment="1">
      <alignment vertical="center" wrapText="1"/>
    </xf>
    <xf numFmtId="10" fontId="50" fillId="4" borderId="20" xfId="122" applyNumberFormat="1" applyFont="1" applyFill="1" applyBorder="1" applyAlignment="1">
      <alignment vertical="center" wrapText="1"/>
    </xf>
    <xf numFmtId="4" fontId="55" fillId="0" borderId="20" xfId="121" applyNumberFormat="1" applyFont="1" applyBorder="1" applyAlignment="1" applyProtection="1">
      <alignment vertical="center" wrapText="1"/>
    </xf>
    <xf numFmtId="10" fontId="58" fillId="16" borderId="16" xfId="122" applyNumberFormat="1" applyFont="1" applyFill="1" applyBorder="1" applyAlignment="1">
      <alignment horizontal="right" vertical="center" wrapText="1"/>
    </xf>
    <xf numFmtId="4" fontId="58" fillId="17" borderId="16" xfId="122" applyNumberFormat="1" applyFont="1" applyFill="1" applyBorder="1" applyAlignment="1">
      <alignment horizontal="right" vertical="center" wrapText="1"/>
    </xf>
    <xf numFmtId="10" fontId="58" fillId="17" borderId="16" xfId="122" applyNumberFormat="1" applyFont="1" applyFill="1" applyBorder="1" applyAlignment="1">
      <alignment horizontal="right" vertical="center" wrapText="1"/>
    </xf>
    <xf numFmtId="4" fontId="58" fillId="18" borderId="16" xfId="122" applyNumberFormat="1" applyFont="1" applyFill="1" applyBorder="1" applyAlignment="1">
      <alignment horizontal="right" vertical="center" wrapText="1"/>
    </xf>
    <xf numFmtId="10" fontId="58" fillId="18" borderId="16" xfId="122" applyNumberFormat="1" applyFont="1" applyFill="1" applyBorder="1" applyAlignment="1">
      <alignment horizontal="right" vertical="center" wrapText="1"/>
    </xf>
    <xf numFmtId="4" fontId="55" fillId="0" borderId="19" xfId="121" applyNumberFormat="1" applyFont="1" applyBorder="1" applyAlignment="1" applyProtection="1">
      <alignment vertical="center" wrapText="1"/>
    </xf>
    <xf numFmtId="4" fontId="58" fillId="17" borderId="15" xfId="122" applyNumberFormat="1" applyFont="1" applyFill="1" applyBorder="1" applyAlignment="1">
      <alignment horizontal="right" vertical="center" wrapText="1"/>
    </xf>
    <xf numFmtId="4" fontId="58" fillId="18" borderId="15" xfId="122" applyNumberFormat="1" applyFont="1" applyFill="1" applyBorder="1" applyAlignment="1">
      <alignment horizontal="right" vertical="center" wrapText="1"/>
    </xf>
    <xf numFmtId="4" fontId="54" fillId="4" borderId="19" xfId="121" applyNumberFormat="1" applyFont="1" applyFill="1" applyBorder="1" applyAlignment="1" applyProtection="1">
      <alignment vertical="center" wrapText="1"/>
    </xf>
    <xf numFmtId="4" fontId="50" fillId="5" borderId="19" xfId="122" applyNumberFormat="1" applyFont="1" applyFill="1" applyBorder="1" applyAlignment="1">
      <alignment vertical="center" wrapText="1"/>
    </xf>
    <xf numFmtId="4" fontId="50" fillId="4" borderId="19" xfId="122" applyNumberFormat="1" applyFont="1" applyFill="1" applyBorder="1" applyAlignment="1">
      <alignment vertical="center" wrapText="1"/>
    </xf>
    <xf numFmtId="4" fontId="58" fillId="19" borderId="20" xfId="122" applyNumberFormat="1" applyFont="1" applyFill="1" applyBorder="1"/>
    <xf numFmtId="10" fontId="58" fillId="19" borderId="20" xfId="122" applyNumberFormat="1" applyFont="1" applyFill="1" applyBorder="1" applyAlignment="1">
      <alignment vertical="center" wrapText="1"/>
    </xf>
    <xf numFmtId="4" fontId="58" fillId="17" borderId="19" xfId="122" applyNumberFormat="1" applyFont="1" applyFill="1" applyBorder="1"/>
    <xf numFmtId="4" fontId="58" fillId="17" borderId="20" xfId="122" applyNumberFormat="1" applyFont="1" applyFill="1" applyBorder="1"/>
    <xf numFmtId="10" fontId="58" fillId="17" borderId="20" xfId="122" applyNumberFormat="1" applyFont="1" applyFill="1" applyBorder="1" applyAlignment="1">
      <alignment vertical="center" wrapText="1"/>
    </xf>
    <xf numFmtId="4" fontId="58" fillId="18" borderId="19" xfId="122" applyNumberFormat="1" applyFont="1" applyFill="1" applyBorder="1"/>
    <xf numFmtId="4" fontId="58" fillId="18" borderId="20" xfId="122" applyNumberFormat="1" applyFont="1" applyFill="1" applyBorder="1"/>
    <xf numFmtId="10" fontId="58" fillId="18" borderId="20" xfId="122" applyNumberFormat="1" applyFont="1" applyFill="1" applyBorder="1" applyAlignment="1">
      <alignment vertical="center" wrapText="1"/>
    </xf>
    <xf numFmtId="4" fontId="53" fillId="16" borderId="16" xfId="122" applyNumberFormat="1" applyFont="1" applyFill="1" applyBorder="1"/>
    <xf numFmtId="10" fontId="53" fillId="16" borderId="16" xfId="122" applyNumberFormat="1" applyFont="1" applyFill="1" applyBorder="1" applyAlignment="1">
      <alignment vertical="center" wrapText="1"/>
    </xf>
    <xf numFmtId="4" fontId="53" fillId="17" borderId="15" xfId="122" applyNumberFormat="1" applyFont="1" applyFill="1" applyBorder="1"/>
    <xf numFmtId="4" fontId="53" fillId="17" borderId="16" xfId="122" applyNumberFormat="1" applyFont="1" applyFill="1" applyBorder="1"/>
    <xf numFmtId="10" fontId="53" fillId="17" borderId="16" xfId="122" applyNumberFormat="1" applyFont="1" applyFill="1" applyBorder="1" applyAlignment="1">
      <alignment vertical="center" wrapText="1"/>
    </xf>
    <xf numFmtId="4" fontId="53" fillId="18" borderId="15" xfId="122" applyNumberFormat="1" applyFont="1" applyFill="1" applyBorder="1"/>
    <xf numFmtId="4" fontId="53" fillId="18" borderId="16" xfId="122" applyNumberFormat="1" applyFont="1" applyFill="1" applyBorder="1"/>
    <xf numFmtId="10" fontId="53" fillId="18" borderId="16" xfId="122" applyNumberFormat="1" applyFont="1" applyFill="1" applyBorder="1" applyAlignment="1">
      <alignment vertical="center" wrapText="1"/>
    </xf>
    <xf numFmtId="10" fontId="45" fillId="0" borderId="0" xfId="90" applyNumberFormat="1" applyFont="1" applyAlignment="1">
      <alignment vertical="center" wrapText="1"/>
    </xf>
    <xf numFmtId="0" fontId="49" fillId="0" borderId="0" xfId="123" applyFont="1" applyAlignment="1">
      <alignment vertical="center" wrapText="1"/>
    </xf>
    <xf numFmtId="0" fontId="52" fillId="12" borderId="20" xfId="123" applyFont="1" applyFill="1" applyBorder="1" applyAlignment="1">
      <alignment horizontal="center" vertical="center" wrapText="1"/>
    </xf>
    <xf numFmtId="0" fontId="1" fillId="0" borderId="0" xfId="123" applyAlignment="1">
      <alignment vertical="center" wrapText="1"/>
    </xf>
    <xf numFmtId="0" fontId="50" fillId="0" borderId="20" xfId="123" applyFont="1" applyBorder="1" applyAlignment="1">
      <alignment vertical="center" wrapText="1"/>
    </xf>
    <xf numFmtId="4" fontId="54" fillId="0" borderId="20" xfId="124" applyNumberFormat="1" applyFont="1" applyFill="1" applyBorder="1" applyAlignment="1" applyProtection="1">
      <alignment vertical="center" wrapText="1"/>
    </xf>
    <xf numFmtId="10" fontId="50" fillId="0" borderId="20" xfId="123" applyNumberFormat="1" applyFont="1" applyBorder="1" applyAlignment="1">
      <alignment horizontal="right" vertical="center" wrapText="1"/>
    </xf>
    <xf numFmtId="4" fontId="50" fillId="0" borderId="20" xfId="123" applyNumberFormat="1" applyFont="1" applyBorder="1" applyAlignment="1">
      <alignment vertical="center" wrapText="1"/>
    </xf>
    <xf numFmtId="4" fontId="47" fillId="0" borderId="0" xfId="123" applyNumberFormat="1" applyFont="1" applyAlignment="1">
      <alignment vertical="center" wrapText="1"/>
    </xf>
    <xf numFmtId="0" fontId="48" fillId="0" borderId="0" xfId="123" applyFont="1" applyAlignment="1">
      <alignment vertical="center" wrapText="1"/>
    </xf>
    <xf numFmtId="0" fontId="55" fillId="0" borderId="20" xfId="125" applyFont="1" applyBorder="1" applyAlignment="1">
      <alignment horizontal="left" vertical="center" wrapText="1" indent="1"/>
    </xf>
    <xf numFmtId="4" fontId="49" fillId="0" borderId="20" xfId="124" applyNumberFormat="1" applyFont="1" applyFill="1" applyBorder="1" applyAlignment="1" applyProtection="1">
      <alignment vertical="center" wrapText="1"/>
    </xf>
    <xf numFmtId="10" fontId="49" fillId="0" borderId="20" xfId="123" applyNumberFormat="1" applyFont="1" applyBorder="1" applyAlignment="1">
      <alignment horizontal="right" vertical="center" wrapText="1"/>
    </xf>
    <xf numFmtId="4" fontId="49" fillId="0" borderId="20" xfId="123" applyNumberFormat="1" applyFont="1" applyBorder="1" applyAlignment="1">
      <alignment vertical="center" wrapText="1"/>
    </xf>
    <xf numFmtId="0" fontId="54" fillId="0" borderId="20" xfId="125" applyFont="1" applyBorder="1" applyAlignment="1">
      <alignment vertical="center" wrapText="1"/>
    </xf>
    <xf numFmtId="0" fontId="55" fillId="6" borderId="20" xfId="125" applyFont="1" applyFill="1" applyBorder="1" applyAlignment="1">
      <alignment horizontal="left" vertical="center" wrapText="1" indent="1"/>
    </xf>
    <xf numFmtId="0" fontId="52" fillId="12" borderId="20" xfId="123" applyFont="1" applyFill="1" applyBorder="1" applyAlignment="1">
      <alignment vertical="center" wrapText="1"/>
    </xf>
    <xf numFmtId="4" fontId="52" fillId="12" borderId="20" xfId="123" applyNumberFormat="1" applyFont="1" applyFill="1" applyBorder="1"/>
    <xf numFmtId="10" fontId="52" fillId="12" borderId="20" xfId="123" applyNumberFormat="1" applyFont="1" applyFill="1" applyBorder="1" applyAlignment="1">
      <alignment horizontal="right" vertical="center" wrapText="1"/>
    </xf>
    <xf numFmtId="4" fontId="52" fillId="12" borderId="20" xfId="123" applyNumberFormat="1" applyFont="1" applyFill="1" applyBorder="1" applyAlignment="1">
      <alignment vertical="center" wrapText="1"/>
    </xf>
    <xf numFmtId="0" fontId="1" fillId="0" borderId="0" xfId="123"/>
    <xf numFmtId="4" fontId="1" fillId="0" borderId="0" xfId="123" applyNumberFormat="1"/>
    <xf numFmtId="0" fontId="49" fillId="0" borderId="0" xfId="125" applyFont="1" applyAlignment="1">
      <alignment vertical="center" wrapText="1"/>
    </xf>
    <xf numFmtId="0" fontId="52" fillId="16" borderId="20" xfId="125" applyFont="1" applyFill="1" applyBorder="1" applyAlignment="1">
      <alignment horizontal="center" vertical="center" wrapText="1"/>
    </xf>
    <xf numFmtId="0" fontId="52" fillId="16" borderId="21" xfId="125" applyFont="1" applyFill="1" applyBorder="1" applyAlignment="1">
      <alignment horizontal="center" vertical="center" wrapText="1"/>
    </xf>
    <xf numFmtId="0" fontId="52" fillId="17" borderId="19" xfId="125" applyFont="1" applyFill="1" applyBorder="1" applyAlignment="1">
      <alignment horizontal="center" vertical="center" wrapText="1"/>
    </xf>
    <xf numFmtId="0" fontId="52" fillId="17" borderId="20" xfId="125" applyFont="1" applyFill="1" applyBorder="1" applyAlignment="1">
      <alignment horizontal="center" vertical="center" wrapText="1"/>
    </xf>
    <xf numFmtId="0" fontId="52" fillId="17" borderId="21" xfId="125" applyFont="1" applyFill="1" applyBorder="1" applyAlignment="1">
      <alignment horizontal="center" vertical="center" wrapText="1"/>
    </xf>
    <xf numFmtId="0" fontId="52" fillId="18" borderId="19" xfId="125" applyFont="1" applyFill="1" applyBorder="1" applyAlignment="1">
      <alignment horizontal="center" vertical="center" wrapText="1"/>
    </xf>
    <xf numFmtId="0" fontId="52" fillId="18" borderId="20" xfId="125" applyFont="1" applyFill="1" applyBorder="1" applyAlignment="1">
      <alignment horizontal="center" vertical="center" wrapText="1"/>
    </xf>
    <xf numFmtId="0" fontId="52" fillId="18" borderId="21" xfId="125" applyFont="1" applyFill="1" applyBorder="1" applyAlignment="1">
      <alignment horizontal="center" vertical="center" wrapText="1"/>
    </xf>
    <xf numFmtId="0" fontId="52" fillId="17" borderId="13" xfId="125" applyFont="1" applyFill="1" applyBorder="1" applyAlignment="1">
      <alignment horizontal="center" vertical="center" wrapText="1"/>
    </xf>
    <xf numFmtId="0" fontId="1" fillId="0" borderId="0" xfId="125" applyAlignment="1">
      <alignment vertical="center" wrapText="1"/>
    </xf>
    <xf numFmtId="0" fontId="50" fillId="4" borderId="19" xfId="125" applyFont="1" applyFill="1" applyBorder="1" applyAlignment="1">
      <alignment vertical="center" wrapText="1"/>
    </xf>
    <xf numFmtId="4" fontId="54" fillId="4" borderId="20" xfId="124" applyNumberFormat="1" applyFont="1" applyFill="1" applyBorder="1" applyAlignment="1" applyProtection="1">
      <alignment vertical="center" wrapText="1"/>
    </xf>
    <xf numFmtId="10" fontId="54" fillId="4" borderId="20" xfId="124" applyNumberFormat="1" applyFont="1" applyFill="1" applyBorder="1" applyAlignment="1" applyProtection="1">
      <alignment vertical="center" wrapText="1"/>
    </xf>
    <xf numFmtId="4" fontId="54" fillId="4" borderId="21" xfId="124" applyNumberFormat="1" applyFont="1" applyFill="1" applyBorder="1" applyAlignment="1" applyProtection="1">
      <alignment vertical="center" wrapText="1"/>
    </xf>
    <xf numFmtId="4" fontId="54" fillId="4" borderId="25" xfId="124" applyNumberFormat="1" applyFont="1" applyFill="1" applyBorder="1" applyAlignment="1" applyProtection="1">
      <alignment vertical="center" wrapText="1"/>
    </xf>
    <xf numFmtId="4" fontId="54" fillId="4" borderId="13" xfId="124" applyNumberFormat="1" applyFont="1" applyFill="1" applyBorder="1" applyAlignment="1" applyProtection="1">
      <alignment vertical="center" wrapText="1"/>
    </xf>
    <xf numFmtId="0" fontId="50" fillId="5" borderId="19" xfId="125" applyFont="1" applyFill="1" applyBorder="1" applyAlignment="1">
      <alignment vertical="center" wrapText="1"/>
    </xf>
    <xf numFmtId="4" fontId="50" fillId="5" borderId="20" xfId="125" applyNumberFormat="1" applyFont="1" applyFill="1" applyBorder="1" applyAlignment="1">
      <alignment vertical="center" wrapText="1"/>
    </xf>
    <xf numFmtId="10" fontId="50" fillId="5" borderId="20" xfId="125" applyNumberFormat="1" applyFont="1" applyFill="1" applyBorder="1" applyAlignment="1">
      <alignment vertical="center" wrapText="1"/>
    </xf>
    <xf numFmtId="4" fontId="50" fillId="5" borderId="21" xfId="125" applyNumberFormat="1" applyFont="1" applyFill="1" applyBorder="1" applyAlignment="1">
      <alignment vertical="center" wrapText="1"/>
    </xf>
    <xf numFmtId="4" fontId="50" fillId="5" borderId="25" xfId="125" applyNumberFormat="1" applyFont="1" applyFill="1" applyBorder="1" applyAlignment="1">
      <alignment vertical="center" wrapText="1"/>
    </xf>
    <xf numFmtId="4" fontId="50" fillId="5" borderId="13" xfId="125" applyNumberFormat="1" applyFont="1" applyFill="1" applyBorder="1" applyAlignment="1">
      <alignment vertical="center" wrapText="1"/>
    </xf>
    <xf numFmtId="0" fontId="49" fillId="0" borderId="19" xfId="125" applyFont="1" applyBorder="1" applyAlignment="1">
      <alignment horizontal="left" vertical="center" wrapText="1" indent="1"/>
    </xf>
    <xf numFmtId="4" fontId="49" fillId="0" borderId="20" xfId="125" applyNumberFormat="1" applyFont="1" applyBorder="1" applyAlignment="1">
      <alignment vertical="center" wrapText="1"/>
    </xf>
    <xf numFmtId="10" fontId="49" fillId="0" borderId="20" xfId="125" applyNumberFormat="1" applyFont="1" applyBorder="1" applyAlignment="1">
      <alignment vertical="center" wrapText="1"/>
    </xf>
    <xf numFmtId="4" fontId="49" fillId="0" borderId="21" xfId="125" applyNumberFormat="1" applyFont="1" applyBorder="1" applyAlignment="1">
      <alignment vertical="center" wrapText="1"/>
    </xf>
    <xf numFmtId="4" fontId="49" fillId="0" borderId="19" xfId="125" applyNumberFormat="1" applyFont="1" applyBorder="1" applyAlignment="1">
      <alignment vertical="center" wrapText="1"/>
    </xf>
    <xf numFmtId="4" fontId="49" fillId="0" borderId="25" xfId="125" applyNumberFormat="1" applyFont="1" applyBorder="1" applyAlignment="1">
      <alignment vertical="center" wrapText="1"/>
    </xf>
    <xf numFmtId="4" fontId="49" fillId="0" borderId="13" xfId="125" applyNumberFormat="1" applyFont="1" applyBorder="1" applyAlignment="1">
      <alignment vertical="center" wrapText="1"/>
    </xf>
    <xf numFmtId="4" fontId="50" fillId="4" borderId="20" xfId="125" applyNumberFormat="1" applyFont="1" applyFill="1" applyBorder="1" applyAlignment="1">
      <alignment vertical="center" wrapText="1"/>
    </xf>
    <xf numFmtId="10" fontId="50" fillId="4" borderId="20" xfId="125" applyNumberFormat="1" applyFont="1" applyFill="1" applyBorder="1" applyAlignment="1">
      <alignment vertical="center" wrapText="1"/>
    </xf>
    <xf numFmtId="4" fontId="50" fillId="4" borderId="21" xfId="125" applyNumberFormat="1" applyFont="1" applyFill="1" applyBorder="1" applyAlignment="1">
      <alignment vertical="center" wrapText="1"/>
    </xf>
    <xf numFmtId="4" fontId="50" fillId="4" borderId="25" xfId="125" applyNumberFormat="1" applyFont="1" applyFill="1" applyBorder="1" applyAlignment="1">
      <alignment vertical="center" wrapText="1"/>
    </xf>
    <xf numFmtId="4" fontId="50" fillId="4" borderId="13" xfId="125" applyNumberFormat="1" applyFont="1" applyFill="1" applyBorder="1" applyAlignment="1">
      <alignment vertical="center" wrapText="1"/>
    </xf>
    <xf numFmtId="4" fontId="49" fillId="0" borderId="18" xfId="125" applyNumberFormat="1" applyFont="1" applyBorder="1" applyAlignment="1">
      <alignment vertical="center" wrapText="1"/>
    </xf>
    <xf numFmtId="4" fontId="55" fillId="0" borderId="20" xfId="124" applyNumberFormat="1" applyFont="1" applyBorder="1" applyAlignment="1" applyProtection="1">
      <alignment vertical="center" wrapText="1"/>
    </xf>
    <xf numFmtId="0" fontId="58" fillId="16" borderId="15" xfId="125" applyFont="1" applyFill="1" applyBorder="1" applyAlignment="1">
      <alignment vertical="center" wrapText="1"/>
    </xf>
    <xf numFmtId="4" fontId="58" fillId="16" borderId="16" xfId="125" applyNumberFormat="1" applyFont="1" applyFill="1" applyBorder="1" applyAlignment="1">
      <alignment horizontal="right" vertical="center" wrapText="1"/>
    </xf>
    <xf numFmtId="10" fontId="58" fillId="16" borderId="16" xfId="125" applyNumberFormat="1" applyFont="1" applyFill="1" applyBorder="1" applyAlignment="1">
      <alignment horizontal="right" vertical="center" wrapText="1"/>
    </xf>
    <xf numFmtId="4" fontId="58" fillId="16" borderId="17" xfId="125" applyNumberFormat="1" applyFont="1" applyFill="1" applyBorder="1" applyAlignment="1">
      <alignment horizontal="right" vertical="center" wrapText="1"/>
    </xf>
    <xf numFmtId="4" fontId="58" fillId="17" borderId="16" xfId="125" applyNumberFormat="1" applyFont="1" applyFill="1" applyBorder="1" applyAlignment="1">
      <alignment horizontal="right" vertical="center" wrapText="1"/>
    </xf>
    <xf numFmtId="10" fontId="58" fillId="17" borderId="16" xfId="125" applyNumberFormat="1" applyFont="1" applyFill="1" applyBorder="1" applyAlignment="1">
      <alignment horizontal="right" vertical="center" wrapText="1"/>
    </xf>
    <xf numFmtId="4" fontId="58" fillId="17" borderId="17" xfId="125" applyNumberFormat="1" applyFont="1" applyFill="1" applyBorder="1" applyAlignment="1">
      <alignment horizontal="right" vertical="center" wrapText="1"/>
    </xf>
    <xf numFmtId="4" fontId="58" fillId="18" borderId="16" xfId="125" applyNumberFormat="1" applyFont="1" applyFill="1" applyBorder="1" applyAlignment="1">
      <alignment horizontal="right" vertical="center" wrapText="1"/>
    </xf>
    <xf numFmtId="10" fontId="58" fillId="18" borderId="16" xfId="125" applyNumberFormat="1" applyFont="1" applyFill="1" applyBorder="1" applyAlignment="1">
      <alignment horizontal="right" vertical="center" wrapText="1"/>
    </xf>
    <xf numFmtId="4" fontId="58" fillId="18" borderId="17" xfId="125" applyNumberFormat="1" applyFont="1" applyFill="1" applyBorder="1" applyAlignment="1">
      <alignment horizontal="right" vertical="center" wrapText="1"/>
    </xf>
    <xf numFmtId="0" fontId="1" fillId="0" borderId="0" xfId="125"/>
    <xf numFmtId="4" fontId="1" fillId="0" borderId="0" xfId="125" applyNumberFormat="1"/>
    <xf numFmtId="4" fontId="55" fillId="0" borderId="19" xfId="124" applyNumberFormat="1" applyFont="1" applyBorder="1" applyAlignment="1" applyProtection="1">
      <alignment vertical="center" wrapText="1"/>
    </xf>
    <xf numFmtId="4" fontId="58" fillId="17" borderId="15" xfId="125" applyNumberFormat="1" applyFont="1" applyFill="1" applyBorder="1" applyAlignment="1">
      <alignment horizontal="right" vertical="center" wrapText="1"/>
    </xf>
    <xf numFmtId="4" fontId="58" fillId="18" borderId="15" xfId="125" applyNumberFormat="1" applyFont="1" applyFill="1" applyBorder="1" applyAlignment="1">
      <alignment horizontal="right" vertical="center" wrapText="1"/>
    </xf>
    <xf numFmtId="4" fontId="54" fillId="4" borderId="19" xfId="124" applyNumberFormat="1" applyFont="1" applyFill="1" applyBorder="1" applyAlignment="1" applyProtection="1">
      <alignment vertical="center" wrapText="1"/>
    </xf>
    <xf numFmtId="4" fontId="50" fillId="5" borderId="19" xfId="125" applyNumberFormat="1" applyFont="1" applyFill="1" applyBorder="1" applyAlignment="1">
      <alignment vertical="center" wrapText="1"/>
    </xf>
    <xf numFmtId="4" fontId="50" fillId="4" borderId="19" xfId="125" applyNumberFormat="1" applyFont="1" applyFill="1" applyBorder="1" applyAlignment="1">
      <alignment vertical="center" wrapText="1"/>
    </xf>
    <xf numFmtId="0" fontId="58" fillId="19" borderId="19" xfId="125" applyFont="1" applyFill="1" applyBorder="1" applyAlignment="1">
      <alignment vertical="center" wrapText="1"/>
    </xf>
    <xf numFmtId="4" fontId="58" fillId="19" borderId="20" xfId="125" applyNumberFormat="1" applyFont="1" applyFill="1" applyBorder="1"/>
    <xf numFmtId="10" fontId="58" fillId="19" borderId="20" xfId="125" applyNumberFormat="1" applyFont="1" applyFill="1" applyBorder="1" applyAlignment="1">
      <alignment vertical="center" wrapText="1"/>
    </xf>
    <xf numFmtId="4" fontId="58" fillId="19" borderId="20" xfId="125" applyNumberFormat="1" applyFont="1" applyFill="1" applyBorder="1" applyAlignment="1">
      <alignment vertical="center" wrapText="1"/>
    </xf>
    <xf numFmtId="4" fontId="58" fillId="19" borderId="21" xfId="125" applyNumberFormat="1" applyFont="1" applyFill="1" applyBorder="1" applyAlignment="1">
      <alignment vertical="center" wrapText="1"/>
    </xf>
    <xf numFmtId="4" fontId="58" fillId="17" borderId="19" xfId="125" applyNumberFormat="1" applyFont="1" applyFill="1" applyBorder="1"/>
    <xf numFmtId="4" fontId="58" fillId="17" borderId="20" xfId="125" applyNumberFormat="1" applyFont="1" applyFill="1" applyBorder="1"/>
    <xf numFmtId="10" fontId="58" fillId="17" borderId="20" xfId="125" applyNumberFormat="1" applyFont="1" applyFill="1" applyBorder="1" applyAlignment="1">
      <alignment vertical="center" wrapText="1"/>
    </xf>
    <xf numFmtId="4" fontId="58" fillId="17" borderId="20" xfId="125" applyNumberFormat="1" applyFont="1" applyFill="1" applyBorder="1" applyAlignment="1">
      <alignment vertical="center" wrapText="1"/>
    </xf>
    <xf numFmtId="4" fontId="58" fillId="17" borderId="21" xfId="125" applyNumberFormat="1" applyFont="1" applyFill="1" applyBorder="1" applyAlignment="1">
      <alignment vertical="center" wrapText="1"/>
    </xf>
    <xf numFmtId="4" fontId="58" fillId="18" borderId="19" xfId="125" applyNumberFormat="1" applyFont="1" applyFill="1" applyBorder="1"/>
    <xf numFmtId="4" fontId="58" fillId="18" borderId="20" xfId="125" applyNumberFormat="1" applyFont="1" applyFill="1" applyBorder="1"/>
    <xf numFmtId="10" fontId="58" fillId="18" borderId="20" xfId="125" applyNumberFormat="1" applyFont="1" applyFill="1" applyBorder="1" applyAlignment="1">
      <alignment vertical="center" wrapText="1"/>
    </xf>
    <xf numFmtId="4" fontId="58" fillId="18" borderId="20" xfId="125" applyNumberFormat="1" applyFont="1" applyFill="1" applyBorder="1" applyAlignment="1">
      <alignment vertical="center" wrapText="1"/>
    </xf>
    <xf numFmtId="4" fontId="58" fillId="18" borderId="21" xfId="125" applyNumberFormat="1" applyFont="1" applyFill="1" applyBorder="1" applyAlignment="1">
      <alignment vertical="center" wrapText="1"/>
    </xf>
    <xf numFmtId="0" fontId="62" fillId="0" borderId="0" xfId="125" applyFont="1"/>
    <xf numFmtId="0" fontId="53" fillId="16" borderId="15" xfId="125" applyFont="1" applyFill="1" applyBorder="1" applyAlignment="1">
      <alignment vertical="center" wrapText="1"/>
    </xf>
    <xf numFmtId="4" fontId="53" fillId="16" borderId="16" xfId="125" applyNumberFormat="1" applyFont="1" applyFill="1" applyBorder="1"/>
    <xf numFmtId="10" fontId="53" fillId="16" borderId="16" xfId="125" applyNumberFormat="1" applyFont="1" applyFill="1" applyBorder="1" applyAlignment="1">
      <alignment vertical="center" wrapText="1"/>
    </xf>
    <xf numFmtId="4" fontId="53" fillId="16" borderId="16" xfId="125" applyNumberFormat="1" applyFont="1" applyFill="1" applyBorder="1" applyAlignment="1">
      <alignment vertical="center" wrapText="1"/>
    </xf>
    <xf numFmtId="4" fontId="53" fillId="16" borderId="17" xfId="125" applyNumberFormat="1" applyFont="1" applyFill="1" applyBorder="1" applyAlignment="1">
      <alignment vertical="center" wrapText="1"/>
    </xf>
    <xf numFmtId="4" fontId="53" fillId="17" borderId="15" xfId="125" applyNumberFormat="1" applyFont="1" applyFill="1" applyBorder="1"/>
    <xf numFmtId="4" fontId="53" fillId="17" borderId="16" xfId="125" applyNumberFormat="1" applyFont="1" applyFill="1" applyBorder="1"/>
    <xf numFmtId="10" fontId="53" fillId="17" borderId="16" xfId="125" applyNumberFormat="1" applyFont="1" applyFill="1" applyBorder="1" applyAlignment="1">
      <alignment vertical="center" wrapText="1"/>
    </xf>
    <xf numFmtId="4" fontId="53" fillId="17" borderId="16" xfId="125" applyNumberFormat="1" applyFont="1" applyFill="1" applyBorder="1" applyAlignment="1">
      <alignment vertical="center" wrapText="1"/>
    </xf>
    <xf numFmtId="4" fontId="53" fillId="17" borderId="17" xfId="125" applyNumberFormat="1" applyFont="1" applyFill="1" applyBorder="1" applyAlignment="1">
      <alignment vertical="center" wrapText="1"/>
    </xf>
    <xf numFmtId="4" fontId="53" fillId="18" borderId="15" xfId="125" applyNumberFormat="1" applyFont="1" applyFill="1" applyBorder="1"/>
    <xf numFmtId="4" fontId="53" fillId="18" borderId="16" xfId="125" applyNumberFormat="1" applyFont="1" applyFill="1" applyBorder="1"/>
    <xf numFmtId="10" fontId="53" fillId="18" borderId="16" xfId="125" applyNumberFormat="1" applyFont="1" applyFill="1" applyBorder="1" applyAlignment="1">
      <alignment vertical="center" wrapText="1"/>
    </xf>
    <xf numFmtId="4" fontId="53" fillId="18" borderId="16" xfId="125" applyNumberFormat="1" applyFont="1" applyFill="1" applyBorder="1" applyAlignment="1">
      <alignment vertical="center" wrapText="1"/>
    </xf>
    <xf numFmtId="4" fontId="53" fillId="18" borderId="17" xfId="125" applyNumberFormat="1" applyFont="1" applyFill="1" applyBorder="1" applyAlignment="1">
      <alignment vertical="center" wrapText="1"/>
    </xf>
    <xf numFmtId="0" fontId="42" fillId="0" borderId="0" xfId="125" applyFont="1"/>
    <xf numFmtId="0" fontId="42" fillId="0" borderId="0" xfId="125" applyFont="1" applyAlignment="1">
      <alignment vertical="center" wrapText="1"/>
    </xf>
    <xf numFmtId="0" fontId="70" fillId="11" borderId="0" xfId="125" applyFont="1" applyFill="1" applyAlignment="1">
      <alignment vertical="center" wrapText="1"/>
    </xf>
    <xf numFmtId="0" fontId="49" fillId="0" borderId="0" xfId="125" applyFont="1" applyAlignment="1">
      <alignment horizontal="right" vertical="center" wrapText="1"/>
    </xf>
    <xf numFmtId="0" fontId="50" fillId="11" borderId="20" xfId="125" applyFont="1" applyFill="1" applyBorder="1" applyAlignment="1">
      <alignment horizontal="center" vertical="center" wrapText="1"/>
    </xf>
    <xf numFmtId="0" fontId="49" fillId="11" borderId="20" xfId="125" applyFont="1" applyFill="1" applyBorder="1" applyAlignment="1">
      <alignment horizontal="center" vertical="center" wrapText="1"/>
    </xf>
    <xf numFmtId="49" fontId="50" fillId="11" borderId="20" xfId="125" applyNumberFormat="1" applyFont="1" applyFill="1" applyBorder="1" applyAlignment="1">
      <alignment horizontal="center" vertical="center" wrapText="1"/>
    </xf>
    <xf numFmtId="0" fontId="50" fillId="10" borderId="20" xfId="125" applyFont="1" applyFill="1" applyBorder="1" applyAlignment="1">
      <alignment horizontal="left" vertical="center" wrapText="1"/>
    </xf>
    <xf numFmtId="4" fontId="54" fillId="10" borderId="20" xfId="125" applyNumberFormat="1" applyFont="1" applyFill="1" applyBorder="1"/>
    <xf numFmtId="4" fontId="50" fillId="10" borderId="20" xfId="125" applyNumberFormat="1" applyFont="1" applyFill="1" applyBorder="1" applyAlignment="1">
      <alignment vertical="center" wrapText="1"/>
    </xf>
    <xf numFmtId="10" fontId="50" fillId="10" borderId="20" xfId="125" applyNumberFormat="1" applyFont="1" applyFill="1" applyBorder="1" applyAlignment="1">
      <alignment horizontal="right" vertical="center" wrapText="1"/>
    </xf>
    <xf numFmtId="4" fontId="55" fillId="0" borderId="0" xfId="125" applyNumberFormat="1" applyFont="1"/>
    <xf numFmtId="0" fontId="55" fillId="0" borderId="0" xfId="125" applyFont="1"/>
    <xf numFmtId="0" fontId="50" fillId="0" borderId="20" xfId="125" applyFont="1" applyBorder="1" applyAlignment="1">
      <alignment vertical="center" wrapText="1"/>
    </xf>
    <xf numFmtId="4" fontId="54" fillId="0" borderId="20" xfId="125" applyNumberFormat="1" applyFont="1" applyBorder="1"/>
    <xf numFmtId="4" fontId="50" fillId="0" borderId="20" xfId="125" applyNumberFormat="1" applyFont="1" applyBorder="1" applyAlignment="1">
      <alignment vertical="center" wrapText="1"/>
    </xf>
    <xf numFmtId="10" fontId="50" fillId="0" borderId="20" xfId="125" applyNumberFormat="1" applyFont="1" applyBorder="1" applyAlignment="1">
      <alignment horizontal="right" vertical="center" wrapText="1"/>
    </xf>
    <xf numFmtId="0" fontId="49" fillId="0" borderId="20" xfId="125" applyFont="1" applyBorder="1" applyAlignment="1">
      <alignment horizontal="left" vertical="center" wrapText="1"/>
    </xf>
    <xf numFmtId="10" fontId="49" fillId="0" borderId="20" xfId="125" applyNumberFormat="1" applyFont="1" applyBorder="1" applyAlignment="1">
      <alignment horizontal="right" vertical="center" wrapText="1"/>
    </xf>
    <xf numFmtId="4" fontId="50" fillId="0" borderId="20" xfId="124" applyNumberFormat="1" applyFont="1" applyFill="1" applyBorder="1" applyAlignment="1" applyProtection="1">
      <alignment vertical="center" wrapText="1"/>
    </xf>
    <xf numFmtId="0" fontId="54" fillId="0" borderId="0" xfId="125" applyFont="1"/>
    <xf numFmtId="0" fontId="49" fillId="0" borderId="20" xfId="125" applyFont="1" applyBorder="1" applyAlignment="1">
      <alignment vertical="center" wrapText="1"/>
    </xf>
    <xf numFmtId="4" fontId="55" fillId="0" borderId="20" xfId="125" applyNumberFormat="1" applyFont="1" applyBorder="1"/>
    <xf numFmtId="0" fontId="49" fillId="0" borderId="20" xfId="125" applyFont="1" applyBorder="1" applyAlignment="1">
      <alignment horizontal="left" vertical="center" wrapText="1" indent="1"/>
    </xf>
    <xf numFmtId="0" fontId="56" fillId="0" borderId="20" xfId="125" applyFont="1" applyBorder="1" applyAlignment="1">
      <alignment horizontal="left" vertical="center" wrapText="1" indent="2"/>
    </xf>
    <xf numFmtId="0" fontId="50" fillId="14" borderId="20" xfId="125" applyFont="1" applyFill="1" applyBorder="1" applyAlignment="1">
      <alignment horizontal="left" vertical="center" wrapText="1"/>
    </xf>
    <xf numFmtId="4" fontId="54" fillId="14" borderId="20" xfId="125" applyNumberFormat="1" applyFont="1" applyFill="1" applyBorder="1"/>
    <xf numFmtId="4" fontId="50" fillId="14" borderId="20" xfId="125" applyNumberFormat="1" applyFont="1" applyFill="1" applyBorder="1" applyAlignment="1">
      <alignment vertical="center" wrapText="1"/>
    </xf>
    <xf numFmtId="10" fontId="50" fillId="14" borderId="20" xfId="125" applyNumberFormat="1" applyFont="1" applyFill="1" applyBorder="1" applyAlignment="1">
      <alignment horizontal="right" vertical="center" wrapText="1"/>
    </xf>
    <xf numFmtId="0" fontId="50" fillId="11" borderId="20" xfId="125" applyFont="1" applyFill="1" applyBorder="1" applyAlignment="1">
      <alignment vertical="center" wrapText="1"/>
    </xf>
    <xf numFmtId="4" fontId="54" fillId="11" borderId="20" xfId="125" applyNumberFormat="1" applyFont="1" applyFill="1" applyBorder="1"/>
    <xf numFmtId="4" fontId="50" fillId="11" borderId="20" xfId="125" applyNumberFormat="1" applyFont="1" applyFill="1" applyBorder="1" applyAlignment="1">
      <alignment vertical="center" wrapText="1"/>
    </xf>
    <xf numFmtId="10" fontId="50" fillId="11" borderId="20" xfId="125" applyNumberFormat="1" applyFont="1" applyFill="1" applyBorder="1" applyAlignment="1">
      <alignment horizontal="right" vertical="center" wrapText="1"/>
    </xf>
    <xf numFmtId="0" fontId="50" fillId="20" borderId="20" xfId="125" applyFont="1" applyFill="1" applyBorder="1" applyAlignment="1">
      <alignment horizontal="left" vertical="center" wrapText="1" indent="1"/>
    </xf>
    <xf numFmtId="4" fontId="54" fillId="20" borderId="20" xfId="125" applyNumberFormat="1" applyFont="1" applyFill="1" applyBorder="1"/>
    <xf numFmtId="4" fontId="50" fillId="20" borderId="20" xfId="125" applyNumberFormat="1" applyFont="1" applyFill="1" applyBorder="1" applyAlignment="1">
      <alignment vertical="center" wrapText="1"/>
    </xf>
    <xf numFmtId="10" fontId="50" fillId="20" borderId="20" xfId="125" applyNumberFormat="1" applyFont="1" applyFill="1" applyBorder="1" applyAlignment="1">
      <alignment horizontal="right" vertical="center" wrapText="1"/>
    </xf>
    <xf numFmtId="0" fontId="50" fillId="5" borderId="20" xfId="125" applyFont="1" applyFill="1" applyBorder="1" applyAlignment="1">
      <alignment horizontal="left" vertical="center" wrapText="1"/>
    </xf>
    <xf numFmtId="10" fontId="50" fillId="5" borderId="20" xfId="125" applyNumberFormat="1" applyFont="1" applyFill="1" applyBorder="1" applyAlignment="1">
      <alignment horizontal="right" vertical="center" wrapText="1"/>
    </xf>
    <xf numFmtId="0" fontId="50" fillId="7" borderId="20" xfId="125" applyFont="1" applyFill="1" applyBorder="1" applyAlignment="1">
      <alignment vertical="center" wrapText="1"/>
    </xf>
    <xf numFmtId="10" fontId="50" fillId="7" borderId="20" xfId="125" applyNumberFormat="1" applyFont="1" applyFill="1" applyBorder="1" applyAlignment="1">
      <alignment horizontal="right" vertical="center" wrapText="1"/>
    </xf>
    <xf numFmtId="0" fontId="50" fillId="2" borderId="20" xfId="125" applyFont="1" applyFill="1" applyBorder="1" applyAlignment="1">
      <alignment horizontal="left" vertical="center" wrapText="1" indent="1"/>
    </xf>
    <xf numFmtId="10" fontId="50" fillId="2" borderId="20" xfId="125" applyNumberFormat="1" applyFont="1" applyFill="1" applyBorder="1" applyAlignment="1">
      <alignment horizontal="right" vertical="center" wrapText="1"/>
    </xf>
    <xf numFmtId="0" fontId="50" fillId="21" borderId="20" xfId="125" applyFont="1" applyFill="1" applyBorder="1" applyAlignment="1">
      <alignment vertical="center" wrapText="1"/>
    </xf>
    <xf numFmtId="4" fontId="50" fillId="21" borderId="20" xfId="125" applyNumberFormat="1" applyFont="1" applyFill="1" applyBorder="1" applyAlignment="1">
      <alignment vertical="center" wrapText="1"/>
    </xf>
    <xf numFmtId="10" fontId="50" fillId="21" borderId="20" xfId="125" applyNumberFormat="1" applyFont="1" applyFill="1" applyBorder="1" applyAlignment="1">
      <alignment horizontal="right" vertical="center" wrapText="1"/>
    </xf>
    <xf numFmtId="0" fontId="69" fillId="11" borderId="0" xfId="125" applyFont="1" applyFill="1" applyAlignment="1">
      <alignment vertical="center" wrapText="1"/>
    </xf>
    <xf numFmtId="0" fontId="49" fillId="11" borderId="0" xfId="125" applyFont="1" applyFill="1" applyAlignment="1">
      <alignment vertical="center" wrapText="1"/>
    </xf>
    <xf numFmtId="0" fontId="71" fillId="11" borderId="0" xfId="125" applyFont="1" applyFill="1" applyAlignment="1">
      <alignment vertical="center" wrapText="1"/>
    </xf>
    <xf numFmtId="0" fontId="44" fillId="0" borderId="0" xfId="125" applyFont="1" applyAlignment="1">
      <alignment vertical="center" wrapText="1"/>
    </xf>
    <xf numFmtId="4" fontId="49" fillId="0" borderId="0" xfId="125" applyNumberFormat="1" applyFont="1" applyAlignment="1">
      <alignment vertical="center" wrapText="1"/>
    </xf>
    <xf numFmtId="0" fontId="54" fillId="2" borderId="20" xfId="125" applyFont="1" applyFill="1" applyBorder="1" applyAlignment="1">
      <alignment horizontal="center" vertical="center" wrapText="1"/>
    </xf>
    <xf numFmtId="0" fontId="54" fillId="3" borderId="20" xfId="125" applyFont="1" applyFill="1" applyBorder="1" applyAlignment="1">
      <alignment horizontal="center" vertical="center" wrapText="1"/>
    </xf>
    <xf numFmtId="0" fontId="55" fillId="2" borderId="20" xfId="125" applyFont="1" applyFill="1" applyBorder="1" applyAlignment="1">
      <alignment horizontal="center" vertical="center" wrapText="1"/>
    </xf>
    <xf numFmtId="0" fontId="55" fillId="3" borderId="20" xfId="125" applyFont="1" applyFill="1" applyBorder="1" applyAlignment="1">
      <alignment horizontal="center" vertical="center" wrapText="1"/>
    </xf>
    <xf numFmtId="49" fontId="54" fillId="2" borderId="20" xfId="125" applyNumberFormat="1" applyFont="1" applyFill="1" applyBorder="1" applyAlignment="1">
      <alignment horizontal="center" vertical="center" wrapText="1"/>
    </xf>
    <xf numFmtId="49" fontId="54" fillId="3" borderId="20" xfId="125" applyNumberFormat="1" applyFont="1" applyFill="1" applyBorder="1" applyAlignment="1">
      <alignment horizontal="center" vertical="center" wrapText="1"/>
    </xf>
    <xf numFmtId="4" fontId="54" fillId="5" borderId="20" xfId="125" applyNumberFormat="1" applyFont="1" applyFill="1" applyBorder="1" applyAlignment="1">
      <alignment vertical="center" wrapText="1"/>
    </xf>
    <xf numFmtId="4" fontId="54" fillId="3" borderId="20" xfId="125" applyNumberFormat="1" applyFont="1" applyFill="1" applyBorder="1" applyAlignment="1">
      <alignment vertical="center" wrapText="1"/>
    </xf>
    <xf numFmtId="4" fontId="50" fillId="5" borderId="20" xfId="125" applyNumberFormat="1" applyFont="1" applyFill="1" applyBorder="1" applyAlignment="1">
      <alignment horizontal="right" vertical="center" wrapText="1"/>
    </xf>
    <xf numFmtId="0" fontId="55" fillId="3" borderId="20" xfId="125" applyFont="1" applyFill="1" applyBorder="1" applyAlignment="1">
      <alignment vertical="center" wrapText="1"/>
    </xf>
    <xf numFmtId="0" fontId="55" fillId="0" borderId="0" xfId="125" applyFont="1" applyAlignment="1">
      <alignment vertical="center" wrapText="1"/>
    </xf>
    <xf numFmtId="4" fontId="54" fillId="0" borderId="20" xfId="125" applyNumberFormat="1" applyFont="1" applyBorder="1" applyAlignment="1">
      <alignment vertical="center" wrapText="1"/>
    </xf>
    <xf numFmtId="4" fontId="50" fillId="0" borderId="20" xfId="125" applyNumberFormat="1" applyFont="1" applyBorder="1" applyAlignment="1">
      <alignment horizontal="right" vertical="center" wrapText="1"/>
    </xf>
    <xf numFmtId="4" fontId="49" fillId="0" borderId="20" xfId="125" applyNumberFormat="1" applyFont="1" applyBorder="1" applyAlignment="1">
      <alignment horizontal="right" vertical="center" wrapText="1"/>
    </xf>
    <xf numFmtId="4" fontId="54" fillId="0" borderId="20" xfId="124" applyNumberFormat="1" applyFont="1" applyBorder="1" applyAlignment="1" applyProtection="1">
      <alignment vertical="center" wrapText="1"/>
    </xf>
    <xf numFmtId="0" fontId="54" fillId="3" borderId="20" xfId="125" applyFont="1" applyFill="1" applyBorder="1" applyAlignment="1">
      <alignment vertical="center" wrapText="1"/>
    </xf>
    <xf numFmtId="0" fontId="54" fillId="0" borderId="0" xfId="125" applyFont="1" applyAlignment="1">
      <alignment vertical="center" wrapText="1"/>
    </xf>
    <xf numFmtId="0" fontId="50" fillId="0" borderId="20" xfId="125" applyFont="1" applyBorder="1" applyAlignment="1">
      <alignment horizontal="left" vertical="center" wrapText="1"/>
    </xf>
    <xf numFmtId="4" fontId="55" fillId="0" borderId="20" xfId="125" applyNumberFormat="1" applyFont="1" applyBorder="1" applyAlignment="1">
      <alignment vertical="center" wrapText="1"/>
    </xf>
    <xf numFmtId="4" fontId="55" fillId="3" borderId="20" xfId="125" applyNumberFormat="1" applyFont="1" applyFill="1" applyBorder="1" applyAlignment="1">
      <alignment vertical="center" wrapText="1"/>
    </xf>
    <xf numFmtId="4" fontId="54" fillId="5" borderId="20" xfId="124" applyNumberFormat="1" applyFont="1" applyFill="1" applyBorder="1" applyAlignment="1" applyProtection="1">
      <alignment vertical="center" wrapText="1"/>
    </xf>
    <xf numFmtId="0" fontId="50" fillId="5" borderId="20" xfId="125" applyFont="1" applyFill="1" applyBorder="1" applyAlignment="1">
      <alignment vertical="center" wrapText="1"/>
    </xf>
    <xf numFmtId="0" fontId="50" fillId="14" borderId="20" xfId="125" applyFont="1" applyFill="1" applyBorder="1" applyAlignment="1">
      <alignment vertical="center" wrapText="1"/>
    </xf>
    <xf numFmtId="4" fontId="54" fillId="14" borderId="20" xfId="125" applyNumberFormat="1" applyFont="1" applyFill="1" applyBorder="1" applyAlignment="1">
      <alignment vertical="center" wrapText="1"/>
    </xf>
    <xf numFmtId="4" fontId="50" fillId="14" borderId="20" xfId="125" applyNumberFormat="1" applyFont="1" applyFill="1" applyBorder="1" applyAlignment="1">
      <alignment horizontal="right" vertical="center" wrapText="1"/>
    </xf>
    <xf numFmtId="4" fontId="54" fillId="7" borderId="20" xfId="125" applyNumberFormat="1" applyFont="1" applyFill="1" applyBorder="1" applyAlignment="1">
      <alignment vertical="center" wrapText="1"/>
    </xf>
    <xf numFmtId="4" fontId="50" fillId="7" borderId="20" xfId="125" applyNumberFormat="1" applyFont="1" applyFill="1" applyBorder="1" applyAlignment="1">
      <alignment horizontal="right" vertical="center" wrapText="1"/>
    </xf>
    <xf numFmtId="4" fontId="54" fillId="2" borderId="20" xfId="125" applyNumberFormat="1" applyFont="1" applyFill="1" applyBorder="1" applyAlignment="1">
      <alignment vertical="center" wrapText="1"/>
    </xf>
    <xf numFmtId="4" fontId="50" fillId="2" borderId="20" xfId="125" applyNumberFormat="1" applyFont="1" applyFill="1" applyBorder="1" applyAlignment="1">
      <alignment horizontal="right" vertical="center" wrapText="1"/>
    </xf>
    <xf numFmtId="0" fontId="54" fillId="20" borderId="20" xfId="125" applyFont="1" applyFill="1" applyBorder="1" applyAlignment="1">
      <alignment horizontal="center" vertical="center" wrapText="1"/>
    </xf>
    <xf numFmtId="0" fontId="55" fillId="20" borderId="20" xfId="125" applyFont="1" applyFill="1" applyBorder="1" applyAlignment="1">
      <alignment horizontal="center" vertical="center" wrapText="1"/>
    </xf>
    <xf numFmtId="49" fontId="54" fillId="20" borderId="20" xfId="125" applyNumberFormat="1" applyFont="1" applyFill="1" applyBorder="1" applyAlignment="1">
      <alignment horizontal="center" vertical="center" wrapText="1"/>
    </xf>
    <xf numFmtId="4" fontId="54" fillId="10" borderId="20" xfId="125" applyNumberFormat="1" applyFont="1" applyFill="1" applyBorder="1" applyAlignment="1">
      <alignment vertical="center" wrapText="1"/>
    </xf>
    <xf numFmtId="4" fontId="55" fillId="0" borderId="20" xfId="124" applyNumberFormat="1" applyFont="1" applyFill="1" applyBorder="1" applyAlignment="1" applyProtection="1">
      <alignment vertical="center" wrapText="1"/>
    </xf>
    <xf numFmtId="4" fontId="54" fillId="11" borderId="20" xfId="125" applyNumberFormat="1" applyFont="1" applyFill="1" applyBorder="1" applyAlignment="1">
      <alignment vertical="center" wrapText="1"/>
    </xf>
    <xf numFmtId="4" fontId="54" fillId="20" borderId="20" xfId="125" applyNumberFormat="1" applyFont="1" applyFill="1" applyBorder="1" applyAlignment="1">
      <alignment vertical="center" wrapText="1"/>
    </xf>
    <xf numFmtId="4" fontId="54" fillId="21" borderId="20" xfId="125" applyNumberFormat="1" applyFont="1" applyFill="1" applyBorder="1" applyAlignment="1">
      <alignment vertical="center" wrapText="1"/>
    </xf>
    <xf numFmtId="0" fontId="50" fillId="21" borderId="20" xfId="125" applyFont="1" applyFill="1" applyBorder="1" applyAlignment="1">
      <alignment horizontal="left" vertical="center" wrapText="1" indent="1"/>
    </xf>
    <xf numFmtId="4" fontId="46" fillId="0" borderId="20" xfId="0" applyNumberFormat="1" applyFont="1" applyBorder="1" applyAlignment="1">
      <alignment vertical="center" wrapText="1"/>
    </xf>
    <xf numFmtId="2" fontId="50" fillId="0" borderId="0" xfId="1" applyNumberFormat="1" applyFont="1" applyAlignment="1">
      <alignment horizontal="center" vertical="center" wrapText="1" readingOrder="1"/>
    </xf>
    <xf numFmtId="1" fontId="50" fillId="0" borderId="0" xfId="1" applyNumberFormat="1" applyFont="1" applyAlignment="1">
      <alignment horizontal="center" vertical="center" wrapText="1" readingOrder="1"/>
    </xf>
    <xf numFmtId="0" fontId="52" fillId="12" borderId="2" xfId="123" applyFont="1" applyFill="1" applyBorder="1" applyAlignment="1">
      <alignment horizontal="center" vertical="center" wrapText="1"/>
    </xf>
    <xf numFmtId="0" fontId="52" fillId="12" borderId="3" xfId="123" applyFont="1" applyFill="1" applyBorder="1" applyAlignment="1">
      <alignment horizontal="center" vertical="center" wrapText="1"/>
    </xf>
    <xf numFmtId="4" fontId="65" fillId="17" borderId="22" xfId="1" applyNumberFormat="1" applyFont="1" applyFill="1" applyBorder="1" applyAlignment="1">
      <alignment horizontal="center" vertical="center" wrapText="1"/>
    </xf>
    <xf numFmtId="4" fontId="65" fillId="17" borderId="23" xfId="1" applyNumberFormat="1" applyFont="1" applyFill="1" applyBorder="1" applyAlignment="1">
      <alignment horizontal="center" vertical="center" wrapText="1"/>
    </xf>
    <xf numFmtId="4" fontId="65" fillId="17" borderId="24" xfId="1" applyNumberFormat="1" applyFont="1" applyFill="1" applyBorder="1" applyAlignment="1">
      <alignment horizontal="center" vertical="center" wrapText="1"/>
    </xf>
    <xf numFmtId="4" fontId="65" fillId="17" borderId="9" xfId="1" applyNumberFormat="1" applyFont="1" applyFill="1" applyBorder="1" applyAlignment="1">
      <alignment horizontal="center" vertical="center" wrapText="1"/>
    </xf>
    <xf numFmtId="4" fontId="65" fillId="17" borderId="10" xfId="1" applyNumberFormat="1" applyFont="1" applyFill="1" applyBorder="1" applyAlignment="1">
      <alignment horizontal="center" vertical="center" wrapText="1"/>
    </xf>
    <xf numFmtId="2" fontId="64" fillId="0" borderId="0" xfId="1" applyNumberFormat="1" applyFont="1" applyAlignment="1">
      <alignment horizontal="center" vertical="center" wrapText="1" readingOrder="1"/>
    </xf>
    <xf numFmtId="1" fontId="64" fillId="0" borderId="0" xfId="1" applyNumberFormat="1" applyFont="1" applyAlignment="1">
      <alignment horizontal="center" vertical="center" wrapText="1" readingOrder="1"/>
    </xf>
    <xf numFmtId="0" fontId="58" fillId="16" borderId="22" xfId="125" applyFont="1" applyFill="1" applyBorder="1" applyAlignment="1">
      <alignment horizontal="center" vertical="center" wrapText="1"/>
    </xf>
    <xf numFmtId="0" fontId="58" fillId="16" borderId="19" xfId="125" applyFont="1" applyFill="1" applyBorder="1" applyAlignment="1">
      <alignment horizontal="center" vertical="center" wrapText="1"/>
    </xf>
    <xf numFmtId="4" fontId="65" fillId="16" borderId="23" xfId="1" applyNumberFormat="1" applyFont="1" applyFill="1" applyBorder="1" applyAlignment="1">
      <alignment horizontal="center" vertical="center" wrapText="1"/>
    </xf>
    <xf numFmtId="4" fontId="65" fillId="16" borderId="24" xfId="1" applyNumberFormat="1" applyFont="1" applyFill="1" applyBorder="1" applyAlignment="1">
      <alignment horizontal="center" vertical="center" wrapText="1"/>
    </xf>
    <xf numFmtId="4" fontId="65" fillId="18" borderId="22" xfId="1" applyNumberFormat="1" applyFont="1" applyFill="1" applyBorder="1" applyAlignment="1">
      <alignment horizontal="center" vertical="center" wrapText="1"/>
    </xf>
    <xf numFmtId="4" fontId="65" fillId="18" borderId="23" xfId="1" applyNumberFormat="1" applyFont="1" applyFill="1" applyBorder="1" applyAlignment="1">
      <alignment horizontal="center" vertical="center" wrapText="1"/>
    </xf>
    <xf numFmtId="4" fontId="65" fillId="18" borderId="24" xfId="1" applyNumberFormat="1" applyFont="1" applyFill="1" applyBorder="1" applyAlignment="1">
      <alignment horizontal="center" vertical="center" wrapText="1"/>
    </xf>
    <xf numFmtId="0" fontId="63" fillId="0" borderId="0" xfId="125" applyFont="1" applyAlignment="1">
      <alignment horizontal="left" vertical="center" wrapText="1"/>
    </xf>
    <xf numFmtId="0" fontId="58" fillId="16" borderId="8" xfId="125" applyFont="1" applyFill="1" applyBorder="1" applyAlignment="1">
      <alignment horizontal="center" vertical="center" wrapText="1"/>
    </xf>
    <xf numFmtId="0" fontId="58" fillId="16" borderId="12" xfId="125" applyFont="1" applyFill="1" applyBorder="1" applyAlignment="1">
      <alignment horizontal="center" vertical="center" wrapText="1"/>
    </xf>
    <xf numFmtId="0" fontId="58" fillId="16" borderId="14" xfId="125" applyFont="1" applyFill="1" applyBorder="1" applyAlignment="1">
      <alignment horizontal="center" vertical="center" wrapText="1"/>
    </xf>
    <xf numFmtId="4" fontId="65" fillId="16" borderId="9" xfId="1" applyNumberFormat="1" applyFont="1" applyFill="1" applyBorder="1" applyAlignment="1">
      <alignment horizontal="center" vertical="center" wrapText="1"/>
    </xf>
    <xf numFmtId="4" fontId="65" fillId="16" borderId="10" xfId="1" applyNumberFormat="1" applyFont="1" applyFill="1" applyBorder="1" applyAlignment="1">
      <alignment horizontal="center" vertical="center" wrapText="1"/>
    </xf>
    <xf numFmtId="4" fontId="65" fillId="17" borderId="11" xfId="1" applyNumberFormat="1" applyFont="1" applyFill="1" applyBorder="1" applyAlignment="1">
      <alignment horizontal="center" vertical="center" wrapText="1"/>
    </xf>
    <xf numFmtId="4" fontId="65" fillId="18" borderId="11" xfId="1" applyNumberFormat="1" applyFont="1" applyFill="1" applyBorder="1" applyAlignment="1">
      <alignment horizontal="center" vertical="center" wrapText="1"/>
    </xf>
    <xf numFmtId="4" fontId="65" fillId="18" borderId="9" xfId="1" applyNumberFormat="1" applyFont="1" applyFill="1" applyBorder="1" applyAlignment="1">
      <alignment horizontal="center" vertical="center" wrapText="1"/>
    </xf>
    <xf numFmtId="4" fontId="65" fillId="18" borderId="10" xfId="1" applyNumberFormat="1" applyFont="1" applyFill="1" applyBorder="1" applyAlignment="1">
      <alignment horizontal="center" vertical="center" wrapText="1"/>
    </xf>
    <xf numFmtId="0" fontId="50" fillId="11" borderId="20" xfId="125" applyFont="1" applyFill="1" applyBorder="1" applyAlignment="1">
      <alignment horizontal="center" vertical="center" wrapText="1"/>
    </xf>
    <xf numFmtId="2" fontId="69" fillId="0" borderId="0" xfId="1" applyNumberFormat="1" applyFont="1" applyAlignment="1">
      <alignment horizontal="center" vertical="center" wrapText="1" readingOrder="1"/>
    </xf>
    <xf numFmtId="1" fontId="69" fillId="0" borderId="0" xfId="1" applyNumberFormat="1" applyFont="1" applyAlignment="1">
      <alignment horizontal="center" vertical="center" wrapText="1" readingOrder="1"/>
    </xf>
    <xf numFmtId="0" fontId="69" fillId="11" borderId="0" xfId="125" applyFont="1" applyFill="1" applyAlignment="1">
      <alignment horizontal="left" vertical="center" wrapText="1"/>
    </xf>
    <xf numFmtId="0" fontId="50" fillId="11" borderId="20" xfId="1" applyFont="1" applyFill="1" applyBorder="1" applyAlignment="1">
      <alignment horizontal="center" vertical="center" wrapText="1"/>
    </xf>
    <xf numFmtId="0" fontId="45" fillId="11" borderId="20" xfId="1" applyFont="1" applyFill="1" applyBorder="1" applyAlignment="1">
      <alignment horizontal="center" vertical="center" wrapText="1"/>
    </xf>
    <xf numFmtId="0" fontId="42" fillId="0" borderId="0" xfId="125" applyFont="1" applyAlignment="1">
      <alignment horizontal="left" vertical="center" wrapText="1"/>
    </xf>
    <xf numFmtId="0" fontId="71" fillId="11" borderId="0" xfId="125" applyFont="1" applyFill="1" applyAlignment="1">
      <alignment horizontal="left" vertical="center" wrapText="1"/>
    </xf>
    <xf numFmtId="0" fontId="54" fillId="20" borderId="20" xfId="125" applyFont="1" applyFill="1" applyBorder="1" applyAlignment="1">
      <alignment horizontal="center" vertical="center" wrapText="1"/>
    </xf>
    <xf numFmtId="0" fontId="50" fillId="8" borderId="20" xfId="1" applyFont="1" applyFill="1" applyBorder="1" applyAlignment="1">
      <alignment horizontal="center" vertical="center" wrapText="1"/>
    </xf>
    <xf numFmtId="0" fontId="50" fillId="20" borderId="20" xfId="1" applyFont="1" applyFill="1" applyBorder="1" applyAlignment="1">
      <alignment horizontal="center" vertical="center" wrapText="1"/>
    </xf>
    <xf numFmtId="0" fontId="52" fillId="11" borderId="20" xfId="1" applyFont="1" applyFill="1" applyBorder="1" applyAlignment="1">
      <alignment horizontal="center" vertical="center" wrapText="1"/>
    </xf>
    <xf numFmtId="0" fontId="54" fillId="2" borderId="20" xfId="125" applyFont="1" applyFill="1" applyBorder="1" applyAlignment="1">
      <alignment horizontal="center" vertical="center" wrapText="1"/>
    </xf>
    <xf numFmtId="2" fontId="45" fillId="0" borderId="0" xfId="1" applyNumberFormat="1" applyFont="1" applyAlignment="1">
      <alignment horizontal="center" vertical="center" wrapText="1" readingOrder="1"/>
    </xf>
    <xf numFmtId="1" fontId="45" fillId="0" borderId="0" xfId="1" applyNumberFormat="1" applyFont="1" applyAlignment="1">
      <alignment horizontal="center" vertical="center" wrapText="1" readingOrder="1"/>
    </xf>
    <xf numFmtId="0" fontId="52" fillId="7" borderId="20" xfId="1" applyFont="1" applyFill="1" applyBorder="1" applyAlignment="1">
      <alignment horizontal="center" vertical="center" wrapText="1"/>
    </xf>
    <xf numFmtId="0" fontId="50" fillId="2" borderId="20" xfId="1" applyFont="1" applyFill="1" applyBorder="1" applyAlignment="1">
      <alignment horizontal="center" vertical="center" wrapText="1"/>
    </xf>
    <xf numFmtId="0" fontId="69" fillId="22" borderId="20" xfId="90" applyFont="1" applyFill="1" applyBorder="1" applyAlignment="1">
      <alignment horizontal="center" vertical="center" wrapText="1"/>
    </xf>
    <xf numFmtId="0" fontId="66" fillId="0" borderId="0" xfId="90" applyFont="1" applyAlignment="1">
      <alignment horizontal="center" vertical="center" wrapText="1"/>
    </xf>
    <xf numFmtId="0" fontId="45" fillId="20" borderId="20" xfId="90" applyFont="1" applyFill="1" applyBorder="1" applyAlignment="1">
      <alignment horizontal="center" vertical="center" wrapText="1"/>
    </xf>
    <xf numFmtId="0" fontId="45" fillId="20" borderId="18" xfId="90" applyFont="1" applyFill="1" applyBorder="1" applyAlignment="1">
      <alignment horizontal="center" vertical="center" wrapText="1"/>
    </xf>
    <xf numFmtId="0" fontId="45" fillId="20" borderId="13" xfId="90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4" fontId="65" fillId="17" borderId="27" xfId="1" applyNumberFormat="1" applyFont="1" applyFill="1" applyBorder="1" applyAlignment="1">
      <alignment horizontal="center" vertical="center" wrapText="1"/>
    </xf>
    <xf numFmtId="4" fontId="65" fillId="17" borderId="28" xfId="1" applyNumberFormat="1" applyFont="1" applyFill="1" applyBorder="1" applyAlignment="1">
      <alignment horizontal="center" vertical="center" wrapText="1"/>
    </xf>
    <xf numFmtId="0" fontId="63" fillId="0" borderId="0" xfId="99" applyFont="1" applyAlignment="1">
      <alignment horizontal="left" vertical="center" wrapText="1"/>
    </xf>
    <xf numFmtId="0" fontId="58" fillId="16" borderId="26" xfId="99" applyFont="1" applyFill="1" applyBorder="1" applyAlignment="1">
      <alignment horizontal="center" vertical="center" wrapText="1"/>
    </xf>
    <xf numFmtId="0" fontId="58" fillId="16" borderId="29" xfId="99" applyFont="1" applyFill="1" applyBorder="1" applyAlignment="1">
      <alignment horizontal="center" vertical="center" wrapText="1"/>
    </xf>
    <xf numFmtId="4" fontId="65" fillId="16" borderId="27" xfId="1" applyNumberFormat="1" applyFont="1" applyFill="1" applyBorder="1" applyAlignment="1">
      <alignment horizontal="center" vertical="center" wrapText="1"/>
    </xf>
    <xf numFmtId="4" fontId="65" fillId="18" borderId="27" xfId="1" applyNumberFormat="1" applyFont="1" applyFill="1" applyBorder="1" applyAlignment="1">
      <alignment horizontal="center" vertical="center" wrapText="1"/>
    </xf>
    <xf numFmtId="0" fontId="68" fillId="0" borderId="0" xfId="93" applyFont="1" applyAlignment="1">
      <alignment horizontal="center" vertical="center" wrapText="1"/>
    </xf>
    <xf numFmtId="0" fontId="45" fillId="2" borderId="20" xfId="93" applyFont="1" applyFill="1" applyBorder="1" applyAlignment="1">
      <alignment horizontal="center" vertical="center" wrapText="1"/>
    </xf>
    <xf numFmtId="0" fontId="45" fillId="2" borderId="18" xfId="93" applyFont="1" applyFill="1" applyBorder="1" applyAlignment="1">
      <alignment horizontal="center" vertical="center" wrapText="1"/>
    </xf>
    <xf numFmtId="0" fontId="45" fillId="2" borderId="33" xfId="93" applyFont="1" applyFill="1" applyBorder="1" applyAlignment="1">
      <alignment horizontal="center" vertical="center" wrapText="1"/>
    </xf>
    <xf numFmtId="0" fontId="45" fillId="2" borderId="13" xfId="93" applyFont="1" applyFill="1" applyBorder="1" applyAlignment="1">
      <alignment horizontal="center" vertical="center" wrapText="1"/>
    </xf>
    <xf numFmtId="0" fontId="66" fillId="0" borderId="0" xfId="93" applyFont="1" applyAlignment="1">
      <alignment horizontal="center" vertical="center" wrapText="1"/>
    </xf>
    <xf numFmtId="0" fontId="45" fillId="2" borderId="2" xfId="93" applyFont="1" applyFill="1" applyBorder="1" applyAlignment="1">
      <alignment horizontal="center" vertical="center" wrapText="1"/>
    </xf>
    <xf numFmtId="0" fontId="45" fillId="2" borderId="3" xfId="93" applyFont="1" applyFill="1" applyBorder="1" applyAlignment="1">
      <alignment horizontal="center" vertical="center" wrapText="1"/>
    </xf>
    <xf numFmtId="0" fontId="45" fillId="2" borderId="34" xfId="93" applyFont="1" applyFill="1" applyBorder="1" applyAlignment="1">
      <alignment horizontal="center" vertical="center" wrapText="1"/>
    </xf>
    <xf numFmtId="0" fontId="45" fillId="2" borderId="7" xfId="93" applyFont="1" applyFill="1" applyBorder="1" applyAlignment="1">
      <alignment horizontal="center" vertical="center" wrapText="1"/>
    </xf>
    <xf numFmtId="0" fontId="45" fillId="2" borderId="35" xfId="93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4" fontId="59" fillId="0" borderId="0" xfId="0" applyNumberFormat="1" applyFont="1" applyAlignment="1">
      <alignment horizontal="left" vertical="center" wrapText="1"/>
    </xf>
    <xf numFmtId="4" fontId="59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center" vertical="center" wrapText="1"/>
    </xf>
    <xf numFmtId="1" fontId="47" fillId="11" borderId="1" xfId="0" applyNumberFormat="1" applyFont="1" applyFill="1" applyBorder="1" applyAlignment="1">
      <alignment horizontal="center" vertical="center" wrapText="1"/>
    </xf>
    <xf numFmtId="1" fontId="47" fillId="11" borderId="2" xfId="0" applyNumberFormat="1" applyFont="1" applyFill="1" applyBorder="1" applyAlignment="1">
      <alignment horizontal="center" vertical="center" wrapText="1"/>
    </xf>
    <xf numFmtId="1" fontId="47" fillId="11" borderId="3" xfId="0" applyNumberFormat="1" applyFont="1" applyFill="1" applyBorder="1" applyAlignment="1">
      <alignment horizontal="center" vertical="center" wrapText="1"/>
    </xf>
    <xf numFmtId="1" fontId="47" fillId="7" borderId="2" xfId="0" applyNumberFormat="1" applyFont="1" applyFill="1" applyBorder="1" applyAlignment="1">
      <alignment horizontal="center" vertical="center" wrapText="1"/>
    </xf>
    <xf numFmtId="1" fontId="47" fillId="7" borderId="3" xfId="0" applyNumberFormat="1" applyFont="1" applyFill="1" applyBorder="1" applyAlignment="1">
      <alignment horizontal="center" vertical="center" wrapText="1"/>
    </xf>
    <xf numFmtId="1" fontId="47" fillId="7" borderId="1" xfId="0" applyNumberFormat="1" applyFont="1" applyFill="1" applyBorder="1" applyAlignment="1">
      <alignment horizontal="center" vertical="center" wrapText="1"/>
    </xf>
  </cellXfs>
  <cellStyles count="126">
    <cellStyle name="Comma 2" xfId="39" xr:uid="{00000000-0005-0000-0000-000000000000}"/>
    <cellStyle name="Currency 2" xfId="25" xr:uid="{00000000-0005-0000-0000-000001000000}"/>
    <cellStyle name="Currency 2 2" xfId="40" xr:uid="{00000000-0005-0000-0000-000002000000}"/>
    <cellStyle name="Currency 2 3" xfId="41" xr:uid="{00000000-0005-0000-0000-000003000000}"/>
    <cellStyle name="Currency 2 4" xfId="42" xr:uid="{00000000-0005-0000-0000-000004000000}"/>
    <cellStyle name="Currency 3" xfId="26" xr:uid="{00000000-0005-0000-0000-000005000000}"/>
    <cellStyle name="Currency 3 2" xfId="43" xr:uid="{00000000-0005-0000-0000-000006000000}"/>
    <cellStyle name="Currency 3 3" xfId="44" xr:uid="{00000000-0005-0000-0000-000007000000}"/>
    <cellStyle name="Currency 4" xfId="45" xr:uid="{00000000-0005-0000-0000-000008000000}"/>
    <cellStyle name="Moeda 2" xfId="27" xr:uid="{00000000-0005-0000-0000-000009000000}"/>
    <cellStyle name="Normal" xfId="0" builtinId="0"/>
    <cellStyle name="Normal 10" xfId="28" xr:uid="{00000000-0005-0000-0000-00000B000000}"/>
    <cellStyle name="Normal 10 2" xfId="46" xr:uid="{00000000-0005-0000-0000-00000C000000}"/>
    <cellStyle name="Normal 10 3" xfId="47" xr:uid="{00000000-0005-0000-0000-00000D000000}"/>
    <cellStyle name="Normal 10 4" xfId="80" xr:uid="{F99BEE8C-1FAA-4815-9E9F-964BE0AC8BA9}"/>
    <cellStyle name="Normal 11" xfId="48" xr:uid="{00000000-0005-0000-0000-00000E000000}"/>
    <cellStyle name="Normal 12" xfId="49" xr:uid="{00000000-0005-0000-0000-00000F000000}"/>
    <cellStyle name="Normal 13" xfId="90" xr:uid="{D1DF34D2-47EA-4B59-914C-A387ADFD9242}"/>
    <cellStyle name="Normal 14" xfId="93" xr:uid="{341074FE-0516-44E2-A644-870C5C9D6E72}"/>
    <cellStyle name="Normal 15" xfId="96" xr:uid="{80BAEDAE-303F-428C-93BE-21BE2C794902}"/>
    <cellStyle name="Normal 16" xfId="99" xr:uid="{6E3BD215-0C25-4701-AF2A-74398B2AB85B}"/>
    <cellStyle name="Normal 17" xfId="102" xr:uid="{0CB70D2B-113C-420B-BF69-EBD200548E8C}"/>
    <cellStyle name="Normal 18" xfId="105" xr:uid="{45E74014-331B-479E-81F6-9A4AAE88B6C9}"/>
    <cellStyle name="Normal 19" xfId="108" xr:uid="{BE5946AE-E5B1-43EC-A853-54F29C5C0395}"/>
    <cellStyle name="Normal 2" xfId="2" xr:uid="{00000000-0005-0000-0000-000010000000}"/>
    <cellStyle name="Normal 2 10" xfId="12" xr:uid="{00000000-0005-0000-0000-000011000000}"/>
    <cellStyle name="Normal 2 11" xfId="13" xr:uid="{00000000-0005-0000-0000-000012000000}"/>
    <cellStyle name="Normal 2 12" xfId="14" xr:uid="{00000000-0005-0000-0000-000013000000}"/>
    <cellStyle name="Normal 2 13" xfId="15" xr:uid="{00000000-0005-0000-0000-000014000000}"/>
    <cellStyle name="Normal 2 14" xfId="16" xr:uid="{00000000-0005-0000-0000-000015000000}"/>
    <cellStyle name="Normal 2 15" xfId="17" xr:uid="{00000000-0005-0000-0000-000016000000}"/>
    <cellStyle name="Normal 2 16" xfId="18" xr:uid="{00000000-0005-0000-0000-000017000000}"/>
    <cellStyle name="Normal 2 17" xfId="19" xr:uid="{00000000-0005-0000-0000-000018000000}"/>
    <cellStyle name="Normal 2 18" xfId="20" xr:uid="{00000000-0005-0000-0000-000019000000}"/>
    <cellStyle name="Normal 2 19" xfId="21" xr:uid="{00000000-0005-0000-0000-00001A000000}"/>
    <cellStyle name="Normal 2 2" xfId="3" xr:uid="{00000000-0005-0000-0000-00001B000000}"/>
    <cellStyle name="Normal 2 2 2" xfId="50" xr:uid="{00000000-0005-0000-0000-00001C000000}"/>
    <cellStyle name="Normal 2 2 3" xfId="51" xr:uid="{00000000-0005-0000-0000-00001D000000}"/>
    <cellStyle name="Normal 2 20" xfId="22" xr:uid="{00000000-0005-0000-0000-00001E000000}"/>
    <cellStyle name="Normal 2 21" xfId="23" xr:uid="{00000000-0005-0000-0000-00001F000000}"/>
    <cellStyle name="Normal 2 22" xfId="38" xr:uid="{00000000-0005-0000-0000-000020000000}"/>
    <cellStyle name="Normal 2 23" xfId="77" xr:uid="{3D0CAFA2-0C18-4114-8BFD-8950703CB904}"/>
    <cellStyle name="Normal 2 24" xfId="79" xr:uid="{EABB4549-05AF-44FE-B996-F03BC9F04B91}"/>
    <cellStyle name="Normal 2 25" xfId="83" xr:uid="{9C112487-99AE-47A1-BC6F-ED8DE028A4C2}"/>
    <cellStyle name="Normal 2 26" xfId="85" xr:uid="{AEF0E555-5312-434A-959E-A37426FC90C2}"/>
    <cellStyle name="Normal 2 27" xfId="87" xr:uid="{9A3BD680-32C1-428D-BD17-227289CB042A}"/>
    <cellStyle name="Normal 2 28" xfId="89" xr:uid="{1A147A83-ED83-4F29-A2B6-238D86FF5C2F}"/>
    <cellStyle name="Normal 2 29" xfId="92" xr:uid="{C09CABAF-0574-42D3-AF2A-697ED583B159}"/>
    <cellStyle name="Normal 2 3" xfId="4" xr:uid="{00000000-0005-0000-0000-000021000000}"/>
    <cellStyle name="Normal 2 3 2" xfId="52" xr:uid="{00000000-0005-0000-0000-000022000000}"/>
    <cellStyle name="Normal 2 3 3" xfId="53" xr:uid="{00000000-0005-0000-0000-000023000000}"/>
    <cellStyle name="Normal 2 30" xfId="94" xr:uid="{C25C936A-0FBF-4488-B030-D69711ABC4DC}"/>
    <cellStyle name="Normal 2 31" xfId="97" xr:uid="{9414B16C-159E-4586-B137-840E4E6BC80F}"/>
    <cellStyle name="Normal 2 32" xfId="101" xr:uid="{07ED52B4-CF4E-4E31-80E1-473261319316}"/>
    <cellStyle name="Normal 2 33" xfId="104" xr:uid="{CA93F53E-B187-47DD-9A87-7C8644948FD1}"/>
    <cellStyle name="Normal 2 34" xfId="107" xr:uid="{9A24073E-DCAC-4203-940A-BE178F6CFD22}"/>
    <cellStyle name="Normal 2 35" xfId="110" xr:uid="{3E89A058-6FA4-4D57-914C-8F4D6AB1698A}"/>
    <cellStyle name="Normal 2 36" xfId="113" xr:uid="{5A4DB3CF-0250-4CA4-8017-C9B1D6900215}"/>
    <cellStyle name="Normal 2 37" xfId="116" xr:uid="{9D0BD10F-53FF-45F2-ADC2-8678E21799D5}"/>
    <cellStyle name="Normal 2 38" xfId="119" xr:uid="{21B3B7C1-FB24-41F9-A1E7-3CD03D7CBDB4}"/>
    <cellStyle name="Normal 2 39" xfId="122" xr:uid="{119B10A1-3E52-4A18-BC52-BACBC71F571F}"/>
    <cellStyle name="Normal 2 4" xfId="5" xr:uid="{00000000-0005-0000-0000-000024000000}"/>
    <cellStyle name="Normal 2 40" xfId="125" xr:uid="{1F5AB7E4-70A5-4010-88C1-CB9312BFB89B}"/>
    <cellStyle name="Normal 2 5" xfId="6" xr:uid="{00000000-0005-0000-0000-000025000000}"/>
    <cellStyle name="Normal 2 6" xfId="8" xr:uid="{00000000-0005-0000-0000-000026000000}"/>
    <cellStyle name="Normal 2 7" xfId="9" xr:uid="{00000000-0005-0000-0000-000027000000}"/>
    <cellStyle name="Normal 2 8" xfId="10" xr:uid="{00000000-0005-0000-0000-000028000000}"/>
    <cellStyle name="Normal 2 9" xfId="11" xr:uid="{00000000-0005-0000-0000-000029000000}"/>
    <cellStyle name="Normal 20" xfId="111" xr:uid="{E9D57494-2DAB-4406-9BFF-4ADDF1563584}"/>
    <cellStyle name="Normal 21" xfId="114" xr:uid="{BBEED114-38FB-411A-83B3-E1B737D08345}"/>
    <cellStyle name="Normal 22" xfId="117" xr:uid="{7EC44984-25E9-4FFA-940D-5ABC2F30E8A6}"/>
    <cellStyle name="Normal 23" xfId="120" xr:uid="{84DF6AA4-BB77-432A-9CC8-3C046D552BAA}"/>
    <cellStyle name="Normal 24" xfId="123" xr:uid="{9C07F4AB-2CB7-4223-A672-65B83A7A22EA}"/>
    <cellStyle name="Normal 3" xfId="1" xr:uid="{00000000-0005-0000-0000-00002A000000}"/>
    <cellStyle name="Normal 4" xfId="7" xr:uid="{00000000-0005-0000-0000-00002B000000}"/>
    <cellStyle name="Normal 4 2" xfId="29" xr:uid="{00000000-0005-0000-0000-00002C000000}"/>
    <cellStyle name="Normal 4 2 2" xfId="54" xr:uid="{00000000-0005-0000-0000-00002D000000}"/>
    <cellStyle name="Normal 4 2 3" xfId="55" xr:uid="{00000000-0005-0000-0000-00002E000000}"/>
    <cellStyle name="Normal 4 3" xfId="56" xr:uid="{00000000-0005-0000-0000-00002F000000}"/>
    <cellStyle name="Normal 4 4" xfId="57" xr:uid="{00000000-0005-0000-0000-000030000000}"/>
    <cellStyle name="Normal 5" xfId="30" xr:uid="{00000000-0005-0000-0000-000031000000}"/>
    <cellStyle name="Normal 5 2" xfId="58" xr:uid="{00000000-0005-0000-0000-000032000000}"/>
    <cellStyle name="Normal 5 3" xfId="59" xr:uid="{00000000-0005-0000-0000-000033000000}"/>
    <cellStyle name="Normal 6" xfId="31" xr:uid="{00000000-0005-0000-0000-000034000000}"/>
    <cellStyle name="Normal 6 2" xfId="32" xr:uid="{00000000-0005-0000-0000-000035000000}"/>
    <cellStyle name="Normal 6 2 2" xfId="60" xr:uid="{00000000-0005-0000-0000-000036000000}"/>
    <cellStyle name="Normal 6 2 3" xfId="61" xr:uid="{00000000-0005-0000-0000-000037000000}"/>
    <cellStyle name="Normal 6 3" xfId="62" xr:uid="{00000000-0005-0000-0000-000038000000}"/>
    <cellStyle name="Normal 6 4" xfId="63" xr:uid="{00000000-0005-0000-0000-000039000000}"/>
    <cellStyle name="Normal 7" xfId="33" xr:uid="{00000000-0005-0000-0000-00003A000000}"/>
    <cellStyle name="Normal 7 2" xfId="64" xr:uid="{00000000-0005-0000-0000-00003B000000}"/>
    <cellStyle name="Normal 7 3" xfId="65" xr:uid="{00000000-0005-0000-0000-00003C000000}"/>
    <cellStyle name="Normal 8" xfId="34" xr:uid="{00000000-0005-0000-0000-00003D000000}"/>
    <cellStyle name="Normal 8 2" xfId="66" xr:uid="{00000000-0005-0000-0000-00003E000000}"/>
    <cellStyle name="Normal 8 3" xfId="67" xr:uid="{00000000-0005-0000-0000-00003F000000}"/>
    <cellStyle name="Normal 9" xfId="35" xr:uid="{00000000-0005-0000-0000-000040000000}"/>
    <cellStyle name="Normal 9 2" xfId="68" xr:uid="{00000000-0005-0000-0000-000041000000}"/>
    <cellStyle name="Normal 9 3" xfId="69" xr:uid="{00000000-0005-0000-0000-000042000000}"/>
    <cellStyle name="Percent 2" xfId="70" xr:uid="{00000000-0005-0000-0000-000043000000}"/>
    <cellStyle name="Total 2" xfId="71" xr:uid="{00000000-0005-0000-0000-000044000000}"/>
    <cellStyle name="Total 3" xfId="72" xr:uid="{00000000-0005-0000-0000-000045000000}"/>
    <cellStyle name="Vírgula 2" xfId="24" xr:uid="{00000000-0005-0000-0000-000046000000}"/>
    <cellStyle name="Vírgula 2 10" xfId="86" xr:uid="{1CDE7F60-ACE4-4EC3-9ECA-2FD80CB8A8D1}"/>
    <cellStyle name="Vírgula 2 11" xfId="88" xr:uid="{810274DA-E576-4A56-9C5C-D663E50823DA}"/>
    <cellStyle name="Vírgula 2 12" xfId="91" xr:uid="{39E1988B-4E86-4DDE-B9A7-53510410E50A}"/>
    <cellStyle name="Vírgula 2 13" xfId="95" xr:uid="{A51EB6F2-FA39-4EE3-A24D-C376F5E36CD0}"/>
    <cellStyle name="Vírgula 2 14" xfId="98" xr:uid="{BECA3E30-E6D2-45B7-8D1E-A27F44558DFA}"/>
    <cellStyle name="Vírgula 2 15" xfId="100" xr:uid="{61D05FB3-C9ED-4BF7-83BB-440A3F513FB2}"/>
    <cellStyle name="Vírgula 2 16" xfId="103" xr:uid="{B222AC64-D4EA-41FE-842E-90D24C6C171B}"/>
    <cellStyle name="Vírgula 2 17" xfId="106" xr:uid="{DA9D0580-D268-45C9-A4CA-E92DF2A091AA}"/>
    <cellStyle name="Vírgula 2 18" xfId="109" xr:uid="{49A6E8BD-39BD-4C72-AB8C-418DAE74C668}"/>
    <cellStyle name="Vírgula 2 19" xfId="112" xr:uid="{BC57C7C3-F0D0-40D8-8D23-C662488C72DA}"/>
    <cellStyle name="Vírgula 2 2" xfId="36" xr:uid="{00000000-0005-0000-0000-000047000000}"/>
    <cellStyle name="Vírgula 2 2 2" xfId="73" xr:uid="{00000000-0005-0000-0000-000048000000}"/>
    <cellStyle name="Vírgula 2 2 3" xfId="74" xr:uid="{00000000-0005-0000-0000-000049000000}"/>
    <cellStyle name="Vírgula 2 20" xfId="115" xr:uid="{E3B782F7-8EF3-4F1D-9264-B364B63BAC27}"/>
    <cellStyle name="Vírgula 2 21" xfId="118" xr:uid="{1A4E7F19-9149-43EA-B9C8-653323292FBA}"/>
    <cellStyle name="Vírgula 2 22" xfId="121" xr:uid="{A69A1DEE-19EA-4C0D-9062-54ACC559E4AA}"/>
    <cellStyle name="Vírgula 2 23" xfId="124" xr:uid="{BC2174D2-0EDB-4CD1-AFF4-C2E5F4EC62B8}"/>
    <cellStyle name="Vírgula 2 3" xfId="37" xr:uid="{00000000-0005-0000-0000-00004A000000}"/>
    <cellStyle name="Vírgula 2 4" xfId="75" xr:uid="{00000000-0005-0000-0000-00004B000000}"/>
    <cellStyle name="Vírgula 2 5" xfId="76" xr:uid="{19C0784B-C25D-4E38-83B3-319308310A33}"/>
    <cellStyle name="Vírgula 2 6" xfId="78" xr:uid="{4108E5B3-9BC6-4867-8395-C44269A3775A}"/>
    <cellStyle name="Vírgula 2 7" xfId="81" xr:uid="{B7F2D8F4-E614-4C43-99F4-22E0A231A3BF}"/>
    <cellStyle name="Vírgula 2 8" xfId="82" xr:uid="{637E0D08-DF68-4430-86AC-5617117A9260}"/>
    <cellStyle name="Vírgula 2 9" xfId="84" xr:uid="{F4956D16-D35B-405C-9BC0-E9A816419B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externalLink" Target="externalLinks/externalLink14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42" Type="http://schemas.openxmlformats.org/officeDocument/2006/relationships/externalLink" Target="externalLinks/externalLink17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15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externalLink" Target="externalLinks/externalLink13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1\Departamento\DOConta\DOr&#231;amento\OSS%202014\Retificativo%2001\OSS2014_Ret_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2\Dados\Unidades%20Organicas\DOC-DO\Execu&#231;&#227;o\201605\Subsistema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2\Dados\Unidades%20Organicas\DOC-DO\Execu&#231;&#227;o\201605\2015\2015_12\Subsistema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2\Dados\Documents%20and%20Settings\nuno.santos\Local%20Settings\Temporary%20Internet%20Files\Content.Outlook\MTCVKID9\201012\Abril\2008_12_31\Subsistema%20Dezembro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2\Dados\Unidades%20Organicas\DOC-DO\Execu&#231;&#227;o\201605\2015\2015_12\2008_12_31\Subsistema%20Dezembro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sa.coelho/Desktop/Seguran&#231;aSocial/Anos_PlanoContas/2024/ContasMensais2024/9_Setembro_2024/INSS_SetembroVF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sa/Desktop/TrabalhoTL_2024/2024/ContasMensais2024/2_Fevereiro_2024/MapasFev2024/INSS_fevereiro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cedimentosFinanceiro2023\2_Execu&#231;&#227;oOr&#231;amental_2023_Fevereiro_CONSULT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sa.coelho/Desktop/Seguran&#231;aSocial/Anos_PlanoContas/2023/2_ContasMensais2023/12_dezembro2023/12_Execu&#231;&#227;oOr&#231;amental_Dezembro2023_revistoVFF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sa.coelho/Desktop/Seguran&#231;aSocial/Anos_PlanoContas/2024/ContasMensais2024/9_Setembro_2024/FRSS_SetembroVF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epartamento%20Financeiro\Unidade%20Contabiliza&#231;&#227;o%20e%20Controlo%20Or&#231;amental\ContasJan2021\Execu&#231;&#227;oOr&#231;amental_2021_Janeir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Trabalho/Maio_Casa/2021/FINAL2021/Contas2021/4_Abril/Execu&#231;&#227;oOr&#231;amental2021_Abr_VF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sa/Desktop/TrabalhoTL_2024/2024/ContasMensais2024/2_Fevereiro_2024/MapasFev2024/FRSS_fevereiro2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sa/Desktop/TrabalhoTL_2024/2024/ContasMensais2024/1_Janeiro_2024/Mapas/Iniciais/FRSS_janeiro2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2\Dados\Unidades%20Organicas\DOC-DO\Execu&#231;&#227;o\201605\2015\2015_12\2014_12\2012_12\Subsistema%20201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sa/Desktop/TrabalhoTL_2024/2024/ContasMensais2024/1_Janeiro_2024/Mapas/Iniciais/INSS_janeiro2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sa.coelho/Desktop/Seguran&#231;aSocial/Anos_PlanoContas/2025/3_OSS_2025_VF/MapasOSS25/OSS_Global_2025_VF4Aprov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"/>
      <sheetName val="1029"/>
      <sheetName val="CEDIC"/>
      <sheetName val="Transferência OE 2014"/>
      <sheetName val="Versão Incremental (com CGA)"/>
      <sheetName val="2014 (Vs Anterior)"/>
      <sheetName val="Mapa IX Analitico (Vs anterior)"/>
      <sheetName val="Mapa Relatório"/>
      <sheetName val="Mapa IX Sintetico CGA"/>
      <sheetName val="Mapa IX Sintetico "/>
      <sheetName val="Mapa IX Analitico (2014)"/>
      <sheetName val="Mapa IX Analitico"/>
      <sheetName val="Mapa IX Analitico CGA"/>
      <sheetName val="AS Fontes Financiamento"/>
      <sheetName val="2014"/>
      <sheetName val="Saldos Globais"/>
      <sheetName val="Op. Intra Ss"/>
      <sheetName val="Consolidado"/>
      <sheetName val="Op. Intra Rendas"/>
      <sheetName val="Administração"/>
      <sheetName val="Dot-Admin_2013"/>
      <sheetName val="Dot-Auxiliar-D"/>
      <sheetName val="Dot-Auxiliar-R"/>
      <sheetName val="OSS-Admin_2014"/>
      <sheetName val="OSS-Auxiliar-D"/>
      <sheetName val="OSS-Auxiliar-R"/>
      <sheetName val="RET-Admin_2014"/>
      <sheetName val="RET-Auxiliar-D"/>
      <sheetName val="RET-Auxiliar-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51">
          <cell r="O1051">
            <v>4400000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"/>
      <sheetName val="9999"/>
      <sheetName val="7777"/>
      <sheetName val="4070"/>
      <sheetName val="3016"/>
      <sheetName val="3015"/>
      <sheetName val="3014"/>
      <sheetName val="3012"/>
      <sheetName val="3011"/>
      <sheetName val="3001"/>
      <sheetName val="2001"/>
      <sheetName val="1029"/>
      <sheetName val="1001"/>
      <sheetName val="Consolidado"/>
      <sheetName val="Verbetes"/>
      <sheetName val="Op. Intra Rendas"/>
      <sheetName val="Op. Intra PAS_P_F_RA311_AFP"/>
      <sheetName val="Administração"/>
      <sheetName val="Saldos de Gerência"/>
      <sheetName val="Saldos Globais"/>
      <sheetName val="2016"/>
      <sheetName val="Mapa IX Sintetico"/>
      <sheetName val="Mapa IX Analitico"/>
      <sheetName val="Sintético"/>
      <sheetName val="OSS2016-Auxiliar-D"/>
      <sheetName val="OSS2016-Auxiliar-R"/>
      <sheetName val="OSS-Admin_2016"/>
      <sheetName val="Exec-Admin_2016"/>
      <sheetName val="Exec2016-Auxiliar-R"/>
      <sheetName val="Exec2016-Auxiliar-D"/>
      <sheetName val="R-X"/>
      <sheetName val="D-XI"/>
      <sheetName val="D-XII"/>
      <sheetName val="R-XIII"/>
      <sheetName val="D-XIV"/>
      <sheetName val="XXI"/>
      <sheetName val="XXII"/>
      <sheetName val="DGO - 10 - SS"/>
      <sheetName val="SS1Relatorio"/>
      <sheetName val="DGO - 15 SG"/>
      <sheetName val="DGO - 11 - SS Eco"/>
      <sheetName val="SS1"/>
      <sheetName val="DGO - detalhe R.05.03.01"/>
      <sheetName val="Transferências Economicas"/>
      <sheetName val="Serviço por Económicas"/>
      <sheetName val="AS"/>
      <sheetName val="AS_Fin"/>
      <sheetName val="AS_resumo"/>
      <sheetName val="Prestações Subsidio Desemprego"/>
      <sheetName val="TRF IGFCSS"/>
      <sheetName val="Contribuições e Iva"/>
      <sheetName val="Pensões Consolidada"/>
      <sheetName val="Administração (2)"/>
      <sheetName val="Transferências"/>
      <sheetName val="SO"/>
      <sheetName val="Mapa Relatório"/>
      <sheetName val="Folha2"/>
      <sheetName val="PES+ASECE"/>
      <sheetName val="mapa PES"/>
      <sheetName val="D-XI Subsiste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008">
          <cell r="N3008">
            <v>1488737</v>
          </cell>
        </row>
        <row r="3012">
          <cell r="N3012">
            <v>511263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"/>
      <sheetName val="7777"/>
      <sheetName val="9999"/>
      <sheetName val="1000"/>
      <sheetName val="1029"/>
      <sheetName val="2001"/>
      <sheetName val="3001"/>
      <sheetName val="3005"/>
      <sheetName val="3011"/>
      <sheetName val="3012"/>
      <sheetName val="3014"/>
      <sheetName val="3015"/>
      <sheetName val="0003"/>
      <sheetName val="3016"/>
      <sheetName val="0004"/>
      <sheetName val="4050"/>
      <sheetName val="4060"/>
      <sheetName val="Consolidado"/>
      <sheetName val="2013"/>
      <sheetName val="Mapa IX Analitico"/>
      <sheetName val="Mapa IX Sintetico"/>
      <sheetName val="Op. Intra Ss"/>
      <sheetName val="Op. Intra Rendas"/>
      <sheetName val="Administração"/>
      <sheetName val="Dot-Admin_2013"/>
      <sheetName val="Exec-Admin_2013"/>
      <sheetName val="Dot-Auxiliar-D"/>
      <sheetName val="Exec-Auxiliar-D"/>
      <sheetName val="Dot-Auxiliar-R"/>
      <sheetName val="Exec-Auxiliar-R"/>
      <sheetName val="R-X"/>
      <sheetName val="XXII"/>
      <sheetName val="R-XIII"/>
      <sheetName val="D-XII"/>
      <sheetName val="D-XIV"/>
      <sheetName val="D-XI"/>
      <sheetName val="Relatorio"/>
      <sheetName val="Venda AF(DGO)"/>
      <sheetName val="PES+ASECE"/>
      <sheetName val="SS1"/>
      <sheetName val="SS1Relatorio (+mapa PES )"/>
      <sheetName val="SS1Relatorio"/>
      <sheetName val="Transferências Economicas"/>
      <sheetName val="Serviço por Económic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51">
          <cell r="Y1051">
            <v>1720834.1099999999</v>
          </cell>
        </row>
        <row r="1065">
          <cell r="Y1065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9999"/>
      <sheetName val="1001-8888"/>
      <sheetName val="1029"/>
      <sheetName val="2001"/>
      <sheetName val="3001"/>
      <sheetName val="3002"/>
      <sheetName val="3003"/>
      <sheetName val="3004"/>
      <sheetName val="3005"/>
      <sheetName val="3006"/>
      <sheetName val="3007"/>
      <sheetName val="3008"/>
      <sheetName val="3009"/>
      <sheetName val="3010"/>
      <sheetName val="3011"/>
      <sheetName val="3012"/>
      <sheetName val="3013"/>
      <sheetName val="3014"/>
      <sheetName val="4000"/>
      <sheetName val="Consolidado"/>
      <sheetName val="Saldos Globais"/>
      <sheetName val="2008"/>
      <sheetName val="Mapa IX Analitico"/>
      <sheetName val="Mapa IX Sintetico"/>
      <sheetName val="Exec Auxiliar-D"/>
      <sheetName val="Exec Auxiliar-R"/>
      <sheetName val="Administração"/>
      <sheetName val="Exec-Admin_2008"/>
      <sheetName val="Dot-Admin_2008"/>
      <sheetName val="OR Rend"/>
      <sheetName val="AE"/>
      <sheetName val="27-07-Pensões"/>
      <sheetName val="Pensões-I"/>
      <sheetName val="Pensões-ISS"/>
      <sheetName val="SO1"/>
      <sheetName val="SO"/>
      <sheetName val="Decomposição Saldo"/>
      <sheetName val="Cativos"/>
      <sheetName val="AS"/>
      <sheetName val="Cál. Contrib."/>
      <sheetName val="Dot Auxiliar-D"/>
      <sheetName val="Dot-Auxiliar-R"/>
      <sheetName val="R-XIII"/>
      <sheetName val="R-X"/>
      <sheetName val="D-XIV"/>
      <sheetName val="D-XII"/>
      <sheetName val="D-XI"/>
      <sheetName val="R-XIII (2)"/>
      <sheetName val="D-XIV (2)"/>
      <sheetName val="Total"/>
      <sheetName val="TC-d"/>
      <sheetName val="TC-r"/>
      <sheetName val="Exec Auxiliar-R Mensal"/>
      <sheetName val="MIX-Anal. Dr Nuno"/>
      <sheetName val="Controlo_R"/>
      <sheetName val="Controlo_D"/>
      <sheetName val="Despesa"/>
      <sheetName val="Receita"/>
      <sheetName val="Subsistema Dezembro 2008"/>
      <sheetName val="estimativa CE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6">
          <cell r="B36">
            <v>9680204.2100000009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9999"/>
      <sheetName val="1001-8888"/>
      <sheetName val="1029"/>
      <sheetName val="2001"/>
      <sheetName val="3001"/>
      <sheetName val="3002"/>
      <sheetName val="3003"/>
      <sheetName val="3004"/>
      <sheetName val="3005"/>
      <sheetName val="3006"/>
      <sheetName val="3007"/>
      <sheetName val="3008"/>
      <sheetName val="3009"/>
      <sheetName val="3010"/>
      <sheetName val="3011"/>
      <sheetName val="3012"/>
      <sheetName val="3013"/>
      <sheetName val="3014"/>
      <sheetName val="4000"/>
      <sheetName val="Consolidado"/>
      <sheetName val="Saldos Globais"/>
      <sheetName val="2008"/>
      <sheetName val="Mapa IX Analitico"/>
      <sheetName val="Mapa IX Sintetico"/>
      <sheetName val="Exec Auxiliar-D"/>
      <sheetName val="Exec Auxiliar-R"/>
      <sheetName val="Administração"/>
      <sheetName val="Exec-Admin_2008"/>
      <sheetName val="Dot-Admin_2008"/>
      <sheetName val="OR Rend"/>
      <sheetName val="AE"/>
      <sheetName val="27-07-Pensões"/>
      <sheetName val="Pensões-I"/>
      <sheetName val="Pensões-ISS"/>
      <sheetName val="SO1"/>
      <sheetName val="SO"/>
      <sheetName val="Decomposição Saldo"/>
      <sheetName val="Cativos"/>
      <sheetName val="AS"/>
      <sheetName val="Cál. Contrib."/>
      <sheetName val="Dot Auxiliar-D"/>
      <sheetName val="Dot-Auxiliar-R"/>
      <sheetName val="R-XIII"/>
      <sheetName val="R-X"/>
      <sheetName val="D-XIV"/>
      <sheetName val="D-XII"/>
      <sheetName val="D-XI"/>
      <sheetName val="R-XIII (2)"/>
      <sheetName val="D-XIV (2)"/>
      <sheetName val="Total"/>
      <sheetName val="TC-d"/>
      <sheetName val="TC-r"/>
      <sheetName val="Exec Auxiliar-R Mensal"/>
      <sheetName val="MIX-Anal. Dr Nuno"/>
      <sheetName val="Controlo_R"/>
      <sheetName val="Controlo_D"/>
      <sheetName val="Despesa"/>
      <sheetName val="Receita"/>
      <sheetName val="Subsistema Dezembro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0">
          <cell r="H10">
            <v>20124352.520000041</v>
          </cell>
        </row>
        <row r="36">
          <cell r="B36">
            <v>9680204.2100000009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o"/>
      <sheetName val="INTERFACE"/>
      <sheetName val="AD"/>
      <sheetName val="CABIMENTOS"/>
      <sheetName val="COMPROMISSOS"/>
      <sheetName val="OBRIGAÇÃO"/>
      <sheetName val="Ciclo_Despesa"/>
      <sheetName val="RECEITAS_GP"/>
      <sheetName val="RECEITAS_PAC"/>
      <sheetName val="CONTA CAIXA"/>
      <sheetName val="CONTA BNU"/>
      <sheetName val="CONTA BNCTL"/>
      <sheetName val="CONTA BRI"/>
      <sheetName val="CONTA MANDIRI"/>
      <sheetName val="CONTA ANZ"/>
      <sheetName val="CONTA BANCO1"/>
      <sheetName val="CONTA BANCO2"/>
      <sheetName val="CE_RegimeNaoContributivo"/>
      <sheetName val="CE_RegimeContributivo"/>
      <sheetName val="CE_AdministraçãoINSS"/>
      <sheetName val="CE_INSS_Global"/>
      <sheetName val="Prog_RegimeContributivo"/>
      <sheetName val="Prog_RegimeNaoContributivo"/>
      <sheetName val="Prog_AdministracaoINSS"/>
      <sheetName val="Programas"/>
      <sheetName val="ClassificacaoFuncional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D3" t="str">
            <v>501.01.01 - SALÁRIOS E VENCIMENTOS - Salários e abonos regulares e permanentes - Salários de titulares de cargos políticos</v>
          </cell>
          <cell r="G3" t="str">
            <v>Regime não Contributivo</v>
          </cell>
          <cell r="I3" t="str">
            <v>Orçamento</v>
          </cell>
          <cell r="K3" t="str">
            <v>Receita</v>
          </cell>
          <cell r="M3" t="str">
            <v>Sim</v>
          </cell>
          <cell r="R3" t="str">
            <v>01.01 - Serviços gerais da administração pública - Órgãos executivos e legislativos, assuntos financeiros e fiscais, assuntos externos</v>
          </cell>
          <cell r="T3" t="str">
            <v>A04 - Regime Contributivo de Repartição</v>
          </cell>
          <cell r="U3" t="str">
            <v>A0401 - Regime transitório de segurança social</v>
          </cell>
          <cell r="V3" t="str">
            <v>A040101 - Pagamento de prestações sociais de direito - RTSS</v>
          </cell>
        </row>
        <row r="4">
          <cell r="D4" t="str">
            <v>501.01.02 - SALÁRIOS E VENCIMENTOS - Salários e abonos regulares e permanentes - Salários de membros de órgãos de direção</v>
          </cell>
          <cell r="G4" t="str">
            <v>Regime Contributivo</v>
          </cell>
          <cell r="I4" t="str">
            <v>Retificação</v>
          </cell>
          <cell r="K4" t="str">
            <v>Despesa</v>
          </cell>
          <cell r="R4" t="str">
            <v>01.02 - Serviços gerais da administração pública - Ajuda económica externa</v>
          </cell>
          <cell r="T4" t="str">
            <v>A05 - Regime Não Contributivo</v>
          </cell>
          <cell r="U4" t="str">
            <v>A0402 - Regime geral de segurança social</v>
          </cell>
          <cell r="V4" t="str">
            <v>A040201 - Pagamento de prestações sociais de direito - RGSS</v>
          </cell>
        </row>
        <row r="5">
          <cell r="D5" t="str">
            <v>501.01.03 - SALÁRIOS E VENCIMENTOS - Salários e abonos regulares e permanentes - Salários de titulares de cargos de direção e chefia</v>
          </cell>
          <cell r="G5" t="str">
            <v>Administração</v>
          </cell>
          <cell r="I5" t="str">
            <v>Transferência entre rúbricas</v>
          </cell>
          <cell r="R5" t="str">
            <v>01.03 - Serviços gerais da administração pública - Serviços gerais da administração pública</v>
          </cell>
          <cell r="T5" t="str">
            <v>A06 - Administração da Segurança Social</v>
          </cell>
          <cell r="U5" t="str">
            <v>A0501 - Proteção Social de Cidadania</v>
          </cell>
          <cell r="V5" t="str">
            <v>A050101 - Pagamento de pensões sociais</v>
          </cell>
        </row>
        <row r="6">
          <cell r="D6" t="str">
            <v>501.01.04 - SALÁRIOS E VENCIMENTOS - Salários e abonos regulares e permanentes - Salários de funcionários e agentes</v>
          </cell>
          <cell r="R6" t="str">
            <v>01.04 - Serviços gerais da administração pública - Investigação básica</v>
          </cell>
          <cell r="U6" t="str">
            <v>A0601 - Coordenação, gestão e funcionamento do INSS</v>
          </cell>
          <cell r="V6" t="str">
            <v>A050102 - Pagamento de complementos sociais</v>
          </cell>
        </row>
        <row r="7">
          <cell r="D7" t="str">
            <v>501.01.05 - SALÁRIOS E VENCIMENTOS - Salários e abonos regulares e permanentes - Salários de contratados nacionais</v>
          </cell>
          <cell r="R7" t="str">
            <v>01.05 - Serviços gerais da administração pública - Serviços públicos gerais de investigação e desenvolvimento</v>
          </cell>
          <cell r="U7" t="str">
            <v>A0603- Investimento Estratégico das Instituições da Segurança Social</v>
          </cell>
          <cell r="V7" t="str">
            <v>A060101 -Coordenação, gestão e funcionamento de todos os serviços do INSS</v>
          </cell>
        </row>
        <row r="8">
          <cell r="D8" t="str">
            <v>501.01.06 - SALÁRIOS E VENCIMENTOS - Salários e abonos regulares e permanentes - Salários de contratados internacionais</v>
          </cell>
          <cell r="R8" t="str">
            <v>01.06 - Serviços gerais da administração pública - Serviços públicos gerais não especificados</v>
          </cell>
          <cell r="V8" t="str">
            <v>A060102 - Formação em exercício dos Recursos Humanos do INSS</v>
          </cell>
        </row>
        <row r="9">
          <cell r="D9" t="str">
            <v>501.01.07 - SALÁRIOS E VENCIMENTOS - Salários e abonos regulares e permanentes - Salários de estagiários do Centro de Formação Jurídica e Judiciária</v>
          </cell>
          <cell r="G9" t="str">
            <v>Sim</v>
          </cell>
          <cell r="R9" t="str">
            <v>01.07 - Serviços gerais da administração pública - Operações de dívida pública</v>
          </cell>
          <cell r="V9" t="str">
            <v>A060103 - Elaboração de estudos e propostas técnicas visando a melhoria, alargamento, eficácia e sustentabilidade do sistema de segurança social</v>
          </cell>
        </row>
        <row r="10">
          <cell r="D10" t="str">
            <v>501.01.08 - SALÁRIOS E VENCIMENTOS - Salários e abonos regulares e permanentes - Salários de estagiários do Fundo de Desenvolvimento de Capital Humano</v>
          </cell>
          <cell r="G10" t="str">
            <v>Não</v>
          </cell>
          <cell r="R10" t="str">
            <v>01.08 - Serviços gerais da administração pública - Transferências de caráter geral entre diferentes níveis da administração pública</v>
          </cell>
          <cell r="V10" t="str">
            <v>A060104 - Extensão da cobertura do sistema de segurança social</v>
          </cell>
        </row>
        <row r="11">
          <cell r="D11" t="str">
            <v>501.01.09 - SALÁRIOS E VENCIMENTOS - Salários e abonos regulares e permanentes - Salários de outros beneficiários</v>
          </cell>
          <cell r="R11" t="str">
            <v>02.01 - Defesa - Defesa militar</v>
          </cell>
          <cell r="V11" t="str">
            <v>A060301 - Criação de serviços desconcentrados do INSS</v>
          </cell>
        </row>
        <row r="12">
          <cell r="D12" t="str">
            <v>501.01.10 - SALÁRIOS E VENCIMENTOS - Salários e abonos regulares e permanentes - Abono para despesas de representação</v>
          </cell>
          <cell r="R12" t="str">
            <v>02.02 - Defesa - Defesa civil</v>
          </cell>
          <cell r="V12" t="str">
            <v>A060302 - Construção do Sistema de Informação da Segurança Social</v>
          </cell>
        </row>
        <row r="13">
          <cell r="D13" t="str">
            <v>501.01.11 - SALÁRIOS E VENCIMENTOS - Salários e abonos regulares e permanentes - Décimo terceiro mês</v>
          </cell>
          <cell r="R13" t="str">
            <v>02.03 - Defesa - Ajuda militar ao estrangeiro</v>
          </cell>
          <cell r="V13" t="str">
            <v>A060303 - Apetrechamento dos Serviços Centrais do INSS e do FRSS</v>
          </cell>
        </row>
        <row r="14">
          <cell r="D14" t="str">
            <v>501.01.12 - SALÁRIOS E VENCIMENTOS - Salários e abonos regulares e permanentes - Outros abonos regulares e permanentes</v>
          </cell>
          <cell r="G14" t="str">
            <v>Regime não Contributivo</v>
          </cell>
          <cell r="R14" t="str">
            <v>02.04 - Defesa - Investigação e desenvolvimento em defesa</v>
          </cell>
        </row>
        <row r="15">
          <cell r="D15" t="str">
            <v>501.02.01 - SALÁRIOS E VENCIMENTOS - Abonos variáveis ou eventuais - Horas extraordinárias</v>
          </cell>
          <cell r="G15" t="str">
            <v>Regime Contributivo</v>
          </cell>
          <cell r="R15" t="str">
            <v>02.05 - Defesa - Serviços de defesa não especificados</v>
          </cell>
        </row>
        <row r="16">
          <cell r="D16" t="str">
            <v>501.02.02 - SALÁRIOS E VENCIMENTOS - Abonos variáveis ou eventuais - Subsídio mensal de transporte</v>
          </cell>
          <cell r="G16" t="str">
            <v>Administração - Central</v>
          </cell>
          <cell r="R16" t="str">
            <v>03.01 - Segurança e ordem pública - Segurança pública</v>
          </cell>
        </row>
        <row r="17">
          <cell r="D17" t="str">
            <v>501.02.03 - SALÁRIOS E VENCIMENTOS - Abonos variáveis ou eventuais - Ajudas de custo por recolocação</v>
          </cell>
          <cell r="G17" t="str">
            <v>Administração - Aileu</v>
          </cell>
          <cell r="R17" t="str">
            <v>03.02 - Segurança e ordem pública - Serviços de bombeiros</v>
          </cell>
        </row>
        <row r="18">
          <cell r="D18" t="str">
            <v>501.02.04 - SALÁRIOS E VENCIMENTOS - Abonos variáveis ou eventuais - Suplemento de turno</v>
          </cell>
          <cell r="G18" t="str">
            <v>Administração - Ainaro</v>
          </cell>
          <cell r="R18" t="str">
            <v>03.03 - Segurança e ordem pública - Tribunais</v>
          </cell>
        </row>
        <row r="19">
          <cell r="D19" t="str">
            <v>501.02.05 - SALÁRIOS E VENCIMENTOS - Abonos variáveis ou eventuais - Suplemento por trabalho em local remoto ou de difícil acesso</v>
          </cell>
          <cell r="G19" t="str">
            <v>Administração - Baucau</v>
          </cell>
          <cell r="R19" t="str">
            <v>03.04 - Segurança e ordem pública - Prisões</v>
          </cell>
        </row>
        <row r="20">
          <cell r="D20" t="str">
            <v>501.02.06 - SALÁRIOS E VENCIMENTOS - Abonos variáveis ou eventuais - Subsídio de alojamento</v>
          </cell>
          <cell r="G20" t="str">
            <v>Administração - Bobonaro</v>
          </cell>
          <cell r="R20" t="str">
            <v>03.05 - Segurança e ordem pública - Investigação e desenvolvimento em segurança e ordem pública</v>
          </cell>
        </row>
        <row r="21">
          <cell r="D21" t="str">
            <v>501.02.07 - SALÁRIOS E VENCIMENTOS - Abonos variáveis ou eventuais - Subsídio de alimentação</v>
          </cell>
          <cell r="G21" t="str">
            <v>Administração - Dili</v>
          </cell>
          <cell r="R21" t="str">
            <v>03.06 - Segurança e ordem pública - Serviços de segurança e ordem pública não especificados</v>
          </cell>
        </row>
        <row r="22">
          <cell r="D22" t="str">
            <v>501.02.08 - SALÁRIOS E VENCIMENTOS - Abonos variáveis ou eventuais - Subsídio de risco</v>
          </cell>
          <cell r="G22" t="str">
            <v>Administração - Ermera</v>
          </cell>
          <cell r="R22" t="str">
            <v>04.01 - Assuntos económicos - Assuntos económicos gerais, comerciais e laborais</v>
          </cell>
        </row>
        <row r="23">
          <cell r="D23" t="str">
            <v>501.02.09 - SALÁRIOS E VENCIMENTOS - Abonos variáveis ou eventuais - Outros abonos variáveis ou eventuais</v>
          </cell>
          <cell r="G23" t="str">
            <v>Administração - Lautem</v>
          </cell>
          <cell r="R23" t="str">
            <v>04.02 - Assuntos económicos - Agricultura, silvicultura, pesca e caça</v>
          </cell>
        </row>
        <row r="24">
          <cell r="D24" t="str">
            <v>501.03 - SALÁRIOS E VENCIMENTOS - Contribuição para a Segurança Social como entidade empregadora</v>
          </cell>
          <cell r="G24" t="str">
            <v>Administração - Liquiçá</v>
          </cell>
          <cell r="R24" t="str">
            <v>04.03 - Assuntos económicos - Combustíveis e energia</v>
          </cell>
        </row>
        <row r="25">
          <cell r="D25" t="str">
            <v>501.04 - SALÁRIOS E VENCIMENTOS - Outras despesas com pessoal</v>
          </cell>
          <cell r="G25" t="str">
            <v>Administração - Manatuto</v>
          </cell>
          <cell r="R25" t="str">
            <v>04.04 - Assuntos económicos - Indústrias extrativas, indústria transformadora e construção</v>
          </cell>
        </row>
        <row r="26">
          <cell r="D26" t="str">
            <v>502.01 - BENS E SERVIÇOS CORRENTES - Matérias-primas e subsidiárias</v>
          </cell>
          <cell r="G26" t="str">
            <v>Administração - Manufahi</v>
          </cell>
          <cell r="R26" t="str">
            <v>04.05 - Assuntos económicos - Transportes</v>
          </cell>
        </row>
        <row r="27">
          <cell r="D27" t="str">
            <v>502.02 - BENS E SERVIÇOS CORRENTES - Mercadorias para venda</v>
          </cell>
          <cell r="G27" t="str">
            <v>Administração - Liquiçá</v>
          </cell>
          <cell r="R27" t="str">
            <v>04.06 - Assuntos económicos - Comunicações</v>
          </cell>
        </row>
        <row r="28">
          <cell r="D28" t="str">
            <v>502.03.01 - BENS E SERVIÇOS CORRENTES - Vestuário e artigos pessoais - Fardamento</v>
          </cell>
          <cell r="G28" t="str">
            <v>Administração - Viqueque</v>
          </cell>
          <cell r="R28" t="str">
            <v>04.07 - Assuntos económicos - Outras atividades</v>
          </cell>
        </row>
        <row r="29">
          <cell r="D29" t="str">
            <v>502.03.02 - BENS E SERVIÇOS CORRENTES - Vestuário e artigos pessoais - Outro vestuário e artigos pessoais</v>
          </cell>
          <cell r="G29" t="str">
            <v>Administração - RAEOA</v>
          </cell>
          <cell r="R29" t="str">
            <v>04.08 - Assuntos económicos - Investigação e desenvolvimento em assuntos económicos</v>
          </cell>
        </row>
        <row r="30">
          <cell r="D30" t="str">
            <v>502.04.01 - BENS E SERVIÇOS CORRENTES - Bens públicos - Água</v>
          </cell>
          <cell r="R30" t="str">
            <v>04.09 - Assuntos económicos - Assuntos económicos não especificados</v>
          </cell>
        </row>
        <row r="31">
          <cell r="D31" t="str">
            <v>502.04.02 - BENS E SERVIÇOS CORRENTES - Bens públicos - Eletricidade</v>
          </cell>
          <cell r="R31" t="str">
            <v>05.01 - Proteção do ambiente - Gestão de resíduos</v>
          </cell>
        </row>
        <row r="32">
          <cell r="D32" t="str">
            <v>502.04.03 - BENS E SERVIÇOS CORRENTES - Bens públicos - Gás</v>
          </cell>
          <cell r="R32" t="str">
            <v>05.02 - Proteção do ambiente - Gestão de águas residuais</v>
          </cell>
        </row>
        <row r="33">
          <cell r="D33" t="str">
            <v>502.04.04 - BENS E SERVIÇOS CORRENTES - Bens públicos - Outros bens públicos</v>
          </cell>
          <cell r="R33" t="str">
            <v>05.03 - Proteção do ambiente - Redução da poluição</v>
          </cell>
        </row>
        <row r="34">
          <cell r="D34" t="str">
            <v>502.05.01 - BENS E SERVIÇOS CORRENTES - Alimentação - Produtos alimentares não confecionados</v>
          </cell>
          <cell r="R34" t="str">
            <v>05.04 - Proteção do ambiente - Proteção da biodiversidade biológica e da paisagem</v>
          </cell>
        </row>
        <row r="35">
          <cell r="D35" t="str">
            <v>502.05.02 - BENS E SERVIÇOS CORRENTES - Alimentação - Refeições confecionadas</v>
          </cell>
          <cell r="R35" t="str">
            <v>05.05 - Proteção do ambiente - Investigação e desenvolvimento em proteção do ambiente</v>
          </cell>
        </row>
        <row r="36">
          <cell r="D36" t="str">
            <v>502.05.03 - BENS E SERVIÇOS CORRENTES - Alimentação - Bebidas</v>
          </cell>
          <cell r="R36" t="str">
            <v>05.06 - Proteção do ambiente - Serviços de proteção do ambiente não especificados</v>
          </cell>
        </row>
        <row r="37">
          <cell r="D37" t="str">
            <v>502.05.04 - BENS E SERVIÇOS CORRENTES - Alimentação - Outra alimentação</v>
          </cell>
          <cell r="R37" t="str">
            <v>06.01 - Habitação e infraestruturas coletivas - Desenvolvimento habitacional</v>
          </cell>
        </row>
        <row r="38">
          <cell r="D38" t="str">
            <v>502.06 - BENS E SERVIÇOS CORRENTES - Material médico e hospitalar</v>
          </cell>
          <cell r="R38" t="str">
            <v>06.02 - Habitação e infraestruturas coletivas - Desenvolvimento coletivo</v>
          </cell>
        </row>
        <row r="39">
          <cell r="D39" t="str">
            <v>502.07 - BENS E SERVIÇOS CORRENTES - Material escolar</v>
          </cell>
          <cell r="R39" t="str">
            <v>06.03 - Habitação e infraestruturas coletivas - Abastecimento de água</v>
          </cell>
        </row>
        <row r="40">
          <cell r="D40" t="str">
            <v>502.08 - BENS E SERVIÇOS CORRENTES - Material agrícola</v>
          </cell>
          <cell r="R40" t="str">
            <v>06.04 - Habitação e infraestruturas coletivas - Iluminação das vias públicas</v>
          </cell>
        </row>
        <row r="41">
          <cell r="D41" t="str">
            <v>502.09 - BENS E SERVIÇOS CORRENTES - Material de escritório</v>
          </cell>
          <cell r="R41" t="str">
            <v>06.05 - Habitação e infraestruturas coletivas - Investigação e desenvolvimento em habitação e infraestruturas coletivas</v>
          </cell>
        </row>
        <row r="42">
          <cell r="D42" t="str">
            <v>502.10.01 - BENS E SERVIÇOS CORRENTES - Combustível - Combustível para geradores</v>
          </cell>
          <cell r="R42" t="str">
            <v>06.06 - Habitação e infraestruturas coletivas - Serviços de habitação e infraestruturas coletivas não especificados</v>
          </cell>
        </row>
        <row r="43">
          <cell r="D43" t="str">
            <v>502.10.02 - BENS E SERVIÇOS CORRENTES - Combustível - Combustível para veículos</v>
          </cell>
          <cell r="R43" t="str">
            <v>07.01 - Saúde - Produtos, instrumentos e equipamentos médicos</v>
          </cell>
        </row>
        <row r="44">
          <cell r="D44" t="str">
            <v>502.10.03 - BENS E SERVIÇOS CORRENTES - Combustível - Combustível para navios</v>
          </cell>
          <cell r="R44" t="str">
            <v>07.02 - Saúde - Serviços de saúde ambulatórios</v>
          </cell>
        </row>
        <row r="45">
          <cell r="D45" t="str">
            <v>502.10.04 - BENS E SERVIÇOS CORRENTES - Combustível - Combustível para aviões</v>
          </cell>
          <cell r="R45" t="str">
            <v>07.03 - Saúde - Serviços dos hospitais</v>
          </cell>
        </row>
        <row r="46">
          <cell r="D46" t="str">
            <v>502.10.05 - BENS E SERVIÇOS CORRENTES - Combustível - Outros combustíveis</v>
          </cell>
          <cell r="R46" t="str">
            <v>07.04 - Saúde - Serviços de saúde pública</v>
          </cell>
        </row>
        <row r="47">
          <cell r="D47" t="str">
            <v>502.11.01 - BENS E SERVIÇOS CORRENTES - Produtos químicos - Produtos farmaceuticos</v>
          </cell>
          <cell r="R47" t="str">
            <v>07.05 - Saúde - Investigação e desenvolvimento em saúde</v>
          </cell>
        </row>
        <row r="48">
          <cell r="D48" t="str">
            <v>502.11.02 - BENS E SERVIÇOS CORRENTES - Produtos químicos - Artigos de limpeza e higiene</v>
          </cell>
          <cell r="R48" t="str">
            <v>07.06 - Saúde - Serviços de saúde não especificados</v>
          </cell>
        </row>
        <row r="49">
          <cell r="D49" t="str">
            <v>502.11.03 - BENS E SERVIÇOS CORRENTES - Produtos químicos - Munições, explosivos e artifícios</v>
          </cell>
          <cell r="R49" t="str">
            <v>08.01 - Desporto, recreação, cultura e religião - Serviços recreativos e desportivos</v>
          </cell>
        </row>
        <row r="50">
          <cell r="D50" t="str">
            <v>502.11.04 - BENS E SERVIÇOS CORRENTES - Produtos químicos - Petróleo</v>
          </cell>
          <cell r="R50" t="str">
            <v>08.02 - Desporto, recreação, cultura e religião - Serviços culturais</v>
          </cell>
        </row>
        <row r="51">
          <cell r="D51" t="str">
            <v>502.11.05 - BENS E SERVIÇOS CORRENTES - Produtos químicos - Lubrificantes</v>
          </cell>
          <cell r="R51" t="str">
            <v>08.03 - Desporto, recreação, cultura e religião - Serviços de difusão e publicação</v>
          </cell>
        </row>
        <row r="52">
          <cell r="D52" t="str">
            <v>502.11.06 - BENS E SERVIÇOS CORRENTES - Produtos químicos - Outros produtos químicos</v>
          </cell>
          <cell r="R52" t="str">
            <v>08.04 - Desporto, recreação, cultura e religião - Serviços religiosos e outros serviços prestados à comunidade</v>
          </cell>
        </row>
        <row r="53">
          <cell r="D53" t="str">
            <v xml:space="preserve">502.12.01 - BENS E SERVIÇOS CORRENTES - Peças e Ferramentas - Peças </v>
          </cell>
          <cell r="R53" t="str">
            <v>08.05 - Desporto, recreação, cultura e religião - Investigação e desenvolvimento em serviços recreativos, culturais e religiosos</v>
          </cell>
        </row>
        <row r="54">
          <cell r="D54" t="str">
            <v>502.12.02 - BENS E SERVIÇOS CORRENTES - Peças e Ferramentas - Ferramentas e utensílios</v>
          </cell>
          <cell r="R54" t="str">
            <v>08.06 - Desporto, recreação, cultura e religião - Assuntos e serviços recreativos, culturais e religiosos não especificados</v>
          </cell>
        </row>
        <row r="55">
          <cell r="D55" t="str">
            <v>502.13 - BENS E SERVIÇOS CORRENTES - Prémios, condecorações e ofertas</v>
          </cell>
          <cell r="R55" t="str">
            <v>09.01 - Educação - Ensino primário e pré-primário</v>
          </cell>
        </row>
        <row r="56">
          <cell r="D56" t="str">
            <v>502.14 - BENS E SERVIÇOS CORRENTES - Livros e documentação técnica</v>
          </cell>
          <cell r="R56" t="str">
            <v>09.02 - Educação - Ensino secundário</v>
          </cell>
        </row>
        <row r="57">
          <cell r="D57" t="str">
            <v>502.15 - BENS E SERVIÇOS CORRENTES - Outros bens correntes</v>
          </cell>
          <cell r="R57" t="str">
            <v>09.03 - Educação - Ensino pós-secundário não superior</v>
          </cell>
        </row>
        <row r="58">
          <cell r="D58" t="str">
            <v>502.16.01 - BENS E SERVIÇOS CORRENTES - Limpeza e segurança - Limpeza e higiene</v>
          </cell>
          <cell r="R58" t="str">
            <v>09.04 - Educação - Ensino superior</v>
          </cell>
        </row>
        <row r="59">
          <cell r="D59" t="str">
            <v>502.16.02 - BENS E SERVIÇOS CORRENTES - Limpeza e segurança - Vigilância e segurança</v>
          </cell>
          <cell r="R59" t="str">
            <v>09.05 - Educação - Ensino não definido por níveis</v>
          </cell>
        </row>
        <row r="60">
          <cell r="D60" t="str">
            <v>502.17.01 - BENS E SERVIÇOS CORRENTES - Manutenção - Manutenção de veículos</v>
          </cell>
          <cell r="R60" t="str">
            <v>09.06 - Educação - Serviços anexos à educação</v>
          </cell>
        </row>
        <row r="61">
          <cell r="D61" t="str">
            <v>502.17.02 - BENS E SERVIÇOS CORRENTES - Manutenção - Manutenção de navios</v>
          </cell>
          <cell r="R61" t="str">
            <v>09.07 - Educação - Investigação e desenvolvimento em educação</v>
          </cell>
        </row>
        <row r="62">
          <cell r="D62" t="str">
            <v>502.17.03 - BENS E SERVIÇOS CORRENTES - Manutenção - Manutenção de aviões</v>
          </cell>
          <cell r="R62" t="str">
            <v>09.08 - Educação - Serviços de educação não especificados</v>
          </cell>
        </row>
        <row r="63">
          <cell r="D63" t="str">
            <v>502.17.04 - BENS E SERVIÇOS CORRENTES - Manutenção - Manutenção de equipamento de eletricidade</v>
          </cell>
          <cell r="R63" t="str">
            <v>10.01 - Proteção Social - Doença, incapacidade e deficiência</v>
          </cell>
        </row>
        <row r="64">
          <cell r="D64" t="str">
            <v>502.17.05 - BENS E SERVIÇOS CORRENTES - Manutenção - Manutenção de equipamento de comunicação</v>
          </cell>
          <cell r="R64" t="str">
            <v>10.02 - Proteção Social - Velhice</v>
          </cell>
        </row>
        <row r="65">
          <cell r="D65" t="str">
            <v>502.17.06 - BENS E SERVIÇOS CORRENTES - Manutenção - Manutenção de equipamento de ar condicionado</v>
          </cell>
          <cell r="R65" t="str">
            <v>10.03 - Proteção Social - Morte e sobrevivência</v>
          </cell>
        </row>
        <row r="66">
          <cell r="D66" t="str">
            <v>502.17.07 - BENS E SERVIÇOS CORRENTES - Manutenção - Manutenção de geradores</v>
          </cell>
          <cell r="R66" t="str">
            <v>10.04 - Proteção Social - Família e infância</v>
          </cell>
        </row>
        <row r="67">
          <cell r="D67" t="str">
            <v>502.17.08 - BENS E SERVIÇOS CORRENTES - Manutenção - Manutenção de outro equipamento</v>
          </cell>
          <cell r="R67" t="str">
            <v>10.05 - Proteção Social - Desemprego</v>
          </cell>
        </row>
        <row r="68">
          <cell r="D68" t="str">
            <v>502.17.09 - BENS E SERVIÇOS CORRENTES - Manutenção - Manutenção de edifícios administrativos</v>
          </cell>
          <cell r="R68" t="str">
            <v xml:space="preserve">10.06 - Proteção Social - Habitação </v>
          </cell>
        </row>
        <row r="69">
          <cell r="D69" t="str">
            <v>502.17.10 - BENS E SERVIÇOS CORRENTES - Manutenção - Manutenção de efifícios residenciais</v>
          </cell>
          <cell r="R69" t="str">
            <v>10.07 - Proteção Social - Pobreza e exclusão social não especificada</v>
          </cell>
        </row>
        <row r="70">
          <cell r="D70" t="str">
            <v>502.17.11 - BENS E SERVIÇOS CORRENTES - Manutenção - Manutenção de edifícios escolares e universitários</v>
          </cell>
          <cell r="R70" t="str">
            <v>10.08 - Proteção Social - Investigação e desenvolvimento em proteção social</v>
          </cell>
        </row>
        <row r="71">
          <cell r="D71" t="str">
            <v>502.17.12 - BENS E SERVIÇOS CORRENTES - Manutenção - Manutenção de edifícios médico-hospitalares</v>
          </cell>
          <cell r="R71" t="str">
            <v>10.09 - Proteção Social - Serviços de proteção social não especificados</v>
          </cell>
        </row>
        <row r="72">
          <cell r="D72" t="str">
            <v>502.17.13 - BENS E SERVIÇOS CORRENTES - Manutenção - Manutenção de armazéns</v>
          </cell>
        </row>
        <row r="73">
          <cell r="D73" t="str">
            <v>502.17.14 - BENS E SERVIÇOS CORRENTES - Manutenção - Manutenção de outros edifícios</v>
          </cell>
        </row>
        <row r="74">
          <cell r="D74" t="str">
            <v>502.17.15 - BENS E SERVIÇOS CORRENTES - Manutenção - Manutenção de estradas</v>
          </cell>
        </row>
        <row r="75">
          <cell r="D75" t="str">
            <v>502.17.16 - BENS E SERVIÇOS CORRENTES - Manutenção - Manutenção de pontes</v>
          </cell>
        </row>
        <row r="76">
          <cell r="D76" t="str">
            <v>502.17.17 - BENS E SERVIÇOS CORRENTES - Manutenção - Manutenção de portos</v>
          </cell>
        </row>
        <row r="77">
          <cell r="D77" t="str">
            <v>502.17.18 - BENS E SERVIÇOS CORRENTES - Manutenção - Manutenção de aeroportos</v>
          </cell>
        </row>
        <row r="78">
          <cell r="D78" t="str">
            <v>502.17.19 - BENS E SERVIÇOS CORRENTES - Manutenção - Manutenção de infraestruturas agrícolas e de irrigação</v>
          </cell>
        </row>
        <row r="79">
          <cell r="D79" t="str">
            <v>502.17.20 - BENS E SERVIÇOS CORRENTES - Manutenção - Manutenção de infraestruturas de comunicações</v>
          </cell>
        </row>
        <row r="80">
          <cell r="D80" t="str">
            <v>502.17.21 - BENS E SERVIÇOS CORRENTES - Manutenção - Manutenção de infraestruturas energéticas</v>
          </cell>
        </row>
        <row r="81">
          <cell r="D81" t="str">
            <v>502.17.22 - BENS E SERVIÇOS CORRENTES - Manutenção - Manutenção de infraestruturas de água e saneamento</v>
          </cell>
        </row>
        <row r="82">
          <cell r="D82" t="str">
            <v>502.17.23 - BENS E SERVIÇOS CORRENTES - Manutenção - Manutenção de infraestruturas turísticas, de recreio e desporto</v>
          </cell>
        </row>
        <row r="83">
          <cell r="D83" t="str">
            <v>502.17.24 - BENS E SERVIÇOS CORRENTES - Manutenção - Manutenção de outras infraestruturas</v>
          </cell>
        </row>
        <row r="84">
          <cell r="D84" t="str">
            <v>502.17.25 - BENS E SERVIÇOS CORRENTES - Manutenção - Manutenção de outros imóveis</v>
          </cell>
        </row>
        <row r="85">
          <cell r="D85" t="str">
            <v>502.17.26 - BENS E SERVIÇOS CORRENTES - Manutenção - Outra manutenção</v>
          </cell>
        </row>
        <row r="86">
          <cell r="D86" t="str">
            <v>502.18.01 - BENS E SERVIÇOS CORRENTES - Serviços Públicos - Fornecimento de água</v>
          </cell>
        </row>
        <row r="87">
          <cell r="D87" t="str">
            <v>502.18.02 - BENS E SERVIÇOS CORRENTES - Serviços Públicos - Fornecimento de eletricidade</v>
          </cell>
        </row>
        <row r="88">
          <cell r="D88" t="str">
            <v>502.18.03 - BENS E SERVIÇOS CORRENTES - Serviços Públicos - Fornecimento de gás</v>
          </cell>
        </row>
        <row r="89">
          <cell r="D89" t="str">
            <v>502.18.04 - BENS E SERVIÇOS CORRENTES - Serviços Públicos - Outros serviços públicos</v>
          </cell>
        </row>
        <row r="90">
          <cell r="D90" t="str">
            <v>502.19.01 - BENS E SERVIÇOS CORRENTES - Comunicações - Comunicações fixas</v>
          </cell>
        </row>
        <row r="91">
          <cell r="D91" t="str">
            <v>502.19.02 - BENS E SERVIÇOS CORRENTES - Comunicações - Comunicações móveis</v>
          </cell>
        </row>
        <row r="92">
          <cell r="D92" t="str">
            <v>502.19.03 - BENS E SERVIÇOS CORRENTES - Comunicações - Comunicações de dados</v>
          </cell>
        </row>
        <row r="93">
          <cell r="D93" t="str">
            <v>502.19.04 - BENS E SERVIÇOS CORRENTES - Comunicações - Comunicações em pacote</v>
          </cell>
        </row>
        <row r="94">
          <cell r="D94" t="str">
            <v>502.19.05 - BENS E SERVIÇOS CORRENTES - Comunicações - Correios, encomendas e estafetas</v>
          </cell>
        </row>
        <row r="95">
          <cell r="D95" t="str">
            <v>502.19.06 - BENS E SERVIÇOS CORRENTES - Comunicações - Outras comunicações</v>
          </cell>
        </row>
        <row r="96">
          <cell r="D96" t="str">
            <v>502.20.01 - BENS E SERVIÇOS CORRENTES - Transportes - Transportes nacionais</v>
          </cell>
        </row>
        <row r="97">
          <cell r="D97" t="str">
            <v>502.20.02 - BENS E SERVIÇOS CORRENTES - Transportes - Transportes internacionais</v>
          </cell>
        </row>
        <row r="98">
          <cell r="D98" t="str">
            <v>502.21 - BENS E SERVIÇOS CORRENTES - Catering</v>
          </cell>
        </row>
        <row r="99">
          <cell r="D99" t="str">
            <v>502.22.01 - BENS E SERVIÇOS CORRENTES - Assistência técnica e conservação - Assistência técnica</v>
          </cell>
        </row>
        <row r="100">
          <cell r="D100" t="str">
            <v>502.22.02 - BENS E SERVIÇOS CORRENTES - Assistência técnica e conservação - Conservação</v>
          </cell>
        </row>
        <row r="101">
          <cell r="D101" t="str">
            <v>502.23.01 - BENS E SERVIÇOS CORRENTES - Alojamento - Alojamento nacional</v>
          </cell>
        </row>
        <row r="102">
          <cell r="D102" t="str">
            <v>502.23.02 - BENS E SERVIÇOS CORRENTES - Alojamento - Alojamento internacional</v>
          </cell>
        </row>
        <row r="103">
          <cell r="D103" t="str">
            <v>502.24.01 - BENS E SERVIÇOS CORRENTES - Ajudas de custo - Ajudas de custo por deslocações em serviço no país</v>
          </cell>
        </row>
        <row r="104">
          <cell r="D104" t="str">
            <v>502.24.02 - BENS E SERVIÇOS CORRENTES - Ajudas de custo - Ajudas de custo por deslocações em serviço ao estrangeiro</v>
          </cell>
        </row>
        <row r="105">
          <cell r="D105" t="str">
            <v>502.24.03 - BENS E SERVIÇOS CORRENTES - Ajudas de custo - Ajudas de custo por deslocações ao estrangeiro para fins de estudo</v>
          </cell>
        </row>
        <row r="106">
          <cell r="D106" t="str">
            <v>502.25.01 - BENS E SERVIÇOS CORRENTES - Serviços Profissionais - Estudos, pareceres, projetos e consultadoria</v>
          </cell>
        </row>
        <row r="107">
          <cell r="D107" t="str">
            <v>502.25.02 - BENS E SERVIÇOS CORRENTES - Serviços Profissionais - Formação e palestras</v>
          </cell>
        </row>
        <row r="108">
          <cell r="D108" t="str">
            <v>502.25.03 - BENS E SERVIÇOS CORRENTES - Serviços Profissionais - Serviços de tradução</v>
          </cell>
        </row>
        <row r="109">
          <cell r="D109" t="str">
            <v>502.25.04 - BENS E SERVIÇOS CORRENTES - Serviços Profissionais - Informática</v>
          </cell>
        </row>
        <row r="110">
          <cell r="D110" t="str">
            <v>502.25.05 - BENS E SERVIÇOS CORRENTES - Serviços Profissionais - Auditoria</v>
          </cell>
        </row>
        <row r="111">
          <cell r="D111" t="str">
            <v>502.25.06 - BENS E SERVIÇOS CORRENTES - Serviços Profissionais - Publicidade</v>
          </cell>
        </row>
        <row r="112">
          <cell r="D112" t="str">
            <v>502.25.07 - BENS E SERVIÇOS CORRENTES - Serviços Profissionais - Outros serviços profissionais</v>
          </cell>
        </row>
        <row r="113">
          <cell r="D113" t="str">
            <v>502.26 - BENS E SERVIÇOS CORRENTES - Representação</v>
          </cell>
        </row>
        <row r="114">
          <cell r="D114" t="str">
            <v>502.27 - BENS E SERVIÇOS CORRENTES - Publicação, cópia e impressão</v>
          </cell>
        </row>
        <row r="115">
          <cell r="D115" t="str">
            <v>502.28.01 - BENS E SERVIÇOS CORRENTES - Serviços Financeiros - Depósitos, transferências e levantamentos</v>
          </cell>
        </row>
        <row r="116">
          <cell r="D116" t="str">
            <v>502.28.02 - BENS E SERVIÇOS CORRENTES - Serviços Financeiros - Pagamentos</v>
          </cell>
        </row>
        <row r="117">
          <cell r="D117" t="str">
            <v>502.28.03 - BENS E SERVIÇOS CORRENTES - Serviços Financeiros - Cobranças</v>
          </cell>
        </row>
        <row r="118">
          <cell r="D118" t="str">
            <v>502.28.04 - BENS E SERVIÇOS CORRENTES - Serviços Financeiros - Outros serviços bancários</v>
          </cell>
        </row>
        <row r="119">
          <cell r="D119" t="str">
            <v>502.28.05 - BENS E SERVIÇOS CORRENTES - Serviços Financeiros - Seguros</v>
          </cell>
        </row>
        <row r="120">
          <cell r="D120" t="str">
            <v>502.28.06 - BENS E SERVIÇOS CORRENTES - Serviços Financeiros - Outros serviços financeiros</v>
          </cell>
        </row>
        <row r="121">
          <cell r="D121" t="str">
            <v>502.29 - BENS E SERVIÇOS CORRENTES - Serviços de Saúde</v>
          </cell>
        </row>
        <row r="122">
          <cell r="D122" t="str">
            <v>502.30 - BENS E SERVIÇOS CORRENTES - Outros serviços correntes</v>
          </cell>
        </row>
        <row r="123">
          <cell r="D123" t="str">
            <v>502.31.01 - BENS E SERVIÇOS CORRENTES - Rendas - Arrendamento de bens imóveis de média e longa duração</v>
          </cell>
        </row>
        <row r="124">
          <cell r="D124" t="str">
            <v>502.31.02 - BENS E SERVIÇOS CORRENTES - Rendas - Arrendamento de bens imóveis de curta duração</v>
          </cell>
        </row>
        <row r="125">
          <cell r="D125" t="str">
            <v>502.31.03 - BENS E SERVIÇOS CORRENTES - Rendas - Aluguer de veículos</v>
          </cell>
        </row>
        <row r="126">
          <cell r="D126" t="str">
            <v>502.31.04 - BENS E SERVIÇOS CORRENTES - Rendas - Aluguer de navios</v>
          </cell>
        </row>
        <row r="127">
          <cell r="D127" t="str">
            <v>502.31.05 - BENS E SERVIÇOS CORRENTES - Rendas - Aluguer de aviões</v>
          </cell>
        </row>
        <row r="128">
          <cell r="D128" t="str">
            <v>502.31.06 - BENS E SERVIÇOS CORRENTES - Rendas - Aluguer de material de informática</v>
          </cell>
        </row>
        <row r="129">
          <cell r="D129" t="str">
            <v>502.31.07 - BENS E SERVIÇOS CORRENTES - Rendas - Aluguer de material de decoração</v>
          </cell>
        </row>
        <row r="130">
          <cell r="D130" t="str">
            <v>502.31.08 - BENS E SERVIÇOS CORRENTES - Rendas - Aluguer de material pesado</v>
          </cell>
        </row>
        <row r="131">
          <cell r="D131" t="str">
            <v>502.31.09 - BENS E SERVIÇOS CORRENTES - Rendas - Aluguer de ferramentas</v>
          </cell>
        </row>
        <row r="132">
          <cell r="D132" t="str">
            <v>502.31.10 - BENS E SERVIÇOS CORRENTES - Rendas - Aluguer de outros bens móveis</v>
          </cell>
        </row>
        <row r="133">
          <cell r="D133" t="str">
            <v>502.31.11 - BENS E SERVIÇOS CORRENTES - Rendas - Locação financeira</v>
          </cell>
        </row>
        <row r="134">
          <cell r="D134" t="str">
            <v>502.31.12 - BENS E SERVIÇOS CORRENTES - Rendas - Outras rendas</v>
          </cell>
        </row>
        <row r="135">
          <cell r="D135" t="str">
            <v>502.32.01 - BENS E SERVIÇOS CORRENTES - Ativos incorpóreos - Direitos de propriedade intelectual</v>
          </cell>
        </row>
        <row r="136">
          <cell r="D136" t="str">
            <v>502.32.02 - BENS E SERVIÇOS CORRENTES - Ativos incorpóreos - Direitos de propriedade industrial</v>
          </cell>
        </row>
        <row r="137">
          <cell r="D137" t="str">
            <v>502.32.03 - BENS E SERVIÇOS CORRENTES - Ativos incorpóreos - Outros ativos incorpóreos</v>
          </cell>
        </row>
        <row r="138">
          <cell r="D138" t="str">
            <v>503.01.01.01 - TRANSFERÊNCIAS PÚBLICAS - Transferências correntes para o Setor Público Administrativo - Transferências correntes para a Administração Central -Para Ministério das Finanças</v>
          </cell>
        </row>
        <row r="139">
          <cell r="D139" t="str">
            <v>503.01.01.02 - TRANSFERÊNCIAS PÚBLICAS - Transferências correntes para o Setor Público Administrativo - Transferências correntes para a Administração Central -Para Outros Ministérios e organismos</v>
          </cell>
        </row>
        <row r="140">
          <cell r="D140" t="str">
            <v>503.01.02 - TRANSFERÊNCIAS PÚBLICAS - Transferências correntes para o Setor Público Administrativo -Transferências correntes para a Segurança Social (entre regimes)</v>
          </cell>
        </row>
        <row r="141">
          <cell r="D141" t="str">
            <v>503.01.03 - TRANSFERÊNCIAS PÚBLICAS - Transferências correntes para o Setor Público Administrativo -Transferências correntes para a RAEOA</v>
          </cell>
        </row>
        <row r="142">
          <cell r="D142" t="str">
            <v>503.01.04 - TRANSFERÊNCIAS PÚBLICAS - Transferências correntes para o Setor Público Administrativo -Transferências correntes para os municípios</v>
          </cell>
        </row>
        <row r="143">
          <cell r="D143" t="str">
            <v>503.02.01 - TRANSFERÊNCIAS PÚBLICAS - Transferências correntes para sociedades -Transferências correntes para empresas públicas</v>
          </cell>
        </row>
        <row r="144">
          <cell r="D144" t="str">
            <v>503.02.02 - TRANSFERÊNCIAS PÚBLICAS - Transferências correntes para sociedades -Transferências correntes para sociedades financeiras</v>
          </cell>
        </row>
        <row r="145">
          <cell r="D145" t="str">
            <v>503.02.03 - TRANSFERÊNCIAS PÚBLICAS - Transferências correntes para sociedades -Transferências correntes para sociedades não-financeiras</v>
          </cell>
        </row>
        <row r="146">
          <cell r="D146" t="str">
            <v>503.03.01 - TRANSFERÊNCIAS PÚBLICAS - Transferências correntes para famílias -Pensão Social de invalidez do regime não contributivo</v>
          </cell>
        </row>
        <row r="147">
          <cell r="D147" t="str">
            <v>503.03.02 - TRANSFERÊNCIAS PÚBLICAS - Transferências correntes para famílias -Pensão Social de velhice do regime não contributivo</v>
          </cell>
        </row>
        <row r="148">
          <cell r="D148" t="str">
            <v>503.03.03 - TRANSFERÊNCIAS PÚBLICAS - Transferências correntes para famílias -Complemento de pensão de invalidez</v>
          </cell>
        </row>
        <row r="149">
          <cell r="D149" t="str">
            <v>503.03.04 - TRANSFERÊNCIAS PÚBLICAS - Transferências correntes para famílias -Complemento de pensão de velhice</v>
          </cell>
        </row>
        <row r="150">
          <cell r="D150" t="str">
            <v>503.03.05 - TRANSFERÊNCIAS PÚBLICAS - Transferências correntes para famílias -Complemento de pensão de sobrevivência</v>
          </cell>
        </row>
        <row r="151">
          <cell r="D151" t="str">
            <v>503.03.06 - TRANSFERÊNCIAS PÚBLICAS - Transferências correntes para famílias -Outras prestações do regime não contributivo de segurança social</v>
          </cell>
        </row>
        <row r="152">
          <cell r="D152" t="str">
            <v>503.03.07 - TRANSFERÊNCIAS PÚBLICAS - Transferências correntes para famílias -Pensão de invalidez do regime transitório</v>
          </cell>
        </row>
        <row r="153">
          <cell r="D153" t="str">
            <v>503.03.08 - TRANSFERÊNCIAS PÚBLICAS - Transferências correntes para famílias -Pensão de velhice do regime transitório</v>
          </cell>
        </row>
        <row r="154">
          <cell r="D154" t="str">
            <v>503.03.09 - TRANSFERÊNCIAS PÚBLICAS - Transferências correntes para famílias -Pensão de sobrevivência do regime transitório</v>
          </cell>
        </row>
        <row r="155">
          <cell r="D155" t="str">
            <v>503.03.10 - TRANSFERÊNCIAS PÚBLICAS - Transferências correntes para famílias -Pensão de invalidez do regime geral</v>
          </cell>
        </row>
        <row r="156">
          <cell r="D156" t="str">
            <v>503.03.11 - TRANSFERÊNCIAS PÚBLICAS - Transferências correntes para famílias -Pensão de velhice do regime geral</v>
          </cell>
        </row>
        <row r="157">
          <cell r="D157" t="str">
            <v>503.03.12 - TRANSFERÊNCIAS PÚBLICAS - Transferências correntes para famílias -Pensão de sobrevivência do regime geral</v>
          </cell>
        </row>
        <row r="158">
          <cell r="D158" t="str">
            <v>503.03.13 - TRANSFERÊNCIAS PÚBLICAS - Transferências correntes para famílias -Subsídio por risco clínico durante a gravidez</v>
          </cell>
        </row>
        <row r="159">
          <cell r="D159" t="str">
            <v>503.03.14 - TRANSFERÊNCIAS PÚBLICAS - Transferências correntes para famílias -Subsídio por interrupção de gravidez</v>
          </cell>
        </row>
        <row r="160">
          <cell r="D160" t="str">
            <v>503.03.15 - TRANSFERÊNCIAS PÚBLICAS - Transferências correntes para famílias -Subsídio por maternidade</v>
          </cell>
        </row>
        <row r="161">
          <cell r="D161" t="str">
            <v>503.03.16 - TRANSFERÊNCIAS PÚBLICAS - Transferências correntes para famílias -Subsídio por paternidade</v>
          </cell>
        </row>
        <row r="162">
          <cell r="D162" t="str">
            <v>503.03.17 - TRANSFERÊNCIAS PÚBLICAS - Transferências correntes para famílias -Subsídio por adoção</v>
          </cell>
        </row>
        <row r="163">
          <cell r="D163" t="str">
            <v>503.03.18 - TRANSFERÊNCIAS PÚBLICAS - Transferências correntes para famílias -Subsídio por morte</v>
          </cell>
        </row>
        <row r="164">
          <cell r="D164" t="str">
            <v>503.03.19 - TRANSFERÊNCIAS PÚBLICAS - Transferências correntes para famílias -Reembolso e ou apoio para despesas de funeral</v>
          </cell>
        </row>
        <row r="165">
          <cell r="D165" t="str">
            <v>503.03.20 - TRANSFERÊNCIAS PÚBLICAS - Transferências correntes para famílias -Subsídio de doença</v>
          </cell>
        </row>
        <row r="166">
          <cell r="D166" t="str">
            <v>503.03.21 - TRANSFERÊNCIAS PÚBLICAS - Transferências correntes para famílias -Subsídio de desemprego</v>
          </cell>
        </row>
        <row r="167">
          <cell r="D167" t="str">
            <v>503.03.22 - TRANSFERÊNCIAS PÚBLICAS - Transferências correntes para famílias -Abono de família</v>
          </cell>
        </row>
        <row r="168">
          <cell r="D168" t="str">
            <v>503.03.23 - TRANSFERÊNCIAS PÚBLICAS - Transferências correntes para famílias -Outras prestações do regime contributivo de segurança social</v>
          </cell>
        </row>
        <row r="169">
          <cell r="D169" t="str">
            <v>503.03.24 - TRANSFERÊNCIAS PÚBLICAS - Transferências correntes para famílias -Pensão para ex-titulares de cargos políticos</v>
          </cell>
        </row>
        <row r="170">
          <cell r="D170" t="str">
            <v>503.03.25 - TRANSFERÊNCIAS PÚBLICAS - Transferências correntes para famílias -Pensão dos combatentes e Mártires da Libertação Nacional</v>
          </cell>
        </row>
        <row r="171">
          <cell r="D171" t="str">
            <v>503.03.26 - TRANSFERÊNCIAS PÚBLICAS - Transferências correntes para famílias -Bolsa da Mãe</v>
          </cell>
        </row>
        <row r="172">
          <cell r="D172" t="str">
            <v>503.03.27 - TRANSFERÊNCIAS PÚBLICAS - Transferências correntes para famílias -Bolsas de estudo aos filhos dos Combatentes e Mártires da Libertação Nacional</v>
          </cell>
        </row>
        <row r="173">
          <cell r="D173" t="str">
            <v>503.03.28 - TRANSFERÊNCIAS PÚBLICAS - Transferências correntes para famílias -Outras bolsas de estudo no território nacional</v>
          </cell>
        </row>
        <row r="174">
          <cell r="D174" t="str">
            <v>503.03.29 - TRANSFERÊNCIAS PÚBLICAS - Transferências correntes para famílias -Outras bolsas de estudo no estrangeiro</v>
          </cell>
        </row>
        <row r="175">
          <cell r="D175" t="str">
            <v>503.03.30 - TRANSFERÊNCIAS PÚBLICAS - Transferências correntes para famílias -Outras prestações sociais</v>
          </cell>
        </row>
        <row r="176">
          <cell r="D176" t="str">
            <v>503.03.31 - TRANSFERÊNCIAS PÚBLICAS - Transferências correntes para famílias -Outras transferências correntes para famílias</v>
          </cell>
        </row>
        <row r="177">
          <cell r="D177" t="str">
            <v>503.04.01 - TRANSFERÊNCIAS PÚBLICAS - Transferências correntes para instituições sem fins lucrativos -Transferências correntes para fundações públicas</v>
          </cell>
        </row>
        <row r="178">
          <cell r="D178" t="str">
            <v>503.04.02 - TRANSFERÊNCIAS PÚBLICAS - Transferências correntes para instituições sem fins lucrativos -Transferências correntes para associações públicas</v>
          </cell>
        </row>
        <row r="179">
          <cell r="D179" t="str">
            <v>503.04.03 - TRANSFERÊNCIAS PÚBLICAS - Transferências correntes para instituições sem fins lucrativos -Outras transferências correntes para instituições sem fins lucrativos</v>
          </cell>
        </row>
        <row r="180">
          <cell r="D180" t="str">
            <v>503.05.01 - TRANSFERÊNCIAS PÚBLICAS - Transferências correntes para o exterior -Transferências correntes para países terceiros</v>
          </cell>
        </row>
        <row r="181">
          <cell r="D181" t="str">
            <v>503.05.02 - TRANSFERÊNCIAS PÚBLICAS - Transferências correntes para o exterior -Transferências correntes para organizações internacionais</v>
          </cell>
        </row>
        <row r="182">
          <cell r="D182" t="str">
            <v>503.05.03 - TRANSFERÊNCIAS PÚBLICAS - Transferências correntes para o exterior -Outras transferências correntes para o exterior</v>
          </cell>
        </row>
        <row r="183">
          <cell r="D183" t="str">
            <v>503.06.01 - TRANSFERÊNCIAS PÚBLICAS - Juros -Juros e taxa de compromisso do Banco Mundial</v>
          </cell>
        </row>
        <row r="184">
          <cell r="D184" t="str">
            <v>503.06.02 - TRANSFERÊNCIAS PÚBLICAS - Juros -Juros e taxa de compromisso do ADB</v>
          </cell>
        </row>
        <row r="185">
          <cell r="D185" t="str">
            <v>503.06.03 - TRANSFERÊNCIAS PÚBLICAS - Juros -Juros e taxa de compromisso da JICA</v>
          </cell>
        </row>
        <row r="186">
          <cell r="D186" t="str">
            <v>503.06.04 - TRANSFERÊNCIAS PÚBLICAS - Juros -Juros e taxa de compromisso do AIFFP</v>
          </cell>
        </row>
        <row r="187">
          <cell r="D187" t="str">
            <v>503.06.05 - TRANSFERÊNCIAS PÚBLICAS - Juros -Juros de títulos do Tesouro</v>
          </cell>
        </row>
        <row r="188">
          <cell r="D188" t="str">
            <v>503.06.06 - TRANSFERÊNCIAS PÚBLICAS - Juros -Outros juros da dívida pública</v>
          </cell>
        </row>
        <row r="189">
          <cell r="D189" t="str">
            <v>503.06.07 - TRANSFERÊNCIAS PÚBLICAS - Juros -Outros juros</v>
          </cell>
        </row>
        <row r="190">
          <cell r="D190" t="str">
            <v>503.07 - TRANSFERÊNCIAS PÚBLICAS - Impostos</v>
          </cell>
        </row>
        <row r="191">
          <cell r="D191" t="str">
            <v>503.08 - TRANSFERÊNCIAS PÚBLICAS - Taxas</v>
          </cell>
        </row>
        <row r="192">
          <cell r="D192" t="str">
            <v>503.09 - TRANSFERÊNCIAS PÚBLICAS - Coimas e outras penalidades</v>
          </cell>
        </row>
        <row r="193">
          <cell r="D193" t="str">
            <v>503.10 - TRANSFERÊNCIAS PÚBLICAS - Restituições não abatidas na receita</v>
          </cell>
        </row>
        <row r="194">
          <cell r="D194" t="str">
            <v>503.11.01.01.01 - TRANSFERÊNCIAS PÚBLICAS - Transferências de Capital - Transferências para o Setor Público Administrativo - Transferências para a Administração Central - Para Ministério das Finanças</v>
          </cell>
        </row>
        <row r="195">
          <cell r="D195" t="str">
            <v>503.11.01.01.02 - TRANSFERÊNCIAS PÚBLICAS - Transferências de Capital - Transferências para o Setor Público Administrativo - Transferências para a Administração Central - Para Outros Ministérios e organismos</v>
          </cell>
        </row>
        <row r="196">
          <cell r="D196" t="str">
            <v>503.11.01.02 - TRANSFERÊNCIAS PÚBLICAS - Transferências de Capital - Transferências para o Setor Público Administrativo - Transferências para a Segurança Social (entre regimes)</v>
          </cell>
        </row>
        <row r="197">
          <cell r="D197" t="str">
            <v>503.11.01.03 - TRANSFERÊNCIAS PÚBLICAS - Transferências de Capital - Transferências para o Setor Público Administrativo - Transferências para a RAEOA</v>
          </cell>
        </row>
        <row r="198">
          <cell r="D198" t="str">
            <v>503.11.01.04 - TRANSFERÊNCIAS PÚBLICAS - Transferências de Capital - Transferências para o Setor Público Administrativo - Transferências para os municípios</v>
          </cell>
        </row>
        <row r="199">
          <cell r="D199" t="str">
            <v>503.11.02 - TRANSFERÊNCIAS PÚBLICAS - Transferências de Capital - Transferências para sociedades</v>
          </cell>
        </row>
        <row r="200">
          <cell r="D200" t="str">
            <v>503.11.03 - TRANSFERÊNCIAS PÚBLICAS - Transferências de Capital - Transferências para famílias</v>
          </cell>
        </row>
        <row r="201">
          <cell r="D201" t="str">
            <v>503.11.04 - TRANSFERÊNCIAS PÚBLICAS - Transferências de Capital - Transferências para instituições sem fins lucrativos</v>
          </cell>
        </row>
        <row r="202">
          <cell r="D202" t="str">
            <v>503.11.05 - TRANSFERÊNCIAS PÚBLICAS - Transferências de Capital - Transferências para o exterior</v>
          </cell>
        </row>
        <row r="203">
          <cell r="D203" t="str">
            <v>503.11.06 - TRANSFERÊNCIAS PÚBLICAS - Transferências de Capital - Outras transferências de capital</v>
          </cell>
        </row>
        <row r="204">
          <cell r="D204" t="str">
            <v>503.12.01 - TRANSFERÊNCIAS PÚBLICAS - Ativos Financeiros - Concessão de empréstimos</v>
          </cell>
        </row>
        <row r="205">
          <cell r="D205" t="str">
            <v>503.12.02 - TRANSFERÊNCIAS PÚBLICAS - Ativos Financeiros - Aquisição de títulos</v>
          </cell>
        </row>
        <row r="206">
          <cell r="D206" t="str">
            <v>503.12.03 - TRANSFERÊNCIAS PÚBLICAS - Ativos Financeiros - Outros ativos financeiros</v>
          </cell>
        </row>
        <row r="207">
          <cell r="D207" t="str">
            <v>503.13.01 - TRANSFERÊNCIAS PÚBLICAS - Passivos Financeiros - Amortização de empréstimos do Banco Mundial</v>
          </cell>
        </row>
        <row r="208">
          <cell r="D208" t="str">
            <v>503.13.02 - TRANSFERÊNCIAS PÚBLICAS - Passivos Financeiros - Amortização de empréstimos do ADB</v>
          </cell>
        </row>
        <row r="209">
          <cell r="D209" t="str">
            <v>503.13.03 - TRANSFERÊNCIAS PÚBLICAS - Passivos Financeiros - Amortização de empréstimos da JICA</v>
          </cell>
        </row>
        <row r="210">
          <cell r="D210" t="str">
            <v>503.13.04 - TRANSFERÊNCIAS PÚBLICAS - Passivos Financeiros - Amortização de empréstimos do AIFFP</v>
          </cell>
        </row>
        <row r="211">
          <cell r="D211" t="str">
            <v>503.13.05 - TRANSFERÊNCIAS PÚBLICAS - Passivos Financeiros - Amortização de títulos do Tesouro</v>
          </cell>
        </row>
        <row r="212">
          <cell r="D212" t="str">
            <v>503.13.06 - TRANSFERÊNCIAS PÚBLICAS - Passivos Financeiros - Outros passivos financeiros</v>
          </cell>
        </row>
        <row r="213">
          <cell r="D213" t="str">
            <v>504.01.01 - CAPITAL MENOR - Aquisição de bens de capital móvel - Veículos civis</v>
          </cell>
        </row>
        <row r="214">
          <cell r="D214" t="str">
            <v>504.01.02 - CAPITAL MENOR - Aquisição de bens de capital móvel - Veículos militares</v>
          </cell>
        </row>
        <row r="215">
          <cell r="D215" t="str">
            <v>504.01.03 - CAPITAL MENOR - Aquisição de bens de capital móvel - Equipamento de informática</v>
          </cell>
        </row>
        <row r="216">
          <cell r="D216" t="str">
            <v>504.01.04 - CAPITAL MENOR - Aquisição de bens de capital móvel - Equipamento de água</v>
          </cell>
        </row>
        <row r="217">
          <cell r="D217" t="str">
            <v>504.01.05 - CAPITAL MENOR - Aquisição de bens de capital móvel - Equipamento de eletricidade</v>
          </cell>
        </row>
        <row r="218">
          <cell r="D218" t="str">
            <v>504.01.06 - CAPITAL MENOR - Aquisição de bens de capital móvel - Equipamento de comunicações</v>
          </cell>
        </row>
        <row r="219">
          <cell r="D219" t="str">
            <v>504.01.07 - CAPITAL MENOR - Aquisição de bens de capital móvel - Equipamento de segurança</v>
          </cell>
        </row>
        <row r="220">
          <cell r="D220" t="str">
            <v>504.01.08 - CAPITAL MENOR - Aquisição de bens de capital móvel - Equipamento de construção</v>
          </cell>
        </row>
        <row r="221">
          <cell r="D221" t="str">
            <v>504.01.09 - CAPITAL MENOR - Aquisição de bens de capital móvel - Equipamento de transporte</v>
          </cell>
        </row>
        <row r="222">
          <cell r="D222" t="str">
            <v>504.01.10 - CAPITAL MENOR - Aquisição de bens de capital móvel - Geradores</v>
          </cell>
        </row>
        <row r="223">
          <cell r="D223" t="str">
            <v>504.01.11 - CAPITAL MENOR - Aquisição de bens de capital móvel - Equipamento de ar condicionado</v>
          </cell>
        </row>
        <row r="224">
          <cell r="D224" t="str">
            <v>504.01.12 - CAPITAL MENOR - Aquisição de bens de capital móvel - Outro equipamento</v>
          </cell>
        </row>
        <row r="225">
          <cell r="D225" t="str">
            <v>504.01.13 - CAPITAL MENOR - Aquisição de bens de capital móvel - Mobiliário</v>
          </cell>
        </row>
        <row r="226">
          <cell r="D226" t="str">
            <v>504.01.14 - CAPITAL MENOR - Aquisição de bens de capital móvel - Outros bens de capital móvel</v>
          </cell>
        </row>
        <row r="227">
          <cell r="D227" t="str">
            <v>504.02 - CAPITAL MENOR - Aquisição de serviços de capital</v>
          </cell>
        </row>
        <row r="228">
          <cell r="D228" t="str">
            <v>505.01.01 - CAPITAL DE DESENVOLVIMENTO - Aquisição de bens de capital fixo - Terrenos</v>
          </cell>
        </row>
        <row r="229">
          <cell r="D229" t="str">
            <v>505.01.02 - CAPITAL DE DESENVOLVIMENTO - Aquisição de bens de capital fixo - Edifícios administrativos</v>
          </cell>
        </row>
        <row r="230">
          <cell r="D230" t="str">
            <v>505.01.03 - CAPITAL DE DESENVOLVIMENTO - Aquisição de bens de capital fixo - Edifícios residenciais</v>
          </cell>
        </row>
        <row r="231">
          <cell r="D231" t="str">
            <v>505.01.04 - CAPITAL DE DESENVOLVIMENTO - Aquisição de bens de capital fixo - Edifícios escolares e universitários</v>
          </cell>
        </row>
        <row r="232">
          <cell r="D232" t="str">
            <v>505.01.05 - CAPITAL DE DESENVOLVIMENTO - Aquisição de bens de capital fixo - Edifícios médico-hospitalares</v>
          </cell>
        </row>
        <row r="233">
          <cell r="D233" t="str">
            <v>505.01.06 - CAPITAL DE DESENVOLVIMENTO - Aquisição de bens de capital fixo - Armazéns</v>
          </cell>
        </row>
        <row r="234">
          <cell r="D234" t="str">
            <v>505.01.07 - CAPITAL DE DESENVOLVIMENTO - Aquisição de bens de capital fixo - Outros edifícios</v>
          </cell>
        </row>
        <row r="235">
          <cell r="D235" t="str">
            <v>505.01.08 - CAPITAL DE DESENVOLVIMENTO - Aquisição de bens de capital fixo - Estradas</v>
          </cell>
        </row>
        <row r="236">
          <cell r="D236" t="str">
            <v>505.01.09 - CAPITAL DE DESENVOLVIMENTO - Aquisição de bens de capital fixo - Pontes</v>
          </cell>
        </row>
        <row r="237">
          <cell r="D237" t="str">
            <v>505.01.10 - CAPITAL DE DESENVOLVIMENTO - Aquisição de bens de capital fixo - Portos</v>
          </cell>
        </row>
        <row r="238">
          <cell r="D238" t="str">
            <v>505.01.11 - CAPITAL DE DESENVOLVIMENTO - Aquisição de bens de capital fixo - Aeroportos</v>
          </cell>
        </row>
        <row r="239">
          <cell r="D239" t="str">
            <v>505.01.12 - CAPITAL DE DESENVOLVIMENTO - Aquisição de bens de capital fixo - Infraestruturas agrícolas e de irrigação</v>
          </cell>
        </row>
        <row r="240">
          <cell r="D240" t="str">
            <v>505.01.13 - CAPITAL DE DESENVOLVIMENTO - Aquisição de bens de capital fixo - Infraestruturas de comunicações</v>
          </cell>
        </row>
        <row r="241">
          <cell r="D241" t="str">
            <v>505.01.14 - CAPITAL DE DESENVOLVIMENTO - Aquisição de bens de capital fixo - Infraestruturas energéticas</v>
          </cell>
        </row>
        <row r="242">
          <cell r="D242" t="str">
            <v>505.01.15 - CAPITAL DE DESENVOLVIMENTO - Aquisição de bens de capital fixo - Infraestruturas de água e saneamento</v>
          </cell>
        </row>
        <row r="243">
          <cell r="D243" t="str">
            <v>505.01.16 - CAPITAL DE DESENVOLVIMENTO - Aquisição de bens de capital fixo - Infraestruturas turísticas, de recreio e desporto</v>
          </cell>
        </row>
        <row r="244">
          <cell r="D244" t="str">
            <v>505.01.17 - CAPITAL DE DESENVOLVIMENTO - Aquisição de bens de capital fixo - Outras infraestruturas</v>
          </cell>
        </row>
        <row r="245">
          <cell r="D245" t="str">
            <v>505.01.18 - CAPITAL DE DESENVOLVIMENTO - Aquisição de bens de capital fixo - Outros imóveis</v>
          </cell>
        </row>
        <row r="246">
          <cell r="D246" t="str">
            <v>506.01 - OPERAÇÕES EXTRAORÇAMENTAIS - Adiantamentos de caixa</v>
          </cell>
        </row>
        <row r="247">
          <cell r="D247" t="str">
            <v>506.02.01 - OPERAÇÕES EXTRAORÇAMENTAIS - Transferência de impostos e cotizações retidos - Transferência para a Autoridade Tributária de impostos retidos</v>
          </cell>
        </row>
        <row r="248">
          <cell r="D248" t="str">
            <v>506.02.02 - OPERAÇÕES EXTRAORÇAMENTAIS - Transferência de impostos e cotizações retidos - Transferência para a Segurança Social de cotizações retidas</v>
          </cell>
        </row>
        <row r="249">
          <cell r="D249" t="str">
            <v>506.02.03 - OPERAÇÕES EXTRAORÇAMENTAIS - Transferência de impostos e cotizações retidos - Outras transferências de impostos e cotizações retidos</v>
          </cell>
        </row>
        <row r="250">
          <cell r="D250" t="str">
            <v>506.03.01 - OPERAÇÕES EXTRAORÇAMENTAIS - Devolução de cauções e garantias - Devolução de caução de execução</v>
          </cell>
        </row>
        <row r="251">
          <cell r="D251" t="str">
            <v>506.03.02 - OPERAÇÕES EXTRAORÇAMENTAIS - Devolução de cauções e garantias - Devolução de caução de qualidade</v>
          </cell>
        </row>
        <row r="252">
          <cell r="D252" t="str">
            <v>506.03.03 - OPERAÇÕES EXTRAORÇAMENTAIS - Devolução de cauções e garantias - Devolução de garantia de pagamento adiantado</v>
          </cell>
        </row>
        <row r="253">
          <cell r="D253" t="str">
            <v>506.04 - OPERAÇÕES EXTRAORÇAMENTAIS - Outras operações extraorçamentais</v>
          </cell>
        </row>
        <row r="254">
          <cell r="D254" t="str">
            <v>401.01.01 - Impostos e contribuições para a Segurança Social - Impostos - Imposto sobre serviços</v>
          </cell>
        </row>
        <row r="255">
          <cell r="D255" t="str">
            <v>401.01.02 - Impostos e contribuições para a Segurança Social - Impostos - Imposto seletivo de consumo</v>
          </cell>
        </row>
        <row r="256">
          <cell r="D256" t="str">
            <v>401.01.03 - Impostos e contribuições para a Segurança Social - Impostos - Imposto sobre vendas</v>
          </cell>
        </row>
        <row r="257">
          <cell r="D257" t="str">
            <v>401.01.04 - Impostos e contribuições para a Segurança Social - Impostos - Imposto sobre salários</v>
          </cell>
        </row>
        <row r="258">
          <cell r="D258" t="str">
            <v>401.01.05 - Impostos e contribuições para a Segurança Social - Impostos - Imposto sobre o rendimento</v>
          </cell>
        </row>
        <row r="259">
          <cell r="D259" t="str">
            <v>401.01.06 - Impostos e contribuições para a Segurança Social - Impostos - Imposto sobre o valor acrescentado</v>
          </cell>
        </row>
        <row r="260">
          <cell r="D260" t="str">
            <v>401.01.07 - Impostos e contribuições para a Segurança Social - Impostos - Imposto sobre o Petróleo Suplementar</v>
          </cell>
        </row>
        <row r="261">
          <cell r="D261" t="str">
            <v>401.01.08 - Impostos e contribuições para a Segurança Social - Impostos - Lucros partilhados do Petróleo e Gás</v>
          </cell>
        </row>
        <row r="262">
          <cell r="D262" t="str">
            <v>401.01.09 - Impostos e contribuições para a Segurança Social - Impostos - Timor Sea First Tranche Petroleum (FTP) Royalties</v>
          </cell>
        </row>
        <row r="263">
          <cell r="D263" t="str">
            <v>401.01.10 - Impostos e contribuições para a Segurança Social - Impostos - Impostos abolidos</v>
          </cell>
        </row>
        <row r="264">
          <cell r="D264" t="str">
            <v>401.01.11 - Impostos e contribuições para a Segurança Social - Impostos - Outros impostos</v>
          </cell>
        </row>
        <row r="265">
          <cell r="D265" t="str">
            <v>401.02 - Impostos e contribuições para a Segurança Social - Direitos aduaneiros de importação</v>
          </cell>
        </row>
        <row r="266">
          <cell r="D266" t="str">
            <v>401.03.01 - Impostos e contribuições para a Segurança Social - Contribuições e cotizações para a Segurança Social - Contribuições de entidade empregadora do Setor Público</v>
          </cell>
        </row>
        <row r="267">
          <cell r="D267" t="str">
            <v>401.03.02 - Impostos e contribuições para a Segurança Social - Contribuições e cotizações para a Segurança Social - Contribuições de entidade empregadora do Setor Privado</v>
          </cell>
        </row>
        <row r="268">
          <cell r="D268" t="str">
            <v>401.03.03 - Impostos e contribuições para a Segurança Social - Contribuições e cotizações para a Segurança Social - Cotizações de trabalhador do Setor Público</v>
          </cell>
        </row>
        <row r="269">
          <cell r="D269" t="str">
            <v>401.03.04 - Impostos e contribuições para a Segurança Social - Contribuições e cotizações para a Segurança Social - Cotizações de trabalhador do Setor Privado</v>
          </cell>
        </row>
        <row r="270">
          <cell r="D270" t="str">
            <v>402.01.01 - Taxas, coimas e outras penalidades - Taxas - Taxas aeroportuárias</v>
          </cell>
        </row>
        <row r="271">
          <cell r="D271" t="str">
            <v>402.01.02 - Taxas, coimas e outras penalidades - Taxas - Taxas ambientais</v>
          </cell>
        </row>
        <row r="272">
          <cell r="D272" t="str">
            <v>402.01.03 - Taxas, coimas e outras penalidades - Taxas - Taxas de estacionamento</v>
          </cell>
        </row>
        <row r="273">
          <cell r="D273" t="str">
            <v>402.01.04 - Taxas, coimas e outras penalidades - Taxas - Taxas de justiça</v>
          </cell>
        </row>
        <row r="274">
          <cell r="D274" t="str">
            <v>402.01.05 - Taxas, coimas e outras penalidades - Taxas - Taxas de publicidade</v>
          </cell>
        </row>
        <row r="275">
          <cell r="D275" t="str">
            <v>402.01.06 - Taxas, coimas e outras penalidades - Taxas - Taxas de passaporte</v>
          </cell>
        </row>
        <row r="276">
          <cell r="D276" t="str">
            <v>402.01.07 - Taxas, coimas e outras penalidades - Taxas - Taxas de entrada e vistos</v>
          </cell>
        </row>
        <row r="277">
          <cell r="D277" t="str">
            <v>402.01.08 - Taxas, coimas e outras penalidades - Taxas - Taxas de registo</v>
          </cell>
        </row>
        <row r="278">
          <cell r="D278" t="str">
            <v>402.01.09 - Taxas, coimas e outras penalidades - Taxas - Taxas de pesca</v>
          </cell>
        </row>
        <row r="279">
          <cell r="D279" t="str">
            <v>402.01.10 - Taxas, coimas e outras penalidades - Taxas - Taxas portuárias</v>
          </cell>
        </row>
        <row r="280">
          <cell r="D280" t="str">
            <v>402.01.11 - Taxas, coimas e outras penalidades - Taxas - Taxas sobre atividade florestal</v>
          </cell>
        </row>
        <row r="281">
          <cell r="D281" t="str">
            <v>402.01.12 - Taxas, coimas e outras penalidades - Taxas - Taxas sobre atividades extrativas</v>
          </cell>
        </row>
        <row r="282">
          <cell r="D282" t="str">
            <v>402.01.13 - Taxas, coimas e outras penalidades - Taxas - Taxas sobre atividade petrolífera</v>
          </cell>
        </row>
        <row r="283">
          <cell r="D283" t="str">
            <v>402.01.14 - Taxas, coimas e outras penalidades - Taxas - Taxas sobre telecomunicações</v>
          </cell>
        </row>
        <row r="284">
          <cell r="D284" t="str">
            <v>402.01.15 - Taxas, coimas e outras penalidades - Taxas - Taxas sobre transportes</v>
          </cell>
        </row>
        <row r="285">
          <cell r="D285" t="str">
            <v>402.01.16 - Taxas, coimas e outras penalidades - Taxas - Taxas sobre jogos sociais</v>
          </cell>
        </row>
        <row r="286">
          <cell r="D286" t="str">
            <v>402.01.17 - Taxas, coimas e outras penalidades - Taxas - Propinas</v>
          </cell>
        </row>
        <row r="287">
          <cell r="D287" t="str">
            <v>402.01.18 - Taxas, coimas e outras penalidades - Taxas - Outras taxas</v>
          </cell>
        </row>
        <row r="288">
          <cell r="D288" t="str">
            <v>402.02.01 - Taxas, coimas e outras penalidades - Coimas e outras penalidades - Juros de mora</v>
          </cell>
        </row>
        <row r="289">
          <cell r="D289" t="str">
            <v>402.02.02 - Taxas, coimas e outras penalidades - Coimas e outras penalidades - Juros compensatórios</v>
          </cell>
        </row>
        <row r="290">
          <cell r="D290" t="str">
            <v>402.02.03 - Taxas, coimas e outras penalidades - Coimas e outras penalidades - Coimas decorrentes do Código da Estrada</v>
          </cell>
        </row>
        <row r="291">
          <cell r="D291" t="str">
            <v>402.02.04 - Taxas, coimas e outras penalidades - Coimas e outras penalidades - Sanções e coimas da Segurança Social</v>
          </cell>
        </row>
        <row r="292">
          <cell r="D292" t="str">
            <v>402.02.05 - Taxas, coimas e outras penalidades - Coimas e outras penalidades - Coimas laborais</v>
          </cell>
        </row>
        <row r="293">
          <cell r="D293" t="str">
            <v>402.02.06 - Taxas, coimas e outras penalidades - Coimas e outras penalidades - Multas decorrentes de processo-crime</v>
          </cell>
        </row>
        <row r="294">
          <cell r="D294" t="str">
            <v>402.02.07 - Taxas, coimas e outras penalidades - Coimas e outras penalidades - Outras coimas e penalidades</v>
          </cell>
        </row>
        <row r="295">
          <cell r="D295" t="str">
            <v>403.01.01 - Rendimentos - Rendas - Arrendamento de bens imóveis de média e longa duração</v>
          </cell>
        </row>
        <row r="296">
          <cell r="D296" t="str">
            <v>403.01.02 - Rendimentos - Rendas - Arrendamento de bens imóveis de curta duração</v>
          </cell>
        </row>
        <row r="297">
          <cell r="D297" t="str">
            <v>403.01.03 - Rendimentos - Rendas - Arrendamento de bens móveis de média e longa duração</v>
          </cell>
        </row>
        <row r="298">
          <cell r="D298" t="str">
            <v>403.01.04 - Rendimentos - Rendas - Arrendamento de bens móveis de curta duração</v>
          </cell>
        </row>
        <row r="299">
          <cell r="D299" t="str">
            <v>403.01.05 - Rendimentos - Rendas - Outras rendas</v>
          </cell>
        </row>
        <row r="300">
          <cell r="D300" t="str">
            <v>403.02 - Rendimentos - Ativos incorpóreos</v>
          </cell>
        </row>
        <row r="301">
          <cell r="D301" t="str">
            <v>403.03 - Rendimentos - Juros</v>
          </cell>
        </row>
        <row r="302">
          <cell r="D302" t="str">
            <v>403.04.01 - Rendimentos - Dividendos e participações nos lucros - Dividendos do Banco Central de Timor-Leste</v>
          </cell>
        </row>
        <row r="303">
          <cell r="D303" t="str">
            <v>403.04.02 - Rendimentos - Dividendos e participações nos lucros - Dividendos do Banco Nacional de Comércio de Timor-Leste</v>
          </cell>
        </row>
        <row r="304">
          <cell r="D304" t="str">
            <v>403.04.03 - Rendimentos - Dividendos e participações nos lucros - Outros dividendos e participações nos lucros</v>
          </cell>
        </row>
        <row r="305">
          <cell r="D305" t="str">
            <v>403.05 - Rendimentos - Outros rendimentos</v>
          </cell>
        </row>
        <row r="306">
          <cell r="D306" t="str">
            <v>404.01 - Transferências - Transferências correntes do Fundo Petrolífero relativas ao Rendimento Sustentável Estimado</v>
          </cell>
        </row>
        <row r="307">
          <cell r="D307" t="str">
            <v>404.02.01.01.01 - Transferências - Transferências correntes do Setor Público Administrativo  - Transferências correntes da Administração Central - Transferências correntes do Ministério das Finanças - Para financiamento da Pensão Social</v>
          </cell>
        </row>
        <row r="308">
          <cell r="D308" t="str">
            <v>404.02.01.01.02 - Transferências - Transferências correntes do Setor Público Administrativo  - Transferências correntes da Administração Central - Transferências correntes do Ministério das Finanças - Para financiamento do Regime Transitório</v>
          </cell>
        </row>
        <row r="309">
          <cell r="D309" t="str">
            <v>404.02.01.01.03 - Transferências - Transferências correntes do Setor Público Administrativo  - Transferências correntes da Administração Central - Transferências correntes do Ministério das Finanças - Para financiamento das despesas de administração</v>
          </cell>
        </row>
        <row r="310">
          <cell r="D310" t="str">
            <v>404.02.01.01.04-Transferências-Transferências correntes do Setor Público Administrativo -Transferências correntes da Administração Central-Transferências correntes do Ministério das Finanças-Para financiamento da garantia de valores mínimos de Pensão</v>
          </cell>
        </row>
        <row r="311">
          <cell r="D311" t="str">
            <v>404.02.01.02 - Transferências - Transferências correntes do Setor Público Administrativo  - Transferências correntes da Administração Central - Transferências correntes de outros Ministérios e organismos</v>
          </cell>
        </row>
        <row r="312">
          <cell r="D312" t="str">
            <v>404.02.02 - Transferências - Transferências correntes do Setor Público Administrativo  - Transferências correntes da Segurança Social (entre regimes)</v>
          </cell>
        </row>
        <row r="313">
          <cell r="D313" t="str">
            <v>404.02.03 - Transferências - Transferências correntes do Setor Público Administrativo  - Transferências correntes da RAEOA</v>
          </cell>
        </row>
        <row r="314">
          <cell r="D314" t="str">
            <v>404.02.04 - Transferências - Transferências correntes do Setor Público Administrativo  - Transferências correntes dos municípios</v>
          </cell>
        </row>
        <row r="315">
          <cell r="D315" t="str">
            <v>404.03 - Transferências - Transferências correntes de sociedades</v>
          </cell>
        </row>
        <row r="316">
          <cell r="D316" t="str">
            <v>404.04 - Transferências - Transferências correntes das famílias</v>
          </cell>
        </row>
        <row r="317">
          <cell r="D317" t="str">
            <v>404.05.01 - Transferências - Transferências correntes de instituições sem fins lucrativos - Transferências correntes de fundações públicas</v>
          </cell>
        </row>
        <row r="318">
          <cell r="D318" t="str">
            <v>404.05.02 - Transferências - Transferências correntes de instituições sem fins lucrativos - Transferências correntes de associações públicas</v>
          </cell>
        </row>
        <row r="319">
          <cell r="D319" t="str">
            <v>404.05.03 - Transferências - Transferências correntes de instituições sem fins lucrativos - Transferências correntes de outras instituições sem fins lucrativos</v>
          </cell>
        </row>
        <row r="320">
          <cell r="D320" t="str">
            <v>404.06.01 - Transferências - Transferências correntes do Exterior - Transferências correntes de países terceiros</v>
          </cell>
        </row>
        <row r="321">
          <cell r="D321" t="str">
            <v>404.06.02 - Transferências - Transferências correntes do Exterior - Transferências correntes de organizações internacionais</v>
          </cell>
        </row>
        <row r="322">
          <cell r="D322" t="str">
            <v>404.06.03 - Transferências - Transferências correntes do Exterior - Outras transferências correntes do exterior</v>
          </cell>
        </row>
        <row r="323">
          <cell r="D323" t="str">
            <v>404.07 - Transferências - Outras transferências correntes</v>
          </cell>
        </row>
        <row r="324">
          <cell r="D324" t="str">
            <v>404.08 - Transferências - Transferências de capital do Fundo Petrolífero acima do Rendimento Sustentável Estimado</v>
          </cell>
        </row>
        <row r="325">
          <cell r="D325" t="str">
            <v>404.09.01 - Transferências - Transferências de capital do Setor Público Administrativo  - Transferências de capital da Administração Central</v>
          </cell>
        </row>
        <row r="326">
          <cell r="D326" t="str">
            <v>404.09.02 - Transferências - Transferências de capital do Setor Público Administrativo  - Transferências de capital da Segurança Social (entre regimes)</v>
          </cell>
        </row>
        <row r="327">
          <cell r="D327" t="str">
            <v>404.09.03 - Transferências - Transferências de capital do Setor Público Administrativo  - Transferências de capital da RAEOA</v>
          </cell>
        </row>
        <row r="328">
          <cell r="D328" t="str">
            <v>404.09.04 - Transferências - Transferências de capital do Setor Público Administrativo  - Transferências de capital dos municípios</v>
          </cell>
        </row>
        <row r="329">
          <cell r="D329" t="str">
            <v>404.10 - Transferências - Outras transferências de capital</v>
          </cell>
        </row>
        <row r="330">
          <cell r="D330" t="str">
            <v>405.01.01 - Venda de bens e serviços - Vendas de bens correntes - Livros e Publicações</v>
          </cell>
        </row>
        <row r="331">
          <cell r="D331" t="str">
            <v>405.01.02 - Venda de bens e serviços - Vendas de bens correntes - Formulários e impressos</v>
          </cell>
        </row>
        <row r="332">
          <cell r="D332" t="str">
            <v>405.01.03 - Venda de bens e serviços - Vendas de bens correntes - Material de escritório</v>
          </cell>
        </row>
        <row r="333">
          <cell r="D333" t="str">
            <v>405.01.04 - Venda de bens e serviços - Vendas de bens correntes - Fardamentos e artigos pessoais</v>
          </cell>
        </row>
        <row r="334">
          <cell r="D334" t="str">
            <v>405.01.05 - Venda de bens e serviços - Vendas de bens correntes - Produtos agrícolas e pecuários</v>
          </cell>
        </row>
        <row r="335">
          <cell r="D335" t="str">
            <v>405.01.06 - Venda de bens e serviços - Vendas de bens correntes - Produtos alimentares e bebidas</v>
          </cell>
        </row>
        <row r="336">
          <cell r="D336" t="str">
            <v>405.01.07 - Venda de bens e serviços - Vendas de bens correntes - Bens públicos</v>
          </cell>
        </row>
        <row r="337">
          <cell r="D337" t="str">
            <v>405.01.08 - Venda de bens e serviços - Vendas de bens correntes - Bens inutilizados</v>
          </cell>
        </row>
        <row r="338">
          <cell r="D338" t="str">
            <v>405.01.09 - Venda de bens e serviços - Vendas de bens correntes - Desperdícios e resíduos</v>
          </cell>
        </row>
        <row r="339">
          <cell r="D339" t="str">
            <v>405.01.10 - Venda de bens e serviços - Vendas de bens correntes - Outros bens correntes</v>
          </cell>
        </row>
        <row r="340">
          <cell r="D340" t="str">
            <v>405.02.01 - Venda de bens e serviços - Vendas de bens de capital - Terrenos</v>
          </cell>
        </row>
        <row r="341">
          <cell r="D341" t="str">
            <v>405.02.02 - Venda de bens e serviços - Vendas de bens de capital - Edifícios</v>
          </cell>
        </row>
        <row r="342">
          <cell r="D342" t="str">
            <v>405.02.03 - Venda de bens e serviços - Vendas de bens de capital - Infraestruturas</v>
          </cell>
        </row>
        <row r="343">
          <cell r="D343" t="str">
            <v>405.02.04 - Venda de bens e serviços - Vendas de bens de capital - Outros imóveis</v>
          </cell>
        </row>
        <row r="344">
          <cell r="D344" t="str">
            <v>405.02.05 - Venda de bens e serviços - Vendas de bens de capital - Veículos civis</v>
          </cell>
        </row>
        <row r="345">
          <cell r="D345" t="str">
            <v>405.02.06 - Venda de bens e serviços - Vendas de bens de capital - Veículos militares</v>
          </cell>
        </row>
        <row r="346">
          <cell r="D346" t="str">
            <v>405.02.07 - Venda de bens e serviços - Vendas de bens de capital - Equipamento de informática</v>
          </cell>
        </row>
        <row r="347">
          <cell r="D347" t="str">
            <v>405.02.08 - Venda de bens e serviços - Vendas de bens de capital - Equipamento de água</v>
          </cell>
        </row>
        <row r="348">
          <cell r="D348" t="str">
            <v>405.02.09 - Venda de bens e serviços - Vendas de bens de capital - Equipamento de eletricidade</v>
          </cell>
        </row>
        <row r="349">
          <cell r="D349" t="str">
            <v>405.02.10 - Venda de bens e serviços - Vendas de bens de capital - Equipamento de comunicações</v>
          </cell>
        </row>
        <row r="350">
          <cell r="D350" t="str">
            <v>405.02.11 - Venda de bens e serviços - Vendas de bens de capital - Equipamento de segurança</v>
          </cell>
        </row>
        <row r="351">
          <cell r="D351" t="str">
            <v>405.02.12 - Venda de bens e serviços - Vendas de bens de capital - Equipamento de construção</v>
          </cell>
        </row>
        <row r="352">
          <cell r="D352" t="str">
            <v>405.02.13 - Venda de bens e serviços - Vendas de bens de capital - Equipamento de transporte</v>
          </cell>
        </row>
        <row r="353">
          <cell r="D353" t="str">
            <v>405.02.14 - Venda de bens e serviços - Vendas de bens de capital - Outro equipamento</v>
          </cell>
        </row>
        <row r="354">
          <cell r="D354" t="str">
            <v>405.02.15 - Venda de bens e serviços - Vendas de bens de capital - Mobiliário</v>
          </cell>
        </row>
        <row r="355">
          <cell r="D355" t="str">
            <v>405.02.16 - Venda de bens e serviços - Vendas de bens de capital - Ativos incorpóreos</v>
          </cell>
        </row>
        <row r="356">
          <cell r="D356" t="str">
            <v>405.02.17 - Venda de bens e serviços - Vendas de bens de capital - Outros bens de capital</v>
          </cell>
        </row>
        <row r="357">
          <cell r="D357" t="str">
            <v>405.03.01 - Venda de bens e serviços - Serviços correntes - Estudos, pareceres, projetos e consultadoria</v>
          </cell>
        </row>
        <row r="358">
          <cell r="D358" t="str">
            <v>405.03.02 - Venda de bens e serviços - Serviços correntes - Vistorias e ensaios</v>
          </cell>
        </row>
        <row r="359">
          <cell r="D359" t="str">
            <v>405.03.03 - Venda de bens e serviços - Serviços correntes - Serviços de laboratórios</v>
          </cell>
        </row>
        <row r="360">
          <cell r="D360" t="str">
            <v>405.03.04 - Venda de bens e serviços - Serviços correntes - Atividades de saúde</v>
          </cell>
        </row>
        <row r="361">
          <cell r="D361" t="str">
            <v>405.03.05 - Venda de bens e serviços - Serviços correntes - Reparações</v>
          </cell>
        </row>
        <row r="362">
          <cell r="D362" t="str">
            <v>405.03.06 - Venda de bens e serviços - Serviços correntes - Alimentação e alojamento</v>
          </cell>
        </row>
        <row r="363">
          <cell r="D363" t="str">
            <v>405.03.07 - Venda de bens e serviços - Serviços correntes - Serviços públicos</v>
          </cell>
        </row>
        <row r="364">
          <cell r="D364" t="str">
            <v>405.03.08 - Venda de bens e serviços - Serviços correntes - Serviços sociais, recreativos, culturais e desporto</v>
          </cell>
        </row>
        <row r="365">
          <cell r="D365" t="str">
            <v>405.03.09 - Venda de bens e serviços - Serviços correntes - Serviços de correio</v>
          </cell>
        </row>
        <row r="366">
          <cell r="D366" t="str">
            <v>405.03.10 - Venda de bens e serviços - Serviços correntes - Outros serviços correntes</v>
          </cell>
        </row>
        <row r="367">
          <cell r="D367" t="str">
            <v>405.04 - Venda de bens e serviços - Serviços de capital</v>
          </cell>
        </row>
        <row r="368">
          <cell r="D368" t="str">
            <v>406.01.01 - Ativos e passivos financeiros - Ativos financeiros - Levantamento de depósitos e investimentos</v>
          </cell>
        </row>
        <row r="369">
          <cell r="D369" t="str">
            <v>406.01.02 - Ativos e passivos financeiros - Ativos financeiros - Alienação de títulos</v>
          </cell>
        </row>
        <row r="370">
          <cell r="D370" t="str">
            <v>406.01.03 - Ativos e passivos financeiros - Ativos financeiros - Alienação de partes sociais</v>
          </cell>
        </row>
        <row r="371">
          <cell r="D371" t="str">
            <v>406.01.04 - Ativos e passivos financeiros - Ativos financeiros - Reembolso de empréstimos feitos pelo Estado</v>
          </cell>
        </row>
        <row r="372">
          <cell r="D372" t="str">
            <v>406.01.05 - Ativos e passivos financeiros - Ativos financeiros - Recuperação de créditos</v>
          </cell>
        </row>
        <row r="373">
          <cell r="D373" t="str">
            <v>406.01.06 - Ativos e passivos financeiros - Ativos financeiros - Outros ativos financeiros</v>
          </cell>
        </row>
        <row r="374">
          <cell r="D374" t="str">
            <v>406.02.01 - Ativos e passivos financeiros - Passivos Financeiros - Contração de empréstimos</v>
          </cell>
        </row>
        <row r="375">
          <cell r="D375" t="str">
            <v>406.02.02 - Ativos e passivos financeiros - Passivos Financeiros - Emissão de títulos do tesouro</v>
          </cell>
        </row>
        <row r="376">
          <cell r="D376" t="str">
            <v>406.02.03 - Ativos e passivos financeiros - Passivos Financeiros - Outros passivos financeiros</v>
          </cell>
        </row>
        <row r="377">
          <cell r="D377" t="str">
            <v>407 - Reposições não abatidas nos pagamentos</v>
          </cell>
        </row>
        <row r="378">
          <cell r="D378" t="str">
            <v>408 - Saldo de Gerência</v>
          </cell>
        </row>
        <row r="379">
          <cell r="D379" t="str">
            <v>409.01 - Operações extraorçamentais - Adiantamentos de caixa</v>
          </cell>
        </row>
        <row r="380">
          <cell r="D380" t="str">
            <v>409.02 - Operações extraorçamentais - Retenção de impostos e cotizações</v>
          </cell>
        </row>
        <row r="381">
          <cell r="D381" t="str">
            <v>409.03.01 - Operações extraorçamentais - Cauções e garantias - Caução de execução</v>
          </cell>
        </row>
        <row r="382">
          <cell r="D382" t="str">
            <v>409.03.02 - Operações extraorçamentais - Cauções e garantias - Caução de qualidade</v>
          </cell>
        </row>
        <row r="383">
          <cell r="D383" t="str">
            <v>409.03.03 - Operações extraorçamentais - Cauções e garantias - Garantia de pagamento adiantado</v>
          </cell>
        </row>
        <row r="384">
          <cell r="D384" t="str">
            <v>409.04 - Operações extraorçamentais - Outras operações extraorçamentais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o"/>
      <sheetName val="INTERFACE"/>
      <sheetName val="AD"/>
      <sheetName val="CABIMENTOS"/>
      <sheetName val="COMPROMISSOS"/>
      <sheetName val="OBRIGAÇÃO"/>
      <sheetName val="Ciclo_Despesa"/>
      <sheetName val="RECEITAS_GP"/>
      <sheetName val="RECEITAS_PAC"/>
      <sheetName val="CONTA CAIXA"/>
      <sheetName val="CONTA BNU"/>
      <sheetName val="CONTA BNCTL"/>
      <sheetName val="CONTA BRI"/>
      <sheetName val="CONTA MANDIRI"/>
      <sheetName val="CONTA ANZ"/>
      <sheetName val="CONTA BANCO1"/>
      <sheetName val="CONTA BANCO2"/>
      <sheetName val="CE_RegimeNaoContributivo"/>
      <sheetName val="CE_RegimeContributivo"/>
      <sheetName val="CE_AdministraçãoINSS"/>
      <sheetName val="CE_INSS_Global"/>
      <sheetName val="Prog_RegimeContributivo"/>
      <sheetName val="Prog_RegimeNaoContributivo"/>
      <sheetName val="Prog_AdministracaoINSS"/>
      <sheetName val="Programas"/>
      <sheetName val="ClassificacaoFuncional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D3" t="str">
            <v>501.01.01 - SALÁRIOS E VENCIMENTOS - Salários e abonos regulares e permanentes - Salários de titulares de cargos políticos</v>
          </cell>
          <cell r="G3" t="str">
            <v>Regime não Contributivo</v>
          </cell>
          <cell r="I3" t="str">
            <v>Orçamento</v>
          </cell>
          <cell r="K3" t="str">
            <v>Receita</v>
          </cell>
          <cell r="R3" t="str">
            <v>01.01 - Serviços gerais da administração pública - Órgãos executivos e legislativos, assuntos financeiros e fiscais, assuntos externos</v>
          </cell>
          <cell r="T3" t="str">
            <v>A04 - Regime Contributivo de Repartição</v>
          </cell>
          <cell r="U3" t="str">
            <v>A0401 - Regime transitório de segurança social</v>
          </cell>
          <cell r="V3" t="str">
            <v>A040101 - Pagamento de prestações sociais de direito - RTSS</v>
          </cell>
        </row>
        <row r="4">
          <cell r="D4" t="str">
            <v>501.01.02 - SALÁRIOS E VENCIMENTOS - Salários e abonos regulares e permanentes - Salários de membros de órgãos de direção</v>
          </cell>
          <cell r="G4" t="str">
            <v>Regime Contributivo</v>
          </cell>
          <cell r="I4" t="str">
            <v>Retificação</v>
          </cell>
          <cell r="K4" t="str">
            <v>Despesa</v>
          </cell>
          <cell r="R4" t="str">
            <v>01.02 - Serviços gerais da administração pública - Ajuda económica externa</v>
          </cell>
          <cell r="T4" t="str">
            <v>A05 - Regime Não Contributivo</v>
          </cell>
          <cell r="U4" t="str">
            <v>A0402 - Regime geral de segurança social</v>
          </cell>
          <cell r="V4" t="str">
            <v>A040201 - Pagamento de prestações sociais de direito - RGSS</v>
          </cell>
        </row>
        <row r="5">
          <cell r="D5" t="str">
            <v>501.01.03 - SALÁRIOS E VENCIMENTOS - Salários e abonos regulares e permanentes - Salários de titulares de cargos de direção e chefia</v>
          </cell>
          <cell r="G5" t="str">
            <v>Administração</v>
          </cell>
          <cell r="I5" t="str">
            <v>Transferência entre rúbricas</v>
          </cell>
          <cell r="R5" t="str">
            <v>01.03 - Serviços gerais da administração pública - Serviços gerais da administração pública</v>
          </cell>
          <cell r="T5" t="str">
            <v>A06 - Administração da Segurança Social</v>
          </cell>
          <cell r="U5" t="str">
            <v>A0501 - Proteção Social de Cidadania</v>
          </cell>
          <cell r="V5" t="str">
            <v>A050101 - Pagamento de pensões sociais</v>
          </cell>
        </row>
        <row r="6">
          <cell r="D6" t="str">
            <v>501.01.04 - SALÁRIOS E VENCIMENTOS - Salários e abonos regulares e permanentes - Salários de funcionários e agentes</v>
          </cell>
          <cell r="R6" t="str">
            <v>01.04 - Serviços gerais da administração pública - Investigação básica</v>
          </cell>
          <cell r="U6" t="str">
            <v>A0601 - Coordenação, gestão e funcionamento do INSS</v>
          </cell>
          <cell r="V6" t="str">
            <v>A050102 - Pagamento de complementos sociais</v>
          </cell>
        </row>
        <row r="7">
          <cell r="D7" t="str">
            <v>501.01.05 - SALÁRIOS E VENCIMENTOS - Salários e abonos regulares e permanentes - Salários de contratados nacionais</v>
          </cell>
          <cell r="R7" t="str">
            <v>01.05 - Serviços gerais da administração pública - Serviços públicos gerais de investigação e desenvolvimento</v>
          </cell>
          <cell r="U7" t="str">
            <v>A0603- Investimento Estratégico das Instituições da Segurança Social</v>
          </cell>
          <cell r="V7" t="str">
            <v>A060101 -Coordenação, gestão e funcionamento de todos os serviços do INSS</v>
          </cell>
        </row>
        <row r="8">
          <cell r="D8" t="str">
            <v>501.01.06 - SALÁRIOS E VENCIMENTOS - Salários e abonos regulares e permanentes - Salários de contratados internacionais</v>
          </cell>
          <cell r="R8" t="str">
            <v>01.06 - Serviços gerais da administração pública - Serviços públicos gerais não especificados</v>
          </cell>
          <cell r="V8" t="str">
            <v>A060102 - Formação em exercício dos Recursos Humanos do INSS</v>
          </cell>
        </row>
        <row r="9">
          <cell r="D9" t="str">
            <v>501.01.07 - SALÁRIOS E VENCIMENTOS - Salários e abonos regulares e permanentes - Salários de estagiários do Centro de Formação Jurídica e Judiciária</v>
          </cell>
          <cell r="G9" t="str">
            <v>Sim</v>
          </cell>
          <cell r="R9" t="str">
            <v>01.07 - Serviços gerais da administração pública - Operações de dívida pública</v>
          </cell>
          <cell r="V9" t="str">
            <v>A060103 - Elaboração de estudos e propostas técnicas visando a melhoria, alargamento, eficácia e sustentabilidade do sistema de segurança social</v>
          </cell>
        </row>
        <row r="10">
          <cell r="D10" t="str">
            <v>501.01.08 - SALÁRIOS E VENCIMENTOS - Salários e abonos regulares e permanentes - Salários de estagiários do Fundo de Desenvolvimento de Capital Humano</v>
          </cell>
          <cell r="G10" t="str">
            <v>Não</v>
          </cell>
          <cell r="R10" t="str">
            <v>01.08 - Serviços gerais da administração pública - Transferências de caráter geral entre diferentes níveis da administração pública</v>
          </cell>
          <cell r="V10" t="str">
            <v>A060104 - Extensão da cobertura do sistema de segurança social</v>
          </cell>
        </row>
        <row r="11">
          <cell r="D11" t="str">
            <v>501.01.09 - SALÁRIOS E VENCIMENTOS - Salários e abonos regulares e permanentes - Salários de outros beneficiários</v>
          </cell>
          <cell r="R11" t="str">
            <v>02.01 - Defesa - Defesa militar</v>
          </cell>
          <cell r="V11" t="str">
            <v>A060301 - Criação de serviços desconcentrados do INSS</v>
          </cell>
        </row>
        <row r="12">
          <cell r="D12" t="str">
            <v>501.01.10 - SALÁRIOS E VENCIMENTOS - Salários e abonos regulares e permanentes - Abono para despesas de representação</v>
          </cell>
          <cell r="R12" t="str">
            <v>02.02 - Defesa - Defesa civil</v>
          </cell>
          <cell r="V12" t="str">
            <v>A060302 - Construção do Sistema de Informação da Segurança Social</v>
          </cell>
        </row>
        <row r="13">
          <cell r="D13" t="str">
            <v>501.01.11 - SALÁRIOS E VENCIMENTOS - Salários e abonos regulares e permanentes - Décimo terceiro mês</v>
          </cell>
          <cell r="R13" t="str">
            <v>02.03 - Defesa - Ajuda militar ao estrangeiro</v>
          </cell>
          <cell r="V13" t="str">
            <v>A060303 - Apetrechamento dos Serviços Centrais do INSS e do FRSS</v>
          </cell>
        </row>
        <row r="14">
          <cell r="D14" t="str">
            <v>501.01.12 - SALÁRIOS E VENCIMENTOS - Salários e abonos regulares e permanentes - Outros abonos regulares e permanentes</v>
          </cell>
          <cell r="G14" t="str">
            <v>Regime não Contributivo</v>
          </cell>
          <cell r="R14" t="str">
            <v>02.04 - Defesa - Investigação e desenvolvimento em defesa</v>
          </cell>
        </row>
        <row r="15">
          <cell r="D15" t="str">
            <v>501.02.01 - SALÁRIOS E VENCIMENTOS - Abonos variáveis ou eventuais - Horas extraordinárias</v>
          </cell>
          <cell r="G15" t="str">
            <v>Regime Contributivo</v>
          </cell>
          <cell r="R15" t="str">
            <v>02.05 - Defesa - Serviços de defesa não especificados</v>
          </cell>
        </row>
        <row r="16">
          <cell r="D16" t="str">
            <v>501.02.02 - SALÁRIOS E VENCIMENTOS - Abonos variáveis ou eventuais - Subsídio mensal de transporte</v>
          </cell>
          <cell r="G16" t="str">
            <v>Administração - Central</v>
          </cell>
          <cell r="R16" t="str">
            <v>03.01 - Segurança e ordem pública - Segurança pública</v>
          </cell>
        </row>
        <row r="17">
          <cell r="D17" t="str">
            <v>501.02.03 - SALÁRIOS E VENCIMENTOS - Abonos variáveis ou eventuais - Ajudas de custo por recolocação</v>
          </cell>
          <cell r="G17" t="str">
            <v>Administração - Aileu</v>
          </cell>
          <cell r="R17" t="str">
            <v>03.02 - Segurança e ordem pública - Serviços de bombeiros</v>
          </cell>
        </row>
        <row r="18">
          <cell r="D18" t="str">
            <v>501.02.04 - SALÁRIOS E VENCIMENTOS - Abonos variáveis ou eventuais - Suplemento de turno</v>
          </cell>
          <cell r="G18" t="str">
            <v>Administração - Ainaro</v>
          </cell>
          <cell r="R18" t="str">
            <v>03.03 - Segurança e ordem pública - Tribunais</v>
          </cell>
        </row>
        <row r="19">
          <cell r="D19" t="str">
            <v>501.02.05 - SALÁRIOS E VENCIMENTOS - Abonos variáveis ou eventuais - Suplemento por trabalho em local remoto ou de difícil acesso</v>
          </cell>
          <cell r="G19" t="str">
            <v>Administração - Baucau</v>
          </cell>
          <cell r="R19" t="str">
            <v>03.04 - Segurança e ordem pública - Prisões</v>
          </cell>
        </row>
        <row r="20">
          <cell r="D20" t="str">
            <v>501.02.06 - SALÁRIOS E VENCIMENTOS - Abonos variáveis ou eventuais - Subsídio de alojamento</v>
          </cell>
          <cell r="G20" t="str">
            <v>Administração - Bobonaro</v>
          </cell>
          <cell r="R20" t="str">
            <v>03.05 - Segurança e ordem pública - Investigação e desenvolvimento em segurança e ordem pública</v>
          </cell>
        </row>
        <row r="21">
          <cell r="D21" t="str">
            <v>501.02.07 - SALÁRIOS E VENCIMENTOS - Abonos variáveis ou eventuais - Subsídio de alimentação</v>
          </cell>
          <cell r="G21" t="str">
            <v>Administração - Dili</v>
          </cell>
          <cell r="R21" t="str">
            <v>03.06 - Segurança e ordem pública - Serviços de segurança e ordem pública não especificados</v>
          </cell>
        </row>
        <row r="22">
          <cell r="D22" t="str">
            <v>501.02.08 - SALÁRIOS E VENCIMENTOS - Abonos variáveis ou eventuais - Subsídio de risco</v>
          </cell>
          <cell r="G22" t="str">
            <v>Administração - Ermera</v>
          </cell>
          <cell r="R22" t="str">
            <v>04.01 - Assuntos económicos - Assuntos económicos gerais, comerciais e laborais</v>
          </cell>
        </row>
        <row r="23">
          <cell r="D23" t="str">
            <v>501.02.09 - SALÁRIOS E VENCIMENTOS - Abonos variáveis ou eventuais - Outros abonos variáveis ou eventuais</v>
          </cell>
          <cell r="G23" t="str">
            <v>Administração - Lautem</v>
          </cell>
          <cell r="R23" t="str">
            <v>04.02 - Assuntos económicos - Agricultura, silvicultura, pesca e caça</v>
          </cell>
        </row>
        <row r="24">
          <cell r="D24" t="str">
            <v>501.03 - SALÁRIOS E VENCIMENTOS - Contribuição para a Segurança Social como entidade empregadora</v>
          </cell>
          <cell r="G24" t="str">
            <v>Administração - Liquiçá</v>
          </cell>
          <cell r="R24" t="str">
            <v>04.03 - Assuntos económicos - Combustíveis e energia</v>
          </cell>
        </row>
        <row r="25">
          <cell r="D25" t="str">
            <v>501.04 - SALÁRIOS E VENCIMENTOS - Outras despesas com pessoal</v>
          </cell>
          <cell r="G25" t="str">
            <v>Administração - Manatuto</v>
          </cell>
          <cell r="R25" t="str">
            <v>04.04 - Assuntos económicos - Indústrias extrativas, indústria transformadora e construção</v>
          </cell>
        </row>
        <row r="26">
          <cell r="D26" t="str">
            <v>502.01 - BENS E SERVIÇOS CORRENTES - Matérias-primas e subsidiárias</v>
          </cell>
          <cell r="G26" t="str">
            <v>Administração - Manufahi</v>
          </cell>
          <cell r="R26" t="str">
            <v>04.05 - Assuntos económicos - Transportes</v>
          </cell>
        </row>
        <row r="27">
          <cell r="D27" t="str">
            <v>502.02 - BENS E SERVIÇOS CORRENTES - Mercadorias para venda</v>
          </cell>
          <cell r="G27" t="str">
            <v>Administração - Liquiçá</v>
          </cell>
          <cell r="R27" t="str">
            <v>04.06 - Assuntos económicos - Comunicações</v>
          </cell>
        </row>
        <row r="28">
          <cell r="D28" t="str">
            <v>502.03.01 - BENS E SERVIÇOS CORRENTES - Vestuário e artigos pessoais - Fardamento</v>
          </cell>
          <cell r="G28" t="str">
            <v>Administração - Viqueque</v>
          </cell>
          <cell r="R28" t="str">
            <v>04.07 - Assuntos económicos - Outras atividades</v>
          </cell>
        </row>
        <row r="29">
          <cell r="D29" t="str">
            <v>502.03.02 - BENS E SERVIÇOS CORRENTES - Vestuário e artigos pessoais - Outro vestuário e artigos pessoais</v>
          </cell>
          <cell r="G29" t="str">
            <v>Administração - RAEOA</v>
          </cell>
          <cell r="R29" t="str">
            <v>04.08 - Assuntos económicos - Investigação e desenvolvimento em assuntos económicos</v>
          </cell>
        </row>
        <row r="30">
          <cell r="D30" t="str">
            <v>502.04.01 - BENS E SERVIÇOS CORRENTES - Bens públicos - Água</v>
          </cell>
          <cell r="R30" t="str">
            <v>04.09 - Assuntos económicos - Assuntos económicos não especificados</v>
          </cell>
        </row>
        <row r="31">
          <cell r="D31" t="str">
            <v>502.04.02 - BENS E SERVIÇOS CORRENTES - Bens públicos - Eletricidade</v>
          </cell>
          <cell r="R31" t="str">
            <v>05.01 - Proteção do ambiente - Gestão de resíduos</v>
          </cell>
        </row>
        <row r="32">
          <cell r="D32" t="str">
            <v>502.04.03 - BENS E SERVIÇOS CORRENTES - Bens públicos - Gás</v>
          </cell>
          <cell r="R32" t="str">
            <v>05.02 - Proteção do ambiente - Gestão de águas residuais</v>
          </cell>
        </row>
        <row r="33">
          <cell r="D33" t="str">
            <v>502.04.04 - BENS E SERVIÇOS CORRENTES - Bens públicos - Outros bens públicos</v>
          </cell>
          <cell r="R33" t="str">
            <v>05.03 - Proteção do ambiente - Redução da poluição</v>
          </cell>
        </row>
        <row r="34">
          <cell r="D34" t="str">
            <v>502.05.01 - BENS E SERVIÇOS CORRENTES - Alimentação - Produtos alimentares não confecionados</v>
          </cell>
          <cell r="R34" t="str">
            <v>05.04 - Proteção do ambiente - Proteção da biodiversidade biológica e da paisagem</v>
          </cell>
        </row>
        <row r="35">
          <cell r="D35" t="str">
            <v>502.05.02 - BENS E SERVIÇOS CORRENTES - Alimentação - Refeições confecionadas</v>
          </cell>
          <cell r="R35" t="str">
            <v>05.05 - Proteção do ambiente - Investigação e desenvolvimento em proteção do ambiente</v>
          </cell>
        </row>
        <row r="36">
          <cell r="D36" t="str">
            <v>502.05.03 - BENS E SERVIÇOS CORRENTES - Alimentação - Bebidas</v>
          </cell>
          <cell r="R36" t="str">
            <v>05.06 - Proteção do ambiente - Serviços de proteção do ambiente não especificados</v>
          </cell>
        </row>
        <row r="37">
          <cell r="D37" t="str">
            <v>502.05.04 - BENS E SERVIÇOS CORRENTES - Alimentação - Outra alimentação</v>
          </cell>
          <cell r="R37" t="str">
            <v>06.01 - Habitação e infraestruturas coletivas - Desenvolvimento habitacional</v>
          </cell>
        </row>
        <row r="38">
          <cell r="D38" t="str">
            <v>502.06 - BENS E SERVIÇOS CORRENTES - Material médico e hospitalar</v>
          </cell>
          <cell r="R38" t="str">
            <v>06.02 - Habitação e infraestruturas coletivas - Desenvolvimento coletivo</v>
          </cell>
        </row>
        <row r="39">
          <cell r="D39" t="str">
            <v>502.07 - BENS E SERVIÇOS CORRENTES - Material escolar</v>
          </cell>
          <cell r="R39" t="str">
            <v>06.03 - Habitação e infraestruturas coletivas - Abastecimento de água</v>
          </cell>
        </row>
        <row r="40">
          <cell r="D40" t="str">
            <v>502.08 - BENS E SERVIÇOS CORRENTES - Material agrícola</v>
          </cell>
          <cell r="R40" t="str">
            <v>06.04 - Habitação e infraestruturas coletivas - Iluminação das vias públicas</v>
          </cell>
        </row>
        <row r="41">
          <cell r="D41" t="str">
            <v>502.09 - BENS E SERVIÇOS CORRENTES - Material de escritório</v>
          </cell>
          <cell r="R41" t="str">
            <v>06.05 - Habitação e infraestruturas coletivas - Investigação e desenvolvimento em habitação e infraestruturas coletivas</v>
          </cell>
        </row>
        <row r="42">
          <cell r="D42" t="str">
            <v>502.10.01 - BENS E SERVIÇOS CORRENTES - Combustível - Combustível para geradores</v>
          </cell>
          <cell r="R42" t="str">
            <v>06.06 - Habitação e infraestruturas coletivas - Serviços de habitação e infraestruturas coletivas não especificados</v>
          </cell>
        </row>
        <row r="43">
          <cell r="D43" t="str">
            <v>502.10.02 - BENS E SERVIÇOS CORRENTES - Combustível - Combustível para veículos</v>
          </cell>
          <cell r="R43" t="str">
            <v>07.01 - Saúde - Produtos, instrumentos e equipamentos médicos</v>
          </cell>
        </row>
        <row r="44">
          <cell r="D44" t="str">
            <v>502.10.03 - BENS E SERVIÇOS CORRENTES - Combustível - Combustível para navios</v>
          </cell>
          <cell r="R44" t="str">
            <v>07.02 - Saúde - Serviços de saúde ambulatórios</v>
          </cell>
        </row>
        <row r="45">
          <cell r="D45" t="str">
            <v>502.10.04 - BENS E SERVIÇOS CORRENTES - Combustível - Combustível para aviões</v>
          </cell>
          <cell r="R45" t="str">
            <v>07.03 - Saúde - Serviços dos hospitais</v>
          </cell>
        </row>
        <row r="46">
          <cell r="D46" t="str">
            <v>502.10.05 - BENS E SERVIÇOS CORRENTES - Combustível - Outros combustíveis</v>
          </cell>
          <cell r="R46" t="str">
            <v>07.04 - Saúde - Serviços de saúde pública</v>
          </cell>
        </row>
        <row r="47">
          <cell r="D47" t="str">
            <v>502.11.01 - BENS E SERVIÇOS CORRENTES - Produtos químicos - Produtos farmaceuticos</v>
          </cell>
          <cell r="R47" t="str">
            <v>07.05 - Saúde - Investigação e desenvolvimento em saúde</v>
          </cell>
        </row>
        <row r="48">
          <cell r="D48" t="str">
            <v>502.11.02 - BENS E SERVIÇOS CORRENTES - Produtos químicos - Artigos de limpeza e higiene</v>
          </cell>
          <cell r="R48" t="str">
            <v>07.06 - Saúde - Serviços de saúde não especificados</v>
          </cell>
        </row>
        <row r="49">
          <cell r="D49" t="str">
            <v>502.11.03 - BENS E SERVIÇOS CORRENTES - Produtos químicos - Munições, explosivos e artifícios</v>
          </cell>
          <cell r="R49" t="str">
            <v>08.01 - Desporto, recreação, cultura e religião - Serviços recreativos e desportivos</v>
          </cell>
        </row>
        <row r="50">
          <cell r="D50" t="str">
            <v>502.11.04 - BENS E SERVIÇOS CORRENTES - Produtos químicos - Petróleo</v>
          </cell>
          <cell r="R50" t="str">
            <v>08.02 - Desporto, recreação, cultura e religião - Serviços culturais</v>
          </cell>
        </row>
        <row r="51">
          <cell r="D51" t="str">
            <v>502.11.05 - BENS E SERVIÇOS CORRENTES - Produtos químicos - Lubrificantes</v>
          </cell>
          <cell r="R51" t="str">
            <v>08.03 - Desporto, recreação, cultura e religião - Serviços de difusão e publicação</v>
          </cell>
        </row>
        <row r="52">
          <cell r="D52" t="str">
            <v>502.11.06 - BENS E SERVIÇOS CORRENTES - Produtos químicos - Outros produtos químicos</v>
          </cell>
          <cell r="R52" t="str">
            <v>08.04 - Desporto, recreação, cultura e religião - Serviços religiosos e outros serviços prestados à comunidade</v>
          </cell>
        </row>
        <row r="53">
          <cell r="D53" t="str">
            <v xml:space="preserve">502.12.01 - BENS E SERVIÇOS CORRENTES - Peças e Ferramentas - Peças </v>
          </cell>
          <cell r="R53" t="str">
            <v>08.05 - Desporto, recreação, cultura e religião - Investigação e desenvolvimento em serviços recreativos, culturais e religiosos</v>
          </cell>
        </row>
        <row r="54">
          <cell r="D54" t="str">
            <v>502.12.02 - BENS E SERVIÇOS CORRENTES - Peças e Ferramentas - Ferramentas e utensílios</v>
          </cell>
          <cell r="R54" t="str">
            <v>08.06 - Desporto, recreação, cultura e religião - Assuntos e serviços recreativos, culturais e religiosos não especificados</v>
          </cell>
        </row>
        <row r="55">
          <cell r="D55" t="str">
            <v>502.13 - BENS E SERVIÇOS CORRENTES - Prémios, condecorações e ofertas</v>
          </cell>
          <cell r="R55" t="str">
            <v>09.01 - Educação - Ensino primário e pré-primário</v>
          </cell>
        </row>
        <row r="56">
          <cell r="D56" t="str">
            <v>502.14 - BENS E SERVIÇOS CORRENTES - Livros e documentação técnica</v>
          </cell>
          <cell r="R56" t="str">
            <v>09.02 - Educação - Ensino secundário</v>
          </cell>
        </row>
        <row r="57">
          <cell r="D57" t="str">
            <v>502.15 - BENS E SERVIÇOS CORRENTES - Outros bens correntes</v>
          </cell>
          <cell r="R57" t="str">
            <v>09.03 - Educação - Ensino pós-secundário não superior</v>
          </cell>
        </row>
        <row r="58">
          <cell r="D58" t="str">
            <v>502.16.01 - BENS E SERVIÇOS CORRENTES - Limpeza e segurança - Limpeza e higiene</v>
          </cell>
          <cell r="R58" t="str">
            <v>09.04 - Educação - Ensino superior</v>
          </cell>
        </row>
        <row r="59">
          <cell r="D59" t="str">
            <v>502.16.02 - BENS E SERVIÇOS CORRENTES - Limpeza e segurança - Vigilância e segurança</v>
          </cell>
          <cell r="R59" t="str">
            <v>09.05 - Educação - Ensino não definido por níveis</v>
          </cell>
        </row>
        <row r="60">
          <cell r="D60" t="str">
            <v>502.17.01 - BENS E SERVIÇOS CORRENTES - Manutenção - Manutenção de veículos</v>
          </cell>
          <cell r="R60" t="str">
            <v>09.06 - Educação - Serviços anexos à educação</v>
          </cell>
        </row>
        <row r="61">
          <cell r="D61" t="str">
            <v>502.17.02 - BENS E SERVIÇOS CORRENTES - Manutenção - Manutenção de navios</v>
          </cell>
          <cell r="R61" t="str">
            <v>09.07 - Educação - Investigação e desenvolvimento em educação</v>
          </cell>
        </row>
        <row r="62">
          <cell r="D62" t="str">
            <v>502.17.03 - BENS E SERVIÇOS CORRENTES - Manutenção - Manutenção de aviões</v>
          </cell>
          <cell r="R62" t="str">
            <v>09.08 - Educação - Serviços de educação não especificados</v>
          </cell>
        </row>
        <row r="63">
          <cell r="D63" t="str">
            <v>502.17.04 - BENS E SERVIÇOS CORRENTES - Manutenção - Manutenção de equipamento de eletricidade</v>
          </cell>
          <cell r="R63" t="str">
            <v>10.01 - Proteção Social - Doença, incapacidade e deficiência</v>
          </cell>
        </row>
        <row r="64">
          <cell r="D64" t="str">
            <v>502.17.05 - BENS E SERVIÇOS CORRENTES - Manutenção - Manutenção de equipamento de comunicação</v>
          </cell>
          <cell r="R64" t="str">
            <v>10.02 - Proteção Social - Velhice</v>
          </cell>
        </row>
        <row r="65">
          <cell r="D65" t="str">
            <v>502.17.06 - BENS E SERVIÇOS CORRENTES - Manutenção - Manutenção de equipamento de ar condicionado</v>
          </cell>
          <cell r="R65" t="str">
            <v>10.03 - Proteção Social - Morte e sobrevivência</v>
          </cell>
        </row>
        <row r="66">
          <cell r="D66" t="str">
            <v>502.17.07 - BENS E SERVIÇOS CORRENTES - Manutenção - Manutenção de geradores</v>
          </cell>
          <cell r="R66" t="str">
            <v>10.04 - Proteção Social - Família e infância</v>
          </cell>
        </row>
        <row r="67">
          <cell r="D67" t="str">
            <v>502.17.08 - BENS E SERVIÇOS CORRENTES - Manutenção - Manutenção de outro equipamento</v>
          </cell>
          <cell r="R67" t="str">
            <v>10.05 - Proteção Social - Desemprego</v>
          </cell>
        </row>
        <row r="68">
          <cell r="D68" t="str">
            <v>502.17.09 - BENS E SERVIÇOS CORRENTES - Manutenção - Manutenção de edifícios administrativos</v>
          </cell>
          <cell r="R68" t="str">
            <v xml:space="preserve">10.06 - Proteção Social - Habitação </v>
          </cell>
        </row>
        <row r="69">
          <cell r="D69" t="str">
            <v>502.17.10 - BENS E SERVIÇOS CORRENTES - Manutenção - Manutenção de efifícios residenciais</v>
          </cell>
          <cell r="R69" t="str">
            <v>10.07 - Proteção Social - Pobreza e exclusão social não especificada</v>
          </cell>
        </row>
        <row r="70">
          <cell r="D70" t="str">
            <v>502.17.11 - BENS E SERVIÇOS CORRENTES - Manutenção - Manutenção de edifícios escolares e universitários</v>
          </cell>
          <cell r="R70" t="str">
            <v>10.08 - Proteção Social - Investigação e desenvolvimento em proteção social</v>
          </cell>
        </row>
        <row r="71">
          <cell r="D71" t="str">
            <v>502.17.12 - BENS E SERVIÇOS CORRENTES - Manutenção - Manutenção de edifícios médico-hospitalares</v>
          </cell>
          <cell r="R71" t="str">
            <v>10.09 - Proteção Social - Serviços de proteção social não especificados</v>
          </cell>
        </row>
        <row r="72">
          <cell r="D72" t="str">
            <v>502.17.13 - BENS E SERVIÇOS CORRENTES - Manutenção - Manutenção de armazéns</v>
          </cell>
        </row>
        <row r="73">
          <cell r="D73" t="str">
            <v>502.17.14 - BENS E SERVIÇOS CORRENTES - Manutenção - Manutenção de outros edifícios</v>
          </cell>
        </row>
        <row r="74">
          <cell r="D74" t="str">
            <v>502.17.15 - BENS E SERVIÇOS CORRENTES - Manutenção - Manutenção de estradas</v>
          </cell>
        </row>
        <row r="75">
          <cell r="D75" t="str">
            <v>502.17.16 - BENS E SERVIÇOS CORRENTES - Manutenção - Manutenção de pontes</v>
          </cell>
        </row>
        <row r="76">
          <cell r="D76" t="str">
            <v>502.17.17 - BENS E SERVIÇOS CORRENTES - Manutenção - Manutenção de portos</v>
          </cell>
        </row>
        <row r="77">
          <cell r="D77" t="str">
            <v>502.17.18 - BENS E SERVIÇOS CORRENTES - Manutenção - Manutenção de aeroportos</v>
          </cell>
        </row>
        <row r="78">
          <cell r="D78" t="str">
            <v>502.17.19 - BENS E SERVIÇOS CORRENTES - Manutenção - Manutenção de infraestruturas agrícolas e de irrigação</v>
          </cell>
        </row>
        <row r="79">
          <cell r="D79" t="str">
            <v>502.17.20 - BENS E SERVIÇOS CORRENTES - Manutenção - Manutenção de infraestruturas de comunicações</v>
          </cell>
        </row>
        <row r="80">
          <cell r="D80" t="str">
            <v>502.17.21 - BENS E SERVIÇOS CORRENTES - Manutenção - Manutenção de infraestruturas energéticas</v>
          </cell>
        </row>
        <row r="81">
          <cell r="D81" t="str">
            <v>502.17.22 - BENS E SERVIÇOS CORRENTES - Manutenção - Manutenção de infraestruturas de água e saneamento</v>
          </cell>
        </row>
        <row r="82">
          <cell r="D82" t="str">
            <v>502.17.23 - BENS E SERVIÇOS CORRENTES - Manutenção - Manutenção de infraestruturas turísticas, de recreio e desporto</v>
          </cell>
        </row>
        <row r="83">
          <cell r="D83" t="str">
            <v>502.17.24 - BENS E SERVIÇOS CORRENTES - Manutenção - Manutenção de outras infraestruturas</v>
          </cell>
        </row>
        <row r="84">
          <cell r="D84" t="str">
            <v>502.17.25 - BENS E SERVIÇOS CORRENTES - Manutenção - Manutenção de outros imóveis</v>
          </cell>
        </row>
        <row r="85">
          <cell r="D85" t="str">
            <v>502.17.26 - BENS E SERVIÇOS CORRENTES - Manutenção - Outra manutenção</v>
          </cell>
        </row>
        <row r="86">
          <cell r="D86" t="str">
            <v>502.18.01 - BENS E SERVIÇOS CORRENTES - Serviços Públicos - Fornecimento de água</v>
          </cell>
        </row>
        <row r="87">
          <cell r="D87" t="str">
            <v>502.18.02 - BENS E SERVIÇOS CORRENTES - Serviços Públicos - Fornecimento de eletricidade</v>
          </cell>
        </row>
        <row r="88">
          <cell r="D88" t="str">
            <v>502.18.03 - BENS E SERVIÇOS CORRENTES - Serviços Públicos - Fornecimento de gás</v>
          </cell>
        </row>
        <row r="89">
          <cell r="D89" t="str">
            <v>502.18.04 - BENS E SERVIÇOS CORRENTES - Serviços Públicos - Outros serviços públicos</v>
          </cell>
        </row>
        <row r="90">
          <cell r="D90" t="str">
            <v>502.19.01 - BENS E SERVIÇOS CORRENTES - Comunicações - Comunicações fixas</v>
          </cell>
        </row>
        <row r="91">
          <cell r="D91" t="str">
            <v>502.19.02 - BENS E SERVIÇOS CORRENTES - Comunicações - Comunicações móveis</v>
          </cell>
        </row>
        <row r="92">
          <cell r="D92" t="str">
            <v>502.19.03 - BENS E SERVIÇOS CORRENTES - Comunicações - Comunicações de dados</v>
          </cell>
        </row>
        <row r="93">
          <cell r="D93" t="str">
            <v>502.19.04 - BENS E SERVIÇOS CORRENTES - Comunicações - Comunicações em pacote</v>
          </cell>
        </row>
        <row r="94">
          <cell r="D94" t="str">
            <v>502.19.05 - BENS E SERVIÇOS CORRENTES - Comunicações - Correios, encomendas e estafetas</v>
          </cell>
        </row>
        <row r="95">
          <cell r="D95" t="str">
            <v>502.19.06 - BENS E SERVIÇOS CORRENTES - Comunicações - Outras comunicações</v>
          </cell>
        </row>
        <row r="96">
          <cell r="D96" t="str">
            <v>502.20.01 - BENS E SERVIÇOS CORRENTES - Transportes - Transportes nacionais</v>
          </cell>
        </row>
        <row r="97">
          <cell r="D97" t="str">
            <v>502.20.02 - BENS E SERVIÇOS CORRENTES - Transportes - Transportes internacionais</v>
          </cell>
        </row>
        <row r="98">
          <cell r="D98" t="str">
            <v>502.21 - BENS E SERVIÇOS CORRENTES - Catering</v>
          </cell>
        </row>
        <row r="99">
          <cell r="D99" t="str">
            <v>502.22.01 - BENS E SERVIÇOS CORRENTES - Assistência técnica e conservação - Assistência técnica</v>
          </cell>
        </row>
        <row r="100">
          <cell r="D100" t="str">
            <v>502.22.02 - BENS E SERVIÇOS CORRENTES - Assistência técnica e conservação - Conservação</v>
          </cell>
        </row>
        <row r="101">
          <cell r="D101" t="str">
            <v>502.23.01 - BENS E SERVIÇOS CORRENTES - Alojamento - Alojamento nacional</v>
          </cell>
        </row>
        <row r="102">
          <cell r="D102" t="str">
            <v>502.23.02 - BENS E SERVIÇOS CORRENTES - Alojamento - Alojamento internacional</v>
          </cell>
        </row>
        <row r="103">
          <cell r="D103" t="str">
            <v>502.24.01 - BENS E SERVIÇOS CORRENTES - Ajudas de custo - Ajudas de custo por deslocações em serviço no país</v>
          </cell>
        </row>
        <row r="104">
          <cell r="D104" t="str">
            <v>502.24.02 - BENS E SERVIÇOS CORRENTES - Ajudas de custo - Ajudas de custo por deslocações em serviço ao estrangeiro</v>
          </cell>
        </row>
        <row r="105">
          <cell r="D105" t="str">
            <v>502.24.03 - BENS E SERVIÇOS CORRENTES - Ajudas de custo - Ajudas de custo por deslocações ao estrangeiro para fins de estudo</v>
          </cell>
        </row>
        <row r="106">
          <cell r="D106" t="str">
            <v>502.25.01 - BENS E SERVIÇOS CORRENTES - Serviços Profissionais - Estudos, pareceres, projetos e consultadoria</v>
          </cell>
        </row>
        <row r="107">
          <cell r="D107" t="str">
            <v>502.25.02 - BENS E SERVIÇOS CORRENTES - Serviços Profissionais - Formação e palestras</v>
          </cell>
        </row>
        <row r="108">
          <cell r="D108" t="str">
            <v>502.25.03 - BENS E SERVIÇOS CORRENTES - Serviços Profissionais - Serviços de tradução</v>
          </cell>
        </row>
        <row r="109">
          <cell r="D109" t="str">
            <v>502.25.04 - BENS E SERVIÇOS CORRENTES - Serviços Profissionais - Informática</v>
          </cell>
        </row>
        <row r="110">
          <cell r="D110" t="str">
            <v>502.25.05 - BENS E SERVIÇOS CORRENTES - Serviços Profissionais - Auditoria</v>
          </cell>
        </row>
        <row r="111">
          <cell r="D111" t="str">
            <v>502.25.06 - BENS E SERVIÇOS CORRENTES - Serviços Profissionais - Publicidade</v>
          </cell>
        </row>
        <row r="112">
          <cell r="D112" t="str">
            <v>502.25.07 - BENS E SERVIÇOS CORRENTES - Serviços Profissionais - Outros serviços profissionais</v>
          </cell>
        </row>
        <row r="113">
          <cell r="D113" t="str">
            <v>502.26 - BENS E SERVIÇOS CORRENTES - Representação</v>
          </cell>
        </row>
        <row r="114">
          <cell r="D114" t="str">
            <v>502.27 - BENS E SERVIÇOS CORRENTES - Publicação, cópia e impressão</v>
          </cell>
        </row>
        <row r="115">
          <cell r="D115" t="str">
            <v>502.28.01 - BENS E SERVIÇOS CORRENTES - Serviços Financeiros - Depósitos, transferências e levantamentos</v>
          </cell>
        </row>
        <row r="116">
          <cell r="D116" t="str">
            <v>502.28.02 - BENS E SERVIÇOS CORRENTES - Serviços Financeiros - Pagamentos</v>
          </cell>
        </row>
        <row r="117">
          <cell r="D117" t="str">
            <v>502.28.03 - BENS E SERVIÇOS CORRENTES - Serviços Financeiros - Cobranças</v>
          </cell>
        </row>
        <row r="118">
          <cell r="D118" t="str">
            <v>502.28.04 - BENS E SERVIÇOS CORRENTES - Serviços Financeiros - Outros serviços bancários</v>
          </cell>
        </row>
        <row r="119">
          <cell r="D119" t="str">
            <v>502.28.05 - BENS E SERVIÇOS CORRENTES - Serviços Financeiros - Seguros</v>
          </cell>
        </row>
        <row r="120">
          <cell r="D120" t="str">
            <v>502.28.06 - BENS E SERVIÇOS CORRENTES - Serviços Financeiros - Outros serviços financeiros</v>
          </cell>
        </row>
        <row r="121">
          <cell r="D121" t="str">
            <v>502.29 - BENS E SERVIÇOS CORRENTES - Serviços de Saúde</v>
          </cell>
        </row>
        <row r="122">
          <cell r="D122" t="str">
            <v>502.30 - BENS E SERVIÇOS CORRENTES - Outros serviços correntes</v>
          </cell>
        </row>
        <row r="123">
          <cell r="D123" t="str">
            <v>502.31.01 - BENS E SERVIÇOS CORRENTES - Rendas - Arrendamento de bens imóveis de média e longa duração</v>
          </cell>
        </row>
        <row r="124">
          <cell r="D124" t="str">
            <v>502.31.02 - BENS E SERVIÇOS CORRENTES - Rendas - Arrendamento de bens imóveis de curta duração</v>
          </cell>
        </row>
        <row r="125">
          <cell r="D125" t="str">
            <v>502.31.03 - BENS E SERVIÇOS CORRENTES - Rendas - Aluguer de veículos</v>
          </cell>
        </row>
        <row r="126">
          <cell r="D126" t="str">
            <v>502.31.04 - BENS E SERVIÇOS CORRENTES - Rendas - Aluguer de navios</v>
          </cell>
        </row>
        <row r="127">
          <cell r="D127" t="str">
            <v>502.31.05 - BENS E SERVIÇOS CORRENTES - Rendas - Aluguer de aviões</v>
          </cell>
        </row>
        <row r="128">
          <cell r="D128" t="str">
            <v>502.31.06 - BENS E SERVIÇOS CORRENTES - Rendas - Aluguer de material de informática</v>
          </cell>
        </row>
        <row r="129">
          <cell r="D129" t="str">
            <v>502.31.07 - BENS E SERVIÇOS CORRENTES - Rendas - Aluguer de material de decoração</v>
          </cell>
        </row>
        <row r="130">
          <cell r="D130" t="str">
            <v>502.31.08 - BENS E SERVIÇOS CORRENTES - Rendas - Aluguer de material pesado</v>
          </cell>
        </row>
        <row r="131">
          <cell r="D131" t="str">
            <v>502.31.09 - BENS E SERVIÇOS CORRENTES - Rendas - Aluguer de ferramentas</v>
          </cell>
        </row>
        <row r="132">
          <cell r="D132" t="str">
            <v>502.31.10 - BENS E SERVIÇOS CORRENTES - Rendas - Aluguer de outros bens móveis</v>
          </cell>
        </row>
        <row r="133">
          <cell r="D133" t="str">
            <v>502.31.11 - BENS E SERVIÇOS CORRENTES - Rendas - Locação financeira</v>
          </cell>
        </row>
        <row r="134">
          <cell r="D134" t="str">
            <v>502.31.12 - BENS E SERVIÇOS CORRENTES - Rendas - Outras rendas</v>
          </cell>
        </row>
        <row r="135">
          <cell r="D135" t="str">
            <v>502.32.01 - BENS E SERVIÇOS CORRENTES - Ativos incorpóreos - Direitos de propriedade intelectual</v>
          </cell>
        </row>
        <row r="136">
          <cell r="D136" t="str">
            <v>502.32.02 - BENS E SERVIÇOS CORRENTES - Ativos incorpóreos - Direitos de propriedade industrial</v>
          </cell>
        </row>
        <row r="137">
          <cell r="D137" t="str">
            <v>502.32.03 - BENS E SERVIÇOS CORRENTES - Ativos incorpóreos - Outros ativos incorpóreos</v>
          </cell>
        </row>
        <row r="138">
          <cell r="D138" t="str">
            <v>503.01.01.01 - TRANSFERÊNCIAS PÚBLICAS - Transferências correntes para o Setor Público Administrativo - Transferências correntes para a Administração Central -Para Ministério das Finanças</v>
          </cell>
        </row>
        <row r="139">
          <cell r="D139" t="str">
            <v>503.01.01.02 - TRANSFERÊNCIAS PÚBLICAS - Transferências correntes para o Setor Público Administrativo - Transferências correntes para a Administração Central -Para Outros Ministérios e organismos</v>
          </cell>
        </row>
        <row r="140">
          <cell r="D140" t="str">
            <v>503.01.02 - TRANSFERÊNCIAS PÚBLICAS - Transferências correntes para o Setor Público Administrativo -Transferências correntes para a Segurança Social (entre regimes)</v>
          </cell>
        </row>
        <row r="141">
          <cell r="D141" t="str">
            <v>503.01.03 - TRANSFERÊNCIAS PÚBLICAS - Transferências correntes para o Setor Público Administrativo -Transferências correntes para a RAEOA</v>
          </cell>
        </row>
        <row r="142">
          <cell r="D142" t="str">
            <v>503.01.04 - TRANSFERÊNCIAS PÚBLICAS - Transferências correntes para o Setor Público Administrativo -Transferências correntes para os municípios</v>
          </cell>
        </row>
        <row r="143">
          <cell r="D143" t="str">
            <v>503.02.01 - TRANSFERÊNCIAS PÚBLICAS - Transferências correntes para sociedades -Transferências correntes para empresas públicas</v>
          </cell>
        </row>
        <row r="144">
          <cell r="D144" t="str">
            <v>503.02.02 - TRANSFERÊNCIAS PÚBLICAS - Transferências correntes para sociedades -Transferências correntes para sociedades financeiras</v>
          </cell>
        </row>
        <row r="145">
          <cell r="D145" t="str">
            <v>503.02.03 - TRANSFERÊNCIAS PÚBLICAS - Transferências correntes para sociedades -Transferências correntes para sociedades não-financeiras</v>
          </cell>
        </row>
        <row r="146">
          <cell r="D146" t="str">
            <v>503.03.01 - TRANSFERÊNCIAS PÚBLICAS - Transferências correntes para famílias -Pensão Social de invalidez do regime não contributivo</v>
          </cell>
        </row>
        <row r="147">
          <cell r="D147" t="str">
            <v>503.03.02 - TRANSFERÊNCIAS PÚBLICAS - Transferências correntes para famílias -Pensão Social de velhice do regime não contributivo</v>
          </cell>
        </row>
        <row r="148">
          <cell r="D148" t="str">
            <v>503.03.03 - TRANSFERÊNCIAS PÚBLICAS - Transferências correntes para famílias -Complemento de pensão de invalidez</v>
          </cell>
        </row>
        <row r="149">
          <cell r="D149" t="str">
            <v>503.03.04 - TRANSFERÊNCIAS PÚBLICAS - Transferências correntes para famílias -Complemento de pensão de velhice</v>
          </cell>
        </row>
        <row r="150">
          <cell r="D150" t="str">
            <v>503.03.05 - TRANSFERÊNCIAS PÚBLICAS - Transferências correntes para famílias -Complemento de pensão de sobrevivência</v>
          </cell>
        </row>
        <row r="151">
          <cell r="D151" t="str">
            <v>503.03.06 - TRANSFERÊNCIAS PÚBLICAS - Transferências correntes para famílias -Outras prestações do regime não contributivo de segurança social</v>
          </cell>
        </row>
        <row r="152">
          <cell r="D152" t="str">
            <v>503.03.07 - TRANSFERÊNCIAS PÚBLICAS - Transferências correntes para famílias -Pensão de invalidez do regime transitório</v>
          </cell>
        </row>
        <row r="153">
          <cell r="D153" t="str">
            <v>503.03.08 - TRANSFERÊNCIAS PÚBLICAS - Transferências correntes para famílias -Pensão de velhice do regime transitório</v>
          </cell>
        </row>
        <row r="154">
          <cell r="D154" t="str">
            <v>503.03.09 - TRANSFERÊNCIAS PÚBLICAS - Transferências correntes para famílias -Pensão de sobrevivência do regime transitório</v>
          </cell>
        </row>
        <row r="155">
          <cell r="D155" t="str">
            <v>503.03.10 - TRANSFERÊNCIAS PÚBLICAS - Transferências correntes para famílias -Pensão de invalidez do regime geral</v>
          </cell>
        </row>
        <row r="156">
          <cell r="D156" t="str">
            <v>503.03.11 - TRANSFERÊNCIAS PÚBLICAS - Transferências correntes para famílias -Pensão de velhice do regime geral</v>
          </cell>
        </row>
        <row r="157">
          <cell r="D157" t="str">
            <v>503.03.12 - TRANSFERÊNCIAS PÚBLICAS - Transferências correntes para famílias -Pensão de sobrevivência do regime geral</v>
          </cell>
        </row>
        <row r="158">
          <cell r="D158" t="str">
            <v>503.03.13 - TRANSFERÊNCIAS PÚBLICAS - Transferências correntes para famílias -Subsídio por risco clínico durante a gravidez</v>
          </cell>
        </row>
        <row r="159">
          <cell r="D159" t="str">
            <v>503.03.14 - TRANSFERÊNCIAS PÚBLICAS - Transferências correntes para famílias -Subsídio por interrupção de gravidez</v>
          </cell>
        </row>
        <row r="160">
          <cell r="D160" t="str">
            <v>503.03.15 - TRANSFERÊNCIAS PÚBLICAS - Transferências correntes para famílias -Subsídio por maternidade</v>
          </cell>
        </row>
        <row r="161">
          <cell r="D161" t="str">
            <v>503.03.16 - TRANSFERÊNCIAS PÚBLICAS - Transferências correntes para famílias -Subsídio por paternidade</v>
          </cell>
        </row>
        <row r="162">
          <cell r="D162" t="str">
            <v>503.03.17 - TRANSFERÊNCIAS PÚBLICAS - Transferências correntes para famílias -Subsídio por adoção</v>
          </cell>
        </row>
        <row r="163">
          <cell r="D163" t="str">
            <v>503.03.18 - TRANSFERÊNCIAS PÚBLICAS - Transferências correntes para famílias -Subsídio por morte</v>
          </cell>
        </row>
        <row r="164">
          <cell r="D164" t="str">
            <v>503.03.19 - TRANSFERÊNCIAS PÚBLICAS - Transferências correntes para famílias -Reembolso e ou apoio para despesas de funeral</v>
          </cell>
        </row>
        <row r="165">
          <cell r="D165" t="str">
            <v>503.03.20 - TRANSFERÊNCIAS PÚBLICAS - Transferências correntes para famílias -Subsídio de doença</v>
          </cell>
        </row>
        <row r="166">
          <cell r="D166" t="str">
            <v>503.03.21 - TRANSFERÊNCIAS PÚBLICAS - Transferências correntes para famílias -Subsídio de desemprego</v>
          </cell>
        </row>
        <row r="167">
          <cell r="D167" t="str">
            <v>503.03.22 - TRANSFERÊNCIAS PÚBLICAS - Transferências correntes para famílias -Abono de família</v>
          </cell>
        </row>
        <row r="168">
          <cell r="D168" t="str">
            <v>503.03.23 - TRANSFERÊNCIAS PÚBLICAS - Transferências correntes para famílias -Outras prestações do regime contributivo de segurança social</v>
          </cell>
        </row>
        <row r="169">
          <cell r="D169" t="str">
            <v>503.03.24 - TRANSFERÊNCIAS PÚBLICAS - Transferências correntes para famílias -Pensão para ex-titulares de cargos políticos</v>
          </cell>
        </row>
        <row r="170">
          <cell r="D170" t="str">
            <v>503.03.25 - TRANSFERÊNCIAS PÚBLICAS - Transferências correntes para famílias -Pensão dos combatentes e Mártires da Libertação Nacional</v>
          </cell>
        </row>
        <row r="171">
          <cell r="D171" t="str">
            <v>503.03.26 - TRANSFERÊNCIAS PÚBLICAS - Transferências correntes para famílias -Bolsa da Mãe</v>
          </cell>
        </row>
        <row r="172">
          <cell r="D172" t="str">
            <v>503.03.27 - TRANSFERÊNCIAS PÚBLICAS - Transferências correntes para famílias -Bolsas de estudo aos filhos dos Combatentes e Mártires da Libertação Nacional</v>
          </cell>
        </row>
        <row r="173">
          <cell r="D173" t="str">
            <v>503.03.28 - TRANSFERÊNCIAS PÚBLICAS - Transferências correntes para famílias -Outras bolsas de estudo no território nacional</v>
          </cell>
        </row>
        <row r="174">
          <cell r="D174" t="str">
            <v>503.03.29 - TRANSFERÊNCIAS PÚBLICAS - Transferências correntes para famílias -Outras bolsas de estudo no estrangeiro</v>
          </cell>
        </row>
        <row r="175">
          <cell r="D175" t="str">
            <v>503.03.30 - TRANSFERÊNCIAS PÚBLICAS - Transferências correntes para famílias -Outras prestações sociais</v>
          </cell>
        </row>
        <row r="176">
          <cell r="D176" t="str">
            <v>503.03.31 - TRANSFERÊNCIAS PÚBLICAS - Transferências correntes para famílias -Outras transferências correntes para famílias</v>
          </cell>
        </row>
        <row r="177">
          <cell r="D177" t="str">
            <v>503.04.01 - TRANSFERÊNCIAS PÚBLICAS - Transferências correntes para instituições sem fins lucrativos -Transferências correntes para fundações públicas</v>
          </cell>
        </row>
        <row r="178">
          <cell r="D178" t="str">
            <v>503.04.02 - TRANSFERÊNCIAS PÚBLICAS - Transferências correntes para instituições sem fins lucrativos -Transferências correntes para associações públicas</v>
          </cell>
        </row>
        <row r="179">
          <cell r="D179" t="str">
            <v>503.04.03 - TRANSFERÊNCIAS PÚBLICAS - Transferências correntes para instituições sem fins lucrativos -Outras transferências correntes para instituições sem fins lucrativos</v>
          </cell>
        </row>
        <row r="180">
          <cell r="D180" t="str">
            <v>503.05.01 - TRANSFERÊNCIAS PÚBLICAS - Transferências correntes para o exterior -Transferências correntes para países terceiros</v>
          </cell>
        </row>
        <row r="181">
          <cell r="D181" t="str">
            <v>503.05.02 - TRANSFERÊNCIAS PÚBLICAS - Transferências correntes para o exterior -Transferências correntes para organizações internacionais</v>
          </cell>
        </row>
        <row r="182">
          <cell r="D182" t="str">
            <v>503.05.03 - TRANSFERÊNCIAS PÚBLICAS - Transferências correntes para o exterior -Outras transferências correntes para o exterior</v>
          </cell>
        </row>
        <row r="183">
          <cell r="D183" t="str">
            <v>503.06.01 - TRANSFERÊNCIAS PÚBLICAS - Juros -Juros e taxa de compromisso do Banco Mundial</v>
          </cell>
        </row>
        <row r="184">
          <cell r="D184" t="str">
            <v>503.06.02 - TRANSFERÊNCIAS PÚBLICAS - Juros -Juros e taxa de compromisso do ADB</v>
          </cell>
        </row>
        <row r="185">
          <cell r="D185" t="str">
            <v>503.06.03 - TRANSFERÊNCIAS PÚBLICAS - Juros -Juros e taxa de compromisso da JICA</v>
          </cell>
        </row>
        <row r="186">
          <cell r="D186" t="str">
            <v>503.06.04 - TRANSFERÊNCIAS PÚBLICAS - Juros -Juros e taxa de compromisso do AIFFP</v>
          </cell>
        </row>
        <row r="187">
          <cell r="D187" t="str">
            <v>503.06.05 - TRANSFERÊNCIAS PÚBLICAS - Juros -Juros de títulos do Tesouro</v>
          </cell>
        </row>
        <row r="188">
          <cell r="D188" t="str">
            <v>503.06.06 - TRANSFERÊNCIAS PÚBLICAS - Juros -Outros juros da dívida pública</v>
          </cell>
        </row>
        <row r="189">
          <cell r="D189" t="str">
            <v>503.06.07 - TRANSFERÊNCIAS PÚBLICAS - Juros -Outros juros</v>
          </cell>
        </row>
        <row r="190">
          <cell r="D190" t="str">
            <v>503.07 - TRANSFERÊNCIAS PÚBLICAS - Impostos</v>
          </cell>
        </row>
        <row r="191">
          <cell r="D191" t="str">
            <v>503.08 - TRANSFERÊNCIAS PÚBLICAS - Taxas</v>
          </cell>
        </row>
        <row r="192">
          <cell r="D192" t="str">
            <v>503.09 - TRANSFERÊNCIAS PÚBLICAS - Coimas e outras penalidades</v>
          </cell>
        </row>
        <row r="193">
          <cell r="D193" t="str">
            <v>503.10 - TRANSFERÊNCIAS PÚBLICAS - Restituições não abatidas na receita</v>
          </cell>
        </row>
        <row r="194">
          <cell r="D194" t="str">
            <v>503.11.01.01.01 - TRANSFERÊNCIAS PÚBLICAS - Transferências de Capital - Transferências para o Setor Público Administrativo - Transferências para a Administração Central - Para Ministério das Finanças</v>
          </cell>
        </row>
        <row r="195">
          <cell r="D195" t="str">
            <v>503.11.01.01.02 - TRANSFERÊNCIAS PÚBLICAS - Transferências de Capital - Transferências para o Setor Público Administrativo - Transferências para a Administração Central - Para Outros Ministérios e organismos</v>
          </cell>
        </row>
        <row r="196">
          <cell r="D196" t="str">
            <v>503.11.01.02 - TRANSFERÊNCIAS PÚBLICAS - Transferências de Capital - Transferências para o Setor Público Administrativo - Transferências para a Segurança Social (entre regimes)</v>
          </cell>
        </row>
        <row r="197">
          <cell r="D197" t="str">
            <v>503.11.01.03 - TRANSFERÊNCIAS PÚBLICAS - Transferências de Capital - Transferências para o Setor Público Administrativo - Transferências para a RAEOA</v>
          </cell>
        </row>
        <row r="198">
          <cell r="D198" t="str">
            <v>503.11.01.04 - TRANSFERÊNCIAS PÚBLICAS - Transferências de Capital - Transferências para o Setor Público Administrativo - Transferências para os municípios</v>
          </cell>
        </row>
        <row r="199">
          <cell r="D199" t="str">
            <v>503.11.02 - TRANSFERÊNCIAS PÚBLICAS - Transferências de Capital - Transferências para sociedades</v>
          </cell>
        </row>
        <row r="200">
          <cell r="D200" t="str">
            <v>503.11.03 - TRANSFERÊNCIAS PÚBLICAS - Transferências de Capital - Transferências para famílias</v>
          </cell>
        </row>
        <row r="201">
          <cell r="D201" t="str">
            <v>503.11.04 - TRANSFERÊNCIAS PÚBLICAS - Transferências de Capital - Transferências para instituições sem fins lucrativos</v>
          </cell>
        </row>
        <row r="202">
          <cell r="D202" t="str">
            <v>503.11.05 - TRANSFERÊNCIAS PÚBLICAS - Transferências de Capital - Transferências para o exterior</v>
          </cell>
        </row>
        <row r="203">
          <cell r="D203" t="str">
            <v>503.11.06 - TRANSFERÊNCIAS PÚBLICAS - Transferências de Capital - Outras transferências de capital</v>
          </cell>
        </row>
        <row r="204">
          <cell r="D204" t="str">
            <v>503.12.01 - TRANSFERÊNCIAS PÚBLICAS - Ativos Financeiros - Concessão de empréstimos</v>
          </cell>
        </row>
        <row r="205">
          <cell r="D205" t="str">
            <v>503.12.02 - TRANSFERÊNCIAS PÚBLICAS - Ativos Financeiros - Aquisição de títulos</v>
          </cell>
        </row>
        <row r="206">
          <cell r="D206" t="str">
            <v>503.12.03 - TRANSFERÊNCIAS PÚBLICAS - Ativos Financeiros - Outros ativos financeiros</v>
          </cell>
        </row>
        <row r="207">
          <cell r="D207" t="str">
            <v>503.13.01 - TRANSFERÊNCIAS PÚBLICAS - Passivos Financeiros - Amortização de empréstimos do Banco Mundial</v>
          </cell>
        </row>
        <row r="208">
          <cell r="D208" t="str">
            <v>503.13.02 - TRANSFERÊNCIAS PÚBLICAS - Passivos Financeiros - Amortização de empréstimos do ADB</v>
          </cell>
        </row>
        <row r="209">
          <cell r="D209" t="str">
            <v>503.13.03 - TRANSFERÊNCIAS PÚBLICAS - Passivos Financeiros - Amortização de empréstimos da JICA</v>
          </cell>
        </row>
        <row r="210">
          <cell r="D210" t="str">
            <v>503.13.04 - TRANSFERÊNCIAS PÚBLICAS - Passivos Financeiros - Amortização de empréstimos do AIFFP</v>
          </cell>
        </row>
        <row r="211">
          <cell r="D211" t="str">
            <v>503.13.05 - TRANSFERÊNCIAS PÚBLICAS - Passivos Financeiros - Amortização de títulos do Tesouro</v>
          </cell>
        </row>
        <row r="212">
          <cell r="D212" t="str">
            <v>503.13.06 - TRANSFERÊNCIAS PÚBLICAS - Passivos Financeiros - Outros passivos financeiros</v>
          </cell>
        </row>
        <row r="213">
          <cell r="D213" t="str">
            <v>504.01.01 - CAPITAL MENOR - Aquisição de bens de capital móvel - Veículos civis</v>
          </cell>
        </row>
        <row r="214">
          <cell r="D214" t="str">
            <v>504.01.02 - CAPITAL MENOR - Aquisição de bens de capital móvel - Veículos militares</v>
          </cell>
        </row>
        <row r="215">
          <cell r="D215" t="str">
            <v>504.01.03 - CAPITAL MENOR - Aquisição de bens de capital móvel - Equipamento de informática</v>
          </cell>
        </row>
        <row r="216">
          <cell r="D216" t="str">
            <v>504.01.04 - CAPITAL MENOR - Aquisição de bens de capital móvel - Equipamento de água</v>
          </cell>
        </row>
        <row r="217">
          <cell r="D217" t="str">
            <v>504.01.05 - CAPITAL MENOR - Aquisição de bens de capital móvel - Equipamento de eletricidade</v>
          </cell>
        </row>
        <row r="218">
          <cell r="D218" t="str">
            <v>504.01.06 - CAPITAL MENOR - Aquisição de bens de capital móvel - Equipamento de comunicações</v>
          </cell>
        </row>
        <row r="219">
          <cell r="D219" t="str">
            <v>504.01.07 - CAPITAL MENOR - Aquisição de bens de capital móvel - Equipamento de segurança</v>
          </cell>
        </row>
        <row r="220">
          <cell r="D220" t="str">
            <v>504.01.08 - CAPITAL MENOR - Aquisição de bens de capital móvel - Equipamento de construção</v>
          </cell>
        </row>
        <row r="221">
          <cell r="D221" t="str">
            <v>504.01.09 - CAPITAL MENOR - Aquisição de bens de capital móvel - Equipamento de transporte</v>
          </cell>
        </row>
        <row r="222">
          <cell r="D222" t="str">
            <v>504.01.10 - CAPITAL MENOR - Aquisição de bens de capital móvel - Geradores</v>
          </cell>
        </row>
        <row r="223">
          <cell r="D223" t="str">
            <v>504.01.11 - CAPITAL MENOR - Aquisição de bens de capital móvel - Equipamento de ar condicionado</v>
          </cell>
        </row>
        <row r="224">
          <cell r="D224" t="str">
            <v>504.01.12 - CAPITAL MENOR - Aquisição de bens de capital móvel - Outro equipamento</v>
          </cell>
        </row>
        <row r="225">
          <cell r="D225" t="str">
            <v>504.01.13 - CAPITAL MENOR - Aquisição de bens de capital móvel - Mobiliário</v>
          </cell>
        </row>
        <row r="226">
          <cell r="D226" t="str">
            <v>504.01.14 - CAPITAL MENOR - Aquisição de bens de capital móvel - Outros bens de capital móvel</v>
          </cell>
        </row>
        <row r="227">
          <cell r="D227" t="str">
            <v>504.02 - CAPITAL MENOR - Aquisição de serviços de capital</v>
          </cell>
        </row>
        <row r="228">
          <cell r="D228" t="str">
            <v>505.01.01 - CAPITAL DE DESENVOLVIMENTO - Aquisição de bens de capital fixo - Terrenos</v>
          </cell>
        </row>
        <row r="229">
          <cell r="D229" t="str">
            <v>505.01.02 - CAPITAL DE DESENVOLVIMENTO - Aquisição de bens de capital fixo - Edifícios administrativos</v>
          </cell>
        </row>
        <row r="230">
          <cell r="D230" t="str">
            <v>505.01.03 - CAPITAL DE DESENVOLVIMENTO - Aquisição de bens de capital fixo - Edifícios residenciais</v>
          </cell>
        </row>
        <row r="231">
          <cell r="D231" t="str">
            <v>505.01.04 - CAPITAL DE DESENVOLVIMENTO - Aquisição de bens de capital fixo - Edifícios escolares e universitários</v>
          </cell>
        </row>
        <row r="232">
          <cell r="D232" t="str">
            <v>505.01.05 - CAPITAL DE DESENVOLVIMENTO - Aquisição de bens de capital fixo - Edifícios médico-hospitalares</v>
          </cell>
        </row>
        <row r="233">
          <cell r="D233" t="str">
            <v>505.01.06 - CAPITAL DE DESENVOLVIMENTO - Aquisição de bens de capital fixo - Armazéns</v>
          </cell>
        </row>
        <row r="234">
          <cell r="D234" t="str">
            <v>505.01.07 - CAPITAL DE DESENVOLVIMENTO - Aquisição de bens de capital fixo - Outros edifícios</v>
          </cell>
        </row>
        <row r="235">
          <cell r="D235" t="str">
            <v>505.01.08 - CAPITAL DE DESENVOLVIMENTO - Aquisição de bens de capital fixo - Estradas</v>
          </cell>
        </row>
        <row r="236">
          <cell r="D236" t="str">
            <v>505.01.09 - CAPITAL DE DESENVOLVIMENTO - Aquisição de bens de capital fixo - Pontes</v>
          </cell>
        </row>
        <row r="237">
          <cell r="D237" t="str">
            <v>505.01.10 - CAPITAL DE DESENVOLVIMENTO - Aquisição de bens de capital fixo - Portos</v>
          </cell>
        </row>
        <row r="238">
          <cell r="D238" t="str">
            <v>505.01.11 - CAPITAL DE DESENVOLVIMENTO - Aquisição de bens de capital fixo - Aeroportos</v>
          </cell>
        </row>
        <row r="239">
          <cell r="D239" t="str">
            <v>505.01.12 - CAPITAL DE DESENVOLVIMENTO - Aquisição de bens de capital fixo - Infraestruturas agrícolas e de irrigação</v>
          </cell>
        </row>
        <row r="240">
          <cell r="D240" t="str">
            <v>505.01.13 - CAPITAL DE DESENVOLVIMENTO - Aquisição de bens de capital fixo - Infraestruturas de comunicações</v>
          </cell>
        </row>
        <row r="241">
          <cell r="D241" t="str">
            <v>505.01.14 - CAPITAL DE DESENVOLVIMENTO - Aquisição de bens de capital fixo - Infraestruturas energéticas</v>
          </cell>
        </row>
        <row r="242">
          <cell r="D242" t="str">
            <v>505.01.15 - CAPITAL DE DESENVOLVIMENTO - Aquisição de bens de capital fixo - Infraestruturas de água e saneamento</v>
          </cell>
        </row>
        <row r="243">
          <cell r="D243" t="str">
            <v>505.01.16 - CAPITAL DE DESENVOLVIMENTO - Aquisição de bens de capital fixo - Infraestruturas turísticas, de recreio e desporto</v>
          </cell>
        </row>
        <row r="244">
          <cell r="D244" t="str">
            <v>505.01.17 - CAPITAL DE DESENVOLVIMENTO - Aquisição de bens de capital fixo - Outras infraestruturas</v>
          </cell>
        </row>
        <row r="245">
          <cell r="D245" t="str">
            <v>505.01.18 - CAPITAL DE DESENVOLVIMENTO - Aquisição de bens de capital fixo - Outros imóveis</v>
          </cell>
        </row>
        <row r="246">
          <cell r="D246" t="str">
            <v>506.01 - OPERAÇÕES EXTRAORÇAMENTAIS - Adiantamentos de caixa</v>
          </cell>
        </row>
        <row r="247">
          <cell r="D247" t="str">
            <v>506.02.01 - OPERAÇÕES EXTRAORÇAMENTAIS - Transferência de impostos e cotizações retidos - Transferência para a Autoridade Tributária de impostos retidos</v>
          </cell>
        </row>
        <row r="248">
          <cell r="D248" t="str">
            <v>506.02.02 - OPERAÇÕES EXTRAORÇAMENTAIS - Transferência de impostos e cotizações retidos - Transferência para a Segurança Social de cotizações retidas</v>
          </cell>
        </row>
        <row r="249">
          <cell r="D249" t="str">
            <v>506.02.03 - OPERAÇÕES EXTRAORÇAMENTAIS - Transferência de impostos e cotizações retidos - Outras transferências de impostos e cotizações retidos</v>
          </cell>
        </row>
        <row r="250">
          <cell r="D250" t="str">
            <v>506.03.01 - OPERAÇÕES EXTRAORÇAMENTAIS - Devolução de cauções e garantias - Devolução de caução de execução</v>
          </cell>
        </row>
        <row r="251">
          <cell r="D251" t="str">
            <v>506.03.02 - OPERAÇÕES EXTRAORÇAMENTAIS - Devolução de cauções e garantias - Devolução de caução de qualidade</v>
          </cell>
        </row>
        <row r="252">
          <cell r="D252" t="str">
            <v>506.03.03 - OPERAÇÕES EXTRAORÇAMENTAIS - Devolução de cauções e garantias - Devolução de garantia de pagamento adiantado</v>
          </cell>
        </row>
        <row r="253">
          <cell r="D253" t="str">
            <v>506.04 - OPERAÇÕES EXTRAORÇAMENTAIS - Outras operações extraorçamentais</v>
          </cell>
        </row>
        <row r="254">
          <cell r="D254" t="str">
            <v>401.01.01 - Impostos e contribuições para a Segurança Social - Impostos - Imposto sobre serviços</v>
          </cell>
        </row>
        <row r="255">
          <cell r="D255" t="str">
            <v>401.01.02 - Impostos e contribuições para a Segurança Social - Impostos - Imposto seletivo de consumo</v>
          </cell>
        </row>
        <row r="256">
          <cell r="D256" t="str">
            <v>401.01.03 - Impostos e contribuições para a Segurança Social - Impostos - Imposto sobre vendas</v>
          </cell>
        </row>
        <row r="257">
          <cell r="D257" t="str">
            <v>401.01.04 - Impostos e contribuições para a Segurança Social - Impostos - Imposto sobre salários</v>
          </cell>
        </row>
        <row r="258">
          <cell r="D258" t="str">
            <v>401.01.05 - Impostos e contribuições para a Segurança Social - Impostos - Imposto sobre o rendimento</v>
          </cell>
        </row>
        <row r="259">
          <cell r="D259" t="str">
            <v>401.01.06 - Impostos e contribuições para a Segurança Social - Impostos - Imposto sobre o valor acrescentado</v>
          </cell>
        </row>
        <row r="260">
          <cell r="D260" t="str">
            <v>401.01.07 - Impostos e contribuições para a Segurança Social - Impostos - Imposto sobre o Petróleo Suplementar</v>
          </cell>
        </row>
        <row r="261">
          <cell r="D261" t="str">
            <v>401.01.08 - Impostos e contribuições para a Segurança Social - Impostos - Lucros partilhados do Petróleo e Gás</v>
          </cell>
        </row>
        <row r="262">
          <cell r="D262" t="str">
            <v>401.01.09 - Impostos e contribuições para a Segurança Social - Impostos - Timor Sea First Tranche Petroleum (FTP) Royalties</v>
          </cell>
        </row>
        <row r="263">
          <cell r="D263" t="str">
            <v>401.01.10 - Impostos e contribuições para a Segurança Social - Impostos - Impostos abolidos</v>
          </cell>
        </row>
        <row r="264">
          <cell r="D264" t="str">
            <v>401.01.11 - Impostos e contribuições para a Segurança Social - Impostos - Outros impostos</v>
          </cell>
        </row>
        <row r="265">
          <cell r="D265" t="str">
            <v>401.02 - Impostos e contribuições para a Segurança Social - Direitos aduaneiros de importação</v>
          </cell>
        </row>
        <row r="266">
          <cell r="D266" t="str">
            <v>401.03.01 - Impostos e contribuições para a Segurança Social - Contribuições e cotizações para a Segurança Social - Contribuições de entidade empregadora do Setor Público</v>
          </cell>
        </row>
        <row r="267">
          <cell r="D267" t="str">
            <v>401.03.02 - Impostos e contribuições para a Segurança Social - Contribuições e cotizações para a Segurança Social - Contribuições de entidade empregadora do Setor Privado</v>
          </cell>
        </row>
        <row r="268">
          <cell r="D268" t="str">
            <v>401.03.03 - Impostos e contribuições para a Segurança Social - Contribuições e cotizações para a Segurança Social - Cotizações de trabalhador do Setor Público</v>
          </cell>
        </row>
        <row r="269">
          <cell r="D269" t="str">
            <v>401.03.04 - Impostos e contribuições para a Segurança Social - Contribuições e cotizações para a Segurança Social - Cotizações de trabalhador do Setor Privado</v>
          </cell>
        </row>
        <row r="270">
          <cell r="D270" t="str">
            <v>402.01.01 - Taxas, coimas e outras penalidades - Taxas - Taxas aeroportuárias</v>
          </cell>
        </row>
        <row r="271">
          <cell r="D271" t="str">
            <v>402.01.02 - Taxas, coimas e outras penalidades - Taxas - Taxas ambientais</v>
          </cell>
        </row>
        <row r="272">
          <cell r="D272" t="str">
            <v>402.01.03 - Taxas, coimas e outras penalidades - Taxas - Taxas de estacionamento</v>
          </cell>
        </row>
        <row r="273">
          <cell r="D273" t="str">
            <v>402.01.04 - Taxas, coimas e outras penalidades - Taxas - Taxas de justiça</v>
          </cell>
        </row>
        <row r="274">
          <cell r="D274" t="str">
            <v>402.01.05 - Taxas, coimas e outras penalidades - Taxas - Taxas de publicidade</v>
          </cell>
        </row>
        <row r="275">
          <cell r="D275" t="str">
            <v>402.01.06 - Taxas, coimas e outras penalidades - Taxas - Taxas de passaporte</v>
          </cell>
        </row>
        <row r="276">
          <cell r="D276" t="str">
            <v>402.01.07 - Taxas, coimas e outras penalidades - Taxas - Taxas de entrada e vistos</v>
          </cell>
        </row>
        <row r="277">
          <cell r="D277" t="str">
            <v>402.01.08 - Taxas, coimas e outras penalidades - Taxas - Taxas de registo</v>
          </cell>
        </row>
        <row r="278">
          <cell r="D278" t="str">
            <v>402.01.09 - Taxas, coimas e outras penalidades - Taxas - Taxas de pesca</v>
          </cell>
        </row>
        <row r="279">
          <cell r="D279" t="str">
            <v>402.01.10 - Taxas, coimas e outras penalidades - Taxas - Taxas portuárias</v>
          </cell>
        </row>
        <row r="280">
          <cell r="D280" t="str">
            <v>402.01.11 - Taxas, coimas e outras penalidades - Taxas - Taxas sobre atividade florestal</v>
          </cell>
        </row>
        <row r="281">
          <cell r="D281" t="str">
            <v>402.01.12 - Taxas, coimas e outras penalidades - Taxas - Taxas sobre atividades extrativas</v>
          </cell>
        </row>
        <row r="282">
          <cell r="D282" t="str">
            <v>402.01.13 - Taxas, coimas e outras penalidades - Taxas - Taxas sobre atividade petrolífera</v>
          </cell>
        </row>
        <row r="283">
          <cell r="D283" t="str">
            <v>402.01.14 - Taxas, coimas e outras penalidades - Taxas - Taxas sobre telecomunicações</v>
          </cell>
        </row>
        <row r="284">
          <cell r="D284" t="str">
            <v>402.01.15 - Taxas, coimas e outras penalidades - Taxas - Taxas sobre transportes</v>
          </cell>
        </row>
        <row r="285">
          <cell r="D285" t="str">
            <v>402.01.16 - Taxas, coimas e outras penalidades - Taxas - Taxas sobre jogos sociais</v>
          </cell>
        </row>
        <row r="286">
          <cell r="D286" t="str">
            <v>402.01.17 - Taxas, coimas e outras penalidades - Taxas - Propinas</v>
          </cell>
        </row>
        <row r="287">
          <cell r="D287" t="str">
            <v>402.01.18 - Taxas, coimas e outras penalidades - Taxas - Outras taxas</v>
          </cell>
        </row>
        <row r="288">
          <cell r="D288" t="str">
            <v>402.02.01 - Taxas, coimas e outras penalidades - Coimas e outras penalidades - Juros de mora</v>
          </cell>
        </row>
        <row r="289">
          <cell r="D289" t="str">
            <v>402.02.02 - Taxas, coimas e outras penalidades - Coimas e outras penalidades - Juros compensatórios</v>
          </cell>
        </row>
        <row r="290">
          <cell r="D290" t="str">
            <v>402.02.03 - Taxas, coimas e outras penalidades - Coimas e outras penalidades - Coimas decorrentes do Código da Estrada</v>
          </cell>
        </row>
        <row r="291">
          <cell r="D291" t="str">
            <v>402.02.04 - Taxas, coimas e outras penalidades - Coimas e outras penalidades - Sanções e coimas da Segurança Social</v>
          </cell>
        </row>
        <row r="292">
          <cell r="D292" t="str">
            <v>402.02.05 - Taxas, coimas e outras penalidades - Coimas e outras penalidades - Coimas laborais</v>
          </cell>
        </row>
        <row r="293">
          <cell r="D293" t="str">
            <v>402.02.06 - Taxas, coimas e outras penalidades - Coimas e outras penalidades - Multas decorrentes de processo-crime</v>
          </cell>
        </row>
        <row r="294">
          <cell r="D294" t="str">
            <v>402.02.07 - Taxas, coimas e outras penalidades - Coimas e outras penalidades - Outras coimas e penalidades</v>
          </cell>
        </row>
        <row r="295">
          <cell r="D295" t="str">
            <v>403.01.01 - Rendimentos - Rendas - Arrendamento de bens imóveis de média e longa duração</v>
          </cell>
        </row>
        <row r="296">
          <cell r="D296" t="str">
            <v>403.01.02 - Rendimentos - Rendas - Arrendamento de bens imóveis de curta duração</v>
          </cell>
        </row>
        <row r="297">
          <cell r="D297" t="str">
            <v>403.01.03 - Rendimentos - Rendas - Arrendamento de bens móveis de média e longa duração</v>
          </cell>
        </row>
        <row r="298">
          <cell r="D298" t="str">
            <v>403.01.04 - Rendimentos - Rendas - Arrendamento de bens móveis de curta duração</v>
          </cell>
        </row>
        <row r="299">
          <cell r="D299" t="str">
            <v>403.01.05 - Rendimentos - Rendas - Outras rendas</v>
          </cell>
        </row>
        <row r="300">
          <cell r="D300" t="str">
            <v>403.02 - Rendimentos - Ativos incorpóreos</v>
          </cell>
        </row>
        <row r="301">
          <cell r="D301" t="str">
            <v>403.03 - Rendimentos - Juros</v>
          </cell>
        </row>
        <row r="302">
          <cell r="D302" t="str">
            <v>403.04.01 - Rendimentos - Dividendos e participações nos lucros - Dividendos do Banco Central de Timor-Leste</v>
          </cell>
        </row>
        <row r="303">
          <cell r="D303" t="str">
            <v>403.04.02 - Rendimentos - Dividendos e participações nos lucros - Dividendos do Banco Nacional de Comércio de Timor-Leste</v>
          </cell>
        </row>
        <row r="304">
          <cell r="D304" t="str">
            <v>403.04.03 - Rendimentos - Dividendos e participações nos lucros - Outros dividendos e participações nos lucros</v>
          </cell>
        </row>
        <row r="305">
          <cell r="D305" t="str">
            <v>403.05 - Rendimentos - Outros rendimentos</v>
          </cell>
        </row>
        <row r="306">
          <cell r="D306" t="str">
            <v>404.01 - Transferências - Transferências correntes do Fundo Petrolífero relativas ao Rendimento Sustentável Estimado</v>
          </cell>
        </row>
        <row r="307">
          <cell r="D307" t="str">
            <v>404.02.01.01.01 - Transferências - Transferências correntes do Setor Público Administrativo  - Transferências correntes da Administração Central - Transferências correntes do Ministério das Finanças - Para financiamento da Pensão Social</v>
          </cell>
        </row>
        <row r="308">
          <cell r="D308" t="str">
            <v>404.02.01.01.02 - Transferências - Transferências correntes do Setor Público Administrativo  - Transferências correntes da Administração Central - Transferências correntes do Ministério das Finanças - Para financiamento do Regime Transitório</v>
          </cell>
        </row>
        <row r="309">
          <cell r="D309" t="str">
            <v>404.02.01.01.03 - Transferências - Transferências correntes do Setor Público Administrativo  - Transferências correntes da Administração Central - Transferências correntes do Ministério das Finanças - Para financiamento das despesas de administração</v>
          </cell>
        </row>
        <row r="310">
          <cell r="D310" t="str">
            <v>404.02.01.01.04-Transferências-Transferências correntes do Setor Público Administrativo -Transferências correntes da Administração Central-Transferências correntes do Ministério das Finanças-Para financiamento da garantia de valores mínimos de Pensão</v>
          </cell>
        </row>
        <row r="311">
          <cell r="D311" t="str">
            <v>404.02.01.02 - Transferências - Transferências correntes do Setor Público Administrativo  - Transferências correntes da Administração Central - Transferências correntes de outros Ministérios e organismos</v>
          </cell>
        </row>
        <row r="312">
          <cell r="D312" t="str">
            <v>404.02.02 - Transferências - Transferências correntes do Setor Público Administrativo  - Transferências correntes da Segurança Social (entre regimes)</v>
          </cell>
        </row>
        <row r="313">
          <cell r="D313" t="str">
            <v>404.02.03 - Transferências - Transferências correntes do Setor Público Administrativo  - Transferências correntes da RAEOA</v>
          </cell>
        </row>
        <row r="314">
          <cell r="D314" t="str">
            <v>404.02.04 - Transferências - Transferências correntes do Setor Público Administrativo  - Transferências correntes dos municípios</v>
          </cell>
        </row>
        <row r="315">
          <cell r="D315" t="str">
            <v>404.03 - Transferências - Transferências correntes de sociedades</v>
          </cell>
        </row>
        <row r="316">
          <cell r="D316" t="str">
            <v>404.04 - Transferências - Transferências correntes das famílias</v>
          </cell>
        </row>
        <row r="317">
          <cell r="D317" t="str">
            <v>404.05.01 - Transferências - Transferências correntes de instituições sem fins lucrativos - Transferências correntes de fundações públicas</v>
          </cell>
        </row>
        <row r="318">
          <cell r="D318" t="str">
            <v>404.05.02 - Transferências - Transferências correntes de instituições sem fins lucrativos - Transferências correntes de associações públicas</v>
          </cell>
        </row>
        <row r="319">
          <cell r="D319" t="str">
            <v>404.05.03 - Transferências - Transferências correntes de instituições sem fins lucrativos - Transferências correntes de outras instituições sem fins lucrativos</v>
          </cell>
        </row>
        <row r="320">
          <cell r="D320" t="str">
            <v>404.06.01 - Transferências - Transferências correntes do Exterior - Transferências correntes de países terceiros</v>
          </cell>
        </row>
        <row r="321">
          <cell r="D321" t="str">
            <v>404.06.02 - Transferências - Transferências correntes do Exterior - Transferências correntes de organizações internacionais</v>
          </cell>
        </row>
        <row r="322">
          <cell r="D322" t="str">
            <v>404.06.03 - Transferências - Transferências correntes do Exterior - Outras transferências correntes do exterior</v>
          </cell>
        </row>
        <row r="323">
          <cell r="D323" t="str">
            <v>404.07 - Transferências - Outras transferências correntes</v>
          </cell>
        </row>
        <row r="324">
          <cell r="D324" t="str">
            <v>404.08 - Transferências - Transferências de capital do Fundo Petrolífero acima do Rendimento Sustentável Estimado</v>
          </cell>
        </row>
        <row r="325">
          <cell r="D325" t="str">
            <v>404.09.01 - Transferências - Transferências de capital do Setor Público Administrativo  - Transferências de capital da Administração Central</v>
          </cell>
        </row>
        <row r="326">
          <cell r="D326" t="str">
            <v>404.09.02 - Transferências - Transferências de capital do Setor Público Administrativo  - Transferências de capital da Segurança Social (entre regimes)</v>
          </cell>
        </row>
        <row r="327">
          <cell r="D327" t="str">
            <v>404.09.03 - Transferências - Transferências de capital do Setor Público Administrativo  - Transferências de capital da RAEOA</v>
          </cell>
        </row>
        <row r="328">
          <cell r="D328" t="str">
            <v>404.09.04 - Transferências - Transferências de capital do Setor Público Administrativo  - Transferências de capital dos municípios</v>
          </cell>
        </row>
        <row r="329">
          <cell r="D329" t="str">
            <v>404.10 - Transferências - Outras transferências de capital</v>
          </cell>
        </row>
        <row r="330">
          <cell r="D330" t="str">
            <v>405.01.01 - Venda de bens e serviços - Vendas de bens correntes - Livros e Publicações</v>
          </cell>
        </row>
        <row r="331">
          <cell r="D331" t="str">
            <v>405.01.02 - Venda de bens e serviços - Vendas de bens correntes - Formulários e impressos</v>
          </cell>
        </row>
        <row r="332">
          <cell r="D332" t="str">
            <v>405.01.03 - Venda de bens e serviços - Vendas de bens correntes - Material de escritório</v>
          </cell>
        </row>
        <row r="333">
          <cell r="D333" t="str">
            <v>405.01.04 - Venda de bens e serviços - Vendas de bens correntes - Fardamentos e artigos pessoais</v>
          </cell>
        </row>
        <row r="334">
          <cell r="D334" t="str">
            <v>405.01.05 - Venda de bens e serviços - Vendas de bens correntes - Produtos agrícolas e pecuários</v>
          </cell>
        </row>
        <row r="335">
          <cell r="D335" t="str">
            <v>405.01.06 - Venda de bens e serviços - Vendas de bens correntes - Produtos alimentares e bebidas</v>
          </cell>
        </row>
        <row r="336">
          <cell r="D336" t="str">
            <v>405.01.07 - Venda de bens e serviços - Vendas de bens correntes - Bens públicos</v>
          </cell>
        </row>
        <row r="337">
          <cell r="D337" t="str">
            <v>405.01.08 - Venda de bens e serviços - Vendas de bens correntes - Bens inutilizados</v>
          </cell>
        </row>
        <row r="338">
          <cell r="D338" t="str">
            <v>405.01.09 - Venda de bens e serviços - Vendas de bens correntes - Desperdícios e resíduos</v>
          </cell>
        </row>
        <row r="339">
          <cell r="D339" t="str">
            <v>405.01.10 - Venda de bens e serviços - Vendas de bens correntes - Outros bens correntes</v>
          </cell>
        </row>
        <row r="340">
          <cell r="D340" t="str">
            <v>405.02.01 - Venda de bens e serviços - Vendas de bens de capital - Terrenos</v>
          </cell>
        </row>
        <row r="341">
          <cell r="D341" t="str">
            <v>405.02.02 - Venda de bens e serviços - Vendas de bens de capital - Edifícios</v>
          </cell>
        </row>
        <row r="342">
          <cell r="D342" t="str">
            <v>405.02.03 - Venda de bens e serviços - Vendas de bens de capital - Infraestruturas</v>
          </cell>
        </row>
        <row r="343">
          <cell r="D343" t="str">
            <v>405.02.04 - Venda de bens e serviços - Vendas de bens de capital - Outros imóveis</v>
          </cell>
        </row>
        <row r="344">
          <cell r="D344" t="str">
            <v>405.02.05 - Venda de bens e serviços - Vendas de bens de capital - Veículos civis</v>
          </cell>
        </row>
        <row r="345">
          <cell r="D345" t="str">
            <v>405.02.06 - Venda de bens e serviços - Vendas de bens de capital - Veículos militares</v>
          </cell>
        </row>
        <row r="346">
          <cell r="D346" t="str">
            <v>405.02.07 - Venda de bens e serviços - Vendas de bens de capital - Equipamento de informática</v>
          </cell>
        </row>
        <row r="347">
          <cell r="D347" t="str">
            <v>405.02.08 - Venda de bens e serviços - Vendas de bens de capital - Equipamento de água</v>
          </cell>
        </row>
        <row r="348">
          <cell r="D348" t="str">
            <v>405.02.09 - Venda de bens e serviços - Vendas de bens de capital - Equipamento de eletricidade</v>
          </cell>
        </row>
        <row r="349">
          <cell r="D349" t="str">
            <v>405.02.10 - Venda de bens e serviços - Vendas de bens de capital - Equipamento de comunicações</v>
          </cell>
        </row>
        <row r="350">
          <cell r="D350" t="str">
            <v>405.02.11 - Venda de bens e serviços - Vendas de bens de capital - Equipamento de segurança</v>
          </cell>
        </row>
        <row r="351">
          <cell r="D351" t="str">
            <v>405.02.12 - Venda de bens e serviços - Vendas de bens de capital - Equipamento de construção</v>
          </cell>
        </row>
        <row r="352">
          <cell r="D352" t="str">
            <v>405.02.13 - Venda de bens e serviços - Vendas de bens de capital - Equipamento de transporte</v>
          </cell>
        </row>
        <row r="353">
          <cell r="D353" t="str">
            <v>405.02.14 - Venda de bens e serviços - Vendas de bens de capital - Outro equipamento</v>
          </cell>
        </row>
        <row r="354">
          <cell r="D354" t="str">
            <v>405.02.15 - Venda de bens e serviços - Vendas de bens de capital - Mobiliário</v>
          </cell>
        </row>
        <row r="355">
          <cell r="D355" t="str">
            <v>405.02.16 - Venda de bens e serviços - Vendas de bens de capital - Ativos incorpóreos</v>
          </cell>
        </row>
        <row r="356">
          <cell r="D356" t="str">
            <v>405.02.17 - Venda de bens e serviços - Vendas de bens de capital - Outros bens de capital</v>
          </cell>
        </row>
        <row r="357">
          <cell r="D357" t="str">
            <v>405.03.01 - Venda de bens e serviços - Serviços correntes - Estudos, pareceres, projetos e consultadoria</v>
          </cell>
        </row>
        <row r="358">
          <cell r="D358" t="str">
            <v>405.03.02 - Venda de bens e serviços - Serviços correntes - Vistorias e ensaios</v>
          </cell>
        </row>
        <row r="359">
          <cell r="D359" t="str">
            <v>405.03.03 - Venda de bens e serviços - Serviços correntes - Serviços de laboratórios</v>
          </cell>
        </row>
        <row r="360">
          <cell r="D360" t="str">
            <v>405.03.04 - Venda de bens e serviços - Serviços correntes - Atividades de saúde</v>
          </cell>
        </row>
        <row r="361">
          <cell r="D361" t="str">
            <v>405.03.05 - Venda de bens e serviços - Serviços correntes - Reparações</v>
          </cell>
        </row>
        <row r="362">
          <cell r="D362" t="str">
            <v>405.03.06 - Venda de bens e serviços - Serviços correntes - Alimentação e alojamento</v>
          </cell>
        </row>
        <row r="363">
          <cell r="D363" t="str">
            <v>405.03.07 - Venda de bens e serviços - Serviços correntes - Serviços públicos</v>
          </cell>
        </row>
        <row r="364">
          <cell r="D364" t="str">
            <v>405.03.08 - Venda de bens e serviços - Serviços correntes - Serviços sociais, recreativos, culturais e desporto</v>
          </cell>
        </row>
        <row r="365">
          <cell r="D365" t="str">
            <v>405.03.09 - Venda de bens e serviços - Serviços correntes - Serviços de correio</v>
          </cell>
        </row>
        <row r="366">
          <cell r="D366" t="str">
            <v>405.03.10 - Venda de bens e serviços - Serviços correntes - Outros serviços correntes</v>
          </cell>
        </row>
        <row r="367">
          <cell r="D367" t="str">
            <v>405.04 - Venda de bens e serviços - Serviços de capital</v>
          </cell>
        </row>
        <row r="368">
          <cell r="D368" t="str">
            <v>406.01.01 - Ativos e passivos financeiros - Ativos financeiros - Levantamento de depósitos e investimentos</v>
          </cell>
        </row>
        <row r="369">
          <cell r="D369" t="str">
            <v>406.01.02 - Ativos e passivos financeiros - Ativos financeiros - Alienação de títulos</v>
          </cell>
        </row>
        <row r="370">
          <cell r="D370" t="str">
            <v>406.01.03 - Ativos e passivos financeiros - Ativos financeiros - Alienação de partes sociais</v>
          </cell>
        </row>
        <row r="371">
          <cell r="D371" t="str">
            <v>406.01.04 - Ativos e passivos financeiros - Ativos financeiros - Reembolso de empréstimos feitos pelo Estado</v>
          </cell>
        </row>
        <row r="372">
          <cell r="D372" t="str">
            <v>406.01.05 - Ativos e passivos financeiros - Ativos financeiros - Recuperação de créditos</v>
          </cell>
        </row>
        <row r="373">
          <cell r="D373" t="str">
            <v>406.01.06 - Ativos e passivos financeiros - Ativos financeiros - Outros ativos financeiros</v>
          </cell>
        </row>
        <row r="374">
          <cell r="D374" t="str">
            <v>406.02.01 - Ativos e passivos financeiros - Passivos Financeiros - Contração de empréstimos</v>
          </cell>
        </row>
        <row r="375">
          <cell r="D375" t="str">
            <v>406.02.02 - Ativos e passivos financeiros - Passivos Financeiros - Emissão de títulos do tesouro</v>
          </cell>
        </row>
        <row r="376">
          <cell r="D376" t="str">
            <v>406.02.03 - Ativos e passivos financeiros - Passivos Financeiros - Outros passivos financeiros</v>
          </cell>
        </row>
        <row r="377">
          <cell r="D377" t="str">
            <v>407 - Reposições não abatidas nos pagamentos</v>
          </cell>
        </row>
        <row r="378">
          <cell r="D378" t="str">
            <v>408 - Saldo de Gerência</v>
          </cell>
        </row>
        <row r="379">
          <cell r="D379" t="str">
            <v>409.01 - Operações extraorçamentais - Adiantamentos de caixa</v>
          </cell>
        </row>
        <row r="380">
          <cell r="D380" t="str">
            <v>409.02 - Operações extraorçamentais - Retenção de impostos e cotizações</v>
          </cell>
        </row>
        <row r="381">
          <cell r="D381" t="str">
            <v>409.03.01 - Operações extraorçamentais - Cauções e garantias - Caução de execução</v>
          </cell>
        </row>
        <row r="382">
          <cell r="D382" t="str">
            <v>409.03.02 - Operações extraorçamentais - Cauções e garantias - Caução de qualidade</v>
          </cell>
        </row>
        <row r="383">
          <cell r="D383" t="str">
            <v>409.03.03 - Operações extraorçamentais - Cauções e garantias - Garantia de pagamento adiantado</v>
          </cell>
        </row>
        <row r="384">
          <cell r="D384" t="str">
            <v>409.04 - Operações extraorçamentais - Outras operações extraorçamentais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o"/>
      <sheetName val="INTERFACE"/>
      <sheetName val="AD"/>
      <sheetName val="CABIMENTOS"/>
      <sheetName val="COMPROMISSOS"/>
      <sheetName val="OBRIGAÇÃO"/>
      <sheetName val="Ciclo_Despesa"/>
      <sheetName val="RECEITAS_GP"/>
      <sheetName val="RECEITAS_PAC"/>
      <sheetName val="CONTA CAIXA"/>
      <sheetName val="CONTA BANCO_CENTRAL"/>
      <sheetName val="CONTA BNCTL_OFICIAL"/>
      <sheetName val="CONTA BNU"/>
      <sheetName val="CONTA BNCTL"/>
      <sheetName val="CONTA BRI"/>
      <sheetName val="CONTA MANDIRI"/>
      <sheetName val="CONTA ANZ"/>
      <sheetName val="CE_RegimeNaoContributivo"/>
      <sheetName val="CE_RegimeContributivo"/>
      <sheetName val="CE_Administracao"/>
      <sheetName val="CE_FRSS"/>
      <sheetName val="CE_OSS_Global"/>
      <sheetName val="Prog_RegimeContributivo"/>
      <sheetName val="Prog_RegimeNaoContributivo"/>
      <sheetName val="Prog_Administracao"/>
      <sheetName val="Prog_FRSS"/>
      <sheetName val="Programas"/>
      <sheetName val="ClassificacaoFuncional"/>
      <sheetName val="MAPA_TransfOE"/>
      <sheetName val="Classificadores_Listas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">
          <cell r="G3" t="str">
            <v>Regime não Contributivo</v>
          </cell>
          <cell r="X3" t="str">
            <v>01.01 - Serviços gerais da administração pública - Órgãos executivos e legislativos, assuntos financeiros e fiscais, assuntos externos</v>
          </cell>
          <cell r="AA3" t="str">
            <v>A04 - Regime Contributivo de Repartição</v>
          </cell>
          <cell r="AB3" t="str">
            <v>A0401 - Regime transitório de segurança social</v>
          </cell>
          <cell r="AC3" t="str">
            <v>A040101 - Pagamento de prestações sociais de direito - RTSS</v>
          </cell>
        </row>
        <row r="4">
          <cell r="G4" t="str">
            <v>Regime Contributivo</v>
          </cell>
          <cell r="X4" t="str">
            <v>01.02 - Serviços gerais da administração pública - Ajuda económica externa</v>
          </cell>
          <cell r="AA4" t="str">
            <v>A05 - Regime Não Contributivo</v>
          </cell>
          <cell r="AB4" t="str">
            <v>A0402 - Regime geral de segurança social</v>
          </cell>
          <cell r="AC4" t="str">
            <v>A040201 - Pagamento de prestações sociais de direito - RGSS</v>
          </cell>
        </row>
        <row r="5">
          <cell r="E5" t="str">
            <v>D.01.01.01 - Despesas com pessoal - Salários e abonos regulares e permanentes - Salário de titulares de cargos políticos</v>
          </cell>
          <cell r="G5" t="str">
            <v>Capitalização FRSS</v>
          </cell>
          <cell r="X5" t="str">
            <v>01.03 - Serviços gerais da administração pública - Serviços gerais da administração pública</v>
          </cell>
          <cell r="AA5" t="str">
            <v>A06 - Administração da Segurança Social</v>
          </cell>
          <cell r="AB5" t="str">
            <v>A0501 - Proteção Social de Cidadania</v>
          </cell>
          <cell r="AC5" t="str">
            <v>A050101 - Pagamento de pensões sociais</v>
          </cell>
        </row>
        <row r="6">
          <cell r="E6" t="str">
            <v>D.01.01.02 - Despesas com pessoal - Salários e abonos regulares e permanentes - Salário de membros de órgãos de direção</v>
          </cell>
          <cell r="G6" t="str">
            <v>Administração</v>
          </cell>
          <cell r="X6" t="str">
            <v>01.04 - Serviços gerais da administração pública - Investigação básica</v>
          </cell>
          <cell r="AA6" t="str">
            <v>A07 - Regime Contributivo de Capitalização (FRSS)</v>
          </cell>
          <cell r="AB6" t="str">
            <v>A0601 - Coordenação, gestão e funcionamento do INSS</v>
          </cell>
          <cell r="AC6" t="str">
            <v>A050102 - Pagamento de complementos sociais</v>
          </cell>
        </row>
        <row r="7">
          <cell r="E7" t="str">
            <v>D.01.01.03 - Despesas com pessoal - Salários e abonos regulares e permanentes - Salário de titulares de cargos de direção e chefia</v>
          </cell>
          <cell r="X7" t="str">
            <v>01.05 - Serviços gerais da administração pública - Serviços públicos gerais de investigação e desenvolvimento</v>
          </cell>
          <cell r="AB7" t="str">
            <v>A0602- Coordenação, gestão e funcionamento do FRSS</v>
          </cell>
          <cell r="AC7" t="str">
            <v>A060101 -Coordenação, gestão e funcionamento de todos os serviços do INSS</v>
          </cell>
        </row>
        <row r="8">
          <cell r="E8" t="str">
            <v>D.01.01.04 - Despesas com pessoal - Salários e abonos regulares e permanentes - Salário de funcionários e agentes</v>
          </cell>
          <cell r="X8" t="str">
            <v>01.06 - Serviços gerais da administração pública - Serviços públicos gerais não especificados</v>
          </cell>
          <cell r="AB8" t="str">
            <v>A0603- Investimento Estratégico das Instituições da Segurança Social</v>
          </cell>
          <cell r="AC8" t="str">
            <v>A060102 - Formação em exercício dos Recursos Humanos do INSS</v>
          </cell>
        </row>
        <row r="9">
          <cell r="E9" t="str">
            <v>D.01.01.05 - Despesas com pessoal - Salários e abonos regulares e permanentes - Salário de contratados nacionais</v>
          </cell>
          <cell r="X9" t="str">
            <v>01.07 - Serviços gerais da administração pública - Operações de dívida pública</v>
          </cell>
          <cell r="AB9" t="str">
            <v>A0701 - Constituição e gestão do FRSS</v>
          </cell>
          <cell r="AC9" t="str">
            <v>A060103 - Elaboração de estudos e propostas técnicas visando a melhoria, alargamento, eficácia e sustentabilidade do sistema de segurança social</v>
          </cell>
        </row>
        <row r="10">
          <cell r="E10" t="str">
            <v>D.01.01.06 - Despesas com pessoal - Salários e abonos regulares e permanentes - Salário de contratados internacionais</v>
          </cell>
          <cell r="X10" t="str">
            <v>01.08 - Serviços gerais da administração pública - Transferências de caráter geral entre diferentes níveis da administração pública</v>
          </cell>
          <cell r="AC10" t="str">
            <v>A060104 - Extensão da cobertura do sistema de segurança social</v>
          </cell>
        </row>
        <row r="11">
          <cell r="E11" t="str">
            <v>D.01.01.07 - Despesas com pessoal - Salários e abonos regulares e permanentes - Salário de estagiários</v>
          </cell>
          <cell r="X11" t="str">
            <v>02.01 - Defesa - Defesa militar</v>
          </cell>
          <cell r="AC11" t="str">
            <v>A060201 -Coordenação, gestão e funcionamento de todos os serviços do FRSS</v>
          </cell>
        </row>
        <row r="12">
          <cell r="E12" t="str">
            <v>D.01.01.08 - Despesas com pessoal - Salários e abonos regulares e permanentes - Salário de outros beneficiários</v>
          </cell>
          <cell r="X12" t="str">
            <v>02.02 - Defesa - Defesa civil</v>
          </cell>
          <cell r="AC12" t="str">
            <v>A060202 - Formação em exercício dos Recursos Humanos do FRSS</v>
          </cell>
        </row>
        <row r="13">
          <cell r="E13" t="str">
            <v>D.01.01.09 - Despesas com pessoal - Salários e abonos regulares e permanentes - Abono para despesas de representação</v>
          </cell>
          <cell r="X13" t="str">
            <v>02.03 - Defesa - Ajuda militar ao estrangeiro</v>
          </cell>
          <cell r="AC13" t="str">
            <v>A060301 - Criação de serviços desconcentrados do INSS</v>
          </cell>
        </row>
        <row r="14">
          <cell r="E14" t="str">
            <v>D.01.01.10 - Despesas com pessoal - Salários e abonos regulares e permanentes - Décimo terceiro mês</v>
          </cell>
          <cell r="X14" t="str">
            <v>02.04 - Defesa - Investigação e desenvolvimento em defesa</v>
          </cell>
          <cell r="AC14" t="str">
            <v>A060302 - Construção do Sistema de Informação da Segurança Social</v>
          </cell>
        </row>
        <row r="15">
          <cell r="E15" t="str">
            <v>D.01.01.11 - Despesas com pessoal - Salários e abonos regulares e permanentes - Outros abonos regulares e permanentes</v>
          </cell>
          <cell r="X15" t="str">
            <v>02.05 - Defesa - Serviços de defesa não especificados</v>
          </cell>
          <cell r="AC15" t="str">
            <v>A060303 - Apetrechamento dos Serviços Centrais do INSS e do FRSS</v>
          </cell>
        </row>
        <row r="16">
          <cell r="E16" t="str">
            <v>D.01.02.01 - Despesas com pessoal - Abonos variáveis ou eventuais - Horas extraordinárias</v>
          </cell>
          <cell r="X16" t="str">
            <v>03.01 - Segurança e ordem pública - Segurança pública</v>
          </cell>
          <cell r="AC16" t="str">
            <v>A070101 - Gestão do património do FRSS</v>
          </cell>
        </row>
        <row r="17">
          <cell r="E17" t="str">
            <v>D.01.02.02 - Despesas com pessoal - Abonos variáveis ou eventuais - Ajudas de custo por deslocações em serviço no país</v>
          </cell>
          <cell r="X17" t="str">
            <v>03.02 - Segurança e ordem pública - Serviços de bombeiros</v>
          </cell>
        </row>
        <row r="18">
          <cell r="E18" t="str">
            <v>D.01.02.03 - Despesas com pessoal - Abonos variáveis ou eventuais - Ajudas de custo por deslocações em serviço ao estrangeiro</v>
          </cell>
          <cell r="X18" t="str">
            <v>03.03 - Segurança e ordem pública - Tribunais</v>
          </cell>
        </row>
        <row r="19">
          <cell r="E19" t="str">
            <v>D.01.02.04 - Despesas com pessoal - Abonos variáveis ou eventuais - Ajudas de custo por deslocações ao estrangeiro para fins de estudo</v>
          </cell>
          <cell r="X19" t="str">
            <v>03.04 - Segurança e ordem pública - Prisões</v>
          </cell>
        </row>
        <row r="20">
          <cell r="E20" t="str">
            <v>D.01.02.05 - Despesas com pessoal - Abonos variáveis ou eventuais - Subsídio mensal de transporte</v>
          </cell>
          <cell r="X20" t="str">
            <v>03.05 - Segurança e ordem pública - Investigação e desenvolvimento em segurança e ordem pública</v>
          </cell>
        </row>
        <row r="21">
          <cell r="E21" t="str">
            <v>D.01.02.06 - Despesas com pessoal - Abonos variáveis ou eventuais - Ajudas de custo por recolocação</v>
          </cell>
          <cell r="X21" t="str">
            <v>03.06 - Segurança e ordem pública - Serviços de segurança e ordem pública não especificados</v>
          </cell>
        </row>
        <row r="22">
          <cell r="E22" t="str">
            <v>D.01.02.07 - Despesas com pessoal - Abonos variáveis ou eventuais - Suplemento de turno</v>
          </cell>
          <cell r="X22" t="str">
            <v>04.01 - Assuntos económicos - Assuntos económicos gerais, comerciais e laborais</v>
          </cell>
        </row>
        <row r="23">
          <cell r="E23" t="str">
            <v>D.01.02.08 - Despesas com pessoal - Abonos variáveis ou eventuais - Suplemento por trabalho em local remoto ou de difícil acesso</v>
          </cell>
          <cell r="X23" t="str">
            <v>04.02 - Assuntos económicos - Agricultura, silvicultura, pesca e caça</v>
          </cell>
        </row>
        <row r="24">
          <cell r="E24" t="str">
            <v>D.01.02.09 - Despesas com pessoal - Abonos variáveis ou eventuais - Subsídio de alojamento</v>
          </cell>
          <cell r="X24" t="str">
            <v>04.03 - Assuntos económicos - Combustíveis e energia</v>
          </cell>
        </row>
        <row r="25">
          <cell r="E25" t="str">
            <v>D.01.02.10 - Despesas com pessoal - Abonos variáveis ou eventuais - Subsídio de alimentação</v>
          </cell>
          <cell r="X25" t="str">
            <v>04.04 - Assuntos económicos - Indústrias extrativas, indústria transformadora e construção</v>
          </cell>
        </row>
        <row r="26">
          <cell r="E26" t="str">
            <v>D.01.02.11 - Despesas com pessoal - Abonos variáveis ou eventuais - Subsídio de risco</v>
          </cell>
          <cell r="X26" t="str">
            <v>04.05 - Assuntos económicos - Transportes</v>
          </cell>
        </row>
        <row r="27">
          <cell r="E27" t="str">
            <v>D.01.02.12 - Despesas com pessoal - Abonos variáveis ou eventuais - Outros abonos variáveis ou eventuais</v>
          </cell>
          <cell r="X27" t="str">
            <v>04.06 - Assuntos económicos - Comunicações</v>
          </cell>
        </row>
        <row r="28">
          <cell r="E28" t="str">
            <v>D.01.03 - Despesas com pessoal - Contribuição para a Segurança social como entidade empregadora</v>
          </cell>
          <cell r="X28" t="str">
            <v>04.07 - Assuntos económicos - Outras atividades</v>
          </cell>
        </row>
        <row r="29">
          <cell r="E29" t="str">
            <v>D.01.04 - Despesas com pessoal - Outras despesas com pessoal</v>
          </cell>
          <cell r="X29" t="str">
            <v>04.08 - Assuntos económicos - Investigação e desenvolvimento em assuntos económicos</v>
          </cell>
        </row>
        <row r="30">
          <cell r="E30" t="str">
            <v>D.02.01 - Aquisição de bens correntes - Matérias-primas e subsidiárias</v>
          </cell>
          <cell r="X30" t="str">
            <v>04.09 - Assuntos económicos - Assuntos económicos não especificados</v>
          </cell>
        </row>
        <row r="31">
          <cell r="E31" t="str">
            <v>D.02.02 - Aquisição de bens correntes - Mercadorias para venda</v>
          </cell>
          <cell r="X31" t="str">
            <v>05.01 - Proteção do ambiente - Gestão de resíduos</v>
          </cell>
        </row>
        <row r="32">
          <cell r="E32" t="str">
            <v>D.02.03.01 - Aquisição de bens correntes - Vestuário e artigos pessoais - Fardamento</v>
          </cell>
          <cell r="X32" t="str">
            <v>05.02 - Proteção do ambiente - Gestão de águas residuais</v>
          </cell>
        </row>
        <row r="33">
          <cell r="E33" t="str">
            <v>D.02.03.02 - Aquisição de bens correntes - Vestuário e artigos pessoais - Outro vestuário e artigos pessoais</v>
          </cell>
          <cell r="X33" t="str">
            <v>05.03 - Proteção do ambiente - Redução da poluição</v>
          </cell>
        </row>
        <row r="34">
          <cell r="E34" t="str">
            <v>D.02.04.01 - Aquisição de bens correntes - Bens públicos - Água</v>
          </cell>
          <cell r="X34" t="str">
            <v>05.04 - Proteção do ambiente - Proteção da biodiversidade biológica e da paisagem</v>
          </cell>
        </row>
        <row r="35">
          <cell r="E35" t="str">
            <v>D.02.04.02 - Aquisição de bens correntes - Bens públicos - Eletricidade</v>
          </cell>
          <cell r="X35" t="str">
            <v>05.05 - Proteção do ambiente - Investigação e desenvolvimento em proteção do ambiente</v>
          </cell>
        </row>
        <row r="36">
          <cell r="E36" t="str">
            <v>D.02.04.03 - Aquisição de bens correntes - Bens públicos - Gás</v>
          </cell>
          <cell r="X36" t="str">
            <v>05.06 - Proteção do ambiente - Serviços de proteção do ambiente não especificados</v>
          </cell>
        </row>
        <row r="37">
          <cell r="E37" t="str">
            <v>D.02.04.04 - Aquisição de bens correntes - Bens públicos - Outros bens públicos</v>
          </cell>
          <cell r="X37" t="str">
            <v>06.01 - Habitação e infraestruturas coletivas - Desenvolvimento habitacional</v>
          </cell>
        </row>
        <row r="38">
          <cell r="E38" t="str">
            <v>D.02.05.01 - Aquisição de bens correntes - Alimentação - Produtos alimentares não confecionados</v>
          </cell>
          <cell r="X38" t="str">
            <v>06.02 - Habitação e infraestruturas coletivas - Desenvolvimento coletivo</v>
          </cell>
        </row>
        <row r="39">
          <cell r="E39" t="str">
            <v>D.02.05.02 - Aquisição de bens correntes - Alimentação - Refeições confecionadas</v>
          </cell>
          <cell r="X39" t="str">
            <v>06.03 - Habitação e infraestruturas coletivas - Abastecimento de água</v>
          </cell>
        </row>
        <row r="40">
          <cell r="E40" t="str">
            <v>D.02.05.03 - Aquisição de bens correntes - Alimentação - Bebidas</v>
          </cell>
          <cell r="X40" t="str">
            <v>06.04 - Habitação e infraestruturas coletivas - Iluminação das vias públicas</v>
          </cell>
        </row>
        <row r="41">
          <cell r="E41" t="str">
            <v>D.02.05.04 - Aquisição de bens correntes - Alimentação - Outras alimentação</v>
          </cell>
          <cell r="X41" t="str">
            <v>06.05 - Habitação e infraestruturas coletivas - Investigação e desenvolvimento em habitação e infraestruturas coletivas</v>
          </cell>
        </row>
        <row r="42">
          <cell r="E42" t="str">
            <v>D.02.06 - Aquisição de bens correntes - Material médico e hospitalar</v>
          </cell>
          <cell r="X42" t="str">
            <v>06.06 - Habitação e infraestruturas coletivas - Serviços de habitação e infraestruturas coletivas não especificados</v>
          </cell>
        </row>
        <row r="43">
          <cell r="E43" t="str">
            <v>D.02.07 - Aquisição de bens correntes - Material escolar</v>
          </cell>
          <cell r="X43" t="str">
            <v>07.01 - Saúde - Produtos, instrumentos e equipamentos médicos</v>
          </cell>
        </row>
        <row r="44">
          <cell r="E44" t="str">
            <v>D.02.08 - Aquisição de bens correntes - Material agrícola</v>
          </cell>
          <cell r="X44" t="str">
            <v>07.02 - Saúde - Serviços de saúde ambulatórios</v>
          </cell>
        </row>
        <row r="45">
          <cell r="E45" t="str">
            <v>D.02.09 - Aquisição de bens correntes - Material de escritório</v>
          </cell>
          <cell r="X45" t="str">
            <v>07.03 - Saúde - Serviços dos hospitais</v>
          </cell>
        </row>
        <row r="46">
          <cell r="E46" t="str">
            <v>D.02.10.01 - Aquisição de bens correntes - Combustível - Combustiveis para geradores</v>
          </cell>
          <cell r="X46" t="str">
            <v>07.04 - Saúde - Serviços de saúde pública</v>
          </cell>
        </row>
        <row r="47">
          <cell r="E47" t="str">
            <v>D.02.10.02 - Aquisição de bens correntes - Combustível - Combustiveis para veículos</v>
          </cell>
          <cell r="X47" t="str">
            <v>07.05 - Saúde - Investigação e desenvolvimento em saúde</v>
          </cell>
        </row>
        <row r="48">
          <cell r="E48" t="str">
            <v>D.02.10.03 - Aquisição de bens correntes - Combustível - Outros combustíveis</v>
          </cell>
          <cell r="X48" t="str">
            <v>07.06 - Saúde - Serviços de saúde não especificados</v>
          </cell>
        </row>
        <row r="49">
          <cell r="E49" t="str">
            <v>D.02.11.01 - Aquisição de bens correntes - Produtos químicos - Produtos farmaceuticos</v>
          </cell>
          <cell r="X49" t="str">
            <v>08.01 - Desporto, recreação, cultura e religião - Serviços recreativos e desportivos</v>
          </cell>
        </row>
        <row r="50">
          <cell r="E50" t="str">
            <v>D.02.11.02 - Aquisição de bens correntes - Produtos químicos - Artigos de limpeza e higiene</v>
          </cell>
          <cell r="X50" t="str">
            <v>08.02 - Desporto, recreação, cultura e religião - Serviços culturais</v>
          </cell>
        </row>
        <row r="51">
          <cell r="E51" t="str">
            <v>D.02.11.03 - Aquisição de bens correntes - Produtos químicos - Munições, explosivos e artifícios</v>
          </cell>
          <cell r="X51" t="str">
            <v>08.03 - Desporto, recreação, cultura e religião - Serviços de difusão e publicação</v>
          </cell>
        </row>
        <row r="52">
          <cell r="E52" t="str">
            <v>D.02.11.04 - Aquisição de bens correntes - Produtos químicos - Petróleo</v>
          </cell>
          <cell r="X52" t="str">
            <v>08.04 - Desporto, recreação, cultura e religião - Serviços religiosos e outros serviços prestados à comunidade</v>
          </cell>
        </row>
        <row r="53">
          <cell r="E53" t="str">
            <v>D.02.11.05 - Aquisição de bens correntes - Produtos químicos - Lubrificantes</v>
          </cell>
          <cell r="X53" t="str">
            <v>08.05 - Desporto, recreação, cultura e religião - Investigação e desenvolvimento em serviços recreativos, culturais e religiosos</v>
          </cell>
        </row>
        <row r="54">
          <cell r="E54" t="str">
            <v>D.02.11.06 - Aquisição de bens correntes - Produtos químicos - Outros produtos químicos</v>
          </cell>
          <cell r="X54" t="str">
            <v>08.06 - Desporto, recreação, cultura e religião - Assuntos e serviços recreativos, culturais e religiosos não especificados</v>
          </cell>
        </row>
        <row r="55">
          <cell r="E55" t="str">
            <v>D.02.12.01 - Aquisição de bens correntes - Peças e ferramentas - Peças</v>
          </cell>
          <cell r="X55" t="str">
            <v>09.01 - Educação - Ensino primário e pré-primário</v>
          </cell>
        </row>
        <row r="56">
          <cell r="E56" t="str">
            <v>D.02.12.02 - Aquisição de bens correntes - Peças e ferramentas - Ferramentas e utensílios</v>
          </cell>
          <cell r="X56" t="str">
            <v>09.02 - Educação - Ensino secundário</v>
          </cell>
        </row>
        <row r="57">
          <cell r="E57" t="str">
            <v>D.02.13 - Aquisição de bens correntes - Prémios, condecorações e ofertas</v>
          </cell>
          <cell r="X57" t="str">
            <v>09.03 - Educação - Ensino pós-secundário não superior</v>
          </cell>
        </row>
        <row r="58">
          <cell r="E58" t="str">
            <v>D.02.14 - Aquisição de bens correntes - Livros e documentação técnica</v>
          </cell>
          <cell r="X58" t="str">
            <v>09.04 - Educação - Ensino superior</v>
          </cell>
        </row>
        <row r="59">
          <cell r="E59" t="str">
            <v>D.02.15 - Aquisição de bens correntes - Outros bens correntes</v>
          </cell>
          <cell r="X59" t="str">
            <v>09.05 - Educação - Ensino não definido por níveis</v>
          </cell>
        </row>
        <row r="60">
          <cell r="E60" t="str">
            <v>D.03.01.01 - Aquisição de serviços correntes - Manutenção, limpeza e segurança - Manutenção</v>
          </cell>
          <cell r="X60" t="str">
            <v>09.06 - Educação - Serviços anexos â educação</v>
          </cell>
        </row>
        <row r="61">
          <cell r="E61" t="str">
            <v>D.03.01.02 - Aquisição de serviços correntes - Manutenção, limpeza e segurança - Assistência técnica</v>
          </cell>
          <cell r="X61" t="str">
            <v>09.07 - Educação - Investigação e desenvolvimento em educação</v>
          </cell>
        </row>
        <row r="62">
          <cell r="E62" t="str">
            <v>D.03.01.03 - Aquisição de serviços correntes - Manutenção, limpeza e segurança - Limpeza e higiene</v>
          </cell>
          <cell r="X62" t="str">
            <v>09.08 - Educação - Serviços de educação não especificados</v>
          </cell>
        </row>
        <row r="63">
          <cell r="E63" t="str">
            <v>D.03.01.04 - Aquisição de serviços correntes - Manutenção, limpeza e segurança - Vigilância e segurança</v>
          </cell>
          <cell r="X63" t="str">
            <v>10.01 - Proteção Social - Doença, incapacidade e deficiência</v>
          </cell>
        </row>
        <row r="64">
          <cell r="E64" t="str">
            <v>D.03.02.01 - Aquisição de serviços correntes - Serviços públicos - Fornecimento de água</v>
          </cell>
          <cell r="X64" t="str">
            <v>10.02 - Proteção Social - Velhice</v>
          </cell>
        </row>
        <row r="65">
          <cell r="E65" t="str">
            <v>D.03.02.02 - Aquisição de serviços correntes - Serviços públicos - Fornecimento de eletricidade</v>
          </cell>
          <cell r="X65" t="str">
            <v>10.03 - Proteção Social - Morte e sobrevivência</v>
          </cell>
        </row>
        <row r="66">
          <cell r="E66" t="str">
            <v>D.03.02.03 - Aquisição de serviços correntes - Serviços públicos - Fornecimento de gás</v>
          </cell>
          <cell r="X66" t="str">
            <v>10.04 - Proteção Social - Família e infância</v>
          </cell>
        </row>
        <row r="67">
          <cell r="E67" t="str">
            <v>D.03.02.04 - Aquisição de serviços correntes - Serviços públicos - Outros serviços públicos</v>
          </cell>
          <cell r="X67" t="str">
            <v>10.05 - Proteção Social - Desemprego</v>
          </cell>
        </row>
        <row r="68">
          <cell r="E68" t="str">
            <v>D.03.03.01 - Aquisição de serviços correntes - Comunicações - Comunicações fixas</v>
          </cell>
          <cell r="X68" t="str">
            <v xml:space="preserve">10.06 - Proteção Social - Habitação </v>
          </cell>
        </row>
        <row r="69">
          <cell r="E69" t="str">
            <v>D.03.03.02 - Aquisição de serviços correntes - Comunicações - Comunicações móveis</v>
          </cell>
          <cell r="X69" t="str">
            <v>10.07 - Proteção Social - Pobreza e exclusão social não especificada</v>
          </cell>
        </row>
        <row r="70">
          <cell r="E70" t="str">
            <v>D.03.03.03 - Aquisição de serviços correntes - Comunicações - Comunicações de dados</v>
          </cell>
          <cell r="X70" t="str">
            <v>10.08 - Proteção Social - Investigação e desenvolvimento em proteção social</v>
          </cell>
        </row>
        <row r="71">
          <cell r="E71" t="str">
            <v>D.03.03.04 - Aquisição de serviços correntes - Comunicações - Comunicações em pacote</v>
          </cell>
          <cell r="X71" t="str">
            <v>10.09 - Proteção Social - Serviços de proteção social não especificados</v>
          </cell>
        </row>
        <row r="72">
          <cell r="E72" t="str">
            <v>D.03.03.05 - Aquisição de serviços correntes - Comunicações - Correios, encomendas e estafetas</v>
          </cell>
        </row>
        <row r="73">
          <cell r="E73" t="str">
            <v>D.03.03.06 - Aquisição de serviços correntes - Comunicações - Outras comunicações</v>
          </cell>
        </row>
        <row r="74">
          <cell r="E74" t="str">
            <v>D.03.04.01 - Aquisição de serviços correntes - Transportes - Transportes nacionais</v>
          </cell>
        </row>
        <row r="75">
          <cell r="E75" t="str">
            <v>D.03.04.02 - Aquisição de serviços correntes - Transportes - Transportes internacionais</v>
          </cell>
        </row>
        <row r="76">
          <cell r="E76" t="str">
            <v>D.03.05 - Aquisição de serviços correntes - Catering</v>
          </cell>
        </row>
        <row r="77">
          <cell r="E77" t="str">
            <v>D.03.06.01 - Aquisição de serviços correntes - Assistência técnica e conservação - Assistência técnica</v>
          </cell>
        </row>
        <row r="78">
          <cell r="E78" t="str">
            <v>D.03.06.02 - Aquisição de serviços correntes - Assistência técnica e conservação - Conservação</v>
          </cell>
        </row>
        <row r="79">
          <cell r="E79" t="str">
            <v>D.03.07.01 - Aquisição de serviços correntes - Alojamento - Alojamento nacional</v>
          </cell>
        </row>
        <row r="80">
          <cell r="E80" t="str">
            <v>D.03.07.02 - Aquisição de serviços correntes - Alojamento - Alojamento internacional</v>
          </cell>
        </row>
        <row r="81">
          <cell r="E81" t="str">
            <v>D.03.08.01 - Aquisição de serviços correntes - Serviços profissionais - Estudos, pareceres, projetos e consultadoria</v>
          </cell>
        </row>
        <row r="82">
          <cell r="E82" t="str">
            <v>D.03.08.02 - Aquisição de serviços correntes - Serviços profissionais - Formação e palestras</v>
          </cell>
        </row>
        <row r="83">
          <cell r="E83" t="str">
            <v>D.03.08.03 - Aquisição de serviços correntes - Serviços profissionais - Serviços de tradução</v>
          </cell>
        </row>
        <row r="84">
          <cell r="E84" t="str">
            <v>D.03.08.04 - Aquisição de serviços correntes - Serviços profissionais - Informática</v>
          </cell>
        </row>
        <row r="85">
          <cell r="E85" t="str">
            <v>D.03.08.05 - Aquisição de serviços correntes - Serviços profissionais - Auditoria</v>
          </cell>
        </row>
        <row r="86">
          <cell r="E86" t="str">
            <v>D.03.08.06 - Aquisição de serviços correntes - Serviços profissionais - Publicidade</v>
          </cell>
        </row>
        <row r="87">
          <cell r="E87" t="str">
            <v>D.03.08.07 - Aquisição de serviços correntes - Serviços profissionais - Outros serviços profissionais</v>
          </cell>
        </row>
        <row r="88">
          <cell r="E88" t="str">
            <v>D.03.09 - Aquisição de serviços correntes - Representação</v>
          </cell>
        </row>
        <row r="89">
          <cell r="E89" t="str">
            <v>D.03.10 - Aquisição de serviços correntes - Publicação, cópia e impressão</v>
          </cell>
        </row>
        <row r="90">
          <cell r="E90" t="str">
            <v>D.03.11.01 - Aquisição de serviços correntes - Serviços financeiros - Depósitos, transferências e levantamentos</v>
          </cell>
        </row>
        <row r="91">
          <cell r="E91" t="str">
            <v>D.03.11.02 - Aquisição de serviços correntes - Serviços financeiros - Pagamentos</v>
          </cell>
        </row>
        <row r="92">
          <cell r="E92" t="str">
            <v>D.03.11.03 - Aquisição de serviços correntes - Serviços financeiros - Cobranças</v>
          </cell>
        </row>
        <row r="93">
          <cell r="E93" t="str">
            <v>D.03.11.04 - Aquisição de serviços correntes - Serviços financeiros - Outros serviços bancários</v>
          </cell>
        </row>
        <row r="94">
          <cell r="E94" t="str">
            <v>D.03.11.05 - Aquisição de serviços correntes - Serviços financeiros - Seguros</v>
          </cell>
        </row>
        <row r="95">
          <cell r="E95" t="str">
            <v>D.03.11.06 - Aquisição de serviços correntes - Serviços financeiros - Outros serviços financeiros</v>
          </cell>
        </row>
        <row r="96">
          <cell r="E96" t="str">
            <v>D.03.12 - Aquisição de serviços correntes - Serviços de saúde</v>
          </cell>
        </row>
        <row r="97">
          <cell r="E97" t="str">
            <v>D.03.13 - Aquisição de serviços correntes - Outros serviços correntes</v>
          </cell>
        </row>
        <row r="98">
          <cell r="E98" t="str">
            <v>D.04.01.01 - Rendas - Imóveis - Arrendamento de bens imóveis de média e longa duração</v>
          </cell>
        </row>
        <row r="99">
          <cell r="E99" t="str">
            <v>D.04.01.02 - Rendas - Imóveis - Arrendamento de bens imóveis de curta duração</v>
          </cell>
        </row>
        <row r="100">
          <cell r="E100" t="str">
            <v>D.04.02.01 - Rendas - Móveis - Veículos</v>
          </cell>
        </row>
        <row r="101">
          <cell r="E101" t="str">
            <v>D.04.02.02 - Rendas - Móveis - Navios</v>
          </cell>
        </row>
        <row r="102">
          <cell r="E102" t="str">
            <v>D.04.02.03 - Rendas - Móveis - Aviões</v>
          </cell>
        </row>
        <row r="103">
          <cell r="E103" t="str">
            <v>D.04.02.04 - Rendas - Móveis - Material de informática</v>
          </cell>
        </row>
        <row r="104">
          <cell r="E104" t="str">
            <v>D.04.02.05 - Rendas - Móveis - Material de decoração</v>
          </cell>
        </row>
        <row r="105">
          <cell r="E105" t="str">
            <v>D.04.02.06 - Rendas - Móveis - Material pesado</v>
          </cell>
        </row>
        <row r="106">
          <cell r="E106" t="str">
            <v>D.04.02.07 - Rendas - Móveis - Ferramentas</v>
          </cell>
        </row>
        <row r="107">
          <cell r="E107" t="str">
            <v>D.04.02.08 - Rendas - Móveis - Outros móveis</v>
          </cell>
        </row>
        <row r="108">
          <cell r="E108" t="str">
            <v>D.04.03 - Rendas - Locação financeira</v>
          </cell>
        </row>
        <row r="109">
          <cell r="E109" t="str">
            <v>D.04.04 - Rendas - Outras rendas</v>
          </cell>
        </row>
        <row r="110">
          <cell r="E110" t="str">
            <v>D.05.01 - Ativos incorpóreos - Direitos de propriedade intelectual</v>
          </cell>
        </row>
        <row r="111">
          <cell r="E111" t="str">
            <v>D.05.02 - Ativos incorpóreos - Direitos de propriedade industrial</v>
          </cell>
        </row>
        <row r="112">
          <cell r="E112" t="str">
            <v>D.05.03 - Ativos incorpóreos - Outros ativos incorpóreos</v>
          </cell>
        </row>
        <row r="113">
          <cell r="E113" t="str">
            <v>D.06.01 - Juros - Juros da dívida pública</v>
          </cell>
        </row>
        <row r="114">
          <cell r="E114" t="str">
            <v>D.06.02 - Juros - Juros de mora</v>
          </cell>
        </row>
        <row r="115">
          <cell r="E115" t="str">
            <v>D.06.03 - Juros - Juros compensatórios</v>
          </cell>
        </row>
        <row r="116">
          <cell r="E116" t="str">
            <v>D.06.04 - Juros - Outros juros</v>
          </cell>
        </row>
        <row r="117">
          <cell r="E117" t="str">
            <v>D.07 - Impostos</v>
          </cell>
        </row>
        <row r="118">
          <cell r="E118" t="str">
            <v>D.08 - Taxas</v>
          </cell>
        </row>
        <row r="119">
          <cell r="E119" t="str">
            <v>D.09 - Coimas e outras penalidades</v>
          </cell>
        </row>
        <row r="120">
          <cell r="E120" t="str">
            <v>D.10.01.01.01 - Transferências correntes - Transferências para o Setor Público Administrativo - Transferências para a Administração Central - Transferências para o Ministério das Finanças</v>
          </cell>
        </row>
        <row r="121">
          <cell r="E121" t="str">
            <v>D.10.01.01.02 - Transferências correntes - Transferências para o Setor Público Administrativo - Transferências para a Administração Central - Transferências para outros Ministérios</v>
          </cell>
        </row>
        <row r="122">
          <cell r="E122" t="str">
            <v>D.10.01.02.01 - Transferências correntes - Transferências para o Setor Público Administrativo - Transferências para a Segurança Social - Transferências  entre regimes do SSS</v>
          </cell>
        </row>
        <row r="123">
          <cell r="E123" t="str">
            <v>D.10.01.03 - Transferências correntes - Transferências para o Setor Público Administrativo - Transferências para a RAEOA</v>
          </cell>
        </row>
        <row r="124">
          <cell r="E124" t="str">
            <v>D.10.01.04 - Transferências correntes - Transferências para o Setor Público Administrativo - Transferências para os municípios</v>
          </cell>
        </row>
        <row r="125">
          <cell r="E125" t="str">
            <v>D.10.02.01 - Transferências correntes - Transferências para sociedades - Transferências para empresas públicas</v>
          </cell>
        </row>
        <row r="126">
          <cell r="E126" t="str">
            <v>D.10.02.02 - Transferências correntes - Transferências para sociedades - Transferências para sociedades financeiras</v>
          </cell>
        </row>
        <row r="127">
          <cell r="E127" t="str">
            <v>D.10.02.03 - Transferências correntes - Transferências para sociedades - Transferências para sociedades não financeiras</v>
          </cell>
        </row>
        <row r="128">
          <cell r="E128" t="str">
            <v>D.10.03.01 - Transferências correntes - Transferências para famílias - Pensão Social de invalidez do regime não contributivo</v>
          </cell>
        </row>
        <row r="129">
          <cell r="E129" t="str">
            <v>D.10.03.02 - Transferências correntes - Transferências para famílias - Pensão Social de velhice do regime não contributivo</v>
          </cell>
        </row>
        <row r="130">
          <cell r="E130" t="str">
            <v>D.10.03.03 - Transferências correntes - Transferências para famílias - Complemento de pensão de invalidez</v>
          </cell>
        </row>
        <row r="131">
          <cell r="E131" t="str">
            <v>D.10.03.04 - Transferências correntes - Transferências para famílias - Complemento de pensão de velhice</v>
          </cell>
        </row>
        <row r="132">
          <cell r="E132" t="str">
            <v>D.10.03.05 - Transferências correntes - Transferências para famílias - Complemento de pensão de sobrevivência</v>
          </cell>
        </row>
        <row r="133">
          <cell r="E133" t="str">
            <v>D.10.03.06 - Transferências correntes - Transferências para famílias - Outras prestações do regime náo contributivo da Segurança Social</v>
          </cell>
        </row>
        <row r="134">
          <cell r="E134" t="str">
            <v>D.10.03.07 - Transferências correntes - Transferências para famílias - Pensão de invalidez do regime transitório</v>
          </cell>
        </row>
        <row r="135">
          <cell r="E135" t="str">
            <v>D.10.03.08 - Transferências correntes - Transferências para famílias - Pensão de velhice do regime transitório</v>
          </cell>
        </row>
        <row r="136">
          <cell r="E136" t="str">
            <v>D.10.03.09 - Transferências correntes - Transferências para famílias - Pensão de sobrevivência do regime transitório</v>
          </cell>
        </row>
        <row r="137">
          <cell r="E137" t="str">
            <v>D.10.03.10 - Transferências correntes - Transferências para famílias - Pensão de invalidez do regime geral</v>
          </cell>
        </row>
        <row r="138">
          <cell r="E138" t="str">
            <v>D.10.03.11 - Transferências correntes - Transferências para famílias - Pensão de velhice do regime geral</v>
          </cell>
        </row>
        <row r="139">
          <cell r="E139" t="str">
            <v>D.10.03.12 - Transferências correntes - Transferências para famílias - Pensão de sobrevivência do regime geral</v>
          </cell>
        </row>
        <row r="140">
          <cell r="E140" t="str">
            <v>D.10.03.13 - Transferências correntes - Transferências para famílias - Subsídio de risco clínico durante a gravidez</v>
          </cell>
        </row>
        <row r="141">
          <cell r="E141" t="str">
            <v>D.10.03.14 - Transferências correntes - Transferências para famílias - Subsídio de interrupção da gravidez</v>
          </cell>
        </row>
        <row r="142">
          <cell r="E142" t="str">
            <v>D.10.03.15 - Transferências correntes - Transferências para famílias - Subsídio por maternidade</v>
          </cell>
        </row>
        <row r="143">
          <cell r="E143" t="str">
            <v>D.10.03.16 - Transferências correntes - Transferências para famílias - Subsídio por paternidade</v>
          </cell>
        </row>
        <row r="144">
          <cell r="E144" t="str">
            <v>D.10.03.17 - Transferências correntes - Transferências para famílias - Subsídio por adoção</v>
          </cell>
        </row>
        <row r="145">
          <cell r="E145" t="str">
            <v>D.10.03.18 - Transferências correntes - Transferências para famílias - Subsídio por morte</v>
          </cell>
        </row>
        <row r="146">
          <cell r="E146" t="str">
            <v>D.10.03.19 - Transferências correntes - Transferências para famílias - Reembolso e ou apoio para despesas de funeral</v>
          </cell>
        </row>
        <row r="147">
          <cell r="E147" t="str">
            <v>D.10.03.20 - Transferências correntes - Transferências para famílias - Subsídio de doença</v>
          </cell>
        </row>
        <row r="148">
          <cell r="E148" t="str">
            <v>D.10.03.21 - Transferências correntes - Transferências para famílias - Subsídio de desemprego</v>
          </cell>
        </row>
        <row r="149">
          <cell r="E149" t="str">
            <v>D.10.03.22 - Transferências correntes - Transferências para famílias - Abono de família</v>
          </cell>
        </row>
        <row r="150">
          <cell r="E150" t="str">
            <v>D.10.03.23 - Transferências correntes - Transferências para famílias - Outras prestações do regime contributivo da Segurança Social</v>
          </cell>
        </row>
        <row r="151">
          <cell r="E151" t="str">
            <v>D.10.03.24 - Transferências correntes - Transferências para famílias - Pensão para ex-titulares de cargos políticos</v>
          </cell>
        </row>
        <row r="152">
          <cell r="E152" t="str">
            <v>D.10.03.25 - Transferências correntes - Transferências para famílias - Pensão dos Combatentes e Mártires da Libertação Nacional</v>
          </cell>
        </row>
        <row r="153">
          <cell r="E153" t="str">
            <v>D.10.03.26 - Transferências correntes - Transferências para famílias - Bolsa da Mãe</v>
          </cell>
        </row>
        <row r="154">
          <cell r="E154" t="str">
            <v>D.10.03.27 - Transferências correntes - Transferências para famílias - Bolsas de estudo aos filhos dos Combatentes e Mártires da Libertação Nacional</v>
          </cell>
        </row>
        <row r="155">
          <cell r="E155" t="str">
            <v>D.10.03.28 - Transferências correntes - Transferências para famílias - Outras bolsas de estudo no território nacional</v>
          </cell>
        </row>
        <row r="156">
          <cell r="E156" t="str">
            <v>D.10.03.29 - Transferências correntes - Transferências para famílias - Outras bolsas de estudo no estrangeiro</v>
          </cell>
        </row>
        <row r="157">
          <cell r="E157" t="str">
            <v>D.10.03.30 - Transferências correntes - Transferências para famílias - Outras prestações sociais</v>
          </cell>
        </row>
        <row r="158">
          <cell r="E158" t="str">
            <v>D.10.03.31 - Transferências correntes - Transferências para famílias - Outras transferências correntes para famílias</v>
          </cell>
        </row>
        <row r="159">
          <cell r="E159" t="str">
            <v>D.10.04.01 - Transferências correntes - Transferências para instituições sem fins lucrativos - Transferências para fundações públicas</v>
          </cell>
        </row>
        <row r="160">
          <cell r="E160" t="str">
            <v>D.10.04.02 - Transferências correntes - Transferências para instituições sem fins lucrativos - Transferências para associações públicas</v>
          </cell>
        </row>
        <row r="161">
          <cell r="E161" t="str">
            <v>D.10.04.03 - Transferências correntes - Transferências para instituições sem fins lucrativos - Outras transferências para instituições sem fins lucrativos</v>
          </cell>
        </row>
        <row r="162">
          <cell r="E162" t="str">
            <v>D.10.05.01 - Transferências correntes - Transferências para o exterior - Transferências para países terceiros</v>
          </cell>
        </row>
        <row r="163">
          <cell r="E163" t="str">
            <v>D.10.05.02 - Transferências correntes - Transferências para o exterior - Transferências para organizações internacionais</v>
          </cell>
        </row>
        <row r="164">
          <cell r="E164" t="str">
            <v>D.10.05.03 - Transferências correntes - Transferências para o exterior - Outras transferências para o exterior</v>
          </cell>
        </row>
        <row r="165">
          <cell r="E165" t="str">
            <v>D.11 - Restituições não abatidas na receita</v>
          </cell>
        </row>
        <row r="166">
          <cell r="E166" t="str">
            <v>D.12 - Outras despesas correntes</v>
          </cell>
        </row>
        <row r="167">
          <cell r="E167" t="str">
            <v>D.13.01.01 - Aquisição de bens de capital - Imóveis - Terrenos</v>
          </cell>
        </row>
        <row r="168">
          <cell r="E168" t="str">
            <v>D.13.01.02 - Aquisição de bens de capital - Imóveis - Edifícios</v>
          </cell>
        </row>
        <row r="169">
          <cell r="E169" t="str">
            <v>D.13.01.03 - Aquisição de bens de capital - Imóveis - Infraestruturas</v>
          </cell>
        </row>
        <row r="170">
          <cell r="E170" t="str">
            <v>D.13.01.04 - Aquisição de bens de capital - Imóveis - Outros imóveis</v>
          </cell>
        </row>
        <row r="171">
          <cell r="E171" t="str">
            <v>D.13.02.01 - Aquisição de bens de capital - Veículos - Veículos civis</v>
          </cell>
        </row>
        <row r="172">
          <cell r="E172" t="str">
            <v>D.13.02.02 - Aquisição de bens de capital - Veículos - Veículos militares</v>
          </cell>
        </row>
        <row r="173">
          <cell r="E173" t="str">
            <v>D.13.01.01 - Aquisição de bens de capital - Equipamento - Equipamento de informática</v>
          </cell>
        </row>
        <row r="174">
          <cell r="E174" t="str">
            <v>D.13.01.02 - Aquisição de bens de capital - Equipamento - Equipamento de água</v>
          </cell>
        </row>
        <row r="175">
          <cell r="E175" t="str">
            <v>D.13.01.03 - Aquisição de bens de capital - Equipamento - Equipamento de eletricidade</v>
          </cell>
        </row>
        <row r="176">
          <cell r="E176" t="str">
            <v>D.13.01.04 - Aquisição de bens de capital - Equipamento - Equipamento de comunicações</v>
          </cell>
        </row>
        <row r="177">
          <cell r="E177" t="str">
            <v>D.13.01.05 - Aquisição de bens de capital - Equipamento - Equipamento de segurança</v>
          </cell>
        </row>
        <row r="178">
          <cell r="E178" t="str">
            <v>D.13.01.06 - Aquisição de bens de capital - Equipamento - Equipamento de construção</v>
          </cell>
        </row>
        <row r="179">
          <cell r="E179" t="str">
            <v>D.13.01.07 - Aquisição de bens de capital - Equipamento - Equipamento de transporte</v>
          </cell>
        </row>
        <row r="180">
          <cell r="E180" t="str">
            <v>D.13.01.08 - Aquisição de bens de capital - Equipamento - Geradores</v>
          </cell>
        </row>
        <row r="181">
          <cell r="E181" t="str">
            <v>D.13.01.09 - Aquisição de bens de capital - Equipamento - Equipamento de ar condicionado</v>
          </cell>
        </row>
        <row r="182">
          <cell r="E182" t="str">
            <v>D.13.01.10 - Aquisição de bens de capital - Equipamento - Outro equipamento</v>
          </cell>
        </row>
        <row r="183">
          <cell r="E183" t="str">
            <v>D.13.04 - Aquisição de bens de capital - Mobiliário</v>
          </cell>
        </row>
        <row r="184">
          <cell r="E184" t="str">
            <v>D.13.05 - Aquisição de bens de capital - Outros bens de capital</v>
          </cell>
        </row>
        <row r="185">
          <cell r="E185" t="str">
            <v>D.14 - Aquisição de serviços de capital</v>
          </cell>
        </row>
        <row r="186">
          <cell r="E186" t="str">
            <v>D.15.01.01.01 - Transferências de capital - Transferências para o Setor Público Administrativo - Transferências para a Administração Central - Transferências para o Ministério das Finanças</v>
          </cell>
        </row>
        <row r="187">
          <cell r="E187" t="str">
            <v>D.15.01.01.02 - Transferências de capital - Transferências para o Setor Público Administrativo - Transferências para a Administração Central - Transferências para outros Ministérios</v>
          </cell>
        </row>
        <row r="188">
          <cell r="E188" t="str">
            <v>D.15.01.02.01.01 - Transferências de capital - Transferências para o Setor Público Administrativo - Transferências para a Segurança Social - Transferências  entre regimes do SSS - Transferências para o FRSS de Saldos anuais dos regimes de SS</v>
          </cell>
        </row>
        <row r="189">
          <cell r="E189" t="str">
            <v xml:space="preserve">D.15.01.02.01.02 - Transferências de capital - Transferências para o Setor Público Administrativo - Transferências para a Segurança Social - Transferências  entre regimes do SSS - Transferências para o FRSS de Produto da alienação de imóveis </v>
          </cell>
        </row>
        <row r="190">
          <cell r="E190" t="str">
            <v>D.15.01.03 - Transferências de capital - Transferências para o Setor Público Administrativo- Transferências para a RAEOA</v>
          </cell>
        </row>
        <row r="191">
          <cell r="E191" t="str">
            <v>D.15.01.04 - Transferências de capital - Transferências para o Setor Público Administrativo- Transferências para os municípios</v>
          </cell>
        </row>
        <row r="192">
          <cell r="E192" t="str">
            <v>D.15.02.01 - Transferências de capital - Transferências para sociedades- Capitalização de empresas públicas</v>
          </cell>
        </row>
        <row r="193">
          <cell r="E193" t="str">
            <v>D.15.02.02 - Transferências de capital - Transferências para sociedades- Outras transferências para sociedades</v>
          </cell>
        </row>
        <row r="194">
          <cell r="E194" t="str">
            <v>D.15.03 - Transferências de capital - Transferências para famílias</v>
          </cell>
        </row>
        <row r="195">
          <cell r="E195" t="str">
            <v>D.15.04 - Transferências de capital - Transferências para instituições sem fins lucrativos</v>
          </cell>
        </row>
        <row r="196">
          <cell r="E196" t="str">
            <v>D.15.05 - Transferências de capital - Transferências para o exterior</v>
          </cell>
        </row>
        <row r="197">
          <cell r="E197" t="str">
            <v>D.15.06 - Transferências de capital - Outras transferências de capital</v>
          </cell>
        </row>
        <row r="198">
          <cell r="E198" t="str">
            <v>D.16.01 - Ativos financeiros - Concessão de empréstimos</v>
          </cell>
        </row>
        <row r="199">
          <cell r="E199" t="str">
            <v>D.16.02 - Ativos financeiros - Aquisição de títulos</v>
          </cell>
        </row>
        <row r="200">
          <cell r="E200" t="str">
            <v>D.16.03 - Ativos financeiros - Outros ativos financeiros</v>
          </cell>
        </row>
        <row r="201">
          <cell r="E201" t="str">
            <v>D.17.01 - Passivos financeiros - Amortização de empréstimos</v>
          </cell>
        </row>
        <row r="202">
          <cell r="E202" t="str">
            <v>D.17.02 - Passivos financeiros - Outros passivos financeiros</v>
          </cell>
        </row>
        <row r="203">
          <cell r="E203" t="str">
            <v>D.18 - Outras despesas de capital</v>
          </cell>
        </row>
        <row r="204">
          <cell r="E204" t="str">
            <v>D.19 - Operações extraorçamentais</v>
          </cell>
        </row>
        <row r="205">
          <cell r="E205" t="str">
            <v>R.01.01 - Impostos - Imposto sobre serviços</v>
          </cell>
        </row>
        <row r="206">
          <cell r="E206" t="str">
            <v>R.01.02 - Impostos - Imposto seletivo de consumo</v>
          </cell>
        </row>
        <row r="207">
          <cell r="E207" t="str">
            <v>R.01.03 - Impostos - Imposto sobre vendas</v>
          </cell>
        </row>
        <row r="208">
          <cell r="E208" t="str">
            <v>R.01.04 - Impostos - Imposto sobre salários</v>
          </cell>
        </row>
        <row r="209">
          <cell r="E209" t="str">
            <v>R.01.05 - Impostos - Imposto sobre o rendimento</v>
          </cell>
        </row>
        <row r="210">
          <cell r="E210" t="str">
            <v>R.01.06 - Impostos - Imposto sobre o valor acrescentado</v>
          </cell>
        </row>
        <row r="211">
          <cell r="E211" t="str">
            <v>R.01.07 - Impostos - Imposto sobre o petróleo suplementar</v>
          </cell>
        </row>
        <row r="212">
          <cell r="E212" t="str">
            <v>R.01.08 - Impostos - Lucros partilhados do petróleo e gás</v>
          </cell>
        </row>
        <row r="213">
          <cell r="E213" t="str">
            <v>R.01.09 - Impostos - Timor Sea First Tranche Petroleum (FTP) Royalties</v>
          </cell>
        </row>
        <row r="214">
          <cell r="E214" t="str">
            <v>R.01.10 - Impostos - Impostos abolidos</v>
          </cell>
        </row>
        <row r="215">
          <cell r="E215" t="str">
            <v>R.01.11 - Impostos - Outros impostos</v>
          </cell>
        </row>
        <row r="216">
          <cell r="E216" t="str">
            <v>R.02 - Direitos aduaneiros de importação</v>
          </cell>
        </row>
        <row r="217">
          <cell r="E217" t="str">
            <v>R.03.01.01 - Contribuições de entidade empregadora do Setor Público</v>
          </cell>
        </row>
        <row r="218">
          <cell r="E218" t="str">
            <v>R.03.01.02 - Contribuições de entidade empregadora do Setor Privado</v>
          </cell>
        </row>
        <row r="219">
          <cell r="E219" t="str">
            <v>R.03.01.03 - Cotizações de trabalhador do Setor Público</v>
          </cell>
        </row>
        <row r="220">
          <cell r="E220" t="str">
            <v>R.03.01.04 - Cotizações de trabalhador do Setor Privado</v>
          </cell>
        </row>
        <row r="221">
          <cell r="E221" t="str">
            <v>R.03.02 - Contribuições para a SS - Regimes Complementares e Especiais</v>
          </cell>
        </row>
        <row r="222">
          <cell r="E222" t="str">
            <v>R.04.01 - Taxas - Taxas aeroportuárias</v>
          </cell>
        </row>
        <row r="223">
          <cell r="E223" t="str">
            <v>R.04.02 - Taxas - Taxas ambientais</v>
          </cell>
        </row>
        <row r="224">
          <cell r="E224" t="str">
            <v>R.04.03 - Taxas - Taxa de estacionamento</v>
          </cell>
        </row>
        <row r="225">
          <cell r="E225" t="str">
            <v>R.04.04 - Taxas - Taxa de justiça</v>
          </cell>
        </row>
        <row r="226">
          <cell r="E226" t="str">
            <v>R.04.05 - Taxas - Taxa de publicidade</v>
          </cell>
        </row>
        <row r="227">
          <cell r="E227" t="str">
            <v>R.04.06 - Taxas - Taxas de entrada e vistos</v>
          </cell>
        </row>
        <row r="228">
          <cell r="E228" t="str">
            <v>R.04.07 - Taxas - Taxas de pesca</v>
          </cell>
        </row>
        <row r="229">
          <cell r="E229" t="str">
            <v>R.04.08 - Taxas - Taxas de registo</v>
          </cell>
        </row>
        <row r="230">
          <cell r="E230" t="str">
            <v>R.04.09 - Taxas - Taxas portuárias</v>
          </cell>
        </row>
        <row r="231">
          <cell r="E231" t="str">
            <v>R.04.10 - Taxas - Taxas sobre atividade florestal</v>
          </cell>
        </row>
        <row r="232">
          <cell r="E232" t="str">
            <v>R.04.11 - Taxas - Taxas sobre atividades extrativas</v>
          </cell>
        </row>
        <row r="233">
          <cell r="E233" t="str">
            <v>R.04.12 - Taxas - Taxas sobre atividade petrolífera</v>
          </cell>
        </row>
        <row r="234">
          <cell r="E234" t="str">
            <v>R.04.13 - Taxas - Taxas sobre telecomunicações</v>
          </cell>
        </row>
        <row r="235">
          <cell r="E235" t="str">
            <v>R.04.14 - Taxas - Taxas sobre transportes</v>
          </cell>
        </row>
        <row r="236">
          <cell r="E236" t="str">
            <v>R.04.15 - Taxas - Taxas sobre jogos sociais</v>
          </cell>
        </row>
        <row r="237">
          <cell r="E237" t="str">
            <v>R.04.16 - Taxas - Propinas</v>
          </cell>
        </row>
        <row r="238">
          <cell r="E238" t="str">
            <v>R.04.17 - Taxas - Outras taxas</v>
          </cell>
        </row>
        <row r="239">
          <cell r="E239" t="str">
            <v>R.05.01 - Coimas e outras penalidades - Juros de mora</v>
          </cell>
        </row>
        <row r="240">
          <cell r="E240" t="str">
            <v>R.05.02 - Coimas e outras penalidades - Juros compensatórios</v>
          </cell>
        </row>
        <row r="241">
          <cell r="E241" t="str">
            <v>R.05.03 - Coimas e outras penalidades - Coimas decorrentes do Código da Estrada</v>
          </cell>
        </row>
        <row r="242">
          <cell r="E242" t="str">
            <v>R.05.04 - Coimas e outras penalidades - Sanções e coimas da Segurança Social</v>
          </cell>
        </row>
        <row r="243">
          <cell r="E243" t="str">
            <v>R.05.05 - Coimas e outras penalidades - Coimas laborais</v>
          </cell>
        </row>
        <row r="244">
          <cell r="E244" t="str">
            <v>R.05.06 - Coimas e outras penalidades - Multas decorrentes de processo-crime</v>
          </cell>
        </row>
        <row r="245">
          <cell r="E245" t="str">
            <v>R.05.07 - Coimas e outras penalidades - Outras coimas e penalidades</v>
          </cell>
        </row>
        <row r="246">
          <cell r="E246" t="str">
            <v>R.06.01.01 - Rendimentos  - Rendas - Arrendamento de bens imóveis de média e longa duração</v>
          </cell>
        </row>
        <row r="247">
          <cell r="E247" t="str">
            <v>R.06.01.02 - Rendimentos  - Rendas - Arrendamento de bens imóveis de curta duração</v>
          </cell>
        </row>
        <row r="248">
          <cell r="E248" t="str">
            <v>R.06.01.03 - Rendimentos  - Rendas - Aluguer de bens móveis de média e longa duração</v>
          </cell>
        </row>
        <row r="249">
          <cell r="E249" t="str">
            <v>R.06.01.04 - Rendimentos  - Rendas - Aluguer de bens móveis de curta duração</v>
          </cell>
        </row>
        <row r="250">
          <cell r="E250" t="str">
            <v>R.06.01.05 - Rendimentos  - Rendas - Outras rendas</v>
          </cell>
        </row>
        <row r="251">
          <cell r="E251" t="str">
            <v>R.06.02 - Rendimentos  - Ativos incorpóreos</v>
          </cell>
        </row>
        <row r="252">
          <cell r="E252" t="str">
            <v>R.06.03 - Rendimentos  - Juros</v>
          </cell>
        </row>
        <row r="253">
          <cell r="E253" t="str">
            <v>R.06.04 - Rendimentos  - Dividendos e participações nos lucros</v>
          </cell>
        </row>
        <row r="254">
          <cell r="E254" t="str">
            <v>R.06.05 - Rendimentos  - Outros rendimentos</v>
          </cell>
        </row>
        <row r="255">
          <cell r="E255" t="str">
            <v>R.07.01 - Transferências Correntes - Transferências do Fundo Petrolífero relativas ao Rendimento Sustentável Estimado</v>
          </cell>
        </row>
        <row r="256">
          <cell r="E256" t="str">
            <v>R.07.02.01.01.01 - Transferências Correntes - Transferências do Setor Público Administrativo - Transferências da Administração Central  - Transferências correntes do MF - Para financiamento da Pensão Social</v>
          </cell>
        </row>
        <row r="257">
          <cell r="E257" t="str">
            <v>R.07.02.01.01.02 - Transferências Correntes - Transferências do Setor Público Administrativo - Transferências da Administração Central  - Transferências correntes do MF - Para financiamento  do regime transitório</v>
          </cell>
        </row>
        <row r="258">
          <cell r="E258" t="str">
            <v>R.07.02.01.01.03 - Transferências Correntes - Transferências do Setor Público Administrativo - Transferências da Administração Central  - Transferências correntes do MF - Para financiamento  das despesas de administração</v>
          </cell>
        </row>
        <row r="259">
          <cell r="E259" t="str">
            <v>R.07.02.01.01.04 - Transferências Correntes - Transferências do Setor Público Administrativo - Transferências da Administração Central  - Transferências correntes do MF - Para financiamento  da garantia de valores minimos de pensão</v>
          </cell>
        </row>
        <row r="260">
          <cell r="E260" t="str">
            <v>R.07.02.01.02 - Transferências Correntes - Transferências do Setor Público Administrativo - Transferências da Administração Central  - Transferências de outros Ministérios</v>
          </cell>
        </row>
        <row r="261">
          <cell r="E261" t="str">
            <v>R.07.02.02.01 - Transferências Correntes - Transferências do Setor Público Administrativo - Transferências da Segurança Social  - Transferências  entre regimes do SSS</v>
          </cell>
        </row>
        <row r="262">
          <cell r="E262" t="str">
            <v>R.07.02.03 - Transferências Correntes - Transferências do Setor Público Administrativo  - Transferências da RAEOA</v>
          </cell>
        </row>
        <row r="263">
          <cell r="E263" t="str">
            <v>R.07.02.04 - Transferências Correntes - Transferências do Setor Público Administrativo  - Transferências dos municípios</v>
          </cell>
        </row>
        <row r="264">
          <cell r="E264" t="str">
            <v>R.07.03.01 - Transferências Correntes - Transferências de sociedades  - Transferências de empresas públicas</v>
          </cell>
        </row>
        <row r="265">
          <cell r="E265" t="str">
            <v>R.07.03.02 - Transferências Correntes - Transferências de sociedades  - Transferências de sociedades financeiras</v>
          </cell>
        </row>
        <row r="266">
          <cell r="E266" t="str">
            <v>R.07.03.03 - Transferências Correntes - Transferências de sociedades  - Transferências de sociedades não financeiras</v>
          </cell>
        </row>
        <row r="267">
          <cell r="E267" t="str">
            <v>R.07.04 - Transferências Correntes - Transferências das famílias</v>
          </cell>
        </row>
        <row r="268">
          <cell r="E268" t="str">
            <v>R.07.05.01 - Transferências Correntes - Transferências de instituições sem fins lucrativos  - Transferências de fundações públicas</v>
          </cell>
        </row>
        <row r="269">
          <cell r="E269" t="str">
            <v>R.07.05.02 - Transferências Correntes - Transferências de instituições sem fins lucrativos  - Transferências de associações públicas</v>
          </cell>
        </row>
        <row r="270">
          <cell r="E270" t="str">
            <v>R.07.05.03 - Transferências Correntes - Transferências de instituições sem fins lucrativos  - Transferências de outras instituições sem fins lucrativos</v>
          </cell>
        </row>
        <row r="271">
          <cell r="E271" t="str">
            <v>R.07.06.01 - Transferências Correntes - Transferências do exterior  - Transferências de países terceiros</v>
          </cell>
        </row>
        <row r="272">
          <cell r="E272" t="str">
            <v>R.07.06.02 - Transferências Correntes - Transferências do exterior  - Transferências de organizações internacionais</v>
          </cell>
        </row>
        <row r="273">
          <cell r="E273" t="str">
            <v>R.07.06.03 - Transferências Correntes - Transferências do exterior  - Outras transferências do exterior</v>
          </cell>
        </row>
        <row r="274">
          <cell r="E274" t="str">
            <v>R.07.07 - Transferências Correntes - Outras transferências correntes</v>
          </cell>
        </row>
        <row r="275">
          <cell r="E275" t="str">
            <v>R.08.01.01 - Venda de bens e serviços correntes - Venda de bens correntes  - Livros e publicações</v>
          </cell>
        </row>
        <row r="276">
          <cell r="E276" t="str">
            <v>R.08.01.02 - Venda de bens e serviços correntes - Venda de bens correntes  - Formulários e impressos</v>
          </cell>
        </row>
        <row r="277">
          <cell r="E277" t="str">
            <v>R.08.01.03 - Venda de bens e serviços correntes - Venda de bens correntes  - Material de escritório</v>
          </cell>
        </row>
        <row r="278">
          <cell r="E278" t="str">
            <v>R.08.01.04 - Venda de bens e serviços correntes - Venda de bens correntes  - Fardamentos e artigos pessoais</v>
          </cell>
        </row>
        <row r="279">
          <cell r="E279" t="str">
            <v>R.08.01.05 - Venda de bens e serviços correntes - Venda de bens correntes  - Produtos agrícolas e pecuários</v>
          </cell>
        </row>
        <row r="280">
          <cell r="E280" t="str">
            <v>R.08.01.06 - Venda de bens e serviços correntes - Venda de bens correntes  - Produtos alimentares e bebidas</v>
          </cell>
        </row>
        <row r="281">
          <cell r="E281" t="str">
            <v>R.08.01.07 - Venda de bens e serviços correntes - Venda de bens correntes  - Bens inutilizados</v>
          </cell>
        </row>
        <row r="282">
          <cell r="E282" t="str">
            <v>R.08.01.08 - Venda de bens e serviços correntes - Venda de bens correntes  - Desperdícios e resíduos</v>
          </cell>
        </row>
        <row r="283">
          <cell r="E283" t="str">
            <v>R.08.01.09 - Venda de bens e serviços correntes - Venda de bens correntes  - Outros bens correntes</v>
          </cell>
        </row>
        <row r="284">
          <cell r="E284" t="str">
            <v>R.08.02.01 - Venda de bens e serviços correntes - Serviços correntes  - Estudos, pareceres, projetos e consultadoria</v>
          </cell>
        </row>
        <row r="285">
          <cell r="E285" t="str">
            <v>R.08.02.02 - Venda de bens e serviços correntes - Serviços correntes  - Vistorias e ensaios</v>
          </cell>
        </row>
        <row r="286">
          <cell r="E286" t="str">
            <v>R.08.02.03 - Venda de bens e serviços correntes - Serviços correntes  - Serviços de laboratórios</v>
          </cell>
        </row>
        <row r="287">
          <cell r="E287" t="str">
            <v>R.08.02.04 - Venda de bens e serviços correntes - Serviços correntes  - Atividades de saúde</v>
          </cell>
        </row>
        <row r="288">
          <cell r="E288" t="str">
            <v>R.08.02.05 - Venda de bens e serviços correntes - Serviços correntes  - Reparações</v>
          </cell>
        </row>
        <row r="289">
          <cell r="E289" t="str">
            <v>R.08.02.06 - Venda de bens e serviços correntes - Serviços correntes  - Alimentação e alojamento</v>
          </cell>
        </row>
        <row r="290">
          <cell r="E290" t="str">
            <v>R.08.02.07 - Venda de bens e serviços correntes - Serviços correntes  - Serviços sociais, recreativos, culturais e desporto</v>
          </cell>
        </row>
        <row r="291">
          <cell r="E291" t="str">
            <v>R.08.02.08 - Venda de bens e serviços correntes - Serviços correntes  - Outros serviços correntes</v>
          </cell>
        </row>
        <row r="292">
          <cell r="E292" t="str">
            <v>R.09 - Outras receitas correntes</v>
          </cell>
        </row>
        <row r="293">
          <cell r="E293" t="str">
            <v>R.10.01.01 - Venda de bens de capital - Imóveis  - Terrenos</v>
          </cell>
        </row>
        <row r="294">
          <cell r="E294" t="str">
            <v>R.10.01.02 - Venda de bens de capital - Imóveis  - Edifícios</v>
          </cell>
        </row>
        <row r="295">
          <cell r="E295" t="str">
            <v>R.10.01.03 - Venda de bens de capital - Imóveis  - Infraestruturas</v>
          </cell>
        </row>
        <row r="296">
          <cell r="E296" t="str">
            <v>R.10.01.04 - Venda de bens de capital - Imóveis  - Outros imóveis</v>
          </cell>
        </row>
        <row r="297">
          <cell r="E297" t="str">
            <v>R.10.02.01 - Venda de bens de capital - Veículos  - Veículos civis</v>
          </cell>
        </row>
        <row r="298">
          <cell r="E298" t="str">
            <v>R.10.02.02 - Venda de bens de capital - Veículos  - Veículos militares</v>
          </cell>
        </row>
        <row r="299">
          <cell r="E299" t="str">
            <v>R.10.03.01 - Venda de bens de capital - Equipamentos   - Equipamento de informática</v>
          </cell>
        </row>
        <row r="300">
          <cell r="E300" t="str">
            <v>R.10.03.02 - Venda de bens de capital - Equipamentos   - Equipamento de água</v>
          </cell>
        </row>
        <row r="301">
          <cell r="E301" t="str">
            <v>R.10.03.03 - Venda de bens de capital - Equipamentos   - Equipamento de eletricidade</v>
          </cell>
        </row>
        <row r="302">
          <cell r="E302" t="str">
            <v>R.10.03.04 - Venda de bens de capital - Equipamentos   - Equipamento de comunicações</v>
          </cell>
        </row>
        <row r="303">
          <cell r="E303" t="str">
            <v>R.10.03.05 - Venda de bens de capital - Equipamentos   - Equipamento de segurança</v>
          </cell>
        </row>
        <row r="304">
          <cell r="E304" t="str">
            <v xml:space="preserve">R.10.03.06 - Venda de bens de capital - Equipamentos   - Equipamento de construção </v>
          </cell>
        </row>
        <row r="305">
          <cell r="E305" t="str">
            <v>R.10.03.07 - Venda de bens de capital - Equipamentos   - Equipamento de transporte</v>
          </cell>
        </row>
        <row r="306">
          <cell r="E306" t="str">
            <v>R.10.03.08 - Venda de bens de capital - Equipamentos   - Outro Equipamento</v>
          </cell>
        </row>
        <row r="307">
          <cell r="E307" t="str">
            <v>R.10.04 - Venda de bens de capital - Mobiliário</v>
          </cell>
        </row>
        <row r="308">
          <cell r="E308" t="str">
            <v>R.10.05 - Venda de bens de capital - Ativos incorpóreos</v>
          </cell>
        </row>
        <row r="309">
          <cell r="E309" t="str">
            <v>R.10.06 - Venda de bens de capital - Outros bens de capital</v>
          </cell>
        </row>
        <row r="310">
          <cell r="E310" t="str">
            <v>R.11.01 - Transferências de capital - Transferências do Fundo Petrolífero acima do Rendimento Sustentável Estimado</v>
          </cell>
        </row>
        <row r="311">
          <cell r="E311" t="str">
            <v>R.11.02.01.01 - Transferências de capital - Transferências do Setor Público Administrativo  - Transferências da Administração Central - Transferências do Ministério das Finanças</v>
          </cell>
        </row>
        <row r="312">
          <cell r="E312" t="str">
            <v>R.11.02.01.02 - Transferências de capital - Transferências do Setor Público Administrativo  - Transferências da Administração Central - Transferências de outros Ministérios</v>
          </cell>
        </row>
        <row r="313">
          <cell r="E313" t="str">
            <v xml:space="preserve">R.11.02.02.01.01 - Transferências de capital - Transferências do Setor Público Administrativo  - Transferências da Segurança Social - Transferências  entre regimes do SSS - Transferências do regime contributivo de repartição para o FRSS - saldos anuais </v>
          </cell>
        </row>
        <row r="314">
          <cell r="E314" t="str">
            <v xml:space="preserve">R.11.02.02.01.02 - Transferências de capital - Transferências do Setor Público Administrativo  - Transferências da Segurança Social - Transferências  entre regimes do SSS - Transferências de outros regimes para o FRSS - saldos anuais </v>
          </cell>
        </row>
        <row r="315">
          <cell r="E315" t="str">
            <v>R.11.02.03 - Transferências de capital - Transferências do Setor Público Administrativo  - Transferências da RAEOA</v>
          </cell>
        </row>
        <row r="316">
          <cell r="E316" t="str">
            <v>R.11.02.04 - Transferências de capital - Transferências do Setor Público Administrativo  - Transferências dos municípios</v>
          </cell>
        </row>
        <row r="317">
          <cell r="E317" t="str">
            <v>R.11.03 - Transferências de capital - Outras transferências de capital</v>
          </cell>
        </row>
        <row r="318">
          <cell r="E318" t="str">
            <v>R.12.01 - Ativos Financeiros - Levantamento de depósitos e investimentos</v>
          </cell>
        </row>
        <row r="319">
          <cell r="E319" t="str">
            <v>R.12.02 - Ativos Financeiros - Alienação de títulos</v>
          </cell>
        </row>
        <row r="320">
          <cell r="E320" t="str">
            <v>R.12.03 - Ativos Financeiros - Alienação de partes sociais</v>
          </cell>
        </row>
        <row r="321">
          <cell r="E321" t="str">
            <v>R.12.04 - Ativos Financeiros - Reembolso de empréstimos feitos pelo Estado</v>
          </cell>
        </row>
        <row r="322">
          <cell r="E322" t="str">
            <v>R.12.05 - Ativos Financeiros - Recuperação de créditos</v>
          </cell>
        </row>
        <row r="323">
          <cell r="E323" t="str">
            <v>R.12.06 - Ativos Financeiros - Outros ativos financeiros</v>
          </cell>
        </row>
        <row r="324">
          <cell r="E324" t="str">
            <v>R.13.01 - Passivos Financeiros - Contração de empréstimos</v>
          </cell>
        </row>
        <row r="325">
          <cell r="E325" t="str">
            <v>R.13.02 - Passivos Financeiros - Outros passivos financeiros</v>
          </cell>
        </row>
        <row r="326">
          <cell r="E326" t="str">
            <v>R.14 - Outras receitas de capital</v>
          </cell>
        </row>
        <row r="327">
          <cell r="E327" t="str">
            <v>R.15 - Reposições não abatidas aos pagamentos</v>
          </cell>
        </row>
        <row r="328">
          <cell r="E328" t="str">
            <v>R.16 - Saldo de gerência</v>
          </cell>
        </row>
        <row r="329">
          <cell r="E329" t="str">
            <v>R.17 - Operações extraorçamentais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o"/>
      <sheetName val="INTERFACE"/>
      <sheetName val="AD"/>
      <sheetName val="CABIMENTOS"/>
      <sheetName val="COMPROMISSOS"/>
      <sheetName val="OBRIGAÇÃO"/>
      <sheetName val="Ciclo_Despesa"/>
      <sheetName val="RECEITAS_GP"/>
      <sheetName val="RECEITAS_PAC"/>
      <sheetName val="CONTA CAIXA"/>
      <sheetName val="CONTA BANCO_CENTRAL"/>
      <sheetName val="CONTA BNCTL_OFICIAL"/>
      <sheetName val="CONTA BNU"/>
      <sheetName val="CONTA BNCTL"/>
      <sheetName val="CONTA BRI"/>
      <sheetName val="CONTA MANDIRI"/>
      <sheetName val="CONTA ANZ"/>
      <sheetName val="BNCTL_FRSS"/>
      <sheetName val="BNU_FRSS"/>
      <sheetName val="MANDIRI_FRSS"/>
      <sheetName val="CE_RegimeNaoContributivo"/>
      <sheetName val="CE_RegimeContributivo"/>
      <sheetName val="CE_Administracao"/>
      <sheetName val="CE_FRSS"/>
      <sheetName val="CE_OSS_Global"/>
      <sheetName val="Prog_RegimeContributivo"/>
      <sheetName val="Prog_RegimeNaoContributivo"/>
      <sheetName val="Prog_Administracao"/>
      <sheetName val="Prog_FRSS"/>
      <sheetName val="Programas"/>
      <sheetName val="ClassificacaoFuncional"/>
      <sheetName val="MAPA_TransfOE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G3" t="str">
            <v>Regime não Contributivo</v>
          </cell>
          <cell r="AC3" t="str">
            <v>A040101 - Pagamento de prestações sociais de direito - RTSS</v>
          </cell>
        </row>
        <row r="4">
          <cell r="AC4" t="str">
            <v>A040201 - Pagamento de prestações sociais de direito - RGSS</v>
          </cell>
        </row>
        <row r="5">
          <cell r="AC5" t="str">
            <v>A050101 - Pagamento de pensões sociais</v>
          </cell>
        </row>
        <row r="6">
          <cell r="AC6" t="str">
            <v>A050102 - Pagamento de complementos sociais</v>
          </cell>
        </row>
        <row r="7">
          <cell r="AC7" t="str">
            <v>A060101 -Coordenação, gestão e funcionamento de todos os serviços do INSS</v>
          </cell>
        </row>
        <row r="8">
          <cell r="AC8" t="str">
            <v>A060102 - Formação em exercício dos Recursos Humanos do INSS</v>
          </cell>
        </row>
        <row r="9">
          <cell r="AC9" t="str">
            <v>A060103 - Elaboração de estudos e propostas técnicas visando a melhoria, alargamento, eficácia e sustentabilidade do sistema de segurança social</v>
          </cell>
        </row>
        <row r="10">
          <cell r="AC10" t="str">
            <v>A060104 - Extensão da cobertura do sistema de segurança social</v>
          </cell>
        </row>
        <row r="11">
          <cell r="AC11" t="str">
            <v>A060201 -Coordenação, gestão e funcionamento de todos os serviços do FRSS</v>
          </cell>
        </row>
        <row r="12">
          <cell r="AC12" t="str">
            <v>A060202 - Formação em exercício dos Recursos Humanos do FRSS</v>
          </cell>
        </row>
        <row r="13">
          <cell r="AC13" t="str">
            <v>A060301 - Criação de serviços desconcentrados do INSS</v>
          </cell>
        </row>
        <row r="14">
          <cell r="AC14" t="str">
            <v>A060302 - Construção do Sistema de Informação da Segurança Social</v>
          </cell>
        </row>
        <row r="15">
          <cell r="AC15" t="str">
            <v>A060303 - Apetrechamento dos Serviços Centrais do INSS e do FRSS</v>
          </cell>
        </row>
        <row r="16">
          <cell r="AC16" t="str">
            <v>A070101 - Gestão do património do FRSS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o"/>
      <sheetName val="INTERFACE"/>
      <sheetName val="AD"/>
      <sheetName val="CABIMENTOS"/>
      <sheetName val="COMPROMISSOS"/>
      <sheetName val="OBRIGAÇÃO"/>
      <sheetName val="Ciclo_Despesa"/>
      <sheetName val="RECEITAS"/>
      <sheetName val="CONTA CAIXA"/>
      <sheetName val="CONTA ADMINISTRAÇÃO"/>
      <sheetName val="CONTA BNU"/>
      <sheetName val="CONTA BNCTL"/>
      <sheetName val="CONTA BRI"/>
      <sheetName val="CONTA MANDIRI"/>
      <sheetName val="CONTA ANZ"/>
      <sheetName val="CONTA PORTUGAL"/>
      <sheetName val="CONTA SINGAPURA"/>
      <sheetName val="CONTA ESTRANGEIRO1"/>
      <sheetName val="CONTA ESTRANGEIRO2"/>
      <sheetName val="CONTAS DP"/>
      <sheetName val="CE_AdministraçãoFRSS"/>
      <sheetName val="CE_CapitalizaçãoFRSS"/>
      <sheetName val="CE_FRSS_Global"/>
      <sheetName val="Prog_AdministracaoFRSS"/>
      <sheetName val="Prog_CapitalizacaoFRSS"/>
      <sheetName val="Programas"/>
      <sheetName val="ClassificacaoFuncional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">
          <cell r="D3" t="str">
            <v>501.01.01 - SALÁRIOS E VENCIMENTOS - Salários e abonos regulares e permanentes - Salários de titulares de cargos políticos</v>
          </cell>
          <cell r="G3" t="str">
            <v>Administração</v>
          </cell>
          <cell r="I3" t="str">
            <v>Orçamento</v>
          </cell>
          <cell r="K3" t="str">
            <v>Receita</v>
          </cell>
          <cell r="M3" t="str">
            <v>Sim</v>
          </cell>
          <cell r="R3" t="str">
            <v>01.01 - Serviços gerais da administração pública - Órgãos executivos e legislativos, assuntos financeiros e fiscais, assuntos externos</v>
          </cell>
          <cell r="T3" t="str">
            <v>A06 - Administração da Segurança Social</v>
          </cell>
          <cell r="U3" t="str">
            <v>A0602- Coordenação, gestão e funcionamento do FRSS</v>
          </cell>
          <cell r="V3" t="str">
            <v>A060201 -Coordenação, gestão e funcionamento de todos os serviços do FRSS</v>
          </cell>
        </row>
        <row r="4">
          <cell r="D4" t="str">
            <v>501.01.02 - SALÁRIOS E VENCIMENTOS - Salários e abonos regulares e permanentes - Salários de membros de órgãos de direção</v>
          </cell>
          <cell r="G4" t="str">
            <v>Capitalização FRSS</v>
          </cell>
          <cell r="I4" t="str">
            <v>Retificação</v>
          </cell>
          <cell r="K4" t="str">
            <v>Despesa</v>
          </cell>
          <cell r="R4" t="str">
            <v>01.02 - Serviços gerais da administração pública - Ajuda económica externa</v>
          </cell>
          <cell r="T4" t="str">
            <v>A07 - Regime Contributivo de Capitalização (FRSS)</v>
          </cell>
          <cell r="U4" t="str">
            <v>A0603- Investimento Estratégico das Instituições da Segurança Social</v>
          </cell>
          <cell r="V4" t="str">
            <v>A060202 - Formação em exercício dos Recursos Humanos do FRSS</v>
          </cell>
        </row>
        <row r="5">
          <cell r="D5" t="str">
            <v>501.01.03 - SALÁRIOS E VENCIMENTOS - Salários e abonos regulares e permanentes - Salários de titulares de cargos de direção e chefia</v>
          </cell>
          <cell r="I5" t="str">
            <v>Transferência entre rúbricas</v>
          </cell>
          <cell r="R5" t="str">
            <v>01.03 - Serviços gerais da administração pública - Serviços gerais da administração pública</v>
          </cell>
          <cell r="U5" t="str">
            <v>A0701 - Constituição e gestão do FRSS</v>
          </cell>
          <cell r="V5" t="str">
            <v>A060303 - Apetrechamento dos Serviços Centrais do INSS e do FRSS</v>
          </cell>
        </row>
        <row r="6">
          <cell r="D6" t="str">
            <v>501.01.04 - SALÁRIOS E VENCIMENTOS - Salários e abonos regulares e permanentes - Salários de funcionários e agentes</v>
          </cell>
          <cell r="R6" t="str">
            <v>01.04 - Serviços gerais da administração pública - Investigação básica</v>
          </cell>
          <cell r="V6" t="str">
            <v>A070101 - Gestão do património do FRSS</v>
          </cell>
        </row>
        <row r="7">
          <cell r="D7" t="str">
            <v>501.01.05 - SALÁRIOS E VENCIMENTOS - Salários e abonos regulares e permanentes - Salários de contratados nacionais</v>
          </cell>
          <cell r="R7" t="str">
            <v>01.05 - Serviços gerais da administração pública - Serviços públicos gerais de investigação e desenvolvimento</v>
          </cell>
        </row>
        <row r="8">
          <cell r="D8" t="str">
            <v>501.01.06 - SALÁRIOS E VENCIMENTOS - Salários e abonos regulares e permanentes - Salários de contratados internacionais</v>
          </cell>
          <cell r="R8" t="str">
            <v>01.06 - Serviços gerais da administração pública - Serviços públicos gerais não especificados</v>
          </cell>
        </row>
        <row r="9">
          <cell r="D9" t="str">
            <v>501.01.07 - SALÁRIOS E VENCIMENTOS - Salários e abonos regulares e permanentes - Salários de estagiários do Centro de Formação Jurídica e Judiciária</v>
          </cell>
          <cell r="G9" t="str">
            <v>Sim</v>
          </cell>
          <cell r="R9" t="str">
            <v>01.07 - Serviços gerais da administração pública - Operações de dívida pública</v>
          </cell>
        </row>
        <row r="10">
          <cell r="D10" t="str">
            <v>501.01.08 - SALÁRIOS E VENCIMENTOS - Salários e abonos regulares e permanentes - Salários de estagiários do Fundo de Desenvolvimento de Capital Humano</v>
          </cell>
          <cell r="G10" t="str">
            <v>Não</v>
          </cell>
          <cell r="R10" t="str">
            <v>01.08 - Serviços gerais da administração pública - Transferências de caráter geral entre diferentes níveis da administração pública</v>
          </cell>
        </row>
        <row r="11">
          <cell r="D11" t="str">
            <v>501.01.09 - SALÁRIOS E VENCIMENTOS - Salários e abonos regulares e permanentes - Salários de outros beneficiários</v>
          </cell>
          <cell r="R11" t="str">
            <v>02.01 - Defesa - Defesa militar</v>
          </cell>
        </row>
        <row r="12">
          <cell r="D12" t="str">
            <v>501.01.10 - SALÁRIOS E VENCIMENTOS - Salários e abonos regulares e permanentes - Abono para despesas de representação</v>
          </cell>
          <cell r="R12" t="str">
            <v>02.02 - Defesa - Defesa civil</v>
          </cell>
        </row>
        <row r="13">
          <cell r="D13" t="str">
            <v>501.01.11 - SALÁRIOS E VENCIMENTOS - Salários e abonos regulares e permanentes - Décimo terceiro mês</v>
          </cell>
          <cell r="R13" t="str">
            <v>02.03 - Defesa - Ajuda militar ao estrangeiro</v>
          </cell>
        </row>
        <row r="14">
          <cell r="D14" t="str">
            <v>501.01.12 - SALÁRIOS E VENCIMENTOS - Salários e abonos regulares e permanentes - Outros abonos regulares e permanentes</v>
          </cell>
          <cell r="R14" t="str">
            <v>02.04 - Defesa - Investigação e desenvolvimento em defesa</v>
          </cell>
        </row>
        <row r="15">
          <cell r="D15" t="str">
            <v>501.02.01 - SALÁRIOS E VENCIMENTOS - Abonos variáveis ou eventuais - Horas extraordinárias</v>
          </cell>
          <cell r="R15" t="str">
            <v>02.05 - Defesa - Serviços de defesa não especificados</v>
          </cell>
        </row>
        <row r="16">
          <cell r="D16" t="str">
            <v>501.02.02 - SALÁRIOS E VENCIMENTOS - Abonos variáveis ou eventuais - Subsídio mensal de transporte</v>
          </cell>
          <cell r="R16" t="str">
            <v>03.01 - Segurança e ordem pública - Segurança pública</v>
          </cell>
        </row>
        <row r="17">
          <cell r="D17" t="str">
            <v>501.02.03 - SALÁRIOS E VENCIMENTOS - Abonos variáveis ou eventuais - Ajudas de custo por recolocação</v>
          </cell>
          <cell r="R17" t="str">
            <v>03.02 - Segurança e ordem pública - Serviços de bombeiros</v>
          </cell>
        </row>
        <row r="18">
          <cell r="D18" t="str">
            <v>501.02.04 - SALÁRIOS E VENCIMENTOS - Abonos variáveis ou eventuais - Suplemento de turno</v>
          </cell>
          <cell r="R18" t="str">
            <v>03.03 - Segurança e ordem pública - Tribunais</v>
          </cell>
        </row>
        <row r="19">
          <cell r="D19" t="str">
            <v>501.02.05 - SALÁRIOS E VENCIMENTOS - Abonos variáveis ou eventuais - Suplemento por trabalho em local remoto ou de difícil acesso</v>
          </cell>
          <cell r="R19" t="str">
            <v>03.04 - Segurança e ordem pública - Prisões</v>
          </cell>
        </row>
        <row r="20">
          <cell r="D20" t="str">
            <v>501.02.06 - SALÁRIOS E VENCIMENTOS - Abonos variáveis ou eventuais - Subsídio de alojamento</v>
          </cell>
          <cell r="R20" t="str">
            <v>03.05 - Segurança e ordem pública - Investigação e desenvolvimento em segurança e ordem pública</v>
          </cell>
        </row>
        <row r="21">
          <cell r="D21" t="str">
            <v>501.02.07 - SALÁRIOS E VENCIMENTOS - Abonos variáveis ou eventuais - Subsídio de alimentação</v>
          </cell>
          <cell r="R21" t="str">
            <v>03.06 - Segurança e ordem pública - Serviços de segurança e ordem pública não especificados</v>
          </cell>
        </row>
        <row r="22">
          <cell r="D22" t="str">
            <v>501.02.08 - SALÁRIOS E VENCIMENTOS - Abonos variáveis ou eventuais - Subsídio de risco</v>
          </cell>
          <cell r="R22" t="str">
            <v>04.01 - Assuntos económicos - Assuntos económicos gerais, comerciais e laborais</v>
          </cell>
        </row>
        <row r="23">
          <cell r="D23" t="str">
            <v>501.02.09 - SALÁRIOS E VENCIMENTOS - Abonos variáveis ou eventuais - Outros abonos variáveis ou eventuais</v>
          </cell>
          <cell r="R23" t="str">
            <v>04.02 - Assuntos económicos - Agricultura, silvicultura, pesca e caça</v>
          </cell>
        </row>
        <row r="24">
          <cell r="D24" t="str">
            <v>501.03 - SALÁRIOS E VENCIMENTOS - Contribuição para a Segurança Social como entidade empregadora</v>
          </cell>
          <cell r="R24" t="str">
            <v>04.03 - Assuntos económicos - Combustíveis e energia</v>
          </cell>
        </row>
        <row r="25">
          <cell r="D25" t="str">
            <v>501.04 - SALÁRIOS E VENCIMENTOS - Outras despesas com pessoal</v>
          </cell>
          <cell r="R25" t="str">
            <v>04.04 - Assuntos económicos - Indústrias extrativas, indústria transformadora e construção</v>
          </cell>
        </row>
        <row r="26">
          <cell r="D26" t="str">
            <v>502.01 - BENS E SERVIÇOS CORRENTES - Matérias-primas e subsidiárias</v>
          </cell>
          <cell r="R26" t="str">
            <v>04.05 - Assuntos económicos - Transportes</v>
          </cell>
        </row>
        <row r="27">
          <cell r="D27" t="str">
            <v>502.02 - BENS E SERVIÇOS CORRENTES - Mercadorias para venda</v>
          </cell>
          <cell r="R27" t="str">
            <v>04.06 - Assuntos económicos - Comunicações</v>
          </cell>
        </row>
        <row r="28">
          <cell r="D28" t="str">
            <v>502.03.01 - BENS E SERVIÇOS CORRENTES - Vestuário e artigos pessoais - Fardamento</v>
          </cell>
          <cell r="R28" t="str">
            <v>04.07 - Assuntos económicos - Outras atividades</v>
          </cell>
        </row>
        <row r="29">
          <cell r="D29" t="str">
            <v>502.03.02 - BENS E SERVIÇOS CORRENTES - Vestuário e artigos pessoais - Outro vestuário e artigos pessoais</v>
          </cell>
          <cell r="R29" t="str">
            <v>04.08 - Assuntos económicos - Investigação e desenvolvimento em assuntos económicos</v>
          </cell>
        </row>
        <row r="30">
          <cell r="D30" t="str">
            <v>502.04.01 - BENS E SERVIÇOS CORRENTES - Bens públicos - Água</v>
          </cell>
          <cell r="R30" t="str">
            <v>04.09 - Assuntos económicos - Assuntos económicos não especificados</v>
          </cell>
        </row>
        <row r="31">
          <cell r="D31" t="str">
            <v>502.04.02 - BENS E SERVIÇOS CORRENTES - Bens públicos - Eletricidade</v>
          </cell>
          <cell r="R31" t="str">
            <v>05.01 - Proteção do ambiente - Gestão de resíduos</v>
          </cell>
        </row>
        <row r="32">
          <cell r="D32" t="str">
            <v>502.04.03 - BENS E SERVIÇOS CORRENTES - Bens públicos - Gás</v>
          </cell>
          <cell r="R32" t="str">
            <v>05.02 - Proteção do ambiente - Gestão de águas residuais</v>
          </cell>
        </row>
        <row r="33">
          <cell r="D33" t="str">
            <v>502.04.04 - BENS E SERVIÇOS CORRENTES - Bens públicos - Outros bens públicos</v>
          </cell>
          <cell r="R33" t="str">
            <v>05.03 - Proteção do ambiente - Redução da poluição</v>
          </cell>
        </row>
        <row r="34">
          <cell r="D34" t="str">
            <v>502.05.01 - BENS E SERVIÇOS CORRENTES - Alimentação - Produtos alimentares não confecionados</v>
          </cell>
          <cell r="R34" t="str">
            <v>05.04 - Proteção do ambiente - Proteção da biodiversidade biológica e da paisagem</v>
          </cell>
        </row>
        <row r="35">
          <cell r="D35" t="str">
            <v>502.05.02 - BENS E SERVIÇOS CORRENTES - Alimentação - Refeições confecionadas</v>
          </cell>
          <cell r="R35" t="str">
            <v>05.05 - Proteção do ambiente - Investigação e desenvolvimento em proteção do ambiente</v>
          </cell>
        </row>
        <row r="36">
          <cell r="D36" t="str">
            <v>502.05.03 - BENS E SERVIÇOS CORRENTES - Alimentação - Bebidas</v>
          </cell>
          <cell r="R36" t="str">
            <v>05.06 - Proteção do ambiente - Serviços de proteção do ambiente não especificados</v>
          </cell>
        </row>
        <row r="37">
          <cell r="D37" t="str">
            <v>502.05.04 - BENS E SERVIÇOS CORRENTES - Alimentação - Outra alimentação</v>
          </cell>
          <cell r="R37" t="str">
            <v>06.01 - Habitação e infraestruturas coletivas - Desenvolvimento habitacional</v>
          </cell>
        </row>
        <row r="38">
          <cell r="D38" t="str">
            <v>502.06 - BENS E SERVIÇOS CORRENTES - Material médico e hospitalar</v>
          </cell>
          <cell r="R38" t="str">
            <v>06.02 - Habitação e infraestruturas coletivas - Desenvolvimento coletivo</v>
          </cell>
        </row>
        <row r="39">
          <cell r="D39" t="str">
            <v>502.07 - BENS E SERVIÇOS CORRENTES - Material escolar</v>
          </cell>
          <cell r="R39" t="str">
            <v>06.03 - Habitação e infraestruturas coletivas - Abastecimento de água</v>
          </cell>
        </row>
        <row r="40">
          <cell r="D40" t="str">
            <v>502.08 - BENS E SERVIÇOS CORRENTES - Material agrícola</v>
          </cell>
          <cell r="R40" t="str">
            <v>06.04 - Habitação e infraestruturas coletivas - Iluminação das vias públicas</v>
          </cell>
        </row>
        <row r="41">
          <cell r="D41" t="str">
            <v>502.09 - BENS E SERVIÇOS CORRENTES - Material de escritório</v>
          </cell>
          <cell r="R41" t="str">
            <v>06.05 - Habitação e infraestruturas coletivas - Investigação e desenvolvimento em habitação e infraestruturas coletivas</v>
          </cell>
        </row>
        <row r="42">
          <cell r="D42" t="str">
            <v>502.10.01 - BENS E SERVIÇOS CORRENTES - Combustível - Combustível para geradores</v>
          </cell>
          <cell r="R42" t="str">
            <v>06.06 - Habitação e infraestruturas coletivas - Serviços de habitação e infraestruturas coletivas não especificados</v>
          </cell>
        </row>
        <row r="43">
          <cell r="D43" t="str">
            <v>502.10.02 - BENS E SERVIÇOS CORRENTES - Combustível - Combustível para veículos</v>
          </cell>
          <cell r="R43" t="str">
            <v>07.01 - Saúde - Produtos, instrumentos e equipamentos médicos</v>
          </cell>
        </row>
        <row r="44">
          <cell r="D44" t="str">
            <v>502.10.03 - BENS E SERVIÇOS CORRENTES - Combustível - Combustível para navios</v>
          </cell>
          <cell r="R44" t="str">
            <v>07.02 - Saúde - Serviços de saúde ambulatórios</v>
          </cell>
        </row>
        <row r="45">
          <cell r="D45" t="str">
            <v>502.10.04 - BENS E SERVIÇOS CORRENTES - Combustível - Combustível para aviões</v>
          </cell>
          <cell r="R45" t="str">
            <v>07.03 - Saúde - Serviços dos hospitais</v>
          </cell>
        </row>
        <row r="46">
          <cell r="D46" t="str">
            <v>502.10.05 - BENS E SERVIÇOS CORRENTES - Combustível - Outros combustíveis</v>
          </cell>
          <cell r="R46" t="str">
            <v>07.04 - Saúde - Serviços de saúde pública</v>
          </cell>
        </row>
        <row r="47">
          <cell r="D47" t="str">
            <v>502.11.01 - BENS E SERVIÇOS CORRENTES - Produtos químicos - Produtos farmaceuticos</v>
          </cell>
          <cell r="R47" t="str">
            <v>07.05 - Saúde - Investigação e desenvolvimento em saúde</v>
          </cell>
        </row>
        <row r="48">
          <cell r="D48" t="str">
            <v>502.11.02 - BENS E SERVIÇOS CORRENTES - Produtos químicos - Artigos de limpeza e higiene</v>
          </cell>
          <cell r="R48" t="str">
            <v>07.06 - Saúde - Serviços de saúde não especificados</v>
          </cell>
        </row>
        <row r="49">
          <cell r="D49" t="str">
            <v>502.11.03 - BENS E SERVIÇOS CORRENTES - Produtos químicos - Munições, explosivos e artifícios</v>
          </cell>
          <cell r="R49" t="str">
            <v>08.01 - Desporto, recreação, cultura e religião - Serviços recreativos e desportivos</v>
          </cell>
        </row>
        <row r="50">
          <cell r="D50" t="str">
            <v>502.11.04 - BENS E SERVIÇOS CORRENTES - Produtos químicos - Petróleo</v>
          </cell>
          <cell r="R50" t="str">
            <v>08.02 - Desporto, recreação, cultura e religião - Serviços culturais</v>
          </cell>
        </row>
        <row r="51">
          <cell r="D51" t="str">
            <v>502.11.05 - BENS E SERVIÇOS CORRENTES - Produtos químicos - Lubrificantes</v>
          </cell>
          <cell r="R51" t="str">
            <v>08.03 - Desporto, recreação, cultura e religião - Serviços de difusão e publicação</v>
          </cell>
        </row>
        <row r="52">
          <cell r="D52" t="str">
            <v>502.11.06 - BENS E SERVIÇOS CORRENTES - Produtos químicos - Outros produtos químicos</v>
          </cell>
          <cell r="R52" t="str">
            <v>08.04 - Desporto, recreação, cultura e religião - Serviços religiosos e outros serviços prestados à comunidade</v>
          </cell>
        </row>
        <row r="53">
          <cell r="D53" t="str">
            <v xml:space="preserve">502.12.01 - BENS E SERVIÇOS CORRENTES - Peças e Ferramentas - Peças </v>
          </cell>
          <cell r="R53" t="str">
            <v>08.05 - Desporto, recreação, cultura e religião - Investigação e desenvolvimento em serviços recreativos, culturais e religiosos</v>
          </cell>
        </row>
        <row r="54">
          <cell r="D54" t="str">
            <v>502.12.02 - BENS E SERVIÇOS CORRENTES - Peças e Ferramentas - Ferramentas e utensílios</v>
          </cell>
          <cell r="R54" t="str">
            <v>08.06 - Desporto, recreação, cultura e religião - Assuntos e serviços recreativos, culturais e religiosos não especificados</v>
          </cell>
        </row>
        <row r="55">
          <cell r="D55" t="str">
            <v>502.13 - BENS E SERVIÇOS CORRENTES - Prémios, condecorações e ofertas</v>
          </cell>
          <cell r="R55" t="str">
            <v>09.01 - Educação - Ensino primário e pré-primário</v>
          </cell>
        </row>
        <row r="56">
          <cell r="D56" t="str">
            <v>502.14 - BENS E SERVIÇOS CORRENTES - Livros e documentação técnica</v>
          </cell>
          <cell r="R56" t="str">
            <v>09.02 - Educação - Ensino secundário</v>
          </cell>
        </row>
        <row r="57">
          <cell r="D57" t="str">
            <v>502.15 - BENS E SERVIÇOS CORRENTES - Outros bens correntes</v>
          </cell>
          <cell r="R57" t="str">
            <v>09.03 - Educação - Ensino pós-secundário não superior</v>
          </cell>
        </row>
        <row r="58">
          <cell r="D58" t="str">
            <v>502.16.01 - BENS E SERVIÇOS CORRENTES - Limpeza e segurança - Limpeza e higiene</v>
          </cell>
          <cell r="R58" t="str">
            <v>09.04 - Educação - Ensino superior</v>
          </cell>
        </row>
        <row r="59">
          <cell r="D59" t="str">
            <v>502.16.02 - BENS E SERVIÇOS CORRENTES - Limpeza e segurança - Vigilância e segurança</v>
          </cell>
          <cell r="R59" t="str">
            <v>09.05 - Educação - Ensino não definido por níveis</v>
          </cell>
        </row>
        <row r="60">
          <cell r="D60" t="str">
            <v>502.17.01 - BENS E SERVIÇOS CORRENTES - Manutenção - Manutenção de veículos</v>
          </cell>
          <cell r="R60" t="str">
            <v>09.06 - Educação - Serviços anexos à educação</v>
          </cell>
        </row>
        <row r="61">
          <cell r="D61" t="str">
            <v>502.17.02 - BENS E SERVIÇOS CORRENTES - Manutenção - Manutenção de navios</v>
          </cell>
          <cell r="R61" t="str">
            <v>09.07 - Educação - Investigação e desenvolvimento em educação</v>
          </cell>
        </row>
        <row r="62">
          <cell r="D62" t="str">
            <v>502.17.03 - BENS E SERVIÇOS CORRENTES - Manutenção - Manutenção de aviões</v>
          </cell>
          <cell r="R62" t="str">
            <v>09.08 - Educação - Serviços de educação não especificados</v>
          </cell>
        </row>
        <row r="63">
          <cell r="D63" t="str">
            <v>502.17.04 - BENS E SERVIÇOS CORRENTES - Manutenção - Manutenção de equipamento de eletricidade</v>
          </cell>
          <cell r="R63" t="str">
            <v>10.01 - Proteção Social - Doença, incapacidade e deficiência</v>
          </cell>
        </row>
        <row r="64">
          <cell r="D64" t="str">
            <v>502.17.05 - BENS E SERVIÇOS CORRENTES - Manutenção - Manutenção de equipamento de comunicação</v>
          </cell>
          <cell r="R64" t="str">
            <v>10.02 - Proteção Social - Velhice</v>
          </cell>
        </row>
        <row r="65">
          <cell r="D65" t="str">
            <v>502.17.06 - BENS E SERVIÇOS CORRENTES - Manutenção - Manutenção de equipamento de ar condicionado</v>
          </cell>
          <cell r="R65" t="str">
            <v>10.03 - Proteção Social - Morte e sobrevivência</v>
          </cell>
        </row>
        <row r="66">
          <cell r="D66" t="str">
            <v>502.17.07 - BENS E SERVIÇOS CORRENTES - Manutenção - Manutenção de geradores</v>
          </cell>
          <cell r="R66" t="str">
            <v>10.04 - Proteção Social - Família e infância</v>
          </cell>
        </row>
        <row r="67">
          <cell r="D67" t="str">
            <v>502.17.08 - BENS E SERVIÇOS CORRENTES - Manutenção - Manutenção de outro equipamento</v>
          </cell>
          <cell r="R67" t="str">
            <v>10.05 - Proteção Social - Desemprego</v>
          </cell>
        </row>
        <row r="68">
          <cell r="D68" t="str">
            <v>502.17.09 - BENS E SERVIÇOS CORRENTES - Manutenção - Manutenção de edifícios administrativos</v>
          </cell>
          <cell r="R68" t="str">
            <v xml:space="preserve">10.06 - Proteção Social - Habitação </v>
          </cell>
        </row>
        <row r="69">
          <cell r="D69" t="str">
            <v>502.17.10 - BENS E SERVIÇOS CORRENTES - Manutenção - Manutenção de efifícios residenciais</v>
          </cell>
          <cell r="R69" t="str">
            <v>10.07 - Proteção Social - Pobreza e exclusão social não especificada</v>
          </cell>
        </row>
        <row r="70">
          <cell r="D70" t="str">
            <v>502.17.11 - BENS E SERVIÇOS CORRENTES - Manutenção - Manutenção de edifícios escolares e universitários</v>
          </cell>
          <cell r="R70" t="str">
            <v>10.08 - Proteção Social - Investigação e desenvolvimento em proteção social</v>
          </cell>
        </row>
        <row r="71">
          <cell r="D71" t="str">
            <v>502.17.12 - BENS E SERVIÇOS CORRENTES - Manutenção - Manutenção de edifícios médico-hospitalares</v>
          </cell>
          <cell r="R71" t="str">
            <v>10.09 - Proteção Social - Serviços de proteção social não especificados</v>
          </cell>
        </row>
        <row r="72">
          <cell r="D72" t="str">
            <v>502.17.13 - BENS E SERVIÇOS CORRENTES - Manutenção - Manutenção de armazéns</v>
          </cell>
        </row>
        <row r="73">
          <cell r="D73" t="str">
            <v>502.17.14 - BENS E SERVIÇOS CORRENTES - Manutenção - Manutenção de outros edifícios</v>
          </cell>
        </row>
        <row r="74">
          <cell r="D74" t="str">
            <v>502.17.15 - BENS E SERVIÇOS CORRENTES - Manutenção - Manutenção de estradas</v>
          </cell>
        </row>
        <row r="75">
          <cell r="D75" t="str">
            <v>502.17.16 - BENS E SERVIÇOS CORRENTES - Manutenção - Manutenção de pontes</v>
          </cell>
        </row>
        <row r="76">
          <cell r="D76" t="str">
            <v>502.17.17 - BENS E SERVIÇOS CORRENTES - Manutenção - Manutenção de portos</v>
          </cell>
        </row>
        <row r="77">
          <cell r="D77" t="str">
            <v>502.17.18 - BENS E SERVIÇOS CORRENTES - Manutenção - Manutenção de aeroportos</v>
          </cell>
        </row>
        <row r="78">
          <cell r="D78" t="str">
            <v>502.17.19 - BENS E SERVIÇOS CORRENTES - Manutenção - Manutenção de infraestruturas agrícolas e de irrigação</v>
          </cell>
        </row>
        <row r="79">
          <cell r="D79" t="str">
            <v>502.17.20 - BENS E SERVIÇOS CORRENTES - Manutenção - Manutenção de infraestruturas de comunicações</v>
          </cell>
        </row>
        <row r="80">
          <cell r="D80" t="str">
            <v>502.17.21 - BENS E SERVIÇOS CORRENTES - Manutenção - Manutenção de infraestruturas energéticas</v>
          </cell>
        </row>
        <row r="81">
          <cell r="D81" t="str">
            <v>502.17.22 - BENS E SERVIÇOS CORRENTES - Manutenção - Manutenção de infraestruturas de água e saneamento</v>
          </cell>
        </row>
        <row r="82">
          <cell r="D82" t="str">
            <v>502.17.23 - BENS E SERVIÇOS CORRENTES - Manutenção - Manutenção de infraestruturas turísticas, de recreio e desporto</v>
          </cell>
        </row>
        <row r="83">
          <cell r="D83" t="str">
            <v>502.17.24 - BENS E SERVIÇOS CORRENTES - Manutenção - Manutenção de outras infraestruturas</v>
          </cell>
        </row>
        <row r="84">
          <cell r="D84" t="str">
            <v>502.17.25 - BENS E SERVIÇOS CORRENTES - Manutenção - Manutenção de outros imóveis</v>
          </cell>
        </row>
        <row r="85">
          <cell r="D85" t="str">
            <v>502.17.26 - BENS E SERVIÇOS CORRENTES - Manutenção - Outra manutenção</v>
          </cell>
        </row>
        <row r="86">
          <cell r="D86" t="str">
            <v>502.18.01 - BENS E SERVIÇOS CORRENTES - Serviços Públicos - Fornecimento de água</v>
          </cell>
        </row>
        <row r="87">
          <cell r="D87" t="str">
            <v>502.18.02 - BENS E SERVIÇOS CORRENTES - Serviços Públicos - Fornecimento de eletricidade</v>
          </cell>
        </row>
        <row r="88">
          <cell r="D88" t="str">
            <v>502.18.03 - BENS E SERVIÇOS CORRENTES - Serviços Públicos - Fornecimento de gás</v>
          </cell>
        </row>
        <row r="89">
          <cell r="D89" t="str">
            <v>502.18.04 - BENS E SERVIÇOS CORRENTES - Serviços Públicos - Outros serviços públicos</v>
          </cell>
        </row>
        <row r="90">
          <cell r="D90" t="str">
            <v>502.19.01 - BENS E SERVIÇOS CORRENTES - Comunicações - Comunicações fixas</v>
          </cell>
        </row>
        <row r="91">
          <cell r="D91" t="str">
            <v>502.19.02 - BENS E SERVIÇOS CORRENTES - Comunicações - Comunicações móveis</v>
          </cell>
        </row>
        <row r="92">
          <cell r="D92" t="str">
            <v>502.19.03 - BENS E SERVIÇOS CORRENTES - Comunicações - Comunicações de dados</v>
          </cell>
        </row>
        <row r="93">
          <cell r="D93" t="str">
            <v>502.19.04 - BENS E SERVIÇOS CORRENTES - Comunicações - Comunicações em pacote</v>
          </cell>
        </row>
        <row r="94">
          <cell r="D94" t="str">
            <v>502.19.05 - BENS E SERVIÇOS CORRENTES - Comunicações - Correios, encomendas e estafetas</v>
          </cell>
        </row>
        <row r="95">
          <cell r="D95" t="str">
            <v>502.19.06 - BENS E SERVIÇOS CORRENTES - Comunicações - Outras comunicações</v>
          </cell>
        </row>
        <row r="96">
          <cell r="D96" t="str">
            <v>502.20.01 - BENS E SERVIÇOS CORRENTES - Transportes - Transportes nacionais</v>
          </cell>
        </row>
        <row r="97">
          <cell r="D97" t="str">
            <v>502.20.02 - BENS E SERVIÇOS CORRENTES - Transportes - Transportes internacionais</v>
          </cell>
        </row>
        <row r="98">
          <cell r="D98" t="str">
            <v>502.21 - BENS E SERVIÇOS CORRENTES - Catering</v>
          </cell>
        </row>
        <row r="99">
          <cell r="D99" t="str">
            <v>502.22.01 - BENS E SERVIÇOS CORRENTES - Assistência técnica e conservação - Assistência técnica</v>
          </cell>
        </row>
        <row r="100">
          <cell r="D100" t="str">
            <v>502.22.02 - BENS E SERVIÇOS CORRENTES - Assistência técnica e conservação - Conservação</v>
          </cell>
        </row>
        <row r="101">
          <cell r="D101" t="str">
            <v>502.23.01 - BENS E SERVIÇOS CORRENTES - Alojamento - Alojamento nacional</v>
          </cell>
        </row>
        <row r="102">
          <cell r="D102" t="str">
            <v>502.23.02 - BENS E SERVIÇOS CORRENTES - Alojamento - Alojamento internacional</v>
          </cell>
        </row>
        <row r="103">
          <cell r="D103" t="str">
            <v>502.24.01 - BENS E SERVIÇOS CORRENTES - Ajudas de custo - Ajudas de custo por deslocações em serviço no país</v>
          </cell>
        </row>
        <row r="104">
          <cell r="D104" t="str">
            <v>502.24.02 - BENS E SERVIÇOS CORRENTES - Ajudas de custo - Ajudas de custo por deslocações em serviço ao estrangeiro</v>
          </cell>
        </row>
        <row r="105">
          <cell r="D105" t="str">
            <v>502.24.03 - BENS E SERVIÇOS CORRENTES - Ajudas de custo - Ajudas de custo por deslocações ao estrangeiro para fins de estudo</v>
          </cell>
        </row>
        <row r="106">
          <cell r="D106" t="str">
            <v>502.25.01 - BENS E SERVIÇOS CORRENTES - Serviços Profissionais - Estudos, pareceres, projetos e consultadoria</v>
          </cell>
        </row>
        <row r="107">
          <cell r="D107" t="str">
            <v>502.25.02 - BENS E SERVIÇOS CORRENTES - Serviços Profissionais - Formação e palestras</v>
          </cell>
        </row>
        <row r="108">
          <cell r="D108" t="str">
            <v>502.25.03 - BENS E SERVIÇOS CORRENTES - Serviços Profissionais - Serviços de tradução</v>
          </cell>
        </row>
        <row r="109">
          <cell r="D109" t="str">
            <v>502.25.04 - BENS E SERVIÇOS CORRENTES - Serviços Profissionais - Informática</v>
          </cell>
        </row>
        <row r="110">
          <cell r="D110" t="str">
            <v>502.25.05 - BENS E SERVIÇOS CORRENTES - Serviços Profissionais - Auditoria</v>
          </cell>
        </row>
        <row r="111">
          <cell r="D111" t="str">
            <v>502.25.06 - BENS E SERVIÇOS CORRENTES - Serviços Profissionais - Publicidade</v>
          </cell>
        </row>
        <row r="112">
          <cell r="D112" t="str">
            <v>502.25.07 - BENS E SERVIÇOS CORRENTES - Serviços Profissionais - Outros serviços profissionais</v>
          </cell>
        </row>
        <row r="113">
          <cell r="D113" t="str">
            <v>502.26 - BENS E SERVIÇOS CORRENTES - Representação</v>
          </cell>
        </row>
        <row r="114">
          <cell r="D114" t="str">
            <v>502.27 - BENS E SERVIÇOS CORRENTES - Publicação, cópia e impressão</v>
          </cell>
        </row>
        <row r="115">
          <cell r="D115" t="str">
            <v>502.28.01 - BENS E SERVIÇOS CORRENTES - Serviços Financeiros - Depósitos, transferências e levantamentos</v>
          </cell>
        </row>
        <row r="116">
          <cell r="D116" t="str">
            <v>502.28.02 - BENS E SERVIÇOS CORRENTES - Serviços Financeiros - Pagamentos</v>
          </cell>
        </row>
        <row r="117">
          <cell r="D117" t="str">
            <v>502.28.03 - BENS E SERVIÇOS CORRENTES - Serviços Financeiros - Cobranças</v>
          </cell>
        </row>
        <row r="118">
          <cell r="D118" t="str">
            <v>502.28.04 - BENS E SERVIÇOS CORRENTES - Serviços Financeiros - Outros serviços bancários</v>
          </cell>
        </row>
        <row r="119">
          <cell r="D119" t="str">
            <v>502.28.05 - BENS E SERVIÇOS CORRENTES - Serviços Financeiros - Seguros</v>
          </cell>
        </row>
        <row r="120">
          <cell r="D120" t="str">
            <v>502.28.06 - BENS E SERVIÇOS CORRENTES - Serviços Financeiros - Outros serviços financeiros</v>
          </cell>
        </row>
        <row r="121">
          <cell r="D121" t="str">
            <v>502.29 - BENS E SERVIÇOS CORRENTES - Serviços de Saúde</v>
          </cell>
        </row>
        <row r="122">
          <cell r="D122" t="str">
            <v>502.30 - BENS E SERVIÇOS CORRENTES - Outros serviços correntes</v>
          </cell>
        </row>
        <row r="123">
          <cell r="D123" t="str">
            <v>502.31.01 - BENS E SERVIÇOS CORRENTES - Rendas - Arrendamento de bens imóveis de média e longa duração</v>
          </cell>
        </row>
        <row r="124">
          <cell r="D124" t="str">
            <v>502.31.02 - BENS E SERVIÇOS CORRENTES - Rendas - Arrendamento de bens imóveis de curta duração</v>
          </cell>
        </row>
        <row r="125">
          <cell r="D125" t="str">
            <v>502.31.03 - BENS E SERVIÇOS CORRENTES - Rendas - Aluguer de veículos</v>
          </cell>
        </row>
        <row r="126">
          <cell r="D126" t="str">
            <v>502.31.04 - BENS E SERVIÇOS CORRENTES - Rendas - Aluguer de navios</v>
          </cell>
        </row>
        <row r="127">
          <cell r="D127" t="str">
            <v>502.31.05 - BENS E SERVIÇOS CORRENTES - Rendas - Aluguer de aviões</v>
          </cell>
        </row>
        <row r="128">
          <cell r="D128" t="str">
            <v>502.31.06 - BENS E SERVIÇOS CORRENTES - Rendas - Aluguer de material de informática</v>
          </cell>
        </row>
        <row r="129">
          <cell r="D129" t="str">
            <v>502.31.07 - BENS E SERVIÇOS CORRENTES - Rendas - Aluguer de material de decoração</v>
          </cell>
        </row>
        <row r="130">
          <cell r="D130" t="str">
            <v>502.31.08 - BENS E SERVIÇOS CORRENTES - Rendas - Aluguer de material pesado</v>
          </cell>
        </row>
        <row r="131">
          <cell r="D131" t="str">
            <v>502.31.09 - BENS E SERVIÇOS CORRENTES - Rendas - Aluguer de ferramentas</v>
          </cell>
        </row>
        <row r="132">
          <cell r="D132" t="str">
            <v>502.31.10 - BENS E SERVIÇOS CORRENTES - Rendas - Aluguer de outros bens móveis</v>
          </cell>
        </row>
        <row r="133">
          <cell r="D133" t="str">
            <v>502.31.11 - BENS E SERVIÇOS CORRENTES - Rendas - Locação financeira</v>
          </cell>
        </row>
        <row r="134">
          <cell r="D134" t="str">
            <v>502.31.12 - BENS E SERVIÇOS CORRENTES - Rendas - Outras rendas</v>
          </cell>
        </row>
        <row r="135">
          <cell r="D135" t="str">
            <v>502.32.01 - BENS E SERVIÇOS CORRENTES - Ativos incorpóreos - Direitos de propriedade intelectual</v>
          </cell>
        </row>
        <row r="136">
          <cell r="D136" t="str">
            <v>502.32.02 - BENS E SERVIÇOS CORRENTES - Ativos incorpóreos - Direitos de propriedade industrial</v>
          </cell>
        </row>
        <row r="137">
          <cell r="D137" t="str">
            <v>502.32.03 - BENS E SERVIÇOS CORRENTES - Ativos incorpóreos - Outros ativos incorpóreos</v>
          </cell>
        </row>
        <row r="138">
          <cell r="D138" t="str">
            <v>503.01.01.01 - TRANSFERÊNCIAS PÚBLICAS - Transferências correntes para o Setor Público Administrativo - Transferências correntes para a Administração Central -Para Ministério das Finanças</v>
          </cell>
        </row>
        <row r="139">
          <cell r="D139" t="str">
            <v>503.01.01.02 - TRANSFERÊNCIAS PÚBLICAS - Transferências correntes para o Setor Público Administrativo - Transferências correntes para a Administração Central -Para Outros Ministérios e organismos</v>
          </cell>
        </row>
        <row r="140">
          <cell r="D140" t="str">
            <v>503.01.02 - TRANSFERÊNCIAS PÚBLICAS - Transferências correntes para o Setor Público Administrativo -Transferências correntes para a Segurança Social (entre regimes)</v>
          </cell>
        </row>
        <row r="141">
          <cell r="D141" t="str">
            <v>503.01.03 - TRANSFERÊNCIAS PÚBLICAS - Transferências correntes para o Setor Público Administrativo -Transferências correntes para a RAEOA</v>
          </cell>
        </row>
        <row r="142">
          <cell r="D142" t="str">
            <v>503.01.04 - TRANSFERÊNCIAS PÚBLICAS - Transferências correntes para o Setor Público Administrativo -Transferências correntes para os municípios</v>
          </cell>
        </row>
        <row r="143">
          <cell r="D143" t="str">
            <v>503.02.01 - TRANSFERÊNCIAS PÚBLICAS - Transferências correntes para sociedades -Transferências correntes para empresas públicas</v>
          </cell>
        </row>
        <row r="144">
          <cell r="D144" t="str">
            <v>503.02.02 - TRANSFERÊNCIAS PÚBLICAS - Transferências correntes para sociedades -Transferências correntes para sociedades financeiras</v>
          </cell>
        </row>
        <row r="145">
          <cell r="D145" t="str">
            <v>503.02.03 - TRANSFERÊNCIAS PÚBLICAS - Transferências correntes para sociedades -Transferências correntes para sociedades não-financeiras</v>
          </cell>
        </row>
        <row r="146">
          <cell r="D146" t="str">
            <v>503.03.01 - TRANSFERÊNCIAS PÚBLICAS - Transferências correntes para famílias -Pensão Social de invalidez do regime não contributivo</v>
          </cell>
        </row>
        <row r="147">
          <cell r="D147" t="str">
            <v>503.03.02 - TRANSFERÊNCIAS PÚBLICAS - Transferências correntes para famílias -Pensão Social de velhice do regime não contributivo</v>
          </cell>
        </row>
        <row r="148">
          <cell r="D148" t="str">
            <v>503.03.03 - TRANSFERÊNCIAS PÚBLICAS - Transferências correntes para famílias -Complemento de pensão de invalidez</v>
          </cell>
        </row>
        <row r="149">
          <cell r="D149" t="str">
            <v>503.03.04 - TRANSFERÊNCIAS PÚBLICAS - Transferências correntes para famílias -Complemento de pensão de velhice</v>
          </cell>
        </row>
        <row r="150">
          <cell r="D150" t="str">
            <v>503.03.05 - TRANSFERÊNCIAS PÚBLICAS - Transferências correntes para famílias -Complemento de pensão de sobrevivência</v>
          </cell>
        </row>
        <row r="151">
          <cell r="D151" t="str">
            <v>503.03.06 - TRANSFERÊNCIAS PÚBLICAS - Transferências correntes para famílias -Outras prestações do regime não contributivo de segurança social</v>
          </cell>
        </row>
        <row r="152">
          <cell r="D152" t="str">
            <v>503.03.07 - TRANSFERÊNCIAS PÚBLICAS - Transferências correntes para famílias -Pensão de invalidez do regime transitório</v>
          </cell>
        </row>
        <row r="153">
          <cell r="D153" t="str">
            <v>503.03.08 - TRANSFERÊNCIAS PÚBLICAS - Transferências correntes para famílias -Pensão de velhice do regime transitório</v>
          </cell>
        </row>
        <row r="154">
          <cell r="D154" t="str">
            <v>503.03.09 - TRANSFERÊNCIAS PÚBLICAS - Transferências correntes para famílias -Pensão de sobrevivência do regime transitório</v>
          </cell>
        </row>
        <row r="155">
          <cell r="D155" t="str">
            <v>503.03.10 - TRANSFERÊNCIAS PÚBLICAS - Transferências correntes para famílias -Pensão de invalidez do regime geral</v>
          </cell>
        </row>
        <row r="156">
          <cell r="D156" t="str">
            <v>503.03.11 - TRANSFERÊNCIAS PÚBLICAS - Transferências correntes para famílias -Pensão de velhice do regime geral</v>
          </cell>
        </row>
        <row r="157">
          <cell r="D157" t="str">
            <v>503.03.12 - TRANSFERÊNCIAS PÚBLICAS - Transferências correntes para famílias -Pensão de sobrevivência do regime geral</v>
          </cell>
        </row>
        <row r="158">
          <cell r="D158" t="str">
            <v>503.03.13 - TRANSFERÊNCIAS PÚBLICAS - Transferências correntes para famílias -Subsídio por risco clínico durante a gravidez</v>
          </cell>
        </row>
        <row r="159">
          <cell r="D159" t="str">
            <v>503.03.14 - TRANSFERÊNCIAS PÚBLICAS - Transferências correntes para famílias -Subsídio por interrupção de gravidez</v>
          </cell>
        </row>
        <row r="160">
          <cell r="D160" t="str">
            <v>503.03.15 - TRANSFERÊNCIAS PÚBLICAS - Transferências correntes para famílias -Subsídio por maternidade</v>
          </cell>
        </row>
        <row r="161">
          <cell r="D161" t="str">
            <v>503.03.16 - TRANSFERÊNCIAS PÚBLICAS - Transferências correntes para famílias -Subsídio por paternidade</v>
          </cell>
        </row>
        <row r="162">
          <cell r="D162" t="str">
            <v>503.03.17 - TRANSFERÊNCIAS PÚBLICAS - Transferências correntes para famílias -Subsídio por adoção</v>
          </cell>
        </row>
        <row r="163">
          <cell r="D163" t="str">
            <v>503.03.18 - TRANSFERÊNCIAS PÚBLICAS - Transferências correntes para famílias -Subsídio por morte</v>
          </cell>
        </row>
        <row r="164">
          <cell r="D164" t="str">
            <v>503.03.19 - TRANSFERÊNCIAS PÚBLICAS - Transferências correntes para famílias -Reembolso e ou apoio para despesas de funeral</v>
          </cell>
        </row>
        <row r="165">
          <cell r="D165" t="str">
            <v>503.03.20 - TRANSFERÊNCIAS PÚBLICAS - Transferências correntes para famílias -Subsídio de doença</v>
          </cell>
        </row>
        <row r="166">
          <cell r="D166" t="str">
            <v>503.03.21 - TRANSFERÊNCIAS PÚBLICAS - Transferências correntes para famílias -Subsídio de desemprego</v>
          </cell>
        </row>
        <row r="167">
          <cell r="D167" t="str">
            <v>503.03.22 - TRANSFERÊNCIAS PÚBLICAS - Transferências correntes para famílias -Abono de família</v>
          </cell>
        </row>
        <row r="168">
          <cell r="D168" t="str">
            <v>503.03.23 - TRANSFERÊNCIAS PÚBLICAS - Transferências correntes para famílias -Outras prestações do regime contributivo de segurança social</v>
          </cell>
        </row>
        <row r="169">
          <cell r="D169" t="str">
            <v>503.03.24 - TRANSFERÊNCIAS PÚBLICAS - Transferências correntes para famílias -Pensão para ex-titulares de cargos políticos</v>
          </cell>
        </row>
        <row r="170">
          <cell r="D170" t="str">
            <v>503.03.25 - TRANSFERÊNCIAS PÚBLICAS - Transferências correntes para famílias -Pensão dos combatentes e Mártires da Libertação Nacional</v>
          </cell>
        </row>
        <row r="171">
          <cell r="D171" t="str">
            <v>503.03.26 - TRANSFERÊNCIAS PÚBLICAS - Transferências correntes para famílias -Bolsa da Mãe</v>
          </cell>
        </row>
        <row r="172">
          <cell r="D172" t="str">
            <v>503.03.27 - TRANSFERÊNCIAS PÚBLICAS - Transferências correntes para famílias -Bolsas de estudo aos filhos dos Combatentes e Mártires da Libertação Nacional</v>
          </cell>
        </row>
        <row r="173">
          <cell r="D173" t="str">
            <v>503.03.28 - TRANSFERÊNCIAS PÚBLICAS - Transferências correntes para famílias -Outras bolsas de estudo no território nacional</v>
          </cell>
        </row>
        <row r="174">
          <cell r="D174" t="str">
            <v>503.03.29 - TRANSFERÊNCIAS PÚBLICAS - Transferências correntes para famílias -Outras bolsas de estudo no estrangeiro</v>
          </cell>
        </row>
        <row r="175">
          <cell r="D175" t="str">
            <v>503.03.30 - TRANSFERÊNCIAS PÚBLICAS - Transferências correntes para famílias -Outras prestações sociais</v>
          </cell>
        </row>
        <row r="176">
          <cell r="D176" t="str">
            <v>503.03.31 - TRANSFERÊNCIAS PÚBLICAS - Transferências correntes para famílias -Outras transferências correntes para famílias</v>
          </cell>
        </row>
        <row r="177">
          <cell r="D177" t="str">
            <v>503.04.01 - TRANSFERÊNCIAS PÚBLICAS - Transferências correntes para instituições sem fins lucrativos -Transferências correntes para fundações públicas</v>
          </cell>
        </row>
        <row r="178">
          <cell r="D178" t="str">
            <v>503.04.02 - TRANSFERÊNCIAS PÚBLICAS - Transferências correntes para instituições sem fins lucrativos -Transferências correntes para associações públicas</v>
          </cell>
        </row>
        <row r="179">
          <cell r="D179" t="str">
            <v>503.04.03 - TRANSFERÊNCIAS PÚBLICAS - Transferências correntes para instituições sem fins lucrativos -Outras transferências correntes para instituições sem fins lucrativos</v>
          </cell>
        </row>
        <row r="180">
          <cell r="D180" t="str">
            <v>503.05.01 - TRANSFERÊNCIAS PÚBLICAS - Transferências correntes para o exterior -Transferências correntes para países terceiros</v>
          </cell>
        </row>
        <row r="181">
          <cell r="D181" t="str">
            <v>503.05.02 - TRANSFERÊNCIAS PÚBLICAS - Transferências correntes para o exterior -Transferências correntes para organizações internacionais</v>
          </cell>
        </row>
        <row r="182">
          <cell r="D182" t="str">
            <v>503.05.03 - TRANSFERÊNCIAS PÚBLICAS - Transferências correntes para o exterior -Outras transferências correntes para o exterior</v>
          </cell>
        </row>
        <row r="183">
          <cell r="D183" t="str">
            <v>503.06.01 - TRANSFERÊNCIAS PÚBLICAS - Juros -Juros e taxa de compromisso do Banco Mundial</v>
          </cell>
        </row>
        <row r="184">
          <cell r="D184" t="str">
            <v>503.06.02 - TRANSFERÊNCIAS PÚBLICAS - Juros -Juros e taxa de compromisso do ADB</v>
          </cell>
        </row>
        <row r="185">
          <cell r="D185" t="str">
            <v>503.06.03 - TRANSFERÊNCIAS PÚBLICAS - Juros -Juros e taxa de compromisso da JICA</v>
          </cell>
        </row>
        <row r="186">
          <cell r="D186" t="str">
            <v>503.06.04 - TRANSFERÊNCIAS PÚBLICAS - Juros -Juros e taxa de compromisso do AIFFP</v>
          </cell>
        </row>
        <row r="187">
          <cell r="D187" t="str">
            <v>503.06.05 - TRANSFERÊNCIAS PÚBLICAS - Juros -Juros de títulos do Tesouro</v>
          </cell>
        </row>
        <row r="188">
          <cell r="D188" t="str">
            <v>503.06.06 - TRANSFERÊNCIAS PÚBLICAS - Juros -Outros juros da dívida pública</v>
          </cell>
        </row>
        <row r="189">
          <cell r="D189" t="str">
            <v>503.06.07 - TRANSFERÊNCIAS PÚBLICAS - Juros -Outros juros</v>
          </cell>
        </row>
        <row r="190">
          <cell r="D190" t="str">
            <v>503.07 - TRANSFERÊNCIAS PÚBLICAS - Impostos</v>
          </cell>
        </row>
        <row r="191">
          <cell r="D191" t="str">
            <v>503.08 - TRANSFERÊNCIAS PÚBLICAS - Taxas</v>
          </cell>
        </row>
        <row r="192">
          <cell r="D192" t="str">
            <v>503.09 - TRANSFERÊNCIAS PÚBLICAS - Coimas e outras penalidades</v>
          </cell>
        </row>
        <row r="193">
          <cell r="D193" t="str">
            <v>503.10 - TRANSFERÊNCIAS PÚBLICAS - Restituições não abatidas na receita</v>
          </cell>
        </row>
        <row r="194">
          <cell r="D194" t="str">
            <v>503.11.01.01.01 - TRANSFERÊNCIAS PÚBLICAS - Transferências de Capital - Transferências para o Setor Público Administrativo - Transferências para a Administração Central - Para Ministério das Finanças</v>
          </cell>
        </row>
        <row r="195">
          <cell r="D195" t="str">
            <v>503.11.01.01.02 - TRANSFERÊNCIAS PÚBLICAS - Transferências de Capital - Transferências para o Setor Público Administrativo - Transferências para a Administração Central - Para Outros Ministérios e organismos</v>
          </cell>
        </row>
        <row r="196">
          <cell r="D196" t="str">
            <v>503.11.01.02 - TRANSFERÊNCIAS PÚBLICAS - Transferências de Capital - Transferências para o Setor Público Administrativo - Transferências para a Segurança Social (entre regimes)</v>
          </cell>
        </row>
        <row r="197">
          <cell r="D197" t="str">
            <v>503.11.01.03 - TRANSFERÊNCIAS PÚBLICAS - Transferências de Capital - Transferências para o Setor Público Administrativo - Transferências para a RAEOA</v>
          </cell>
        </row>
        <row r="198">
          <cell r="D198" t="str">
            <v>503.11.01.04 - TRANSFERÊNCIAS PÚBLICAS - Transferências de Capital - Transferências para o Setor Público Administrativo - Transferências para os municípios</v>
          </cell>
        </row>
        <row r="199">
          <cell r="D199" t="str">
            <v>503.11.02 - TRANSFERÊNCIAS PÚBLICAS - Transferências de Capital - Transferências para sociedades</v>
          </cell>
        </row>
        <row r="200">
          <cell r="D200" t="str">
            <v>503.11.03 - TRANSFERÊNCIAS PÚBLICAS - Transferências de Capital - Transferências para famílias</v>
          </cell>
        </row>
        <row r="201">
          <cell r="D201" t="str">
            <v>503.11.04 - TRANSFERÊNCIAS PÚBLICAS - Transferências de Capital - Transferências para instituições sem fins lucrativos</v>
          </cell>
        </row>
        <row r="202">
          <cell r="D202" t="str">
            <v>503.11.05 - TRANSFERÊNCIAS PÚBLICAS - Transferências de Capital - Transferências para o exterior</v>
          </cell>
        </row>
        <row r="203">
          <cell r="D203" t="str">
            <v>503.11.06 - TRANSFERÊNCIAS PÚBLICAS - Transferências de Capital - Outras transferências de capital</v>
          </cell>
        </row>
        <row r="204">
          <cell r="D204" t="str">
            <v>503.12.01 - TRANSFERÊNCIAS PÚBLICAS - Ativos Financeiros - Concessão de empréstimos</v>
          </cell>
        </row>
        <row r="205">
          <cell r="D205" t="str">
            <v>503.12.02 - TRANSFERÊNCIAS PÚBLICAS - Ativos Financeiros - Aquisição de títulos</v>
          </cell>
        </row>
        <row r="206">
          <cell r="D206" t="str">
            <v>503.12.03 - TRANSFERÊNCIAS PÚBLICAS - Ativos Financeiros - Outros ativos financeiros</v>
          </cell>
        </row>
        <row r="207">
          <cell r="D207" t="str">
            <v>503.13.01 - TRANSFERÊNCIAS PÚBLICAS - Passivos Financeiros - Amortização de empréstimos do Banco Mundial</v>
          </cell>
        </row>
        <row r="208">
          <cell r="D208" t="str">
            <v>503.13.02 - TRANSFERÊNCIAS PÚBLICAS - Passivos Financeiros - Amortização de empréstimos do ADB</v>
          </cell>
        </row>
        <row r="209">
          <cell r="D209" t="str">
            <v>503.13.03 - TRANSFERÊNCIAS PÚBLICAS - Passivos Financeiros - Amortização de empréstimos da JICA</v>
          </cell>
        </row>
        <row r="210">
          <cell r="D210" t="str">
            <v>503.13.04 - TRANSFERÊNCIAS PÚBLICAS - Passivos Financeiros - Amortização de empréstimos do AIFFP</v>
          </cell>
        </row>
        <row r="211">
          <cell r="D211" t="str">
            <v>503.13.05 - TRANSFERÊNCIAS PÚBLICAS - Passivos Financeiros - Amortização de títulos do Tesouro</v>
          </cell>
        </row>
        <row r="212">
          <cell r="D212" t="str">
            <v>503.13.06 - TRANSFERÊNCIAS PÚBLICAS - Passivos Financeiros - Outros passivos financeiros</v>
          </cell>
        </row>
        <row r="213">
          <cell r="D213" t="str">
            <v>504.01.01 - CAPITAL MENOR - Aquisição de bens de capital móvel - Veículos civis</v>
          </cell>
        </row>
        <row r="214">
          <cell r="D214" t="str">
            <v>504.01.02 - CAPITAL MENOR - Aquisição de bens de capital móvel - Veículos militares</v>
          </cell>
        </row>
        <row r="215">
          <cell r="D215" t="str">
            <v>504.01.03 - CAPITAL MENOR - Aquisição de bens de capital móvel - Equipamento de informática</v>
          </cell>
        </row>
        <row r="216">
          <cell r="D216" t="str">
            <v>504.01.04 - CAPITAL MENOR - Aquisição de bens de capital móvel - Equipamento de água</v>
          </cell>
        </row>
        <row r="217">
          <cell r="D217" t="str">
            <v>504.01.05 - CAPITAL MENOR - Aquisição de bens de capital móvel - Equipamento de eletricidade</v>
          </cell>
        </row>
        <row r="218">
          <cell r="D218" t="str">
            <v>504.01.06 - CAPITAL MENOR - Aquisição de bens de capital móvel - Equipamento de comunicações</v>
          </cell>
        </row>
        <row r="219">
          <cell r="D219" t="str">
            <v>504.01.07 - CAPITAL MENOR - Aquisição de bens de capital móvel - Equipamento de segurança</v>
          </cell>
        </row>
        <row r="220">
          <cell r="D220" t="str">
            <v>504.01.08 - CAPITAL MENOR - Aquisição de bens de capital móvel - Equipamento de construção</v>
          </cell>
        </row>
        <row r="221">
          <cell r="D221" t="str">
            <v>504.01.09 - CAPITAL MENOR - Aquisição de bens de capital móvel - Equipamento de transporte</v>
          </cell>
        </row>
        <row r="222">
          <cell r="D222" t="str">
            <v>504.01.10 - CAPITAL MENOR - Aquisição de bens de capital móvel - Geradores</v>
          </cell>
        </row>
        <row r="223">
          <cell r="D223" t="str">
            <v>504.01.11 - CAPITAL MENOR - Aquisição de bens de capital móvel - Equipamento de ar condicionado</v>
          </cell>
        </row>
        <row r="224">
          <cell r="D224" t="str">
            <v>504.01.12 - CAPITAL MENOR - Aquisição de bens de capital móvel - Outro equipamento</v>
          </cell>
        </row>
        <row r="225">
          <cell r="D225" t="str">
            <v>504.01.13 - CAPITAL MENOR - Aquisição de bens de capital móvel - Mobiliário</v>
          </cell>
        </row>
        <row r="226">
          <cell r="D226" t="str">
            <v>504.01.14 - CAPITAL MENOR - Aquisição de bens de capital móvel - Outros bens de capital móvel</v>
          </cell>
        </row>
        <row r="227">
          <cell r="D227" t="str">
            <v>504.02 - CAPITAL MENOR - Aquisição de serviços de capital</v>
          </cell>
        </row>
        <row r="228">
          <cell r="D228" t="str">
            <v>505.01.01 - CAPITAL DE DESENVOLVIMENTO - Aquisição de bens de capital fixo - Terrenos</v>
          </cell>
        </row>
        <row r="229">
          <cell r="D229" t="str">
            <v>505.01.02 - CAPITAL DE DESENVOLVIMENTO - Aquisição de bens de capital fixo - Edifícios administrativos</v>
          </cell>
        </row>
        <row r="230">
          <cell r="D230" t="str">
            <v>505.01.03 - CAPITAL DE DESENVOLVIMENTO - Aquisição de bens de capital fixo - Edifícios residenciais</v>
          </cell>
        </row>
        <row r="231">
          <cell r="D231" t="str">
            <v>505.01.04 - CAPITAL DE DESENVOLVIMENTO - Aquisição de bens de capital fixo - Edifícios escolares e universitários</v>
          </cell>
        </row>
        <row r="232">
          <cell r="D232" t="str">
            <v>505.01.05 - CAPITAL DE DESENVOLVIMENTO - Aquisição de bens de capital fixo - Edifícios médico-hospitalares</v>
          </cell>
        </row>
        <row r="233">
          <cell r="D233" t="str">
            <v>505.01.06 - CAPITAL DE DESENVOLVIMENTO - Aquisição de bens de capital fixo - Armazéns</v>
          </cell>
        </row>
        <row r="234">
          <cell r="D234" t="str">
            <v>505.01.07 - CAPITAL DE DESENVOLVIMENTO - Aquisição de bens de capital fixo - Outros edifícios</v>
          </cell>
        </row>
        <row r="235">
          <cell r="D235" t="str">
            <v>505.01.08 - CAPITAL DE DESENVOLVIMENTO - Aquisição de bens de capital fixo - Estradas</v>
          </cell>
        </row>
        <row r="236">
          <cell r="D236" t="str">
            <v>505.01.09 - CAPITAL DE DESENVOLVIMENTO - Aquisição de bens de capital fixo - Pontes</v>
          </cell>
        </row>
        <row r="237">
          <cell r="D237" t="str">
            <v>505.01.10 - CAPITAL DE DESENVOLVIMENTO - Aquisição de bens de capital fixo - Portos</v>
          </cell>
        </row>
        <row r="238">
          <cell r="D238" t="str">
            <v>505.01.11 - CAPITAL DE DESENVOLVIMENTO - Aquisição de bens de capital fixo - Aeroportos</v>
          </cell>
        </row>
        <row r="239">
          <cell r="D239" t="str">
            <v>505.01.12 - CAPITAL DE DESENVOLVIMENTO - Aquisição de bens de capital fixo - Infraestruturas agrícolas e de irrigação</v>
          </cell>
        </row>
        <row r="240">
          <cell r="D240" t="str">
            <v>505.01.13 - CAPITAL DE DESENVOLVIMENTO - Aquisição de bens de capital fixo - Infraestruturas de comunicações</v>
          </cell>
        </row>
        <row r="241">
          <cell r="D241" t="str">
            <v>505.01.14 - CAPITAL DE DESENVOLVIMENTO - Aquisição de bens de capital fixo - Infraestruturas energéticas</v>
          </cell>
        </row>
        <row r="242">
          <cell r="D242" t="str">
            <v>505.01.15 - CAPITAL DE DESENVOLVIMENTO - Aquisição de bens de capital fixo - Infraestruturas de água e saneamento</v>
          </cell>
        </row>
        <row r="243">
          <cell r="D243" t="str">
            <v>505.01.16 - CAPITAL DE DESENVOLVIMENTO - Aquisição de bens de capital fixo - Infraestruturas turísticas, de recreio e desporto</v>
          </cell>
        </row>
        <row r="244">
          <cell r="D244" t="str">
            <v>505.01.17 - CAPITAL DE DESENVOLVIMENTO - Aquisição de bens de capital fixo - Outras infraestruturas</v>
          </cell>
        </row>
        <row r="245">
          <cell r="D245" t="str">
            <v>505.01.18 - CAPITAL DE DESENVOLVIMENTO - Aquisição de bens de capital fixo - Outros imóveis</v>
          </cell>
        </row>
        <row r="246">
          <cell r="D246" t="str">
            <v>506.01 - OPERAÇÕES EXTRAORÇAMENTAIS - Adiantamentos de caixa</v>
          </cell>
        </row>
        <row r="247">
          <cell r="D247" t="str">
            <v>506.02.01 - OPERAÇÕES EXTRAORÇAMENTAIS - Transferência de impostos e cotizações retidos - Transferência para a Autoridade Tributária de impostos retidos</v>
          </cell>
        </row>
        <row r="248">
          <cell r="D248" t="str">
            <v>506.02.02 - OPERAÇÕES EXTRAORÇAMENTAIS - Transferência de impostos e cotizações retidos - Transferência para a Segurança Social de cotizações retidas</v>
          </cell>
        </row>
        <row r="249">
          <cell r="D249" t="str">
            <v>506.02.03 - OPERAÇÕES EXTRAORÇAMENTAIS - Transferência de impostos e cotizações retidos - Outras transferências de impostos e cotizações retidos</v>
          </cell>
        </row>
        <row r="250">
          <cell r="D250" t="str">
            <v>506.03.01 - OPERAÇÕES EXTRAORÇAMENTAIS - Devolução de cauções e garantias - Devolução de caução de execução</v>
          </cell>
        </row>
        <row r="251">
          <cell r="D251" t="str">
            <v>506.03.02 - OPERAÇÕES EXTRAORÇAMENTAIS - Devolução de cauções e garantias - Devolução de caução de qualidade</v>
          </cell>
        </row>
        <row r="252">
          <cell r="D252" t="str">
            <v>506.03.03 - OPERAÇÕES EXTRAORÇAMENTAIS - Devolução de cauções e garantias - Devolução de garantia de pagamento adiantado</v>
          </cell>
        </row>
        <row r="253">
          <cell r="D253" t="str">
            <v>506.04 - OPERAÇÕES EXTRAORÇAMENTAIS - Outras operações extraorçamentais</v>
          </cell>
        </row>
        <row r="254">
          <cell r="D254" t="str">
            <v>401.01.01 - Impostos e contribuições para a Segurança Social - Impostos - Imposto sobre serviços</v>
          </cell>
        </row>
        <row r="255">
          <cell r="D255" t="str">
            <v>401.01.02 - Impostos e contribuições para a Segurança Social - Impostos - Imposto seletivo de consumo</v>
          </cell>
        </row>
        <row r="256">
          <cell r="D256" t="str">
            <v>401.01.03 - Impostos e contribuições para a Segurança Social - Impostos - Imposto sobre vendas</v>
          </cell>
        </row>
        <row r="257">
          <cell r="D257" t="str">
            <v>401.01.04 - Impostos e contribuições para a Segurança Social - Impostos - Imposto sobre salários</v>
          </cell>
        </row>
        <row r="258">
          <cell r="D258" t="str">
            <v>401.01.05 - Impostos e contribuições para a Segurança Social - Impostos - Imposto sobre o rendimento</v>
          </cell>
        </row>
        <row r="259">
          <cell r="D259" t="str">
            <v>401.01.06 - Impostos e contribuições para a Segurança Social - Impostos - Imposto sobre o valor acrescentado</v>
          </cell>
        </row>
        <row r="260">
          <cell r="D260" t="str">
            <v>401.01.07 - Impostos e contribuições para a Segurança Social - Impostos - Imposto sobre o Petróleo Suplementar</v>
          </cell>
        </row>
        <row r="261">
          <cell r="D261" t="str">
            <v>401.01.08 - Impostos e contribuições para a Segurança Social - Impostos - Lucros partilhados do Petróleo e Gás</v>
          </cell>
        </row>
        <row r="262">
          <cell r="D262" t="str">
            <v>401.01.09 - Impostos e contribuições para a Segurança Social - Impostos - Timor Sea First Tranche Petroleum (FTP) Royalties</v>
          </cell>
        </row>
        <row r="263">
          <cell r="D263" t="str">
            <v>401.01.10 - Impostos e contribuições para a Segurança Social - Impostos - Impostos abolidos</v>
          </cell>
        </row>
        <row r="264">
          <cell r="D264" t="str">
            <v>401.01.11 - Impostos e contribuições para a Segurança Social - Impostos - Outros impostos</v>
          </cell>
        </row>
        <row r="265">
          <cell r="D265" t="str">
            <v>401.02 - Impostos e contribuições para a Segurança Social - Direitos aduaneiros de importação</v>
          </cell>
        </row>
        <row r="266">
          <cell r="D266" t="str">
            <v>401.03.01 - Impostos e contribuições para a Segurança Social - Contribuições e cotizações para a Segurança Social - Contribuições de entidade empregadora do Setor Público</v>
          </cell>
        </row>
        <row r="267">
          <cell r="D267" t="str">
            <v>401.03.02 - Impostos e contribuições para a Segurança Social - Contribuições e cotizações para a Segurança Social - Contribuições de entidade empregadora do Setor Privado</v>
          </cell>
        </row>
        <row r="268">
          <cell r="D268" t="str">
            <v>401.03.03 - Impostos e contribuições para a Segurança Social - Contribuições e cotizações para a Segurança Social - Cotizações de trabalhador do Setor Público</v>
          </cell>
        </row>
        <row r="269">
          <cell r="D269" t="str">
            <v>401.03.04 - Impostos e contribuições para a Segurança Social - Contribuições e cotizações para a Segurança Social - Cotizações de trabalhador do Setor Privado</v>
          </cell>
        </row>
        <row r="270">
          <cell r="D270" t="str">
            <v>402.01.01 - Taxas, coimas e outras penalidades - Taxas - Taxas aeroportuárias</v>
          </cell>
        </row>
        <row r="271">
          <cell r="D271" t="str">
            <v>402.01.02 - Taxas, coimas e outras penalidades - Taxas - Taxas ambientais</v>
          </cell>
        </row>
        <row r="272">
          <cell r="D272" t="str">
            <v>402.01.03 - Taxas, coimas e outras penalidades - Taxas - Taxas de estacionamento</v>
          </cell>
        </row>
        <row r="273">
          <cell r="D273" t="str">
            <v>402.01.04 - Taxas, coimas e outras penalidades - Taxas - Taxas de justiça</v>
          </cell>
        </row>
        <row r="274">
          <cell r="D274" t="str">
            <v>402.01.05 - Taxas, coimas e outras penalidades - Taxas - Taxas de publicidade</v>
          </cell>
        </row>
        <row r="275">
          <cell r="D275" t="str">
            <v>402.01.06 - Taxas, coimas e outras penalidades - Taxas - Taxas de passaporte</v>
          </cell>
        </row>
        <row r="276">
          <cell r="D276" t="str">
            <v>402.01.07 - Taxas, coimas e outras penalidades - Taxas - Taxas de entrada e vistos</v>
          </cell>
        </row>
        <row r="277">
          <cell r="D277" t="str">
            <v>402.01.08 - Taxas, coimas e outras penalidades - Taxas - Taxas de registo</v>
          </cell>
        </row>
        <row r="278">
          <cell r="D278" t="str">
            <v>402.01.09 - Taxas, coimas e outras penalidades - Taxas - Taxas de pesca</v>
          </cell>
        </row>
        <row r="279">
          <cell r="D279" t="str">
            <v>402.01.10 - Taxas, coimas e outras penalidades - Taxas - Taxas portuárias</v>
          </cell>
        </row>
        <row r="280">
          <cell r="D280" t="str">
            <v>402.01.11 - Taxas, coimas e outras penalidades - Taxas - Taxas sobre atividade florestal</v>
          </cell>
        </row>
        <row r="281">
          <cell r="D281" t="str">
            <v>402.01.12 - Taxas, coimas e outras penalidades - Taxas - Taxas sobre atividades extrativas</v>
          </cell>
        </row>
        <row r="282">
          <cell r="D282" t="str">
            <v>402.01.13 - Taxas, coimas e outras penalidades - Taxas - Taxas sobre atividade petrolífera</v>
          </cell>
        </row>
        <row r="283">
          <cell r="D283" t="str">
            <v>402.01.14 - Taxas, coimas e outras penalidades - Taxas - Taxas sobre telecomunicações</v>
          </cell>
        </row>
        <row r="284">
          <cell r="D284" t="str">
            <v>402.01.15 - Taxas, coimas e outras penalidades - Taxas - Taxas sobre transportes</v>
          </cell>
        </row>
        <row r="285">
          <cell r="D285" t="str">
            <v>402.01.16 - Taxas, coimas e outras penalidades - Taxas - Taxas sobre jogos sociais</v>
          </cell>
        </row>
        <row r="286">
          <cell r="D286" t="str">
            <v>402.01.17 - Taxas, coimas e outras penalidades - Taxas - Propinas</v>
          </cell>
        </row>
        <row r="287">
          <cell r="D287" t="str">
            <v>402.01.18 - Taxas, coimas e outras penalidades - Taxas - Outras taxas</v>
          </cell>
        </row>
        <row r="288">
          <cell r="D288" t="str">
            <v>402.02.01 - Taxas, coimas e outras penalidades - Coimas e outras penalidades - Juros de mora</v>
          </cell>
        </row>
        <row r="289">
          <cell r="D289" t="str">
            <v>402.02.02 - Taxas, coimas e outras penalidades - Coimas e outras penalidades - Juros compensatórios</v>
          </cell>
        </row>
        <row r="290">
          <cell r="D290" t="str">
            <v>402.02.03 - Taxas, coimas e outras penalidades - Coimas e outras penalidades - Coimas decorrentes do Código da Estrada</v>
          </cell>
        </row>
        <row r="291">
          <cell r="D291" t="str">
            <v>402.02.04 - Taxas, coimas e outras penalidades - Coimas e outras penalidades - Sanções e coimas da Segurança Social</v>
          </cell>
        </row>
        <row r="292">
          <cell r="D292" t="str">
            <v>402.02.05 - Taxas, coimas e outras penalidades - Coimas e outras penalidades - Coimas laborais</v>
          </cell>
        </row>
        <row r="293">
          <cell r="D293" t="str">
            <v>402.02.06 - Taxas, coimas e outras penalidades - Coimas e outras penalidades - Multas decorrentes de processo-crime</v>
          </cell>
        </row>
        <row r="294">
          <cell r="D294" t="str">
            <v>402.02.07 - Taxas, coimas e outras penalidades - Coimas e outras penalidades - Outras coimas e penalidades</v>
          </cell>
        </row>
        <row r="295">
          <cell r="D295" t="str">
            <v>403.01.01 - Rendimentos - Rendas - Arrendamento de bens imóveis de média e longa duração</v>
          </cell>
        </row>
        <row r="296">
          <cell r="D296" t="str">
            <v>403.01.02 - Rendimentos - Rendas - Arrendamento de bens imóveis de curta duração</v>
          </cell>
        </row>
        <row r="297">
          <cell r="D297" t="str">
            <v>403.01.03 - Rendimentos - Rendas - Arrendamento de bens móveis de média e longa duração</v>
          </cell>
        </row>
        <row r="298">
          <cell r="D298" t="str">
            <v>403.01.04 - Rendimentos - Rendas - Arrendamento de bens móveis de curta duração</v>
          </cell>
        </row>
        <row r="299">
          <cell r="D299" t="str">
            <v>403.01.05 - Rendimentos - Rendas - Outras rendas</v>
          </cell>
        </row>
        <row r="300">
          <cell r="D300" t="str">
            <v>403.02 - Rendimentos - Ativos incorpóreos</v>
          </cell>
        </row>
        <row r="301">
          <cell r="D301" t="str">
            <v>403.03 - Rendimentos - Juros</v>
          </cell>
        </row>
        <row r="302">
          <cell r="D302" t="str">
            <v>403.04.01 - Rendimentos - Dividendos e participações nos lucros - Dividendos do Banco Central de Timor-Leste</v>
          </cell>
        </row>
        <row r="303">
          <cell r="D303" t="str">
            <v>403.04.02 - Rendimentos - Dividendos e participações nos lucros - Dividendos do Banco Nacional de Comércio de Timor-Leste</v>
          </cell>
        </row>
        <row r="304">
          <cell r="D304" t="str">
            <v>403.04.03 - Rendimentos - Dividendos e participações nos lucros - Outros dividendos e participações nos lucros</v>
          </cell>
        </row>
        <row r="305">
          <cell r="D305" t="str">
            <v>403.05 - Rendimentos - Outros rendimentos</v>
          </cell>
        </row>
        <row r="306">
          <cell r="D306" t="str">
            <v>404.01 - Transferências - Transferências correntes do Fundo Petrolífero relativas ao Rendimento Sustentável Estimado</v>
          </cell>
        </row>
        <row r="307">
          <cell r="D307" t="str">
            <v>404.02.01.01.01 - Transferências - Transferências correntes do Setor Público Administrativo  - Transferências correntes da Administração Central - Transferências correntes do Ministério das Finanças - Para financiamento da Pensão Social</v>
          </cell>
        </row>
        <row r="308">
          <cell r="D308" t="str">
            <v>404.02.01.01.02 - Transferências - Transferências correntes do Setor Público Administrativo  - Transferências correntes da Administração Central - Transferências correntes do Ministério das Finanças - Para financiamento do Regime Transitório</v>
          </cell>
        </row>
        <row r="309">
          <cell r="D309" t="str">
            <v>404.02.01.01.03 - Transferências - Transferências correntes do Setor Público Administrativo  - Transferências correntes da Administração Central - Transferências correntes do Ministério das Finanças - Para financiamento das despesas de administração</v>
          </cell>
        </row>
        <row r="310">
          <cell r="D310" t="str">
            <v>404.02.01.01.04-Transferências-Transferências correntes do Setor Público Administrativo -Transferências correntes da Administração Central-Transferências correntes do Ministério das Finanças-Para financiamento da garantia de valores mínimos de Pensão</v>
          </cell>
        </row>
        <row r="311">
          <cell r="D311" t="str">
            <v>404.02.01.02 - Transferências - Transferências correntes do Setor Público Administrativo  - Transferências correntes da Administração Central - Transferências correntes de outros Ministérios e organismos</v>
          </cell>
        </row>
        <row r="312">
          <cell r="D312" t="str">
            <v>404.02.02 - Transferências - Transferências correntes do Setor Público Administrativo  - Transferências correntes da Segurança Social (entre regimes)</v>
          </cell>
        </row>
        <row r="313">
          <cell r="D313" t="str">
            <v>404.02.03 - Transferências - Transferências correntes do Setor Público Administrativo  - Transferências correntes da RAEOA</v>
          </cell>
        </row>
        <row r="314">
          <cell r="D314" t="str">
            <v>404.02.04 - Transferências - Transferências correntes do Setor Público Administrativo  - Transferências correntes dos municípios</v>
          </cell>
        </row>
        <row r="315">
          <cell r="D315" t="str">
            <v>404.03 - Transferências - Transferências correntes de sociedades</v>
          </cell>
        </row>
        <row r="316">
          <cell r="D316" t="str">
            <v>404.04 - Transferências - Transferências correntes das famílias</v>
          </cell>
        </row>
        <row r="317">
          <cell r="D317" t="str">
            <v>404.05.01 - Transferências - Transferências correntes de instituições sem fins lucrativos - Transferências correntes de fundações públicas</v>
          </cell>
        </row>
        <row r="318">
          <cell r="D318" t="str">
            <v>404.05.02 - Transferências - Transferências correntes de instituições sem fins lucrativos - Transferências correntes de associações públicas</v>
          </cell>
        </row>
        <row r="319">
          <cell r="D319" t="str">
            <v>404.05.03 - Transferências - Transferências correntes de instituições sem fins lucrativos - Transferências correntes de outras instituições sem fins lucrativos</v>
          </cell>
        </row>
        <row r="320">
          <cell r="D320" t="str">
            <v>404.06.01 - Transferências - Transferências correntes do Exterior - Transferências correntes de países terceiros</v>
          </cell>
        </row>
        <row r="321">
          <cell r="D321" t="str">
            <v>404.06.02 - Transferências - Transferências correntes do Exterior - Transferências correntes de organizações internacionais</v>
          </cell>
        </row>
        <row r="322">
          <cell r="D322" t="str">
            <v>404.06.03 - Transferências - Transferências correntes do Exterior - Outras transferências correntes do exterior</v>
          </cell>
        </row>
        <row r="323">
          <cell r="D323" t="str">
            <v>404.07 - Transferências - Outras transferências correntes</v>
          </cell>
        </row>
        <row r="324">
          <cell r="D324" t="str">
            <v>404.08 - Transferências - Transferências de capital do Fundo Petrolífero acima do Rendimento Sustentável Estimado</v>
          </cell>
        </row>
        <row r="325">
          <cell r="D325" t="str">
            <v>404.09.01 - Transferências - Transferências de capital do Setor Público Administrativo  - Transferências de capital da Administração Central</v>
          </cell>
        </row>
        <row r="326">
          <cell r="D326" t="str">
            <v>404.09.02 - Transferências - Transferências de capital do Setor Público Administrativo  - Transferências de capital da Segurança Social (entre regimes)</v>
          </cell>
        </row>
        <row r="327">
          <cell r="D327" t="str">
            <v>404.09.03 - Transferências - Transferências de capital do Setor Público Administrativo  - Transferências de capital da RAEOA</v>
          </cell>
        </row>
        <row r="328">
          <cell r="D328" t="str">
            <v>404.09.04 - Transferências - Transferências de capital do Setor Público Administrativo  - Transferências de capital dos municípios</v>
          </cell>
        </row>
        <row r="329">
          <cell r="D329" t="str">
            <v>404.10 - Transferências - Outras transferências de capital</v>
          </cell>
        </row>
        <row r="330">
          <cell r="D330" t="str">
            <v>405.01.01 - Venda de bens e serviços - Vendas de bens correntes - Livros e Publicações</v>
          </cell>
        </row>
        <row r="331">
          <cell r="D331" t="str">
            <v>405.01.02 - Venda de bens e serviços - Vendas de bens correntes - Formulários e impressos</v>
          </cell>
        </row>
        <row r="332">
          <cell r="D332" t="str">
            <v>405.01.03 - Venda de bens e serviços - Vendas de bens correntes - Material de escritório</v>
          </cell>
        </row>
        <row r="333">
          <cell r="D333" t="str">
            <v>405.01.04 - Venda de bens e serviços - Vendas de bens correntes - Fardamentos e artigos pessoais</v>
          </cell>
        </row>
        <row r="334">
          <cell r="D334" t="str">
            <v>405.01.05 - Venda de bens e serviços - Vendas de bens correntes - Produtos agrícolas e pecuários</v>
          </cell>
        </row>
        <row r="335">
          <cell r="D335" t="str">
            <v>405.01.06 - Venda de bens e serviços - Vendas de bens correntes - Produtos alimentares e bebidas</v>
          </cell>
        </row>
        <row r="336">
          <cell r="D336" t="str">
            <v>405.01.07 - Venda de bens e serviços - Vendas de bens correntes - Bens públicos</v>
          </cell>
        </row>
        <row r="337">
          <cell r="D337" t="str">
            <v>405.01.08 - Venda de bens e serviços - Vendas de bens correntes - Bens inutilizados</v>
          </cell>
        </row>
        <row r="338">
          <cell r="D338" t="str">
            <v>405.01.09 - Venda de bens e serviços - Vendas de bens correntes - Desperdícios e resíduos</v>
          </cell>
        </row>
        <row r="339">
          <cell r="D339" t="str">
            <v>405.01.10 - Venda de bens e serviços - Vendas de bens correntes - Outros bens correntes</v>
          </cell>
        </row>
        <row r="340">
          <cell r="D340" t="str">
            <v>405.02.01 - Venda de bens e serviços - Vendas de bens de capital - Terrenos</v>
          </cell>
        </row>
        <row r="341">
          <cell r="D341" t="str">
            <v>405.02.02 - Venda de bens e serviços - Vendas de bens de capital - Edifícios</v>
          </cell>
        </row>
        <row r="342">
          <cell r="D342" t="str">
            <v>405.02.03 - Venda de bens e serviços - Vendas de bens de capital - Infraestruturas</v>
          </cell>
        </row>
        <row r="343">
          <cell r="D343" t="str">
            <v>405.02.04 - Venda de bens e serviços - Vendas de bens de capital - Outros imóveis</v>
          </cell>
        </row>
        <row r="344">
          <cell r="D344" t="str">
            <v>405.02.05 - Venda de bens e serviços - Vendas de bens de capital - Veículos civis</v>
          </cell>
        </row>
        <row r="345">
          <cell r="D345" t="str">
            <v>405.02.06 - Venda de bens e serviços - Vendas de bens de capital - Veículos militares</v>
          </cell>
        </row>
        <row r="346">
          <cell r="D346" t="str">
            <v>405.02.07 - Venda de bens e serviços - Vendas de bens de capital - Equipamento de informática</v>
          </cell>
        </row>
        <row r="347">
          <cell r="D347" t="str">
            <v>405.02.08 - Venda de bens e serviços - Vendas de bens de capital - Equipamento de água</v>
          </cell>
        </row>
        <row r="348">
          <cell r="D348" t="str">
            <v>405.02.09 - Venda de bens e serviços - Vendas de bens de capital - Equipamento de eletricidade</v>
          </cell>
        </row>
        <row r="349">
          <cell r="D349" t="str">
            <v>405.02.10 - Venda de bens e serviços - Vendas de bens de capital - Equipamento de comunicações</v>
          </cell>
        </row>
        <row r="350">
          <cell r="D350" t="str">
            <v>405.02.11 - Venda de bens e serviços - Vendas de bens de capital - Equipamento de segurança</v>
          </cell>
        </row>
        <row r="351">
          <cell r="D351" t="str">
            <v>405.02.12 - Venda de bens e serviços - Vendas de bens de capital - Equipamento de construção</v>
          </cell>
        </row>
        <row r="352">
          <cell r="D352" t="str">
            <v>405.02.13 - Venda de bens e serviços - Vendas de bens de capital - Equipamento de transporte</v>
          </cell>
        </row>
        <row r="353">
          <cell r="D353" t="str">
            <v>405.02.14 - Venda de bens e serviços - Vendas de bens de capital - Outro equipamento</v>
          </cell>
        </row>
        <row r="354">
          <cell r="D354" t="str">
            <v>405.02.15 - Venda de bens e serviços - Vendas de bens de capital - Mobiliário</v>
          </cell>
        </row>
        <row r="355">
          <cell r="D355" t="str">
            <v>405.02.16 - Venda de bens e serviços - Vendas de bens de capital - Ativos incorpóreos</v>
          </cell>
        </row>
        <row r="356">
          <cell r="D356" t="str">
            <v>405.02.17 - Venda de bens e serviços - Vendas de bens de capital - Outros bens de capital</v>
          </cell>
        </row>
        <row r="357">
          <cell r="D357" t="str">
            <v>405.03.01 - Venda de bens e serviços - Serviços correntes - Estudos, pareceres, projetos e consultadoria</v>
          </cell>
        </row>
        <row r="358">
          <cell r="D358" t="str">
            <v>405.03.02 - Venda de bens e serviços - Serviços correntes - Vistorias e ensaios</v>
          </cell>
        </row>
        <row r="359">
          <cell r="D359" t="str">
            <v>405.03.03 - Venda de bens e serviços - Serviços correntes - Serviços de laboratórios</v>
          </cell>
        </row>
        <row r="360">
          <cell r="D360" t="str">
            <v>405.03.04 - Venda de bens e serviços - Serviços correntes - Atividades de saúde</v>
          </cell>
        </row>
        <row r="361">
          <cell r="D361" t="str">
            <v>405.03.05 - Venda de bens e serviços - Serviços correntes - Reparações</v>
          </cell>
        </row>
        <row r="362">
          <cell r="D362" t="str">
            <v>405.03.06 - Venda de bens e serviços - Serviços correntes - Alimentação e alojamento</v>
          </cell>
        </row>
        <row r="363">
          <cell r="D363" t="str">
            <v>405.03.07 - Venda de bens e serviços - Serviços correntes - Serviços públicos</v>
          </cell>
        </row>
        <row r="364">
          <cell r="D364" t="str">
            <v>405.03.08 - Venda de bens e serviços - Serviços correntes - Serviços sociais, recreativos, culturais e desporto</v>
          </cell>
        </row>
        <row r="365">
          <cell r="D365" t="str">
            <v>405.03.09 - Venda de bens e serviços - Serviços correntes - Serviços de correio</v>
          </cell>
        </row>
        <row r="366">
          <cell r="D366" t="str">
            <v>405.03.10 - Venda de bens e serviços - Serviços correntes - Outros serviços correntes</v>
          </cell>
        </row>
        <row r="367">
          <cell r="D367" t="str">
            <v>405.04 - Venda de bens e serviços - Serviços de capital</v>
          </cell>
        </row>
        <row r="368">
          <cell r="D368" t="str">
            <v>406.01.01 - Ativos e passivos financeiros - Ativos financeiros - Levantamento de depósitos e investimentos</v>
          </cell>
        </row>
        <row r="369">
          <cell r="D369" t="str">
            <v>406.01.02 - Ativos e passivos financeiros - Ativos financeiros - Alienação de títulos</v>
          </cell>
        </row>
        <row r="370">
          <cell r="D370" t="str">
            <v>406.01.03 - Ativos e passivos financeiros - Ativos financeiros - Alienação de partes sociais</v>
          </cell>
        </row>
        <row r="371">
          <cell r="D371" t="str">
            <v>406.01.04 - Ativos e passivos financeiros - Ativos financeiros - Reembolso de empréstimos feitos pelo Estado</v>
          </cell>
        </row>
        <row r="372">
          <cell r="D372" t="str">
            <v>406.01.05 - Ativos e passivos financeiros - Ativos financeiros - Recuperação de créditos</v>
          </cell>
        </row>
        <row r="373">
          <cell r="D373" t="str">
            <v>406.01.06 - Ativos e passivos financeiros - Ativos financeiros - Outros ativos financeiros</v>
          </cell>
        </row>
        <row r="374">
          <cell r="D374" t="str">
            <v>406.02.01 - Ativos e passivos financeiros - Passivos Financeiros - Contração de empréstimos</v>
          </cell>
        </row>
        <row r="375">
          <cell r="D375" t="str">
            <v>406.02.02 - Ativos e passivos financeiros - Passivos Financeiros - Emissão de títulos do tesouro</v>
          </cell>
        </row>
        <row r="376">
          <cell r="D376" t="str">
            <v>406.02.03 - Ativos e passivos financeiros - Passivos Financeiros - Outros passivos financeiros</v>
          </cell>
        </row>
        <row r="377">
          <cell r="D377" t="str">
            <v>407 - Reposições não abatidas nos pagamentos</v>
          </cell>
        </row>
        <row r="378">
          <cell r="D378" t="str">
            <v>408 - Saldo de Gerência</v>
          </cell>
        </row>
        <row r="379">
          <cell r="D379" t="str">
            <v>409.01 - Operações extraorçamentais - Adiantamentos de caixa</v>
          </cell>
        </row>
        <row r="380">
          <cell r="D380" t="str">
            <v>409.02 - Operações extraorçamentais - Retenção de impostos e cotizações</v>
          </cell>
        </row>
        <row r="381">
          <cell r="D381" t="str">
            <v>409.03.01 - Operações extraorçamentais - Cauções e garantias - Caução de execução</v>
          </cell>
        </row>
        <row r="382">
          <cell r="D382" t="str">
            <v>409.03.02 - Operações extraorçamentais - Cauções e garantias - Caução de qualidade</v>
          </cell>
        </row>
        <row r="383">
          <cell r="D383" t="str">
            <v>409.03.03 - Operações extraorçamentais - Cauções e garantias - Garantia de pagamento adiantado</v>
          </cell>
        </row>
        <row r="384">
          <cell r="D384" t="str">
            <v>409.04 - Operações extraorçamentais - Outras operações extraorçamentais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S_INDICE"/>
      <sheetName val="controlo"/>
      <sheetName val="INTERFACE"/>
      <sheetName val="SubExtra"/>
      <sheetName val="PRE_Subsidio"/>
      <sheetName val="PRE_Dispensa"/>
      <sheetName val="PRE_Operacional"/>
      <sheetName val="CABIMENTOS"/>
      <sheetName val="COMPROMISSOS"/>
      <sheetName val="RECEITAS_GP"/>
      <sheetName val="RECEITAS_PAC"/>
      <sheetName val="CONTA CAIXA"/>
      <sheetName val="CONTA BANCO_CENTRAL"/>
      <sheetName val="CONTA BNCTL"/>
      <sheetName val="CONTA BNU"/>
      <sheetName val="CONTA MANDIRI"/>
      <sheetName val="CONTA BRI"/>
      <sheetName val="CONTA ANZ"/>
      <sheetName val="MAPA1_ORÇAMENTO_Regimes"/>
      <sheetName val="MAPA2_Orçamento_Resumo"/>
      <sheetName val="MAPA3_EXECUÇÃO_Regimes"/>
      <sheetName val="MAPA4_EXECUÇÃO_Resumo"/>
      <sheetName val="MAPA_TransfOE"/>
      <sheetName val="RELATORIO"/>
      <sheetName val="ClassificadorReceitas"/>
      <sheetName val="ClassificadorDespesas"/>
      <sheetName val="ClassificadorEconomico"/>
      <sheetName val="plano de contas Tim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E3" t="str">
            <v>D.01.01.01 - Salários pessoais permanentes</v>
          </cell>
          <cell r="G3" t="str">
            <v>Regime não Contributivo</v>
          </cell>
          <cell r="I3" t="str">
            <v>Orçamento</v>
          </cell>
          <cell r="K3" t="str">
            <v>Receita</v>
          </cell>
          <cell r="P3" t="str">
            <v>R.03.01.01.01 - Cotizações dos Trabalhadores do setor público</v>
          </cell>
          <cell r="R3" t="str">
            <v>Sim</v>
          </cell>
        </row>
        <row r="4">
          <cell r="E4" t="str">
            <v>D.01.01.02 - Salários pessoais temporários</v>
          </cell>
          <cell r="G4" t="str">
            <v>Regime Contributivo</v>
          </cell>
          <cell r="I4" t="str">
            <v>Retificação</v>
          </cell>
          <cell r="K4" t="str">
            <v>Despesa</v>
          </cell>
          <cell r="P4" t="str">
            <v>R.03.01.01.02 - Cotizações dos Trabalhadores do setor privado</v>
          </cell>
        </row>
        <row r="5">
          <cell r="E5" t="str">
            <v>D.01.01.03 - Salários pessoais estrangeiros</v>
          </cell>
          <cell r="G5" t="str">
            <v>Capitalização FRSS</v>
          </cell>
          <cell r="I5" t="str">
            <v>Transferência entre rúbricas</v>
          </cell>
          <cell r="P5" t="str">
            <v>R.03.01.02.01 - Contribuições do Setor público (Estado)</v>
          </cell>
        </row>
        <row r="6">
          <cell r="E6" t="str">
            <v>D.01.01.04 - Salários nomeações politicos</v>
          </cell>
          <cell r="G6" t="str">
            <v>Administração</v>
          </cell>
          <cell r="P6" t="str">
            <v>R.03.01.02.02 - Contribuições do Setor privado</v>
          </cell>
        </row>
        <row r="7">
          <cell r="E7" t="str">
            <v>D.01.01.05 - Honorários dos consultores estrangeiros</v>
          </cell>
          <cell r="P7" t="str">
            <v>R.03.02 - Contribuições para a SS - Regimes Complementares e Especiais</v>
          </cell>
        </row>
        <row r="8">
          <cell r="E8" t="str">
            <v>D.01.01.06 - Honorários dos consultores locais</v>
          </cell>
          <cell r="P8" t="str">
            <v>R.04.01.01 - Juros de mora de contribuições</v>
          </cell>
        </row>
        <row r="9">
          <cell r="E9" t="str">
            <v>D.01.02.01 - Abonos especiais</v>
          </cell>
          <cell r="P9" t="str">
            <v>R.04.02 - Sanções/Coimas</v>
          </cell>
        </row>
        <row r="10">
          <cell r="E10" t="str">
            <v>D.01.02.02 - Horas extraordinárias</v>
          </cell>
        </row>
        <row r="11">
          <cell r="E11" t="str">
            <v>D.01.03.02 - Contribuições para a segurança social</v>
          </cell>
        </row>
        <row r="12">
          <cell r="E12" t="str">
            <v>D.02.01.01 - Combustiveis para operação de veiculos</v>
          </cell>
        </row>
        <row r="13">
          <cell r="E13" t="str">
            <v>D.02.01.02 - Combustiveis para geradores</v>
          </cell>
        </row>
        <row r="14">
          <cell r="E14" t="str">
            <v>D.02.01.03 - Bens consumiveis</v>
          </cell>
        </row>
        <row r="15">
          <cell r="E15" t="str">
            <v>D.02.01.04 - Equipamento fixo e material de escritório</v>
          </cell>
        </row>
        <row r="16">
          <cell r="E16" t="str">
            <v>D.02.02.01 - Encargos das instalações</v>
          </cell>
        </row>
        <row r="17">
          <cell r="E17" t="str">
            <v>D.02.02.02 - Manutenção de equipamentos e edificios</v>
          </cell>
        </row>
        <row r="18">
          <cell r="E18" t="str">
            <v>D.02.02.03 - Rendas de propriedade</v>
          </cell>
        </row>
        <row r="19">
          <cell r="E19" t="str">
            <v>D.02.02.04 - Manutenção de veiculos</v>
          </cell>
        </row>
        <row r="20">
          <cell r="E20" t="str">
            <v>D.02.02.05 - Seguros (carros/motorizadas)</v>
          </cell>
        </row>
        <row r="21">
          <cell r="E21" t="str">
            <v>D.02.02.06 - Viagens locais</v>
          </cell>
        </row>
        <row r="22">
          <cell r="E22" t="str">
            <v>D.02.02.07 - Viagens ao estrangeiro</v>
          </cell>
        </row>
        <row r="23">
          <cell r="E23" t="str">
            <v>D.02.02.08 - Formação</v>
          </cell>
        </row>
        <row r="24">
          <cell r="E24" t="str">
            <v>D.02.02.09 - Assistência técnica</v>
          </cell>
        </row>
        <row r="25">
          <cell r="E25" t="str">
            <v>D.02.02.10 - Serviços de tradução</v>
          </cell>
        </row>
        <row r="26">
          <cell r="E26" t="str">
            <v>D.02.02.11.01 - Publicidade</v>
          </cell>
        </row>
        <row r="27">
          <cell r="E27" t="str">
            <v>D.02.02.11.02 - Serviços de catering</v>
          </cell>
        </row>
        <row r="28">
          <cell r="E28" t="str">
            <v>D.02.02.11.03 - Serviços sanitários e de limpeza</v>
          </cell>
        </row>
        <row r="29">
          <cell r="E29" t="str">
            <v>D.02.02.11.04 - Serviços de informática</v>
          </cell>
        </row>
        <row r="30">
          <cell r="E30" t="str">
            <v>D.02.02.11.06 - Serviços de fotocópias</v>
          </cell>
        </row>
        <row r="31">
          <cell r="E31" t="str">
            <v>D.02.02.11.07 - Serviços de impressão</v>
          </cell>
        </row>
        <row r="32">
          <cell r="E32" t="str">
            <v>D.03.01 - Juros</v>
          </cell>
        </row>
        <row r="33">
          <cell r="E33" t="str">
            <v>D.03.02 - outros encargos financeiros</v>
          </cell>
        </row>
        <row r="34">
          <cell r="E34" t="str">
            <v>D.04.01.01 - Transferências correntes para o Estado - MF</v>
          </cell>
        </row>
        <row r="35">
          <cell r="E35" t="str">
            <v>D.04.02.01.01.01 - Pensão de  Invalidez RT</v>
          </cell>
        </row>
        <row r="36">
          <cell r="E36" t="str">
            <v>D.04.02.01.01.02 - Pensão de Velhice RT</v>
          </cell>
        </row>
        <row r="37">
          <cell r="E37" t="str">
            <v>D.04.02.01.01.03 - Pensão de Sobrevivência RT</v>
          </cell>
        </row>
        <row r="38">
          <cell r="E38" t="str">
            <v>D.04.02.01.02.01 - Pensão de Invalidez RG</v>
          </cell>
        </row>
        <row r="39">
          <cell r="E39" t="str">
            <v>D.04.02.01.02.02 - Pensão de Velhice RG</v>
          </cell>
        </row>
        <row r="40">
          <cell r="E40" t="str">
            <v>D.04.02.01.02.03 - Pensão de Sobrevivência RG</v>
          </cell>
        </row>
        <row r="41">
          <cell r="E41" t="str">
            <v>D.04.02.01.02.04 - Subsídio por morte</v>
          </cell>
        </row>
        <row r="42">
          <cell r="E42" t="str">
            <v>D.04.02.01.02.05 - Subsídios de maternidade, risco clínico e interrupção gravidez</v>
          </cell>
        </row>
        <row r="43">
          <cell r="E43" t="str">
            <v>D.04.02.01.02.06 - Subsídios de paternidade</v>
          </cell>
        </row>
        <row r="44">
          <cell r="E44" t="str">
            <v>D.04.02.01.02.07 - Subsídios de adopção</v>
          </cell>
        </row>
        <row r="45">
          <cell r="E45" t="str">
            <v>D.04.02.02.01.01 - Subsídio de apoio a idosos e inválidos (SAII)</v>
          </cell>
        </row>
        <row r="46">
          <cell r="E46" t="str">
            <v>D.04.02.02.01.02 - Complemento de pensão - invalidez</v>
          </cell>
        </row>
        <row r="47">
          <cell r="E47" t="str">
            <v>D.04.02.02.01.03 - Complemento de pensão - velhice</v>
          </cell>
        </row>
        <row r="48">
          <cell r="E48" t="str">
            <v>D.04.02.02.01.04 - Complemento de pensão - sobrevivência</v>
          </cell>
        </row>
        <row r="49">
          <cell r="E49" t="str">
            <v>D.04.03.01 -  Transferências correntes entre Regimes do SSS</v>
          </cell>
        </row>
        <row r="50">
          <cell r="E50" t="str">
            <v>D.04.05 - Outras prestações</v>
          </cell>
        </row>
        <row r="51">
          <cell r="E51" t="str">
            <v>D.06.01.02 - Encargos bancários</v>
          </cell>
        </row>
        <row r="52">
          <cell r="E52" t="str">
            <v>D.06.01.05 - Aluguer de equipamento de escritório</v>
          </cell>
        </row>
        <row r="53">
          <cell r="E53" t="str">
            <v>D.06.01.11 - Manutenção de geradores</v>
          </cell>
        </row>
        <row r="54">
          <cell r="E54" t="str">
            <v>D.06.01.14 - Outras despesas operacionais</v>
          </cell>
        </row>
        <row r="55">
          <cell r="E55" t="str">
            <v>D.06.01.15 - Outras despesas</v>
          </cell>
        </row>
        <row r="56">
          <cell r="E56" t="str">
            <v>D.07.01.01.01 - Motorizadas</v>
          </cell>
        </row>
        <row r="57">
          <cell r="E57" t="str">
            <v>D.07.01.01.02 - Veiculos</v>
          </cell>
        </row>
        <row r="58">
          <cell r="E58" t="str">
            <v>D.07.01.02 - Equipamento de informática</v>
          </cell>
        </row>
        <row r="59">
          <cell r="E59" t="str">
            <v>D.07.01.03 - Equipamento de segurança</v>
          </cell>
        </row>
        <row r="60">
          <cell r="E60" t="str">
            <v>D.07.01.04 - Equipamento de comunicações</v>
          </cell>
        </row>
        <row r="61">
          <cell r="E61" t="str">
            <v>D.07.01.05 - Equipamentos diversos</v>
          </cell>
        </row>
        <row r="62">
          <cell r="E62" t="str">
            <v>D.07.01.06 - Mobiliário</v>
          </cell>
        </row>
        <row r="63">
          <cell r="E63" t="str">
            <v>D.07.01.07 - Outro equipamento de escritório</v>
          </cell>
        </row>
        <row r="64">
          <cell r="E64" t="str">
            <v>D.07.01.08 - Geradores</v>
          </cell>
        </row>
        <row r="65">
          <cell r="E65" t="str">
            <v>D.07.01.09 - Equipamento de água</v>
          </cell>
        </row>
        <row r="66">
          <cell r="E66" t="str">
            <v>D.07.02.01 - Aquisição de edificios</v>
          </cell>
        </row>
        <row r="67">
          <cell r="E67" t="str">
            <v>D.08.02.02.01 - Transferências para o FRSS de Saldos anuais do Regime Contributivo</v>
          </cell>
        </row>
        <row r="68">
          <cell r="E68" t="str">
            <v>D.09 - Ativos Financeiros</v>
          </cell>
        </row>
        <row r="69">
          <cell r="E69" t="str">
            <v>D.11 - Outras despesas de capital</v>
          </cell>
        </row>
        <row r="70">
          <cell r="E70" t="str">
            <v>R.03.01.01.01 - Cotizações dos Trabalhadores do setor público</v>
          </cell>
        </row>
        <row r="71">
          <cell r="E71" t="str">
            <v>R.03.01.01.02 - Cotizações dos Trabalhadores do setor privado</v>
          </cell>
        </row>
        <row r="72">
          <cell r="E72" t="str">
            <v>R.03.01.02.01 - Contribuições do Setor público (Estado)</v>
          </cell>
        </row>
        <row r="73">
          <cell r="E73" t="str">
            <v>R.03.01.02.02 - Contribuições do Setor privado</v>
          </cell>
        </row>
        <row r="74">
          <cell r="E74" t="str">
            <v>R.03.02 - Contribuições para a SS - Regimes Complementares e Especiais</v>
          </cell>
        </row>
        <row r="75">
          <cell r="E75" t="str">
            <v>R.04.01.01 - Juros de mora de contribuições</v>
          </cell>
        </row>
        <row r="76">
          <cell r="E76" t="str">
            <v>R.04.02 - Sanções/Coimas</v>
          </cell>
        </row>
        <row r="77">
          <cell r="E77" t="str">
            <v>R.05.01 - Juros provenientes da aplicação dos excedentes de tesouraria</v>
          </cell>
        </row>
        <row r="78">
          <cell r="E78" t="str">
            <v>R.05.02 - Rendas</v>
          </cell>
        </row>
        <row r="79">
          <cell r="E79" t="str">
            <v>R.05.03 - Outros rendimentos</v>
          </cell>
        </row>
        <row r="80">
          <cell r="E80" t="str">
            <v>R.06.01.01.01 - Transferências correntes do MF - Para financiamento do SAII</v>
          </cell>
        </row>
        <row r="81">
          <cell r="E81" t="str">
            <v>R.06.01.01.02 - Transferências correntes do MF -Para financiamento do regime transitório</v>
          </cell>
        </row>
        <row r="82">
          <cell r="E82" t="str">
            <v>R.06.01.01.03 - Transferências correntes do MF - Para financiamento das despesas de administração</v>
          </cell>
        </row>
        <row r="83">
          <cell r="E83" t="str">
            <v>R.06.01.01.04 - Transferências correntes do MF - Para financiamento da garantia de valores minimos de pensão</v>
          </cell>
        </row>
        <row r="84">
          <cell r="E84" t="str">
            <v>R.06.01.02 - Transferências correntes de outros Ministérios</v>
          </cell>
        </row>
        <row r="85">
          <cell r="E85" t="str">
            <v>R.06.02.01 - Transferências correntes entre regimes do SSS</v>
          </cell>
        </row>
        <row r="86">
          <cell r="E86" t="str">
            <v>R.06.03 - Transferências correntes do Resto do Mundo</v>
          </cell>
        </row>
        <row r="87">
          <cell r="E87" t="str">
            <v>R.07.01 - Venda de bens</v>
          </cell>
        </row>
        <row r="88">
          <cell r="E88" t="str">
            <v>R.07.02 - Venda de serviços</v>
          </cell>
        </row>
        <row r="89">
          <cell r="E89" t="str">
            <v>R.08.01 - Outras receitas correntes</v>
          </cell>
        </row>
        <row r="90">
          <cell r="E90" t="str">
            <v>R.08.02 - Subsídios</v>
          </cell>
        </row>
        <row r="91">
          <cell r="E91" t="str">
            <v>R.10.01.01 - Transferências de capital do Estado - MF</v>
          </cell>
        </row>
        <row r="92">
          <cell r="E92" t="str">
            <v>R.10.02.02.01 - Transferências de capital do Regime Contributivo - saldos anuais do Regime Contributivo</v>
          </cell>
        </row>
        <row r="93">
          <cell r="E93" t="str">
            <v>R.10.03 - Outras transferências de capital</v>
          </cell>
        </row>
        <row r="94">
          <cell r="E94" t="str">
            <v>R.11 - Ativos Financeiros</v>
          </cell>
        </row>
        <row r="95">
          <cell r="E95" t="str">
            <v>R.13.01 - Outras receitas de capital</v>
          </cell>
        </row>
        <row r="96">
          <cell r="E96" t="str">
            <v>R.15.01 - Reposições não abatidas nos pagamentos</v>
          </cell>
        </row>
        <row r="97">
          <cell r="E97" t="str">
            <v>R.16.01.01.01 - Saldo orçamental na posse do setor da SS - com aplicação em despesa</v>
          </cell>
        </row>
        <row r="98">
          <cell r="E98" t="str">
            <v>R.16.01.02.01 - Saldo orçamental na posse do serviço - com aplicação em despesa</v>
          </cell>
        </row>
      </sheetData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S_INDICE"/>
      <sheetName val="controlo"/>
      <sheetName val="INTERFACE"/>
      <sheetName val="SubExtra"/>
      <sheetName val="PRE_Subsidio"/>
      <sheetName val="PRE_Dispensa"/>
      <sheetName val="PRE_Operacional"/>
      <sheetName val="CABIMENTOS"/>
      <sheetName val="COMPROMISSOS"/>
      <sheetName val="RECEITAS_GP"/>
      <sheetName val="RECEITAS_PAC"/>
      <sheetName val="CONTA CAIXA"/>
      <sheetName val="CONTA BANCO_CENTRAL"/>
      <sheetName val="CONTA BNCTL"/>
      <sheetName val="CONTA BNU"/>
      <sheetName val="CONTA MANDIRI"/>
      <sheetName val="CONTA BRI"/>
      <sheetName val="CONTA ANZ"/>
      <sheetName val="MAPA1_ORÇAMENTO_Regimes"/>
      <sheetName val="MAPA2_Orçamento_Resumo"/>
      <sheetName val="MAPA3_EXECUÇÃO_Regimes"/>
      <sheetName val="MAPA4_EXECUÇÃO_Resumo"/>
      <sheetName val="MAPA_TransfOE"/>
      <sheetName val="RELATORIO"/>
      <sheetName val="ClassificadorReceitas"/>
      <sheetName val="ClassificadorDespesas"/>
      <sheetName val="ClassificadorEconomico"/>
      <sheetName val="plano de contas Tim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E3" t="str">
            <v>D.01.01.01 - Salários pessoais permanentes</v>
          </cell>
          <cell r="G3" t="str">
            <v>Regime não Contributivo</v>
          </cell>
          <cell r="I3" t="str">
            <v>Orçamento</v>
          </cell>
          <cell r="K3" t="str">
            <v>Receita</v>
          </cell>
          <cell r="P3" t="str">
            <v>R.03.01.01.01 - Cotizações dos Trabalhadores do setor público</v>
          </cell>
          <cell r="R3" t="str">
            <v>Sim</v>
          </cell>
        </row>
        <row r="4">
          <cell r="E4" t="str">
            <v>D.01.01.02 - Salários pessoais temporários</v>
          </cell>
          <cell r="G4" t="str">
            <v>Regime Contributivo</v>
          </cell>
          <cell r="I4" t="str">
            <v>Retificação</v>
          </cell>
          <cell r="K4" t="str">
            <v>Despesa</v>
          </cell>
          <cell r="P4" t="str">
            <v>R.03.01.01.02 - Cotizações dos Trabalhadores do setor privado</v>
          </cell>
        </row>
        <row r="5">
          <cell r="E5" t="str">
            <v>D.01.01.03 - Salários pessoais estrangeiros</v>
          </cell>
          <cell r="G5" t="str">
            <v>Capitalização FRSS</v>
          </cell>
          <cell r="I5" t="str">
            <v>Transferência entre rúbricas</v>
          </cell>
          <cell r="P5" t="str">
            <v>R.03.01.02.01 - Contribuições do Setor público (Estado)</v>
          </cell>
        </row>
        <row r="6">
          <cell r="E6" t="str">
            <v>D.01.01.04 - Salários nomeações politicos</v>
          </cell>
          <cell r="G6" t="str">
            <v>Administração</v>
          </cell>
          <cell r="P6" t="str">
            <v>R.03.01.02.02 - Contribuições do Setor privado</v>
          </cell>
        </row>
        <row r="7">
          <cell r="E7" t="str">
            <v>D.01.01.05 - Honorários dos consultores estrangeiros</v>
          </cell>
          <cell r="P7" t="str">
            <v>R.03.02 - Contribuições para a SS - Regimes Complementares e Especiais</v>
          </cell>
        </row>
        <row r="8">
          <cell r="E8" t="str">
            <v>D.01.01.06 - Honorários dos consultores locais</v>
          </cell>
          <cell r="P8" t="str">
            <v>R.04.01.01 - Juros de mora de contribuições</v>
          </cell>
        </row>
        <row r="9">
          <cell r="E9" t="str">
            <v>D.01.02.01 - Abonos especiais</v>
          </cell>
          <cell r="P9" t="str">
            <v>R.04.02 - Sanções/Coimas</v>
          </cell>
        </row>
        <row r="10">
          <cell r="E10" t="str">
            <v>D.01.02.02 - Horas extraordinárias</v>
          </cell>
        </row>
        <row r="11">
          <cell r="E11" t="str">
            <v>D.01.03.02 - Contribuições para a segurança social</v>
          </cell>
        </row>
        <row r="12">
          <cell r="E12" t="str">
            <v>D.02.01.01 - Combustiveis para operação de veiculos</v>
          </cell>
        </row>
        <row r="13">
          <cell r="E13" t="str">
            <v>D.02.01.02 - Combustiveis para geradores</v>
          </cell>
        </row>
        <row r="14">
          <cell r="E14" t="str">
            <v>D.02.01.03 - Bens consumiveis</v>
          </cell>
        </row>
        <row r="15">
          <cell r="E15" t="str">
            <v>D.02.01.04 - Equipamento fixo e material de escritório</v>
          </cell>
        </row>
        <row r="16">
          <cell r="E16" t="str">
            <v>D.02.02.01 - Encargos das instalações</v>
          </cell>
        </row>
        <row r="17">
          <cell r="E17" t="str">
            <v>D.02.02.02 - Manutenção de equipamentos e edificios</v>
          </cell>
        </row>
        <row r="18">
          <cell r="E18" t="str">
            <v>D.02.02.03 - Rendas de propriedade</v>
          </cell>
        </row>
        <row r="19">
          <cell r="E19" t="str">
            <v>D.02.02.04 - Manutenção de veiculos</v>
          </cell>
        </row>
        <row r="20">
          <cell r="E20" t="str">
            <v>D.02.02.05 - Seguros (carros/motorizadas)</v>
          </cell>
        </row>
        <row r="21">
          <cell r="E21" t="str">
            <v>D.02.02.06 - Viagens locais</v>
          </cell>
        </row>
        <row r="22">
          <cell r="E22" t="str">
            <v>D.02.02.07 - Viagens ao estrangeiro</v>
          </cell>
        </row>
        <row r="23">
          <cell r="E23" t="str">
            <v>D.02.02.08 - Formação</v>
          </cell>
        </row>
        <row r="24">
          <cell r="E24" t="str">
            <v>D.02.02.09 - Assistência técnica</v>
          </cell>
        </row>
        <row r="25">
          <cell r="E25" t="str">
            <v>D.02.02.10 - Serviços de tradução</v>
          </cell>
        </row>
        <row r="26">
          <cell r="E26" t="str">
            <v>D.02.02.11.01 - Publicidade</v>
          </cell>
        </row>
        <row r="27">
          <cell r="E27" t="str">
            <v>D.02.02.11.02 - Serviços de catering</v>
          </cell>
        </row>
        <row r="28">
          <cell r="E28" t="str">
            <v>D.02.02.11.03 - Serviços sanitários e de limpeza</v>
          </cell>
        </row>
        <row r="29">
          <cell r="E29" t="str">
            <v>D.02.02.11.04 - Serviços de informática</v>
          </cell>
        </row>
        <row r="30">
          <cell r="E30" t="str">
            <v>D.02.02.11.06 - Serviços de fotocópias</v>
          </cell>
        </row>
        <row r="31">
          <cell r="E31" t="str">
            <v>D.02.02.11.07 - Serviços de impressão</v>
          </cell>
        </row>
        <row r="32">
          <cell r="E32" t="str">
            <v>D.03.01 - Juros</v>
          </cell>
        </row>
        <row r="33">
          <cell r="E33" t="str">
            <v>D.03.02 - outros encargos financeiros</v>
          </cell>
        </row>
        <row r="34">
          <cell r="E34" t="str">
            <v>D.04.01.01 - Transferências correntes para o Estado - MF</v>
          </cell>
        </row>
        <row r="35">
          <cell r="E35" t="str">
            <v>D.04.02.01.01.01 - Pensão de  Invalidez RT</v>
          </cell>
        </row>
        <row r="36">
          <cell r="E36" t="str">
            <v>D.04.02.01.01.02 - Pensão de Velhice RT</v>
          </cell>
        </row>
        <row r="37">
          <cell r="E37" t="str">
            <v>D.04.02.01.01.03 - Pensão de Sobrevivência RT</v>
          </cell>
        </row>
        <row r="38">
          <cell r="E38" t="str">
            <v>D.04.02.01.02.01 - Pensão de Invalidez RG</v>
          </cell>
        </row>
        <row r="39">
          <cell r="E39" t="str">
            <v>D.04.02.01.02.02 - Pensão de Velhice RG</v>
          </cell>
        </row>
        <row r="40">
          <cell r="E40" t="str">
            <v>D.04.02.01.02.03 - Pensão de Sobrevivência RG</v>
          </cell>
        </row>
        <row r="41">
          <cell r="E41" t="str">
            <v>D.04.02.01.02.04 - Subsídio por morte</v>
          </cell>
        </row>
        <row r="42">
          <cell r="E42" t="str">
            <v>D.04.02.01.02.05 - Subsídios de maternidade, risco clínico e interrupção gravidez</v>
          </cell>
        </row>
        <row r="43">
          <cell r="E43" t="str">
            <v>D.04.02.01.02.06 - Subsídios de paternidade</v>
          </cell>
        </row>
        <row r="44">
          <cell r="E44" t="str">
            <v>D.04.02.01.02.07 - Subsídios de adopção</v>
          </cell>
        </row>
        <row r="45">
          <cell r="E45" t="str">
            <v>D.04.02.02.01.01 - Subsídio de apoio a idosos e inválidos (SAII)</v>
          </cell>
        </row>
        <row r="46">
          <cell r="E46" t="str">
            <v>D.04.02.02.01.02 - Complemento de pensão - invalidez</v>
          </cell>
        </row>
        <row r="47">
          <cell r="E47" t="str">
            <v>D.04.02.02.01.03 - Complemento de pensão - velhice</v>
          </cell>
        </row>
        <row r="48">
          <cell r="E48" t="str">
            <v>D.04.02.02.01.04 - Complemento de pensão - sobrevivência</v>
          </cell>
        </row>
        <row r="49">
          <cell r="E49" t="str">
            <v>D.04.03.01 -  Transferências correntes entre Regimes do SSS</v>
          </cell>
        </row>
        <row r="50">
          <cell r="E50" t="str">
            <v>D.04.05 - Outras prestações</v>
          </cell>
        </row>
        <row r="51">
          <cell r="E51" t="str">
            <v>D.06.01.02 - Encargos bancários</v>
          </cell>
        </row>
        <row r="52">
          <cell r="E52" t="str">
            <v>D.06.01.05 - Aluguer de equipamento de escritório</v>
          </cell>
        </row>
        <row r="53">
          <cell r="E53" t="str">
            <v>D.06.01.11 - Manutenção de geradores</v>
          </cell>
        </row>
        <row r="54">
          <cell r="E54" t="str">
            <v>D.06.01.14 - Outras despesas operacionais</v>
          </cell>
        </row>
        <row r="55">
          <cell r="E55" t="str">
            <v>D.06.01.15 - Outras despesas</v>
          </cell>
        </row>
        <row r="56">
          <cell r="E56" t="str">
            <v>D.07.01.01.01 - Motorizadas</v>
          </cell>
        </row>
        <row r="57">
          <cell r="E57" t="str">
            <v>D.07.01.01.02 - Veiculos</v>
          </cell>
        </row>
        <row r="58">
          <cell r="E58" t="str">
            <v>D.07.01.02 - Equipamento de informática</v>
          </cell>
        </row>
        <row r="59">
          <cell r="E59" t="str">
            <v>D.07.01.03 - Equipamento de segurança</v>
          </cell>
        </row>
        <row r="60">
          <cell r="E60" t="str">
            <v>D.07.01.04 - Equipamento de comunicações</v>
          </cell>
        </row>
        <row r="61">
          <cell r="E61" t="str">
            <v>D.07.01.05 - Equipamentos diversos</v>
          </cell>
        </row>
        <row r="62">
          <cell r="E62" t="str">
            <v>D.07.01.06 - Mobiliário</v>
          </cell>
        </row>
        <row r="63">
          <cell r="E63" t="str">
            <v>D.07.01.07 - Outro equipamento de escritório</v>
          </cell>
        </row>
        <row r="64">
          <cell r="E64" t="str">
            <v>D.07.01.08 - Geradores</v>
          </cell>
        </row>
        <row r="65">
          <cell r="E65" t="str">
            <v>D.07.01.09 - Equipamento de água</v>
          </cell>
        </row>
        <row r="66">
          <cell r="E66" t="str">
            <v>D.07.02.01 - Aquisição de edificios</v>
          </cell>
        </row>
        <row r="67">
          <cell r="E67" t="str">
            <v>D.08.02.02.01 - Transferências para o FRSS de Saldos anuais do Regime Contributivo</v>
          </cell>
        </row>
        <row r="68">
          <cell r="E68" t="str">
            <v>D.09 - Ativos Financeiros</v>
          </cell>
        </row>
        <row r="69">
          <cell r="E69" t="str">
            <v>D.11 - Outras despesas de capital</v>
          </cell>
        </row>
        <row r="70">
          <cell r="E70" t="str">
            <v>R.03.01.01.01 - Cotizações dos Trabalhadores do setor público</v>
          </cell>
        </row>
        <row r="71">
          <cell r="E71" t="str">
            <v>R.03.01.01.02 - Cotizações dos Trabalhadores do setor privado</v>
          </cell>
        </row>
        <row r="72">
          <cell r="E72" t="str">
            <v>R.03.01.02.01 - Contribuições do Setor público (Estado)</v>
          </cell>
        </row>
        <row r="73">
          <cell r="E73" t="str">
            <v>R.03.01.02.02 - Contribuições do Setor privado</v>
          </cell>
        </row>
        <row r="74">
          <cell r="E74" t="str">
            <v>R.03.02 - Contribuições para a SS - Regimes Complementares e Especiais</v>
          </cell>
        </row>
        <row r="75">
          <cell r="E75" t="str">
            <v>R.04.01.01 - Juros de mora de contribuições</v>
          </cell>
        </row>
        <row r="76">
          <cell r="E76" t="str">
            <v>R.04.02 - Sanções/Coimas</v>
          </cell>
        </row>
        <row r="77">
          <cell r="E77" t="str">
            <v>R.05.01 - Juros provenientes da aplicação dos excedentes de tesouraria</v>
          </cell>
        </row>
        <row r="78">
          <cell r="E78" t="str">
            <v>R.05.02 - Rendas</v>
          </cell>
        </row>
        <row r="79">
          <cell r="E79" t="str">
            <v>R.05.03 - Outros rendimentos</v>
          </cell>
        </row>
        <row r="80">
          <cell r="E80" t="str">
            <v>R.06.01.01.01 - Transferências correntes do MF - Para financiamento do SAII</v>
          </cell>
        </row>
        <row r="81">
          <cell r="E81" t="str">
            <v>R.06.01.01.02 - Transferências correntes do MF -Para financiamento do regime transitório</v>
          </cell>
        </row>
        <row r="82">
          <cell r="E82" t="str">
            <v>R.06.01.01.03 - Transferências correntes do MF - Para financiamento das despesas de administração</v>
          </cell>
        </row>
        <row r="83">
          <cell r="E83" t="str">
            <v>R.06.01.01.04 - Transferências correntes do MF - Para financiamento da garantia de valores minimos de pensão</v>
          </cell>
        </row>
        <row r="84">
          <cell r="E84" t="str">
            <v>R.06.01.02 - Transferências correntes de outros Ministérios</v>
          </cell>
        </row>
        <row r="85">
          <cell r="E85" t="str">
            <v>R.06.02.01 - Transferências correntes entre regimes do SSS</v>
          </cell>
        </row>
        <row r="86">
          <cell r="E86" t="str">
            <v>R.06.03 - Transferências correntes do Resto do Mundo</v>
          </cell>
        </row>
        <row r="87">
          <cell r="E87" t="str">
            <v>R.07.01 - Venda de bens</v>
          </cell>
        </row>
        <row r="88">
          <cell r="E88" t="str">
            <v>R.07.02 - Venda de serviços</v>
          </cell>
        </row>
        <row r="89">
          <cell r="E89" t="str">
            <v>R.08.01 - Outras receitas correntes</v>
          </cell>
        </row>
        <row r="90">
          <cell r="E90" t="str">
            <v>R.08.02 - Subsídios</v>
          </cell>
        </row>
        <row r="91">
          <cell r="E91" t="str">
            <v>R.10.01.01 - Transferências de capital do Estado - MF</v>
          </cell>
        </row>
        <row r="92">
          <cell r="E92" t="str">
            <v>R.10.02.02.01 - Transferências de capital do Regime Contributivo - saldos anuais do Regime Contributivo</v>
          </cell>
        </row>
        <row r="93">
          <cell r="E93" t="str">
            <v>R.10.03 - Outras transferências de capital</v>
          </cell>
        </row>
        <row r="94">
          <cell r="E94" t="str">
            <v>R.11 - Ativos Financeiros</v>
          </cell>
        </row>
        <row r="95">
          <cell r="E95" t="str">
            <v>R.13.01 - Outras receitas de capital</v>
          </cell>
        </row>
        <row r="96">
          <cell r="E96" t="str">
            <v>R.15.01 - Reposições não abatidas nos pagamentos</v>
          </cell>
        </row>
        <row r="97">
          <cell r="E97" t="str">
            <v>R.16.01.01.01 - Saldo orçamental na posse do setor da SS - com aplicação em despesa</v>
          </cell>
        </row>
        <row r="98">
          <cell r="E98" t="str">
            <v>R.16.01.02.01 - Saldo orçamental na posse do serviço - com aplicação em despesa</v>
          </cell>
        </row>
      </sheetData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AD"/>
      <sheetName val="CABIMENTOS"/>
      <sheetName val="COMPROMISSOS"/>
      <sheetName val="OBRIGAÇÃO"/>
      <sheetName val="Ciclo_Despesa"/>
      <sheetName val="RECEITAS"/>
      <sheetName val="CONTA CAIXA"/>
      <sheetName val="CONTA ADMINISTRAÇÃO"/>
      <sheetName val="CONTA BNU"/>
      <sheetName val="CONTA BNCTL"/>
      <sheetName val="CONTA BRI"/>
      <sheetName val="CONTA MANDIRI"/>
      <sheetName val="CONTA ANZ"/>
      <sheetName val="CONTA PORTUGAL"/>
      <sheetName val="CONTA SINGAPURA"/>
      <sheetName val="CONTA ESTRANGEIRO1"/>
      <sheetName val="CONTA ESTRANGEIRO2"/>
      <sheetName val="CONTAS DP"/>
      <sheetName val="CE_AdministraçãoFRSS"/>
      <sheetName val="CE_CapitalizaçãoFRSS"/>
      <sheetName val="CE_FRSS_Global"/>
      <sheetName val="Prog_AdministracaoFRSS"/>
      <sheetName val="Prog_CapitalizacaoFRSS"/>
      <sheetName val="Programas"/>
      <sheetName val="ClassificacaoFuncional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D3" t="str">
            <v>501.01.01 - SALÁRIOS E VENCIMENTOS - Salários e abonos regulares e permanentes - Salários de titulares de cargos políticos</v>
          </cell>
          <cell r="G3" t="str">
            <v>Administração</v>
          </cell>
          <cell r="I3" t="str">
            <v>Orçamento</v>
          </cell>
          <cell r="K3" t="str">
            <v>Receita</v>
          </cell>
          <cell r="M3" t="str">
            <v>Sim</v>
          </cell>
          <cell r="R3" t="str">
            <v>01.01 - Serviços gerais da administração pública - Órgãos executivos e legislativos, assuntos financeiros e fiscais, assuntos externos</v>
          </cell>
          <cell r="T3" t="str">
            <v>A06 - Administração da Segurança Social</v>
          </cell>
          <cell r="U3" t="str">
            <v>A0602- Coordenação, gestão e funcionamento do FRSS</v>
          </cell>
        </row>
        <row r="4">
          <cell r="D4" t="str">
            <v>501.01.02 - SALÁRIOS E VENCIMENTOS - Salários e abonos regulares e permanentes - Salários de membros de órgãos de direção</v>
          </cell>
          <cell r="G4" t="str">
            <v>Capitalização FRSS</v>
          </cell>
          <cell r="I4" t="str">
            <v>Retificação</v>
          </cell>
          <cell r="K4" t="str">
            <v>Despesa</v>
          </cell>
          <cell r="R4" t="str">
            <v>01.02 - Serviços gerais da administração pública - Ajuda económica externa</v>
          </cell>
          <cell r="T4" t="str">
            <v>A07 - Regime Contributivo de Capitalização (FRSS)</v>
          </cell>
          <cell r="U4" t="str">
            <v>A0603- Investimento Estratégico das Instituições da Segurança Social</v>
          </cell>
        </row>
        <row r="5">
          <cell r="D5" t="str">
            <v>501.01.03 - SALÁRIOS E VENCIMENTOS - Salários e abonos regulares e permanentes - Salários de titulares de cargos de direção e chefia</v>
          </cell>
          <cell r="I5" t="str">
            <v>Transferência entre rúbricas</v>
          </cell>
          <cell r="R5" t="str">
            <v>01.03 - Serviços gerais da administração pública - Serviços gerais da administração pública</v>
          </cell>
          <cell r="U5" t="str">
            <v>A0701 - Constituição e gestão do FRSS</v>
          </cell>
        </row>
        <row r="6">
          <cell r="D6" t="str">
            <v>501.01.04 - SALÁRIOS E VENCIMENTOS - Salários e abonos regulares e permanentes - Salários de funcionários e agentes</v>
          </cell>
          <cell r="R6" t="str">
            <v>01.04 - Serviços gerais da administração pública - Investigação básica</v>
          </cell>
        </row>
        <row r="7">
          <cell r="D7" t="str">
            <v>501.01.05 - SALÁRIOS E VENCIMENTOS - Salários e abonos regulares e permanentes - Salários de contratados nacionais</v>
          </cell>
          <cell r="R7" t="str">
            <v>01.05 - Serviços gerais da administração pública - Serviços públicos gerais de investigação e desenvolvimento</v>
          </cell>
        </row>
        <row r="8">
          <cell r="D8" t="str">
            <v>501.01.06 - SALÁRIOS E VENCIMENTOS - Salários e abonos regulares e permanentes - Salários de contratados internacionais</v>
          </cell>
          <cell r="R8" t="str">
            <v>01.06 - Serviços gerais da administração pública - Serviços públicos gerais não especificados</v>
          </cell>
        </row>
        <row r="9">
          <cell r="D9" t="str">
            <v>501.01.07 - SALÁRIOS E VENCIMENTOS - Salários e abonos regulares e permanentes - Salários de estagiários do Centro de Formação Jurídica e Judiciária</v>
          </cell>
          <cell r="G9" t="str">
            <v>Sim</v>
          </cell>
          <cell r="R9" t="str">
            <v>01.07 - Serviços gerais da administração pública - Operações de dívida pública</v>
          </cell>
        </row>
        <row r="10">
          <cell r="D10" t="str">
            <v>501.01.08 - SALÁRIOS E VENCIMENTOS - Salários e abonos regulares e permanentes - Salários de estagiários do Fundo de Desenvolvimento de Capital Humano</v>
          </cell>
          <cell r="G10" t="str">
            <v>Não</v>
          </cell>
          <cell r="R10" t="str">
            <v>01.08 - Serviços gerais da administração pública - Transferências de caráter geral entre diferentes níveis da administração pública</v>
          </cell>
        </row>
        <row r="11">
          <cell r="D11" t="str">
            <v>501.01.09 - SALÁRIOS E VENCIMENTOS - Salários e abonos regulares e permanentes - Salários de outros beneficiários</v>
          </cell>
          <cell r="R11" t="str">
            <v>02.01 - Defesa - Defesa militar</v>
          </cell>
        </row>
        <row r="12">
          <cell r="D12" t="str">
            <v>501.01.10 - SALÁRIOS E VENCIMENTOS - Salários e abonos regulares e permanentes - Abono para despesas de representação</v>
          </cell>
          <cell r="R12" t="str">
            <v>02.02 - Defesa - Defesa civil</v>
          </cell>
        </row>
        <row r="13">
          <cell r="D13" t="str">
            <v>501.01.11 - SALÁRIOS E VENCIMENTOS - Salários e abonos regulares e permanentes - Décimo terceiro mês</v>
          </cell>
          <cell r="R13" t="str">
            <v>02.03 - Defesa - Ajuda militar ao estrangeiro</v>
          </cell>
        </row>
        <row r="14">
          <cell r="D14" t="str">
            <v>501.01.12 - SALÁRIOS E VENCIMENTOS - Salários e abonos regulares e permanentes - Outros abonos regulares e permanentes</v>
          </cell>
          <cell r="R14" t="str">
            <v>02.04 - Defesa - Investigação e desenvolvimento em defesa</v>
          </cell>
        </row>
        <row r="15">
          <cell r="D15" t="str">
            <v>501.02.01 - SALÁRIOS E VENCIMENTOS - Abonos variáveis ou eventuais - Horas extraordinárias</v>
          </cell>
          <cell r="R15" t="str">
            <v>02.05 - Defesa - Serviços de defesa não especificados</v>
          </cell>
        </row>
        <row r="16">
          <cell r="D16" t="str">
            <v>501.02.02 - SALÁRIOS E VENCIMENTOS - Abonos variáveis ou eventuais - Subsídio mensal de transporte</v>
          </cell>
          <cell r="R16" t="str">
            <v>03.01 - Segurança e ordem pública - Segurança pública</v>
          </cell>
        </row>
        <row r="17">
          <cell r="D17" t="str">
            <v>501.02.03 - SALÁRIOS E VENCIMENTOS - Abonos variáveis ou eventuais - Ajudas de custo por recolocação</v>
          </cell>
          <cell r="R17" t="str">
            <v>03.02 - Segurança e ordem pública - Serviços de bombeiros</v>
          </cell>
        </row>
        <row r="18">
          <cell r="D18" t="str">
            <v>501.02.04 - SALÁRIOS E VENCIMENTOS - Abonos variáveis ou eventuais - Suplemento de turno</v>
          </cell>
          <cell r="R18" t="str">
            <v>03.03 - Segurança e ordem pública - Tribunais</v>
          </cell>
        </row>
        <row r="19">
          <cell r="D19" t="str">
            <v>501.02.05 - SALÁRIOS E VENCIMENTOS - Abonos variáveis ou eventuais - Suplemento por trabalho em local remoto ou de difícil acesso</v>
          </cell>
          <cell r="R19" t="str">
            <v>03.04 - Segurança e ordem pública - Prisões</v>
          </cell>
        </row>
        <row r="20">
          <cell r="D20" t="str">
            <v>501.02.06 - SALÁRIOS E VENCIMENTOS - Abonos variáveis ou eventuais - Subsídio de alojamento</v>
          </cell>
          <cell r="R20" t="str">
            <v>03.05 - Segurança e ordem pública - Investigação e desenvolvimento em segurança e ordem pública</v>
          </cell>
        </row>
        <row r="21">
          <cell r="D21" t="str">
            <v>501.02.07 - SALÁRIOS E VENCIMENTOS - Abonos variáveis ou eventuais - Subsídio de alimentação</v>
          </cell>
          <cell r="R21" t="str">
            <v>03.06 - Segurança e ordem pública - Serviços de segurança e ordem pública não especificados</v>
          </cell>
        </row>
        <row r="22">
          <cell r="D22" t="str">
            <v>501.02.08 - SALÁRIOS E VENCIMENTOS - Abonos variáveis ou eventuais - Subsídio de risco</v>
          </cell>
          <cell r="R22" t="str">
            <v>04.01 - Assuntos económicos - Assuntos económicos gerais, comerciais e laborais</v>
          </cell>
        </row>
        <row r="23">
          <cell r="D23" t="str">
            <v>501.02.09 - SALÁRIOS E VENCIMENTOS - Abonos variáveis ou eventuais - Outros abonos variáveis ou eventuais</v>
          </cell>
          <cell r="R23" t="str">
            <v>04.02 - Assuntos económicos - Agricultura, silvicultura, pesca e caça</v>
          </cell>
        </row>
        <row r="24">
          <cell r="D24" t="str">
            <v>501.03 - SALÁRIOS E VENCIMENTOS - Contribuição para a Segurança Social como entidade empregadora</v>
          </cell>
          <cell r="R24" t="str">
            <v>04.03 - Assuntos económicos - Combustíveis e energia</v>
          </cell>
        </row>
        <row r="25">
          <cell r="D25" t="str">
            <v>501.04 - SALÁRIOS E VENCIMENTOS - Outras despesas com pessoal</v>
          </cell>
          <cell r="R25" t="str">
            <v>04.04 - Assuntos económicos - Indústrias extrativas, indústria transformadora e construção</v>
          </cell>
        </row>
        <row r="26">
          <cell r="D26" t="str">
            <v>502.01 - BENS E SERVIÇOS CORRENTES - Matérias-primas e subsidiárias</v>
          </cell>
          <cell r="R26" t="str">
            <v>04.05 - Assuntos económicos - Transportes</v>
          </cell>
        </row>
        <row r="27">
          <cell r="D27" t="str">
            <v>502.02 - BENS E SERVIÇOS CORRENTES - Mercadorias para venda</v>
          </cell>
          <cell r="R27" t="str">
            <v>04.06 - Assuntos económicos - Comunicações</v>
          </cell>
        </row>
        <row r="28">
          <cell r="D28" t="str">
            <v>502.03.01 - BENS E SERVIÇOS CORRENTES - Vestuário e artigos pessoais - Fardamento</v>
          </cell>
          <cell r="R28" t="str">
            <v>04.07 - Assuntos económicos - Outras atividades</v>
          </cell>
        </row>
        <row r="29">
          <cell r="D29" t="str">
            <v>502.03.02 - BENS E SERVIÇOS CORRENTES - Vestuário e artigos pessoais - Outro vestuário e artigos pessoais</v>
          </cell>
          <cell r="R29" t="str">
            <v>04.08 - Assuntos económicos - Investigação e desenvolvimento em assuntos económicos</v>
          </cell>
        </row>
        <row r="30">
          <cell r="D30" t="str">
            <v>502.04.01 - BENS E SERVIÇOS CORRENTES - Bens públicos - Água</v>
          </cell>
          <cell r="R30" t="str">
            <v>04.09 - Assuntos económicos - Assuntos económicos não especificados</v>
          </cell>
        </row>
        <row r="31">
          <cell r="D31" t="str">
            <v>502.04.02 - BENS E SERVIÇOS CORRENTES - Bens públicos - Eletricidade</v>
          </cell>
          <cell r="R31" t="str">
            <v>05.01 - Proteção do ambiente - Gestão de resíduos</v>
          </cell>
        </row>
        <row r="32">
          <cell r="D32" t="str">
            <v>502.04.03 - BENS E SERVIÇOS CORRENTES - Bens públicos - Gás</v>
          </cell>
          <cell r="R32" t="str">
            <v>05.02 - Proteção do ambiente - Gestão de águas residuais</v>
          </cell>
        </row>
        <row r="33">
          <cell r="D33" t="str">
            <v>502.04.04 - BENS E SERVIÇOS CORRENTES - Bens públicos - Outros bens públicos</v>
          </cell>
          <cell r="R33" t="str">
            <v>05.03 - Proteção do ambiente - Redução da poluição</v>
          </cell>
        </row>
        <row r="34">
          <cell r="D34" t="str">
            <v>502.05.01 - BENS E SERVIÇOS CORRENTES - Alimentação - Produtos alimentares não confecionados</v>
          </cell>
          <cell r="R34" t="str">
            <v>05.04 - Proteção do ambiente - Proteção da biodiversidade biológica e da paisagem</v>
          </cell>
        </row>
        <row r="35">
          <cell r="D35" t="str">
            <v>502.05.02 - BENS E SERVIÇOS CORRENTES - Alimentação - Refeições confecionadas</v>
          </cell>
          <cell r="R35" t="str">
            <v>05.05 - Proteção do ambiente - Investigação e desenvolvimento em proteção do ambiente</v>
          </cell>
        </row>
        <row r="36">
          <cell r="D36" t="str">
            <v>502.05.03 - BENS E SERVIÇOS CORRENTES - Alimentação - Bebidas</v>
          </cell>
          <cell r="R36" t="str">
            <v>05.06 - Proteção do ambiente - Serviços de proteção do ambiente não especificados</v>
          </cell>
        </row>
        <row r="37">
          <cell r="D37" t="str">
            <v>502.05.04 - BENS E SERVIÇOS CORRENTES - Alimentação - Outra alimentação</v>
          </cell>
          <cell r="R37" t="str">
            <v>06.01 - Habitação e infraestruturas coletivas - Desenvolvimento habitacional</v>
          </cell>
        </row>
        <row r="38">
          <cell r="D38" t="str">
            <v>502.06 - BENS E SERVIÇOS CORRENTES - Material médico e hospitalar</v>
          </cell>
          <cell r="R38" t="str">
            <v>06.02 - Habitação e infraestruturas coletivas - Desenvolvimento coletivo</v>
          </cell>
        </row>
        <row r="39">
          <cell r="D39" t="str">
            <v>502.07 - BENS E SERVIÇOS CORRENTES - Material escolar</v>
          </cell>
          <cell r="R39" t="str">
            <v>06.03 - Habitação e infraestruturas coletivas - Abastecimento de água</v>
          </cell>
        </row>
        <row r="40">
          <cell r="D40" t="str">
            <v>502.08 - BENS E SERVIÇOS CORRENTES - Material agrícola</v>
          </cell>
          <cell r="R40" t="str">
            <v>06.04 - Habitação e infraestruturas coletivas - Iluminação das vias públicas</v>
          </cell>
        </row>
        <row r="41">
          <cell r="D41" t="str">
            <v>502.09 - BENS E SERVIÇOS CORRENTES - Material de escritório</v>
          </cell>
          <cell r="R41" t="str">
            <v>06.05 - Habitação e infraestruturas coletivas - Investigação e desenvolvimento em habitação e infraestruturas coletivas</v>
          </cell>
        </row>
        <row r="42">
          <cell r="D42" t="str">
            <v>502.10.01 - BENS E SERVIÇOS CORRENTES - Combustível - Combustível para geradores</v>
          </cell>
          <cell r="R42" t="str">
            <v>06.06 - Habitação e infraestruturas coletivas - Serviços de habitação e infraestruturas coletivas não especificados</v>
          </cell>
        </row>
        <row r="43">
          <cell r="D43" t="str">
            <v>502.10.02 - BENS E SERVIÇOS CORRENTES - Combustível - Combustível para veículos</v>
          </cell>
          <cell r="R43" t="str">
            <v>07.01 - Saúde - Produtos, instrumentos e equipamentos médicos</v>
          </cell>
        </row>
        <row r="44">
          <cell r="D44" t="str">
            <v>502.10.03 - BENS E SERVIÇOS CORRENTES - Combustível - Combustível para navios</v>
          </cell>
          <cell r="R44" t="str">
            <v>07.02 - Saúde - Serviços de saúde ambulatórios</v>
          </cell>
        </row>
        <row r="45">
          <cell r="D45" t="str">
            <v>502.10.04 - BENS E SERVIÇOS CORRENTES - Combustível - Combustível para aviões</v>
          </cell>
          <cell r="R45" t="str">
            <v>07.03 - Saúde - Serviços dos hospitais</v>
          </cell>
        </row>
        <row r="46">
          <cell r="D46" t="str">
            <v>502.10.05 - BENS E SERVIÇOS CORRENTES - Combustível - Outros combustíveis</v>
          </cell>
          <cell r="R46" t="str">
            <v>07.04 - Saúde - Serviços de saúde pública</v>
          </cell>
        </row>
        <row r="47">
          <cell r="D47" t="str">
            <v>502.11.01 - BENS E SERVIÇOS CORRENTES - Produtos químicos - Produtos farmaceuticos</v>
          </cell>
          <cell r="R47" t="str">
            <v>07.05 - Saúde - Investigação e desenvolvimento em saúde</v>
          </cell>
        </row>
        <row r="48">
          <cell r="D48" t="str">
            <v>502.11.02 - BENS E SERVIÇOS CORRENTES - Produtos químicos - Artigos de limpeza e higiene</v>
          </cell>
          <cell r="R48" t="str">
            <v>07.06 - Saúde - Serviços de saúde não especificados</v>
          </cell>
        </row>
        <row r="49">
          <cell r="D49" t="str">
            <v>502.11.03 - BENS E SERVIÇOS CORRENTES - Produtos químicos - Munições, explosivos e artifícios</v>
          </cell>
          <cell r="R49" t="str">
            <v>08.01 - Desporto, recreação, cultura e religião - Serviços recreativos e desportivos</v>
          </cell>
        </row>
        <row r="50">
          <cell r="D50" t="str">
            <v>502.11.04 - BENS E SERVIÇOS CORRENTES - Produtos químicos - Petróleo</v>
          </cell>
          <cell r="R50" t="str">
            <v>08.02 - Desporto, recreação, cultura e religião - Serviços culturais</v>
          </cell>
        </row>
        <row r="51">
          <cell r="D51" t="str">
            <v>502.11.05 - BENS E SERVIÇOS CORRENTES - Produtos químicos - Lubrificantes</v>
          </cell>
          <cell r="R51" t="str">
            <v>08.03 - Desporto, recreação, cultura e religião - Serviços de difusão e publicação</v>
          </cell>
        </row>
        <row r="52">
          <cell r="D52" t="str">
            <v>502.11.06 - BENS E SERVIÇOS CORRENTES - Produtos químicos - Outros produtos químicos</v>
          </cell>
          <cell r="R52" t="str">
            <v>08.04 - Desporto, recreação, cultura e religião - Serviços religiosos e outros serviços prestados à comunidade</v>
          </cell>
        </row>
        <row r="53">
          <cell r="D53" t="str">
            <v xml:space="preserve">502.12.01 - BENS E SERVIÇOS CORRENTES - Peças e Ferramentas - Peças </v>
          </cell>
          <cell r="R53" t="str">
            <v>08.05 - Desporto, recreação, cultura e religião - Investigação e desenvolvimento em serviços recreativos, culturais e religiosos</v>
          </cell>
        </row>
        <row r="54">
          <cell r="D54" t="str">
            <v>502.12.02 - BENS E SERVIÇOS CORRENTES - Peças e Ferramentas - Ferramentas e utensílios</v>
          </cell>
          <cell r="R54" t="str">
            <v>08.06 - Desporto, recreação, cultura e religião - Assuntos e serviços recreativos, culturais e religiosos não especificados</v>
          </cell>
        </row>
        <row r="55">
          <cell r="D55" t="str">
            <v>502.13 - BENS E SERVIÇOS CORRENTES - Prémios, condecorações e ofertas</v>
          </cell>
          <cell r="R55" t="str">
            <v>09.01 - Educação - Ensino primário e pré-primário</v>
          </cell>
        </row>
        <row r="56">
          <cell r="D56" t="str">
            <v>502.14 - BENS E SERVIÇOS CORRENTES - Livros e documentação técnica</v>
          </cell>
          <cell r="R56" t="str">
            <v>09.02 - Educação - Ensino secundário</v>
          </cell>
        </row>
        <row r="57">
          <cell r="D57" t="str">
            <v>502.15 - BENS E SERVIÇOS CORRENTES - Outros bens correntes</v>
          </cell>
          <cell r="R57" t="str">
            <v>09.03 - Educação - Ensino pós-secundário não superior</v>
          </cell>
        </row>
        <row r="58">
          <cell r="D58" t="str">
            <v>502.16.01 - BENS E SERVIÇOS CORRENTES - Limpeza e segurança - Limpeza e higiene</v>
          </cell>
          <cell r="R58" t="str">
            <v>09.04 - Educação - Ensino superior</v>
          </cell>
        </row>
        <row r="59">
          <cell r="D59" t="str">
            <v>502.16.02 - BENS E SERVIÇOS CORRENTES - Limpeza e segurança - Vigilância e segurança</v>
          </cell>
          <cell r="R59" t="str">
            <v>09.05 - Educação - Ensino não definido por níveis</v>
          </cell>
        </row>
        <row r="60">
          <cell r="D60" t="str">
            <v>502.17.01 - BENS E SERVIÇOS CORRENTES - Manutenção - Manutenção de veículos</v>
          </cell>
          <cell r="R60" t="str">
            <v>09.06 - Educação - Serviços anexos à educação</v>
          </cell>
        </row>
        <row r="61">
          <cell r="D61" t="str">
            <v>502.17.02 - BENS E SERVIÇOS CORRENTES - Manutenção - Manutenção de navios</v>
          </cell>
          <cell r="R61" t="str">
            <v>09.07 - Educação - Investigação e desenvolvimento em educação</v>
          </cell>
        </row>
        <row r="62">
          <cell r="D62" t="str">
            <v>502.17.03 - BENS E SERVIÇOS CORRENTES - Manutenção - Manutenção de aviões</v>
          </cell>
          <cell r="R62" t="str">
            <v>09.08 - Educação - Serviços de educação não especificados</v>
          </cell>
        </row>
        <row r="63">
          <cell r="D63" t="str">
            <v>502.17.04 - BENS E SERVIÇOS CORRENTES - Manutenção - Manutenção de equipamento de eletricidade</v>
          </cell>
          <cell r="R63" t="str">
            <v>10.01 - Proteção Social - Doença, incapacidade e deficiência</v>
          </cell>
        </row>
        <row r="64">
          <cell r="D64" t="str">
            <v>502.17.05 - BENS E SERVIÇOS CORRENTES - Manutenção - Manutenção de equipamento de comunicação</v>
          </cell>
          <cell r="R64" t="str">
            <v>10.02 - Proteção Social - Velhice</v>
          </cell>
        </row>
        <row r="65">
          <cell r="D65" t="str">
            <v>502.17.06 - BENS E SERVIÇOS CORRENTES - Manutenção - Manutenção de equipamento de ar condicionado</v>
          </cell>
          <cell r="R65" t="str">
            <v>10.03 - Proteção Social - Morte e sobrevivência</v>
          </cell>
        </row>
        <row r="66">
          <cell r="D66" t="str">
            <v>502.17.07 - BENS E SERVIÇOS CORRENTES - Manutenção - Manutenção de geradores</v>
          </cell>
          <cell r="R66" t="str">
            <v>10.04 - Proteção Social - Família e infância</v>
          </cell>
        </row>
        <row r="67">
          <cell r="D67" t="str">
            <v>502.17.08 - BENS E SERVIÇOS CORRENTES - Manutenção - Manutenção de outro equipamento</v>
          </cell>
          <cell r="R67" t="str">
            <v>10.05 - Proteção Social - Desemprego</v>
          </cell>
        </row>
        <row r="68">
          <cell r="D68" t="str">
            <v>502.17.09 - BENS E SERVIÇOS CORRENTES - Manutenção - Manutenção de edifícios administrativos</v>
          </cell>
          <cell r="R68" t="str">
            <v xml:space="preserve">10.06 - Proteção Social - Habitação </v>
          </cell>
        </row>
        <row r="69">
          <cell r="D69" t="str">
            <v>502.17.10 - BENS E SERVIÇOS CORRENTES - Manutenção - Manutenção de efifícios residenciais</v>
          </cell>
          <cell r="R69" t="str">
            <v>10.07 - Proteção Social - Pobreza e exclusão social não especificada</v>
          </cell>
        </row>
        <row r="70">
          <cell r="D70" t="str">
            <v>502.17.11 - BENS E SERVIÇOS CORRENTES - Manutenção - Manutenção de edifícios escolares e universitários</v>
          </cell>
          <cell r="R70" t="str">
            <v>10.08 - Proteção Social - Investigação e desenvolvimento em proteção social</v>
          </cell>
        </row>
        <row r="71">
          <cell r="D71" t="str">
            <v>502.17.12 - BENS E SERVIÇOS CORRENTES - Manutenção - Manutenção de edifícios médico-hospitalares</v>
          </cell>
          <cell r="R71" t="str">
            <v>10.09 - Proteção Social - Serviços de proteção social não especificados</v>
          </cell>
        </row>
        <row r="72">
          <cell r="D72" t="str">
            <v>502.17.13 - BENS E SERVIÇOS CORRENTES - Manutenção - Manutenção de armazéns</v>
          </cell>
        </row>
        <row r="73">
          <cell r="D73" t="str">
            <v>502.17.14 - BENS E SERVIÇOS CORRENTES - Manutenção - Manutenção de outros edifícios</v>
          </cell>
        </row>
        <row r="74">
          <cell r="D74" t="str">
            <v>502.17.15 - BENS E SERVIÇOS CORRENTES - Manutenção - Manutenção de estradas</v>
          </cell>
        </row>
        <row r="75">
          <cell r="D75" t="str">
            <v>502.17.16 - BENS E SERVIÇOS CORRENTES - Manutenção - Manutenção de pontes</v>
          </cell>
        </row>
        <row r="76">
          <cell r="D76" t="str">
            <v>502.17.17 - BENS E SERVIÇOS CORRENTES - Manutenção - Manutenção de portos</v>
          </cell>
        </row>
        <row r="77">
          <cell r="D77" t="str">
            <v>502.17.18 - BENS E SERVIÇOS CORRENTES - Manutenção - Manutenção de aeroportos</v>
          </cell>
        </row>
        <row r="78">
          <cell r="D78" t="str">
            <v>502.17.19 - BENS E SERVIÇOS CORRENTES - Manutenção - Manutenção de infraestruturas agrícolas e de irrigação</v>
          </cell>
        </row>
        <row r="79">
          <cell r="D79" t="str">
            <v>502.17.20 - BENS E SERVIÇOS CORRENTES - Manutenção - Manutenção de infraestruturas de comunicações</v>
          </cell>
        </row>
        <row r="80">
          <cell r="D80" t="str">
            <v>502.17.21 - BENS E SERVIÇOS CORRENTES - Manutenção - Manutenção de infraestruturas energéticas</v>
          </cell>
        </row>
        <row r="81">
          <cell r="D81" t="str">
            <v>502.17.22 - BENS E SERVIÇOS CORRENTES - Manutenção - Manutenção de infraestruturas de água e saneamento</v>
          </cell>
        </row>
        <row r="82">
          <cell r="D82" t="str">
            <v>502.17.23 - BENS E SERVIÇOS CORRENTES - Manutenção - Manutenção de infraestruturas turísticas, de recreio e desporto</v>
          </cell>
        </row>
        <row r="83">
          <cell r="D83" t="str">
            <v>502.17.24 - BENS E SERVIÇOS CORRENTES - Manutenção - Manutenção de outras infraestruturas</v>
          </cell>
        </row>
        <row r="84">
          <cell r="D84" t="str">
            <v>502.17.25 - BENS E SERVIÇOS CORRENTES - Manutenção - Manutenção de outros imóveis</v>
          </cell>
        </row>
        <row r="85">
          <cell r="D85" t="str">
            <v>502.17.26 - BENS E SERVIÇOS CORRENTES - Manutenção - Outra manutenção</v>
          </cell>
        </row>
        <row r="86">
          <cell r="D86" t="str">
            <v>502.18.01 - BENS E SERVIÇOS CORRENTES - Serviços Públicos - Fornecimento de água</v>
          </cell>
        </row>
        <row r="87">
          <cell r="D87" t="str">
            <v>502.18.02 - BENS E SERVIÇOS CORRENTES - Serviços Públicos - Fornecimento de eletricidade</v>
          </cell>
        </row>
        <row r="88">
          <cell r="D88" t="str">
            <v>502.18.03 - BENS E SERVIÇOS CORRENTES - Serviços Públicos - Fornecimento de gás</v>
          </cell>
        </row>
        <row r="89">
          <cell r="D89" t="str">
            <v>502.18.04 - BENS E SERVIÇOS CORRENTES - Serviços Públicos - Outros serviços públicos</v>
          </cell>
        </row>
        <row r="90">
          <cell r="D90" t="str">
            <v>502.19.01 - BENS E SERVIÇOS CORRENTES - Comunicações - Comunicações fixas</v>
          </cell>
        </row>
        <row r="91">
          <cell r="D91" t="str">
            <v>502.19.02 - BENS E SERVIÇOS CORRENTES - Comunicações - Comunicações móveis</v>
          </cell>
        </row>
        <row r="92">
          <cell r="D92" t="str">
            <v>502.19.03 - BENS E SERVIÇOS CORRENTES - Comunicações - Comunicações de dados</v>
          </cell>
        </row>
        <row r="93">
          <cell r="D93" t="str">
            <v>502.19.04 - BENS E SERVIÇOS CORRENTES - Comunicações - Comunicações em pacote</v>
          </cell>
        </row>
        <row r="94">
          <cell r="D94" t="str">
            <v>502.19.05 - BENS E SERVIÇOS CORRENTES - Comunicações - Correios, encomendas e estafetas</v>
          </cell>
        </row>
        <row r="95">
          <cell r="D95" t="str">
            <v>502.19.06 - BENS E SERVIÇOS CORRENTES - Comunicações - Outras comunicações</v>
          </cell>
        </row>
        <row r="96">
          <cell r="D96" t="str">
            <v>502.20.01 - BENS E SERVIÇOS CORRENTES - Transportes - Transportes nacionais</v>
          </cell>
        </row>
        <row r="97">
          <cell r="D97" t="str">
            <v>502.20.02 - BENS E SERVIÇOS CORRENTES - Transportes - Transportes internacionais</v>
          </cell>
        </row>
        <row r="98">
          <cell r="D98" t="str">
            <v>502.21 - BENS E SERVIÇOS CORRENTES - Catering</v>
          </cell>
        </row>
        <row r="99">
          <cell r="D99" t="str">
            <v>502.22.01 - BENS E SERVIÇOS CORRENTES - Assistência técnica e conservação - Assistência técnica</v>
          </cell>
        </row>
        <row r="100">
          <cell r="D100" t="str">
            <v>502.22.02 - BENS E SERVIÇOS CORRENTES - Assistência técnica e conservação - Conservação</v>
          </cell>
        </row>
        <row r="101">
          <cell r="D101" t="str">
            <v>502.23.01 - BENS E SERVIÇOS CORRENTES - Alojamento - Alojamento nacional</v>
          </cell>
        </row>
        <row r="102">
          <cell r="D102" t="str">
            <v>502.23.02 - BENS E SERVIÇOS CORRENTES - Alojamento - Alojamento internacional</v>
          </cell>
        </row>
        <row r="103">
          <cell r="D103" t="str">
            <v>502.24.01 - BENS E SERVIÇOS CORRENTES - Ajudas de custo - Ajudas de custo por deslocações em serviço no país</v>
          </cell>
        </row>
        <row r="104">
          <cell r="D104" t="str">
            <v>502.24.02 - BENS E SERVIÇOS CORRENTES - Ajudas de custo - Ajudas de custo por deslocações em serviço ao estrangeiro</v>
          </cell>
        </row>
        <row r="105">
          <cell r="D105" t="str">
            <v>502.24.03 - BENS E SERVIÇOS CORRENTES - Ajudas de custo - Ajudas de custo por deslocações ao estrangeiro para fins de estudo</v>
          </cell>
        </row>
        <row r="106">
          <cell r="D106" t="str">
            <v>502.25.01 - BENS E SERVIÇOS CORRENTES - Serviços Profissionais - Estudos, pareceres, projetos e consultadoria</v>
          </cell>
        </row>
        <row r="107">
          <cell r="D107" t="str">
            <v>502.25.02 - BENS E SERVIÇOS CORRENTES - Serviços Profissionais - Formação e palestras</v>
          </cell>
        </row>
        <row r="108">
          <cell r="D108" t="str">
            <v>502.25.03 - BENS E SERVIÇOS CORRENTES - Serviços Profissionais - Serviços de tradução</v>
          </cell>
        </row>
        <row r="109">
          <cell r="D109" t="str">
            <v>502.25.04 - BENS E SERVIÇOS CORRENTES - Serviços Profissionais - Informática</v>
          </cell>
        </row>
        <row r="110">
          <cell r="D110" t="str">
            <v>502.25.05 - BENS E SERVIÇOS CORRENTES - Serviços Profissionais - Auditoria</v>
          </cell>
        </row>
        <row r="111">
          <cell r="D111" t="str">
            <v>502.25.06 - BENS E SERVIÇOS CORRENTES - Serviços Profissionais - Publicidade</v>
          </cell>
        </row>
        <row r="112">
          <cell r="D112" t="str">
            <v>502.25.07 - BENS E SERVIÇOS CORRENTES - Serviços Profissionais - Outros serviços profissionais</v>
          </cell>
        </row>
        <row r="113">
          <cell r="D113" t="str">
            <v>502.26 - BENS E SERVIÇOS CORRENTES - Representação</v>
          </cell>
        </row>
        <row r="114">
          <cell r="D114" t="str">
            <v>502.27 - BENS E SERVIÇOS CORRENTES - Publicação, cópia e impressão</v>
          </cell>
        </row>
        <row r="115">
          <cell r="D115" t="str">
            <v>502.28.01 - BENS E SERVIÇOS CORRENTES - Serviços Financeiros - Depósitos, transferências e levantamentos</v>
          </cell>
        </row>
        <row r="116">
          <cell r="D116" t="str">
            <v>502.28.02 - BENS E SERVIÇOS CORRENTES - Serviços Financeiros - Pagamentos</v>
          </cell>
        </row>
        <row r="117">
          <cell r="D117" t="str">
            <v>502.28.03 - BENS E SERVIÇOS CORRENTES - Serviços Financeiros - Cobranças</v>
          </cell>
        </row>
        <row r="118">
          <cell r="D118" t="str">
            <v>502.28.04 - BENS E SERVIÇOS CORRENTES - Serviços Financeiros - Outros serviços bancários</v>
          </cell>
        </row>
        <row r="119">
          <cell r="D119" t="str">
            <v>502.28.05 - BENS E SERVIÇOS CORRENTES - Serviços Financeiros - Seguros</v>
          </cell>
        </row>
        <row r="120">
          <cell r="D120" t="str">
            <v>502.28.06 - BENS E SERVIÇOS CORRENTES - Serviços Financeiros - Outros serviços financeiros</v>
          </cell>
        </row>
        <row r="121">
          <cell r="D121" t="str">
            <v>502.29 - BENS E SERVIÇOS CORRENTES - Serviços de Saúde</v>
          </cell>
        </row>
        <row r="122">
          <cell r="D122" t="str">
            <v>502.30 - BENS E SERVIÇOS CORRENTES - Outros serviços correntes</v>
          </cell>
        </row>
        <row r="123">
          <cell r="D123" t="str">
            <v>502.31.01 - BENS E SERVIÇOS CORRENTES - Rendas - Arrendamento de bens imóveis de média e longa duração</v>
          </cell>
        </row>
        <row r="124">
          <cell r="D124" t="str">
            <v>502.31.02 - BENS E SERVIÇOS CORRENTES - Rendas - Arrendamento de bens imóveis de curta duração</v>
          </cell>
        </row>
        <row r="125">
          <cell r="D125" t="str">
            <v>502.31.03 - BENS E SERVIÇOS CORRENTES - Rendas - Aluguer de veículos</v>
          </cell>
        </row>
        <row r="126">
          <cell r="D126" t="str">
            <v>502.31.04 - BENS E SERVIÇOS CORRENTES - Rendas - Aluguer de navios</v>
          </cell>
        </row>
        <row r="127">
          <cell r="D127" t="str">
            <v>502.31.05 - BENS E SERVIÇOS CORRENTES - Rendas - Aluguer de aviões</v>
          </cell>
        </row>
        <row r="128">
          <cell r="D128" t="str">
            <v>502.31.06 - BENS E SERVIÇOS CORRENTES - Rendas - Aluguer de material de informática</v>
          </cell>
        </row>
        <row r="129">
          <cell r="D129" t="str">
            <v>502.31.07 - BENS E SERVIÇOS CORRENTES - Rendas - Aluguer de material de decoração</v>
          </cell>
        </row>
        <row r="130">
          <cell r="D130" t="str">
            <v>502.31.08 - BENS E SERVIÇOS CORRENTES - Rendas - Aluguer de material pesado</v>
          </cell>
        </row>
        <row r="131">
          <cell r="D131" t="str">
            <v>502.31.09 - BENS E SERVIÇOS CORRENTES - Rendas - Aluguer de ferramentas</v>
          </cell>
        </row>
        <row r="132">
          <cell r="D132" t="str">
            <v>502.31.10 - BENS E SERVIÇOS CORRENTES - Rendas - Aluguer de outros bens móveis</v>
          </cell>
        </row>
        <row r="133">
          <cell r="D133" t="str">
            <v>502.31.11 - BENS E SERVIÇOS CORRENTES - Rendas - Locação financeira</v>
          </cell>
        </row>
        <row r="134">
          <cell r="D134" t="str">
            <v>502.31.12 - BENS E SERVIÇOS CORRENTES - Rendas - Outras rendas</v>
          </cell>
        </row>
        <row r="135">
          <cell r="D135" t="str">
            <v>502.32.01 - BENS E SERVIÇOS CORRENTES - Ativos incorpóreos - Direitos de propriedade intelectual</v>
          </cell>
        </row>
        <row r="136">
          <cell r="D136" t="str">
            <v>502.32.02 - BENS E SERVIÇOS CORRENTES - Ativos incorpóreos - Direitos de propriedade industrial</v>
          </cell>
        </row>
        <row r="137">
          <cell r="D137" t="str">
            <v>502.32.03 - BENS E SERVIÇOS CORRENTES - Ativos incorpóreos - Outros ativos incorpóreos</v>
          </cell>
        </row>
        <row r="138">
          <cell r="D138" t="str">
            <v>503.01.01.01 - TRANSFERÊNCIAS PÚBLICAS - Transferências correntes para o Setor Público Administrativo - Transferências correntes para a Administração Central -Para Ministério das Finanças</v>
          </cell>
        </row>
        <row r="139">
          <cell r="D139" t="str">
            <v>503.01.01.02 - TRANSFERÊNCIAS PÚBLICAS - Transferências correntes para o Setor Público Administrativo - Transferências correntes para a Administração Central -Para Outros Ministérios e organismos</v>
          </cell>
        </row>
        <row r="140">
          <cell r="D140" t="str">
            <v>503.01.02 - TRANSFERÊNCIAS PÚBLICAS - Transferências correntes para o Setor Público Administrativo -Transferências correntes para a Segurança Social (entre regimes)</v>
          </cell>
        </row>
        <row r="141">
          <cell r="D141" t="str">
            <v>503.01.03 - TRANSFERÊNCIAS PÚBLICAS - Transferências correntes para o Setor Público Administrativo -Transferências correntes para a RAEOA</v>
          </cell>
        </row>
        <row r="142">
          <cell r="D142" t="str">
            <v>503.01.04 - TRANSFERÊNCIAS PÚBLICAS - Transferências correntes para o Setor Público Administrativo -Transferências correntes para os municípios</v>
          </cell>
        </row>
        <row r="143">
          <cell r="D143" t="str">
            <v>503.02.01 - TRANSFERÊNCIAS PÚBLICAS - Transferências correntes para sociedades -Transferências correntes para empresas públicas</v>
          </cell>
        </row>
        <row r="144">
          <cell r="D144" t="str">
            <v>503.02.02 - TRANSFERÊNCIAS PÚBLICAS - Transferências correntes para sociedades -Transferências correntes para sociedades financeiras</v>
          </cell>
        </row>
        <row r="145">
          <cell r="D145" t="str">
            <v>503.02.03 - TRANSFERÊNCIAS PÚBLICAS - Transferências correntes para sociedades -Transferências correntes para sociedades não-financeiras</v>
          </cell>
        </row>
        <row r="146">
          <cell r="D146" t="str">
            <v>503.03.01 - TRANSFERÊNCIAS PÚBLICAS - Transferências correntes para famílias -Pensão Social de invalidez do regime não contributivo</v>
          </cell>
        </row>
        <row r="147">
          <cell r="D147" t="str">
            <v>503.03.02 - TRANSFERÊNCIAS PÚBLICAS - Transferências correntes para famílias -Pensão Social de velhice do regime não contributivo</v>
          </cell>
        </row>
        <row r="148">
          <cell r="D148" t="str">
            <v>503.03.03 - TRANSFERÊNCIAS PÚBLICAS - Transferências correntes para famílias -Complemento de pensão de invalidez</v>
          </cell>
        </row>
        <row r="149">
          <cell r="D149" t="str">
            <v>503.03.04 - TRANSFERÊNCIAS PÚBLICAS - Transferências correntes para famílias -Complemento de pensão de velhice</v>
          </cell>
        </row>
        <row r="150">
          <cell r="D150" t="str">
            <v>503.03.05 - TRANSFERÊNCIAS PÚBLICAS - Transferências correntes para famílias -Complemento de pensão de sobrevivência</v>
          </cell>
        </row>
        <row r="151">
          <cell r="D151" t="str">
            <v>503.03.06 - TRANSFERÊNCIAS PÚBLICAS - Transferências correntes para famílias -Outras prestações do regime não contributivo de segurança social</v>
          </cell>
        </row>
        <row r="152">
          <cell r="D152" t="str">
            <v>503.03.07 - TRANSFERÊNCIAS PÚBLICAS - Transferências correntes para famílias -Pensão de invalidez do regime transitório</v>
          </cell>
        </row>
        <row r="153">
          <cell r="D153" t="str">
            <v>503.03.08 - TRANSFERÊNCIAS PÚBLICAS - Transferências correntes para famílias -Pensão de velhice do regime transitório</v>
          </cell>
        </row>
        <row r="154">
          <cell r="D154" t="str">
            <v>503.03.09 - TRANSFERÊNCIAS PÚBLICAS - Transferências correntes para famílias -Pensão de sobrevivência do regime transitório</v>
          </cell>
        </row>
        <row r="155">
          <cell r="D155" t="str">
            <v>503.03.10 - TRANSFERÊNCIAS PÚBLICAS - Transferências correntes para famílias -Pensão de invalidez do regime geral</v>
          </cell>
        </row>
        <row r="156">
          <cell r="D156" t="str">
            <v>503.03.11 - TRANSFERÊNCIAS PÚBLICAS - Transferências correntes para famílias -Pensão de velhice do regime geral</v>
          </cell>
        </row>
        <row r="157">
          <cell r="D157" t="str">
            <v>503.03.12 - TRANSFERÊNCIAS PÚBLICAS - Transferências correntes para famílias -Pensão de sobrevivência do regime geral</v>
          </cell>
        </row>
        <row r="158">
          <cell r="D158" t="str">
            <v>503.03.13 - TRANSFERÊNCIAS PÚBLICAS - Transferências correntes para famílias -Subsídio por risco clínico durante a gravidez</v>
          </cell>
        </row>
        <row r="159">
          <cell r="D159" t="str">
            <v>503.03.14 - TRANSFERÊNCIAS PÚBLICAS - Transferências correntes para famílias -Subsídio por interrupção de gravidez</v>
          </cell>
        </row>
        <row r="160">
          <cell r="D160" t="str">
            <v>503.03.15 - TRANSFERÊNCIAS PÚBLICAS - Transferências correntes para famílias -Subsídio por maternidade</v>
          </cell>
        </row>
        <row r="161">
          <cell r="D161" t="str">
            <v>503.03.16 - TRANSFERÊNCIAS PÚBLICAS - Transferências correntes para famílias -Subsídio por paternidade</v>
          </cell>
        </row>
        <row r="162">
          <cell r="D162" t="str">
            <v>503.03.17 - TRANSFERÊNCIAS PÚBLICAS - Transferências correntes para famílias -Subsídio por adoção</v>
          </cell>
        </row>
        <row r="163">
          <cell r="D163" t="str">
            <v>503.03.18 - TRANSFERÊNCIAS PÚBLICAS - Transferências correntes para famílias -Subsídio por morte</v>
          </cell>
        </row>
        <row r="164">
          <cell r="D164" t="str">
            <v>503.03.19 - TRANSFERÊNCIAS PÚBLICAS - Transferências correntes para famílias -Reembolso e ou apoio para despesas de funeral</v>
          </cell>
        </row>
        <row r="165">
          <cell r="D165" t="str">
            <v>503.03.20 - TRANSFERÊNCIAS PÚBLICAS - Transferências correntes para famílias -Subsídio de doença</v>
          </cell>
        </row>
        <row r="166">
          <cell r="D166" t="str">
            <v>503.03.21 - TRANSFERÊNCIAS PÚBLICAS - Transferências correntes para famílias -Subsídio de desemprego</v>
          </cell>
        </row>
        <row r="167">
          <cell r="D167" t="str">
            <v>503.03.22 - TRANSFERÊNCIAS PÚBLICAS - Transferências correntes para famílias -Abono de família</v>
          </cell>
        </row>
        <row r="168">
          <cell r="D168" t="str">
            <v>503.03.23 - TRANSFERÊNCIAS PÚBLICAS - Transferências correntes para famílias -Outras prestações do regime contributivo de segurança social</v>
          </cell>
        </row>
        <row r="169">
          <cell r="D169" t="str">
            <v>503.03.24 - TRANSFERÊNCIAS PÚBLICAS - Transferências correntes para famílias -Pensão para ex-titulares de cargos políticos</v>
          </cell>
        </row>
        <row r="170">
          <cell r="D170" t="str">
            <v>503.03.25 - TRANSFERÊNCIAS PÚBLICAS - Transferências correntes para famílias -Pensão dos combatentes e Mártires da Libertação Nacional</v>
          </cell>
        </row>
        <row r="171">
          <cell r="D171" t="str">
            <v>503.03.26 - TRANSFERÊNCIAS PÚBLICAS - Transferências correntes para famílias -Bolsa da Mãe</v>
          </cell>
        </row>
        <row r="172">
          <cell r="D172" t="str">
            <v>503.03.27 - TRANSFERÊNCIAS PÚBLICAS - Transferências correntes para famílias -Bolsas de estudo aos filhos dos Combatentes e Mártires da Libertação Nacional</v>
          </cell>
        </row>
        <row r="173">
          <cell r="D173" t="str">
            <v>503.03.28 - TRANSFERÊNCIAS PÚBLICAS - Transferências correntes para famílias -Outras bolsas de estudo no território nacional</v>
          </cell>
        </row>
        <row r="174">
          <cell r="D174" t="str">
            <v>503.03.29 - TRANSFERÊNCIAS PÚBLICAS - Transferências correntes para famílias -Outras bolsas de estudo no estrangeiro</v>
          </cell>
        </row>
        <row r="175">
          <cell r="D175" t="str">
            <v>503.03.30 - TRANSFERÊNCIAS PÚBLICAS - Transferências correntes para famílias -Outras prestações sociais</v>
          </cell>
        </row>
        <row r="176">
          <cell r="D176" t="str">
            <v>503.03.31 - TRANSFERÊNCIAS PÚBLICAS - Transferências correntes para famílias -Outras transferências correntes para famílias</v>
          </cell>
        </row>
        <row r="177">
          <cell r="D177" t="str">
            <v>503.04.01 - TRANSFERÊNCIAS PÚBLICAS - Transferências correntes para instituições sem fins lucrativos -Transferências correntes para fundações públicas</v>
          </cell>
        </row>
        <row r="178">
          <cell r="D178" t="str">
            <v>503.04.02 - TRANSFERÊNCIAS PÚBLICAS - Transferências correntes para instituições sem fins lucrativos -Transferências correntes para associações públicas</v>
          </cell>
        </row>
        <row r="179">
          <cell r="D179" t="str">
            <v>503.04.03 - TRANSFERÊNCIAS PÚBLICAS - Transferências correntes para instituições sem fins lucrativos -Outras transferências correntes para instituições sem fins lucrativos</v>
          </cell>
        </row>
        <row r="180">
          <cell r="D180" t="str">
            <v>503.05.01 - TRANSFERÊNCIAS PÚBLICAS - Transferências correntes para o exterior -Transferências correntes para países terceiros</v>
          </cell>
        </row>
        <row r="181">
          <cell r="D181" t="str">
            <v>503.05.02 - TRANSFERÊNCIAS PÚBLICAS - Transferências correntes para o exterior -Transferências correntes para organizações internacionais</v>
          </cell>
        </row>
        <row r="182">
          <cell r="D182" t="str">
            <v>503.05.03 - TRANSFERÊNCIAS PÚBLICAS - Transferências correntes para o exterior -Outras transferências correntes para o exterior</v>
          </cell>
        </row>
        <row r="183">
          <cell r="D183" t="str">
            <v>503.06.01 - TRANSFERÊNCIAS PÚBLICAS - Juros -Juros e taxa de compromisso do Banco Mundial</v>
          </cell>
        </row>
        <row r="184">
          <cell r="D184" t="str">
            <v>503.06.02 - TRANSFERÊNCIAS PÚBLICAS - Juros -Juros e taxa de compromisso do ADB</v>
          </cell>
        </row>
        <row r="185">
          <cell r="D185" t="str">
            <v>503.06.03 - TRANSFERÊNCIAS PÚBLICAS - Juros -Juros e taxa de compromisso da JICA</v>
          </cell>
        </row>
        <row r="186">
          <cell r="D186" t="str">
            <v>503.06.04 - TRANSFERÊNCIAS PÚBLICAS - Juros -Juros e taxa de compromisso do AIFFP</v>
          </cell>
        </row>
        <row r="187">
          <cell r="D187" t="str">
            <v>503.06.05 - TRANSFERÊNCIAS PÚBLICAS - Juros -Juros de títulos do Tesouro</v>
          </cell>
        </row>
        <row r="188">
          <cell r="D188" t="str">
            <v>503.06.06 - TRANSFERÊNCIAS PÚBLICAS - Juros -Outros juros da dívida pública</v>
          </cell>
        </row>
        <row r="189">
          <cell r="D189" t="str">
            <v>503.06.07 - TRANSFERÊNCIAS PÚBLICAS - Juros -Outros juros</v>
          </cell>
        </row>
        <row r="190">
          <cell r="D190" t="str">
            <v>503.07 - TRANSFERÊNCIAS PÚBLICAS - Impostos</v>
          </cell>
        </row>
        <row r="191">
          <cell r="D191" t="str">
            <v>503.08 - TRANSFERÊNCIAS PÚBLICAS - Taxas</v>
          </cell>
        </row>
        <row r="192">
          <cell r="D192" t="str">
            <v>503.09 - TRANSFERÊNCIAS PÚBLICAS - Coimas e outras penalidades</v>
          </cell>
        </row>
        <row r="193">
          <cell r="D193" t="str">
            <v>503.10 - TRANSFERÊNCIAS PÚBLICAS - Restituições não abatidas na receita</v>
          </cell>
        </row>
        <row r="194">
          <cell r="D194" t="str">
            <v>503.11.01.01.01 - TRANSFERÊNCIAS PÚBLICAS - Transferências de Capital - Transferências para o Setor Público Administrativo - Transferências para a Administração Central - Para Ministério das Finanças</v>
          </cell>
        </row>
        <row r="195">
          <cell r="D195" t="str">
            <v>503.11.01.01.02 - TRANSFERÊNCIAS PÚBLICAS - Transferências de Capital - Transferências para o Setor Público Administrativo - Transferências para a Administração Central - Para Outros Ministérios e organismos</v>
          </cell>
        </row>
        <row r="196">
          <cell r="D196" t="str">
            <v>503.11.01.02 - TRANSFERÊNCIAS PÚBLICAS - Transferências de Capital - Transferências para o Setor Público Administrativo - Transferências para a Segurança Social (entre regimes)</v>
          </cell>
        </row>
        <row r="197">
          <cell r="D197" t="str">
            <v>503.11.01.03 - TRANSFERÊNCIAS PÚBLICAS - Transferências de Capital - Transferências para o Setor Público Administrativo - Transferências para a RAEOA</v>
          </cell>
        </row>
        <row r="198">
          <cell r="D198" t="str">
            <v>503.11.01.04 - TRANSFERÊNCIAS PÚBLICAS - Transferências de Capital - Transferências para o Setor Público Administrativo - Transferências para os municípios</v>
          </cell>
        </row>
        <row r="199">
          <cell r="D199" t="str">
            <v>503.11.02 - TRANSFERÊNCIAS PÚBLICAS - Transferências de Capital - Transferências para sociedades</v>
          </cell>
        </row>
        <row r="200">
          <cell r="D200" t="str">
            <v>503.11.03 - TRANSFERÊNCIAS PÚBLICAS - Transferências de Capital - Transferências para famílias</v>
          </cell>
        </row>
        <row r="201">
          <cell r="D201" t="str">
            <v>503.11.04 - TRANSFERÊNCIAS PÚBLICAS - Transferências de Capital - Transferências para instituições sem fins lucrativos</v>
          </cell>
        </row>
        <row r="202">
          <cell r="D202" t="str">
            <v>503.11.05 - TRANSFERÊNCIAS PÚBLICAS - Transferências de Capital - Transferências para o exterior</v>
          </cell>
        </row>
        <row r="203">
          <cell r="D203" t="str">
            <v>503.11.06 - TRANSFERÊNCIAS PÚBLICAS - Transferências de Capital - Outras transferências de capital</v>
          </cell>
        </row>
        <row r="204">
          <cell r="D204" t="str">
            <v>503.12.01 - TRANSFERÊNCIAS PÚBLICAS - Ativos Financeiros - Concessão de empréstimos</v>
          </cell>
        </row>
        <row r="205">
          <cell r="D205" t="str">
            <v>503.12.02 - TRANSFERÊNCIAS PÚBLICAS - Ativos Financeiros - Aquisição de títulos</v>
          </cell>
        </row>
        <row r="206">
          <cell r="D206" t="str">
            <v>503.12.03 - TRANSFERÊNCIAS PÚBLICAS - Ativos Financeiros - Outros ativos financeiros</v>
          </cell>
        </row>
        <row r="207">
          <cell r="D207" t="str">
            <v>503.13.01 - TRANSFERÊNCIAS PÚBLICAS - Passivos Financeiros - Amortização de empréstimos do Banco Mundial</v>
          </cell>
        </row>
        <row r="208">
          <cell r="D208" t="str">
            <v>503.13.02 - TRANSFERÊNCIAS PÚBLICAS - Passivos Financeiros - Amortização de empréstimos do ADB</v>
          </cell>
        </row>
        <row r="209">
          <cell r="D209" t="str">
            <v>503.13.03 - TRANSFERÊNCIAS PÚBLICAS - Passivos Financeiros - Amortização de empréstimos da JICA</v>
          </cell>
        </row>
        <row r="210">
          <cell r="D210" t="str">
            <v>503.13.04 - TRANSFERÊNCIAS PÚBLICAS - Passivos Financeiros - Amortização de empréstimos do AIFFP</v>
          </cell>
        </row>
        <row r="211">
          <cell r="D211" t="str">
            <v>503.13.05 - TRANSFERÊNCIAS PÚBLICAS - Passivos Financeiros - Amortização de títulos do Tesouro</v>
          </cell>
        </row>
        <row r="212">
          <cell r="D212" t="str">
            <v>503.13.06 - TRANSFERÊNCIAS PÚBLICAS - Passivos Financeiros - Outros passivos financeiros</v>
          </cell>
        </row>
        <row r="213">
          <cell r="D213" t="str">
            <v>504.01.01 - CAPITAL MENOR - Aquisição de bens de capital móvel - Veículos civis</v>
          </cell>
        </row>
        <row r="214">
          <cell r="D214" t="str">
            <v>504.01.02 - CAPITAL MENOR - Aquisição de bens de capital móvel - Veículos militares</v>
          </cell>
        </row>
        <row r="215">
          <cell r="D215" t="str">
            <v>504.01.03 - CAPITAL MENOR - Aquisição de bens de capital móvel - Equipamento de informática</v>
          </cell>
        </row>
        <row r="216">
          <cell r="D216" t="str">
            <v>504.01.04 - CAPITAL MENOR - Aquisição de bens de capital móvel - Equipamento de água</v>
          </cell>
        </row>
        <row r="217">
          <cell r="D217" t="str">
            <v>504.01.05 - CAPITAL MENOR - Aquisição de bens de capital móvel - Equipamento de eletricidade</v>
          </cell>
        </row>
        <row r="218">
          <cell r="D218" t="str">
            <v>504.01.06 - CAPITAL MENOR - Aquisição de bens de capital móvel - Equipamento de comunicações</v>
          </cell>
        </row>
        <row r="219">
          <cell r="D219" t="str">
            <v>504.01.07 - CAPITAL MENOR - Aquisição de bens de capital móvel - Equipamento de segurança</v>
          </cell>
        </row>
        <row r="220">
          <cell r="D220" t="str">
            <v>504.01.08 - CAPITAL MENOR - Aquisição de bens de capital móvel - Equipamento de construção</v>
          </cell>
        </row>
        <row r="221">
          <cell r="D221" t="str">
            <v>504.01.09 - CAPITAL MENOR - Aquisição de bens de capital móvel - Equipamento de transporte</v>
          </cell>
        </row>
        <row r="222">
          <cell r="D222" t="str">
            <v>504.01.10 - CAPITAL MENOR - Aquisição de bens de capital móvel - Geradores</v>
          </cell>
        </row>
        <row r="223">
          <cell r="D223" t="str">
            <v>504.01.11 - CAPITAL MENOR - Aquisição de bens de capital móvel - Equipamento de ar condicionado</v>
          </cell>
        </row>
        <row r="224">
          <cell r="D224" t="str">
            <v>504.01.12 - CAPITAL MENOR - Aquisição de bens de capital móvel - Outro equipamento</v>
          </cell>
        </row>
        <row r="225">
          <cell r="D225" t="str">
            <v>504.01.13 - CAPITAL MENOR - Aquisição de bens de capital móvel - Mobiliário</v>
          </cell>
        </row>
        <row r="226">
          <cell r="D226" t="str">
            <v>504.01.14 - CAPITAL MENOR - Aquisição de bens de capital móvel - Outros bens de capital móvel</v>
          </cell>
        </row>
        <row r="227">
          <cell r="D227" t="str">
            <v>504.02 - CAPITAL MENOR - Aquisição de serviços de capital</v>
          </cell>
        </row>
        <row r="228">
          <cell r="D228" t="str">
            <v>505.01.01 - CAPITAL DE DESENVOLVIMENTO - Aquisição de bens de capital fixo - Terrenos</v>
          </cell>
        </row>
        <row r="229">
          <cell r="D229" t="str">
            <v>505.01.02 - CAPITAL DE DESENVOLVIMENTO - Aquisição de bens de capital fixo - Edifícios administrativos</v>
          </cell>
        </row>
        <row r="230">
          <cell r="D230" t="str">
            <v>505.01.03 - CAPITAL DE DESENVOLVIMENTO - Aquisição de bens de capital fixo - Edifícios residenciais</v>
          </cell>
        </row>
        <row r="231">
          <cell r="D231" t="str">
            <v>505.01.04 - CAPITAL DE DESENVOLVIMENTO - Aquisição de bens de capital fixo - Edifícios escolares e universitários</v>
          </cell>
        </row>
        <row r="232">
          <cell r="D232" t="str">
            <v>505.01.05 - CAPITAL DE DESENVOLVIMENTO - Aquisição de bens de capital fixo - Edifícios médico-hospitalares</v>
          </cell>
        </row>
        <row r="233">
          <cell r="D233" t="str">
            <v>505.01.06 - CAPITAL DE DESENVOLVIMENTO - Aquisição de bens de capital fixo - Armazéns</v>
          </cell>
        </row>
        <row r="234">
          <cell r="D234" t="str">
            <v>505.01.07 - CAPITAL DE DESENVOLVIMENTO - Aquisição de bens de capital fixo - Outros edifícios</v>
          </cell>
        </row>
        <row r="235">
          <cell r="D235" t="str">
            <v>505.01.08 - CAPITAL DE DESENVOLVIMENTO - Aquisição de bens de capital fixo - Estradas</v>
          </cell>
        </row>
        <row r="236">
          <cell r="D236" t="str">
            <v>505.01.09 - CAPITAL DE DESENVOLVIMENTO - Aquisição de bens de capital fixo - Pontes</v>
          </cell>
        </row>
        <row r="237">
          <cell r="D237" t="str">
            <v>505.01.10 - CAPITAL DE DESENVOLVIMENTO - Aquisição de bens de capital fixo - Portos</v>
          </cell>
        </row>
        <row r="238">
          <cell r="D238" t="str">
            <v>505.01.11 - CAPITAL DE DESENVOLVIMENTO - Aquisição de bens de capital fixo - Aeroportos</v>
          </cell>
        </row>
        <row r="239">
          <cell r="D239" t="str">
            <v>505.01.12 - CAPITAL DE DESENVOLVIMENTO - Aquisição de bens de capital fixo - Infraestruturas agrícolas e de irrigação</v>
          </cell>
        </row>
        <row r="240">
          <cell r="D240" t="str">
            <v>505.01.13 - CAPITAL DE DESENVOLVIMENTO - Aquisição de bens de capital fixo - Infraestruturas de comunicações</v>
          </cell>
        </row>
        <row r="241">
          <cell r="D241" t="str">
            <v>505.01.14 - CAPITAL DE DESENVOLVIMENTO - Aquisição de bens de capital fixo - Infraestruturas energéticas</v>
          </cell>
        </row>
        <row r="242">
          <cell r="D242" t="str">
            <v>505.01.15 - CAPITAL DE DESENVOLVIMENTO - Aquisição de bens de capital fixo - Infraestruturas de água e saneamento</v>
          </cell>
        </row>
        <row r="243">
          <cell r="D243" t="str">
            <v>505.01.16 - CAPITAL DE DESENVOLVIMENTO - Aquisição de bens de capital fixo - Infraestruturas turísticas, de recreio e desporto</v>
          </cell>
        </row>
        <row r="244">
          <cell r="D244" t="str">
            <v>505.01.17 - CAPITAL DE DESENVOLVIMENTO - Aquisição de bens de capital fixo - Outras infraestruturas</v>
          </cell>
        </row>
        <row r="245">
          <cell r="D245" t="str">
            <v>505.01.18 - CAPITAL DE DESENVOLVIMENTO - Aquisição de bens de capital fixo - Outros imóveis</v>
          </cell>
        </row>
        <row r="246">
          <cell r="D246" t="str">
            <v>506.01 - OPERAÇÕES EXTRAORÇAMENTAIS - Adiantamentos de caixa</v>
          </cell>
        </row>
        <row r="247">
          <cell r="D247" t="str">
            <v>506.02.01 - OPERAÇÕES EXTRAORÇAMENTAIS - Transferência de impostos e cotizações retidos - Transferência para a Autoridade Tributária de impostos retidos</v>
          </cell>
        </row>
        <row r="248">
          <cell r="D248" t="str">
            <v>506.02.02 - OPERAÇÕES EXTRAORÇAMENTAIS - Transferência de impostos e cotizações retidos - Transferência para a Segurança Social de cotizações retidas</v>
          </cell>
        </row>
        <row r="249">
          <cell r="D249" t="str">
            <v>506.02.03 - OPERAÇÕES EXTRAORÇAMENTAIS - Transferência de impostos e cotizações retidos - Outras transferências de impostos e cotizações retidos</v>
          </cell>
        </row>
        <row r="250">
          <cell r="D250" t="str">
            <v>506.03.01 - OPERAÇÕES EXTRAORÇAMENTAIS - Devolução de cauções e garantias - Devolução de caução de execução</v>
          </cell>
        </row>
        <row r="251">
          <cell r="D251" t="str">
            <v>506.03.02 - OPERAÇÕES EXTRAORÇAMENTAIS - Devolução de cauções e garantias - Devolução de caução de qualidade</v>
          </cell>
        </row>
        <row r="252">
          <cell r="D252" t="str">
            <v>506.03.03 - OPERAÇÕES EXTRAORÇAMENTAIS - Devolução de cauções e garantias - Devolução de garantia de pagamento adiantado</v>
          </cell>
        </row>
        <row r="253">
          <cell r="D253" t="str">
            <v>506.04 - OPERAÇÕES EXTRAORÇAMENTAIS - Outras operações extraorçamentais</v>
          </cell>
        </row>
        <row r="254">
          <cell r="D254" t="str">
            <v>401.01.01 - Impostos e contribuições para a Segurança Social - Impostos - Imposto sobre serviços</v>
          </cell>
        </row>
        <row r="255">
          <cell r="D255" t="str">
            <v>401.01.02 - Impostos e contribuições para a Segurança Social - Impostos - Imposto seletivo de consumo</v>
          </cell>
        </row>
        <row r="256">
          <cell r="D256" t="str">
            <v>401.01.03 - Impostos e contribuições para a Segurança Social - Impostos - Imposto sobre vendas</v>
          </cell>
        </row>
        <row r="257">
          <cell r="D257" t="str">
            <v>401.01.04 - Impostos e contribuições para a Segurança Social - Impostos - Imposto sobre salários</v>
          </cell>
        </row>
        <row r="258">
          <cell r="D258" t="str">
            <v>401.01.05 - Impostos e contribuições para a Segurança Social - Impostos - Imposto sobre o rendimento</v>
          </cell>
        </row>
        <row r="259">
          <cell r="D259" t="str">
            <v>401.01.06 - Impostos e contribuições para a Segurança Social - Impostos - Imposto sobre o valor acrescentado</v>
          </cell>
        </row>
        <row r="260">
          <cell r="D260" t="str">
            <v>401.01.07 - Impostos e contribuições para a Segurança Social - Impostos - Imposto sobre o Petróleo Suplementar</v>
          </cell>
        </row>
        <row r="261">
          <cell r="D261" t="str">
            <v>401.01.08 - Impostos e contribuições para a Segurança Social - Impostos - Lucros partilhados do Petróleo e Gás</v>
          </cell>
        </row>
        <row r="262">
          <cell r="D262" t="str">
            <v>401.01.09 - Impostos e contribuições para a Segurança Social - Impostos - Timor Sea First Tranche Petroleum (FTP) Royalties</v>
          </cell>
        </row>
        <row r="263">
          <cell r="D263" t="str">
            <v>401.01.10 - Impostos e contribuições para a Segurança Social - Impostos - Impostos abolidos</v>
          </cell>
        </row>
        <row r="264">
          <cell r="D264" t="str">
            <v>401.01.11 - Impostos e contribuições para a Segurança Social - Impostos - Outros impostos</v>
          </cell>
        </row>
        <row r="265">
          <cell r="D265" t="str">
            <v>401.02 - Impostos e contribuições para a Segurança Social - Direitos aduaneiros de importação</v>
          </cell>
        </row>
        <row r="266">
          <cell r="D266" t="str">
            <v>401.03.01 - Impostos e contribuições para a Segurança Social - Contribuições e cotizações para a Segurança Social - Contribuições de entidade empregadora do Setor Público</v>
          </cell>
        </row>
        <row r="267">
          <cell r="D267" t="str">
            <v>401.03.02 - Impostos e contribuições para a Segurança Social - Contribuições e cotizações para a Segurança Social - Contribuições de entidade empregadora do Setor Privado</v>
          </cell>
        </row>
        <row r="268">
          <cell r="D268" t="str">
            <v>401.03.03 - Impostos e contribuições para a Segurança Social - Contribuições e cotizações para a Segurança Social - Cotizações de trabalhador do Setor Público</v>
          </cell>
        </row>
        <row r="269">
          <cell r="D269" t="str">
            <v>401.03.04 - Impostos e contribuições para a Segurança Social - Contribuições e cotizações para a Segurança Social - Cotizações de trabalhador do Setor Privado</v>
          </cell>
        </row>
        <row r="270">
          <cell r="D270" t="str">
            <v>402.01.01 - Taxas, coimas e outras penalidades - Taxas - Taxas aeroportuárias</v>
          </cell>
        </row>
        <row r="271">
          <cell r="D271" t="str">
            <v>402.01.02 - Taxas, coimas e outras penalidades - Taxas - Taxas ambientais</v>
          </cell>
        </row>
        <row r="272">
          <cell r="D272" t="str">
            <v>402.01.03 - Taxas, coimas e outras penalidades - Taxas - Taxas de estacionamento</v>
          </cell>
        </row>
        <row r="273">
          <cell r="D273" t="str">
            <v>402.01.04 - Taxas, coimas e outras penalidades - Taxas - Taxas de justiça</v>
          </cell>
        </row>
        <row r="274">
          <cell r="D274" t="str">
            <v>402.01.05 - Taxas, coimas e outras penalidades - Taxas - Taxas de publicidade</v>
          </cell>
        </row>
        <row r="275">
          <cell r="D275" t="str">
            <v>402.01.06 - Taxas, coimas e outras penalidades - Taxas - Taxas de passaporte</v>
          </cell>
        </row>
        <row r="276">
          <cell r="D276" t="str">
            <v>402.01.07 - Taxas, coimas e outras penalidades - Taxas - Taxas de entrada e vistos</v>
          </cell>
        </row>
        <row r="277">
          <cell r="D277" t="str">
            <v>402.01.08 - Taxas, coimas e outras penalidades - Taxas - Taxas de registo</v>
          </cell>
        </row>
        <row r="278">
          <cell r="D278" t="str">
            <v>402.01.09 - Taxas, coimas e outras penalidades - Taxas - Taxas de pesca</v>
          </cell>
        </row>
        <row r="279">
          <cell r="D279" t="str">
            <v>402.01.10 - Taxas, coimas e outras penalidades - Taxas - Taxas portuárias</v>
          </cell>
        </row>
        <row r="280">
          <cell r="D280" t="str">
            <v>402.01.11 - Taxas, coimas e outras penalidades - Taxas - Taxas sobre atividade florestal</v>
          </cell>
        </row>
        <row r="281">
          <cell r="D281" t="str">
            <v>402.01.12 - Taxas, coimas e outras penalidades - Taxas - Taxas sobre atividades extrativas</v>
          </cell>
        </row>
        <row r="282">
          <cell r="D282" t="str">
            <v>402.01.13 - Taxas, coimas e outras penalidades - Taxas - Taxas sobre atividade petrolífera</v>
          </cell>
        </row>
        <row r="283">
          <cell r="D283" t="str">
            <v>402.01.14 - Taxas, coimas e outras penalidades - Taxas - Taxas sobre telecomunicações</v>
          </cell>
        </row>
        <row r="284">
          <cell r="D284" t="str">
            <v>402.01.15 - Taxas, coimas e outras penalidades - Taxas - Taxas sobre transportes</v>
          </cell>
        </row>
        <row r="285">
          <cell r="D285" t="str">
            <v>402.01.16 - Taxas, coimas e outras penalidades - Taxas - Taxas sobre jogos sociais</v>
          </cell>
        </row>
        <row r="286">
          <cell r="D286" t="str">
            <v>402.01.17 - Taxas, coimas e outras penalidades - Taxas - Propinas</v>
          </cell>
        </row>
        <row r="287">
          <cell r="D287" t="str">
            <v>402.01.18 - Taxas, coimas e outras penalidades - Taxas - Outras taxas</v>
          </cell>
        </row>
        <row r="288">
          <cell r="D288" t="str">
            <v>402.02.01 - Taxas, coimas e outras penalidades - Coimas e outras penalidades - Juros de mora</v>
          </cell>
        </row>
        <row r="289">
          <cell r="D289" t="str">
            <v>402.02.02 - Taxas, coimas e outras penalidades - Coimas e outras penalidades - Juros compensatórios</v>
          </cell>
        </row>
        <row r="290">
          <cell r="D290" t="str">
            <v>402.02.03 - Taxas, coimas e outras penalidades - Coimas e outras penalidades - Coimas decorrentes do Código da Estrada</v>
          </cell>
        </row>
        <row r="291">
          <cell r="D291" t="str">
            <v>402.02.04 - Taxas, coimas e outras penalidades - Coimas e outras penalidades - Sanções e coimas da Segurança Social</v>
          </cell>
        </row>
        <row r="292">
          <cell r="D292" t="str">
            <v>402.02.05 - Taxas, coimas e outras penalidades - Coimas e outras penalidades - Coimas laborais</v>
          </cell>
        </row>
        <row r="293">
          <cell r="D293" t="str">
            <v>402.02.06 - Taxas, coimas e outras penalidades - Coimas e outras penalidades - Multas decorrentes de processo-crime</v>
          </cell>
        </row>
        <row r="294">
          <cell r="D294" t="str">
            <v>402.02.07 - Taxas, coimas e outras penalidades - Coimas e outras penalidades - Outras coimas e penalidades</v>
          </cell>
        </row>
        <row r="295">
          <cell r="D295" t="str">
            <v>403.01.01 - Rendimentos - Rendas - Arrendamento de bens imóveis de média e longa duração</v>
          </cell>
        </row>
        <row r="296">
          <cell r="D296" t="str">
            <v>403.01.02 - Rendimentos - Rendas - Arrendamento de bens imóveis de curta duração</v>
          </cell>
        </row>
        <row r="297">
          <cell r="D297" t="str">
            <v>403.01.03 - Rendimentos - Rendas - Arrendamento de bens móveis de média e longa duração</v>
          </cell>
        </row>
        <row r="298">
          <cell r="D298" t="str">
            <v>403.01.04 - Rendimentos - Rendas - Arrendamento de bens móveis de curta duração</v>
          </cell>
        </row>
        <row r="299">
          <cell r="D299" t="str">
            <v>403.01.05 - Rendimentos - Rendas - Outras rendas</v>
          </cell>
        </row>
        <row r="300">
          <cell r="D300" t="str">
            <v>403.02 - Rendimentos - Ativos incorpóreos</v>
          </cell>
        </row>
        <row r="301">
          <cell r="D301" t="str">
            <v>403.03 - Rendimentos - Juros</v>
          </cell>
        </row>
        <row r="302">
          <cell r="D302" t="str">
            <v>403.04.01 - Rendimentos - Dividendos e participações nos lucros - Dividendos do Banco Central de Timor-Leste</v>
          </cell>
        </row>
        <row r="303">
          <cell r="D303" t="str">
            <v>403.04.02 - Rendimentos - Dividendos e participações nos lucros - Dividendos do Banco Nacional de Comércio de Timor-Leste</v>
          </cell>
        </row>
        <row r="304">
          <cell r="D304" t="str">
            <v>403.04.03 - Rendimentos - Dividendos e participações nos lucros - Outros dividendos e participações nos lucros</v>
          </cell>
        </row>
        <row r="305">
          <cell r="D305" t="str">
            <v>403.05 - Rendimentos - Outros rendimentos</v>
          </cell>
        </row>
        <row r="306">
          <cell r="D306" t="str">
            <v>404.01 - Transferências - Transferências correntes do Fundo Petrolífero relativas ao Rendimento Sustentável Estimado</v>
          </cell>
        </row>
        <row r="307">
          <cell r="D307" t="str">
            <v>404.02.01.01.01 - Transferências - Transferências correntes do Setor Público Administrativo  - Transferências correntes da Administração Central - Transferências correntes do Ministério das Finanças - Para financiamento da Pensão Social</v>
          </cell>
        </row>
        <row r="308">
          <cell r="D308" t="str">
            <v>404.02.01.01.02 - Transferências - Transferências correntes do Setor Público Administrativo  - Transferências correntes da Administração Central - Transferências correntes do Ministério das Finanças - Para financiamento do Regime Transitório</v>
          </cell>
        </row>
        <row r="309">
          <cell r="D309" t="str">
            <v>404.02.01.01.03 - Transferências - Transferências correntes do Setor Público Administrativo  - Transferências correntes da Administração Central - Transferências correntes do Ministério das Finanças - Para financiamento das despesas de administração</v>
          </cell>
        </row>
        <row r="310">
          <cell r="D310" t="str">
            <v>404.02.01.01.04-Transferências-Transferências correntes do Setor Público Administrativo -Transferências correntes da Administração Central-Transferências correntes do Ministério das Finanças-Para financiamento da garantia de valores mínimos de Pensão</v>
          </cell>
        </row>
        <row r="311">
          <cell r="D311" t="str">
            <v>404.02.01.02 - Transferências - Transferências correntes do Setor Público Administrativo  - Transferências correntes da Administração Central - Transferências correntes de outros Ministérios e organismos</v>
          </cell>
        </row>
        <row r="312">
          <cell r="D312" t="str">
            <v>404.02.02 - Transferências - Transferências correntes do Setor Público Administrativo  - Transferências correntes da Segurança Social (entre regimes)</v>
          </cell>
        </row>
        <row r="313">
          <cell r="D313" t="str">
            <v>404.02.03 - Transferências - Transferências correntes do Setor Público Administrativo  - Transferências correntes da RAEOA</v>
          </cell>
        </row>
        <row r="314">
          <cell r="D314" t="str">
            <v>404.02.04 - Transferências - Transferências correntes do Setor Público Administrativo  - Transferências correntes dos municípios</v>
          </cell>
        </row>
        <row r="315">
          <cell r="D315" t="str">
            <v>404.03 - Transferências - Transferências correntes de sociedades</v>
          </cell>
        </row>
        <row r="316">
          <cell r="D316" t="str">
            <v>404.04 - Transferências - Transferências correntes das famílias</v>
          </cell>
        </row>
        <row r="317">
          <cell r="D317" t="str">
            <v>404.05.01 - Transferências - Transferências correntes de instituições sem fins lucrativos - Transferências correntes de fundações públicas</v>
          </cell>
        </row>
        <row r="318">
          <cell r="D318" t="str">
            <v>404.05.02 - Transferências - Transferências correntes de instituições sem fins lucrativos - Transferências correntes de associações públicas</v>
          </cell>
        </row>
        <row r="319">
          <cell r="D319" t="str">
            <v>404.05.03 - Transferências - Transferências correntes de instituições sem fins lucrativos - Transferências correntes de outras instituições sem fins lucrativos</v>
          </cell>
        </row>
        <row r="320">
          <cell r="D320" t="str">
            <v>404.06.01 - Transferências - Transferências correntes do Exterior - Transferências correntes de países terceiros</v>
          </cell>
        </row>
        <row r="321">
          <cell r="D321" t="str">
            <v>404.06.02 - Transferências - Transferências correntes do Exterior - Transferências correntes de organizações internacionais</v>
          </cell>
        </row>
        <row r="322">
          <cell r="D322" t="str">
            <v>404.06.03 - Transferências - Transferências correntes do Exterior - Outras transferências correntes do exterior</v>
          </cell>
        </row>
        <row r="323">
          <cell r="D323" t="str">
            <v>404.07 - Transferências - Outras transferências correntes</v>
          </cell>
        </row>
        <row r="324">
          <cell r="D324" t="str">
            <v>404.08 - Transferências - Transferências de capital do Fundo Petrolífero acima do Rendimento Sustentável Estimado</v>
          </cell>
        </row>
        <row r="325">
          <cell r="D325" t="str">
            <v>404.09.01 - Transferências - Transferências de capital do Setor Público Administrativo  - Transferências de capital da Administração Central</v>
          </cell>
        </row>
        <row r="326">
          <cell r="D326" t="str">
            <v>404.09.02 - Transferências - Transferências de capital do Setor Público Administrativo  - Transferências de capital da Segurança Social (entre regimes)</v>
          </cell>
        </row>
        <row r="327">
          <cell r="D327" t="str">
            <v>404.09.03 - Transferências - Transferências de capital do Setor Público Administrativo  - Transferências de capital da RAEOA</v>
          </cell>
        </row>
        <row r="328">
          <cell r="D328" t="str">
            <v>404.09.04 - Transferências - Transferências de capital do Setor Público Administrativo  - Transferências de capital dos municípios</v>
          </cell>
        </row>
        <row r="329">
          <cell r="D329" t="str">
            <v>404.10 - Transferências - Outras transferências de capital</v>
          </cell>
        </row>
        <row r="330">
          <cell r="D330" t="str">
            <v>405.01.01 - Venda de bens e serviços - Vendas de bens correntes - Livros e Publicações</v>
          </cell>
        </row>
        <row r="331">
          <cell r="D331" t="str">
            <v>405.01.02 - Venda de bens e serviços - Vendas de bens correntes - Formulários e impressos</v>
          </cell>
        </row>
        <row r="332">
          <cell r="D332" t="str">
            <v>405.01.03 - Venda de bens e serviços - Vendas de bens correntes - Material de escritório</v>
          </cell>
        </row>
        <row r="333">
          <cell r="D333" t="str">
            <v>405.01.04 - Venda de bens e serviços - Vendas de bens correntes - Fardamentos e artigos pessoais</v>
          </cell>
        </row>
        <row r="334">
          <cell r="D334" t="str">
            <v>405.01.05 - Venda de bens e serviços - Vendas de bens correntes - Produtos agrícolas e pecuários</v>
          </cell>
        </row>
        <row r="335">
          <cell r="D335" t="str">
            <v>405.01.06 - Venda de bens e serviços - Vendas de bens correntes - Produtos alimentares e bebidas</v>
          </cell>
        </row>
        <row r="336">
          <cell r="D336" t="str">
            <v>405.01.07 - Venda de bens e serviços - Vendas de bens correntes - Bens públicos</v>
          </cell>
        </row>
        <row r="337">
          <cell r="D337" t="str">
            <v>405.01.08 - Venda de bens e serviços - Vendas de bens correntes - Bens inutilizados</v>
          </cell>
        </row>
        <row r="338">
          <cell r="D338" t="str">
            <v>405.01.09 - Venda de bens e serviços - Vendas de bens correntes - Desperdícios e resíduos</v>
          </cell>
        </row>
        <row r="339">
          <cell r="D339" t="str">
            <v>405.01.10 - Venda de bens e serviços - Vendas de bens correntes - Outros bens correntes</v>
          </cell>
        </row>
        <row r="340">
          <cell r="D340" t="str">
            <v>405.02.01 - Venda de bens e serviços - Vendas de bens de capital - Terrenos</v>
          </cell>
        </row>
        <row r="341">
          <cell r="D341" t="str">
            <v>405.02.02 - Venda de bens e serviços - Vendas de bens de capital - Edifícios</v>
          </cell>
        </row>
        <row r="342">
          <cell r="D342" t="str">
            <v>405.02.03 - Venda de bens e serviços - Vendas de bens de capital - Infraestruturas</v>
          </cell>
        </row>
        <row r="343">
          <cell r="D343" t="str">
            <v>405.02.04 - Venda de bens e serviços - Vendas de bens de capital - Outros imóveis</v>
          </cell>
        </row>
        <row r="344">
          <cell r="D344" t="str">
            <v>405.02.05 - Venda de bens e serviços - Vendas de bens de capital - Veículos civis</v>
          </cell>
        </row>
        <row r="345">
          <cell r="D345" t="str">
            <v>405.02.06 - Venda de bens e serviços - Vendas de bens de capital - Veículos militares</v>
          </cell>
        </row>
        <row r="346">
          <cell r="D346" t="str">
            <v>405.02.07 - Venda de bens e serviços - Vendas de bens de capital - Equipamento de informática</v>
          </cell>
        </row>
        <row r="347">
          <cell r="D347" t="str">
            <v>405.02.08 - Venda de bens e serviços - Vendas de bens de capital - Equipamento de água</v>
          </cell>
        </row>
        <row r="348">
          <cell r="D348" t="str">
            <v>405.02.09 - Venda de bens e serviços - Vendas de bens de capital - Equipamento de eletricidade</v>
          </cell>
        </row>
        <row r="349">
          <cell r="D349" t="str">
            <v>405.02.10 - Venda de bens e serviços - Vendas de bens de capital - Equipamento de comunicações</v>
          </cell>
        </row>
        <row r="350">
          <cell r="D350" t="str">
            <v>405.02.11 - Venda de bens e serviços - Vendas de bens de capital - Equipamento de segurança</v>
          </cell>
        </row>
        <row r="351">
          <cell r="D351" t="str">
            <v>405.02.12 - Venda de bens e serviços - Vendas de bens de capital - Equipamento de construção</v>
          </cell>
        </row>
        <row r="352">
          <cell r="D352" t="str">
            <v>405.02.13 - Venda de bens e serviços - Vendas de bens de capital - Equipamento de transporte</v>
          </cell>
        </row>
        <row r="353">
          <cell r="D353" t="str">
            <v>405.02.14 - Venda de bens e serviços - Vendas de bens de capital - Outro equipamento</v>
          </cell>
        </row>
        <row r="354">
          <cell r="D354" t="str">
            <v>405.02.15 - Venda de bens e serviços - Vendas de bens de capital - Mobiliário</v>
          </cell>
        </row>
        <row r="355">
          <cell r="D355" t="str">
            <v>405.02.16 - Venda de bens e serviços - Vendas de bens de capital - Ativos incorpóreos</v>
          </cell>
        </row>
        <row r="356">
          <cell r="D356" t="str">
            <v>405.02.17 - Venda de bens e serviços - Vendas de bens de capital - Outros bens de capital</v>
          </cell>
        </row>
        <row r="357">
          <cell r="D357" t="str">
            <v>405.03.01 - Venda de bens e serviços - Serviços correntes - Estudos, pareceres, projetos e consultadoria</v>
          </cell>
        </row>
        <row r="358">
          <cell r="D358" t="str">
            <v>405.03.02 - Venda de bens e serviços - Serviços correntes - Vistorias e ensaios</v>
          </cell>
        </row>
        <row r="359">
          <cell r="D359" t="str">
            <v>405.03.03 - Venda de bens e serviços - Serviços correntes - Serviços de laboratórios</v>
          </cell>
        </row>
        <row r="360">
          <cell r="D360" t="str">
            <v>405.03.04 - Venda de bens e serviços - Serviços correntes - Atividades de saúde</v>
          </cell>
        </row>
        <row r="361">
          <cell r="D361" t="str">
            <v>405.03.05 - Venda de bens e serviços - Serviços correntes - Reparações</v>
          </cell>
        </row>
        <row r="362">
          <cell r="D362" t="str">
            <v>405.03.06 - Venda de bens e serviços - Serviços correntes - Alimentação e alojamento</v>
          </cell>
        </row>
        <row r="363">
          <cell r="D363" t="str">
            <v>405.03.07 - Venda de bens e serviços - Serviços correntes - Serviços públicos</v>
          </cell>
        </row>
        <row r="364">
          <cell r="D364" t="str">
            <v>405.03.08 - Venda de bens e serviços - Serviços correntes - Serviços sociais, recreativos, culturais e desporto</v>
          </cell>
        </row>
        <row r="365">
          <cell r="D365" t="str">
            <v>405.03.09 - Venda de bens e serviços - Serviços correntes - Serviços de correio</v>
          </cell>
        </row>
        <row r="366">
          <cell r="D366" t="str">
            <v>405.03.10 - Venda de bens e serviços - Serviços correntes - Outros serviços correntes</v>
          </cell>
        </row>
        <row r="367">
          <cell r="D367" t="str">
            <v>405.04 - Venda de bens e serviços - Serviços de capital</v>
          </cell>
        </row>
        <row r="368">
          <cell r="D368" t="str">
            <v>406.01.01 - Ativos e passivos financeiros - Ativos financeiros - Levantamento de depósitos e investimentos</v>
          </cell>
        </row>
        <row r="369">
          <cell r="D369" t="str">
            <v>406.01.02 - Ativos e passivos financeiros - Ativos financeiros - Alienação de títulos</v>
          </cell>
        </row>
        <row r="370">
          <cell r="D370" t="str">
            <v>406.01.03 - Ativos e passivos financeiros - Ativos financeiros - Alienação de partes sociais</v>
          </cell>
        </row>
        <row r="371">
          <cell r="D371" t="str">
            <v>406.01.04 - Ativos e passivos financeiros - Ativos financeiros - Reembolso de empréstimos feitos pelo Estado</v>
          </cell>
        </row>
        <row r="372">
          <cell r="D372" t="str">
            <v>406.01.05 - Ativos e passivos financeiros - Ativos financeiros - Recuperação de créditos</v>
          </cell>
        </row>
        <row r="373">
          <cell r="D373" t="str">
            <v>406.01.06 - Ativos e passivos financeiros - Ativos financeiros - Outros ativos financeiros</v>
          </cell>
        </row>
        <row r="374">
          <cell r="D374" t="str">
            <v>406.02.01 - Ativos e passivos financeiros - Passivos Financeiros - Contração de empréstimos</v>
          </cell>
        </row>
        <row r="375">
          <cell r="D375" t="str">
            <v>406.02.02 - Ativos e passivos financeiros - Passivos Financeiros - Emissão de títulos do tesouro</v>
          </cell>
        </row>
        <row r="376">
          <cell r="D376" t="str">
            <v>406.02.03 - Ativos e passivos financeiros - Passivos Financeiros - Outros passivos financeiros</v>
          </cell>
        </row>
        <row r="377">
          <cell r="D377" t="str">
            <v>407 - Reposições não abatidas nos pagamentos</v>
          </cell>
        </row>
        <row r="378">
          <cell r="D378" t="str">
            <v>408 - Saldo de Gerência</v>
          </cell>
        </row>
        <row r="379">
          <cell r="D379" t="str">
            <v>409.01 - Operações extraorçamentais - Adiantamentos de caixa</v>
          </cell>
        </row>
        <row r="380">
          <cell r="D380" t="str">
            <v>409.02 - Operações extraorçamentais - Retenção de impostos e cotizações</v>
          </cell>
        </row>
        <row r="381">
          <cell r="D381" t="str">
            <v>409.03.01 - Operações extraorçamentais - Cauções e garantias - Caução de execução</v>
          </cell>
        </row>
        <row r="382">
          <cell r="D382" t="str">
            <v>409.03.02 - Operações extraorçamentais - Cauções e garantias - Caução de qualidade</v>
          </cell>
        </row>
        <row r="383">
          <cell r="D383" t="str">
            <v>409.03.03 - Operações extraorçamentais - Cauções e garantias - Garantia de pagamento adiantado</v>
          </cell>
        </row>
        <row r="384">
          <cell r="D384" t="str">
            <v>409.04 - Operações extraorçamentais - Outras operações extraorçamentais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AD"/>
      <sheetName val="CABIMENTOS"/>
      <sheetName val="COMPROMISSOS"/>
      <sheetName val="OBRIGAÇÃO"/>
      <sheetName val="Ciclo_Despesa"/>
      <sheetName val="RECEITAS"/>
      <sheetName val="CONTA CAIXA"/>
      <sheetName val="CONTA ADMINISTRAÇÃO"/>
      <sheetName val="CONTA BNU"/>
      <sheetName val="CONTA BNCTL"/>
      <sheetName val="CONTA BRI"/>
      <sheetName val="CONTA MANDIRI"/>
      <sheetName val="CONTA ANZ"/>
      <sheetName val="CONTA PORTUGAL"/>
      <sheetName val="CONTA SINGAPURA"/>
      <sheetName val="CONTA ESTRANGEIRO1"/>
      <sheetName val="CONTA ESTRANGEIRO2"/>
      <sheetName val="CONTAS DP"/>
      <sheetName val="CE_AdministraçãoFRSS"/>
      <sheetName val="CE_CapitalizaçãoFRSS"/>
      <sheetName val="CE_FRSS_Global"/>
      <sheetName val="Prog_AdministracaoFRSS"/>
      <sheetName val="Prog_CapitalizacaoFRSS"/>
      <sheetName val="Programas"/>
      <sheetName val="ClassificacaoFuncional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D3" t="str">
            <v>501.01.01 - SALÁRIOS E VENCIMENTOS - Salários e abonos regulares e permanentes - Salários de titulares de cargos políticos</v>
          </cell>
          <cell r="G3" t="str">
            <v>Administração</v>
          </cell>
          <cell r="I3" t="str">
            <v>Orçamento</v>
          </cell>
          <cell r="K3" t="str">
            <v>Receita</v>
          </cell>
          <cell r="M3" t="str">
            <v>Sim</v>
          </cell>
          <cell r="R3" t="str">
            <v>01.01 - Serviços gerais da administração pública - Órgãos executivos e legislativos, assuntos financeiros e fiscais, assuntos externos</v>
          </cell>
          <cell r="T3" t="str">
            <v>A06 - Administração da Segurança Social</v>
          </cell>
          <cell r="U3" t="str">
            <v>A0602- Coordenação, gestão e funcionamento do FRSS</v>
          </cell>
        </row>
        <row r="4">
          <cell r="D4" t="str">
            <v>501.01.02 - SALÁRIOS E VENCIMENTOS - Salários e abonos regulares e permanentes - Salários de membros de órgãos de direção</v>
          </cell>
          <cell r="G4" t="str">
            <v>Capitalização FRSS</v>
          </cell>
          <cell r="I4" t="str">
            <v>Retificação</v>
          </cell>
          <cell r="K4" t="str">
            <v>Despesa</v>
          </cell>
          <cell r="R4" t="str">
            <v>01.02 - Serviços gerais da administração pública - Ajuda económica externa</v>
          </cell>
          <cell r="T4" t="str">
            <v>A07 - Regime Contributivo de Capitalização (FRSS)</v>
          </cell>
          <cell r="U4" t="str">
            <v>A0603- Investimento Estratégico das Instituições da Segurança Social</v>
          </cell>
        </row>
        <row r="5">
          <cell r="D5" t="str">
            <v>501.01.03 - SALÁRIOS E VENCIMENTOS - Salários e abonos regulares e permanentes - Salários de titulares de cargos de direção e chefia</v>
          </cell>
          <cell r="I5" t="str">
            <v>Transferência entre rúbricas</v>
          </cell>
          <cell r="R5" t="str">
            <v>01.03 - Serviços gerais da administração pública - Serviços gerais da administração pública</v>
          </cell>
          <cell r="U5" t="str">
            <v>A0701 - Constituição e gestão do FRSS</v>
          </cell>
        </row>
        <row r="6">
          <cell r="D6" t="str">
            <v>501.01.04 - SALÁRIOS E VENCIMENTOS - Salários e abonos regulares e permanentes - Salários de funcionários e agentes</v>
          </cell>
          <cell r="R6" t="str">
            <v>01.04 - Serviços gerais da administração pública - Investigação básica</v>
          </cell>
        </row>
        <row r="7">
          <cell r="D7" t="str">
            <v>501.01.05 - SALÁRIOS E VENCIMENTOS - Salários e abonos regulares e permanentes - Salários de contratados nacionais</v>
          </cell>
          <cell r="R7" t="str">
            <v>01.05 - Serviços gerais da administração pública - Serviços públicos gerais de investigação e desenvolvimento</v>
          </cell>
        </row>
        <row r="8">
          <cell r="D8" t="str">
            <v>501.01.06 - SALÁRIOS E VENCIMENTOS - Salários e abonos regulares e permanentes - Salários de contratados internacionais</v>
          </cell>
          <cell r="R8" t="str">
            <v>01.06 - Serviços gerais da administração pública - Serviços públicos gerais não especificados</v>
          </cell>
        </row>
        <row r="9">
          <cell r="D9" t="str">
            <v>501.01.07 - SALÁRIOS E VENCIMENTOS - Salários e abonos regulares e permanentes - Salários de estagiários do Centro de Formação Jurídica e Judiciária</v>
          </cell>
          <cell r="G9" t="str">
            <v>Sim</v>
          </cell>
          <cell r="R9" t="str">
            <v>01.07 - Serviços gerais da administração pública - Operações de dívida pública</v>
          </cell>
        </row>
        <row r="10">
          <cell r="D10" t="str">
            <v>501.01.08 - SALÁRIOS E VENCIMENTOS - Salários e abonos regulares e permanentes - Salários de estagiários do Fundo de Desenvolvimento de Capital Humano</v>
          </cell>
          <cell r="G10" t="str">
            <v>Não</v>
          </cell>
          <cell r="R10" t="str">
            <v>01.08 - Serviços gerais da administração pública - Transferências de caráter geral entre diferentes níveis da administração pública</v>
          </cell>
        </row>
        <row r="11">
          <cell r="D11" t="str">
            <v>501.01.09 - SALÁRIOS E VENCIMENTOS - Salários e abonos regulares e permanentes - Salários de outros beneficiários</v>
          </cell>
          <cell r="R11" t="str">
            <v>02.01 - Defesa - Defesa militar</v>
          </cell>
        </row>
        <row r="12">
          <cell r="D12" t="str">
            <v>501.01.10 - SALÁRIOS E VENCIMENTOS - Salários e abonos regulares e permanentes - Abono para despesas de representação</v>
          </cell>
          <cell r="R12" t="str">
            <v>02.02 - Defesa - Defesa civil</v>
          </cell>
        </row>
        <row r="13">
          <cell r="D13" t="str">
            <v>501.01.11 - SALÁRIOS E VENCIMENTOS - Salários e abonos regulares e permanentes - Décimo terceiro mês</v>
          </cell>
          <cell r="R13" t="str">
            <v>02.03 - Defesa - Ajuda militar ao estrangeiro</v>
          </cell>
        </row>
        <row r="14">
          <cell r="D14" t="str">
            <v>501.01.12 - SALÁRIOS E VENCIMENTOS - Salários e abonos regulares e permanentes - Outros abonos regulares e permanentes</v>
          </cell>
          <cell r="R14" t="str">
            <v>02.04 - Defesa - Investigação e desenvolvimento em defesa</v>
          </cell>
        </row>
        <row r="15">
          <cell r="D15" t="str">
            <v>501.02.01 - SALÁRIOS E VENCIMENTOS - Abonos variáveis ou eventuais - Horas extraordinárias</v>
          </cell>
          <cell r="R15" t="str">
            <v>02.05 - Defesa - Serviços de defesa não especificados</v>
          </cell>
        </row>
        <row r="16">
          <cell r="D16" t="str">
            <v>501.02.02 - SALÁRIOS E VENCIMENTOS - Abonos variáveis ou eventuais - Subsídio mensal de transporte</v>
          </cell>
          <cell r="R16" t="str">
            <v>03.01 - Segurança e ordem pública - Segurança pública</v>
          </cell>
        </row>
        <row r="17">
          <cell r="D17" t="str">
            <v>501.02.03 - SALÁRIOS E VENCIMENTOS - Abonos variáveis ou eventuais - Ajudas de custo por recolocação</v>
          </cell>
          <cell r="R17" t="str">
            <v>03.02 - Segurança e ordem pública - Serviços de bombeiros</v>
          </cell>
        </row>
        <row r="18">
          <cell r="D18" t="str">
            <v>501.02.04 - SALÁRIOS E VENCIMENTOS - Abonos variáveis ou eventuais - Suplemento de turno</v>
          </cell>
          <cell r="R18" t="str">
            <v>03.03 - Segurança e ordem pública - Tribunais</v>
          </cell>
        </row>
        <row r="19">
          <cell r="D19" t="str">
            <v>501.02.05 - SALÁRIOS E VENCIMENTOS - Abonos variáveis ou eventuais - Suplemento por trabalho em local remoto ou de difícil acesso</v>
          </cell>
          <cell r="R19" t="str">
            <v>03.04 - Segurança e ordem pública - Prisões</v>
          </cell>
        </row>
        <row r="20">
          <cell r="D20" t="str">
            <v>501.02.06 - SALÁRIOS E VENCIMENTOS - Abonos variáveis ou eventuais - Subsídio de alojamento</v>
          </cell>
          <cell r="R20" t="str">
            <v>03.05 - Segurança e ordem pública - Investigação e desenvolvimento em segurança e ordem pública</v>
          </cell>
        </row>
        <row r="21">
          <cell r="D21" t="str">
            <v>501.02.07 - SALÁRIOS E VENCIMENTOS - Abonos variáveis ou eventuais - Subsídio de alimentação</v>
          </cell>
          <cell r="R21" t="str">
            <v>03.06 - Segurança e ordem pública - Serviços de segurança e ordem pública não especificados</v>
          </cell>
        </row>
        <row r="22">
          <cell r="D22" t="str">
            <v>501.02.08 - SALÁRIOS E VENCIMENTOS - Abonos variáveis ou eventuais - Subsídio de risco</v>
          </cell>
          <cell r="R22" t="str">
            <v>04.01 - Assuntos económicos - Assuntos económicos gerais, comerciais e laborais</v>
          </cell>
        </row>
        <row r="23">
          <cell r="D23" t="str">
            <v>501.02.09 - SALÁRIOS E VENCIMENTOS - Abonos variáveis ou eventuais - Outros abonos variáveis ou eventuais</v>
          </cell>
          <cell r="R23" t="str">
            <v>04.02 - Assuntos económicos - Agricultura, silvicultura, pesca e caça</v>
          </cell>
        </row>
        <row r="24">
          <cell r="D24" t="str">
            <v>501.03 - SALÁRIOS E VENCIMENTOS - Contribuição para a Segurança Social como entidade empregadora</v>
          </cell>
          <cell r="R24" t="str">
            <v>04.03 - Assuntos económicos - Combustíveis e energia</v>
          </cell>
        </row>
        <row r="25">
          <cell r="D25" t="str">
            <v>501.04 - SALÁRIOS E VENCIMENTOS - Outras despesas com pessoal</v>
          </cell>
          <cell r="R25" t="str">
            <v>04.04 - Assuntos económicos - Indústrias extrativas, indústria transformadora e construção</v>
          </cell>
        </row>
        <row r="26">
          <cell r="D26" t="str">
            <v>502.01 - BENS E SERVIÇOS CORRENTES - Matérias-primas e subsidiárias</v>
          </cell>
          <cell r="R26" t="str">
            <v>04.05 - Assuntos económicos - Transportes</v>
          </cell>
        </row>
        <row r="27">
          <cell r="D27" t="str">
            <v>502.02 - BENS E SERVIÇOS CORRENTES - Mercadorias para venda</v>
          </cell>
          <cell r="R27" t="str">
            <v>04.06 - Assuntos económicos - Comunicações</v>
          </cell>
        </row>
        <row r="28">
          <cell r="D28" t="str">
            <v>502.03.01 - BENS E SERVIÇOS CORRENTES - Vestuário e artigos pessoais - Fardamento</v>
          </cell>
          <cell r="R28" t="str">
            <v>04.07 - Assuntos económicos - Outras atividades</v>
          </cell>
        </row>
        <row r="29">
          <cell r="D29" t="str">
            <v>502.03.02 - BENS E SERVIÇOS CORRENTES - Vestuário e artigos pessoais - Outro vestuário e artigos pessoais</v>
          </cell>
          <cell r="R29" t="str">
            <v>04.08 - Assuntos económicos - Investigação e desenvolvimento em assuntos económicos</v>
          </cell>
        </row>
        <row r="30">
          <cell r="D30" t="str">
            <v>502.04.01 - BENS E SERVIÇOS CORRENTES - Bens públicos - Água</v>
          </cell>
          <cell r="R30" t="str">
            <v>04.09 - Assuntos económicos - Assuntos económicos não especificados</v>
          </cell>
        </row>
        <row r="31">
          <cell r="D31" t="str">
            <v>502.04.02 - BENS E SERVIÇOS CORRENTES - Bens públicos - Eletricidade</v>
          </cell>
          <cell r="R31" t="str">
            <v>05.01 - Proteção do ambiente - Gestão de resíduos</v>
          </cell>
        </row>
        <row r="32">
          <cell r="D32" t="str">
            <v>502.04.03 - BENS E SERVIÇOS CORRENTES - Bens públicos - Gás</v>
          </cell>
          <cell r="R32" t="str">
            <v>05.02 - Proteção do ambiente - Gestão de águas residuais</v>
          </cell>
        </row>
        <row r="33">
          <cell r="D33" t="str">
            <v>502.04.04 - BENS E SERVIÇOS CORRENTES - Bens públicos - Outros bens públicos</v>
          </cell>
          <cell r="R33" t="str">
            <v>05.03 - Proteção do ambiente - Redução da poluição</v>
          </cell>
        </row>
        <row r="34">
          <cell r="D34" t="str">
            <v>502.05.01 - BENS E SERVIÇOS CORRENTES - Alimentação - Produtos alimentares não confecionados</v>
          </cell>
          <cell r="R34" t="str">
            <v>05.04 - Proteção do ambiente - Proteção da biodiversidade biológica e da paisagem</v>
          </cell>
        </row>
        <row r="35">
          <cell r="D35" t="str">
            <v>502.05.02 - BENS E SERVIÇOS CORRENTES - Alimentação - Refeições confecionadas</v>
          </cell>
          <cell r="R35" t="str">
            <v>05.05 - Proteção do ambiente - Investigação e desenvolvimento em proteção do ambiente</v>
          </cell>
        </row>
        <row r="36">
          <cell r="D36" t="str">
            <v>502.05.03 - BENS E SERVIÇOS CORRENTES - Alimentação - Bebidas</v>
          </cell>
          <cell r="R36" t="str">
            <v>05.06 - Proteção do ambiente - Serviços de proteção do ambiente não especificados</v>
          </cell>
        </row>
        <row r="37">
          <cell r="D37" t="str">
            <v>502.05.04 - BENS E SERVIÇOS CORRENTES - Alimentação - Outra alimentação</v>
          </cell>
          <cell r="R37" t="str">
            <v>06.01 - Habitação e infraestruturas coletivas - Desenvolvimento habitacional</v>
          </cell>
        </row>
        <row r="38">
          <cell r="D38" t="str">
            <v>502.06 - BENS E SERVIÇOS CORRENTES - Material médico e hospitalar</v>
          </cell>
          <cell r="R38" t="str">
            <v>06.02 - Habitação e infraestruturas coletivas - Desenvolvimento coletivo</v>
          </cell>
        </row>
        <row r="39">
          <cell r="D39" t="str">
            <v>502.07 - BENS E SERVIÇOS CORRENTES - Material escolar</v>
          </cell>
          <cell r="R39" t="str">
            <v>06.03 - Habitação e infraestruturas coletivas - Abastecimento de água</v>
          </cell>
        </row>
        <row r="40">
          <cell r="D40" t="str">
            <v>502.08 - BENS E SERVIÇOS CORRENTES - Material agrícola</v>
          </cell>
          <cell r="R40" t="str">
            <v>06.04 - Habitação e infraestruturas coletivas - Iluminação das vias públicas</v>
          </cell>
        </row>
        <row r="41">
          <cell r="D41" t="str">
            <v>502.09 - BENS E SERVIÇOS CORRENTES - Material de escritório</v>
          </cell>
          <cell r="R41" t="str">
            <v>06.05 - Habitação e infraestruturas coletivas - Investigação e desenvolvimento em habitação e infraestruturas coletivas</v>
          </cell>
        </row>
        <row r="42">
          <cell r="D42" t="str">
            <v>502.10.01 - BENS E SERVIÇOS CORRENTES - Combustível - Combustível para geradores</v>
          </cell>
          <cell r="R42" t="str">
            <v>06.06 - Habitação e infraestruturas coletivas - Serviços de habitação e infraestruturas coletivas não especificados</v>
          </cell>
        </row>
        <row r="43">
          <cell r="D43" t="str">
            <v>502.10.02 - BENS E SERVIÇOS CORRENTES - Combustível - Combustível para veículos</v>
          </cell>
          <cell r="R43" t="str">
            <v>07.01 - Saúde - Produtos, instrumentos e equipamentos médicos</v>
          </cell>
        </row>
        <row r="44">
          <cell r="D44" t="str">
            <v>502.10.03 - BENS E SERVIÇOS CORRENTES - Combustível - Combustível para navios</v>
          </cell>
          <cell r="R44" t="str">
            <v>07.02 - Saúde - Serviços de saúde ambulatórios</v>
          </cell>
        </row>
        <row r="45">
          <cell r="D45" t="str">
            <v>502.10.04 - BENS E SERVIÇOS CORRENTES - Combustível - Combustível para aviões</v>
          </cell>
          <cell r="R45" t="str">
            <v>07.03 - Saúde - Serviços dos hospitais</v>
          </cell>
        </row>
        <row r="46">
          <cell r="D46" t="str">
            <v>502.10.05 - BENS E SERVIÇOS CORRENTES - Combustível - Outros combustíveis</v>
          </cell>
          <cell r="R46" t="str">
            <v>07.04 - Saúde - Serviços de saúde pública</v>
          </cell>
        </row>
        <row r="47">
          <cell r="D47" t="str">
            <v>502.11.01 - BENS E SERVIÇOS CORRENTES - Produtos químicos - Produtos farmaceuticos</v>
          </cell>
          <cell r="R47" t="str">
            <v>07.05 - Saúde - Investigação e desenvolvimento em saúde</v>
          </cell>
        </row>
        <row r="48">
          <cell r="D48" t="str">
            <v>502.11.02 - BENS E SERVIÇOS CORRENTES - Produtos químicos - Artigos de limpeza e higiene</v>
          </cell>
          <cell r="R48" t="str">
            <v>07.06 - Saúde - Serviços de saúde não especificados</v>
          </cell>
        </row>
        <row r="49">
          <cell r="D49" t="str">
            <v>502.11.03 - BENS E SERVIÇOS CORRENTES - Produtos químicos - Munições, explosivos e artifícios</v>
          </cell>
          <cell r="R49" t="str">
            <v>08.01 - Desporto, recreação, cultura e religião - Serviços recreativos e desportivos</v>
          </cell>
        </row>
        <row r="50">
          <cell r="D50" t="str">
            <v>502.11.04 - BENS E SERVIÇOS CORRENTES - Produtos químicos - Petróleo</v>
          </cell>
          <cell r="R50" t="str">
            <v>08.02 - Desporto, recreação, cultura e religião - Serviços culturais</v>
          </cell>
        </row>
        <row r="51">
          <cell r="D51" t="str">
            <v>502.11.05 - BENS E SERVIÇOS CORRENTES - Produtos químicos - Lubrificantes</v>
          </cell>
          <cell r="R51" t="str">
            <v>08.03 - Desporto, recreação, cultura e religião - Serviços de difusão e publicação</v>
          </cell>
        </row>
        <row r="52">
          <cell r="D52" t="str">
            <v>502.11.06 - BENS E SERVIÇOS CORRENTES - Produtos químicos - Outros produtos químicos</v>
          </cell>
          <cell r="R52" t="str">
            <v>08.04 - Desporto, recreação, cultura e religião - Serviços religiosos e outros serviços prestados à comunidade</v>
          </cell>
        </row>
        <row r="53">
          <cell r="D53" t="str">
            <v xml:space="preserve">502.12.01 - BENS E SERVIÇOS CORRENTES - Peças e Ferramentas - Peças </v>
          </cell>
          <cell r="R53" t="str">
            <v>08.05 - Desporto, recreação, cultura e religião - Investigação e desenvolvimento em serviços recreativos, culturais e religiosos</v>
          </cell>
        </row>
        <row r="54">
          <cell r="D54" t="str">
            <v>502.12.02 - BENS E SERVIÇOS CORRENTES - Peças e Ferramentas - Ferramentas e utensílios</v>
          </cell>
          <cell r="R54" t="str">
            <v>08.06 - Desporto, recreação, cultura e religião - Assuntos e serviços recreativos, culturais e religiosos não especificados</v>
          </cell>
        </row>
        <row r="55">
          <cell r="D55" t="str">
            <v>502.13 - BENS E SERVIÇOS CORRENTES - Prémios, condecorações e ofertas</v>
          </cell>
          <cell r="R55" t="str">
            <v>09.01 - Educação - Ensino primário e pré-primário</v>
          </cell>
        </row>
        <row r="56">
          <cell r="D56" t="str">
            <v>502.14 - BENS E SERVIÇOS CORRENTES - Livros e documentação técnica</v>
          </cell>
          <cell r="R56" t="str">
            <v>09.02 - Educação - Ensino secundário</v>
          </cell>
        </row>
        <row r="57">
          <cell r="D57" t="str">
            <v>502.15 - BENS E SERVIÇOS CORRENTES - Outros bens correntes</v>
          </cell>
          <cell r="R57" t="str">
            <v>09.03 - Educação - Ensino pós-secundário não superior</v>
          </cell>
        </row>
        <row r="58">
          <cell r="D58" t="str">
            <v>502.16.01 - BENS E SERVIÇOS CORRENTES - Limpeza e segurança - Limpeza e higiene</v>
          </cell>
          <cell r="R58" t="str">
            <v>09.04 - Educação - Ensino superior</v>
          </cell>
        </row>
        <row r="59">
          <cell r="D59" t="str">
            <v>502.16.02 - BENS E SERVIÇOS CORRENTES - Limpeza e segurança - Vigilância e segurança</v>
          </cell>
          <cell r="R59" t="str">
            <v>09.05 - Educação - Ensino não definido por níveis</v>
          </cell>
        </row>
        <row r="60">
          <cell r="D60" t="str">
            <v>502.17.01 - BENS E SERVIÇOS CORRENTES - Manutenção - Manutenção de veículos</v>
          </cell>
          <cell r="R60" t="str">
            <v>09.06 - Educação - Serviços anexos à educação</v>
          </cell>
        </row>
        <row r="61">
          <cell r="D61" t="str">
            <v>502.17.02 - BENS E SERVIÇOS CORRENTES - Manutenção - Manutenção de navios</v>
          </cell>
          <cell r="R61" t="str">
            <v>09.07 - Educação - Investigação e desenvolvimento em educação</v>
          </cell>
        </row>
        <row r="62">
          <cell r="D62" t="str">
            <v>502.17.03 - BENS E SERVIÇOS CORRENTES - Manutenção - Manutenção de aviões</v>
          </cell>
          <cell r="R62" t="str">
            <v>09.08 - Educação - Serviços de educação não especificados</v>
          </cell>
        </row>
        <row r="63">
          <cell r="D63" t="str">
            <v>502.17.04 - BENS E SERVIÇOS CORRENTES - Manutenção - Manutenção de equipamento de eletricidade</v>
          </cell>
          <cell r="R63" t="str">
            <v>10.01 - Proteção Social - Doença, incapacidade e deficiência</v>
          </cell>
        </row>
        <row r="64">
          <cell r="D64" t="str">
            <v>502.17.05 - BENS E SERVIÇOS CORRENTES - Manutenção - Manutenção de equipamento de comunicação</v>
          </cell>
          <cell r="R64" t="str">
            <v>10.02 - Proteção Social - Velhice</v>
          </cell>
        </row>
        <row r="65">
          <cell r="D65" t="str">
            <v>502.17.06 - BENS E SERVIÇOS CORRENTES - Manutenção - Manutenção de equipamento de ar condicionado</v>
          </cell>
          <cell r="R65" t="str">
            <v>10.03 - Proteção Social - Morte e sobrevivência</v>
          </cell>
        </row>
        <row r="66">
          <cell r="D66" t="str">
            <v>502.17.07 - BENS E SERVIÇOS CORRENTES - Manutenção - Manutenção de geradores</v>
          </cell>
          <cell r="R66" t="str">
            <v>10.04 - Proteção Social - Família e infância</v>
          </cell>
        </row>
        <row r="67">
          <cell r="D67" t="str">
            <v>502.17.08 - BENS E SERVIÇOS CORRENTES - Manutenção - Manutenção de outro equipamento</v>
          </cell>
          <cell r="R67" t="str">
            <v>10.05 - Proteção Social - Desemprego</v>
          </cell>
        </row>
        <row r="68">
          <cell r="D68" t="str">
            <v>502.17.09 - BENS E SERVIÇOS CORRENTES - Manutenção - Manutenção de edifícios administrativos</v>
          </cell>
          <cell r="R68" t="str">
            <v xml:space="preserve">10.06 - Proteção Social - Habitação </v>
          </cell>
        </row>
        <row r="69">
          <cell r="D69" t="str">
            <v>502.17.10 - BENS E SERVIÇOS CORRENTES - Manutenção - Manutenção de efifícios residenciais</v>
          </cell>
          <cell r="R69" t="str">
            <v>10.07 - Proteção Social - Pobreza e exclusão social não especificada</v>
          </cell>
        </row>
        <row r="70">
          <cell r="D70" t="str">
            <v>502.17.11 - BENS E SERVIÇOS CORRENTES - Manutenção - Manutenção de edifícios escolares e universitários</v>
          </cell>
          <cell r="R70" t="str">
            <v>10.08 - Proteção Social - Investigação e desenvolvimento em proteção social</v>
          </cell>
        </row>
        <row r="71">
          <cell r="D71" t="str">
            <v>502.17.12 - BENS E SERVIÇOS CORRENTES - Manutenção - Manutenção de edifícios médico-hospitalares</v>
          </cell>
          <cell r="R71" t="str">
            <v>10.09 - Proteção Social - Serviços de proteção social não especificados</v>
          </cell>
        </row>
        <row r="72">
          <cell r="D72" t="str">
            <v>502.17.13 - BENS E SERVIÇOS CORRENTES - Manutenção - Manutenção de armazéns</v>
          </cell>
        </row>
        <row r="73">
          <cell r="D73" t="str">
            <v>502.17.14 - BENS E SERVIÇOS CORRENTES - Manutenção - Manutenção de outros edifícios</v>
          </cell>
        </row>
        <row r="74">
          <cell r="D74" t="str">
            <v>502.17.15 - BENS E SERVIÇOS CORRENTES - Manutenção - Manutenção de estradas</v>
          </cell>
        </row>
        <row r="75">
          <cell r="D75" t="str">
            <v>502.17.16 - BENS E SERVIÇOS CORRENTES - Manutenção - Manutenção de pontes</v>
          </cell>
        </row>
        <row r="76">
          <cell r="D76" t="str">
            <v>502.17.17 - BENS E SERVIÇOS CORRENTES - Manutenção - Manutenção de portos</v>
          </cell>
        </row>
        <row r="77">
          <cell r="D77" t="str">
            <v>502.17.18 - BENS E SERVIÇOS CORRENTES - Manutenção - Manutenção de aeroportos</v>
          </cell>
        </row>
        <row r="78">
          <cell r="D78" t="str">
            <v>502.17.19 - BENS E SERVIÇOS CORRENTES - Manutenção - Manutenção de infraestruturas agrícolas e de irrigação</v>
          </cell>
        </row>
        <row r="79">
          <cell r="D79" t="str">
            <v>502.17.20 - BENS E SERVIÇOS CORRENTES - Manutenção - Manutenção de infraestruturas de comunicações</v>
          </cell>
        </row>
        <row r="80">
          <cell r="D80" t="str">
            <v>502.17.21 - BENS E SERVIÇOS CORRENTES - Manutenção - Manutenção de infraestruturas energéticas</v>
          </cell>
        </row>
        <row r="81">
          <cell r="D81" t="str">
            <v>502.17.22 - BENS E SERVIÇOS CORRENTES - Manutenção - Manutenção de infraestruturas de água e saneamento</v>
          </cell>
        </row>
        <row r="82">
          <cell r="D82" t="str">
            <v>502.17.23 - BENS E SERVIÇOS CORRENTES - Manutenção - Manutenção de infraestruturas turísticas, de recreio e desporto</v>
          </cell>
        </row>
        <row r="83">
          <cell r="D83" t="str">
            <v>502.17.24 - BENS E SERVIÇOS CORRENTES - Manutenção - Manutenção de outras infraestruturas</v>
          </cell>
        </row>
        <row r="84">
          <cell r="D84" t="str">
            <v>502.17.25 - BENS E SERVIÇOS CORRENTES - Manutenção - Manutenção de outros imóveis</v>
          </cell>
        </row>
        <row r="85">
          <cell r="D85" t="str">
            <v>502.17.26 - BENS E SERVIÇOS CORRENTES - Manutenção - Outra manutenção</v>
          </cell>
        </row>
        <row r="86">
          <cell r="D86" t="str">
            <v>502.18.01 - BENS E SERVIÇOS CORRENTES - Serviços Públicos - Fornecimento de água</v>
          </cell>
        </row>
        <row r="87">
          <cell r="D87" t="str">
            <v>502.18.02 - BENS E SERVIÇOS CORRENTES - Serviços Públicos - Fornecimento de eletricidade</v>
          </cell>
        </row>
        <row r="88">
          <cell r="D88" t="str">
            <v>502.18.03 - BENS E SERVIÇOS CORRENTES - Serviços Públicos - Fornecimento de gás</v>
          </cell>
        </row>
        <row r="89">
          <cell r="D89" t="str">
            <v>502.18.04 - BENS E SERVIÇOS CORRENTES - Serviços Públicos - Outros serviços públicos</v>
          </cell>
        </row>
        <row r="90">
          <cell r="D90" t="str">
            <v>502.19.01 - BENS E SERVIÇOS CORRENTES - Comunicações - Comunicações fixas</v>
          </cell>
        </row>
        <row r="91">
          <cell r="D91" t="str">
            <v>502.19.02 - BENS E SERVIÇOS CORRENTES - Comunicações - Comunicações móveis</v>
          </cell>
        </row>
        <row r="92">
          <cell r="D92" t="str">
            <v>502.19.03 - BENS E SERVIÇOS CORRENTES - Comunicações - Comunicações de dados</v>
          </cell>
        </row>
        <row r="93">
          <cell r="D93" t="str">
            <v>502.19.04 - BENS E SERVIÇOS CORRENTES - Comunicações - Comunicações em pacote</v>
          </cell>
        </row>
        <row r="94">
          <cell r="D94" t="str">
            <v>502.19.05 - BENS E SERVIÇOS CORRENTES - Comunicações - Correios, encomendas e estafetas</v>
          </cell>
        </row>
        <row r="95">
          <cell r="D95" t="str">
            <v>502.19.06 - BENS E SERVIÇOS CORRENTES - Comunicações - Outras comunicações</v>
          </cell>
        </row>
        <row r="96">
          <cell r="D96" t="str">
            <v>502.20.01 - BENS E SERVIÇOS CORRENTES - Transportes - Transportes nacionais</v>
          </cell>
        </row>
        <row r="97">
          <cell r="D97" t="str">
            <v>502.20.02 - BENS E SERVIÇOS CORRENTES - Transportes - Transportes internacionais</v>
          </cell>
        </row>
        <row r="98">
          <cell r="D98" t="str">
            <v>502.21 - BENS E SERVIÇOS CORRENTES - Catering</v>
          </cell>
        </row>
        <row r="99">
          <cell r="D99" t="str">
            <v>502.22.01 - BENS E SERVIÇOS CORRENTES - Assistência técnica e conservação - Assistência técnica</v>
          </cell>
        </row>
        <row r="100">
          <cell r="D100" t="str">
            <v>502.22.02 - BENS E SERVIÇOS CORRENTES - Assistência técnica e conservação - Conservação</v>
          </cell>
        </row>
        <row r="101">
          <cell r="D101" t="str">
            <v>502.23.01 - BENS E SERVIÇOS CORRENTES - Alojamento - Alojamento nacional</v>
          </cell>
        </row>
        <row r="102">
          <cell r="D102" t="str">
            <v>502.23.02 - BENS E SERVIÇOS CORRENTES - Alojamento - Alojamento internacional</v>
          </cell>
        </row>
        <row r="103">
          <cell r="D103" t="str">
            <v>502.24.01 - BENS E SERVIÇOS CORRENTES - Ajudas de custo - Ajudas de custo por deslocações em serviço no país</v>
          </cell>
        </row>
        <row r="104">
          <cell r="D104" t="str">
            <v>502.24.02 - BENS E SERVIÇOS CORRENTES - Ajudas de custo - Ajudas de custo por deslocações em serviço ao estrangeiro</v>
          </cell>
        </row>
        <row r="105">
          <cell r="D105" t="str">
            <v>502.24.03 - BENS E SERVIÇOS CORRENTES - Ajudas de custo - Ajudas de custo por deslocações ao estrangeiro para fins de estudo</v>
          </cell>
        </row>
        <row r="106">
          <cell r="D106" t="str">
            <v>502.25.01 - BENS E SERVIÇOS CORRENTES - Serviços Profissionais - Estudos, pareceres, projetos e consultadoria</v>
          </cell>
        </row>
        <row r="107">
          <cell r="D107" t="str">
            <v>502.25.02 - BENS E SERVIÇOS CORRENTES - Serviços Profissionais - Formação e palestras</v>
          </cell>
        </row>
        <row r="108">
          <cell r="D108" t="str">
            <v>502.25.03 - BENS E SERVIÇOS CORRENTES - Serviços Profissionais - Serviços de tradução</v>
          </cell>
        </row>
        <row r="109">
          <cell r="D109" t="str">
            <v>502.25.04 - BENS E SERVIÇOS CORRENTES - Serviços Profissionais - Informática</v>
          </cell>
        </row>
        <row r="110">
          <cell r="D110" t="str">
            <v>502.25.05 - BENS E SERVIÇOS CORRENTES - Serviços Profissionais - Auditoria</v>
          </cell>
        </row>
        <row r="111">
          <cell r="D111" t="str">
            <v>502.25.06 - BENS E SERVIÇOS CORRENTES - Serviços Profissionais - Publicidade</v>
          </cell>
        </row>
        <row r="112">
          <cell r="D112" t="str">
            <v>502.25.07 - BENS E SERVIÇOS CORRENTES - Serviços Profissionais - Outros serviços profissionais</v>
          </cell>
        </row>
        <row r="113">
          <cell r="D113" t="str">
            <v>502.26 - BENS E SERVIÇOS CORRENTES - Representação</v>
          </cell>
        </row>
        <row r="114">
          <cell r="D114" t="str">
            <v>502.27 - BENS E SERVIÇOS CORRENTES - Publicação, cópia e impressão</v>
          </cell>
        </row>
        <row r="115">
          <cell r="D115" t="str">
            <v>502.28.01 - BENS E SERVIÇOS CORRENTES - Serviços Financeiros - Depósitos, transferências e levantamentos</v>
          </cell>
        </row>
        <row r="116">
          <cell r="D116" t="str">
            <v>502.28.02 - BENS E SERVIÇOS CORRENTES - Serviços Financeiros - Pagamentos</v>
          </cell>
        </row>
        <row r="117">
          <cell r="D117" t="str">
            <v>502.28.03 - BENS E SERVIÇOS CORRENTES - Serviços Financeiros - Cobranças</v>
          </cell>
        </row>
        <row r="118">
          <cell r="D118" t="str">
            <v>502.28.04 - BENS E SERVIÇOS CORRENTES - Serviços Financeiros - Outros serviços bancários</v>
          </cell>
        </row>
        <row r="119">
          <cell r="D119" t="str">
            <v>502.28.05 - BENS E SERVIÇOS CORRENTES - Serviços Financeiros - Seguros</v>
          </cell>
        </row>
        <row r="120">
          <cell r="D120" t="str">
            <v>502.28.06 - BENS E SERVIÇOS CORRENTES - Serviços Financeiros - Outros serviços financeiros</v>
          </cell>
        </row>
        <row r="121">
          <cell r="D121" t="str">
            <v>502.29 - BENS E SERVIÇOS CORRENTES - Serviços de Saúde</v>
          </cell>
        </row>
        <row r="122">
          <cell r="D122" t="str">
            <v>502.30 - BENS E SERVIÇOS CORRENTES - Outros serviços correntes</v>
          </cell>
        </row>
        <row r="123">
          <cell r="D123" t="str">
            <v>502.31.01 - BENS E SERVIÇOS CORRENTES - Rendas - Arrendamento de bens imóveis de média e longa duração</v>
          </cell>
        </row>
        <row r="124">
          <cell r="D124" t="str">
            <v>502.31.02 - BENS E SERVIÇOS CORRENTES - Rendas - Arrendamento de bens imóveis de curta duração</v>
          </cell>
        </row>
        <row r="125">
          <cell r="D125" t="str">
            <v>502.31.03 - BENS E SERVIÇOS CORRENTES - Rendas - Aluguer de veículos</v>
          </cell>
        </row>
        <row r="126">
          <cell r="D126" t="str">
            <v>502.31.04 - BENS E SERVIÇOS CORRENTES - Rendas - Aluguer de navios</v>
          </cell>
        </row>
        <row r="127">
          <cell r="D127" t="str">
            <v>502.31.05 - BENS E SERVIÇOS CORRENTES - Rendas - Aluguer de aviões</v>
          </cell>
        </row>
        <row r="128">
          <cell r="D128" t="str">
            <v>502.31.06 - BENS E SERVIÇOS CORRENTES - Rendas - Aluguer de material de informática</v>
          </cell>
        </row>
        <row r="129">
          <cell r="D129" t="str">
            <v>502.31.07 - BENS E SERVIÇOS CORRENTES - Rendas - Aluguer de material de decoração</v>
          </cell>
        </row>
        <row r="130">
          <cell r="D130" t="str">
            <v>502.31.08 - BENS E SERVIÇOS CORRENTES - Rendas - Aluguer de material pesado</v>
          </cell>
        </row>
        <row r="131">
          <cell r="D131" t="str">
            <v>502.31.09 - BENS E SERVIÇOS CORRENTES - Rendas - Aluguer de ferramentas</v>
          </cell>
        </row>
        <row r="132">
          <cell r="D132" t="str">
            <v>502.31.10 - BENS E SERVIÇOS CORRENTES - Rendas - Aluguer de outros bens móveis</v>
          </cell>
        </row>
        <row r="133">
          <cell r="D133" t="str">
            <v>502.31.11 - BENS E SERVIÇOS CORRENTES - Rendas - Locação financeira</v>
          </cell>
        </row>
        <row r="134">
          <cell r="D134" t="str">
            <v>502.31.12 - BENS E SERVIÇOS CORRENTES - Rendas - Outras rendas</v>
          </cell>
        </row>
        <row r="135">
          <cell r="D135" t="str">
            <v>502.32.01 - BENS E SERVIÇOS CORRENTES - Ativos incorpóreos - Direitos de propriedade intelectual</v>
          </cell>
        </row>
        <row r="136">
          <cell r="D136" t="str">
            <v>502.32.02 - BENS E SERVIÇOS CORRENTES - Ativos incorpóreos - Direitos de propriedade industrial</v>
          </cell>
        </row>
        <row r="137">
          <cell r="D137" t="str">
            <v>502.32.03 - BENS E SERVIÇOS CORRENTES - Ativos incorpóreos - Outros ativos incorpóreos</v>
          </cell>
        </row>
        <row r="138">
          <cell r="D138" t="str">
            <v>503.01.01.01 - TRANSFERÊNCIAS PÚBLICAS - Transferências correntes para o Setor Público Administrativo - Transferências correntes para a Administração Central -Para Ministério das Finanças</v>
          </cell>
        </row>
        <row r="139">
          <cell r="D139" t="str">
            <v>503.01.01.02 - TRANSFERÊNCIAS PÚBLICAS - Transferências correntes para o Setor Público Administrativo - Transferências correntes para a Administração Central -Para Outros Ministérios e organismos</v>
          </cell>
        </row>
        <row r="140">
          <cell r="D140" t="str">
            <v>503.01.02 - TRANSFERÊNCIAS PÚBLICAS - Transferências correntes para o Setor Público Administrativo -Transferências correntes para a Segurança Social (entre regimes)</v>
          </cell>
        </row>
        <row r="141">
          <cell r="D141" t="str">
            <v>503.01.03 - TRANSFERÊNCIAS PÚBLICAS - Transferências correntes para o Setor Público Administrativo -Transferências correntes para a RAEOA</v>
          </cell>
        </row>
        <row r="142">
          <cell r="D142" t="str">
            <v>503.01.04 - TRANSFERÊNCIAS PÚBLICAS - Transferências correntes para o Setor Público Administrativo -Transferências correntes para os municípios</v>
          </cell>
        </row>
        <row r="143">
          <cell r="D143" t="str">
            <v>503.02.01 - TRANSFERÊNCIAS PÚBLICAS - Transferências correntes para sociedades -Transferências correntes para empresas públicas</v>
          </cell>
        </row>
        <row r="144">
          <cell r="D144" t="str">
            <v>503.02.02 - TRANSFERÊNCIAS PÚBLICAS - Transferências correntes para sociedades -Transferências correntes para sociedades financeiras</v>
          </cell>
        </row>
        <row r="145">
          <cell r="D145" t="str">
            <v>503.02.03 - TRANSFERÊNCIAS PÚBLICAS - Transferências correntes para sociedades -Transferências correntes para sociedades não-financeiras</v>
          </cell>
        </row>
        <row r="146">
          <cell r="D146" t="str">
            <v>503.03.01 - TRANSFERÊNCIAS PÚBLICAS - Transferências correntes para famílias -Pensão Social de invalidez do regime não contributivo</v>
          </cell>
        </row>
        <row r="147">
          <cell r="D147" t="str">
            <v>503.03.02 - TRANSFERÊNCIAS PÚBLICAS - Transferências correntes para famílias -Pensão Social de velhice do regime não contributivo</v>
          </cell>
        </row>
        <row r="148">
          <cell r="D148" t="str">
            <v>503.03.03 - TRANSFERÊNCIAS PÚBLICAS - Transferências correntes para famílias -Complemento de pensão de invalidez</v>
          </cell>
        </row>
        <row r="149">
          <cell r="D149" t="str">
            <v>503.03.04 - TRANSFERÊNCIAS PÚBLICAS - Transferências correntes para famílias -Complemento de pensão de velhice</v>
          </cell>
        </row>
        <row r="150">
          <cell r="D150" t="str">
            <v>503.03.05 - TRANSFERÊNCIAS PÚBLICAS - Transferências correntes para famílias -Complemento de pensão de sobrevivência</v>
          </cell>
        </row>
        <row r="151">
          <cell r="D151" t="str">
            <v>503.03.06 - TRANSFERÊNCIAS PÚBLICAS - Transferências correntes para famílias -Outras prestações do regime não contributivo de segurança social</v>
          </cell>
        </row>
        <row r="152">
          <cell r="D152" t="str">
            <v>503.03.07 - TRANSFERÊNCIAS PÚBLICAS - Transferências correntes para famílias -Pensão de invalidez do regime transitório</v>
          </cell>
        </row>
        <row r="153">
          <cell r="D153" t="str">
            <v>503.03.08 - TRANSFERÊNCIAS PÚBLICAS - Transferências correntes para famílias -Pensão de velhice do regime transitório</v>
          </cell>
        </row>
        <row r="154">
          <cell r="D154" t="str">
            <v>503.03.09 - TRANSFERÊNCIAS PÚBLICAS - Transferências correntes para famílias -Pensão de sobrevivência do regime transitório</v>
          </cell>
        </row>
        <row r="155">
          <cell r="D155" t="str">
            <v>503.03.10 - TRANSFERÊNCIAS PÚBLICAS - Transferências correntes para famílias -Pensão de invalidez do regime geral</v>
          </cell>
        </row>
        <row r="156">
          <cell r="D156" t="str">
            <v>503.03.11 - TRANSFERÊNCIAS PÚBLICAS - Transferências correntes para famílias -Pensão de velhice do regime geral</v>
          </cell>
        </row>
        <row r="157">
          <cell r="D157" t="str">
            <v>503.03.12 - TRANSFERÊNCIAS PÚBLICAS - Transferências correntes para famílias -Pensão de sobrevivência do regime geral</v>
          </cell>
        </row>
        <row r="158">
          <cell r="D158" t="str">
            <v>503.03.13 - TRANSFERÊNCIAS PÚBLICAS - Transferências correntes para famílias -Subsídio por risco clínico durante a gravidez</v>
          </cell>
        </row>
        <row r="159">
          <cell r="D159" t="str">
            <v>503.03.14 - TRANSFERÊNCIAS PÚBLICAS - Transferências correntes para famílias -Subsídio por interrupção de gravidez</v>
          </cell>
        </row>
        <row r="160">
          <cell r="D160" t="str">
            <v>503.03.15 - TRANSFERÊNCIAS PÚBLICAS - Transferências correntes para famílias -Subsídio por maternidade</v>
          </cell>
        </row>
        <row r="161">
          <cell r="D161" t="str">
            <v>503.03.16 - TRANSFERÊNCIAS PÚBLICAS - Transferências correntes para famílias -Subsídio por paternidade</v>
          </cell>
        </row>
        <row r="162">
          <cell r="D162" t="str">
            <v>503.03.17 - TRANSFERÊNCIAS PÚBLICAS - Transferências correntes para famílias -Subsídio por adoção</v>
          </cell>
        </row>
        <row r="163">
          <cell r="D163" t="str">
            <v>503.03.18 - TRANSFERÊNCIAS PÚBLICAS - Transferências correntes para famílias -Subsídio por morte</v>
          </cell>
        </row>
        <row r="164">
          <cell r="D164" t="str">
            <v>503.03.19 - TRANSFERÊNCIAS PÚBLICAS - Transferências correntes para famílias -Reembolso e ou apoio para despesas de funeral</v>
          </cell>
        </row>
        <row r="165">
          <cell r="D165" t="str">
            <v>503.03.20 - TRANSFERÊNCIAS PÚBLICAS - Transferências correntes para famílias -Subsídio de doença</v>
          </cell>
        </row>
        <row r="166">
          <cell r="D166" t="str">
            <v>503.03.21 - TRANSFERÊNCIAS PÚBLICAS - Transferências correntes para famílias -Subsídio de desemprego</v>
          </cell>
        </row>
        <row r="167">
          <cell r="D167" t="str">
            <v>503.03.22 - TRANSFERÊNCIAS PÚBLICAS - Transferências correntes para famílias -Abono de família</v>
          </cell>
        </row>
        <row r="168">
          <cell r="D168" t="str">
            <v>503.03.23 - TRANSFERÊNCIAS PÚBLICAS - Transferências correntes para famílias -Outras prestações do regime contributivo de segurança social</v>
          </cell>
        </row>
        <row r="169">
          <cell r="D169" t="str">
            <v>503.03.24 - TRANSFERÊNCIAS PÚBLICAS - Transferências correntes para famílias -Pensão para ex-titulares de cargos políticos</v>
          </cell>
        </row>
        <row r="170">
          <cell r="D170" t="str">
            <v>503.03.25 - TRANSFERÊNCIAS PÚBLICAS - Transferências correntes para famílias -Pensão dos combatentes e Mártires da Libertação Nacional</v>
          </cell>
        </row>
        <row r="171">
          <cell r="D171" t="str">
            <v>503.03.26 - TRANSFERÊNCIAS PÚBLICAS - Transferências correntes para famílias -Bolsa da Mãe</v>
          </cell>
        </row>
        <row r="172">
          <cell r="D172" t="str">
            <v>503.03.27 - TRANSFERÊNCIAS PÚBLICAS - Transferências correntes para famílias -Bolsas de estudo aos filhos dos Combatentes e Mártires da Libertação Nacional</v>
          </cell>
        </row>
        <row r="173">
          <cell r="D173" t="str">
            <v>503.03.28 - TRANSFERÊNCIAS PÚBLICAS - Transferências correntes para famílias -Outras bolsas de estudo no território nacional</v>
          </cell>
        </row>
        <row r="174">
          <cell r="D174" t="str">
            <v>503.03.29 - TRANSFERÊNCIAS PÚBLICAS - Transferências correntes para famílias -Outras bolsas de estudo no estrangeiro</v>
          </cell>
        </row>
        <row r="175">
          <cell r="D175" t="str">
            <v>503.03.30 - TRANSFERÊNCIAS PÚBLICAS - Transferências correntes para famílias -Outras prestações sociais</v>
          </cell>
        </row>
        <row r="176">
          <cell r="D176" t="str">
            <v>503.03.31 - TRANSFERÊNCIAS PÚBLICAS - Transferências correntes para famílias -Outras transferências correntes para famílias</v>
          </cell>
        </row>
        <row r="177">
          <cell r="D177" t="str">
            <v>503.04.01 - TRANSFERÊNCIAS PÚBLICAS - Transferências correntes para instituições sem fins lucrativos -Transferências correntes para fundações públicas</v>
          </cell>
        </row>
        <row r="178">
          <cell r="D178" t="str">
            <v>503.04.02 - TRANSFERÊNCIAS PÚBLICAS - Transferências correntes para instituições sem fins lucrativos -Transferências correntes para associações públicas</v>
          </cell>
        </row>
        <row r="179">
          <cell r="D179" t="str">
            <v>503.04.03 - TRANSFERÊNCIAS PÚBLICAS - Transferências correntes para instituições sem fins lucrativos -Outras transferências correntes para instituições sem fins lucrativos</v>
          </cell>
        </row>
        <row r="180">
          <cell r="D180" t="str">
            <v>503.05.01 - TRANSFERÊNCIAS PÚBLICAS - Transferências correntes para o exterior -Transferências correntes para países terceiros</v>
          </cell>
        </row>
        <row r="181">
          <cell r="D181" t="str">
            <v>503.05.02 - TRANSFERÊNCIAS PÚBLICAS - Transferências correntes para o exterior -Transferências correntes para organizações internacionais</v>
          </cell>
        </row>
        <row r="182">
          <cell r="D182" t="str">
            <v>503.05.03 - TRANSFERÊNCIAS PÚBLICAS - Transferências correntes para o exterior -Outras transferências correntes para o exterior</v>
          </cell>
        </row>
        <row r="183">
          <cell r="D183" t="str">
            <v>503.06.01 - TRANSFERÊNCIAS PÚBLICAS - Juros -Juros e taxa de compromisso do Banco Mundial</v>
          </cell>
        </row>
        <row r="184">
          <cell r="D184" t="str">
            <v>503.06.02 - TRANSFERÊNCIAS PÚBLICAS - Juros -Juros e taxa de compromisso do ADB</v>
          </cell>
        </row>
        <row r="185">
          <cell r="D185" t="str">
            <v>503.06.03 - TRANSFERÊNCIAS PÚBLICAS - Juros -Juros e taxa de compromisso da JICA</v>
          </cell>
        </row>
        <row r="186">
          <cell r="D186" t="str">
            <v>503.06.04 - TRANSFERÊNCIAS PÚBLICAS - Juros -Juros e taxa de compromisso do AIFFP</v>
          </cell>
        </row>
        <row r="187">
          <cell r="D187" t="str">
            <v>503.06.05 - TRANSFERÊNCIAS PÚBLICAS - Juros -Juros de títulos do Tesouro</v>
          </cell>
        </row>
        <row r="188">
          <cell r="D188" t="str">
            <v>503.06.06 - TRANSFERÊNCIAS PÚBLICAS - Juros -Outros juros da dívida pública</v>
          </cell>
        </row>
        <row r="189">
          <cell r="D189" t="str">
            <v>503.06.07 - TRANSFERÊNCIAS PÚBLICAS - Juros -Outros juros</v>
          </cell>
        </row>
        <row r="190">
          <cell r="D190" t="str">
            <v>503.07 - TRANSFERÊNCIAS PÚBLICAS - Impostos</v>
          </cell>
        </row>
        <row r="191">
          <cell r="D191" t="str">
            <v>503.08 - TRANSFERÊNCIAS PÚBLICAS - Taxas</v>
          </cell>
        </row>
        <row r="192">
          <cell r="D192" t="str">
            <v>503.09 - TRANSFERÊNCIAS PÚBLICAS - Coimas e outras penalidades</v>
          </cell>
        </row>
        <row r="193">
          <cell r="D193" t="str">
            <v>503.10 - TRANSFERÊNCIAS PÚBLICAS - Restituições não abatidas na receita</v>
          </cell>
        </row>
        <row r="194">
          <cell r="D194" t="str">
            <v>503.11.01.01.01 - TRANSFERÊNCIAS PÚBLICAS - Transferências de Capital - Transferências para o Setor Público Administrativo - Transferências para a Administração Central - Para Ministério das Finanças</v>
          </cell>
        </row>
        <row r="195">
          <cell r="D195" t="str">
            <v>503.11.01.01.02 - TRANSFERÊNCIAS PÚBLICAS - Transferências de Capital - Transferências para o Setor Público Administrativo - Transferências para a Administração Central - Para Outros Ministérios e organismos</v>
          </cell>
        </row>
        <row r="196">
          <cell r="D196" t="str">
            <v>503.11.01.02 - TRANSFERÊNCIAS PÚBLICAS - Transferências de Capital - Transferências para o Setor Público Administrativo - Transferências para a Segurança Social (entre regimes)</v>
          </cell>
        </row>
        <row r="197">
          <cell r="D197" t="str">
            <v>503.11.01.03 - TRANSFERÊNCIAS PÚBLICAS - Transferências de Capital - Transferências para o Setor Público Administrativo - Transferências para a RAEOA</v>
          </cell>
        </row>
        <row r="198">
          <cell r="D198" t="str">
            <v>503.11.01.04 - TRANSFERÊNCIAS PÚBLICAS - Transferências de Capital - Transferências para o Setor Público Administrativo - Transferências para os municípios</v>
          </cell>
        </row>
        <row r="199">
          <cell r="D199" t="str">
            <v>503.11.02 - TRANSFERÊNCIAS PÚBLICAS - Transferências de Capital - Transferências para sociedades</v>
          </cell>
        </row>
        <row r="200">
          <cell r="D200" t="str">
            <v>503.11.03 - TRANSFERÊNCIAS PÚBLICAS - Transferências de Capital - Transferências para famílias</v>
          </cell>
        </row>
        <row r="201">
          <cell r="D201" t="str">
            <v>503.11.04 - TRANSFERÊNCIAS PÚBLICAS - Transferências de Capital - Transferências para instituições sem fins lucrativos</v>
          </cell>
        </row>
        <row r="202">
          <cell r="D202" t="str">
            <v>503.11.05 - TRANSFERÊNCIAS PÚBLICAS - Transferências de Capital - Transferências para o exterior</v>
          </cell>
        </row>
        <row r="203">
          <cell r="D203" t="str">
            <v>503.11.06 - TRANSFERÊNCIAS PÚBLICAS - Transferências de Capital - Outras transferências de capital</v>
          </cell>
        </row>
        <row r="204">
          <cell r="D204" t="str">
            <v>503.12.01 - TRANSFERÊNCIAS PÚBLICAS - Ativos Financeiros - Concessão de empréstimos</v>
          </cell>
        </row>
        <row r="205">
          <cell r="D205" t="str">
            <v>503.12.02 - TRANSFERÊNCIAS PÚBLICAS - Ativos Financeiros - Aquisição de títulos</v>
          </cell>
        </row>
        <row r="206">
          <cell r="D206" t="str">
            <v>503.12.03 - TRANSFERÊNCIAS PÚBLICAS - Ativos Financeiros - Outros ativos financeiros</v>
          </cell>
        </row>
        <row r="207">
          <cell r="D207" t="str">
            <v>503.13.01 - TRANSFERÊNCIAS PÚBLICAS - Passivos Financeiros - Amortização de empréstimos do Banco Mundial</v>
          </cell>
        </row>
        <row r="208">
          <cell r="D208" t="str">
            <v>503.13.02 - TRANSFERÊNCIAS PÚBLICAS - Passivos Financeiros - Amortização de empréstimos do ADB</v>
          </cell>
        </row>
        <row r="209">
          <cell r="D209" t="str">
            <v>503.13.03 - TRANSFERÊNCIAS PÚBLICAS - Passivos Financeiros - Amortização de empréstimos da JICA</v>
          </cell>
        </row>
        <row r="210">
          <cell r="D210" t="str">
            <v>503.13.04 - TRANSFERÊNCIAS PÚBLICAS - Passivos Financeiros - Amortização de empréstimos do AIFFP</v>
          </cell>
        </row>
        <row r="211">
          <cell r="D211" t="str">
            <v>503.13.05 - TRANSFERÊNCIAS PÚBLICAS - Passivos Financeiros - Amortização de títulos do Tesouro</v>
          </cell>
        </row>
        <row r="212">
          <cell r="D212" t="str">
            <v>503.13.06 - TRANSFERÊNCIAS PÚBLICAS - Passivos Financeiros - Outros passivos financeiros</v>
          </cell>
        </row>
        <row r="213">
          <cell r="D213" t="str">
            <v>504.01.01 - CAPITAL MENOR - Aquisição de bens de capital móvel - Veículos civis</v>
          </cell>
        </row>
        <row r="214">
          <cell r="D214" t="str">
            <v>504.01.02 - CAPITAL MENOR - Aquisição de bens de capital móvel - Veículos militares</v>
          </cell>
        </row>
        <row r="215">
          <cell r="D215" t="str">
            <v>504.01.03 - CAPITAL MENOR - Aquisição de bens de capital móvel - Equipamento de informática</v>
          </cell>
        </row>
        <row r="216">
          <cell r="D216" t="str">
            <v>504.01.04 - CAPITAL MENOR - Aquisição de bens de capital móvel - Equipamento de água</v>
          </cell>
        </row>
        <row r="217">
          <cell r="D217" t="str">
            <v>504.01.05 - CAPITAL MENOR - Aquisição de bens de capital móvel - Equipamento de eletricidade</v>
          </cell>
        </row>
        <row r="218">
          <cell r="D218" t="str">
            <v>504.01.06 - CAPITAL MENOR - Aquisição de bens de capital móvel - Equipamento de comunicações</v>
          </cell>
        </row>
        <row r="219">
          <cell r="D219" t="str">
            <v>504.01.07 - CAPITAL MENOR - Aquisição de bens de capital móvel - Equipamento de segurança</v>
          </cell>
        </row>
        <row r="220">
          <cell r="D220" t="str">
            <v>504.01.08 - CAPITAL MENOR - Aquisição de bens de capital móvel - Equipamento de construção</v>
          </cell>
        </row>
        <row r="221">
          <cell r="D221" t="str">
            <v>504.01.09 - CAPITAL MENOR - Aquisição de bens de capital móvel - Equipamento de transporte</v>
          </cell>
        </row>
        <row r="222">
          <cell r="D222" t="str">
            <v>504.01.10 - CAPITAL MENOR - Aquisição de bens de capital móvel - Geradores</v>
          </cell>
        </row>
        <row r="223">
          <cell r="D223" t="str">
            <v>504.01.11 - CAPITAL MENOR - Aquisição de bens de capital móvel - Equipamento de ar condicionado</v>
          </cell>
        </row>
        <row r="224">
          <cell r="D224" t="str">
            <v>504.01.12 - CAPITAL MENOR - Aquisição de bens de capital móvel - Outro equipamento</v>
          </cell>
        </row>
        <row r="225">
          <cell r="D225" t="str">
            <v>504.01.13 - CAPITAL MENOR - Aquisição de bens de capital móvel - Mobiliário</v>
          </cell>
        </row>
        <row r="226">
          <cell r="D226" t="str">
            <v>504.01.14 - CAPITAL MENOR - Aquisição de bens de capital móvel - Outros bens de capital móvel</v>
          </cell>
        </row>
        <row r="227">
          <cell r="D227" t="str">
            <v>504.02 - CAPITAL MENOR - Aquisição de serviços de capital</v>
          </cell>
        </row>
        <row r="228">
          <cell r="D228" t="str">
            <v>505.01.01 - CAPITAL DE DESENVOLVIMENTO - Aquisição de bens de capital fixo - Terrenos</v>
          </cell>
        </row>
        <row r="229">
          <cell r="D229" t="str">
            <v>505.01.02 - CAPITAL DE DESENVOLVIMENTO - Aquisição de bens de capital fixo - Edifícios administrativos</v>
          </cell>
        </row>
        <row r="230">
          <cell r="D230" t="str">
            <v>505.01.03 - CAPITAL DE DESENVOLVIMENTO - Aquisição de bens de capital fixo - Edifícios residenciais</v>
          </cell>
        </row>
        <row r="231">
          <cell r="D231" t="str">
            <v>505.01.04 - CAPITAL DE DESENVOLVIMENTO - Aquisição de bens de capital fixo - Edifícios escolares e universitários</v>
          </cell>
        </row>
        <row r="232">
          <cell r="D232" t="str">
            <v>505.01.05 - CAPITAL DE DESENVOLVIMENTO - Aquisição de bens de capital fixo - Edifícios médico-hospitalares</v>
          </cell>
        </row>
        <row r="233">
          <cell r="D233" t="str">
            <v>505.01.06 - CAPITAL DE DESENVOLVIMENTO - Aquisição de bens de capital fixo - Armazéns</v>
          </cell>
        </row>
        <row r="234">
          <cell r="D234" t="str">
            <v>505.01.07 - CAPITAL DE DESENVOLVIMENTO - Aquisição de bens de capital fixo - Outros edifícios</v>
          </cell>
        </row>
        <row r="235">
          <cell r="D235" t="str">
            <v>505.01.08 - CAPITAL DE DESENVOLVIMENTO - Aquisição de bens de capital fixo - Estradas</v>
          </cell>
        </row>
        <row r="236">
          <cell r="D236" t="str">
            <v>505.01.09 - CAPITAL DE DESENVOLVIMENTO - Aquisição de bens de capital fixo - Pontes</v>
          </cell>
        </row>
        <row r="237">
          <cell r="D237" t="str">
            <v>505.01.10 - CAPITAL DE DESENVOLVIMENTO - Aquisição de bens de capital fixo - Portos</v>
          </cell>
        </row>
        <row r="238">
          <cell r="D238" t="str">
            <v>505.01.11 - CAPITAL DE DESENVOLVIMENTO - Aquisição de bens de capital fixo - Aeroportos</v>
          </cell>
        </row>
        <row r="239">
          <cell r="D239" t="str">
            <v>505.01.12 - CAPITAL DE DESENVOLVIMENTO - Aquisição de bens de capital fixo - Infraestruturas agrícolas e de irrigação</v>
          </cell>
        </row>
        <row r="240">
          <cell r="D240" t="str">
            <v>505.01.13 - CAPITAL DE DESENVOLVIMENTO - Aquisição de bens de capital fixo - Infraestruturas de comunicações</v>
          </cell>
        </row>
        <row r="241">
          <cell r="D241" t="str">
            <v>505.01.14 - CAPITAL DE DESENVOLVIMENTO - Aquisição de bens de capital fixo - Infraestruturas energéticas</v>
          </cell>
        </row>
        <row r="242">
          <cell r="D242" t="str">
            <v>505.01.15 - CAPITAL DE DESENVOLVIMENTO - Aquisição de bens de capital fixo - Infraestruturas de água e saneamento</v>
          </cell>
        </row>
        <row r="243">
          <cell r="D243" t="str">
            <v>505.01.16 - CAPITAL DE DESENVOLVIMENTO - Aquisição de bens de capital fixo - Infraestruturas turísticas, de recreio e desporto</v>
          </cell>
        </row>
        <row r="244">
          <cell r="D244" t="str">
            <v>505.01.17 - CAPITAL DE DESENVOLVIMENTO - Aquisição de bens de capital fixo - Outras infraestruturas</v>
          </cell>
        </row>
        <row r="245">
          <cell r="D245" t="str">
            <v>505.01.18 - CAPITAL DE DESENVOLVIMENTO - Aquisição de bens de capital fixo - Outros imóveis</v>
          </cell>
        </row>
        <row r="246">
          <cell r="D246" t="str">
            <v>506.01 - OPERAÇÕES EXTRAORÇAMENTAIS - Adiantamentos de caixa</v>
          </cell>
        </row>
        <row r="247">
          <cell r="D247" t="str">
            <v>506.02.01 - OPERAÇÕES EXTRAORÇAMENTAIS - Transferência de impostos e cotizações retidos - Transferência para a Autoridade Tributária de impostos retidos</v>
          </cell>
        </row>
        <row r="248">
          <cell r="D248" t="str">
            <v>506.02.02 - OPERAÇÕES EXTRAORÇAMENTAIS - Transferência de impostos e cotizações retidos - Transferência para a Segurança Social de cotizações retidas</v>
          </cell>
        </row>
        <row r="249">
          <cell r="D249" t="str">
            <v>506.02.03 - OPERAÇÕES EXTRAORÇAMENTAIS - Transferência de impostos e cotizações retidos - Outras transferências de impostos e cotizações retidos</v>
          </cell>
        </row>
        <row r="250">
          <cell r="D250" t="str">
            <v>506.03.01 - OPERAÇÕES EXTRAORÇAMENTAIS - Devolução de cauções e garantias - Devolução de caução de execução</v>
          </cell>
        </row>
        <row r="251">
          <cell r="D251" t="str">
            <v>506.03.02 - OPERAÇÕES EXTRAORÇAMENTAIS - Devolução de cauções e garantias - Devolução de caução de qualidade</v>
          </cell>
        </row>
        <row r="252">
          <cell r="D252" t="str">
            <v>506.03.03 - OPERAÇÕES EXTRAORÇAMENTAIS - Devolução de cauções e garantias - Devolução de garantia de pagamento adiantado</v>
          </cell>
        </row>
        <row r="253">
          <cell r="D253" t="str">
            <v>506.04 - OPERAÇÕES EXTRAORÇAMENTAIS - Outras operações extraorçamentais</v>
          </cell>
        </row>
        <row r="254">
          <cell r="D254" t="str">
            <v>401.01.01 - Impostos e contribuições para a Segurança Social - Impostos - Imposto sobre serviços</v>
          </cell>
        </row>
        <row r="255">
          <cell r="D255" t="str">
            <v>401.01.02 - Impostos e contribuições para a Segurança Social - Impostos - Imposto seletivo de consumo</v>
          </cell>
        </row>
        <row r="256">
          <cell r="D256" t="str">
            <v>401.01.03 - Impostos e contribuições para a Segurança Social - Impostos - Imposto sobre vendas</v>
          </cell>
        </row>
        <row r="257">
          <cell r="D257" t="str">
            <v>401.01.04 - Impostos e contribuições para a Segurança Social - Impostos - Imposto sobre salários</v>
          </cell>
        </row>
        <row r="258">
          <cell r="D258" t="str">
            <v>401.01.05 - Impostos e contribuições para a Segurança Social - Impostos - Imposto sobre o rendimento</v>
          </cell>
        </row>
        <row r="259">
          <cell r="D259" t="str">
            <v>401.01.06 - Impostos e contribuições para a Segurança Social - Impostos - Imposto sobre o valor acrescentado</v>
          </cell>
        </row>
        <row r="260">
          <cell r="D260" t="str">
            <v>401.01.07 - Impostos e contribuições para a Segurança Social - Impostos - Imposto sobre o Petróleo Suplementar</v>
          </cell>
        </row>
        <row r="261">
          <cell r="D261" t="str">
            <v>401.01.08 - Impostos e contribuições para a Segurança Social - Impostos - Lucros partilhados do Petróleo e Gás</v>
          </cell>
        </row>
        <row r="262">
          <cell r="D262" t="str">
            <v>401.01.09 - Impostos e contribuições para a Segurança Social - Impostos - Timor Sea First Tranche Petroleum (FTP) Royalties</v>
          </cell>
        </row>
        <row r="263">
          <cell r="D263" t="str">
            <v>401.01.10 - Impostos e contribuições para a Segurança Social - Impostos - Impostos abolidos</v>
          </cell>
        </row>
        <row r="264">
          <cell r="D264" t="str">
            <v>401.01.11 - Impostos e contribuições para a Segurança Social - Impostos - Outros impostos</v>
          </cell>
        </row>
        <row r="265">
          <cell r="D265" t="str">
            <v>401.02 - Impostos e contribuições para a Segurança Social - Direitos aduaneiros de importação</v>
          </cell>
        </row>
        <row r="266">
          <cell r="D266" t="str">
            <v>401.03.01 - Impostos e contribuições para a Segurança Social - Contribuições e cotizações para a Segurança Social - Contribuições de entidade empregadora do Setor Público</v>
          </cell>
        </row>
        <row r="267">
          <cell r="D267" t="str">
            <v>401.03.02 - Impostos e contribuições para a Segurança Social - Contribuições e cotizações para a Segurança Social - Contribuições de entidade empregadora do Setor Privado</v>
          </cell>
        </row>
        <row r="268">
          <cell r="D268" t="str">
            <v>401.03.03 - Impostos e contribuições para a Segurança Social - Contribuições e cotizações para a Segurança Social - Cotizações de trabalhador do Setor Público</v>
          </cell>
        </row>
        <row r="269">
          <cell r="D269" t="str">
            <v>401.03.04 - Impostos e contribuições para a Segurança Social - Contribuições e cotizações para a Segurança Social - Cotizações de trabalhador do Setor Privado</v>
          </cell>
        </row>
        <row r="270">
          <cell r="D270" t="str">
            <v>402.01.01 - Taxas, coimas e outras penalidades - Taxas - Taxas aeroportuárias</v>
          </cell>
        </row>
        <row r="271">
          <cell r="D271" t="str">
            <v>402.01.02 - Taxas, coimas e outras penalidades - Taxas - Taxas ambientais</v>
          </cell>
        </row>
        <row r="272">
          <cell r="D272" t="str">
            <v>402.01.03 - Taxas, coimas e outras penalidades - Taxas - Taxas de estacionamento</v>
          </cell>
        </row>
        <row r="273">
          <cell r="D273" t="str">
            <v>402.01.04 - Taxas, coimas e outras penalidades - Taxas - Taxas de justiça</v>
          </cell>
        </row>
        <row r="274">
          <cell r="D274" t="str">
            <v>402.01.05 - Taxas, coimas e outras penalidades - Taxas - Taxas de publicidade</v>
          </cell>
        </row>
        <row r="275">
          <cell r="D275" t="str">
            <v>402.01.06 - Taxas, coimas e outras penalidades - Taxas - Taxas de passaporte</v>
          </cell>
        </row>
        <row r="276">
          <cell r="D276" t="str">
            <v>402.01.07 - Taxas, coimas e outras penalidades - Taxas - Taxas de entrada e vistos</v>
          </cell>
        </row>
        <row r="277">
          <cell r="D277" t="str">
            <v>402.01.08 - Taxas, coimas e outras penalidades - Taxas - Taxas de registo</v>
          </cell>
        </row>
        <row r="278">
          <cell r="D278" t="str">
            <v>402.01.09 - Taxas, coimas e outras penalidades - Taxas - Taxas de pesca</v>
          </cell>
        </row>
        <row r="279">
          <cell r="D279" t="str">
            <v>402.01.10 - Taxas, coimas e outras penalidades - Taxas - Taxas portuárias</v>
          </cell>
        </row>
        <row r="280">
          <cell r="D280" t="str">
            <v>402.01.11 - Taxas, coimas e outras penalidades - Taxas - Taxas sobre atividade florestal</v>
          </cell>
        </row>
        <row r="281">
          <cell r="D281" t="str">
            <v>402.01.12 - Taxas, coimas e outras penalidades - Taxas - Taxas sobre atividades extrativas</v>
          </cell>
        </row>
        <row r="282">
          <cell r="D282" t="str">
            <v>402.01.13 - Taxas, coimas e outras penalidades - Taxas - Taxas sobre atividade petrolífera</v>
          </cell>
        </row>
        <row r="283">
          <cell r="D283" t="str">
            <v>402.01.14 - Taxas, coimas e outras penalidades - Taxas - Taxas sobre telecomunicações</v>
          </cell>
        </row>
        <row r="284">
          <cell r="D284" t="str">
            <v>402.01.15 - Taxas, coimas e outras penalidades - Taxas - Taxas sobre transportes</v>
          </cell>
        </row>
        <row r="285">
          <cell r="D285" t="str">
            <v>402.01.16 - Taxas, coimas e outras penalidades - Taxas - Taxas sobre jogos sociais</v>
          </cell>
        </row>
        <row r="286">
          <cell r="D286" t="str">
            <v>402.01.17 - Taxas, coimas e outras penalidades - Taxas - Propinas</v>
          </cell>
        </row>
        <row r="287">
          <cell r="D287" t="str">
            <v>402.01.18 - Taxas, coimas e outras penalidades - Taxas - Outras taxas</v>
          </cell>
        </row>
        <row r="288">
          <cell r="D288" t="str">
            <v>402.02.01 - Taxas, coimas e outras penalidades - Coimas e outras penalidades - Juros de mora</v>
          </cell>
        </row>
        <row r="289">
          <cell r="D289" t="str">
            <v>402.02.02 - Taxas, coimas e outras penalidades - Coimas e outras penalidades - Juros compensatórios</v>
          </cell>
        </row>
        <row r="290">
          <cell r="D290" t="str">
            <v>402.02.03 - Taxas, coimas e outras penalidades - Coimas e outras penalidades - Coimas decorrentes do Código da Estrada</v>
          </cell>
        </row>
        <row r="291">
          <cell r="D291" t="str">
            <v>402.02.04 - Taxas, coimas e outras penalidades - Coimas e outras penalidades - Sanções e coimas da Segurança Social</v>
          </cell>
        </row>
        <row r="292">
          <cell r="D292" t="str">
            <v>402.02.05 - Taxas, coimas e outras penalidades - Coimas e outras penalidades - Coimas laborais</v>
          </cell>
        </row>
        <row r="293">
          <cell r="D293" t="str">
            <v>402.02.06 - Taxas, coimas e outras penalidades - Coimas e outras penalidades - Multas decorrentes de processo-crime</v>
          </cell>
        </row>
        <row r="294">
          <cell r="D294" t="str">
            <v>402.02.07 - Taxas, coimas e outras penalidades - Coimas e outras penalidades - Outras coimas e penalidades</v>
          </cell>
        </row>
        <row r="295">
          <cell r="D295" t="str">
            <v>403.01.01 - Rendimentos - Rendas - Arrendamento de bens imóveis de média e longa duração</v>
          </cell>
        </row>
        <row r="296">
          <cell r="D296" t="str">
            <v>403.01.02 - Rendimentos - Rendas - Arrendamento de bens imóveis de curta duração</v>
          </cell>
        </row>
        <row r="297">
          <cell r="D297" t="str">
            <v>403.01.03 - Rendimentos - Rendas - Arrendamento de bens móveis de média e longa duração</v>
          </cell>
        </row>
        <row r="298">
          <cell r="D298" t="str">
            <v>403.01.04 - Rendimentos - Rendas - Arrendamento de bens móveis de curta duração</v>
          </cell>
        </row>
        <row r="299">
          <cell r="D299" t="str">
            <v>403.01.05 - Rendimentos - Rendas - Outras rendas</v>
          </cell>
        </row>
        <row r="300">
          <cell r="D300" t="str">
            <v>403.02 - Rendimentos - Ativos incorpóreos</v>
          </cell>
        </row>
        <row r="301">
          <cell r="D301" t="str">
            <v>403.03 - Rendimentos - Juros</v>
          </cell>
        </row>
        <row r="302">
          <cell r="D302" t="str">
            <v>403.04.01 - Rendimentos - Dividendos e participações nos lucros - Dividendos do Banco Central de Timor-Leste</v>
          </cell>
        </row>
        <row r="303">
          <cell r="D303" t="str">
            <v>403.04.02 - Rendimentos - Dividendos e participações nos lucros - Dividendos do Banco Nacional de Comércio de Timor-Leste</v>
          </cell>
        </row>
        <row r="304">
          <cell r="D304" t="str">
            <v>403.04.03 - Rendimentos - Dividendos e participações nos lucros - Outros dividendos e participações nos lucros</v>
          </cell>
        </row>
        <row r="305">
          <cell r="D305" t="str">
            <v>403.05 - Rendimentos - Outros rendimentos</v>
          </cell>
        </row>
        <row r="306">
          <cell r="D306" t="str">
            <v>404.01 - Transferências - Transferências correntes do Fundo Petrolífero relativas ao Rendimento Sustentável Estimado</v>
          </cell>
        </row>
        <row r="307">
          <cell r="D307" t="str">
            <v>404.02.01.01.01 - Transferências - Transferências correntes do Setor Público Administrativo  - Transferências correntes da Administração Central - Transferências correntes do Ministério das Finanças - Para financiamento da Pensão Social</v>
          </cell>
        </row>
        <row r="308">
          <cell r="D308" t="str">
            <v>404.02.01.01.02 - Transferências - Transferências correntes do Setor Público Administrativo  - Transferências correntes da Administração Central - Transferências correntes do Ministério das Finanças - Para financiamento do Regime Transitório</v>
          </cell>
        </row>
        <row r="309">
          <cell r="D309" t="str">
            <v>404.02.01.01.03 - Transferências - Transferências correntes do Setor Público Administrativo  - Transferências correntes da Administração Central - Transferências correntes do Ministério das Finanças - Para financiamento das despesas de administração</v>
          </cell>
        </row>
        <row r="310">
          <cell r="D310" t="str">
            <v>404.02.01.01.04-Transferências-Transferências correntes do Setor Público Administrativo -Transferências correntes da Administração Central-Transferências correntes do Ministério das Finanças-Para financiamento da garantia de valores mínimos de Pensão</v>
          </cell>
        </row>
        <row r="311">
          <cell r="D311" t="str">
            <v>404.02.01.02 - Transferências - Transferências correntes do Setor Público Administrativo  - Transferências correntes da Administração Central - Transferências correntes de outros Ministérios e organismos</v>
          </cell>
        </row>
        <row r="312">
          <cell r="D312" t="str">
            <v>404.02.02 - Transferências - Transferências correntes do Setor Público Administrativo  - Transferências correntes da Segurança Social (entre regimes)</v>
          </cell>
        </row>
        <row r="313">
          <cell r="D313" t="str">
            <v>404.02.03 - Transferências - Transferências correntes do Setor Público Administrativo  - Transferências correntes da RAEOA</v>
          </cell>
        </row>
        <row r="314">
          <cell r="D314" t="str">
            <v>404.02.04 - Transferências - Transferências correntes do Setor Público Administrativo  - Transferências correntes dos municípios</v>
          </cell>
        </row>
        <row r="315">
          <cell r="D315" t="str">
            <v>404.03 - Transferências - Transferências correntes de sociedades</v>
          </cell>
        </row>
        <row r="316">
          <cell r="D316" t="str">
            <v>404.04 - Transferências - Transferências correntes das famílias</v>
          </cell>
        </row>
        <row r="317">
          <cell r="D317" t="str">
            <v>404.05.01 - Transferências - Transferências correntes de instituições sem fins lucrativos - Transferências correntes de fundações públicas</v>
          </cell>
        </row>
        <row r="318">
          <cell r="D318" t="str">
            <v>404.05.02 - Transferências - Transferências correntes de instituições sem fins lucrativos - Transferências correntes de associações públicas</v>
          </cell>
        </row>
        <row r="319">
          <cell r="D319" t="str">
            <v>404.05.03 - Transferências - Transferências correntes de instituições sem fins lucrativos - Transferências correntes de outras instituições sem fins lucrativos</v>
          </cell>
        </row>
        <row r="320">
          <cell r="D320" t="str">
            <v>404.06.01 - Transferências - Transferências correntes do Exterior - Transferências correntes de países terceiros</v>
          </cell>
        </row>
        <row r="321">
          <cell r="D321" t="str">
            <v>404.06.02 - Transferências - Transferências correntes do Exterior - Transferências correntes de organizações internacionais</v>
          </cell>
        </row>
        <row r="322">
          <cell r="D322" t="str">
            <v>404.06.03 - Transferências - Transferências correntes do Exterior - Outras transferências correntes do exterior</v>
          </cell>
        </row>
        <row r="323">
          <cell r="D323" t="str">
            <v>404.07 - Transferências - Outras transferências correntes</v>
          </cell>
        </row>
        <row r="324">
          <cell r="D324" t="str">
            <v>404.08 - Transferências - Transferências de capital do Fundo Petrolífero acima do Rendimento Sustentável Estimado</v>
          </cell>
        </row>
        <row r="325">
          <cell r="D325" t="str">
            <v>404.09.01 - Transferências - Transferências de capital do Setor Público Administrativo  - Transferências de capital da Administração Central</v>
          </cell>
        </row>
        <row r="326">
          <cell r="D326" t="str">
            <v>404.09.02 - Transferências - Transferências de capital do Setor Público Administrativo  - Transferências de capital da Segurança Social (entre regimes)</v>
          </cell>
        </row>
        <row r="327">
          <cell r="D327" t="str">
            <v>404.09.03 - Transferências - Transferências de capital do Setor Público Administrativo  - Transferências de capital da RAEOA</v>
          </cell>
        </row>
        <row r="328">
          <cell r="D328" t="str">
            <v>404.09.04 - Transferências - Transferências de capital do Setor Público Administrativo  - Transferências de capital dos municípios</v>
          </cell>
        </row>
        <row r="329">
          <cell r="D329" t="str">
            <v>404.10 - Transferências - Outras transferências de capital</v>
          </cell>
        </row>
        <row r="330">
          <cell r="D330" t="str">
            <v>405.01.01 - Venda de bens e serviços - Vendas de bens correntes - Livros e Publicações</v>
          </cell>
        </row>
        <row r="331">
          <cell r="D331" t="str">
            <v>405.01.02 - Venda de bens e serviços - Vendas de bens correntes - Formulários e impressos</v>
          </cell>
        </row>
        <row r="332">
          <cell r="D332" t="str">
            <v>405.01.03 - Venda de bens e serviços - Vendas de bens correntes - Material de escritório</v>
          </cell>
        </row>
        <row r="333">
          <cell r="D333" t="str">
            <v>405.01.04 - Venda de bens e serviços - Vendas de bens correntes - Fardamentos e artigos pessoais</v>
          </cell>
        </row>
        <row r="334">
          <cell r="D334" t="str">
            <v>405.01.05 - Venda de bens e serviços - Vendas de bens correntes - Produtos agrícolas e pecuários</v>
          </cell>
        </row>
        <row r="335">
          <cell r="D335" t="str">
            <v>405.01.06 - Venda de bens e serviços - Vendas de bens correntes - Produtos alimentares e bebidas</v>
          </cell>
        </row>
        <row r="336">
          <cell r="D336" t="str">
            <v>405.01.07 - Venda de bens e serviços - Vendas de bens correntes - Bens públicos</v>
          </cell>
        </row>
        <row r="337">
          <cell r="D337" t="str">
            <v>405.01.08 - Venda de bens e serviços - Vendas de bens correntes - Bens inutilizados</v>
          </cell>
        </row>
        <row r="338">
          <cell r="D338" t="str">
            <v>405.01.09 - Venda de bens e serviços - Vendas de bens correntes - Desperdícios e resíduos</v>
          </cell>
        </row>
        <row r="339">
          <cell r="D339" t="str">
            <v>405.01.10 - Venda de bens e serviços - Vendas de bens correntes - Outros bens correntes</v>
          </cell>
        </row>
        <row r="340">
          <cell r="D340" t="str">
            <v>405.02.01 - Venda de bens e serviços - Vendas de bens de capital - Terrenos</v>
          </cell>
        </row>
        <row r="341">
          <cell r="D341" t="str">
            <v>405.02.02 - Venda de bens e serviços - Vendas de bens de capital - Edifícios</v>
          </cell>
        </row>
        <row r="342">
          <cell r="D342" t="str">
            <v>405.02.03 - Venda de bens e serviços - Vendas de bens de capital - Infraestruturas</v>
          </cell>
        </row>
        <row r="343">
          <cell r="D343" t="str">
            <v>405.02.04 - Venda de bens e serviços - Vendas de bens de capital - Outros imóveis</v>
          </cell>
        </row>
        <row r="344">
          <cell r="D344" t="str">
            <v>405.02.05 - Venda de bens e serviços - Vendas de bens de capital - Veículos civis</v>
          </cell>
        </row>
        <row r="345">
          <cell r="D345" t="str">
            <v>405.02.06 - Venda de bens e serviços - Vendas de bens de capital - Veículos militares</v>
          </cell>
        </row>
        <row r="346">
          <cell r="D346" t="str">
            <v>405.02.07 - Venda de bens e serviços - Vendas de bens de capital - Equipamento de informática</v>
          </cell>
        </row>
        <row r="347">
          <cell r="D347" t="str">
            <v>405.02.08 - Venda de bens e serviços - Vendas de bens de capital - Equipamento de água</v>
          </cell>
        </row>
        <row r="348">
          <cell r="D348" t="str">
            <v>405.02.09 - Venda de bens e serviços - Vendas de bens de capital - Equipamento de eletricidade</v>
          </cell>
        </row>
        <row r="349">
          <cell r="D349" t="str">
            <v>405.02.10 - Venda de bens e serviços - Vendas de bens de capital - Equipamento de comunicações</v>
          </cell>
        </row>
        <row r="350">
          <cell r="D350" t="str">
            <v>405.02.11 - Venda de bens e serviços - Vendas de bens de capital - Equipamento de segurança</v>
          </cell>
        </row>
        <row r="351">
          <cell r="D351" t="str">
            <v>405.02.12 - Venda de bens e serviços - Vendas de bens de capital - Equipamento de construção</v>
          </cell>
        </row>
        <row r="352">
          <cell r="D352" t="str">
            <v>405.02.13 - Venda de bens e serviços - Vendas de bens de capital - Equipamento de transporte</v>
          </cell>
        </row>
        <row r="353">
          <cell r="D353" t="str">
            <v>405.02.14 - Venda de bens e serviços - Vendas de bens de capital - Outro equipamento</v>
          </cell>
        </row>
        <row r="354">
          <cell r="D354" t="str">
            <v>405.02.15 - Venda de bens e serviços - Vendas de bens de capital - Mobiliário</v>
          </cell>
        </row>
        <row r="355">
          <cell r="D355" t="str">
            <v>405.02.16 - Venda de bens e serviços - Vendas de bens de capital - Ativos incorpóreos</v>
          </cell>
        </row>
        <row r="356">
          <cell r="D356" t="str">
            <v>405.02.17 - Venda de bens e serviços - Vendas de bens de capital - Outros bens de capital</v>
          </cell>
        </row>
        <row r="357">
          <cell r="D357" t="str">
            <v>405.03.01 - Venda de bens e serviços - Serviços correntes - Estudos, pareceres, projetos e consultadoria</v>
          </cell>
        </row>
        <row r="358">
          <cell r="D358" t="str">
            <v>405.03.02 - Venda de bens e serviços - Serviços correntes - Vistorias e ensaios</v>
          </cell>
        </row>
        <row r="359">
          <cell r="D359" t="str">
            <v>405.03.03 - Venda de bens e serviços - Serviços correntes - Serviços de laboratórios</v>
          </cell>
        </row>
        <row r="360">
          <cell r="D360" t="str">
            <v>405.03.04 - Venda de bens e serviços - Serviços correntes - Atividades de saúde</v>
          </cell>
        </row>
        <row r="361">
          <cell r="D361" t="str">
            <v>405.03.05 - Venda de bens e serviços - Serviços correntes - Reparações</v>
          </cell>
        </row>
        <row r="362">
          <cell r="D362" t="str">
            <v>405.03.06 - Venda de bens e serviços - Serviços correntes - Alimentação e alojamento</v>
          </cell>
        </row>
        <row r="363">
          <cell r="D363" t="str">
            <v>405.03.07 - Venda de bens e serviços - Serviços correntes - Serviços públicos</v>
          </cell>
        </row>
        <row r="364">
          <cell r="D364" t="str">
            <v>405.03.08 - Venda de bens e serviços - Serviços correntes - Serviços sociais, recreativos, culturais e desporto</v>
          </cell>
        </row>
        <row r="365">
          <cell r="D365" t="str">
            <v>405.03.09 - Venda de bens e serviços - Serviços correntes - Serviços de correio</v>
          </cell>
        </row>
        <row r="366">
          <cell r="D366" t="str">
            <v>405.03.10 - Venda de bens e serviços - Serviços correntes - Outros serviços correntes</v>
          </cell>
        </row>
        <row r="367">
          <cell r="D367" t="str">
            <v>405.04 - Venda de bens e serviços - Serviços de capital</v>
          </cell>
        </row>
        <row r="368">
          <cell r="D368" t="str">
            <v>406.01.01 - Ativos e passivos financeiros - Ativos financeiros - Levantamento de depósitos e investimentos</v>
          </cell>
        </row>
        <row r="369">
          <cell r="D369" t="str">
            <v>406.01.02 - Ativos e passivos financeiros - Ativos financeiros - Alienação de títulos</v>
          </cell>
        </row>
        <row r="370">
          <cell r="D370" t="str">
            <v>406.01.03 - Ativos e passivos financeiros - Ativos financeiros - Alienação de partes sociais</v>
          </cell>
        </row>
        <row r="371">
          <cell r="D371" t="str">
            <v>406.01.04 - Ativos e passivos financeiros - Ativos financeiros - Reembolso de empréstimos feitos pelo Estado</v>
          </cell>
        </row>
        <row r="372">
          <cell r="D372" t="str">
            <v>406.01.05 - Ativos e passivos financeiros - Ativos financeiros - Recuperação de créditos</v>
          </cell>
        </row>
        <row r="373">
          <cell r="D373" t="str">
            <v>406.01.06 - Ativos e passivos financeiros - Ativos financeiros - Outros ativos financeiros</v>
          </cell>
        </row>
        <row r="374">
          <cell r="D374" t="str">
            <v>406.02.01 - Ativos e passivos financeiros - Passivos Financeiros - Contração de empréstimos</v>
          </cell>
        </row>
        <row r="375">
          <cell r="D375" t="str">
            <v>406.02.02 - Ativos e passivos financeiros - Passivos Financeiros - Emissão de títulos do tesouro</v>
          </cell>
        </row>
        <row r="376">
          <cell r="D376" t="str">
            <v>406.02.03 - Ativos e passivos financeiros - Passivos Financeiros - Outros passivos financeiros</v>
          </cell>
        </row>
        <row r="377">
          <cell r="D377" t="str">
            <v>407 - Reposições não abatidas nos pagamentos</v>
          </cell>
        </row>
        <row r="378">
          <cell r="D378" t="str">
            <v>408 - Saldo de Gerência</v>
          </cell>
        </row>
        <row r="379">
          <cell r="D379" t="str">
            <v>409.01 - Operações extraorçamentais - Adiantamentos de caixa</v>
          </cell>
        </row>
        <row r="380">
          <cell r="D380" t="str">
            <v>409.02 - Operações extraorçamentais - Retenção de impostos e cotizações</v>
          </cell>
        </row>
        <row r="381">
          <cell r="D381" t="str">
            <v>409.03.01 - Operações extraorçamentais - Cauções e garantias - Caução de execução</v>
          </cell>
        </row>
        <row r="382">
          <cell r="D382" t="str">
            <v>409.03.02 - Operações extraorçamentais - Cauções e garantias - Caução de qualidade</v>
          </cell>
        </row>
        <row r="383">
          <cell r="D383" t="str">
            <v>409.03.03 - Operações extraorçamentais - Cauções e garantias - Garantia de pagamento adiantado</v>
          </cell>
        </row>
        <row r="384">
          <cell r="D384" t="str">
            <v>409.04 - Operações extraorçamentais - Outras operações extraorçamentais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"/>
      <sheetName val="9999"/>
      <sheetName val="7777"/>
      <sheetName val="3014"/>
      <sheetName val="3013"/>
      <sheetName val="3012"/>
      <sheetName val="3011"/>
      <sheetName val="3010"/>
      <sheetName val="3009"/>
      <sheetName val="3008"/>
      <sheetName val="3007"/>
      <sheetName val="3006"/>
      <sheetName val="3005"/>
      <sheetName val="3001"/>
      <sheetName val="2000"/>
      <sheetName val="1029"/>
      <sheetName val="1000"/>
      <sheetName val="0004"/>
      <sheetName val="4060"/>
      <sheetName val="4050"/>
      <sheetName val="0003"/>
      <sheetName val="3015"/>
      <sheetName val="3016"/>
      <sheetName val="2012"/>
      <sheetName val="Consolidado"/>
      <sheetName val="Op. Intra Ss"/>
      <sheetName val="Op. Intra Rendas"/>
      <sheetName val="Administração"/>
      <sheetName val="Mapa IX Sintetico"/>
      <sheetName val="SS1"/>
      <sheetName val="Mapa IX Analitico"/>
      <sheetName val="Dot-Admin_2012"/>
      <sheetName val="Exec-Admin_2012"/>
      <sheetName val="AE"/>
      <sheetName val="Venda AF(DGO)"/>
      <sheetName val="SS1 (2)"/>
      <sheetName val="Dot-Auxiliar-D"/>
      <sheetName val="Dot-Auxiliar-R"/>
      <sheetName val="Exec-Auxiliar-D"/>
      <sheetName val="Exec-Auxiliar-R"/>
      <sheetName val="R-XIII"/>
      <sheetName val="R-X"/>
      <sheetName val="D-XII"/>
      <sheetName val="D-XIV"/>
      <sheetName val="D-XI"/>
      <sheetName val="XXII"/>
      <sheetName val="Subsistema 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82">
          <cell r="X1082">
            <v>1771423.1500000001</v>
          </cell>
        </row>
      </sheetData>
      <sheetData sheetId="25"/>
      <sheetData sheetId="26"/>
      <sheetData sheetId="27"/>
      <sheetData sheetId="28"/>
      <sheetData sheetId="29">
        <row r="8">
          <cell r="E8">
            <v>13074291558.110001</v>
          </cell>
        </row>
      </sheetData>
      <sheetData sheetId="30">
        <row r="42">
          <cell r="U42">
            <v>171064982.16000003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o"/>
      <sheetName val="INTERFACE"/>
      <sheetName val="AD"/>
      <sheetName val="CABIMENTOS"/>
      <sheetName val="COMPROMISSOS"/>
      <sheetName val="OBRIGAÇÃO"/>
      <sheetName val="Ciclo_Despesa"/>
      <sheetName val="RECEITAS_GP"/>
      <sheetName val="RECEITAS_PAC"/>
      <sheetName val="CONTA CAIXA"/>
      <sheetName val="CONTA BNU"/>
      <sheetName val="CONTA BNCTL"/>
      <sheetName val="CONTA BRI"/>
      <sheetName val="CONTA MANDIRI"/>
      <sheetName val="CONTA ANZ"/>
      <sheetName val="CONTA BANCO1"/>
      <sheetName val="CONTA BANCO2"/>
      <sheetName val="CE_RegimeNaoContributivo"/>
      <sheetName val="CE_RegimeContributivo"/>
      <sheetName val="CE_AdministraçãoINSS"/>
      <sheetName val="CE_INSS_Global"/>
      <sheetName val="Prog_RegimeContributivo"/>
      <sheetName val="Prog_RegimeNaoContributivo"/>
      <sheetName val="Prog_AdministracaoINSS"/>
      <sheetName val="Programas"/>
      <sheetName val="ClassificacaoFuncional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D3" t="str">
            <v>501.01.01 - SALÁRIOS E VENCIMENTOS - Salários e abonos regulares e permanentes - Salários de titulares de cargos políticos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_RegimeNaoContributivo"/>
      <sheetName val="CE_RegimeContributivo"/>
      <sheetName val="CE_Administração"/>
      <sheetName val="CE_CapitalizaçãoFRSS"/>
      <sheetName val="CE_OSS_Global"/>
      <sheetName val="Prog_RegimeContributivo"/>
      <sheetName val="Prog_RegimeNaoContributivo"/>
      <sheetName val="Prog_Administracao"/>
      <sheetName val="Prog_CapitalizacaoFRSS"/>
      <sheetName val="Programas"/>
      <sheetName val="ClassificacaoFuncional"/>
      <sheetName val="MAPA_TransfO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15">
          <cell r="B915">
            <v>305692545</v>
          </cell>
          <cell r="C915">
            <v>305692545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A65E9-2AE1-4C45-9943-5FF4A83A03E4}">
  <sheetPr>
    <tabColor rgb="FF002060"/>
  </sheetPr>
  <dimension ref="A1:X92"/>
  <sheetViews>
    <sheetView workbookViewId="0">
      <pane ySplit="8" topLeftCell="A9" activePane="bottomLeft" state="frozen"/>
      <selection pane="bottomLeft" activeCell="H91" sqref="H91"/>
    </sheetView>
  </sheetViews>
  <sheetFormatPr defaultColWidth="9.1796875" defaultRowHeight="14.5" x14ac:dyDescent="0.35"/>
  <cols>
    <col min="1" max="1" width="52.81640625" style="213" customWidth="1"/>
    <col min="2" max="2" width="16.1796875" style="213" customWidth="1"/>
    <col min="3" max="4" width="14.1796875" style="213" customWidth="1"/>
    <col min="5" max="6" width="13.453125" style="213" customWidth="1"/>
    <col min="7" max="7" width="13.81640625" style="213" customWidth="1"/>
    <col min="8" max="9" width="13.453125" style="213" customWidth="1"/>
    <col min="10" max="10" width="17.81640625" style="213" customWidth="1"/>
    <col min="11" max="11" width="13.453125" style="213" customWidth="1"/>
    <col min="12" max="12" width="16" style="213" customWidth="1"/>
    <col min="13" max="13" width="13.7265625" style="213" customWidth="1"/>
    <col min="14" max="14" width="17.26953125" style="213" customWidth="1"/>
    <col min="15" max="16384" width="9.1796875" style="213"/>
  </cols>
  <sheetData>
    <row r="1" spans="1:24" s="194" customFormat="1" ht="12" x14ac:dyDescent="0.25">
      <c r="A1" s="6"/>
      <c r="B1" s="6"/>
      <c r="C1" s="6"/>
      <c r="D1" s="7"/>
    </row>
    <row r="2" spans="1:24" s="194" customFormat="1" ht="12" x14ac:dyDescent="0.25">
      <c r="A2" s="391" t="s">
        <v>0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s="194" customFormat="1" ht="12" x14ac:dyDescent="0.25">
      <c r="A3" s="391" t="s">
        <v>161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s="194" customFormat="1" ht="12" x14ac:dyDescent="0.25">
      <c r="A4" s="392">
        <v>2024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s="194" customFormat="1" ht="12" x14ac:dyDescent="0.25">
      <c r="A5" s="392" t="s">
        <v>1143</v>
      </c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s="194" customFormat="1" ht="12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1</v>
      </c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s="196" customFormat="1" ht="36" x14ac:dyDescent="0.25">
      <c r="A7" s="393" t="s">
        <v>162</v>
      </c>
      <c r="B7" s="195" t="s">
        <v>2</v>
      </c>
      <c r="C7" s="195" t="s">
        <v>3</v>
      </c>
      <c r="D7" s="195" t="s">
        <v>57</v>
      </c>
      <c r="E7" s="195" t="s">
        <v>30</v>
      </c>
      <c r="F7" s="195" t="s">
        <v>58</v>
      </c>
      <c r="G7" s="195" t="s">
        <v>80</v>
      </c>
      <c r="H7" s="195" t="s">
        <v>18</v>
      </c>
      <c r="I7" s="195" t="s">
        <v>59</v>
      </c>
      <c r="J7" s="195" t="s">
        <v>60</v>
      </c>
      <c r="K7" s="195" t="s">
        <v>32</v>
      </c>
      <c r="L7" s="195" t="s">
        <v>31</v>
      </c>
      <c r="M7" s="195" t="s">
        <v>61</v>
      </c>
      <c r="N7" s="195" t="s">
        <v>62</v>
      </c>
    </row>
    <row r="8" spans="1:24" s="196" customFormat="1" x14ac:dyDescent="0.25">
      <c r="A8" s="394"/>
      <c r="B8" s="195" t="s">
        <v>20</v>
      </c>
      <c r="C8" s="195" t="s">
        <v>21</v>
      </c>
      <c r="D8" s="195" t="s">
        <v>22</v>
      </c>
      <c r="E8" s="195" t="s">
        <v>23</v>
      </c>
      <c r="F8" s="195" t="s">
        <v>24</v>
      </c>
      <c r="G8" s="195" t="s">
        <v>63</v>
      </c>
      <c r="H8" s="195" t="s">
        <v>33</v>
      </c>
      <c r="I8" s="195" t="s">
        <v>81</v>
      </c>
      <c r="J8" s="195" t="s">
        <v>82</v>
      </c>
      <c r="K8" s="195" t="s">
        <v>83</v>
      </c>
      <c r="L8" s="195" t="s">
        <v>84</v>
      </c>
      <c r="M8" s="195" t="s">
        <v>85</v>
      </c>
      <c r="N8" s="195" t="s">
        <v>86</v>
      </c>
    </row>
    <row r="9" spans="1:24" s="202" customFormat="1" ht="13" x14ac:dyDescent="0.25">
      <c r="A9" s="197" t="s">
        <v>163</v>
      </c>
      <c r="B9" s="198">
        <v>254795707</v>
      </c>
      <c r="C9" s="198">
        <v>262104547.00999999</v>
      </c>
      <c r="D9" s="198">
        <v>254795707</v>
      </c>
      <c r="E9" s="198">
        <v>0</v>
      </c>
      <c r="F9" s="198">
        <v>0</v>
      </c>
      <c r="G9" s="198">
        <v>0</v>
      </c>
      <c r="H9" s="199">
        <v>0</v>
      </c>
      <c r="I9" s="200">
        <v>262104547.00999999</v>
      </c>
      <c r="J9" s="200">
        <v>7308840.0099999905</v>
      </c>
      <c r="K9" s="200">
        <v>262104547.00999999</v>
      </c>
      <c r="L9" s="200">
        <v>254795707</v>
      </c>
      <c r="M9" s="200">
        <v>0</v>
      </c>
      <c r="N9" s="200">
        <v>0</v>
      </c>
      <c r="O9" s="201"/>
      <c r="P9" s="201"/>
      <c r="Q9" s="201"/>
      <c r="R9" s="201"/>
    </row>
    <row r="10" spans="1:24" s="196" customFormat="1" ht="24" x14ac:dyDescent="0.25">
      <c r="A10" s="203" t="s">
        <v>164</v>
      </c>
      <c r="B10" s="204">
        <v>254795707</v>
      </c>
      <c r="C10" s="204">
        <v>262104547.00999999</v>
      </c>
      <c r="D10" s="204">
        <v>254795707</v>
      </c>
      <c r="E10" s="204">
        <v>0</v>
      </c>
      <c r="F10" s="204">
        <v>0</v>
      </c>
      <c r="G10" s="204">
        <v>0</v>
      </c>
      <c r="H10" s="205">
        <v>0</v>
      </c>
      <c r="I10" s="206">
        <v>262104547.00999999</v>
      </c>
      <c r="J10" s="206">
        <v>7308840.0099999905</v>
      </c>
      <c r="K10" s="206">
        <v>262104547.00999999</v>
      </c>
      <c r="L10" s="206">
        <v>254795707</v>
      </c>
      <c r="M10" s="206">
        <v>0</v>
      </c>
      <c r="N10" s="206">
        <v>0</v>
      </c>
      <c r="O10" s="201"/>
      <c r="P10" s="201"/>
      <c r="Q10" s="201"/>
      <c r="R10" s="201"/>
    </row>
    <row r="11" spans="1:24" s="196" customFormat="1" hidden="1" x14ac:dyDescent="0.25">
      <c r="A11" s="203" t="s">
        <v>165</v>
      </c>
      <c r="B11" s="204">
        <v>0</v>
      </c>
      <c r="C11" s="204">
        <v>0</v>
      </c>
      <c r="D11" s="204">
        <v>0</v>
      </c>
      <c r="E11" s="204">
        <v>0</v>
      </c>
      <c r="F11" s="204">
        <v>0</v>
      </c>
      <c r="G11" s="204">
        <v>0</v>
      </c>
      <c r="H11" s="205" t="e">
        <v>#DIV/0!</v>
      </c>
      <c r="I11" s="206">
        <v>0</v>
      </c>
      <c r="J11" s="206">
        <v>0</v>
      </c>
      <c r="K11" s="206">
        <v>0</v>
      </c>
      <c r="L11" s="206">
        <v>0</v>
      </c>
      <c r="M11" s="206">
        <v>0</v>
      </c>
      <c r="N11" s="206">
        <v>0</v>
      </c>
      <c r="O11" s="201"/>
      <c r="P11" s="201"/>
      <c r="Q11" s="201"/>
      <c r="R11" s="201"/>
    </row>
    <row r="12" spans="1:24" s="196" customFormat="1" hidden="1" x14ac:dyDescent="0.25">
      <c r="A12" s="203" t="s">
        <v>166</v>
      </c>
      <c r="B12" s="204">
        <v>0</v>
      </c>
      <c r="C12" s="204">
        <v>0</v>
      </c>
      <c r="D12" s="204">
        <v>0</v>
      </c>
      <c r="E12" s="204">
        <v>0</v>
      </c>
      <c r="F12" s="204">
        <v>0</v>
      </c>
      <c r="G12" s="204">
        <v>0</v>
      </c>
      <c r="H12" s="205" t="e">
        <v>#DIV/0!</v>
      </c>
      <c r="I12" s="206">
        <v>0</v>
      </c>
      <c r="J12" s="206">
        <v>0</v>
      </c>
      <c r="K12" s="206">
        <v>0</v>
      </c>
      <c r="L12" s="206">
        <v>0</v>
      </c>
      <c r="M12" s="206">
        <v>0</v>
      </c>
      <c r="N12" s="206">
        <v>0</v>
      </c>
      <c r="O12" s="201"/>
      <c r="P12" s="201"/>
      <c r="Q12" s="201"/>
      <c r="R12" s="201"/>
    </row>
    <row r="13" spans="1:24" s="196" customFormat="1" hidden="1" x14ac:dyDescent="0.25">
      <c r="A13" s="203" t="s">
        <v>167</v>
      </c>
      <c r="B13" s="204">
        <v>0</v>
      </c>
      <c r="C13" s="204">
        <v>0</v>
      </c>
      <c r="D13" s="204">
        <v>0</v>
      </c>
      <c r="E13" s="204">
        <v>0</v>
      </c>
      <c r="F13" s="204">
        <v>0</v>
      </c>
      <c r="G13" s="204">
        <v>0</v>
      </c>
      <c r="H13" s="205" t="e">
        <v>#DIV/0!</v>
      </c>
      <c r="I13" s="206">
        <v>0</v>
      </c>
      <c r="J13" s="206">
        <v>0</v>
      </c>
      <c r="K13" s="206">
        <v>0</v>
      </c>
      <c r="L13" s="206">
        <v>0</v>
      </c>
      <c r="M13" s="206">
        <v>0</v>
      </c>
      <c r="N13" s="206">
        <v>0</v>
      </c>
      <c r="O13" s="201"/>
      <c r="P13" s="201"/>
      <c r="Q13" s="201"/>
      <c r="R13" s="201"/>
    </row>
    <row r="14" spans="1:24" s="196" customFormat="1" hidden="1" x14ac:dyDescent="0.25">
      <c r="A14" s="203" t="s">
        <v>168</v>
      </c>
      <c r="B14" s="204">
        <v>0</v>
      </c>
      <c r="C14" s="204">
        <v>0</v>
      </c>
      <c r="D14" s="204">
        <v>0</v>
      </c>
      <c r="E14" s="204">
        <v>0</v>
      </c>
      <c r="F14" s="204">
        <v>0</v>
      </c>
      <c r="G14" s="204">
        <v>0</v>
      </c>
      <c r="H14" s="205" t="e">
        <v>#DIV/0!</v>
      </c>
      <c r="I14" s="206">
        <v>0</v>
      </c>
      <c r="J14" s="206">
        <v>0</v>
      </c>
      <c r="K14" s="206">
        <v>0</v>
      </c>
      <c r="L14" s="206">
        <v>0</v>
      </c>
      <c r="M14" s="206">
        <v>0</v>
      </c>
      <c r="N14" s="206">
        <v>0</v>
      </c>
      <c r="O14" s="201"/>
      <c r="P14" s="201"/>
      <c r="Q14" s="201"/>
      <c r="R14" s="201"/>
    </row>
    <row r="15" spans="1:24" s="196" customFormat="1" hidden="1" x14ac:dyDescent="0.25">
      <c r="A15" s="203" t="s">
        <v>169</v>
      </c>
      <c r="B15" s="204">
        <v>0</v>
      </c>
      <c r="C15" s="204">
        <v>0</v>
      </c>
      <c r="D15" s="204">
        <v>0</v>
      </c>
      <c r="E15" s="204">
        <v>0</v>
      </c>
      <c r="F15" s="204">
        <v>0</v>
      </c>
      <c r="G15" s="204">
        <v>0</v>
      </c>
      <c r="H15" s="205" t="e">
        <v>#DIV/0!</v>
      </c>
      <c r="I15" s="206">
        <v>0</v>
      </c>
      <c r="J15" s="206">
        <v>0</v>
      </c>
      <c r="K15" s="206">
        <v>0</v>
      </c>
      <c r="L15" s="206">
        <v>0</v>
      </c>
      <c r="M15" s="206">
        <v>0</v>
      </c>
      <c r="N15" s="206">
        <v>0</v>
      </c>
      <c r="O15" s="201"/>
      <c r="P15" s="201"/>
      <c r="Q15" s="201"/>
      <c r="R15" s="201"/>
    </row>
    <row r="16" spans="1:24" s="196" customFormat="1" hidden="1" x14ac:dyDescent="0.25">
      <c r="A16" s="203" t="s">
        <v>170</v>
      </c>
      <c r="B16" s="204">
        <v>0</v>
      </c>
      <c r="C16" s="204">
        <v>0</v>
      </c>
      <c r="D16" s="204">
        <v>0</v>
      </c>
      <c r="E16" s="204">
        <v>0</v>
      </c>
      <c r="F16" s="204">
        <v>0</v>
      </c>
      <c r="G16" s="204">
        <v>0</v>
      </c>
      <c r="H16" s="205" t="e">
        <v>#DIV/0!</v>
      </c>
      <c r="I16" s="206">
        <v>0</v>
      </c>
      <c r="J16" s="206">
        <v>0</v>
      </c>
      <c r="K16" s="206">
        <v>0</v>
      </c>
      <c r="L16" s="206">
        <v>0</v>
      </c>
      <c r="M16" s="206">
        <v>0</v>
      </c>
      <c r="N16" s="206">
        <v>0</v>
      </c>
      <c r="O16" s="201"/>
      <c r="P16" s="201"/>
      <c r="Q16" s="201"/>
      <c r="R16" s="201"/>
    </row>
    <row r="17" spans="1:18" s="196" customFormat="1" ht="24" hidden="1" x14ac:dyDescent="0.25">
      <c r="A17" s="203" t="s">
        <v>171</v>
      </c>
      <c r="B17" s="204">
        <v>0</v>
      </c>
      <c r="C17" s="204">
        <v>0</v>
      </c>
      <c r="D17" s="204">
        <v>0</v>
      </c>
      <c r="E17" s="204">
        <v>0</v>
      </c>
      <c r="F17" s="204">
        <v>0</v>
      </c>
      <c r="G17" s="204">
        <v>0</v>
      </c>
      <c r="H17" s="205" t="e">
        <v>#DIV/0!</v>
      </c>
      <c r="I17" s="206">
        <v>0</v>
      </c>
      <c r="J17" s="206">
        <v>0</v>
      </c>
      <c r="K17" s="206">
        <v>0</v>
      </c>
      <c r="L17" s="206">
        <v>0</v>
      </c>
      <c r="M17" s="206">
        <v>0</v>
      </c>
      <c r="N17" s="206">
        <v>0</v>
      </c>
      <c r="O17" s="201"/>
      <c r="P17" s="201"/>
      <c r="Q17" s="201"/>
      <c r="R17" s="201"/>
    </row>
    <row r="18" spans="1:18" s="202" customFormat="1" ht="13" x14ac:dyDescent="0.25">
      <c r="A18" s="197" t="s">
        <v>172</v>
      </c>
      <c r="B18" s="198">
        <v>0</v>
      </c>
      <c r="C18" s="198">
        <v>0</v>
      </c>
      <c r="D18" s="198">
        <v>0</v>
      </c>
      <c r="E18" s="198">
        <v>0</v>
      </c>
      <c r="F18" s="198">
        <v>0</v>
      </c>
      <c r="G18" s="198">
        <v>0</v>
      </c>
      <c r="H18" s="199" t="e">
        <v>#DIV/0!</v>
      </c>
      <c r="I18" s="200">
        <v>0</v>
      </c>
      <c r="J18" s="200">
        <v>0</v>
      </c>
      <c r="K18" s="200">
        <v>0</v>
      </c>
      <c r="L18" s="200">
        <v>0</v>
      </c>
      <c r="M18" s="200">
        <v>0</v>
      </c>
      <c r="N18" s="200">
        <v>0</v>
      </c>
      <c r="O18" s="201"/>
      <c r="P18" s="201"/>
      <c r="Q18" s="201"/>
      <c r="R18" s="201"/>
    </row>
    <row r="19" spans="1:18" s="196" customFormat="1" hidden="1" x14ac:dyDescent="0.25">
      <c r="A19" s="203" t="s">
        <v>173</v>
      </c>
      <c r="B19" s="204">
        <v>0</v>
      </c>
      <c r="C19" s="204">
        <v>0</v>
      </c>
      <c r="D19" s="204">
        <v>0</v>
      </c>
      <c r="E19" s="204">
        <v>0</v>
      </c>
      <c r="F19" s="204">
        <v>0</v>
      </c>
      <c r="G19" s="204">
        <v>0</v>
      </c>
      <c r="H19" s="205" t="e">
        <v>#DIV/0!</v>
      </c>
      <c r="I19" s="206">
        <v>0</v>
      </c>
      <c r="J19" s="206">
        <v>0</v>
      </c>
      <c r="K19" s="206">
        <v>0</v>
      </c>
      <c r="L19" s="206">
        <v>0</v>
      </c>
      <c r="M19" s="206">
        <v>0</v>
      </c>
      <c r="N19" s="206">
        <v>0</v>
      </c>
      <c r="O19" s="201"/>
      <c r="P19" s="201"/>
      <c r="Q19" s="201"/>
      <c r="R19" s="201"/>
    </row>
    <row r="20" spans="1:18" s="196" customFormat="1" hidden="1" x14ac:dyDescent="0.25">
      <c r="A20" s="203" t="s">
        <v>174</v>
      </c>
      <c r="B20" s="204">
        <v>0</v>
      </c>
      <c r="C20" s="204">
        <v>0</v>
      </c>
      <c r="D20" s="204">
        <v>0</v>
      </c>
      <c r="E20" s="204">
        <v>0</v>
      </c>
      <c r="F20" s="204">
        <v>0</v>
      </c>
      <c r="G20" s="204">
        <v>0</v>
      </c>
      <c r="H20" s="205" t="e">
        <v>#DIV/0!</v>
      </c>
      <c r="I20" s="206">
        <v>0</v>
      </c>
      <c r="J20" s="206">
        <v>0</v>
      </c>
      <c r="K20" s="206">
        <v>0</v>
      </c>
      <c r="L20" s="206">
        <v>0</v>
      </c>
      <c r="M20" s="206">
        <v>0</v>
      </c>
      <c r="N20" s="206">
        <v>0</v>
      </c>
      <c r="O20" s="201"/>
      <c r="P20" s="201"/>
      <c r="Q20" s="201"/>
      <c r="R20" s="201"/>
    </row>
    <row r="21" spans="1:18" s="196" customFormat="1" hidden="1" x14ac:dyDescent="0.25">
      <c r="A21" s="203" t="s">
        <v>175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5" t="e">
        <v>#DIV/0!</v>
      </c>
      <c r="I21" s="206">
        <v>0</v>
      </c>
      <c r="J21" s="206">
        <v>0</v>
      </c>
      <c r="K21" s="206">
        <v>0</v>
      </c>
      <c r="L21" s="206">
        <v>0</v>
      </c>
      <c r="M21" s="206">
        <v>0</v>
      </c>
      <c r="N21" s="206">
        <v>0</v>
      </c>
      <c r="O21" s="201"/>
      <c r="P21" s="201"/>
      <c r="Q21" s="201"/>
      <c r="R21" s="201"/>
    </row>
    <row r="22" spans="1:18" s="196" customFormat="1" hidden="1" x14ac:dyDescent="0.25">
      <c r="A22" s="203" t="s">
        <v>176</v>
      </c>
      <c r="B22" s="204">
        <v>0</v>
      </c>
      <c r="C22" s="204">
        <v>0</v>
      </c>
      <c r="D22" s="204">
        <v>0</v>
      </c>
      <c r="E22" s="204">
        <v>0</v>
      </c>
      <c r="F22" s="204">
        <v>0</v>
      </c>
      <c r="G22" s="204">
        <v>0</v>
      </c>
      <c r="H22" s="205" t="e">
        <v>#DIV/0!</v>
      </c>
      <c r="I22" s="206">
        <v>0</v>
      </c>
      <c r="J22" s="206">
        <v>0</v>
      </c>
      <c r="K22" s="206">
        <v>0</v>
      </c>
      <c r="L22" s="206">
        <v>0</v>
      </c>
      <c r="M22" s="206">
        <v>0</v>
      </c>
      <c r="N22" s="206">
        <v>0</v>
      </c>
      <c r="O22" s="201"/>
      <c r="P22" s="201"/>
      <c r="Q22" s="201"/>
      <c r="R22" s="201"/>
    </row>
    <row r="23" spans="1:18" s="196" customFormat="1" hidden="1" x14ac:dyDescent="0.25">
      <c r="A23" s="203" t="s">
        <v>177</v>
      </c>
      <c r="B23" s="204">
        <v>0</v>
      </c>
      <c r="C23" s="204">
        <v>0</v>
      </c>
      <c r="D23" s="204">
        <v>0</v>
      </c>
      <c r="E23" s="204">
        <v>0</v>
      </c>
      <c r="F23" s="204">
        <v>0</v>
      </c>
      <c r="G23" s="204">
        <v>0</v>
      </c>
      <c r="H23" s="205" t="e">
        <v>#DIV/0!</v>
      </c>
      <c r="I23" s="206">
        <v>0</v>
      </c>
      <c r="J23" s="206">
        <v>0</v>
      </c>
      <c r="K23" s="206">
        <v>0</v>
      </c>
      <c r="L23" s="206">
        <v>0</v>
      </c>
      <c r="M23" s="206">
        <v>0</v>
      </c>
      <c r="N23" s="206">
        <v>0</v>
      </c>
      <c r="O23" s="201"/>
      <c r="P23" s="201"/>
      <c r="Q23" s="201"/>
      <c r="R23" s="201"/>
    </row>
    <row r="24" spans="1:18" s="202" customFormat="1" ht="13" x14ac:dyDescent="0.25">
      <c r="A24" s="197" t="s">
        <v>178</v>
      </c>
      <c r="B24" s="198">
        <v>0</v>
      </c>
      <c r="C24" s="198">
        <v>0</v>
      </c>
      <c r="D24" s="198">
        <v>0</v>
      </c>
      <c r="E24" s="198">
        <v>0</v>
      </c>
      <c r="F24" s="198">
        <v>0</v>
      </c>
      <c r="G24" s="198">
        <v>0</v>
      </c>
      <c r="H24" s="199" t="e">
        <v>#DIV/0!</v>
      </c>
      <c r="I24" s="200">
        <v>0</v>
      </c>
      <c r="J24" s="200">
        <v>0</v>
      </c>
      <c r="K24" s="200">
        <v>0</v>
      </c>
      <c r="L24" s="200">
        <v>0</v>
      </c>
      <c r="M24" s="200">
        <v>0</v>
      </c>
      <c r="N24" s="200">
        <v>0</v>
      </c>
      <c r="O24" s="201"/>
      <c r="P24" s="201"/>
      <c r="Q24" s="201"/>
      <c r="R24" s="201"/>
    </row>
    <row r="25" spans="1:18" s="196" customFormat="1" hidden="1" x14ac:dyDescent="0.25">
      <c r="A25" s="203" t="s">
        <v>179</v>
      </c>
      <c r="B25" s="204">
        <v>0</v>
      </c>
      <c r="C25" s="204">
        <v>0</v>
      </c>
      <c r="D25" s="204">
        <v>0</v>
      </c>
      <c r="E25" s="204">
        <v>0</v>
      </c>
      <c r="F25" s="204">
        <v>0</v>
      </c>
      <c r="G25" s="204">
        <v>0</v>
      </c>
      <c r="H25" s="205" t="e">
        <v>#DIV/0!</v>
      </c>
      <c r="I25" s="206">
        <v>0</v>
      </c>
      <c r="J25" s="206">
        <v>0</v>
      </c>
      <c r="K25" s="206">
        <v>0</v>
      </c>
      <c r="L25" s="206">
        <v>0</v>
      </c>
      <c r="M25" s="206">
        <v>0</v>
      </c>
      <c r="N25" s="206">
        <v>0</v>
      </c>
      <c r="O25" s="201"/>
      <c r="P25" s="201"/>
      <c r="Q25" s="201"/>
      <c r="R25" s="201"/>
    </row>
    <row r="26" spans="1:18" s="196" customFormat="1" hidden="1" x14ac:dyDescent="0.25">
      <c r="A26" s="203" t="s">
        <v>180</v>
      </c>
      <c r="B26" s="204">
        <v>0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05" t="e">
        <v>#DIV/0!</v>
      </c>
      <c r="I26" s="206">
        <v>0</v>
      </c>
      <c r="J26" s="206">
        <v>0</v>
      </c>
      <c r="K26" s="206">
        <v>0</v>
      </c>
      <c r="L26" s="206">
        <v>0</v>
      </c>
      <c r="M26" s="206">
        <v>0</v>
      </c>
      <c r="N26" s="206">
        <v>0</v>
      </c>
      <c r="O26" s="201"/>
      <c r="P26" s="201"/>
      <c r="Q26" s="201"/>
      <c r="R26" s="201"/>
    </row>
    <row r="27" spans="1:18" s="196" customFormat="1" hidden="1" x14ac:dyDescent="0.25">
      <c r="A27" s="203" t="s">
        <v>181</v>
      </c>
      <c r="B27" s="204">
        <v>0</v>
      </c>
      <c r="C27" s="204">
        <v>0</v>
      </c>
      <c r="D27" s="204">
        <v>0</v>
      </c>
      <c r="E27" s="204">
        <v>0</v>
      </c>
      <c r="F27" s="204">
        <v>0</v>
      </c>
      <c r="G27" s="204">
        <v>0</v>
      </c>
      <c r="H27" s="205" t="e">
        <v>#DIV/0!</v>
      </c>
      <c r="I27" s="206">
        <v>0</v>
      </c>
      <c r="J27" s="206">
        <v>0</v>
      </c>
      <c r="K27" s="206">
        <v>0</v>
      </c>
      <c r="L27" s="206">
        <v>0</v>
      </c>
      <c r="M27" s="206">
        <v>0</v>
      </c>
      <c r="N27" s="206">
        <v>0</v>
      </c>
      <c r="O27" s="201"/>
      <c r="P27" s="201"/>
      <c r="Q27" s="201"/>
      <c r="R27" s="201"/>
    </row>
    <row r="28" spans="1:18" s="196" customFormat="1" hidden="1" x14ac:dyDescent="0.25">
      <c r="A28" s="203" t="s">
        <v>182</v>
      </c>
      <c r="B28" s="204">
        <v>0</v>
      </c>
      <c r="C28" s="204">
        <v>0</v>
      </c>
      <c r="D28" s="204">
        <v>0</v>
      </c>
      <c r="E28" s="204">
        <v>0</v>
      </c>
      <c r="F28" s="204">
        <v>0</v>
      </c>
      <c r="G28" s="204">
        <v>0</v>
      </c>
      <c r="H28" s="205" t="e">
        <v>#DIV/0!</v>
      </c>
      <c r="I28" s="206">
        <v>0</v>
      </c>
      <c r="J28" s="206">
        <v>0</v>
      </c>
      <c r="K28" s="206">
        <v>0</v>
      </c>
      <c r="L28" s="206">
        <v>0</v>
      </c>
      <c r="M28" s="206">
        <v>0</v>
      </c>
      <c r="N28" s="206">
        <v>0</v>
      </c>
      <c r="O28" s="201"/>
      <c r="P28" s="201"/>
      <c r="Q28" s="201"/>
      <c r="R28" s="201"/>
    </row>
    <row r="29" spans="1:18" s="196" customFormat="1" hidden="1" x14ac:dyDescent="0.25">
      <c r="A29" s="203" t="s">
        <v>183</v>
      </c>
      <c r="B29" s="204">
        <v>0</v>
      </c>
      <c r="C29" s="204">
        <v>0</v>
      </c>
      <c r="D29" s="204">
        <v>0</v>
      </c>
      <c r="E29" s="204">
        <v>0</v>
      </c>
      <c r="F29" s="204">
        <v>0</v>
      </c>
      <c r="G29" s="204">
        <v>0</v>
      </c>
      <c r="H29" s="205" t="e">
        <v>#DIV/0!</v>
      </c>
      <c r="I29" s="206">
        <v>0</v>
      </c>
      <c r="J29" s="206">
        <v>0</v>
      </c>
      <c r="K29" s="206">
        <v>0</v>
      </c>
      <c r="L29" s="206">
        <v>0</v>
      </c>
      <c r="M29" s="206">
        <v>0</v>
      </c>
      <c r="N29" s="206">
        <v>0</v>
      </c>
      <c r="O29" s="201"/>
      <c r="P29" s="201"/>
      <c r="Q29" s="201"/>
      <c r="R29" s="201"/>
    </row>
    <row r="30" spans="1:18" s="196" customFormat="1" hidden="1" x14ac:dyDescent="0.25">
      <c r="A30" s="203" t="s">
        <v>184</v>
      </c>
      <c r="B30" s="204">
        <v>0</v>
      </c>
      <c r="C30" s="204">
        <v>0</v>
      </c>
      <c r="D30" s="204">
        <v>0</v>
      </c>
      <c r="E30" s="204">
        <v>0</v>
      </c>
      <c r="F30" s="204">
        <v>0</v>
      </c>
      <c r="G30" s="204">
        <v>0</v>
      </c>
      <c r="H30" s="205" t="e">
        <v>#DIV/0!</v>
      </c>
      <c r="I30" s="206">
        <v>0</v>
      </c>
      <c r="J30" s="206">
        <v>0</v>
      </c>
      <c r="K30" s="206">
        <v>0</v>
      </c>
      <c r="L30" s="206">
        <v>0</v>
      </c>
      <c r="M30" s="206">
        <v>0</v>
      </c>
      <c r="N30" s="206">
        <v>0</v>
      </c>
      <c r="O30" s="201"/>
      <c r="P30" s="201"/>
      <c r="Q30" s="201"/>
      <c r="R30" s="201"/>
    </row>
    <row r="31" spans="1:18" s="202" customFormat="1" ht="13" x14ac:dyDescent="0.25">
      <c r="A31" s="197" t="s">
        <v>185</v>
      </c>
      <c r="B31" s="198">
        <v>0</v>
      </c>
      <c r="C31" s="198">
        <v>0</v>
      </c>
      <c r="D31" s="198">
        <v>0</v>
      </c>
      <c r="E31" s="198">
        <v>0</v>
      </c>
      <c r="F31" s="198">
        <v>0</v>
      </c>
      <c r="G31" s="198">
        <v>0</v>
      </c>
      <c r="H31" s="199" t="e">
        <v>#DIV/0!</v>
      </c>
      <c r="I31" s="200">
        <v>0</v>
      </c>
      <c r="J31" s="200">
        <v>0</v>
      </c>
      <c r="K31" s="200">
        <v>0</v>
      </c>
      <c r="L31" s="200">
        <v>0</v>
      </c>
      <c r="M31" s="200">
        <v>0</v>
      </c>
      <c r="N31" s="200">
        <v>0</v>
      </c>
      <c r="O31" s="201"/>
      <c r="P31" s="201"/>
      <c r="Q31" s="201"/>
      <c r="R31" s="201"/>
    </row>
    <row r="32" spans="1:18" s="196" customFormat="1" hidden="1" x14ac:dyDescent="0.25">
      <c r="A32" s="203" t="s">
        <v>186</v>
      </c>
      <c r="B32" s="204">
        <v>0</v>
      </c>
      <c r="C32" s="204">
        <v>0</v>
      </c>
      <c r="D32" s="204">
        <v>0</v>
      </c>
      <c r="E32" s="204">
        <v>0</v>
      </c>
      <c r="F32" s="204">
        <v>0</v>
      </c>
      <c r="G32" s="204">
        <v>0</v>
      </c>
      <c r="H32" s="205" t="e">
        <v>#DIV/0!</v>
      </c>
      <c r="I32" s="206">
        <v>0</v>
      </c>
      <c r="J32" s="206">
        <v>0</v>
      </c>
      <c r="K32" s="206">
        <v>0</v>
      </c>
      <c r="L32" s="206">
        <v>0</v>
      </c>
      <c r="M32" s="206">
        <v>0</v>
      </c>
      <c r="N32" s="206">
        <v>0</v>
      </c>
      <c r="O32" s="201"/>
      <c r="P32" s="201"/>
      <c r="Q32" s="201"/>
      <c r="R32" s="201"/>
    </row>
    <row r="33" spans="1:18" s="196" customFormat="1" hidden="1" x14ac:dyDescent="0.25">
      <c r="A33" s="203" t="s">
        <v>187</v>
      </c>
      <c r="B33" s="204">
        <v>0</v>
      </c>
      <c r="C33" s="204">
        <v>0</v>
      </c>
      <c r="D33" s="204">
        <v>0</v>
      </c>
      <c r="E33" s="204">
        <v>0</v>
      </c>
      <c r="F33" s="204">
        <v>0</v>
      </c>
      <c r="G33" s="204">
        <v>0</v>
      </c>
      <c r="H33" s="205" t="e">
        <v>#DIV/0!</v>
      </c>
      <c r="I33" s="206">
        <v>0</v>
      </c>
      <c r="J33" s="206">
        <v>0</v>
      </c>
      <c r="K33" s="206">
        <v>0</v>
      </c>
      <c r="L33" s="206">
        <v>0</v>
      </c>
      <c r="M33" s="206">
        <v>0</v>
      </c>
      <c r="N33" s="206">
        <v>0</v>
      </c>
      <c r="O33" s="201"/>
      <c r="P33" s="201"/>
      <c r="Q33" s="201"/>
      <c r="R33" s="201"/>
    </row>
    <row r="34" spans="1:18" s="196" customFormat="1" hidden="1" x14ac:dyDescent="0.25">
      <c r="A34" s="203" t="s">
        <v>188</v>
      </c>
      <c r="B34" s="204">
        <v>0</v>
      </c>
      <c r="C34" s="204">
        <v>0</v>
      </c>
      <c r="D34" s="204">
        <v>0</v>
      </c>
      <c r="E34" s="204">
        <v>0</v>
      </c>
      <c r="F34" s="204">
        <v>0</v>
      </c>
      <c r="G34" s="204">
        <v>0</v>
      </c>
      <c r="H34" s="205" t="e">
        <v>#DIV/0!</v>
      </c>
      <c r="I34" s="206">
        <v>0</v>
      </c>
      <c r="J34" s="206">
        <v>0</v>
      </c>
      <c r="K34" s="206">
        <v>0</v>
      </c>
      <c r="L34" s="206">
        <v>0</v>
      </c>
      <c r="M34" s="206">
        <v>0</v>
      </c>
      <c r="N34" s="206">
        <v>0</v>
      </c>
      <c r="O34" s="201"/>
      <c r="P34" s="201"/>
      <c r="Q34" s="201"/>
      <c r="R34" s="201"/>
    </row>
    <row r="35" spans="1:18" s="196" customFormat="1" hidden="1" x14ac:dyDescent="0.25">
      <c r="A35" s="203" t="s">
        <v>189</v>
      </c>
      <c r="B35" s="204">
        <v>0</v>
      </c>
      <c r="C35" s="204">
        <v>0</v>
      </c>
      <c r="D35" s="204">
        <v>0</v>
      </c>
      <c r="E35" s="204">
        <v>0</v>
      </c>
      <c r="F35" s="204">
        <v>0</v>
      </c>
      <c r="G35" s="204">
        <v>0</v>
      </c>
      <c r="H35" s="205" t="e">
        <v>#DIV/0!</v>
      </c>
      <c r="I35" s="206">
        <v>0</v>
      </c>
      <c r="J35" s="206">
        <v>0</v>
      </c>
      <c r="K35" s="206">
        <v>0</v>
      </c>
      <c r="L35" s="206">
        <v>0</v>
      </c>
      <c r="M35" s="206">
        <v>0</v>
      </c>
      <c r="N35" s="206">
        <v>0</v>
      </c>
      <c r="O35" s="201"/>
      <c r="P35" s="201"/>
      <c r="Q35" s="201"/>
      <c r="R35" s="201"/>
    </row>
    <row r="36" spans="1:18" s="196" customFormat="1" hidden="1" x14ac:dyDescent="0.25">
      <c r="A36" s="203" t="s">
        <v>190</v>
      </c>
      <c r="B36" s="204">
        <v>0</v>
      </c>
      <c r="C36" s="204">
        <v>0</v>
      </c>
      <c r="D36" s="204">
        <v>0</v>
      </c>
      <c r="E36" s="204">
        <v>0</v>
      </c>
      <c r="F36" s="204">
        <v>0</v>
      </c>
      <c r="G36" s="204">
        <v>0</v>
      </c>
      <c r="H36" s="205" t="e">
        <v>#DIV/0!</v>
      </c>
      <c r="I36" s="206">
        <v>0</v>
      </c>
      <c r="J36" s="206">
        <v>0</v>
      </c>
      <c r="K36" s="206">
        <v>0</v>
      </c>
      <c r="L36" s="206">
        <v>0</v>
      </c>
      <c r="M36" s="206">
        <v>0</v>
      </c>
      <c r="N36" s="206">
        <v>0</v>
      </c>
      <c r="O36" s="201"/>
      <c r="P36" s="201"/>
      <c r="Q36" s="201"/>
      <c r="R36" s="201"/>
    </row>
    <row r="37" spans="1:18" s="196" customFormat="1" hidden="1" x14ac:dyDescent="0.25">
      <c r="A37" s="203" t="s">
        <v>191</v>
      </c>
      <c r="B37" s="204">
        <v>0</v>
      </c>
      <c r="C37" s="204">
        <v>0</v>
      </c>
      <c r="D37" s="204">
        <v>0</v>
      </c>
      <c r="E37" s="204">
        <v>0</v>
      </c>
      <c r="F37" s="204">
        <v>0</v>
      </c>
      <c r="G37" s="204">
        <v>0</v>
      </c>
      <c r="H37" s="205" t="e">
        <v>#DIV/0!</v>
      </c>
      <c r="I37" s="206">
        <v>0</v>
      </c>
      <c r="J37" s="206">
        <v>0</v>
      </c>
      <c r="K37" s="206">
        <v>0</v>
      </c>
      <c r="L37" s="206">
        <v>0</v>
      </c>
      <c r="M37" s="206">
        <v>0</v>
      </c>
      <c r="N37" s="206">
        <v>0</v>
      </c>
      <c r="O37" s="201"/>
      <c r="P37" s="201"/>
      <c r="Q37" s="201"/>
      <c r="R37" s="201"/>
    </row>
    <row r="38" spans="1:18" s="196" customFormat="1" hidden="1" x14ac:dyDescent="0.25">
      <c r="A38" s="203" t="s">
        <v>192</v>
      </c>
      <c r="B38" s="204">
        <v>0</v>
      </c>
      <c r="C38" s="204">
        <v>0</v>
      </c>
      <c r="D38" s="204">
        <v>0</v>
      </c>
      <c r="E38" s="204">
        <v>0</v>
      </c>
      <c r="F38" s="204">
        <v>0</v>
      </c>
      <c r="G38" s="204">
        <v>0</v>
      </c>
      <c r="H38" s="205" t="e">
        <v>#DIV/0!</v>
      </c>
      <c r="I38" s="206">
        <v>0</v>
      </c>
      <c r="J38" s="206">
        <v>0</v>
      </c>
      <c r="K38" s="206">
        <v>0</v>
      </c>
      <c r="L38" s="206">
        <v>0</v>
      </c>
      <c r="M38" s="206">
        <v>0</v>
      </c>
      <c r="N38" s="206">
        <v>0</v>
      </c>
      <c r="O38" s="201"/>
      <c r="P38" s="201"/>
      <c r="Q38" s="201"/>
      <c r="R38" s="201"/>
    </row>
    <row r="39" spans="1:18" s="196" customFormat="1" hidden="1" x14ac:dyDescent="0.25">
      <c r="A39" s="203" t="s">
        <v>193</v>
      </c>
      <c r="B39" s="204">
        <v>0</v>
      </c>
      <c r="C39" s="204">
        <v>0</v>
      </c>
      <c r="D39" s="204">
        <v>0</v>
      </c>
      <c r="E39" s="204">
        <v>0</v>
      </c>
      <c r="F39" s="204">
        <v>0</v>
      </c>
      <c r="G39" s="204">
        <v>0</v>
      </c>
      <c r="H39" s="205" t="e">
        <v>#DIV/0!</v>
      </c>
      <c r="I39" s="206">
        <v>0</v>
      </c>
      <c r="J39" s="206">
        <v>0</v>
      </c>
      <c r="K39" s="206">
        <v>0</v>
      </c>
      <c r="L39" s="206">
        <v>0</v>
      </c>
      <c r="M39" s="206">
        <v>0</v>
      </c>
      <c r="N39" s="206">
        <v>0</v>
      </c>
      <c r="O39" s="201"/>
      <c r="P39" s="201"/>
      <c r="Q39" s="201"/>
      <c r="R39" s="201"/>
    </row>
    <row r="40" spans="1:18" s="196" customFormat="1" hidden="1" x14ac:dyDescent="0.25">
      <c r="A40" s="203" t="s">
        <v>194</v>
      </c>
      <c r="B40" s="204">
        <v>0</v>
      </c>
      <c r="C40" s="204">
        <v>0</v>
      </c>
      <c r="D40" s="204">
        <v>0</v>
      </c>
      <c r="E40" s="204">
        <v>0</v>
      </c>
      <c r="F40" s="204">
        <v>0</v>
      </c>
      <c r="G40" s="204">
        <v>0</v>
      </c>
      <c r="H40" s="205" t="e">
        <v>#DIV/0!</v>
      </c>
      <c r="I40" s="206">
        <v>0</v>
      </c>
      <c r="J40" s="206">
        <v>0</v>
      </c>
      <c r="K40" s="206">
        <v>0</v>
      </c>
      <c r="L40" s="206">
        <v>0</v>
      </c>
      <c r="M40" s="206">
        <v>0</v>
      </c>
      <c r="N40" s="206">
        <v>0</v>
      </c>
      <c r="O40" s="201"/>
      <c r="P40" s="201"/>
      <c r="Q40" s="201"/>
      <c r="R40" s="201"/>
    </row>
    <row r="41" spans="1:18" s="202" customFormat="1" ht="13" x14ac:dyDescent="0.25">
      <c r="A41" s="197" t="s">
        <v>195</v>
      </c>
      <c r="B41" s="198">
        <v>0</v>
      </c>
      <c r="C41" s="198">
        <v>0</v>
      </c>
      <c r="D41" s="198">
        <v>0</v>
      </c>
      <c r="E41" s="198">
        <v>0</v>
      </c>
      <c r="F41" s="198">
        <v>0</v>
      </c>
      <c r="G41" s="198">
        <v>0</v>
      </c>
      <c r="H41" s="199" t="e">
        <v>#DIV/0!</v>
      </c>
      <c r="I41" s="200">
        <v>0</v>
      </c>
      <c r="J41" s="200">
        <v>0</v>
      </c>
      <c r="K41" s="200">
        <v>0</v>
      </c>
      <c r="L41" s="200">
        <v>0</v>
      </c>
      <c r="M41" s="200">
        <v>0</v>
      </c>
      <c r="N41" s="200">
        <v>0</v>
      </c>
      <c r="O41" s="201"/>
      <c r="P41" s="201"/>
      <c r="Q41" s="201"/>
      <c r="R41" s="201"/>
    </row>
    <row r="42" spans="1:18" s="196" customFormat="1" hidden="1" x14ac:dyDescent="0.25">
      <c r="A42" s="203" t="s">
        <v>196</v>
      </c>
      <c r="B42" s="204">
        <v>0</v>
      </c>
      <c r="C42" s="204">
        <v>0</v>
      </c>
      <c r="D42" s="204">
        <v>0</v>
      </c>
      <c r="E42" s="204">
        <v>0</v>
      </c>
      <c r="F42" s="204">
        <v>0</v>
      </c>
      <c r="G42" s="204">
        <v>0</v>
      </c>
      <c r="H42" s="205" t="e">
        <v>#DIV/0!</v>
      </c>
      <c r="I42" s="206">
        <v>0</v>
      </c>
      <c r="J42" s="206">
        <v>0</v>
      </c>
      <c r="K42" s="206">
        <v>0</v>
      </c>
      <c r="L42" s="206">
        <v>0</v>
      </c>
      <c r="M42" s="206">
        <v>0</v>
      </c>
      <c r="N42" s="206">
        <v>0</v>
      </c>
      <c r="O42" s="201"/>
      <c r="P42" s="201"/>
      <c r="Q42" s="201"/>
      <c r="R42" s="201"/>
    </row>
    <row r="43" spans="1:18" s="196" customFormat="1" hidden="1" x14ac:dyDescent="0.25">
      <c r="A43" s="203" t="s">
        <v>197</v>
      </c>
      <c r="B43" s="204">
        <v>0</v>
      </c>
      <c r="C43" s="204">
        <v>0</v>
      </c>
      <c r="D43" s="204">
        <v>0</v>
      </c>
      <c r="E43" s="204">
        <v>0</v>
      </c>
      <c r="F43" s="204">
        <v>0</v>
      </c>
      <c r="G43" s="204">
        <v>0</v>
      </c>
      <c r="H43" s="205" t="e">
        <v>#DIV/0!</v>
      </c>
      <c r="I43" s="206">
        <v>0</v>
      </c>
      <c r="J43" s="206">
        <v>0</v>
      </c>
      <c r="K43" s="206">
        <v>0</v>
      </c>
      <c r="L43" s="206">
        <v>0</v>
      </c>
      <c r="M43" s="206">
        <v>0</v>
      </c>
      <c r="N43" s="206">
        <v>0</v>
      </c>
      <c r="O43" s="201"/>
      <c r="P43" s="201"/>
      <c r="Q43" s="201"/>
      <c r="R43" s="201"/>
    </row>
    <row r="44" spans="1:18" s="196" customFormat="1" hidden="1" x14ac:dyDescent="0.25">
      <c r="A44" s="203" t="s">
        <v>198</v>
      </c>
      <c r="B44" s="204">
        <v>0</v>
      </c>
      <c r="C44" s="204">
        <v>0</v>
      </c>
      <c r="D44" s="204">
        <v>0</v>
      </c>
      <c r="E44" s="204">
        <v>0</v>
      </c>
      <c r="F44" s="204">
        <v>0</v>
      </c>
      <c r="G44" s="204">
        <v>0</v>
      </c>
      <c r="H44" s="205" t="e">
        <v>#DIV/0!</v>
      </c>
      <c r="I44" s="206">
        <v>0</v>
      </c>
      <c r="J44" s="206">
        <v>0</v>
      </c>
      <c r="K44" s="206">
        <v>0</v>
      </c>
      <c r="L44" s="206">
        <v>0</v>
      </c>
      <c r="M44" s="206">
        <v>0</v>
      </c>
      <c r="N44" s="206">
        <v>0</v>
      </c>
      <c r="O44" s="201"/>
      <c r="P44" s="201"/>
      <c r="Q44" s="201"/>
      <c r="R44" s="201"/>
    </row>
    <row r="45" spans="1:18" s="196" customFormat="1" hidden="1" x14ac:dyDescent="0.25">
      <c r="A45" s="203" t="s">
        <v>199</v>
      </c>
      <c r="B45" s="204">
        <v>0</v>
      </c>
      <c r="C45" s="204">
        <v>0</v>
      </c>
      <c r="D45" s="204">
        <v>0</v>
      </c>
      <c r="E45" s="204">
        <v>0</v>
      </c>
      <c r="F45" s="204">
        <v>0</v>
      </c>
      <c r="G45" s="204">
        <v>0</v>
      </c>
      <c r="H45" s="205" t="e">
        <v>#DIV/0!</v>
      </c>
      <c r="I45" s="206">
        <v>0</v>
      </c>
      <c r="J45" s="206">
        <v>0</v>
      </c>
      <c r="K45" s="206">
        <v>0</v>
      </c>
      <c r="L45" s="206">
        <v>0</v>
      </c>
      <c r="M45" s="206">
        <v>0</v>
      </c>
      <c r="N45" s="206">
        <v>0</v>
      </c>
      <c r="O45" s="201"/>
      <c r="P45" s="201"/>
      <c r="Q45" s="201"/>
      <c r="R45" s="201"/>
    </row>
    <row r="46" spans="1:18" s="196" customFormat="1" hidden="1" x14ac:dyDescent="0.25">
      <c r="A46" s="203" t="s">
        <v>200</v>
      </c>
      <c r="B46" s="204">
        <v>0</v>
      </c>
      <c r="C46" s="204">
        <v>0</v>
      </c>
      <c r="D46" s="204">
        <v>0</v>
      </c>
      <c r="E46" s="204">
        <v>0</v>
      </c>
      <c r="F46" s="204">
        <v>0</v>
      </c>
      <c r="G46" s="204">
        <v>0</v>
      </c>
      <c r="H46" s="205" t="e">
        <v>#DIV/0!</v>
      </c>
      <c r="I46" s="206">
        <v>0</v>
      </c>
      <c r="J46" s="206">
        <v>0</v>
      </c>
      <c r="K46" s="206">
        <v>0</v>
      </c>
      <c r="L46" s="206">
        <v>0</v>
      </c>
      <c r="M46" s="206">
        <v>0</v>
      </c>
      <c r="N46" s="206">
        <v>0</v>
      </c>
      <c r="O46" s="201"/>
      <c r="P46" s="201"/>
      <c r="Q46" s="201"/>
      <c r="R46" s="201"/>
    </row>
    <row r="47" spans="1:18" s="196" customFormat="1" hidden="1" x14ac:dyDescent="0.25">
      <c r="A47" s="203" t="s">
        <v>201</v>
      </c>
      <c r="B47" s="204">
        <v>0</v>
      </c>
      <c r="C47" s="204">
        <v>0</v>
      </c>
      <c r="D47" s="204">
        <v>0</v>
      </c>
      <c r="E47" s="204">
        <v>0</v>
      </c>
      <c r="F47" s="204">
        <v>0</v>
      </c>
      <c r="G47" s="204">
        <v>0</v>
      </c>
      <c r="H47" s="205" t="e">
        <v>#DIV/0!</v>
      </c>
      <c r="I47" s="206">
        <v>0</v>
      </c>
      <c r="J47" s="206">
        <v>0</v>
      </c>
      <c r="K47" s="206">
        <v>0</v>
      </c>
      <c r="L47" s="206">
        <v>0</v>
      </c>
      <c r="M47" s="206">
        <v>0</v>
      </c>
      <c r="N47" s="206">
        <v>0</v>
      </c>
      <c r="O47" s="201"/>
      <c r="P47" s="201"/>
      <c r="Q47" s="201"/>
      <c r="R47" s="201"/>
    </row>
    <row r="48" spans="1:18" s="202" customFormat="1" ht="13" x14ac:dyDescent="0.25">
      <c r="A48" s="197" t="s">
        <v>202</v>
      </c>
      <c r="B48" s="198">
        <v>0</v>
      </c>
      <c r="C48" s="198">
        <v>0</v>
      </c>
      <c r="D48" s="198">
        <v>0</v>
      </c>
      <c r="E48" s="198">
        <v>0</v>
      </c>
      <c r="F48" s="198">
        <v>0</v>
      </c>
      <c r="G48" s="198">
        <v>0</v>
      </c>
      <c r="H48" s="199" t="e">
        <v>#DIV/0!</v>
      </c>
      <c r="I48" s="200">
        <v>0</v>
      </c>
      <c r="J48" s="200">
        <v>0</v>
      </c>
      <c r="K48" s="200">
        <v>0</v>
      </c>
      <c r="L48" s="200">
        <v>0</v>
      </c>
      <c r="M48" s="200">
        <v>0</v>
      </c>
      <c r="N48" s="200">
        <v>0</v>
      </c>
      <c r="O48" s="201"/>
      <c r="P48" s="201"/>
      <c r="Q48" s="201"/>
      <c r="R48" s="201"/>
    </row>
    <row r="49" spans="1:18" s="196" customFormat="1" hidden="1" x14ac:dyDescent="0.25">
      <c r="A49" s="203" t="s">
        <v>203</v>
      </c>
      <c r="B49" s="204">
        <v>0</v>
      </c>
      <c r="C49" s="204">
        <v>0</v>
      </c>
      <c r="D49" s="204">
        <v>0</v>
      </c>
      <c r="E49" s="204">
        <v>0</v>
      </c>
      <c r="F49" s="204">
        <v>0</v>
      </c>
      <c r="G49" s="204">
        <v>0</v>
      </c>
      <c r="H49" s="205" t="e">
        <v>#DIV/0!</v>
      </c>
      <c r="I49" s="206">
        <v>0</v>
      </c>
      <c r="J49" s="206">
        <v>0</v>
      </c>
      <c r="K49" s="206">
        <v>0</v>
      </c>
      <c r="L49" s="206">
        <v>0</v>
      </c>
      <c r="M49" s="206">
        <v>0</v>
      </c>
      <c r="N49" s="206">
        <v>0</v>
      </c>
      <c r="O49" s="201"/>
      <c r="P49" s="201"/>
      <c r="Q49" s="201"/>
      <c r="R49" s="201"/>
    </row>
    <row r="50" spans="1:18" s="196" customFormat="1" hidden="1" x14ac:dyDescent="0.25">
      <c r="A50" s="203" t="s">
        <v>204</v>
      </c>
      <c r="B50" s="204">
        <v>0</v>
      </c>
      <c r="C50" s="204">
        <v>0</v>
      </c>
      <c r="D50" s="204">
        <v>0</v>
      </c>
      <c r="E50" s="204">
        <v>0</v>
      </c>
      <c r="F50" s="204">
        <v>0</v>
      </c>
      <c r="G50" s="204">
        <v>0</v>
      </c>
      <c r="H50" s="205" t="e">
        <v>#DIV/0!</v>
      </c>
      <c r="I50" s="206">
        <v>0</v>
      </c>
      <c r="J50" s="206">
        <v>0</v>
      </c>
      <c r="K50" s="206">
        <v>0</v>
      </c>
      <c r="L50" s="206">
        <v>0</v>
      </c>
      <c r="M50" s="206">
        <v>0</v>
      </c>
      <c r="N50" s="206">
        <v>0</v>
      </c>
      <c r="O50" s="201"/>
      <c r="P50" s="201"/>
      <c r="Q50" s="201"/>
      <c r="R50" s="201"/>
    </row>
    <row r="51" spans="1:18" s="196" customFormat="1" hidden="1" x14ac:dyDescent="0.25">
      <c r="A51" s="203" t="s">
        <v>205</v>
      </c>
      <c r="B51" s="204">
        <v>0</v>
      </c>
      <c r="C51" s="204">
        <v>0</v>
      </c>
      <c r="D51" s="204">
        <v>0</v>
      </c>
      <c r="E51" s="204">
        <v>0</v>
      </c>
      <c r="F51" s="204">
        <v>0</v>
      </c>
      <c r="G51" s="204">
        <v>0</v>
      </c>
      <c r="H51" s="205" t="e">
        <v>#DIV/0!</v>
      </c>
      <c r="I51" s="206">
        <v>0</v>
      </c>
      <c r="J51" s="206">
        <v>0</v>
      </c>
      <c r="K51" s="206">
        <v>0</v>
      </c>
      <c r="L51" s="206">
        <v>0</v>
      </c>
      <c r="M51" s="206">
        <v>0</v>
      </c>
      <c r="N51" s="206">
        <v>0</v>
      </c>
      <c r="O51" s="201"/>
      <c r="P51" s="201"/>
      <c r="Q51" s="201"/>
      <c r="R51" s="201"/>
    </row>
    <row r="52" spans="1:18" s="196" customFormat="1" hidden="1" x14ac:dyDescent="0.25">
      <c r="A52" s="203" t="s">
        <v>206</v>
      </c>
      <c r="B52" s="204">
        <v>0</v>
      </c>
      <c r="C52" s="204">
        <v>0</v>
      </c>
      <c r="D52" s="204">
        <v>0</v>
      </c>
      <c r="E52" s="204">
        <v>0</v>
      </c>
      <c r="F52" s="204">
        <v>0</v>
      </c>
      <c r="G52" s="204">
        <v>0</v>
      </c>
      <c r="H52" s="205" t="e">
        <v>#DIV/0!</v>
      </c>
      <c r="I52" s="206">
        <v>0</v>
      </c>
      <c r="J52" s="206">
        <v>0</v>
      </c>
      <c r="K52" s="206">
        <v>0</v>
      </c>
      <c r="L52" s="206">
        <v>0</v>
      </c>
      <c r="M52" s="206">
        <v>0</v>
      </c>
      <c r="N52" s="206">
        <v>0</v>
      </c>
      <c r="O52" s="201"/>
      <c r="P52" s="201"/>
      <c r="Q52" s="201"/>
      <c r="R52" s="201"/>
    </row>
    <row r="53" spans="1:18" s="196" customFormat="1" ht="24" hidden="1" x14ac:dyDescent="0.25">
      <c r="A53" s="203" t="s">
        <v>207</v>
      </c>
      <c r="B53" s="204">
        <v>0</v>
      </c>
      <c r="C53" s="204">
        <v>0</v>
      </c>
      <c r="D53" s="204">
        <v>0</v>
      </c>
      <c r="E53" s="204">
        <v>0</v>
      </c>
      <c r="F53" s="204">
        <v>0</v>
      </c>
      <c r="G53" s="204">
        <v>0</v>
      </c>
      <c r="H53" s="205" t="e">
        <v>#DIV/0!</v>
      </c>
      <c r="I53" s="206">
        <v>0</v>
      </c>
      <c r="J53" s="206">
        <v>0</v>
      </c>
      <c r="K53" s="206">
        <v>0</v>
      </c>
      <c r="L53" s="206">
        <v>0</v>
      </c>
      <c r="M53" s="206">
        <v>0</v>
      </c>
      <c r="N53" s="206">
        <v>0</v>
      </c>
      <c r="O53" s="201"/>
      <c r="P53" s="201"/>
      <c r="Q53" s="201"/>
      <c r="R53" s="201"/>
    </row>
    <row r="54" spans="1:18" s="196" customFormat="1" hidden="1" x14ac:dyDescent="0.25">
      <c r="A54" s="203" t="s">
        <v>208</v>
      </c>
      <c r="B54" s="204">
        <v>0</v>
      </c>
      <c r="C54" s="204">
        <v>0</v>
      </c>
      <c r="D54" s="204">
        <v>0</v>
      </c>
      <c r="E54" s="204">
        <v>0</v>
      </c>
      <c r="F54" s="204">
        <v>0</v>
      </c>
      <c r="G54" s="204">
        <v>0</v>
      </c>
      <c r="H54" s="205" t="e">
        <v>#DIV/0!</v>
      </c>
      <c r="I54" s="206">
        <v>0</v>
      </c>
      <c r="J54" s="206">
        <v>0</v>
      </c>
      <c r="K54" s="206">
        <v>0</v>
      </c>
      <c r="L54" s="206">
        <v>0</v>
      </c>
      <c r="M54" s="206">
        <v>0</v>
      </c>
      <c r="N54" s="206">
        <v>0</v>
      </c>
      <c r="O54" s="201"/>
      <c r="P54" s="201"/>
      <c r="Q54" s="201"/>
      <c r="R54" s="201"/>
    </row>
    <row r="55" spans="1:18" s="202" customFormat="1" ht="13" x14ac:dyDescent="0.25">
      <c r="A55" s="207" t="s">
        <v>209</v>
      </c>
      <c r="B55" s="198">
        <v>0</v>
      </c>
      <c r="C55" s="198">
        <v>0</v>
      </c>
      <c r="D55" s="198">
        <v>0</v>
      </c>
      <c r="E55" s="198">
        <v>0</v>
      </c>
      <c r="F55" s="198">
        <v>0</v>
      </c>
      <c r="G55" s="198">
        <v>0</v>
      </c>
      <c r="H55" s="199" t="e">
        <v>#DIV/0!</v>
      </c>
      <c r="I55" s="200">
        <v>0</v>
      </c>
      <c r="J55" s="200">
        <v>0</v>
      </c>
      <c r="K55" s="200">
        <v>0</v>
      </c>
      <c r="L55" s="200">
        <v>0</v>
      </c>
      <c r="M55" s="200">
        <v>0</v>
      </c>
      <c r="N55" s="200">
        <v>0</v>
      </c>
      <c r="O55" s="201"/>
      <c r="P55" s="201"/>
      <c r="Q55" s="201"/>
      <c r="R55" s="201"/>
    </row>
    <row r="56" spans="1:18" s="196" customFormat="1" hidden="1" x14ac:dyDescent="0.25">
      <c r="A56" s="203" t="s">
        <v>210</v>
      </c>
      <c r="B56" s="204">
        <v>0</v>
      </c>
      <c r="C56" s="204">
        <v>0</v>
      </c>
      <c r="D56" s="204">
        <v>0</v>
      </c>
      <c r="E56" s="204">
        <v>0</v>
      </c>
      <c r="F56" s="204">
        <v>0</v>
      </c>
      <c r="G56" s="204">
        <v>0</v>
      </c>
      <c r="H56" s="205" t="e">
        <v>#DIV/0!</v>
      </c>
      <c r="I56" s="206">
        <v>0</v>
      </c>
      <c r="J56" s="206">
        <v>0</v>
      </c>
      <c r="K56" s="206">
        <v>0</v>
      </c>
      <c r="L56" s="206">
        <v>0</v>
      </c>
      <c r="M56" s="206">
        <v>0</v>
      </c>
      <c r="N56" s="206">
        <v>0</v>
      </c>
      <c r="O56" s="201"/>
      <c r="P56" s="201"/>
      <c r="Q56" s="201"/>
      <c r="R56" s="201"/>
    </row>
    <row r="57" spans="1:18" s="196" customFormat="1" hidden="1" x14ac:dyDescent="0.25">
      <c r="A57" s="203" t="s">
        <v>211</v>
      </c>
      <c r="B57" s="204">
        <v>0</v>
      </c>
      <c r="C57" s="204">
        <v>0</v>
      </c>
      <c r="D57" s="204">
        <v>0</v>
      </c>
      <c r="E57" s="204">
        <v>0</v>
      </c>
      <c r="F57" s="204">
        <v>0</v>
      </c>
      <c r="G57" s="204">
        <v>0</v>
      </c>
      <c r="H57" s="205" t="e">
        <v>#DIV/0!</v>
      </c>
      <c r="I57" s="206">
        <v>0</v>
      </c>
      <c r="J57" s="206">
        <v>0</v>
      </c>
      <c r="K57" s="206">
        <v>0</v>
      </c>
      <c r="L57" s="206">
        <v>0</v>
      </c>
      <c r="M57" s="206">
        <v>0</v>
      </c>
      <c r="N57" s="206">
        <v>0</v>
      </c>
      <c r="O57" s="201"/>
      <c r="P57" s="201"/>
      <c r="Q57" s="201"/>
      <c r="R57" s="201"/>
    </row>
    <row r="58" spans="1:18" s="196" customFormat="1" hidden="1" x14ac:dyDescent="0.25">
      <c r="A58" s="203" t="s">
        <v>212</v>
      </c>
      <c r="B58" s="204">
        <v>0</v>
      </c>
      <c r="C58" s="204">
        <v>0</v>
      </c>
      <c r="D58" s="204">
        <v>0</v>
      </c>
      <c r="E58" s="204">
        <v>0</v>
      </c>
      <c r="F58" s="204">
        <v>0</v>
      </c>
      <c r="G58" s="204">
        <v>0</v>
      </c>
      <c r="H58" s="205" t="e">
        <v>#DIV/0!</v>
      </c>
      <c r="I58" s="206">
        <v>0</v>
      </c>
      <c r="J58" s="206">
        <v>0</v>
      </c>
      <c r="K58" s="206">
        <v>0</v>
      </c>
      <c r="L58" s="206">
        <v>0</v>
      </c>
      <c r="M58" s="206">
        <v>0</v>
      </c>
      <c r="N58" s="206">
        <v>0</v>
      </c>
      <c r="O58" s="201"/>
      <c r="P58" s="201"/>
      <c r="Q58" s="201"/>
      <c r="R58" s="201"/>
    </row>
    <row r="59" spans="1:18" s="196" customFormat="1" hidden="1" x14ac:dyDescent="0.25">
      <c r="A59" s="203" t="s">
        <v>213</v>
      </c>
      <c r="B59" s="204">
        <v>0</v>
      </c>
      <c r="C59" s="204">
        <v>0</v>
      </c>
      <c r="D59" s="204">
        <v>0</v>
      </c>
      <c r="E59" s="204">
        <v>0</v>
      </c>
      <c r="F59" s="204">
        <v>0</v>
      </c>
      <c r="G59" s="204">
        <v>0</v>
      </c>
      <c r="H59" s="205" t="e">
        <v>#DIV/0!</v>
      </c>
      <c r="I59" s="206">
        <v>0</v>
      </c>
      <c r="J59" s="206">
        <v>0</v>
      </c>
      <c r="K59" s="206">
        <v>0</v>
      </c>
      <c r="L59" s="206">
        <v>0</v>
      </c>
      <c r="M59" s="206">
        <v>0</v>
      </c>
      <c r="N59" s="206">
        <v>0</v>
      </c>
      <c r="O59" s="201"/>
      <c r="P59" s="201"/>
      <c r="Q59" s="201"/>
      <c r="R59" s="201"/>
    </row>
    <row r="60" spans="1:18" s="196" customFormat="1" hidden="1" x14ac:dyDescent="0.25">
      <c r="A60" s="203" t="s">
        <v>214</v>
      </c>
      <c r="B60" s="204">
        <v>0</v>
      </c>
      <c r="C60" s="204">
        <v>0</v>
      </c>
      <c r="D60" s="204">
        <v>0</v>
      </c>
      <c r="E60" s="204">
        <v>0</v>
      </c>
      <c r="F60" s="204">
        <v>0</v>
      </c>
      <c r="G60" s="204">
        <v>0</v>
      </c>
      <c r="H60" s="205" t="e">
        <v>#DIV/0!</v>
      </c>
      <c r="I60" s="206">
        <v>0</v>
      </c>
      <c r="J60" s="206">
        <v>0</v>
      </c>
      <c r="K60" s="206">
        <v>0</v>
      </c>
      <c r="L60" s="206">
        <v>0</v>
      </c>
      <c r="M60" s="206">
        <v>0</v>
      </c>
      <c r="N60" s="206">
        <v>0</v>
      </c>
      <c r="O60" s="201"/>
      <c r="P60" s="201"/>
      <c r="Q60" s="201"/>
      <c r="R60" s="201"/>
    </row>
    <row r="61" spans="1:18" s="196" customFormat="1" hidden="1" x14ac:dyDescent="0.25">
      <c r="A61" s="203" t="s">
        <v>215</v>
      </c>
      <c r="B61" s="204">
        <v>0</v>
      </c>
      <c r="C61" s="204">
        <v>0</v>
      </c>
      <c r="D61" s="204">
        <v>0</v>
      </c>
      <c r="E61" s="204">
        <v>0</v>
      </c>
      <c r="F61" s="204">
        <v>0</v>
      </c>
      <c r="G61" s="204">
        <v>0</v>
      </c>
      <c r="H61" s="205" t="e">
        <v>#DIV/0!</v>
      </c>
      <c r="I61" s="206">
        <v>0</v>
      </c>
      <c r="J61" s="206">
        <v>0</v>
      </c>
      <c r="K61" s="206">
        <v>0</v>
      </c>
      <c r="L61" s="206">
        <v>0</v>
      </c>
      <c r="M61" s="206">
        <v>0</v>
      </c>
      <c r="N61" s="206">
        <v>0</v>
      </c>
      <c r="O61" s="201"/>
      <c r="P61" s="201"/>
      <c r="Q61" s="201"/>
      <c r="R61" s="201"/>
    </row>
    <row r="62" spans="1:18" s="202" customFormat="1" ht="13" x14ac:dyDescent="0.25">
      <c r="A62" s="207" t="s">
        <v>216</v>
      </c>
      <c r="B62" s="198">
        <v>0</v>
      </c>
      <c r="C62" s="198">
        <v>0</v>
      </c>
      <c r="D62" s="198">
        <v>0</v>
      </c>
      <c r="E62" s="198">
        <v>0</v>
      </c>
      <c r="F62" s="198">
        <v>0</v>
      </c>
      <c r="G62" s="198">
        <v>0</v>
      </c>
      <c r="H62" s="199" t="e">
        <v>#DIV/0!</v>
      </c>
      <c r="I62" s="200">
        <v>0</v>
      </c>
      <c r="J62" s="200">
        <v>0</v>
      </c>
      <c r="K62" s="200">
        <v>0</v>
      </c>
      <c r="L62" s="200">
        <v>0</v>
      </c>
      <c r="M62" s="200">
        <v>0</v>
      </c>
      <c r="N62" s="200">
        <v>0</v>
      </c>
      <c r="O62" s="201"/>
      <c r="P62" s="201"/>
      <c r="Q62" s="201"/>
      <c r="R62" s="201"/>
    </row>
    <row r="63" spans="1:18" s="196" customFormat="1" hidden="1" x14ac:dyDescent="0.25">
      <c r="A63" s="203" t="s">
        <v>217</v>
      </c>
      <c r="B63" s="204">
        <v>0</v>
      </c>
      <c r="C63" s="204">
        <v>0</v>
      </c>
      <c r="D63" s="204">
        <v>0</v>
      </c>
      <c r="E63" s="204">
        <v>0</v>
      </c>
      <c r="F63" s="204">
        <v>0</v>
      </c>
      <c r="G63" s="204">
        <v>0</v>
      </c>
      <c r="H63" s="205" t="e">
        <v>#DIV/0!</v>
      </c>
      <c r="I63" s="206">
        <v>0</v>
      </c>
      <c r="J63" s="206">
        <v>0</v>
      </c>
      <c r="K63" s="206">
        <v>0</v>
      </c>
      <c r="L63" s="206">
        <v>0</v>
      </c>
      <c r="M63" s="206">
        <v>0</v>
      </c>
      <c r="N63" s="206">
        <v>0</v>
      </c>
      <c r="O63" s="201"/>
      <c r="P63" s="201"/>
      <c r="Q63" s="201"/>
      <c r="R63" s="201"/>
    </row>
    <row r="64" spans="1:18" s="196" customFormat="1" hidden="1" x14ac:dyDescent="0.25">
      <c r="A64" s="203" t="s">
        <v>218</v>
      </c>
      <c r="B64" s="204">
        <v>0</v>
      </c>
      <c r="C64" s="204">
        <v>0</v>
      </c>
      <c r="D64" s="204">
        <v>0</v>
      </c>
      <c r="E64" s="204">
        <v>0</v>
      </c>
      <c r="F64" s="204">
        <v>0</v>
      </c>
      <c r="G64" s="204">
        <v>0</v>
      </c>
      <c r="H64" s="205" t="e">
        <v>#DIV/0!</v>
      </c>
      <c r="I64" s="206">
        <v>0</v>
      </c>
      <c r="J64" s="206">
        <v>0</v>
      </c>
      <c r="K64" s="206">
        <v>0</v>
      </c>
      <c r="L64" s="206">
        <v>0</v>
      </c>
      <c r="M64" s="206">
        <v>0</v>
      </c>
      <c r="N64" s="206">
        <v>0</v>
      </c>
      <c r="O64" s="201"/>
      <c r="P64" s="201"/>
      <c r="Q64" s="201"/>
      <c r="R64" s="201"/>
    </row>
    <row r="65" spans="1:18" s="196" customFormat="1" hidden="1" x14ac:dyDescent="0.25">
      <c r="A65" s="203" t="s">
        <v>219</v>
      </c>
      <c r="B65" s="204">
        <v>0</v>
      </c>
      <c r="C65" s="204">
        <v>0</v>
      </c>
      <c r="D65" s="204">
        <v>0</v>
      </c>
      <c r="E65" s="204">
        <v>0</v>
      </c>
      <c r="F65" s="204">
        <v>0</v>
      </c>
      <c r="G65" s="204">
        <v>0</v>
      </c>
      <c r="H65" s="205" t="e">
        <v>#DIV/0!</v>
      </c>
      <c r="I65" s="206">
        <v>0</v>
      </c>
      <c r="J65" s="206">
        <v>0</v>
      </c>
      <c r="K65" s="206">
        <v>0</v>
      </c>
      <c r="L65" s="206">
        <v>0</v>
      </c>
      <c r="M65" s="206">
        <v>0</v>
      </c>
      <c r="N65" s="206">
        <v>0</v>
      </c>
      <c r="O65" s="201"/>
      <c r="P65" s="201"/>
      <c r="Q65" s="201"/>
      <c r="R65" s="201"/>
    </row>
    <row r="66" spans="1:18" s="196" customFormat="1" hidden="1" x14ac:dyDescent="0.25">
      <c r="A66" s="203" t="s">
        <v>220</v>
      </c>
      <c r="B66" s="204">
        <v>0</v>
      </c>
      <c r="C66" s="204">
        <v>0</v>
      </c>
      <c r="D66" s="204">
        <v>0</v>
      </c>
      <c r="E66" s="204">
        <v>0</v>
      </c>
      <c r="F66" s="204">
        <v>0</v>
      </c>
      <c r="G66" s="204">
        <v>0</v>
      </c>
      <c r="H66" s="205" t="e">
        <v>#DIV/0!</v>
      </c>
      <c r="I66" s="206">
        <v>0</v>
      </c>
      <c r="J66" s="206">
        <v>0</v>
      </c>
      <c r="K66" s="206">
        <v>0</v>
      </c>
      <c r="L66" s="206">
        <v>0</v>
      </c>
      <c r="M66" s="206">
        <v>0</v>
      </c>
      <c r="N66" s="206">
        <v>0</v>
      </c>
      <c r="O66" s="201"/>
      <c r="P66" s="201"/>
      <c r="Q66" s="201"/>
      <c r="R66" s="201"/>
    </row>
    <row r="67" spans="1:18" s="196" customFormat="1" ht="24" hidden="1" x14ac:dyDescent="0.25">
      <c r="A67" s="203" t="s">
        <v>221</v>
      </c>
      <c r="B67" s="204">
        <v>0</v>
      </c>
      <c r="C67" s="204">
        <v>0</v>
      </c>
      <c r="D67" s="204">
        <v>0</v>
      </c>
      <c r="E67" s="204">
        <v>0</v>
      </c>
      <c r="F67" s="204">
        <v>0</v>
      </c>
      <c r="G67" s="204">
        <v>0</v>
      </c>
      <c r="H67" s="205" t="e">
        <v>#DIV/0!</v>
      </c>
      <c r="I67" s="206">
        <v>0</v>
      </c>
      <c r="J67" s="206">
        <v>0</v>
      </c>
      <c r="K67" s="206">
        <v>0</v>
      </c>
      <c r="L67" s="206">
        <v>0</v>
      </c>
      <c r="M67" s="206">
        <v>0</v>
      </c>
      <c r="N67" s="206">
        <v>0</v>
      </c>
      <c r="O67" s="201"/>
      <c r="P67" s="201"/>
      <c r="Q67" s="201"/>
      <c r="R67" s="201"/>
    </row>
    <row r="68" spans="1:18" s="196" customFormat="1" ht="24" hidden="1" x14ac:dyDescent="0.25">
      <c r="A68" s="203" t="s">
        <v>222</v>
      </c>
      <c r="B68" s="204">
        <v>0</v>
      </c>
      <c r="C68" s="204">
        <v>0</v>
      </c>
      <c r="D68" s="204">
        <v>0</v>
      </c>
      <c r="E68" s="204">
        <v>0</v>
      </c>
      <c r="F68" s="204">
        <v>0</v>
      </c>
      <c r="G68" s="204">
        <v>0</v>
      </c>
      <c r="H68" s="205" t="e">
        <v>#DIV/0!</v>
      </c>
      <c r="I68" s="206">
        <v>0</v>
      </c>
      <c r="J68" s="206">
        <v>0</v>
      </c>
      <c r="K68" s="206">
        <v>0</v>
      </c>
      <c r="L68" s="206">
        <v>0</v>
      </c>
      <c r="M68" s="206">
        <v>0</v>
      </c>
      <c r="N68" s="206">
        <v>0</v>
      </c>
      <c r="O68" s="201"/>
      <c r="P68" s="201"/>
      <c r="Q68" s="201"/>
      <c r="R68" s="201"/>
    </row>
    <row r="69" spans="1:18" s="202" customFormat="1" ht="13" x14ac:dyDescent="0.25">
      <c r="A69" s="207" t="s">
        <v>223</v>
      </c>
      <c r="B69" s="198">
        <v>0</v>
      </c>
      <c r="C69" s="198">
        <v>0</v>
      </c>
      <c r="D69" s="198">
        <v>0</v>
      </c>
      <c r="E69" s="198">
        <v>0</v>
      </c>
      <c r="F69" s="198">
        <v>0</v>
      </c>
      <c r="G69" s="198">
        <v>0</v>
      </c>
      <c r="H69" s="199" t="e">
        <v>#DIV/0!</v>
      </c>
      <c r="I69" s="200">
        <v>0</v>
      </c>
      <c r="J69" s="200">
        <v>0</v>
      </c>
      <c r="K69" s="200">
        <v>0</v>
      </c>
      <c r="L69" s="200">
        <v>0</v>
      </c>
      <c r="M69" s="200">
        <v>0</v>
      </c>
      <c r="N69" s="200">
        <v>0</v>
      </c>
      <c r="O69" s="201"/>
      <c r="P69" s="201"/>
      <c r="Q69" s="201"/>
      <c r="R69" s="201"/>
    </row>
    <row r="70" spans="1:18" s="196" customFormat="1" hidden="1" x14ac:dyDescent="0.25">
      <c r="A70" s="203" t="s">
        <v>224</v>
      </c>
      <c r="B70" s="204">
        <v>0</v>
      </c>
      <c r="C70" s="204">
        <v>0</v>
      </c>
      <c r="D70" s="204">
        <v>0</v>
      </c>
      <c r="E70" s="204">
        <v>0</v>
      </c>
      <c r="F70" s="204">
        <v>0</v>
      </c>
      <c r="G70" s="204">
        <v>0</v>
      </c>
      <c r="H70" s="205" t="e">
        <v>#DIV/0!</v>
      </c>
      <c r="I70" s="206">
        <v>0</v>
      </c>
      <c r="J70" s="206">
        <v>0</v>
      </c>
      <c r="K70" s="206">
        <v>0</v>
      </c>
      <c r="L70" s="206">
        <v>0</v>
      </c>
      <c r="M70" s="206">
        <v>0</v>
      </c>
      <c r="N70" s="206">
        <v>0</v>
      </c>
      <c r="O70" s="201"/>
      <c r="P70" s="201"/>
      <c r="Q70" s="201"/>
      <c r="R70" s="201"/>
    </row>
    <row r="71" spans="1:18" s="196" customFormat="1" hidden="1" x14ac:dyDescent="0.25">
      <c r="A71" s="203" t="s">
        <v>225</v>
      </c>
      <c r="B71" s="204">
        <v>0</v>
      </c>
      <c r="C71" s="204">
        <v>0</v>
      </c>
      <c r="D71" s="204">
        <v>0</v>
      </c>
      <c r="E71" s="204">
        <v>0</v>
      </c>
      <c r="F71" s="204">
        <v>0</v>
      </c>
      <c r="G71" s="204">
        <v>0</v>
      </c>
      <c r="H71" s="205" t="e">
        <v>#DIV/0!</v>
      </c>
      <c r="I71" s="206">
        <v>0</v>
      </c>
      <c r="J71" s="206">
        <v>0</v>
      </c>
      <c r="K71" s="206">
        <v>0</v>
      </c>
      <c r="L71" s="206">
        <v>0</v>
      </c>
      <c r="M71" s="206">
        <v>0</v>
      </c>
      <c r="N71" s="206">
        <v>0</v>
      </c>
      <c r="O71" s="201"/>
      <c r="P71" s="201"/>
      <c r="Q71" s="201"/>
      <c r="R71" s="201"/>
    </row>
    <row r="72" spans="1:18" s="196" customFormat="1" hidden="1" x14ac:dyDescent="0.25">
      <c r="A72" s="203" t="s">
        <v>226</v>
      </c>
      <c r="B72" s="204">
        <v>0</v>
      </c>
      <c r="C72" s="204">
        <v>0</v>
      </c>
      <c r="D72" s="204">
        <v>0</v>
      </c>
      <c r="E72" s="204">
        <v>0</v>
      </c>
      <c r="F72" s="204">
        <v>0</v>
      </c>
      <c r="G72" s="204">
        <v>0</v>
      </c>
      <c r="H72" s="205" t="e">
        <v>#DIV/0!</v>
      </c>
      <c r="I72" s="206">
        <v>0</v>
      </c>
      <c r="J72" s="206">
        <v>0</v>
      </c>
      <c r="K72" s="206">
        <v>0</v>
      </c>
      <c r="L72" s="206">
        <v>0</v>
      </c>
      <c r="M72" s="206">
        <v>0</v>
      </c>
      <c r="N72" s="206">
        <v>0</v>
      </c>
      <c r="O72" s="201"/>
      <c r="P72" s="201"/>
      <c r="Q72" s="201"/>
      <c r="R72" s="201"/>
    </row>
    <row r="73" spans="1:18" s="196" customFormat="1" hidden="1" x14ac:dyDescent="0.25">
      <c r="A73" s="203" t="s">
        <v>227</v>
      </c>
      <c r="B73" s="204">
        <v>0</v>
      </c>
      <c r="C73" s="204">
        <v>0</v>
      </c>
      <c r="D73" s="204">
        <v>0</v>
      </c>
      <c r="E73" s="204">
        <v>0</v>
      </c>
      <c r="F73" s="204">
        <v>0</v>
      </c>
      <c r="G73" s="204">
        <v>0</v>
      </c>
      <c r="H73" s="205" t="e">
        <v>#DIV/0!</v>
      </c>
      <c r="I73" s="206">
        <v>0</v>
      </c>
      <c r="J73" s="206">
        <v>0</v>
      </c>
      <c r="K73" s="206">
        <v>0</v>
      </c>
      <c r="L73" s="206">
        <v>0</v>
      </c>
      <c r="M73" s="206">
        <v>0</v>
      </c>
      <c r="N73" s="206">
        <v>0</v>
      </c>
      <c r="O73" s="201"/>
      <c r="P73" s="201"/>
      <c r="Q73" s="201"/>
      <c r="R73" s="201"/>
    </row>
    <row r="74" spans="1:18" s="196" customFormat="1" hidden="1" x14ac:dyDescent="0.25">
      <c r="A74" s="208" t="s">
        <v>228</v>
      </c>
      <c r="B74" s="204">
        <v>0</v>
      </c>
      <c r="C74" s="204">
        <v>0</v>
      </c>
      <c r="D74" s="204">
        <v>0</v>
      </c>
      <c r="E74" s="204">
        <v>0</v>
      </c>
      <c r="F74" s="204">
        <v>0</v>
      </c>
      <c r="G74" s="204">
        <v>0</v>
      </c>
      <c r="H74" s="205" t="e">
        <v>#DIV/0!</v>
      </c>
      <c r="I74" s="206">
        <v>0</v>
      </c>
      <c r="J74" s="206">
        <v>0</v>
      </c>
      <c r="K74" s="206">
        <v>0</v>
      </c>
      <c r="L74" s="206">
        <v>0</v>
      </c>
      <c r="M74" s="206">
        <v>0</v>
      </c>
      <c r="N74" s="206">
        <v>0</v>
      </c>
      <c r="O74" s="201"/>
      <c r="P74" s="201"/>
      <c r="Q74" s="201"/>
      <c r="R74" s="201"/>
    </row>
    <row r="75" spans="1:18" s="196" customFormat="1" hidden="1" x14ac:dyDescent="0.25">
      <c r="A75" s="208" t="s">
        <v>229</v>
      </c>
      <c r="B75" s="204">
        <v>0</v>
      </c>
      <c r="C75" s="204">
        <v>0</v>
      </c>
      <c r="D75" s="204">
        <v>0</v>
      </c>
      <c r="E75" s="204">
        <v>0</v>
      </c>
      <c r="F75" s="204">
        <v>0</v>
      </c>
      <c r="G75" s="204">
        <v>0</v>
      </c>
      <c r="H75" s="205" t="e">
        <v>#DIV/0!</v>
      </c>
      <c r="I75" s="206">
        <v>0</v>
      </c>
      <c r="J75" s="206">
        <v>0</v>
      </c>
      <c r="K75" s="206">
        <v>0</v>
      </c>
      <c r="L75" s="206">
        <v>0</v>
      </c>
      <c r="M75" s="206">
        <v>0</v>
      </c>
      <c r="N75" s="206">
        <v>0</v>
      </c>
      <c r="O75" s="201"/>
      <c r="P75" s="201"/>
      <c r="Q75" s="201"/>
      <c r="R75" s="201"/>
    </row>
    <row r="76" spans="1:18" s="196" customFormat="1" hidden="1" x14ac:dyDescent="0.25">
      <c r="A76" s="203" t="s">
        <v>230</v>
      </c>
      <c r="B76" s="204">
        <v>0</v>
      </c>
      <c r="C76" s="204">
        <v>0</v>
      </c>
      <c r="D76" s="204">
        <v>0</v>
      </c>
      <c r="E76" s="204">
        <v>0</v>
      </c>
      <c r="F76" s="204">
        <v>0</v>
      </c>
      <c r="G76" s="204">
        <v>0</v>
      </c>
      <c r="H76" s="205" t="e">
        <v>#DIV/0!</v>
      </c>
      <c r="I76" s="206">
        <v>0</v>
      </c>
      <c r="J76" s="206">
        <v>0</v>
      </c>
      <c r="K76" s="206">
        <v>0</v>
      </c>
      <c r="L76" s="206">
        <v>0</v>
      </c>
      <c r="M76" s="206">
        <v>0</v>
      </c>
      <c r="N76" s="206">
        <v>0</v>
      </c>
      <c r="O76" s="201"/>
      <c r="P76" s="201"/>
      <c r="Q76" s="201"/>
      <c r="R76" s="201"/>
    </row>
    <row r="77" spans="1:18" s="196" customFormat="1" hidden="1" x14ac:dyDescent="0.25">
      <c r="A77" s="203" t="s">
        <v>231</v>
      </c>
      <c r="B77" s="204">
        <v>0</v>
      </c>
      <c r="C77" s="204">
        <v>0</v>
      </c>
      <c r="D77" s="204">
        <v>0</v>
      </c>
      <c r="E77" s="204">
        <v>0</v>
      </c>
      <c r="F77" s="204">
        <v>0</v>
      </c>
      <c r="G77" s="204">
        <v>0</v>
      </c>
      <c r="H77" s="205" t="e">
        <v>#DIV/0!</v>
      </c>
      <c r="I77" s="206">
        <v>0</v>
      </c>
      <c r="J77" s="206">
        <v>0</v>
      </c>
      <c r="K77" s="206">
        <v>0</v>
      </c>
      <c r="L77" s="206">
        <v>0</v>
      </c>
      <c r="M77" s="206">
        <v>0</v>
      </c>
      <c r="N77" s="206">
        <v>0</v>
      </c>
      <c r="O77" s="201"/>
      <c r="P77" s="201"/>
      <c r="Q77" s="201"/>
      <c r="R77" s="201"/>
    </row>
    <row r="78" spans="1:18" s="202" customFormat="1" ht="13" x14ac:dyDescent="0.25">
      <c r="A78" s="207" t="s">
        <v>232</v>
      </c>
      <c r="B78" s="198">
        <v>92822948</v>
      </c>
      <c r="C78" s="198">
        <v>92822948</v>
      </c>
      <c r="D78" s="198">
        <v>89479348</v>
      </c>
      <c r="E78" s="198">
        <v>76843427.500739142</v>
      </c>
      <c r="F78" s="198">
        <v>75940625.220000014</v>
      </c>
      <c r="G78" s="198">
        <v>75925487.279800013</v>
      </c>
      <c r="H78" s="199">
        <v>0.81796030955405563</v>
      </c>
      <c r="I78" s="200">
        <v>16897460.720199987</v>
      </c>
      <c r="J78" s="200">
        <v>3343600</v>
      </c>
      <c r="K78" s="200">
        <v>15979520.499260858</v>
      </c>
      <c r="L78" s="200">
        <v>12635920.499260858</v>
      </c>
      <c r="M78" s="200">
        <v>902802.28073912859</v>
      </c>
      <c r="N78" s="200">
        <v>15137.940200001001</v>
      </c>
      <c r="O78" s="201"/>
      <c r="P78" s="201"/>
      <c r="Q78" s="201"/>
      <c r="R78" s="201"/>
    </row>
    <row r="79" spans="1:18" s="196" customFormat="1" x14ac:dyDescent="0.25">
      <c r="A79" s="203" t="s">
        <v>233</v>
      </c>
      <c r="B79" s="204">
        <v>7546717</v>
      </c>
      <c r="C79" s="204">
        <v>7286717</v>
      </c>
      <c r="D79" s="204">
        <v>6096177</v>
      </c>
      <c r="E79" s="204">
        <v>5149854.6900000004</v>
      </c>
      <c r="F79" s="204">
        <v>5149614.6900000004</v>
      </c>
      <c r="G79" s="204">
        <v>5149614.6899999995</v>
      </c>
      <c r="H79" s="205">
        <v>0.7067125963585521</v>
      </c>
      <c r="I79" s="206">
        <v>2137102.3100000005</v>
      </c>
      <c r="J79" s="206">
        <v>1190540</v>
      </c>
      <c r="K79" s="206">
        <v>2136862.3099999996</v>
      </c>
      <c r="L79" s="206">
        <v>946322.30999999959</v>
      </c>
      <c r="M79" s="206">
        <v>240</v>
      </c>
      <c r="N79" s="206">
        <v>0</v>
      </c>
      <c r="O79" s="201"/>
      <c r="P79" s="201"/>
      <c r="Q79" s="201"/>
      <c r="R79" s="201"/>
    </row>
    <row r="80" spans="1:18" s="196" customFormat="1" x14ac:dyDescent="0.25">
      <c r="A80" s="203" t="s">
        <v>234</v>
      </c>
      <c r="B80" s="204">
        <v>73167320</v>
      </c>
      <c r="C80" s="204">
        <v>72967629</v>
      </c>
      <c r="D80" s="204">
        <v>72967629</v>
      </c>
      <c r="E80" s="204">
        <v>65826852.180000007</v>
      </c>
      <c r="F80" s="204">
        <v>65465290.984000005</v>
      </c>
      <c r="G80" s="204">
        <v>65464805.938000001</v>
      </c>
      <c r="H80" s="205">
        <v>0.89717600578744305</v>
      </c>
      <c r="I80" s="206">
        <v>7502823.061999999</v>
      </c>
      <c r="J80" s="206">
        <v>0</v>
      </c>
      <c r="K80" s="206">
        <v>7140776.8199999928</v>
      </c>
      <c r="L80" s="206">
        <v>7140776.8199999928</v>
      </c>
      <c r="M80" s="206">
        <v>361561.19600000232</v>
      </c>
      <c r="N80" s="206">
        <v>485.0460000038147</v>
      </c>
      <c r="O80" s="201"/>
      <c r="P80" s="201"/>
      <c r="Q80" s="201"/>
      <c r="R80" s="201"/>
    </row>
    <row r="81" spans="1:18" s="196" customFormat="1" x14ac:dyDescent="0.25">
      <c r="A81" s="203" t="s">
        <v>235</v>
      </c>
      <c r="B81" s="204">
        <v>4207641</v>
      </c>
      <c r="C81" s="204">
        <v>4667332</v>
      </c>
      <c r="D81" s="204">
        <v>4667332</v>
      </c>
      <c r="E81" s="204">
        <v>3166984.4499999969</v>
      </c>
      <c r="F81" s="204">
        <v>3154528.2959999978</v>
      </c>
      <c r="G81" s="204">
        <v>3154499.1159999999</v>
      </c>
      <c r="H81" s="205">
        <v>0.67586773685694523</v>
      </c>
      <c r="I81" s="206">
        <v>1512832.8840000001</v>
      </c>
      <c r="J81" s="206">
        <v>0</v>
      </c>
      <c r="K81" s="206">
        <v>1500347.5500000031</v>
      </c>
      <c r="L81" s="206">
        <v>1500347.5500000031</v>
      </c>
      <c r="M81" s="206">
        <v>12456.153999999166</v>
      </c>
      <c r="N81" s="206">
        <v>29.179999997839332</v>
      </c>
      <c r="O81" s="201"/>
      <c r="P81" s="201"/>
      <c r="Q81" s="201"/>
      <c r="R81" s="201"/>
    </row>
    <row r="82" spans="1:18" s="196" customFormat="1" x14ac:dyDescent="0.25">
      <c r="A82" s="203" t="s">
        <v>236</v>
      </c>
      <c r="B82" s="204">
        <v>1101500</v>
      </c>
      <c r="C82" s="204">
        <v>1101500</v>
      </c>
      <c r="D82" s="204">
        <v>1101500</v>
      </c>
      <c r="E82" s="204">
        <v>584748.28899999987</v>
      </c>
      <c r="F82" s="204">
        <v>517882.78000000009</v>
      </c>
      <c r="G82" s="204">
        <v>517864.28079999989</v>
      </c>
      <c r="H82" s="205">
        <v>0.47014460354062632</v>
      </c>
      <c r="I82" s="206">
        <v>583635.71920000017</v>
      </c>
      <c r="J82" s="206">
        <v>0</v>
      </c>
      <c r="K82" s="206">
        <v>516751.71100000013</v>
      </c>
      <c r="L82" s="206">
        <v>516751.71100000013</v>
      </c>
      <c r="M82" s="206">
        <v>66865.508999999787</v>
      </c>
      <c r="N82" s="206">
        <v>18.499200000194833</v>
      </c>
      <c r="O82" s="201"/>
      <c r="P82" s="201"/>
      <c r="Q82" s="201"/>
      <c r="R82" s="201"/>
    </row>
    <row r="83" spans="1:18" s="196" customFormat="1" x14ac:dyDescent="0.25">
      <c r="A83" s="203" t="s">
        <v>237</v>
      </c>
      <c r="B83" s="204">
        <v>0</v>
      </c>
      <c r="C83" s="204">
        <v>0</v>
      </c>
      <c r="D83" s="204">
        <v>0</v>
      </c>
      <c r="E83" s="204">
        <v>0</v>
      </c>
      <c r="F83" s="204">
        <v>0</v>
      </c>
      <c r="G83" s="204">
        <v>0</v>
      </c>
      <c r="H83" s="205" t="e">
        <v>#DIV/0!</v>
      </c>
      <c r="I83" s="206">
        <v>0</v>
      </c>
      <c r="J83" s="206">
        <v>0</v>
      </c>
      <c r="K83" s="206">
        <v>0</v>
      </c>
      <c r="L83" s="206">
        <v>0</v>
      </c>
      <c r="M83" s="206">
        <v>0</v>
      </c>
      <c r="N83" s="206">
        <v>0</v>
      </c>
      <c r="O83" s="201"/>
      <c r="P83" s="201"/>
      <c r="Q83" s="201"/>
      <c r="R83" s="201"/>
    </row>
    <row r="84" spans="1:18" s="196" customFormat="1" x14ac:dyDescent="0.25">
      <c r="A84" s="203" t="s">
        <v>238</v>
      </c>
      <c r="B84" s="204">
        <v>0</v>
      </c>
      <c r="C84" s="204">
        <v>0</v>
      </c>
      <c r="D84" s="204">
        <v>0</v>
      </c>
      <c r="E84" s="204">
        <v>0</v>
      </c>
      <c r="F84" s="204">
        <v>0</v>
      </c>
      <c r="G84" s="204">
        <v>0</v>
      </c>
      <c r="H84" s="205" t="e">
        <v>#DIV/0!</v>
      </c>
      <c r="I84" s="206">
        <v>0</v>
      </c>
      <c r="J84" s="206">
        <v>0</v>
      </c>
      <c r="K84" s="206">
        <v>0</v>
      </c>
      <c r="L84" s="206">
        <v>0</v>
      </c>
      <c r="M84" s="206">
        <v>0</v>
      </c>
      <c r="N84" s="206">
        <v>0</v>
      </c>
      <c r="O84" s="201"/>
      <c r="P84" s="201"/>
      <c r="Q84" s="201"/>
      <c r="R84" s="201"/>
    </row>
    <row r="85" spans="1:18" s="196" customFormat="1" x14ac:dyDescent="0.25">
      <c r="A85" s="203" t="s">
        <v>239</v>
      </c>
      <c r="B85" s="204">
        <v>0</v>
      </c>
      <c r="C85" s="204">
        <v>0</v>
      </c>
      <c r="D85" s="204">
        <v>0</v>
      </c>
      <c r="E85" s="204">
        <v>0</v>
      </c>
      <c r="F85" s="204">
        <v>0</v>
      </c>
      <c r="G85" s="204">
        <v>0</v>
      </c>
      <c r="H85" s="205" t="e">
        <v>#DIV/0!</v>
      </c>
      <c r="I85" s="206">
        <v>0</v>
      </c>
      <c r="J85" s="206">
        <v>0</v>
      </c>
      <c r="K85" s="206">
        <v>0</v>
      </c>
      <c r="L85" s="206">
        <v>0</v>
      </c>
      <c r="M85" s="206">
        <v>0</v>
      </c>
      <c r="N85" s="206">
        <v>0</v>
      </c>
      <c r="O85" s="201"/>
      <c r="P85" s="201"/>
      <c r="Q85" s="201"/>
      <c r="R85" s="201"/>
    </row>
    <row r="86" spans="1:18" s="196" customFormat="1" x14ac:dyDescent="0.25">
      <c r="A86" s="203" t="s">
        <v>240</v>
      </c>
      <c r="B86" s="204">
        <v>0</v>
      </c>
      <c r="C86" s="204">
        <v>0</v>
      </c>
      <c r="D86" s="204">
        <v>0</v>
      </c>
      <c r="E86" s="204">
        <v>0</v>
      </c>
      <c r="F86" s="204">
        <v>0</v>
      </c>
      <c r="G86" s="204">
        <v>0</v>
      </c>
      <c r="H86" s="205" t="e">
        <v>#DIV/0!</v>
      </c>
      <c r="I86" s="206">
        <v>0</v>
      </c>
      <c r="J86" s="206">
        <v>0</v>
      </c>
      <c r="K86" s="206">
        <v>0</v>
      </c>
      <c r="L86" s="206">
        <v>0</v>
      </c>
      <c r="M86" s="206">
        <v>0</v>
      </c>
      <c r="N86" s="206">
        <v>0</v>
      </c>
      <c r="O86" s="201"/>
      <c r="P86" s="201"/>
      <c r="Q86" s="201"/>
      <c r="R86" s="201"/>
    </row>
    <row r="87" spans="1:18" s="196" customFormat="1" x14ac:dyDescent="0.25">
      <c r="A87" s="203" t="s">
        <v>241</v>
      </c>
      <c r="B87" s="204">
        <v>6799770</v>
      </c>
      <c r="C87" s="204">
        <v>6799770</v>
      </c>
      <c r="D87" s="204">
        <v>4646710</v>
      </c>
      <c r="E87" s="204">
        <v>2114987.8917391296</v>
      </c>
      <c r="F87" s="204">
        <v>1653308.4700000007</v>
      </c>
      <c r="G87" s="204">
        <v>1638703.2550000004</v>
      </c>
      <c r="H87" s="205">
        <v>0.24099392405919617</v>
      </c>
      <c r="I87" s="206">
        <v>5161066.7449999992</v>
      </c>
      <c r="J87" s="206">
        <v>2153060</v>
      </c>
      <c r="K87" s="206">
        <v>4684782.10826087</v>
      </c>
      <c r="L87" s="206">
        <v>2531722.1082608704</v>
      </c>
      <c r="M87" s="206">
        <v>461679.42173912888</v>
      </c>
      <c r="N87" s="206">
        <v>14605.215000000317</v>
      </c>
      <c r="O87" s="201"/>
      <c r="P87" s="201"/>
      <c r="Q87" s="201"/>
      <c r="R87" s="201"/>
    </row>
    <row r="88" spans="1:18" x14ac:dyDescent="0.35">
      <c r="A88" s="209" t="s">
        <v>110</v>
      </c>
      <c r="B88" s="210">
        <v>347618655</v>
      </c>
      <c r="C88" s="210">
        <v>354927495.00999999</v>
      </c>
      <c r="D88" s="210">
        <v>344275055</v>
      </c>
      <c r="E88" s="210">
        <v>76843427.500739142</v>
      </c>
      <c r="F88" s="210">
        <v>75940625.220000014</v>
      </c>
      <c r="G88" s="210">
        <v>75925487.279800013</v>
      </c>
      <c r="H88" s="211">
        <v>0.21391830260335518</v>
      </c>
      <c r="I88" s="212">
        <v>279002007.73019999</v>
      </c>
      <c r="J88" s="212">
        <v>10652440.00999999</v>
      </c>
      <c r="K88" s="212">
        <v>278084067.50926083</v>
      </c>
      <c r="L88" s="212">
        <v>267431627.49926084</v>
      </c>
      <c r="M88" s="212">
        <v>902802.28073912859</v>
      </c>
      <c r="N88" s="212">
        <v>15137.940200001001</v>
      </c>
    </row>
    <row r="89" spans="1:18" x14ac:dyDescent="0.35">
      <c r="B89" s="214"/>
    </row>
    <row r="90" spans="1:18" x14ac:dyDescent="0.35">
      <c r="B90" s="214"/>
      <c r="C90" s="214"/>
      <c r="D90" s="214"/>
      <c r="E90" s="214"/>
      <c r="F90" s="214"/>
      <c r="G90" s="214"/>
    </row>
    <row r="92" spans="1:18" x14ac:dyDescent="0.35">
      <c r="B92" s="214"/>
      <c r="C92" s="214"/>
      <c r="D92" s="214"/>
      <c r="E92" s="214"/>
      <c r="F92" s="214"/>
      <c r="G92" s="214"/>
    </row>
  </sheetData>
  <sheetProtection formatCells="0" formatColumns="0" formatRows="0" autoFilter="0"/>
  <autoFilter ref="I1:N93" xr:uid="{A1E1E49D-2B56-4AEC-B03D-B3AFFB78F8A7}"/>
  <mergeCells count="5">
    <mergeCell ref="A2:N2"/>
    <mergeCell ref="A3:N3"/>
    <mergeCell ref="A4:N4"/>
    <mergeCell ref="A7:A8"/>
    <mergeCell ref="A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B8623-C318-4EB5-94F6-165483C0CBE4}">
  <sheetPr>
    <tabColor theme="5"/>
  </sheetPr>
  <dimension ref="A2:CA91"/>
  <sheetViews>
    <sheetView topLeftCell="A34" zoomScale="90" zoomScaleNormal="90" workbookViewId="0">
      <pane xSplit="1" topLeftCell="AF1" activePane="topRight" state="frozen"/>
      <selection pane="topRight" activeCell="C82" sqref="C82"/>
    </sheetView>
  </sheetViews>
  <sheetFormatPr defaultColWidth="9.1796875" defaultRowHeight="14.5" x14ac:dyDescent="0.35"/>
  <cols>
    <col min="1" max="1" width="45.81640625" style="262" customWidth="1"/>
    <col min="2" max="2" width="15.1796875" style="262" customWidth="1"/>
    <col min="3" max="3" width="15" style="262" customWidth="1"/>
    <col min="4" max="4" width="16.453125" style="262" customWidth="1"/>
    <col min="5" max="5" width="13.453125" style="262" customWidth="1"/>
    <col min="6" max="6" width="13.54296875" style="262" customWidth="1"/>
    <col min="7" max="7" width="15.1796875" style="262" customWidth="1"/>
    <col min="8" max="8" width="10.26953125" style="262" customWidth="1"/>
    <col min="9" max="10" width="14.81640625" style="262" customWidth="1"/>
    <col min="11" max="11" width="15.453125" style="262" customWidth="1"/>
    <col min="12" max="12" width="14.7265625" style="262" customWidth="1"/>
    <col min="13" max="13" width="12.453125" style="262" customWidth="1"/>
    <col min="14" max="14" width="13.81640625" style="262" customWidth="1"/>
    <col min="15" max="15" width="16.453125" style="262" customWidth="1"/>
    <col min="16" max="16" width="13.453125" style="262" customWidth="1"/>
    <col min="17" max="17" width="12.81640625" style="262" customWidth="1"/>
    <col min="18" max="18" width="15.1796875" style="262" customWidth="1"/>
    <col min="19" max="19" width="11.54296875" style="262" customWidth="1"/>
    <col min="20" max="20" width="12.54296875" style="262" customWidth="1"/>
    <col min="21" max="21" width="14.81640625" style="262" customWidth="1"/>
    <col min="22" max="22" width="15.453125" style="262" customWidth="1"/>
    <col min="23" max="23" width="14.7265625" style="262" customWidth="1"/>
    <col min="24" max="24" width="12.453125" style="262" customWidth="1"/>
    <col min="25" max="25" width="13.81640625" style="262" customWidth="1"/>
    <col min="26" max="26" width="16.453125" style="262" customWidth="1"/>
    <col min="27" max="27" width="13.453125" style="262" customWidth="1"/>
    <col min="28" max="28" width="16.453125" style="262" customWidth="1"/>
    <col min="29" max="29" width="13.453125" style="262" customWidth="1"/>
    <col min="30" max="30" width="12.81640625" style="262" customWidth="1"/>
    <col min="31" max="31" width="15.1796875" style="262" customWidth="1"/>
    <col min="32" max="32" width="11.54296875" style="262" customWidth="1"/>
    <col min="33" max="33" width="12.54296875" style="262" customWidth="1"/>
    <col min="34" max="34" width="14.81640625" style="262" customWidth="1"/>
    <col min="35" max="35" width="15.453125" style="262" customWidth="1"/>
    <col min="36" max="36" width="14.7265625" style="262" customWidth="1"/>
    <col min="37" max="37" width="12.453125" style="262" customWidth="1"/>
    <col min="38" max="38" width="13.81640625" style="262" customWidth="1"/>
    <col min="39" max="39" width="16.453125" style="262" customWidth="1"/>
    <col min="40" max="40" width="13.453125" style="262" customWidth="1"/>
    <col min="41" max="41" width="16.453125" style="262" customWidth="1"/>
    <col min="42" max="42" width="15" style="262" customWidth="1"/>
    <col min="43" max="43" width="12.81640625" style="262" customWidth="1"/>
    <col min="44" max="44" width="15.1796875" style="262" customWidth="1"/>
    <col min="45" max="46" width="13.54296875" style="262" customWidth="1"/>
    <col min="47" max="47" width="14.81640625" style="262" customWidth="1"/>
    <col min="48" max="48" width="15.453125" style="262" customWidth="1"/>
    <col min="49" max="49" width="14.7265625" style="262" customWidth="1"/>
    <col min="50" max="50" width="14.81640625" style="262" customWidth="1"/>
    <col min="51" max="51" width="13.81640625" style="262" customWidth="1"/>
    <col min="52" max="52" width="16.453125" style="262" customWidth="1"/>
    <col min="53" max="53" width="13.453125" style="262" customWidth="1"/>
    <col min="54" max="54" width="16.453125" style="262" customWidth="1"/>
    <col min="55" max="55" width="13.453125" style="262" customWidth="1"/>
    <col min="56" max="56" width="12.81640625" style="262" customWidth="1"/>
    <col min="57" max="57" width="15.1796875" style="262" customWidth="1"/>
    <col min="58" max="58" width="11.54296875" style="262" customWidth="1"/>
    <col min="59" max="59" width="12.54296875" style="262" customWidth="1"/>
    <col min="60" max="60" width="14.81640625" style="262" customWidth="1"/>
    <col min="61" max="61" width="15.453125" style="262" customWidth="1"/>
    <col min="62" max="62" width="14.7265625" style="262" customWidth="1"/>
    <col min="63" max="63" width="12.453125" style="262" customWidth="1"/>
    <col min="64" max="64" width="13.81640625" style="262" customWidth="1"/>
    <col min="65" max="65" width="16.453125" style="262" customWidth="1"/>
    <col min="66" max="66" width="13.453125" style="262" customWidth="1"/>
    <col min="67" max="67" width="16.453125" style="262" customWidth="1"/>
    <col min="68" max="68" width="13.453125" style="262" customWidth="1"/>
    <col min="69" max="69" width="12.81640625" style="262" customWidth="1"/>
    <col min="70" max="70" width="15.1796875" style="262" customWidth="1"/>
    <col min="71" max="71" width="11.54296875" style="262" customWidth="1"/>
    <col min="72" max="72" width="12.54296875" style="262" customWidth="1"/>
    <col min="73" max="73" width="14.81640625" style="262" customWidth="1"/>
    <col min="74" max="74" width="15.453125" style="262" customWidth="1"/>
    <col min="75" max="75" width="14.7265625" style="262" customWidth="1"/>
    <col min="76" max="76" width="12.453125" style="262" customWidth="1"/>
    <col min="77" max="77" width="13.81640625" style="262" customWidth="1"/>
    <col min="78" max="78" width="16.453125" style="262" customWidth="1"/>
    <col min="79" max="79" width="13.453125" style="262" customWidth="1"/>
    <col min="80" max="80" width="9.1796875" style="262" customWidth="1"/>
    <col min="81" max="16384" width="9.1796875" style="262"/>
  </cols>
  <sheetData>
    <row r="2" spans="1:79" s="215" customFormat="1" ht="12" x14ac:dyDescent="0.25">
      <c r="A2" s="6"/>
      <c r="B2" s="6"/>
      <c r="C2" s="6"/>
      <c r="D2" s="7"/>
      <c r="O2" s="7"/>
      <c r="Z2" s="7"/>
      <c r="AB2" s="7"/>
      <c r="AM2" s="7"/>
      <c r="AO2" s="7"/>
      <c r="AZ2" s="7"/>
      <c r="BB2" s="7"/>
      <c r="BM2" s="7"/>
      <c r="BO2" s="7"/>
      <c r="BZ2" s="7"/>
    </row>
    <row r="3" spans="1:79" s="215" customFormat="1" ht="13" x14ac:dyDescent="0.25">
      <c r="A3" s="400" t="s">
        <v>0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400"/>
      <c r="AS3" s="400"/>
      <c r="AT3" s="400"/>
      <c r="AU3" s="400"/>
      <c r="AV3" s="400"/>
      <c r="AW3" s="400"/>
      <c r="AX3" s="400"/>
      <c r="AY3" s="400"/>
      <c r="AZ3" s="400"/>
      <c r="BA3" s="400"/>
      <c r="BB3" s="400"/>
      <c r="BC3" s="400"/>
      <c r="BD3" s="400"/>
      <c r="BE3" s="400"/>
      <c r="BF3" s="400"/>
      <c r="BG3" s="400"/>
      <c r="BH3" s="400"/>
      <c r="BI3" s="400"/>
      <c r="BJ3" s="400"/>
      <c r="BK3" s="400"/>
      <c r="BL3" s="400"/>
      <c r="BM3" s="400"/>
      <c r="BN3" s="400"/>
      <c r="BO3" s="400"/>
      <c r="BP3" s="400"/>
      <c r="BQ3" s="400"/>
      <c r="BR3" s="400"/>
      <c r="BS3" s="400"/>
      <c r="BT3" s="400"/>
      <c r="BU3" s="400"/>
      <c r="BV3" s="400"/>
      <c r="BW3" s="400"/>
      <c r="BX3" s="400"/>
      <c r="BY3" s="400"/>
      <c r="BZ3" s="400"/>
      <c r="CA3" s="400"/>
    </row>
    <row r="4" spans="1:79" s="215" customFormat="1" ht="13" x14ac:dyDescent="0.25">
      <c r="A4" s="400" t="s">
        <v>262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400"/>
      <c r="AU4" s="400"/>
      <c r="AV4" s="400"/>
      <c r="AW4" s="400"/>
      <c r="AX4" s="400"/>
      <c r="AY4" s="400"/>
      <c r="AZ4" s="400"/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0"/>
      <c r="BX4" s="400"/>
      <c r="BY4" s="400"/>
      <c r="BZ4" s="400"/>
      <c r="CA4" s="400"/>
    </row>
    <row r="5" spans="1:79" s="215" customFormat="1" ht="13" x14ac:dyDescent="0.25">
      <c r="A5" s="401" t="s">
        <v>1144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401"/>
      <c r="AI5" s="401"/>
      <c r="AJ5" s="401"/>
      <c r="AK5" s="401"/>
      <c r="AL5" s="401"/>
      <c r="AM5" s="401"/>
      <c r="AN5" s="401"/>
      <c r="AO5" s="401"/>
      <c r="AP5" s="401"/>
      <c r="AQ5" s="401"/>
      <c r="AR5" s="401"/>
      <c r="AS5" s="401"/>
      <c r="AT5" s="401"/>
      <c r="AU5" s="401"/>
      <c r="AV5" s="401"/>
      <c r="AW5" s="401"/>
      <c r="AX5" s="401"/>
      <c r="AY5" s="401"/>
      <c r="AZ5" s="401"/>
      <c r="BA5" s="401"/>
      <c r="BB5" s="401"/>
      <c r="BC5" s="401"/>
      <c r="BD5" s="401"/>
      <c r="BE5" s="401"/>
      <c r="BF5" s="401"/>
      <c r="BG5" s="401"/>
      <c r="BH5" s="401"/>
      <c r="BI5" s="401"/>
      <c r="BJ5" s="401"/>
      <c r="BK5" s="401"/>
      <c r="BL5" s="401"/>
      <c r="BM5" s="401"/>
      <c r="BN5" s="401"/>
      <c r="BO5" s="401"/>
      <c r="BP5" s="401"/>
      <c r="BQ5" s="401"/>
      <c r="BR5" s="401"/>
      <c r="BS5" s="401"/>
      <c r="BT5" s="401"/>
      <c r="BU5" s="401"/>
      <c r="BV5" s="401"/>
      <c r="BW5" s="401"/>
      <c r="BX5" s="401"/>
      <c r="BY5" s="401"/>
      <c r="BZ5" s="401"/>
      <c r="CA5" s="401"/>
    </row>
    <row r="6" spans="1:79" s="215" customFormat="1" ht="12.5" thickBot="1" x14ac:dyDescent="0.3">
      <c r="A6" s="12"/>
      <c r="B6" s="9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</row>
    <row r="7" spans="1:79" s="215" customFormat="1" ht="14.5" customHeight="1" thickTop="1" x14ac:dyDescent="0.25">
      <c r="A7" s="410" t="s">
        <v>79</v>
      </c>
      <c r="B7" s="413" t="s">
        <v>263</v>
      </c>
      <c r="C7" s="413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4"/>
      <c r="O7" s="415" t="s">
        <v>250</v>
      </c>
      <c r="P7" s="398"/>
      <c r="Q7" s="398"/>
      <c r="R7" s="398"/>
      <c r="S7" s="398"/>
      <c r="T7" s="398"/>
      <c r="U7" s="398"/>
      <c r="V7" s="398"/>
      <c r="W7" s="398"/>
      <c r="X7" s="398"/>
      <c r="Y7" s="398"/>
      <c r="Z7" s="398"/>
      <c r="AA7" s="399"/>
      <c r="AB7" s="416" t="s">
        <v>251</v>
      </c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8"/>
      <c r="AO7" s="415" t="s">
        <v>252</v>
      </c>
      <c r="AP7" s="398"/>
      <c r="AQ7" s="398"/>
      <c r="AR7" s="398"/>
      <c r="AS7" s="398"/>
      <c r="AT7" s="398"/>
      <c r="AU7" s="398"/>
      <c r="AV7" s="398"/>
      <c r="AW7" s="398"/>
      <c r="AX7" s="398"/>
      <c r="AY7" s="398"/>
      <c r="AZ7" s="398"/>
      <c r="BA7" s="399"/>
      <c r="BB7" s="416" t="s">
        <v>254</v>
      </c>
      <c r="BC7" s="417"/>
      <c r="BD7" s="417"/>
      <c r="BE7" s="417"/>
      <c r="BF7" s="417"/>
      <c r="BG7" s="417"/>
      <c r="BH7" s="417"/>
      <c r="BI7" s="417"/>
      <c r="BJ7" s="417"/>
      <c r="BK7" s="417"/>
      <c r="BL7" s="417"/>
      <c r="BM7" s="417"/>
      <c r="BN7" s="418"/>
      <c r="BO7" s="398" t="s">
        <v>255</v>
      </c>
      <c r="BP7" s="398"/>
      <c r="BQ7" s="398"/>
      <c r="BR7" s="398"/>
      <c r="BS7" s="398"/>
      <c r="BT7" s="398"/>
      <c r="BU7" s="398"/>
      <c r="BV7" s="398"/>
      <c r="BW7" s="398"/>
      <c r="BX7" s="398"/>
      <c r="BY7" s="398"/>
      <c r="BZ7" s="398"/>
      <c r="CA7" s="399"/>
    </row>
    <row r="8" spans="1:79" s="225" customFormat="1" ht="48" x14ac:dyDescent="0.25">
      <c r="A8" s="411"/>
      <c r="B8" s="216" t="s">
        <v>2</v>
      </c>
      <c r="C8" s="216" t="s">
        <v>3</v>
      </c>
      <c r="D8" s="216" t="s">
        <v>57</v>
      </c>
      <c r="E8" s="216" t="s">
        <v>30</v>
      </c>
      <c r="F8" s="216" t="s">
        <v>58</v>
      </c>
      <c r="G8" s="216" t="s">
        <v>80</v>
      </c>
      <c r="H8" s="216" t="s">
        <v>18</v>
      </c>
      <c r="I8" s="216" t="s">
        <v>59</v>
      </c>
      <c r="J8" s="216" t="s">
        <v>60</v>
      </c>
      <c r="K8" s="216" t="s">
        <v>32</v>
      </c>
      <c r="L8" s="216" t="s">
        <v>31</v>
      </c>
      <c r="M8" s="216" t="s">
        <v>61</v>
      </c>
      <c r="N8" s="217" t="s">
        <v>62</v>
      </c>
      <c r="O8" s="218" t="s">
        <v>2</v>
      </c>
      <c r="P8" s="219" t="s">
        <v>3</v>
      </c>
      <c r="Q8" s="219" t="s">
        <v>57</v>
      </c>
      <c r="R8" s="219" t="s">
        <v>30</v>
      </c>
      <c r="S8" s="219" t="s">
        <v>58</v>
      </c>
      <c r="T8" s="219" t="s">
        <v>80</v>
      </c>
      <c r="U8" s="219" t="s">
        <v>18</v>
      </c>
      <c r="V8" s="219" t="s">
        <v>59</v>
      </c>
      <c r="W8" s="219" t="s">
        <v>60</v>
      </c>
      <c r="X8" s="219" t="s">
        <v>32</v>
      </c>
      <c r="Y8" s="219" t="s">
        <v>31</v>
      </c>
      <c r="Z8" s="219" t="s">
        <v>61</v>
      </c>
      <c r="AA8" s="220" t="s">
        <v>62</v>
      </c>
      <c r="AB8" s="221" t="s">
        <v>2</v>
      </c>
      <c r="AC8" s="222" t="s">
        <v>3</v>
      </c>
      <c r="AD8" s="222" t="s">
        <v>57</v>
      </c>
      <c r="AE8" s="222" t="s">
        <v>30</v>
      </c>
      <c r="AF8" s="222" t="s">
        <v>58</v>
      </c>
      <c r="AG8" s="222" t="s">
        <v>80</v>
      </c>
      <c r="AH8" s="222" t="s">
        <v>18</v>
      </c>
      <c r="AI8" s="222" t="s">
        <v>59</v>
      </c>
      <c r="AJ8" s="222" t="s">
        <v>60</v>
      </c>
      <c r="AK8" s="222" t="s">
        <v>32</v>
      </c>
      <c r="AL8" s="222" t="s">
        <v>31</v>
      </c>
      <c r="AM8" s="222" t="s">
        <v>61</v>
      </c>
      <c r="AN8" s="223" t="s">
        <v>62</v>
      </c>
      <c r="AO8" s="218" t="s">
        <v>2</v>
      </c>
      <c r="AP8" s="219" t="s">
        <v>3</v>
      </c>
      <c r="AQ8" s="219" t="s">
        <v>57</v>
      </c>
      <c r="AR8" s="219" t="s">
        <v>30</v>
      </c>
      <c r="AS8" s="219" t="s">
        <v>58</v>
      </c>
      <c r="AT8" s="219" t="s">
        <v>80</v>
      </c>
      <c r="AU8" s="219" t="s">
        <v>18</v>
      </c>
      <c r="AV8" s="219" t="s">
        <v>59</v>
      </c>
      <c r="AW8" s="219" t="s">
        <v>60</v>
      </c>
      <c r="AX8" s="219" t="s">
        <v>32</v>
      </c>
      <c r="AY8" s="219" t="s">
        <v>31</v>
      </c>
      <c r="AZ8" s="219" t="s">
        <v>61</v>
      </c>
      <c r="BA8" s="220" t="s">
        <v>62</v>
      </c>
      <c r="BB8" s="221" t="s">
        <v>2</v>
      </c>
      <c r="BC8" s="222" t="s">
        <v>3</v>
      </c>
      <c r="BD8" s="222" t="s">
        <v>57</v>
      </c>
      <c r="BE8" s="222" t="s">
        <v>30</v>
      </c>
      <c r="BF8" s="222" t="s">
        <v>58</v>
      </c>
      <c r="BG8" s="222" t="s">
        <v>80</v>
      </c>
      <c r="BH8" s="222" t="s">
        <v>18</v>
      </c>
      <c r="BI8" s="222" t="s">
        <v>59</v>
      </c>
      <c r="BJ8" s="222" t="s">
        <v>60</v>
      </c>
      <c r="BK8" s="222" t="s">
        <v>32</v>
      </c>
      <c r="BL8" s="222" t="s">
        <v>31</v>
      </c>
      <c r="BM8" s="222" t="s">
        <v>61</v>
      </c>
      <c r="BN8" s="223" t="s">
        <v>62</v>
      </c>
      <c r="BO8" s="224" t="s">
        <v>2</v>
      </c>
      <c r="BP8" s="219" t="s">
        <v>3</v>
      </c>
      <c r="BQ8" s="219" t="s">
        <v>57</v>
      </c>
      <c r="BR8" s="219" t="s">
        <v>30</v>
      </c>
      <c r="BS8" s="219" t="s">
        <v>58</v>
      </c>
      <c r="BT8" s="219" t="s">
        <v>80</v>
      </c>
      <c r="BU8" s="219" t="s">
        <v>18</v>
      </c>
      <c r="BV8" s="219" t="s">
        <v>59</v>
      </c>
      <c r="BW8" s="219" t="s">
        <v>60</v>
      </c>
      <c r="BX8" s="219" t="s">
        <v>32</v>
      </c>
      <c r="BY8" s="219" t="s">
        <v>31</v>
      </c>
      <c r="BZ8" s="219" t="s">
        <v>61</v>
      </c>
      <c r="CA8" s="220" t="s">
        <v>62</v>
      </c>
    </row>
    <row r="9" spans="1:79" s="225" customFormat="1" x14ac:dyDescent="0.25">
      <c r="A9" s="412"/>
      <c r="B9" s="216" t="s">
        <v>20</v>
      </c>
      <c r="C9" s="216" t="s">
        <v>21</v>
      </c>
      <c r="D9" s="216" t="s">
        <v>22</v>
      </c>
      <c r="E9" s="216" t="s">
        <v>23</v>
      </c>
      <c r="F9" s="216" t="s">
        <v>24</v>
      </c>
      <c r="G9" s="216" t="s">
        <v>63</v>
      </c>
      <c r="H9" s="216" t="s">
        <v>33</v>
      </c>
      <c r="I9" s="216" t="s">
        <v>81</v>
      </c>
      <c r="J9" s="216" t="s">
        <v>82</v>
      </c>
      <c r="K9" s="216" t="s">
        <v>83</v>
      </c>
      <c r="L9" s="216" t="s">
        <v>84</v>
      </c>
      <c r="M9" s="216" t="s">
        <v>85</v>
      </c>
      <c r="N9" s="217" t="s">
        <v>86</v>
      </c>
      <c r="O9" s="218" t="s">
        <v>20</v>
      </c>
      <c r="P9" s="219" t="s">
        <v>21</v>
      </c>
      <c r="Q9" s="219" t="s">
        <v>22</v>
      </c>
      <c r="R9" s="219" t="s">
        <v>23</v>
      </c>
      <c r="S9" s="219" t="s">
        <v>24</v>
      </c>
      <c r="T9" s="219" t="s">
        <v>63</v>
      </c>
      <c r="U9" s="219" t="s">
        <v>33</v>
      </c>
      <c r="V9" s="219" t="s">
        <v>81</v>
      </c>
      <c r="W9" s="219" t="s">
        <v>82</v>
      </c>
      <c r="X9" s="219" t="s">
        <v>83</v>
      </c>
      <c r="Y9" s="219" t="s">
        <v>84</v>
      </c>
      <c r="Z9" s="219" t="s">
        <v>85</v>
      </c>
      <c r="AA9" s="220" t="s">
        <v>86</v>
      </c>
      <c r="AB9" s="221" t="s">
        <v>20</v>
      </c>
      <c r="AC9" s="222" t="s">
        <v>21</v>
      </c>
      <c r="AD9" s="222" t="s">
        <v>22</v>
      </c>
      <c r="AE9" s="222" t="s">
        <v>23</v>
      </c>
      <c r="AF9" s="222" t="s">
        <v>24</v>
      </c>
      <c r="AG9" s="222" t="s">
        <v>63</v>
      </c>
      <c r="AH9" s="222" t="s">
        <v>33</v>
      </c>
      <c r="AI9" s="222" t="s">
        <v>81</v>
      </c>
      <c r="AJ9" s="222" t="s">
        <v>82</v>
      </c>
      <c r="AK9" s="222" t="s">
        <v>83</v>
      </c>
      <c r="AL9" s="222" t="s">
        <v>84</v>
      </c>
      <c r="AM9" s="222" t="s">
        <v>85</v>
      </c>
      <c r="AN9" s="223" t="s">
        <v>86</v>
      </c>
      <c r="AO9" s="218" t="s">
        <v>20</v>
      </c>
      <c r="AP9" s="219" t="s">
        <v>21</v>
      </c>
      <c r="AQ9" s="219" t="s">
        <v>22</v>
      </c>
      <c r="AR9" s="219" t="s">
        <v>23</v>
      </c>
      <c r="AS9" s="219" t="s">
        <v>24</v>
      </c>
      <c r="AT9" s="219" t="s">
        <v>63</v>
      </c>
      <c r="AU9" s="219" t="s">
        <v>33</v>
      </c>
      <c r="AV9" s="219" t="s">
        <v>81</v>
      </c>
      <c r="AW9" s="219" t="s">
        <v>82</v>
      </c>
      <c r="AX9" s="219" t="s">
        <v>83</v>
      </c>
      <c r="AY9" s="219" t="s">
        <v>84</v>
      </c>
      <c r="AZ9" s="219" t="s">
        <v>85</v>
      </c>
      <c r="BA9" s="220" t="s">
        <v>86</v>
      </c>
      <c r="BB9" s="221" t="s">
        <v>20</v>
      </c>
      <c r="BC9" s="222" t="s">
        <v>21</v>
      </c>
      <c r="BD9" s="222" t="s">
        <v>22</v>
      </c>
      <c r="BE9" s="222" t="s">
        <v>23</v>
      </c>
      <c r="BF9" s="222" t="s">
        <v>24</v>
      </c>
      <c r="BG9" s="222" t="s">
        <v>63</v>
      </c>
      <c r="BH9" s="222" t="s">
        <v>33</v>
      </c>
      <c r="BI9" s="222" t="s">
        <v>81</v>
      </c>
      <c r="BJ9" s="222" t="s">
        <v>82</v>
      </c>
      <c r="BK9" s="222" t="s">
        <v>83</v>
      </c>
      <c r="BL9" s="222" t="s">
        <v>84</v>
      </c>
      <c r="BM9" s="222" t="s">
        <v>85</v>
      </c>
      <c r="BN9" s="223" t="s">
        <v>86</v>
      </c>
      <c r="BO9" s="224" t="s">
        <v>20</v>
      </c>
      <c r="BP9" s="219" t="s">
        <v>21</v>
      </c>
      <c r="BQ9" s="219" t="s">
        <v>22</v>
      </c>
      <c r="BR9" s="219" t="s">
        <v>23</v>
      </c>
      <c r="BS9" s="219" t="s">
        <v>24</v>
      </c>
      <c r="BT9" s="219" t="s">
        <v>63</v>
      </c>
      <c r="BU9" s="219" t="s">
        <v>33</v>
      </c>
      <c r="BV9" s="219" t="s">
        <v>81</v>
      </c>
      <c r="BW9" s="219" t="s">
        <v>82</v>
      </c>
      <c r="BX9" s="219" t="s">
        <v>83</v>
      </c>
      <c r="BY9" s="219" t="s">
        <v>84</v>
      </c>
      <c r="BZ9" s="219" t="s">
        <v>85</v>
      </c>
      <c r="CA9" s="220" t="s">
        <v>86</v>
      </c>
    </row>
    <row r="10" spans="1:79" s="225" customFormat="1" x14ac:dyDescent="0.25">
      <c r="A10" s="226" t="s">
        <v>87</v>
      </c>
      <c r="B10" s="227">
        <v>11046493</v>
      </c>
      <c r="C10" s="227">
        <v>11046493</v>
      </c>
      <c r="D10" s="227">
        <v>10006493</v>
      </c>
      <c r="E10" s="227">
        <v>5423315.449</v>
      </c>
      <c r="F10" s="227">
        <v>5341278.59</v>
      </c>
      <c r="G10" s="227">
        <v>5340745.8647999996</v>
      </c>
      <c r="H10" s="228">
        <v>0.48347886200624934</v>
      </c>
      <c r="I10" s="227">
        <v>5705747.1352000004</v>
      </c>
      <c r="J10" s="227">
        <v>1040000</v>
      </c>
      <c r="K10" s="227">
        <v>5623177.551</v>
      </c>
      <c r="L10" s="227">
        <v>4583177.551</v>
      </c>
      <c r="M10" s="227">
        <v>82036.859000000171</v>
      </c>
      <c r="N10" s="229">
        <v>532.72520000021905</v>
      </c>
      <c r="O10" s="227">
        <v>0</v>
      </c>
      <c r="P10" s="227">
        <v>0</v>
      </c>
      <c r="Q10" s="227">
        <v>0</v>
      </c>
      <c r="R10" s="227">
        <v>0</v>
      </c>
      <c r="S10" s="227">
        <v>0</v>
      </c>
      <c r="T10" s="227">
        <v>0</v>
      </c>
      <c r="U10" s="228" t="e">
        <v>#DIV/0!</v>
      </c>
      <c r="V10" s="227">
        <v>0</v>
      </c>
      <c r="W10" s="227">
        <v>0</v>
      </c>
      <c r="X10" s="227">
        <v>0</v>
      </c>
      <c r="Y10" s="227">
        <v>0</v>
      </c>
      <c r="Z10" s="227">
        <v>0</v>
      </c>
      <c r="AA10" s="229">
        <v>0</v>
      </c>
      <c r="AB10" s="230">
        <v>0</v>
      </c>
      <c r="AC10" s="227">
        <v>0</v>
      </c>
      <c r="AD10" s="227">
        <v>0</v>
      </c>
      <c r="AE10" s="227">
        <v>0</v>
      </c>
      <c r="AF10" s="227">
        <v>0</v>
      </c>
      <c r="AG10" s="227">
        <v>0</v>
      </c>
      <c r="AH10" s="228" t="e">
        <v>#DIV/0!</v>
      </c>
      <c r="AI10" s="227">
        <v>0</v>
      </c>
      <c r="AJ10" s="227">
        <v>0</v>
      </c>
      <c r="AK10" s="227">
        <v>0</v>
      </c>
      <c r="AL10" s="227">
        <v>0</v>
      </c>
      <c r="AM10" s="227">
        <v>0</v>
      </c>
      <c r="AN10" s="229">
        <v>0</v>
      </c>
      <c r="AO10" s="230">
        <v>11046493</v>
      </c>
      <c r="AP10" s="227">
        <v>11046493</v>
      </c>
      <c r="AQ10" s="227">
        <v>10006493</v>
      </c>
      <c r="AR10" s="227">
        <v>5423315.449</v>
      </c>
      <c r="AS10" s="227">
        <v>5341278.59</v>
      </c>
      <c r="AT10" s="227">
        <v>5340745.8647999996</v>
      </c>
      <c r="AU10" s="228">
        <v>0.48347886200624934</v>
      </c>
      <c r="AV10" s="227">
        <v>5705747.1352000004</v>
      </c>
      <c r="AW10" s="227">
        <v>1040000</v>
      </c>
      <c r="AX10" s="227">
        <v>5623177.551</v>
      </c>
      <c r="AY10" s="227">
        <v>4583177.551</v>
      </c>
      <c r="AZ10" s="227">
        <v>82036.859000000171</v>
      </c>
      <c r="BA10" s="229">
        <v>532.72520000021905</v>
      </c>
      <c r="BB10" s="230">
        <v>0</v>
      </c>
      <c r="BC10" s="227">
        <v>0</v>
      </c>
      <c r="BD10" s="227">
        <v>0</v>
      </c>
      <c r="BE10" s="227">
        <v>0</v>
      </c>
      <c r="BF10" s="227">
        <v>0</v>
      </c>
      <c r="BG10" s="227">
        <v>0</v>
      </c>
      <c r="BH10" s="228" t="e">
        <v>#DIV/0!</v>
      </c>
      <c r="BI10" s="227">
        <v>0</v>
      </c>
      <c r="BJ10" s="227">
        <v>0</v>
      </c>
      <c r="BK10" s="227">
        <v>0</v>
      </c>
      <c r="BL10" s="227">
        <v>0</v>
      </c>
      <c r="BM10" s="227">
        <v>0</v>
      </c>
      <c r="BN10" s="229">
        <v>0</v>
      </c>
      <c r="BO10" s="231">
        <v>0</v>
      </c>
      <c r="BP10" s="231">
        <v>0</v>
      </c>
      <c r="BQ10" s="231">
        <v>0</v>
      </c>
      <c r="BR10" s="231">
        <v>0</v>
      </c>
      <c r="BS10" s="231">
        <v>0</v>
      </c>
      <c r="BT10" s="231">
        <v>0</v>
      </c>
      <c r="BU10" s="228" t="e">
        <v>#DIV/0!</v>
      </c>
      <c r="BV10" s="227">
        <v>0</v>
      </c>
      <c r="BW10" s="227">
        <v>0</v>
      </c>
      <c r="BX10" s="227">
        <v>0</v>
      </c>
      <c r="BY10" s="227">
        <v>0</v>
      </c>
      <c r="BZ10" s="227">
        <v>0</v>
      </c>
      <c r="CA10" s="227">
        <v>0</v>
      </c>
    </row>
    <row r="11" spans="1:79" s="225" customFormat="1" x14ac:dyDescent="0.25">
      <c r="A11" s="232" t="s">
        <v>88</v>
      </c>
      <c r="B11" s="233">
        <v>6931200</v>
      </c>
      <c r="C11" s="233">
        <v>6931200</v>
      </c>
      <c r="D11" s="233">
        <v>6931200</v>
      </c>
      <c r="E11" s="233">
        <v>3833346.0139999995</v>
      </c>
      <c r="F11" s="233">
        <v>3831808.8839999996</v>
      </c>
      <c r="G11" s="233">
        <v>3831323.8339999998</v>
      </c>
      <c r="H11" s="234">
        <v>0.55276486524699908</v>
      </c>
      <c r="I11" s="233">
        <v>3099876.1660000002</v>
      </c>
      <c r="J11" s="233">
        <v>0</v>
      </c>
      <c r="K11" s="233">
        <v>3097853.9860000005</v>
      </c>
      <c r="L11" s="233">
        <v>3097853.9860000005</v>
      </c>
      <c r="M11" s="233">
        <v>1537.1299999998882</v>
      </c>
      <c r="N11" s="235">
        <v>485.04999999981374</v>
      </c>
      <c r="O11" s="233">
        <v>0</v>
      </c>
      <c r="P11" s="233">
        <v>0</v>
      </c>
      <c r="Q11" s="233">
        <v>0</v>
      </c>
      <c r="R11" s="233">
        <v>0</v>
      </c>
      <c r="S11" s="233">
        <v>0</v>
      </c>
      <c r="T11" s="233">
        <v>0</v>
      </c>
      <c r="U11" s="234" t="e">
        <v>#DIV/0!</v>
      </c>
      <c r="V11" s="233">
        <v>0</v>
      </c>
      <c r="W11" s="233">
        <v>0</v>
      </c>
      <c r="X11" s="233">
        <v>0</v>
      </c>
      <c r="Y11" s="233">
        <v>0</v>
      </c>
      <c r="Z11" s="233">
        <v>0</v>
      </c>
      <c r="AA11" s="235">
        <v>0</v>
      </c>
      <c r="AB11" s="236">
        <v>0</v>
      </c>
      <c r="AC11" s="233">
        <v>0</v>
      </c>
      <c r="AD11" s="233">
        <v>0</v>
      </c>
      <c r="AE11" s="233">
        <v>0</v>
      </c>
      <c r="AF11" s="233">
        <v>0</v>
      </c>
      <c r="AG11" s="233">
        <v>0</v>
      </c>
      <c r="AH11" s="234" t="e">
        <v>#DIV/0!</v>
      </c>
      <c r="AI11" s="233">
        <v>0</v>
      </c>
      <c r="AJ11" s="233">
        <v>0</v>
      </c>
      <c r="AK11" s="233">
        <v>0</v>
      </c>
      <c r="AL11" s="233">
        <v>0</v>
      </c>
      <c r="AM11" s="233">
        <v>0</v>
      </c>
      <c r="AN11" s="235">
        <v>0</v>
      </c>
      <c r="AO11" s="236">
        <v>6931200</v>
      </c>
      <c r="AP11" s="233">
        <v>6931200</v>
      </c>
      <c r="AQ11" s="233">
        <v>6931200</v>
      </c>
      <c r="AR11" s="233">
        <v>3833346.0139999995</v>
      </c>
      <c r="AS11" s="233">
        <v>3831808.8839999996</v>
      </c>
      <c r="AT11" s="233">
        <v>3831323.8339999998</v>
      </c>
      <c r="AU11" s="234">
        <v>0.55276486524699908</v>
      </c>
      <c r="AV11" s="233">
        <v>3099876.1660000002</v>
      </c>
      <c r="AW11" s="233">
        <v>0</v>
      </c>
      <c r="AX11" s="233">
        <v>3097853.9860000005</v>
      </c>
      <c r="AY11" s="233">
        <v>3097853.9860000005</v>
      </c>
      <c r="AZ11" s="233">
        <v>1537.1299999998882</v>
      </c>
      <c r="BA11" s="235">
        <v>485.04999999981374</v>
      </c>
      <c r="BB11" s="236">
        <v>0</v>
      </c>
      <c r="BC11" s="233">
        <v>0</v>
      </c>
      <c r="BD11" s="233">
        <v>0</v>
      </c>
      <c r="BE11" s="233">
        <v>0</v>
      </c>
      <c r="BF11" s="233">
        <v>0</v>
      </c>
      <c r="BG11" s="233">
        <v>0</v>
      </c>
      <c r="BH11" s="234" t="e">
        <v>#DIV/0!</v>
      </c>
      <c r="BI11" s="233">
        <v>0</v>
      </c>
      <c r="BJ11" s="233">
        <v>0</v>
      </c>
      <c r="BK11" s="233">
        <v>0</v>
      </c>
      <c r="BL11" s="233">
        <v>0</v>
      </c>
      <c r="BM11" s="233">
        <v>0</v>
      </c>
      <c r="BN11" s="235">
        <v>0</v>
      </c>
      <c r="BO11" s="237">
        <v>0</v>
      </c>
      <c r="BP11" s="237">
        <v>0</v>
      </c>
      <c r="BQ11" s="237">
        <v>0</v>
      </c>
      <c r="BR11" s="237">
        <v>0</v>
      </c>
      <c r="BS11" s="237">
        <v>0</v>
      </c>
      <c r="BT11" s="237">
        <v>0</v>
      </c>
      <c r="BU11" s="234" t="e">
        <v>#DIV/0!</v>
      </c>
      <c r="BV11" s="233">
        <v>0</v>
      </c>
      <c r="BW11" s="233">
        <v>0</v>
      </c>
      <c r="BX11" s="233">
        <v>0</v>
      </c>
      <c r="BY11" s="233">
        <v>0</v>
      </c>
      <c r="BZ11" s="233">
        <v>0</v>
      </c>
      <c r="CA11" s="233">
        <v>0</v>
      </c>
    </row>
    <row r="12" spans="1:79" s="225" customFormat="1" ht="24" x14ac:dyDescent="0.25">
      <c r="A12" s="238" t="s">
        <v>89</v>
      </c>
      <c r="B12" s="239">
        <v>6931200</v>
      </c>
      <c r="C12" s="239">
        <v>6931200</v>
      </c>
      <c r="D12" s="239">
        <v>6931200</v>
      </c>
      <c r="E12" s="239">
        <v>3833346.0139999995</v>
      </c>
      <c r="F12" s="239">
        <v>3831808.8839999996</v>
      </c>
      <c r="G12" s="239">
        <v>3831323.8339999998</v>
      </c>
      <c r="H12" s="240">
        <v>0.55276486524699908</v>
      </c>
      <c r="I12" s="239">
        <v>3099876.1660000002</v>
      </c>
      <c r="J12" s="239">
        <v>0</v>
      </c>
      <c r="K12" s="239">
        <v>3097853.9860000005</v>
      </c>
      <c r="L12" s="239">
        <v>3097853.9860000005</v>
      </c>
      <c r="M12" s="239">
        <v>1537.1299999998882</v>
      </c>
      <c r="N12" s="241">
        <v>485.04999999981374</v>
      </c>
      <c r="O12" s="242">
        <v>0</v>
      </c>
      <c r="P12" s="239">
        <v>0</v>
      </c>
      <c r="Q12" s="239">
        <v>0</v>
      </c>
      <c r="R12" s="239">
        <v>0</v>
      </c>
      <c r="S12" s="239">
        <v>0</v>
      </c>
      <c r="T12" s="239">
        <v>0</v>
      </c>
      <c r="U12" s="240" t="e">
        <v>#DIV/0!</v>
      </c>
      <c r="V12" s="239">
        <v>0</v>
      </c>
      <c r="W12" s="239">
        <v>0</v>
      </c>
      <c r="X12" s="239">
        <v>0</v>
      </c>
      <c r="Y12" s="239">
        <v>0</v>
      </c>
      <c r="Z12" s="239">
        <v>0</v>
      </c>
      <c r="AA12" s="241">
        <v>0</v>
      </c>
      <c r="AB12" s="243">
        <v>0</v>
      </c>
      <c r="AC12" s="239">
        <v>0</v>
      </c>
      <c r="AD12" s="239">
        <v>0</v>
      </c>
      <c r="AE12" s="239">
        <v>0</v>
      </c>
      <c r="AF12" s="239">
        <v>0</v>
      </c>
      <c r="AG12" s="239">
        <v>0</v>
      </c>
      <c r="AH12" s="240" t="e">
        <v>#DIV/0!</v>
      </c>
      <c r="AI12" s="239">
        <v>0</v>
      </c>
      <c r="AJ12" s="239">
        <v>0</v>
      </c>
      <c r="AK12" s="239">
        <v>0</v>
      </c>
      <c r="AL12" s="239">
        <v>0</v>
      </c>
      <c r="AM12" s="239">
        <v>0</v>
      </c>
      <c r="AN12" s="241">
        <v>0</v>
      </c>
      <c r="AO12" s="243">
        <v>6931200</v>
      </c>
      <c r="AP12" s="239">
        <v>6931200</v>
      </c>
      <c r="AQ12" s="239">
        <v>6931200</v>
      </c>
      <c r="AR12" s="239">
        <v>3833346.0139999995</v>
      </c>
      <c r="AS12" s="239">
        <v>3831808.8839999996</v>
      </c>
      <c r="AT12" s="239">
        <v>3831323.8339999998</v>
      </c>
      <c r="AU12" s="240">
        <v>0.55276486524699908</v>
      </c>
      <c r="AV12" s="239">
        <v>3099876.1660000002</v>
      </c>
      <c r="AW12" s="239">
        <v>0</v>
      </c>
      <c r="AX12" s="239">
        <v>3097853.9860000005</v>
      </c>
      <c r="AY12" s="239">
        <v>3097853.9860000005</v>
      </c>
      <c r="AZ12" s="239">
        <v>1537.1299999998882</v>
      </c>
      <c r="BA12" s="241">
        <v>485.04999999981374</v>
      </c>
      <c r="BB12" s="243">
        <v>0</v>
      </c>
      <c r="BC12" s="239">
        <v>0</v>
      </c>
      <c r="BD12" s="239">
        <v>0</v>
      </c>
      <c r="BE12" s="239">
        <v>0</v>
      </c>
      <c r="BF12" s="239">
        <v>0</v>
      </c>
      <c r="BG12" s="239">
        <v>0</v>
      </c>
      <c r="BH12" s="240" t="e">
        <v>#DIV/0!</v>
      </c>
      <c r="BI12" s="239">
        <v>0</v>
      </c>
      <c r="BJ12" s="239">
        <v>0</v>
      </c>
      <c r="BK12" s="239">
        <v>0</v>
      </c>
      <c r="BL12" s="239">
        <v>0</v>
      </c>
      <c r="BM12" s="239">
        <v>0</v>
      </c>
      <c r="BN12" s="241">
        <v>0</v>
      </c>
      <c r="BO12" s="244">
        <v>0</v>
      </c>
      <c r="BP12" s="239">
        <v>0</v>
      </c>
      <c r="BQ12" s="239">
        <v>0</v>
      </c>
      <c r="BR12" s="239">
        <v>0</v>
      </c>
      <c r="BS12" s="239">
        <v>0</v>
      </c>
      <c r="BT12" s="239">
        <v>0</v>
      </c>
      <c r="BU12" s="240" t="e">
        <v>#DIV/0!</v>
      </c>
      <c r="BV12" s="239">
        <v>0</v>
      </c>
      <c r="BW12" s="239">
        <v>0</v>
      </c>
      <c r="BX12" s="239">
        <v>0</v>
      </c>
      <c r="BY12" s="239">
        <v>0</v>
      </c>
      <c r="BZ12" s="239">
        <v>0</v>
      </c>
      <c r="CA12" s="239">
        <v>0</v>
      </c>
    </row>
    <row r="13" spans="1:79" s="225" customFormat="1" x14ac:dyDescent="0.25">
      <c r="A13" s="232" t="s">
        <v>90</v>
      </c>
      <c r="B13" s="233">
        <v>4115293</v>
      </c>
      <c r="C13" s="233">
        <v>4115293</v>
      </c>
      <c r="D13" s="233">
        <v>3075293</v>
      </c>
      <c r="E13" s="233">
        <v>1589969.4350000005</v>
      </c>
      <c r="F13" s="233">
        <v>1509469.7060000002</v>
      </c>
      <c r="G13" s="233">
        <v>1509422.0308000001</v>
      </c>
      <c r="H13" s="234">
        <v>0.36678361195666992</v>
      </c>
      <c r="I13" s="233">
        <v>2605870.9692000002</v>
      </c>
      <c r="J13" s="233">
        <v>1040000</v>
      </c>
      <c r="K13" s="233">
        <v>2525323.5649999995</v>
      </c>
      <c r="L13" s="233">
        <v>1485323.5649999995</v>
      </c>
      <c r="M13" s="233">
        <v>80499.729000000283</v>
      </c>
      <c r="N13" s="235">
        <v>47.675200000172481</v>
      </c>
      <c r="O13" s="233">
        <v>0</v>
      </c>
      <c r="P13" s="233">
        <v>0</v>
      </c>
      <c r="Q13" s="233">
        <v>0</v>
      </c>
      <c r="R13" s="233">
        <v>0</v>
      </c>
      <c r="S13" s="233">
        <v>0</v>
      </c>
      <c r="T13" s="233">
        <v>0</v>
      </c>
      <c r="U13" s="234" t="e">
        <v>#DIV/0!</v>
      </c>
      <c r="V13" s="233">
        <v>0</v>
      </c>
      <c r="W13" s="233">
        <v>0</v>
      </c>
      <c r="X13" s="233">
        <v>0</v>
      </c>
      <c r="Y13" s="233">
        <v>0</v>
      </c>
      <c r="Z13" s="233">
        <v>0</v>
      </c>
      <c r="AA13" s="235">
        <v>0</v>
      </c>
      <c r="AB13" s="236">
        <v>0</v>
      </c>
      <c r="AC13" s="233">
        <v>0</v>
      </c>
      <c r="AD13" s="233">
        <v>0</v>
      </c>
      <c r="AE13" s="233">
        <v>0</v>
      </c>
      <c r="AF13" s="233">
        <v>0</v>
      </c>
      <c r="AG13" s="233">
        <v>0</v>
      </c>
      <c r="AH13" s="234" t="e">
        <v>#DIV/0!</v>
      </c>
      <c r="AI13" s="233">
        <v>0</v>
      </c>
      <c r="AJ13" s="233">
        <v>0</v>
      </c>
      <c r="AK13" s="233">
        <v>0</v>
      </c>
      <c r="AL13" s="233">
        <v>0</v>
      </c>
      <c r="AM13" s="233">
        <v>0</v>
      </c>
      <c r="AN13" s="235">
        <v>0</v>
      </c>
      <c r="AO13" s="236">
        <v>4115293</v>
      </c>
      <c r="AP13" s="233">
        <v>4115293</v>
      </c>
      <c r="AQ13" s="233">
        <v>3075293</v>
      </c>
      <c r="AR13" s="233">
        <v>1589969.4350000005</v>
      </c>
      <c r="AS13" s="233">
        <v>1509469.7060000002</v>
      </c>
      <c r="AT13" s="233">
        <v>1509422.0308000001</v>
      </c>
      <c r="AU13" s="234">
        <v>0.36678361195666992</v>
      </c>
      <c r="AV13" s="233">
        <v>2605870.9692000002</v>
      </c>
      <c r="AW13" s="233">
        <v>1040000</v>
      </c>
      <c r="AX13" s="233">
        <v>2525323.5649999995</v>
      </c>
      <c r="AY13" s="233">
        <v>1485323.5649999995</v>
      </c>
      <c r="AZ13" s="233">
        <v>80499.729000000283</v>
      </c>
      <c r="BA13" s="235">
        <v>47.675200000172481</v>
      </c>
      <c r="BB13" s="236">
        <v>0</v>
      </c>
      <c r="BC13" s="233">
        <v>0</v>
      </c>
      <c r="BD13" s="233">
        <v>0</v>
      </c>
      <c r="BE13" s="233">
        <v>0</v>
      </c>
      <c r="BF13" s="233">
        <v>0</v>
      </c>
      <c r="BG13" s="233">
        <v>0</v>
      </c>
      <c r="BH13" s="234" t="e">
        <v>#DIV/0!</v>
      </c>
      <c r="BI13" s="233">
        <v>0</v>
      </c>
      <c r="BJ13" s="233">
        <v>0</v>
      </c>
      <c r="BK13" s="233">
        <v>0</v>
      </c>
      <c r="BL13" s="233">
        <v>0</v>
      </c>
      <c r="BM13" s="233">
        <v>0</v>
      </c>
      <c r="BN13" s="235">
        <v>0</v>
      </c>
      <c r="BO13" s="237">
        <v>0</v>
      </c>
      <c r="BP13" s="237">
        <v>0</v>
      </c>
      <c r="BQ13" s="237">
        <v>0</v>
      </c>
      <c r="BR13" s="237">
        <v>0</v>
      </c>
      <c r="BS13" s="237">
        <v>0</v>
      </c>
      <c r="BT13" s="237">
        <v>0</v>
      </c>
      <c r="BU13" s="234" t="e">
        <v>#DIV/0!</v>
      </c>
      <c r="BV13" s="233">
        <v>0</v>
      </c>
      <c r="BW13" s="233">
        <v>0</v>
      </c>
      <c r="BX13" s="233">
        <v>0</v>
      </c>
      <c r="BY13" s="233">
        <v>0</v>
      </c>
      <c r="BZ13" s="233">
        <v>0</v>
      </c>
      <c r="CA13" s="233">
        <v>0</v>
      </c>
    </row>
    <row r="14" spans="1:79" s="225" customFormat="1" ht="24" x14ac:dyDescent="0.25">
      <c r="A14" s="238" t="s">
        <v>91</v>
      </c>
      <c r="B14" s="239">
        <v>4115293</v>
      </c>
      <c r="C14" s="239">
        <v>4115293</v>
      </c>
      <c r="D14" s="239">
        <v>3075293</v>
      </c>
      <c r="E14" s="239">
        <v>1589969.4350000005</v>
      </c>
      <c r="F14" s="239">
        <v>1509469.7060000002</v>
      </c>
      <c r="G14" s="239">
        <v>1509422.0308000001</v>
      </c>
      <c r="H14" s="240">
        <v>0.36678361195666992</v>
      </c>
      <c r="I14" s="239">
        <v>2605870.9692000002</v>
      </c>
      <c r="J14" s="239">
        <v>1040000</v>
      </c>
      <c r="K14" s="239">
        <v>2525323.5649999995</v>
      </c>
      <c r="L14" s="239">
        <v>1485323.5649999995</v>
      </c>
      <c r="M14" s="239">
        <v>80499.729000000283</v>
      </c>
      <c r="N14" s="241">
        <v>47.675200000172481</v>
      </c>
      <c r="O14" s="242">
        <v>0</v>
      </c>
      <c r="P14" s="239">
        <v>0</v>
      </c>
      <c r="Q14" s="239">
        <v>0</v>
      </c>
      <c r="R14" s="239">
        <v>0</v>
      </c>
      <c r="S14" s="239">
        <v>0</v>
      </c>
      <c r="T14" s="239">
        <v>0</v>
      </c>
      <c r="U14" s="240" t="e">
        <v>#DIV/0!</v>
      </c>
      <c r="V14" s="239">
        <v>0</v>
      </c>
      <c r="W14" s="239">
        <v>0</v>
      </c>
      <c r="X14" s="239">
        <v>0</v>
      </c>
      <c r="Y14" s="239">
        <v>0</v>
      </c>
      <c r="Z14" s="239">
        <v>0</v>
      </c>
      <c r="AA14" s="241">
        <v>0</v>
      </c>
      <c r="AB14" s="243">
        <v>0</v>
      </c>
      <c r="AC14" s="239">
        <v>0</v>
      </c>
      <c r="AD14" s="239">
        <v>0</v>
      </c>
      <c r="AE14" s="239">
        <v>0</v>
      </c>
      <c r="AF14" s="239">
        <v>0</v>
      </c>
      <c r="AG14" s="239">
        <v>0</v>
      </c>
      <c r="AH14" s="240" t="e">
        <v>#DIV/0!</v>
      </c>
      <c r="AI14" s="239">
        <v>0</v>
      </c>
      <c r="AJ14" s="239">
        <v>0</v>
      </c>
      <c r="AK14" s="239">
        <v>0</v>
      </c>
      <c r="AL14" s="239">
        <v>0</v>
      </c>
      <c r="AM14" s="239">
        <v>0</v>
      </c>
      <c r="AN14" s="241">
        <v>0</v>
      </c>
      <c r="AO14" s="243">
        <v>4115293</v>
      </c>
      <c r="AP14" s="239">
        <v>4115293</v>
      </c>
      <c r="AQ14" s="239">
        <v>3075293</v>
      </c>
      <c r="AR14" s="239">
        <v>1589969.4350000005</v>
      </c>
      <c r="AS14" s="239">
        <v>1509469.7060000002</v>
      </c>
      <c r="AT14" s="239">
        <v>1509422.0308000001</v>
      </c>
      <c r="AU14" s="240">
        <v>0.36678361195666992</v>
      </c>
      <c r="AV14" s="239">
        <v>2605870.9692000002</v>
      </c>
      <c r="AW14" s="239">
        <v>1040000</v>
      </c>
      <c r="AX14" s="239">
        <v>2525323.5649999995</v>
      </c>
      <c r="AY14" s="239">
        <v>1485323.5649999995</v>
      </c>
      <c r="AZ14" s="239">
        <v>80499.729000000283</v>
      </c>
      <c r="BA14" s="241">
        <v>47.675200000172481</v>
      </c>
      <c r="BB14" s="243">
        <v>0</v>
      </c>
      <c r="BC14" s="239">
        <v>0</v>
      </c>
      <c r="BD14" s="239">
        <v>0</v>
      </c>
      <c r="BE14" s="239">
        <v>0</v>
      </c>
      <c r="BF14" s="239">
        <v>0</v>
      </c>
      <c r="BG14" s="239">
        <v>0</v>
      </c>
      <c r="BH14" s="240" t="e">
        <v>#DIV/0!</v>
      </c>
      <c r="BI14" s="239">
        <v>0</v>
      </c>
      <c r="BJ14" s="239">
        <v>0</v>
      </c>
      <c r="BK14" s="239">
        <v>0</v>
      </c>
      <c r="BL14" s="239">
        <v>0</v>
      </c>
      <c r="BM14" s="239">
        <v>0</v>
      </c>
      <c r="BN14" s="241">
        <v>0</v>
      </c>
      <c r="BO14" s="244">
        <v>0</v>
      </c>
      <c r="BP14" s="239">
        <v>0</v>
      </c>
      <c r="BQ14" s="239">
        <v>0</v>
      </c>
      <c r="BR14" s="239">
        <v>0</v>
      </c>
      <c r="BS14" s="239">
        <v>0</v>
      </c>
      <c r="BT14" s="239">
        <v>0</v>
      </c>
      <c r="BU14" s="240" t="e">
        <v>#DIV/0!</v>
      </c>
      <c r="BV14" s="239">
        <v>0</v>
      </c>
      <c r="BW14" s="239">
        <v>0</v>
      </c>
      <c r="BX14" s="239">
        <v>0</v>
      </c>
      <c r="BY14" s="239">
        <v>0</v>
      </c>
      <c r="BZ14" s="239">
        <v>0</v>
      </c>
      <c r="CA14" s="239">
        <v>0</v>
      </c>
    </row>
    <row r="15" spans="1:79" s="225" customFormat="1" x14ac:dyDescent="0.25">
      <c r="A15" s="226" t="s">
        <v>92</v>
      </c>
      <c r="B15" s="245">
        <v>74976685</v>
      </c>
      <c r="C15" s="245">
        <v>74976685</v>
      </c>
      <c r="D15" s="245">
        <v>74826145</v>
      </c>
      <c r="E15" s="245">
        <v>69305124.159999996</v>
      </c>
      <c r="F15" s="245">
        <v>68946038.159999996</v>
      </c>
      <c r="G15" s="245">
        <v>68946038.159999996</v>
      </c>
      <c r="H15" s="246">
        <v>0.91956637133263486</v>
      </c>
      <c r="I15" s="245">
        <v>6030646.8400000036</v>
      </c>
      <c r="J15" s="245">
        <v>150540</v>
      </c>
      <c r="K15" s="245">
        <v>5671560.8400000036</v>
      </c>
      <c r="L15" s="245">
        <v>5521020.8400000036</v>
      </c>
      <c r="M15" s="245">
        <v>359086</v>
      </c>
      <c r="N15" s="247">
        <v>0</v>
      </c>
      <c r="O15" s="245">
        <v>0</v>
      </c>
      <c r="P15" s="245">
        <v>0</v>
      </c>
      <c r="Q15" s="245">
        <v>0</v>
      </c>
      <c r="R15" s="245">
        <v>0</v>
      </c>
      <c r="S15" s="245">
        <v>0</v>
      </c>
      <c r="T15" s="245">
        <v>0</v>
      </c>
      <c r="U15" s="246" t="e">
        <v>#DIV/0!</v>
      </c>
      <c r="V15" s="245">
        <v>0</v>
      </c>
      <c r="W15" s="245">
        <v>0</v>
      </c>
      <c r="X15" s="245">
        <v>0</v>
      </c>
      <c r="Y15" s="245">
        <v>0</v>
      </c>
      <c r="Z15" s="245">
        <v>0</v>
      </c>
      <c r="AA15" s="247">
        <v>0</v>
      </c>
      <c r="AB15" s="248">
        <v>0</v>
      </c>
      <c r="AC15" s="245">
        <v>0</v>
      </c>
      <c r="AD15" s="245">
        <v>0</v>
      </c>
      <c r="AE15" s="245">
        <v>0</v>
      </c>
      <c r="AF15" s="245">
        <v>0</v>
      </c>
      <c r="AG15" s="245">
        <v>0</v>
      </c>
      <c r="AH15" s="246" t="e">
        <v>#DIV/0!</v>
      </c>
      <c r="AI15" s="245">
        <v>0</v>
      </c>
      <c r="AJ15" s="245">
        <v>0</v>
      </c>
      <c r="AK15" s="245">
        <v>0</v>
      </c>
      <c r="AL15" s="245">
        <v>0</v>
      </c>
      <c r="AM15" s="245">
        <v>0</v>
      </c>
      <c r="AN15" s="247">
        <v>0</v>
      </c>
      <c r="AO15" s="248">
        <v>74976685</v>
      </c>
      <c r="AP15" s="245">
        <v>74976685</v>
      </c>
      <c r="AQ15" s="245">
        <v>74826145</v>
      </c>
      <c r="AR15" s="245">
        <v>69305124.159999996</v>
      </c>
      <c r="AS15" s="245">
        <v>68946038.159999996</v>
      </c>
      <c r="AT15" s="245">
        <v>68946038.159999996</v>
      </c>
      <c r="AU15" s="246">
        <v>0.91956637133263486</v>
      </c>
      <c r="AV15" s="245">
        <v>6030646.8400000036</v>
      </c>
      <c r="AW15" s="245">
        <v>150540</v>
      </c>
      <c r="AX15" s="245">
        <v>5671560.8400000036</v>
      </c>
      <c r="AY15" s="245">
        <v>5521020.8400000036</v>
      </c>
      <c r="AZ15" s="245">
        <v>359086</v>
      </c>
      <c r="BA15" s="247">
        <v>0</v>
      </c>
      <c r="BB15" s="248">
        <v>0</v>
      </c>
      <c r="BC15" s="245">
        <v>0</v>
      </c>
      <c r="BD15" s="245">
        <v>0</v>
      </c>
      <c r="BE15" s="245">
        <v>0</v>
      </c>
      <c r="BF15" s="245">
        <v>0</v>
      </c>
      <c r="BG15" s="245">
        <v>0</v>
      </c>
      <c r="BH15" s="246" t="e">
        <v>#DIV/0!</v>
      </c>
      <c r="BI15" s="245">
        <v>0</v>
      </c>
      <c r="BJ15" s="245">
        <v>0</v>
      </c>
      <c r="BK15" s="245">
        <v>0</v>
      </c>
      <c r="BL15" s="245">
        <v>0</v>
      </c>
      <c r="BM15" s="245">
        <v>0</v>
      </c>
      <c r="BN15" s="247">
        <v>0</v>
      </c>
      <c r="BO15" s="249">
        <v>0</v>
      </c>
      <c r="BP15" s="249">
        <v>0</v>
      </c>
      <c r="BQ15" s="249">
        <v>0</v>
      </c>
      <c r="BR15" s="249">
        <v>0</v>
      </c>
      <c r="BS15" s="249">
        <v>0</v>
      </c>
      <c r="BT15" s="249">
        <v>0</v>
      </c>
      <c r="BU15" s="246" t="e">
        <v>#DIV/0!</v>
      </c>
      <c r="BV15" s="245">
        <v>0</v>
      </c>
      <c r="BW15" s="245">
        <v>0</v>
      </c>
      <c r="BX15" s="245">
        <v>0</v>
      </c>
      <c r="BY15" s="245">
        <v>0</v>
      </c>
      <c r="BZ15" s="245">
        <v>0</v>
      </c>
      <c r="CA15" s="245">
        <v>0</v>
      </c>
    </row>
    <row r="16" spans="1:79" s="225" customFormat="1" x14ac:dyDescent="0.25">
      <c r="A16" s="232" t="s">
        <v>93</v>
      </c>
      <c r="B16" s="233">
        <v>74976685</v>
      </c>
      <c r="C16" s="233">
        <v>74976685</v>
      </c>
      <c r="D16" s="233">
        <v>74826145</v>
      </c>
      <c r="E16" s="233">
        <v>69305124.159999996</v>
      </c>
      <c r="F16" s="233">
        <v>68946038.159999996</v>
      </c>
      <c r="G16" s="233">
        <v>68946038.159999996</v>
      </c>
      <c r="H16" s="234">
        <v>0.91956637133263486</v>
      </c>
      <c r="I16" s="233">
        <v>6030646.8400000036</v>
      </c>
      <c r="J16" s="233">
        <v>150540</v>
      </c>
      <c r="K16" s="233">
        <v>5671560.8400000036</v>
      </c>
      <c r="L16" s="233">
        <v>5521020.8400000036</v>
      </c>
      <c r="M16" s="233">
        <v>359086</v>
      </c>
      <c r="N16" s="235">
        <v>0</v>
      </c>
      <c r="O16" s="233">
        <v>0</v>
      </c>
      <c r="P16" s="233">
        <v>0</v>
      </c>
      <c r="Q16" s="233">
        <v>0</v>
      </c>
      <c r="R16" s="233">
        <v>0</v>
      </c>
      <c r="S16" s="233">
        <v>0</v>
      </c>
      <c r="T16" s="233">
        <v>0</v>
      </c>
      <c r="U16" s="234" t="e">
        <v>#DIV/0!</v>
      </c>
      <c r="V16" s="233">
        <v>0</v>
      </c>
      <c r="W16" s="233">
        <v>0</v>
      </c>
      <c r="X16" s="233">
        <v>0</v>
      </c>
      <c r="Y16" s="233">
        <v>0</v>
      </c>
      <c r="Z16" s="233">
        <v>0</v>
      </c>
      <c r="AA16" s="235">
        <v>0</v>
      </c>
      <c r="AB16" s="236">
        <v>0</v>
      </c>
      <c r="AC16" s="233">
        <v>0</v>
      </c>
      <c r="AD16" s="233">
        <v>0</v>
      </c>
      <c r="AE16" s="233">
        <v>0</v>
      </c>
      <c r="AF16" s="233">
        <v>0</v>
      </c>
      <c r="AG16" s="233">
        <v>0</v>
      </c>
      <c r="AH16" s="234" t="e">
        <v>#DIV/0!</v>
      </c>
      <c r="AI16" s="233">
        <v>0</v>
      </c>
      <c r="AJ16" s="233">
        <v>0</v>
      </c>
      <c r="AK16" s="233">
        <v>0</v>
      </c>
      <c r="AL16" s="233">
        <v>0</v>
      </c>
      <c r="AM16" s="233">
        <v>0</v>
      </c>
      <c r="AN16" s="235">
        <v>0</v>
      </c>
      <c r="AO16" s="236">
        <v>74976685</v>
      </c>
      <c r="AP16" s="233">
        <v>74976685</v>
      </c>
      <c r="AQ16" s="233">
        <v>74826145</v>
      </c>
      <c r="AR16" s="233">
        <v>69305124.159999996</v>
      </c>
      <c r="AS16" s="233">
        <v>68946038.159999996</v>
      </c>
      <c r="AT16" s="233">
        <v>68946038.159999996</v>
      </c>
      <c r="AU16" s="234">
        <v>0.91956637133263486</v>
      </c>
      <c r="AV16" s="233">
        <v>6030646.8400000036</v>
      </c>
      <c r="AW16" s="233">
        <v>150540</v>
      </c>
      <c r="AX16" s="233">
        <v>5671560.8400000036</v>
      </c>
      <c r="AY16" s="233">
        <v>5521020.8400000036</v>
      </c>
      <c r="AZ16" s="233">
        <v>359086</v>
      </c>
      <c r="BA16" s="235">
        <v>0</v>
      </c>
      <c r="BB16" s="236">
        <v>0</v>
      </c>
      <c r="BC16" s="233">
        <v>0</v>
      </c>
      <c r="BD16" s="233">
        <v>0</v>
      </c>
      <c r="BE16" s="233">
        <v>0</v>
      </c>
      <c r="BF16" s="233">
        <v>0</v>
      </c>
      <c r="BG16" s="233">
        <v>0</v>
      </c>
      <c r="BH16" s="234" t="e">
        <v>#DIV/0!</v>
      </c>
      <c r="BI16" s="233">
        <v>0</v>
      </c>
      <c r="BJ16" s="233">
        <v>0</v>
      </c>
      <c r="BK16" s="233">
        <v>0</v>
      </c>
      <c r="BL16" s="233">
        <v>0</v>
      </c>
      <c r="BM16" s="233">
        <v>0</v>
      </c>
      <c r="BN16" s="235">
        <v>0</v>
      </c>
      <c r="BO16" s="237">
        <v>0</v>
      </c>
      <c r="BP16" s="237">
        <v>0</v>
      </c>
      <c r="BQ16" s="237">
        <v>0</v>
      </c>
      <c r="BR16" s="237">
        <v>0</v>
      </c>
      <c r="BS16" s="237">
        <v>0</v>
      </c>
      <c r="BT16" s="237">
        <v>0</v>
      </c>
      <c r="BU16" s="234" t="e">
        <v>#DIV/0!</v>
      </c>
      <c r="BV16" s="233">
        <v>0</v>
      </c>
      <c r="BW16" s="233">
        <v>0</v>
      </c>
      <c r="BX16" s="233">
        <v>0</v>
      </c>
      <c r="BY16" s="233">
        <v>0</v>
      </c>
      <c r="BZ16" s="233">
        <v>0</v>
      </c>
      <c r="CA16" s="233">
        <v>0</v>
      </c>
    </row>
    <row r="17" spans="1:79" s="225" customFormat="1" x14ac:dyDescent="0.25">
      <c r="A17" s="238" t="s">
        <v>94</v>
      </c>
      <c r="B17" s="239">
        <v>73453680</v>
      </c>
      <c r="C17" s="239">
        <v>73453680</v>
      </c>
      <c r="D17" s="239">
        <v>73453680</v>
      </c>
      <c r="E17" s="239">
        <v>69278519</v>
      </c>
      <c r="F17" s="239">
        <v>68919433</v>
      </c>
      <c r="G17" s="239">
        <v>68919433</v>
      </c>
      <c r="H17" s="240">
        <v>0.93827066254543001</v>
      </c>
      <c r="I17" s="239">
        <v>4534247</v>
      </c>
      <c r="J17" s="239">
        <v>0</v>
      </c>
      <c r="K17" s="239">
        <v>4175161</v>
      </c>
      <c r="L17" s="239">
        <v>4175161</v>
      </c>
      <c r="M17" s="239">
        <v>359086</v>
      </c>
      <c r="N17" s="241">
        <v>0</v>
      </c>
      <c r="O17" s="242">
        <v>0</v>
      </c>
      <c r="P17" s="239">
        <v>0</v>
      </c>
      <c r="Q17" s="239">
        <v>0</v>
      </c>
      <c r="R17" s="239">
        <v>0</v>
      </c>
      <c r="S17" s="239">
        <v>0</v>
      </c>
      <c r="T17" s="239">
        <v>0</v>
      </c>
      <c r="U17" s="240" t="e">
        <v>#DIV/0!</v>
      </c>
      <c r="V17" s="239">
        <v>0</v>
      </c>
      <c r="W17" s="239">
        <v>0</v>
      </c>
      <c r="X17" s="239">
        <v>0</v>
      </c>
      <c r="Y17" s="239">
        <v>0</v>
      </c>
      <c r="Z17" s="239">
        <v>0</v>
      </c>
      <c r="AA17" s="241">
        <v>0</v>
      </c>
      <c r="AB17" s="243">
        <v>0</v>
      </c>
      <c r="AC17" s="239">
        <v>0</v>
      </c>
      <c r="AD17" s="239">
        <v>0</v>
      </c>
      <c r="AE17" s="239">
        <v>0</v>
      </c>
      <c r="AF17" s="239">
        <v>0</v>
      </c>
      <c r="AG17" s="239">
        <v>0</v>
      </c>
      <c r="AH17" s="240" t="e">
        <v>#DIV/0!</v>
      </c>
      <c r="AI17" s="239">
        <v>0</v>
      </c>
      <c r="AJ17" s="239">
        <v>0</v>
      </c>
      <c r="AK17" s="239">
        <v>0</v>
      </c>
      <c r="AL17" s="239">
        <v>0</v>
      </c>
      <c r="AM17" s="239">
        <v>0</v>
      </c>
      <c r="AN17" s="241">
        <v>0</v>
      </c>
      <c r="AO17" s="243">
        <v>73453680</v>
      </c>
      <c r="AP17" s="239">
        <v>73453680</v>
      </c>
      <c r="AQ17" s="239">
        <v>73453680</v>
      </c>
      <c r="AR17" s="239">
        <v>69278519</v>
      </c>
      <c r="AS17" s="239">
        <v>68919433</v>
      </c>
      <c r="AT17" s="239">
        <v>68919433</v>
      </c>
      <c r="AU17" s="240">
        <v>0.93827066254543001</v>
      </c>
      <c r="AV17" s="239">
        <v>4534247</v>
      </c>
      <c r="AW17" s="239">
        <v>0</v>
      </c>
      <c r="AX17" s="239">
        <v>4175161</v>
      </c>
      <c r="AY17" s="239">
        <v>4175161</v>
      </c>
      <c r="AZ17" s="239">
        <v>359086</v>
      </c>
      <c r="BA17" s="241">
        <v>0</v>
      </c>
      <c r="BB17" s="243">
        <v>0</v>
      </c>
      <c r="BC17" s="239">
        <v>0</v>
      </c>
      <c r="BD17" s="239">
        <v>0</v>
      </c>
      <c r="BE17" s="239">
        <v>0</v>
      </c>
      <c r="BF17" s="239">
        <v>0</v>
      </c>
      <c r="BG17" s="239">
        <v>0</v>
      </c>
      <c r="BH17" s="240" t="e">
        <v>#DIV/0!</v>
      </c>
      <c r="BI17" s="239">
        <v>0</v>
      </c>
      <c r="BJ17" s="239">
        <v>0</v>
      </c>
      <c r="BK17" s="239">
        <v>0</v>
      </c>
      <c r="BL17" s="239">
        <v>0</v>
      </c>
      <c r="BM17" s="239">
        <v>0</v>
      </c>
      <c r="BN17" s="241">
        <v>0</v>
      </c>
      <c r="BO17" s="244">
        <v>0</v>
      </c>
      <c r="BP17" s="239">
        <v>0</v>
      </c>
      <c r="BQ17" s="239">
        <v>0</v>
      </c>
      <c r="BR17" s="239">
        <v>0</v>
      </c>
      <c r="BS17" s="239">
        <v>0</v>
      </c>
      <c r="BT17" s="239">
        <v>0</v>
      </c>
      <c r="BU17" s="240" t="e">
        <v>#DIV/0!</v>
      </c>
      <c r="BV17" s="239">
        <v>0</v>
      </c>
      <c r="BW17" s="239">
        <v>0</v>
      </c>
      <c r="BX17" s="239">
        <v>0</v>
      </c>
      <c r="BY17" s="239">
        <v>0</v>
      </c>
      <c r="BZ17" s="239">
        <v>0</v>
      </c>
      <c r="CA17" s="239">
        <v>0</v>
      </c>
    </row>
    <row r="18" spans="1:79" s="225" customFormat="1" x14ac:dyDescent="0.25">
      <c r="A18" s="238" t="s">
        <v>95</v>
      </c>
      <c r="B18" s="239">
        <v>1523005</v>
      </c>
      <c r="C18" s="239">
        <v>1523005</v>
      </c>
      <c r="D18" s="239">
        <v>1372465</v>
      </c>
      <c r="E18" s="239">
        <v>26605.160000000003</v>
      </c>
      <c r="F18" s="239">
        <v>26605.160000000003</v>
      </c>
      <c r="G18" s="239">
        <v>26605.16</v>
      </c>
      <c r="H18" s="240">
        <v>1.7468859261788372E-2</v>
      </c>
      <c r="I18" s="239">
        <v>1496399.84</v>
      </c>
      <c r="J18" s="239">
        <v>150540</v>
      </c>
      <c r="K18" s="239">
        <v>1496399.84</v>
      </c>
      <c r="L18" s="239">
        <v>1345859.84</v>
      </c>
      <c r="M18" s="239">
        <v>0</v>
      </c>
      <c r="N18" s="241">
        <v>0</v>
      </c>
      <c r="O18" s="242">
        <v>0</v>
      </c>
      <c r="P18" s="239">
        <v>0</v>
      </c>
      <c r="Q18" s="239">
        <v>0</v>
      </c>
      <c r="R18" s="239">
        <v>0</v>
      </c>
      <c r="S18" s="239">
        <v>0</v>
      </c>
      <c r="T18" s="239">
        <v>0</v>
      </c>
      <c r="U18" s="240" t="e">
        <v>#DIV/0!</v>
      </c>
      <c r="V18" s="239">
        <v>0</v>
      </c>
      <c r="W18" s="239">
        <v>0</v>
      </c>
      <c r="X18" s="239">
        <v>0</v>
      </c>
      <c r="Y18" s="239">
        <v>0</v>
      </c>
      <c r="Z18" s="239">
        <v>0</v>
      </c>
      <c r="AA18" s="241">
        <v>0</v>
      </c>
      <c r="AB18" s="243">
        <v>0</v>
      </c>
      <c r="AC18" s="239">
        <v>0</v>
      </c>
      <c r="AD18" s="239">
        <v>0</v>
      </c>
      <c r="AE18" s="239">
        <v>0</v>
      </c>
      <c r="AF18" s="239">
        <v>0</v>
      </c>
      <c r="AG18" s="239">
        <v>0</v>
      </c>
      <c r="AH18" s="240" t="e">
        <v>#DIV/0!</v>
      </c>
      <c r="AI18" s="239">
        <v>0</v>
      </c>
      <c r="AJ18" s="239">
        <v>0</v>
      </c>
      <c r="AK18" s="239">
        <v>0</v>
      </c>
      <c r="AL18" s="239">
        <v>0</v>
      </c>
      <c r="AM18" s="239">
        <v>0</v>
      </c>
      <c r="AN18" s="241">
        <v>0</v>
      </c>
      <c r="AO18" s="243">
        <v>1523005</v>
      </c>
      <c r="AP18" s="239">
        <v>1523005</v>
      </c>
      <c r="AQ18" s="239">
        <v>1372465</v>
      </c>
      <c r="AR18" s="239">
        <v>26605.160000000003</v>
      </c>
      <c r="AS18" s="239">
        <v>26605.160000000003</v>
      </c>
      <c r="AT18" s="239">
        <v>26605.16</v>
      </c>
      <c r="AU18" s="240">
        <v>1.7468859261788372E-2</v>
      </c>
      <c r="AV18" s="239">
        <v>1496399.84</v>
      </c>
      <c r="AW18" s="239">
        <v>150540</v>
      </c>
      <c r="AX18" s="239">
        <v>1496399.84</v>
      </c>
      <c r="AY18" s="239">
        <v>1345859.84</v>
      </c>
      <c r="AZ18" s="239">
        <v>0</v>
      </c>
      <c r="BA18" s="241">
        <v>0</v>
      </c>
      <c r="BB18" s="243">
        <v>0</v>
      </c>
      <c r="BC18" s="239">
        <v>0</v>
      </c>
      <c r="BD18" s="239">
        <v>0</v>
      </c>
      <c r="BE18" s="239">
        <v>0</v>
      </c>
      <c r="BF18" s="239">
        <v>0</v>
      </c>
      <c r="BG18" s="239">
        <v>0</v>
      </c>
      <c r="BH18" s="240" t="e">
        <v>#DIV/0!</v>
      </c>
      <c r="BI18" s="239">
        <v>0</v>
      </c>
      <c r="BJ18" s="239">
        <v>0</v>
      </c>
      <c r="BK18" s="239">
        <v>0</v>
      </c>
      <c r="BL18" s="239">
        <v>0</v>
      </c>
      <c r="BM18" s="239">
        <v>0</v>
      </c>
      <c r="BN18" s="241">
        <v>0</v>
      </c>
      <c r="BO18" s="244">
        <v>0</v>
      </c>
      <c r="BP18" s="239">
        <v>0</v>
      </c>
      <c r="BQ18" s="239">
        <v>0</v>
      </c>
      <c r="BR18" s="239">
        <v>0</v>
      </c>
      <c r="BS18" s="239">
        <v>0</v>
      </c>
      <c r="BT18" s="239">
        <v>0</v>
      </c>
      <c r="BU18" s="240" t="e">
        <v>#DIV/0!</v>
      </c>
      <c r="BV18" s="239">
        <v>0</v>
      </c>
      <c r="BW18" s="239">
        <v>0</v>
      </c>
      <c r="BX18" s="239">
        <v>0</v>
      </c>
      <c r="BY18" s="239">
        <v>0</v>
      </c>
      <c r="BZ18" s="239">
        <v>0</v>
      </c>
      <c r="CA18" s="239">
        <v>0</v>
      </c>
    </row>
    <row r="19" spans="1:79" s="225" customFormat="1" x14ac:dyDescent="0.25">
      <c r="A19" s="226" t="s">
        <v>264</v>
      </c>
      <c r="B19" s="245">
        <v>6799770</v>
      </c>
      <c r="C19" s="245">
        <v>6799770</v>
      </c>
      <c r="D19" s="245">
        <v>4646360</v>
      </c>
      <c r="E19" s="245">
        <v>2114987.89173913</v>
      </c>
      <c r="F19" s="245">
        <v>1653308.47</v>
      </c>
      <c r="G19" s="245">
        <v>1638703.2549999999</v>
      </c>
      <c r="H19" s="246">
        <v>0.24099392405919609</v>
      </c>
      <c r="I19" s="245">
        <v>5161066.7450000001</v>
      </c>
      <c r="J19" s="245">
        <v>2153410</v>
      </c>
      <c r="K19" s="245">
        <v>4684782.10826087</v>
      </c>
      <c r="L19" s="245">
        <v>2531372.10826087</v>
      </c>
      <c r="M19" s="245">
        <v>461679.42173913005</v>
      </c>
      <c r="N19" s="247">
        <v>14605.215000000084</v>
      </c>
      <c r="O19" s="245">
        <v>2282256</v>
      </c>
      <c r="P19" s="245">
        <v>2282256</v>
      </c>
      <c r="Q19" s="245">
        <v>2219556</v>
      </c>
      <c r="R19" s="245">
        <v>1416991.0517391304</v>
      </c>
      <c r="S19" s="245">
        <v>978430.54000000015</v>
      </c>
      <c r="T19" s="245">
        <v>966848.33</v>
      </c>
      <c r="U19" s="246">
        <v>0.42363710731837267</v>
      </c>
      <c r="V19" s="245">
        <v>1315407.67</v>
      </c>
      <c r="W19" s="245">
        <v>62700</v>
      </c>
      <c r="X19" s="245">
        <v>865264.9482608696</v>
      </c>
      <c r="Y19" s="245">
        <v>802564.9482608696</v>
      </c>
      <c r="Z19" s="245">
        <v>438560.51173913025</v>
      </c>
      <c r="AA19" s="247">
        <v>11582.210000000196</v>
      </c>
      <c r="AB19" s="248">
        <v>2802854</v>
      </c>
      <c r="AC19" s="245">
        <v>2802154</v>
      </c>
      <c r="AD19" s="245">
        <v>718674</v>
      </c>
      <c r="AE19" s="245">
        <v>456678.84</v>
      </c>
      <c r="AF19" s="245">
        <v>433609.93</v>
      </c>
      <c r="AG19" s="245">
        <v>430586.92499999999</v>
      </c>
      <c r="AH19" s="246">
        <v>0.15366283401982903</v>
      </c>
      <c r="AI19" s="245">
        <v>2371567.0750000002</v>
      </c>
      <c r="AJ19" s="245">
        <v>2083480</v>
      </c>
      <c r="AK19" s="245">
        <v>2345475.16</v>
      </c>
      <c r="AL19" s="245">
        <v>261995.15999999997</v>
      </c>
      <c r="AM19" s="245">
        <v>23068.910000000033</v>
      </c>
      <c r="AN19" s="247">
        <v>3023.0050000000047</v>
      </c>
      <c r="AO19" s="248">
        <v>0</v>
      </c>
      <c r="AP19" s="245">
        <v>0</v>
      </c>
      <c r="AQ19" s="245">
        <v>0</v>
      </c>
      <c r="AR19" s="245">
        <v>0</v>
      </c>
      <c r="AS19" s="245">
        <v>0</v>
      </c>
      <c r="AT19" s="245">
        <v>0</v>
      </c>
      <c r="AU19" s="246" t="e">
        <v>#DIV/0!</v>
      </c>
      <c r="AV19" s="245">
        <v>0</v>
      </c>
      <c r="AW19" s="245">
        <v>0</v>
      </c>
      <c r="AX19" s="245">
        <v>0</v>
      </c>
      <c r="AY19" s="245">
        <v>0</v>
      </c>
      <c r="AZ19" s="245">
        <v>0</v>
      </c>
      <c r="BA19" s="247">
        <v>0</v>
      </c>
      <c r="BB19" s="248">
        <v>464660</v>
      </c>
      <c r="BC19" s="245">
        <v>465360</v>
      </c>
      <c r="BD19" s="245">
        <v>458130</v>
      </c>
      <c r="BE19" s="245">
        <v>241318</v>
      </c>
      <c r="BF19" s="245">
        <v>241268</v>
      </c>
      <c r="BG19" s="245">
        <v>241268</v>
      </c>
      <c r="BH19" s="246">
        <v>0.51845452982637097</v>
      </c>
      <c r="BI19" s="245">
        <v>224092</v>
      </c>
      <c r="BJ19" s="245">
        <v>7230</v>
      </c>
      <c r="BK19" s="245">
        <v>224042</v>
      </c>
      <c r="BL19" s="245">
        <v>216812</v>
      </c>
      <c r="BM19" s="245">
        <v>50</v>
      </c>
      <c r="BN19" s="247">
        <v>0</v>
      </c>
      <c r="BO19" s="249">
        <v>1250000</v>
      </c>
      <c r="BP19" s="249">
        <v>1250000</v>
      </c>
      <c r="BQ19" s="249">
        <v>1250000</v>
      </c>
      <c r="BR19" s="249">
        <v>0</v>
      </c>
      <c r="BS19" s="249">
        <v>0</v>
      </c>
      <c r="BT19" s="249">
        <v>0</v>
      </c>
      <c r="BU19" s="246">
        <v>0</v>
      </c>
      <c r="BV19" s="245">
        <v>1250000</v>
      </c>
      <c r="BW19" s="245">
        <v>0</v>
      </c>
      <c r="BX19" s="245">
        <v>1250000</v>
      </c>
      <c r="BY19" s="245">
        <v>1250000</v>
      </c>
      <c r="BZ19" s="245">
        <v>0</v>
      </c>
      <c r="CA19" s="245">
        <v>0</v>
      </c>
    </row>
    <row r="20" spans="1:79" s="225" customFormat="1" ht="24" x14ac:dyDescent="0.25">
      <c r="A20" s="232" t="s">
        <v>96</v>
      </c>
      <c r="B20" s="233">
        <v>2740609</v>
      </c>
      <c r="C20" s="233">
        <v>2743609</v>
      </c>
      <c r="D20" s="233">
        <v>2525639</v>
      </c>
      <c r="E20" s="233">
        <v>1626115.0717391302</v>
      </c>
      <c r="F20" s="233">
        <v>1218877.6499999999</v>
      </c>
      <c r="G20" s="233">
        <v>1205860.44</v>
      </c>
      <c r="H20" s="234">
        <v>0.43951614096615077</v>
      </c>
      <c r="I20" s="233">
        <v>1537748.56</v>
      </c>
      <c r="J20" s="233">
        <v>217970</v>
      </c>
      <c r="K20" s="233">
        <v>1117493.9282608698</v>
      </c>
      <c r="L20" s="233">
        <v>899523.92826086981</v>
      </c>
      <c r="M20" s="233">
        <v>407237.42173913028</v>
      </c>
      <c r="N20" s="235">
        <v>13017.209999999963</v>
      </c>
      <c r="O20" s="233">
        <v>2066113</v>
      </c>
      <c r="P20" s="233">
        <v>2066113</v>
      </c>
      <c r="Q20" s="233">
        <v>2020813</v>
      </c>
      <c r="R20" s="233">
        <v>1261231.7917391304</v>
      </c>
      <c r="S20" s="233">
        <v>866063.28000000014</v>
      </c>
      <c r="T20" s="233">
        <v>854541.07</v>
      </c>
      <c r="U20" s="234">
        <v>0.41359841886673188</v>
      </c>
      <c r="V20" s="233">
        <v>1211571.9300000002</v>
      </c>
      <c r="W20" s="233">
        <v>45300</v>
      </c>
      <c r="X20" s="233">
        <v>804881.20826086961</v>
      </c>
      <c r="Y20" s="233">
        <v>759581.20826086961</v>
      </c>
      <c r="Z20" s="233">
        <v>395168.51173913025</v>
      </c>
      <c r="AA20" s="235">
        <v>11522.210000000196</v>
      </c>
      <c r="AB20" s="236">
        <v>674496</v>
      </c>
      <c r="AC20" s="233">
        <v>677496</v>
      </c>
      <c r="AD20" s="233">
        <v>504826</v>
      </c>
      <c r="AE20" s="233">
        <v>364883.28</v>
      </c>
      <c r="AF20" s="233">
        <v>352814.37</v>
      </c>
      <c r="AG20" s="233">
        <v>351319.37</v>
      </c>
      <c r="AH20" s="234">
        <v>0.51855563722885445</v>
      </c>
      <c r="AI20" s="233">
        <v>326176.63</v>
      </c>
      <c r="AJ20" s="233">
        <v>172670</v>
      </c>
      <c r="AK20" s="233">
        <v>312612.71999999997</v>
      </c>
      <c r="AL20" s="233">
        <v>139942.71999999997</v>
      </c>
      <c r="AM20" s="233">
        <v>12068.910000000033</v>
      </c>
      <c r="AN20" s="235">
        <v>1495</v>
      </c>
      <c r="AO20" s="236">
        <v>0</v>
      </c>
      <c r="AP20" s="233">
        <v>0</v>
      </c>
      <c r="AQ20" s="233">
        <v>0</v>
      </c>
      <c r="AR20" s="233">
        <v>0</v>
      </c>
      <c r="AS20" s="233">
        <v>0</v>
      </c>
      <c r="AT20" s="233">
        <v>0</v>
      </c>
      <c r="AU20" s="234" t="e">
        <v>#DIV/0!</v>
      </c>
      <c r="AV20" s="233">
        <v>0</v>
      </c>
      <c r="AW20" s="233">
        <v>0</v>
      </c>
      <c r="AX20" s="233">
        <v>0</v>
      </c>
      <c r="AY20" s="233">
        <v>0</v>
      </c>
      <c r="AZ20" s="233">
        <v>0</v>
      </c>
      <c r="BA20" s="235">
        <v>0</v>
      </c>
      <c r="BB20" s="236">
        <v>0</v>
      </c>
      <c r="BC20" s="233">
        <v>0</v>
      </c>
      <c r="BD20" s="233">
        <v>0</v>
      </c>
      <c r="BE20" s="233">
        <v>0</v>
      </c>
      <c r="BF20" s="233">
        <v>0</v>
      </c>
      <c r="BG20" s="233">
        <v>0</v>
      </c>
      <c r="BH20" s="234" t="e">
        <v>#DIV/0!</v>
      </c>
      <c r="BI20" s="233">
        <v>0</v>
      </c>
      <c r="BJ20" s="233">
        <v>0</v>
      </c>
      <c r="BK20" s="233">
        <v>0</v>
      </c>
      <c r="BL20" s="233">
        <v>0</v>
      </c>
      <c r="BM20" s="233">
        <v>0</v>
      </c>
      <c r="BN20" s="235">
        <v>0</v>
      </c>
      <c r="BO20" s="237">
        <v>0</v>
      </c>
      <c r="BP20" s="237">
        <v>0</v>
      </c>
      <c r="BQ20" s="237">
        <v>0</v>
      </c>
      <c r="BR20" s="237">
        <v>0</v>
      </c>
      <c r="BS20" s="237">
        <v>0</v>
      </c>
      <c r="BT20" s="237">
        <v>0</v>
      </c>
      <c r="BU20" s="234" t="e">
        <v>#DIV/0!</v>
      </c>
      <c r="BV20" s="233">
        <v>0</v>
      </c>
      <c r="BW20" s="233">
        <v>0</v>
      </c>
      <c r="BX20" s="233">
        <v>0</v>
      </c>
      <c r="BY20" s="233">
        <v>0</v>
      </c>
      <c r="BZ20" s="233">
        <v>0</v>
      </c>
      <c r="CA20" s="233">
        <v>0</v>
      </c>
    </row>
    <row r="21" spans="1:79" s="225" customFormat="1" ht="24" x14ac:dyDescent="0.25">
      <c r="A21" s="238" t="s">
        <v>97</v>
      </c>
      <c r="B21" s="239">
        <v>2456314</v>
      </c>
      <c r="C21" s="239">
        <v>2435712</v>
      </c>
      <c r="D21" s="239">
        <v>2297642</v>
      </c>
      <c r="E21" s="239">
        <v>1460563.1917391303</v>
      </c>
      <c r="F21" s="239">
        <v>1055085.77</v>
      </c>
      <c r="G21" s="239">
        <v>1043308.5599999998</v>
      </c>
      <c r="H21" s="240">
        <v>0.42833822717956793</v>
      </c>
      <c r="I21" s="239">
        <v>1392403.4400000002</v>
      </c>
      <c r="J21" s="239">
        <v>138070</v>
      </c>
      <c r="K21" s="239">
        <v>975148.8082608697</v>
      </c>
      <c r="L21" s="239">
        <v>837078.8082608697</v>
      </c>
      <c r="M21" s="239">
        <v>405477.42173913028</v>
      </c>
      <c r="N21" s="241">
        <v>11777.210000000196</v>
      </c>
      <c r="O21" s="242">
        <v>2066113</v>
      </c>
      <c r="P21" s="239">
        <v>2066113</v>
      </c>
      <c r="Q21" s="239">
        <v>2020813</v>
      </c>
      <c r="R21" s="239">
        <v>1261231.7917391304</v>
      </c>
      <c r="S21" s="239">
        <v>866063.28000000014</v>
      </c>
      <c r="T21" s="239">
        <v>854541.07</v>
      </c>
      <c r="U21" s="240">
        <v>0.41359841886673188</v>
      </c>
      <c r="V21" s="239">
        <v>1211571.9300000002</v>
      </c>
      <c r="W21" s="239">
        <v>45300</v>
      </c>
      <c r="X21" s="239">
        <v>804881.20826086961</v>
      </c>
      <c r="Y21" s="239">
        <v>759581.20826086961</v>
      </c>
      <c r="Z21" s="239">
        <v>395168.51173913025</v>
      </c>
      <c r="AA21" s="241">
        <v>11522.210000000196</v>
      </c>
      <c r="AB21" s="243">
        <v>390201</v>
      </c>
      <c r="AC21" s="239">
        <v>369599</v>
      </c>
      <c r="AD21" s="239">
        <v>276829</v>
      </c>
      <c r="AE21" s="239">
        <v>199331.40000000002</v>
      </c>
      <c r="AF21" s="239">
        <v>189022.49</v>
      </c>
      <c r="AG21" s="239">
        <v>188767.49000000002</v>
      </c>
      <c r="AH21" s="240">
        <v>0.51073593272709072</v>
      </c>
      <c r="AI21" s="239">
        <v>180831.50999999998</v>
      </c>
      <c r="AJ21" s="239">
        <v>92770</v>
      </c>
      <c r="AK21" s="239">
        <v>170267.59999999998</v>
      </c>
      <c r="AL21" s="239">
        <v>77497.599999999977</v>
      </c>
      <c r="AM21" s="239">
        <v>10308.910000000033</v>
      </c>
      <c r="AN21" s="241">
        <v>254.9999999999709</v>
      </c>
      <c r="AO21" s="243">
        <v>0</v>
      </c>
      <c r="AP21" s="239">
        <v>0</v>
      </c>
      <c r="AQ21" s="239">
        <v>0</v>
      </c>
      <c r="AR21" s="239">
        <v>0</v>
      </c>
      <c r="AS21" s="239">
        <v>0</v>
      </c>
      <c r="AT21" s="239">
        <v>0</v>
      </c>
      <c r="AU21" s="240" t="e">
        <v>#DIV/0!</v>
      </c>
      <c r="AV21" s="239">
        <v>0</v>
      </c>
      <c r="AW21" s="239">
        <v>0</v>
      </c>
      <c r="AX21" s="239">
        <v>0</v>
      </c>
      <c r="AY21" s="239">
        <v>0</v>
      </c>
      <c r="AZ21" s="239">
        <v>0</v>
      </c>
      <c r="BA21" s="241">
        <v>0</v>
      </c>
      <c r="BB21" s="243">
        <v>0</v>
      </c>
      <c r="BC21" s="239">
        <v>0</v>
      </c>
      <c r="BD21" s="239">
        <v>0</v>
      </c>
      <c r="BE21" s="239">
        <v>0</v>
      </c>
      <c r="BF21" s="239">
        <v>0</v>
      </c>
      <c r="BG21" s="239">
        <v>0</v>
      </c>
      <c r="BH21" s="240" t="e">
        <v>#DIV/0!</v>
      </c>
      <c r="BI21" s="239">
        <v>0</v>
      </c>
      <c r="BJ21" s="239">
        <v>0</v>
      </c>
      <c r="BK21" s="239">
        <v>0</v>
      </c>
      <c r="BL21" s="239">
        <v>0</v>
      </c>
      <c r="BM21" s="239">
        <v>0</v>
      </c>
      <c r="BN21" s="241">
        <v>0</v>
      </c>
      <c r="BO21" s="244">
        <v>0</v>
      </c>
      <c r="BP21" s="239">
        <v>0</v>
      </c>
      <c r="BQ21" s="239">
        <v>0</v>
      </c>
      <c r="BR21" s="239">
        <v>0</v>
      </c>
      <c r="BS21" s="239">
        <v>0</v>
      </c>
      <c r="BT21" s="239">
        <v>0</v>
      </c>
      <c r="BU21" s="240" t="e">
        <v>#DIV/0!</v>
      </c>
      <c r="BV21" s="239">
        <v>0</v>
      </c>
      <c r="BW21" s="239">
        <v>0</v>
      </c>
      <c r="BX21" s="239">
        <v>0</v>
      </c>
      <c r="BY21" s="239">
        <v>0</v>
      </c>
      <c r="BZ21" s="239">
        <v>0</v>
      </c>
      <c r="CA21" s="239">
        <v>0</v>
      </c>
    </row>
    <row r="22" spans="1:79" s="225" customFormat="1" ht="24" x14ac:dyDescent="0.25">
      <c r="A22" s="238" t="s">
        <v>98</v>
      </c>
      <c r="B22" s="239">
        <v>132355</v>
      </c>
      <c r="C22" s="239">
        <v>146517</v>
      </c>
      <c r="D22" s="239">
        <v>110017</v>
      </c>
      <c r="E22" s="239">
        <v>77726.880000000005</v>
      </c>
      <c r="F22" s="239">
        <v>77726.880000000005</v>
      </c>
      <c r="G22" s="239">
        <v>77726.880000000005</v>
      </c>
      <c r="H22" s="240">
        <v>0.53049734843055762</v>
      </c>
      <c r="I22" s="239">
        <v>68790.12</v>
      </c>
      <c r="J22" s="239">
        <v>36500</v>
      </c>
      <c r="K22" s="239">
        <v>68790.12</v>
      </c>
      <c r="L22" s="239">
        <v>32290.119999999995</v>
      </c>
      <c r="M22" s="239">
        <v>0</v>
      </c>
      <c r="N22" s="241">
        <v>0</v>
      </c>
      <c r="O22" s="242">
        <v>0</v>
      </c>
      <c r="P22" s="239">
        <v>0</v>
      </c>
      <c r="Q22" s="239">
        <v>0</v>
      </c>
      <c r="R22" s="239">
        <v>0</v>
      </c>
      <c r="S22" s="239">
        <v>0</v>
      </c>
      <c r="T22" s="239">
        <v>0</v>
      </c>
      <c r="U22" s="240" t="e">
        <v>#DIV/0!</v>
      </c>
      <c r="V22" s="239">
        <v>0</v>
      </c>
      <c r="W22" s="239">
        <v>0</v>
      </c>
      <c r="X22" s="239">
        <v>0</v>
      </c>
      <c r="Y22" s="239">
        <v>0</v>
      </c>
      <c r="Z22" s="239">
        <v>0</v>
      </c>
      <c r="AA22" s="241">
        <v>0</v>
      </c>
      <c r="AB22" s="243">
        <v>132355</v>
      </c>
      <c r="AC22" s="239">
        <v>146517</v>
      </c>
      <c r="AD22" s="239">
        <v>110017</v>
      </c>
      <c r="AE22" s="239">
        <v>77726.880000000005</v>
      </c>
      <c r="AF22" s="239">
        <v>77726.880000000005</v>
      </c>
      <c r="AG22" s="239">
        <v>77726.880000000005</v>
      </c>
      <c r="AH22" s="240">
        <v>0.53049734843055762</v>
      </c>
      <c r="AI22" s="239">
        <v>68790.12</v>
      </c>
      <c r="AJ22" s="239">
        <v>36500</v>
      </c>
      <c r="AK22" s="239">
        <v>68790.12</v>
      </c>
      <c r="AL22" s="239">
        <v>32290.119999999995</v>
      </c>
      <c r="AM22" s="239">
        <v>0</v>
      </c>
      <c r="AN22" s="241">
        <v>0</v>
      </c>
      <c r="AO22" s="243">
        <v>0</v>
      </c>
      <c r="AP22" s="239">
        <v>0</v>
      </c>
      <c r="AQ22" s="239">
        <v>0</v>
      </c>
      <c r="AR22" s="239">
        <v>0</v>
      </c>
      <c r="AS22" s="239">
        <v>0</v>
      </c>
      <c r="AT22" s="239">
        <v>0</v>
      </c>
      <c r="AU22" s="240" t="e">
        <v>#DIV/0!</v>
      </c>
      <c r="AV22" s="239">
        <v>0</v>
      </c>
      <c r="AW22" s="239">
        <v>0</v>
      </c>
      <c r="AX22" s="239">
        <v>0</v>
      </c>
      <c r="AY22" s="239">
        <v>0</v>
      </c>
      <c r="AZ22" s="239">
        <v>0</v>
      </c>
      <c r="BA22" s="241">
        <v>0</v>
      </c>
      <c r="BB22" s="243">
        <v>0</v>
      </c>
      <c r="BC22" s="239">
        <v>0</v>
      </c>
      <c r="BD22" s="239">
        <v>0</v>
      </c>
      <c r="BE22" s="239">
        <v>0</v>
      </c>
      <c r="BF22" s="239">
        <v>0</v>
      </c>
      <c r="BG22" s="239">
        <v>0</v>
      </c>
      <c r="BH22" s="240" t="e">
        <v>#DIV/0!</v>
      </c>
      <c r="BI22" s="239">
        <v>0</v>
      </c>
      <c r="BJ22" s="239">
        <v>0</v>
      </c>
      <c r="BK22" s="239">
        <v>0</v>
      </c>
      <c r="BL22" s="239">
        <v>0</v>
      </c>
      <c r="BM22" s="239">
        <v>0</v>
      </c>
      <c r="BN22" s="241">
        <v>0</v>
      </c>
      <c r="BO22" s="244">
        <v>0</v>
      </c>
      <c r="BP22" s="239">
        <v>0</v>
      </c>
      <c r="BQ22" s="239">
        <v>0</v>
      </c>
      <c r="BR22" s="239">
        <v>0</v>
      </c>
      <c r="BS22" s="239">
        <v>0</v>
      </c>
      <c r="BT22" s="239">
        <v>0</v>
      </c>
      <c r="BU22" s="240" t="e">
        <v>#DIV/0!</v>
      </c>
      <c r="BV22" s="239">
        <v>0</v>
      </c>
      <c r="BW22" s="239">
        <v>0</v>
      </c>
      <c r="BX22" s="239">
        <v>0</v>
      </c>
      <c r="BY22" s="239">
        <v>0</v>
      </c>
      <c r="BZ22" s="239">
        <v>0</v>
      </c>
      <c r="CA22" s="239">
        <v>0</v>
      </c>
    </row>
    <row r="23" spans="1:79" s="225" customFormat="1" ht="36" x14ac:dyDescent="0.25">
      <c r="A23" s="238" t="s">
        <v>99</v>
      </c>
      <c r="B23" s="239">
        <v>48000</v>
      </c>
      <c r="C23" s="239">
        <v>38400</v>
      </c>
      <c r="D23" s="239">
        <v>0</v>
      </c>
      <c r="E23" s="239">
        <v>0</v>
      </c>
      <c r="F23" s="239">
        <v>0</v>
      </c>
      <c r="G23" s="239">
        <v>0</v>
      </c>
      <c r="H23" s="240">
        <v>0</v>
      </c>
      <c r="I23" s="239">
        <v>38400</v>
      </c>
      <c r="J23" s="239">
        <v>38400</v>
      </c>
      <c r="K23" s="239">
        <v>38400</v>
      </c>
      <c r="L23" s="239">
        <v>0</v>
      </c>
      <c r="M23" s="239">
        <v>0</v>
      </c>
      <c r="N23" s="241">
        <v>0</v>
      </c>
      <c r="O23" s="242">
        <v>0</v>
      </c>
      <c r="P23" s="239">
        <v>0</v>
      </c>
      <c r="Q23" s="239">
        <v>0</v>
      </c>
      <c r="R23" s="239">
        <v>0</v>
      </c>
      <c r="S23" s="239">
        <v>0</v>
      </c>
      <c r="T23" s="239">
        <v>0</v>
      </c>
      <c r="U23" s="240" t="e">
        <v>#DIV/0!</v>
      </c>
      <c r="V23" s="239">
        <v>0</v>
      </c>
      <c r="W23" s="239">
        <v>0</v>
      </c>
      <c r="X23" s="239">
        <v>0</v>
      </c>
      <c r="Y23" s="239">
        <v>0</v>
      </c>
      <c r="Z23" s="239">
        <v>0</v>
      </c>
      <c r="AA23" s="241">
        <v>0</v>
      </c>
      <c r="AB23" s="243">
        <v>48000</v>
      </c>
      <c r="AC23" s="239">
        <v>38400</v>
      </c>
      <c r="AD23" s="239">
        <v>0</v>
      </c>
      <c r="AE23" s="239">
        <v>0</v>
      </c>
      <c r="AF23" s="239">
        <v>0</v>
      </c>
      <c r="AG23" s="239">
        <v>0</v>
      </c>
      <c r="AH23" s="240">
        <v>0</v>
      </c>
      <c r="AI23" s="239">
        <v>38400</v>
      </c>
      <c r="AJ23" s="239">
        <v>38400</v>
      </c>
      <c r="AK23" s="239">
        <v>38400</v>
      </c>
      <c r="AL23" s="239">
        <v>0</v>
      </c>
      <c r="AM23" s="239">
        <v>0</v>
      </c>
      <c r="AN23" s="241">
        <v>0</v>
      </c>
      <c r="AO23" s="243">
        <v>0</v>
      </c>
      <c r="AP23" s="239">
        <v>0</v>
      </c>
      <c r="AQ23" s="239">
        <v>0</v>
      </c>
      <c r="AR23" s="239">
        <v>0</v>
      </c>
      <c r="AS23" s="239">
        <v>0</v>
      </c>
      <c r="AT23" s="239">
        <v>0</v>
      </c>
      <c r="AU23" s="240" t="e">
        <v>#DIV/0!</v>
      </c>
      <c r="AV23" s="239">
        <v>0</v>
      </c>
      <c r="AW23" s="239">
        <v>0</v>
      </c>
      <c r="AX23" s="239">
        <v>0</v>
      </c>
      <c r="AY23" s="239">
        <v>0</v>
      </c>
      <c r="AZ23" s="239">
        <v>0</v>
      </c>
      <c r="BA23" s="241">
        <v>0</v>
      </c>
      <c r="BB23" s="243">
        <v>0</v>
      </c>
      <c r="BC23" s="239">
        <v>0</v>
      </c>
      <c r="BD23" s="239">
        <v>0</v>
      </c>
      <c r="BE23" s="239">
        <v>0</v>
      </c>
      <c r="BF23" s="239">
        <v>0</v>
      </c>
      <c r="BG23" s="239">
        <v>0</v>
      </c>
      <c r="BH23" s="240" t="e">
        <v>#DIV/0!</v>
      </c>
      <c r="BI23" s="239">
        <v>0</v>
      </c>
      <c r="BJ23" s="239">
        <v>0</v>
      </c>
      <c r="BK23" s="239">
        <v>0</v>
      </c>
      <c r="BL23" s="239">
        <v>0</v>
      </c>
      <c r="BM23" s="239">
        <v>0</v>
      </c>
      <c r="BN23" s="241">
        <v>0</v>
      </c>
      <c r="BO23" s="244">
        <v>0</v>
      </c>
      <c r="BP23" s="239">
        <v>0</v>
      </c>
      <c r="BQ23" s="239">
        <v>0</v>
      </c>
      <c r="BR23" s="239">
        <v>0</v>
      </c>
      <c r="BS23" s="239">
        <v>0</v>
      </c>
      <c r="BT23" s="239">
        <v>0</v>
      </c>
      <c r="BU23" s="240" t="e">
        <v>#DIV/0!</v>
      </c>
      <c r="BV23" s="239">
        <v>0</v>
      </c>
      <c r="BW23" s="239">
        <v>0</v>
      </c>
      <c r="BX23" s="239">
        <v>0</v>
      </c>
      <c r="BY23" s="239">
        <v>0</v>
      </c>
      <c r="BZ23" s="239">
        <v>0</v>
      </c>
      <c r="CA23" s="239">
        <v>0</v>
      </c>
    </row>
    <row r="24" spans="1:79" s="225" customFormat="1" ht="24" x14ac:dyDescent="0.25">
      <c r="A24" s="238" t="s">
        <v>100</v>
      </c>
      <c r="B24" s="239">
        <v>103940</v>
      </c>
      <c r="C24" s="239">
        <v>122980</v>
      </c>
      <c r="D24" s="239">
        <v>117980</v>
      </c>
      <c r="E24" s="239">
        <v>87825</v>
      </c>
      <c r="F24" s="239">
        <v>86065</v>
      </c>
      <c r="G24" s="239">
        <v>84825</v>
      </c>
      <c r="H24" s="240">
        <v>0.68974630021141647</v>
      </c>
      <c r="I24" s="239">
        <v>38155</v>
      </c>
      <c r="J24" s="239">
        <v>5000</v>
      </c>
      <c r="K24" s="239">
        <v>35155</v>
      </c>
      <c r="L24" s="239">
        <v>30155</v>
      </c>
      <c r="M24" s="239">
        <v>1760</v>
      </c>
      <c r="N24" s="241">
        <v>1240</v>
      </c>
      <c r="O24" s="242">
        <v>0</v>
      </c>
      <c r="P24" s="239">
        <v>0</v>
      </c>
      <c r="Q24" s="239">
        <v>0</v>
      </c>
      <c r="R24" s="239">
        <v>0</v>
      </c>
      <c r="S24" s="239">
        <v>0</v>
      </c>
      <c r="T24" s="239">
        <v>0</v>
      </c>
      <c r="U24" s="240" t="e">
        <v>#DIV/0!</v>
      </c>
      <c r="V24" s="239">
        <v>0</v>
      </c>
      <c r="W24" s="239">
        <v>0</v>
      </c>
      <c r="X24" s="239">
        <v>0</v>
      </c>
      <c r="Y24" s="239">
        <v>0</v>
      </c>
      <c r="Z24" s="239">
        <v>0</v>
      </c>
      <c r="AA24" s="241">
        <v>0</v>
      </c>
      <c r="AB24" s="243">
        <v>103940</v>
      </c>
      <c r="AC24" s="239">
        <v>122980</v>
      </c>
      <c r="AD24" s="239">
        <v>117980</v>
      </c>
      <c r="AE24" s="239">
        <v>87825</v>
      </c>
      <c r="AF24" s="239">
        <v>86065</v>
      </c>
      <c r="AG24" s="239">
        <v>84825</v>
      </c>
      <c r="AH24" s="240">
        <v>0.68974630021141647</v>
      </c>
      <c r="AI24" s="239">
        <v>38155</v>
      </c>
      <c r="AJ24" s="239">
        <v>5000</v>
      </c>
      <c r="AK24" s="239">
        <v>35155</v>
      </c>
      <c r="AL24" s="239">
        <v>30155</v>
      </c>
      <c r="AM24" s="239">
        <v>1760</v>
      </c>
      <c r="AN24" s="241">
        <v>1240</v>
      </c>
      <c r="AO24" s="243">
        <v>0</v>
      </c>
      <c r="AP24" s="239">
        <v>0</v>
      </c>
      <c r="AQ24" s="239">
        <v>0</v>
      </c>
      <c r="AR24" s="239">
        <v>0</v>
      </c>
      <c r="AS24" s="239">
        <v>0</v>
      </c>
      <c r="AT24" s="239">
        <v>0</v>
      </c>
      <c r="AU24" s="240" t="e">
        <v>#DIV/0!</v>
      </c>
      <c r="AV24" s="239">
        <v>0</v>
      </c>
      <c r="AW24" s="239">
        <v>0</v>
      </c>
      <c r="AX24" s="239">
        <v>0</v>
      </c>
      <c r="AY24" s="239">
        <v>0</v>
      </c>
      <c r="AZ24" s="239">
        <v>0</v>
      </c>
      <c r="BA24" s="241">
        <v>0</v>
      </c>
      <c r="BB24" s="243">
        <v>0</v>
      </c>
      <c r="BC24" s="239">
        <v>0</v>
      </c>
      <c r="BD24" s="239">
        <v>0</v>
      </c>
      <c r="BE24" s="239">
        <v>0</v>
      </c>
      <c r="BF24" s="239">
        <v>0</v>
      </c>
      <c r="BG24" s="239">
        <v>0</v>
      </c>
      <c r="BH24" s="240" t="e">
        <v>#DIV/0!</v>
      </c>
      <c r="BI24" s="239">
        <v>0</v>
      </c>
      <c r="BJ24" s="239">
        <v>0</v>
      </c>
      <c r="BK24" s="239">
        <v>0</v>
      </c>
      <c r="BL24" s="239">
        <v>0</v>
      </c>
      <c r="BM24" s="239">
        <v>0</v>
      </c>
      <c r="BN24" s="241">
        <v>0</v>
      </c>
      <c r="BO24" s="244">
        <v>0</v>
      </c>
      <c r="BP24" s="239">
        <v>0</v>
      </c>
      <c r="BQ24" s="239">
        <v>0</v>
      </c>
      <c r="BR24" s="239">
        <v>0</v>
      </c>
      <c r="BS24" s="239">
        <v>0</v>
      </c>
      <c r="BT24" s="239">
        <v>0</v>
      </c>
      <c r="BU24" s="240" t="e">
        <v>#DIV/0!</v>
      </c>
      <c r="BV24" s="239">
        <v>0</v>
      </c>
      <c r="BW24" s="239">
        <v>0</v>
      </c>
      <c r="BX24" s="239">
        <v>0</v>
      </c>
      <c r="BY24" s="239">
        <v>0</v>
      </c>
      <c r="BZ24" s="239">
        <v>0</v>
      </c>
      <c r="CA24" s="239">
        <v>0</v>
      </c>
    </row>
    <row r="25" spans="1:79" s="225" customFormat="1" ht="24" x14ac:dyDescent="0.25">
      <c r="A25" s="232" t="s">
        <v>101</v>
      </c>
      <c r="B25" s="233">
        <v>2287997</v>
      </c>
      <c r="C25" s="233">
        <v>2287297</v>
      </c>
      <c r="D25" s="233">
        <v>364547</v>
      </c>
      <c r="E25" s="233">
        <v>227017.26</v>
      </c>
      <c r="F25" s="233">
        <v>173675.26</v>
      </c>
      <c r="G25" s="233">
        <v>172087.255</v>
      </c>
      <c r="H25" s="234">
        <v>7.52360777808916E-2</v>
      </c>
      <c r="I25" s="233">
        <v>2115209.7450000001</v>
      </c>
      <c r="J25" s="233">
        <v>1922750</v>
      </c>
      <c r="K25" s="233">
        <v>2060279.74</v>
      </c>
      <c r="L25" s="233">
        <v>137529.74</v>
      </c>
      <c r="M25" s="233">
        <v>53342</v>
      </c>
      <c r="N25" s="235">
        <v>1588.0050000000047</v>
      </c>
      <c r="O25" s="233">
        <v>216143</v>
      </c>
      <c r="P25" s="233">
        <v>216143</v>
      </c>
      <c r="Q25" s="233">
        <v>198743</v>
      </c>
      <c r="R25" s="233">
        <v>155759.26</v>
      </c>
      <c r="S25" s="233">
        <v>112367.26</v>
      </c>
      <c r="T25" s="233">
        <v>112307.26000000001</v>
      </c>
      <c r="U25" s="234">
        <v>0.51959702604294389</v>
      </c>
      <c r="V25" s="233">
        <v>103835.73999999999</v>
      </c>
      <c r="W25" s="233">
        <v>17400</v>
      </c>
      <c r="X25" s="233">
        <v>60383.739999999991</v>
      </c>
      <c r="Y25" s="233">
        <v>42983.739999999991</v>
      </c>
      <c r="Z25" s="233">
        <v>43392.000000000015</v>
      </c>
      <c r="AA25" s="235">
        <v>59.999999999985448</v>
      </c>
      <c r="AB25" s="236">
        <v>2071854</v>
      </c>
      <c r="AC25" s="233">
        <v>2071154</v>
      </c>
      <c r="AD25" s="233">
        <v>165804</v>
      </c>
      <c r="AE25" s="233">
        <v>71258</v>
      </c>
      <c r="AF25" s="233">
        <v>61308</v>
      </c>
      <c r="AG25" s="233">
        <v>59779.995000000003</v>
      </c>
      <c r="AH25" s="234">
        <v>2.8863133789182264E-2</v>
      </c>
      <c r="AI25" s="233">
        <v>2011374.0049999999</v>
      </c>
      <c r="AJ25" s="233">
        <v>1905350</v>
      </c>
      <c r="AK25" s="233">
        <v>1999896</v>
      </c>
      <c r="AL25" s="233">
        <v>94546</v>
      </c>
      <c r="AM25" s="233">
        <v>9950</v>
      </c>
      <c r="AN25" s="235">
        <v>1528.0049999999974</v>
      </c>
      <c r="AO25" s="236">
        <v>0</v>
      </c>
      <c r="AP25" s="233">
        <v>0</v>
      </c>
      <c r="AQ25" s="233">
        <v>0</v>
      </c>
      <c r="AR25" s="233">
        <v>0</v>
      </c>
      <c r="AS25" s="233">
        <v>0</v>
      </c>
      <c r="AT25" s="233">
        <v>0</v>
      </c>
      <c r="AU25" s="234" t="e">
        <v>#DIV/0!</v>
      </c>
      <c r="AV25" s="233">
        <v>0</v>
      </c>
      <c r="AW25" s="233">
        <v>0</v>
      </c>
      <c r="AX25" s="233">
        <v>0</v>
      </c>
      <c r="AY25" s="233">
        <v>0</v>
      </c>
      <c r="AZ25" s="233">
        <v>0</v>
      </c>
      <c r="BA25" s="235">
        <v>0</v>
      </c>
      <c r="BB25" s="236">
        <v>0</v>
      </c>
      <c r="BC25" s="233">
        <v>0</v>
      </c>
      <c r="BD25" s="233">
        <v>0</v>
      </c>
      <c r="BE25" s="233">
        <v>0</v>
      </c>
      <c r="BF25" s="233">
        <v>0</v>
      </c>
      <c r="BG25" s="233">
        <v>0</v>
      </c>
      <c r="BH25" s="234" t="e">
        <v>#DIV/0!</v>
      </c>
      <c r="BI25" s="233">
        <v>0</v>
      </c>
      <c r="BJ25" s="233">
        <v>0</v>
      </c>
      <c r="BK25" s="233">
        <v>0</v>
      </c>
      <c r="BL25" s="233">
        <v>0</v>
      </c>
      <c r="BM25" s="233">
        <v>0</v>
      </c>
      <c r="BN25" s="235">
        <v>0</v>
      </c>
      <c r="BO25" s="237">
        <v>0</v>
      </c>
      <c r="BP25" s="237">
        <v>0</v>
      </c>
      <c r="BQ25" s="237">
        <v>0</v>
      </c>
      <c r="BR25" s="237">
        <v>0</v>
      </c>
      <c r="BS25" s="237">
        <v>0</v>
      </c>
      <c r="BT25" s="237">
        <v>0</v>
      </c>
      <c r="BU25" s="234" t="e">
        <v>#DIV/0!</v>
      </c>
      <c r="BV25" s="233">
        <v>0</v>
      </c>
      <c r="BW25" s="233">
        <v>0</v>
      </c>
      <c r="BX25" s="233">
        <v>0</v>
      </c>
      <c r="BY25" s="233">
        <v>0</v>
      </c>
      <c r="BZ25" s="233">
        <v>0</v>
      </c>
      <c r="CA25" s="233">
        <v>0</v>
      </c>
    </row>
    <row r="26" spans="1:79" s="225" customFormat="1" ht="24" x14ac:dyDescent="0.25">
      <c r="A26" s="238" t="s">
        <v>265</v>
      </c>
      <c r="B26" s="239">
        <v>2237117</v>
      </c>
      <c r="C26" s="239">
        <v>2226968</v>
      </c>
      <c r="D26" s="239">
        <v>304218</v>
      </c>
      <c r="E26" s="239">
        <v>172236.26</v>
      </c>
      <c r="F26" s="239">
        <v>118894.26</v>
      </c>
      <c r="G26" s="239">
        <v>118834.255</v>
      </c>
      <c r="H26" s="240">
        <v>5.3361456024514052E-2</v>
      </c>
      <c r="I26" s="239">
        <v>2108133.7450000001</v>
      </c>
      <c r="J26" s="239">
        <v>1922750</v>
      </c>
      <c r="K26" s="239">
        <v>2054731.74</v>
      </c>
      <c r="L26" s="239">
        <v>131981.74</v>
      </c>
      <c r="M26" s="239">
        <v>53342.000000000015</v>
      </c>
      <c r="N26" s="241">
        <v>60.004999999990105</v>
      </c>
      <c r="O26" s="239">
        <v>216143</v>
      </c>
      <c r="P26" s="239">
        <v>216143</v>
      </c>
      <c r="Q26" s="239">
        <v>198743</v>
      </c>
      <c r="R26" s="239">
        <v>155759.26</v>
      </c>
      <c r="S26" s="239">
        <v>112367.26</v>
      </c>
      <c r="T26" s="239">
        <v>112307.26000000001</v>
      </c>
      <c r="U26" s="240">
        <v>0.51959702604294389</v>
      </c>
      <c r="V26" s="239">
        <v>103835.73999999999</v>
      </c>
      <c r="W26" s="239">
        <v>17400</v>
      </c>
      <c r="X26" s="239">
        <v>60383.739999999991</v>
      </c>
      <c r="Y26" s="239">
        <v>42983.739999999991</v>
      </c>
      <c r="Z26" s="239">
        <v>43392.000000000015</v>
      </c>
      <c r="AA26" s="241">
        <v>59.999999999985448</v>
      </c>
      <c r="AB26" s="250">
        <v>2020974</v>
      </c>
      <c r="AC26" s="239">
        <v>2010825</v>
      </c>
      <c r="AD26" s="239">
        <v>105475</v>
      </c>
      <c r="AE26" s="239">
        <v>16477</v>
      </c>
      <c r="AF26" s="239">
        <v>6527</v>
      </c>
      <c r="AG26" s="239">
        <v>6526.9949999999999</v>
      </c>
      <c r="AH26" s="240">
        <v>3.2459289097758384E-3</v>
      </c>
      <c r="AI26" s="239">
        <v>2004298.0049999999</v>
      </c>
      <c r="AJ26" s="239">
        <v>1905350</v>
      </c>
      <c r="AK26" s="239">
        <v>1994348</v>
      </c>
      <c r="AL26" s="239">
        <v>88998</v>
      </c>
      <c r="AM26" s="239">
        <v>9950</v>
      </c>
      <c r="AN26" s="241">
        <v>5.0000000001091394E-3</v>
      </c>
      <c r="AO26" s="250">
        <v>0</v>
      </c>
      <c r="AP26" s="239">
        <v>0</v>
      </c>
      <c r="AQ26" s="239">
        <v>0</v>
      </c>
      <c r="AR26" s="239">
        <v>0</v>
      </c>
      <c r="AS26" s="239">
        <v>0</v>
      </c>
      <c r="AT26" s="239">
        <v>0</v>
      </c>
      <c r="AU26" s="240" t="e">
        <v>#DIV/0!</v>
      </c>
      <c r="AV26" s="239">
        <v>0</v>
      </c>
      <c r="AW26" s="239">
        <v>0</v>
      </c>
      <c r="AX26" s="239">
        <v>0</v>
      </c>
      <c r="AY26" s="239">
        <v>0</v>
      </c>
      <c r="AZ26" s="239">
        <v>0</v>
      </c>
      <c r="BA26" s="241">
        <v>0</v>
      </c>
      <c r="BB26" s="250">
        <v>0</v>
      </c>
      <c r="BC26" s="239">
        <v>0</v>
      </c>
      <c r="BD26" s="239">
        <v>0</v>
      </c>
      <c r="BE26" s="239">
        <v>0</v>
      </c>
      <c r="BF26" s="239">
        <v>0</v>
      </c>
      <c r="BG26" s="239">
        <v>0</v>
      </c>
      <c r="BH26" s="240" t="e">
        <v>#DIV/0!</v>
      </c>
      <c r="BI26" s="239">
        <v>0</v>
      </c>
      <c r="BJ26" s="239">
        <v>0</v>
      </c>
      <c r="BK26" s="239">
        <v>0</v>
      </c>
      <c r="BL26" s="239">
        <v>0</v>
      </c>
      <c r="BM26" s="239">
        <v>0</v>
      </c>
      <c r="BN26" s="241">
        <v>0</v>
      </c>
      <c r="BO26" s="239">
        <v>0</v>
      </c>
      <c r="BP26" s="239">
        <v>0</v>
      </c>
      <c r="BQ26" s="239">
        <v>0</v>
      </c>
      <c r="BR26" s="239">
        <v>0</v>
      </c>
      <c r="BS26" s="239">
        <v>0</v>
      </c>
      <c r="BT26" s="239">
        <v>0</v>
      </c>
      <c r="BU26" s="240" t="e">
        <v>#DIV/0!</v>
      </c>
      <c r="BV26" s="239">
        <v>0</v>
      </c>
      <c r="BW26" s="239">
        <v>0</v>
      </c>
      <c r="BX26" s="239">
        <v>0</v>
      </c>
      <c r="BY26" s="239">
        <v>0</v>
      </c>
      <c r="BZ26" s="239">
        <v>0</v>
      </c>
      <c r="CA26" s="239">
        <v>0</v>
      </c>
    </row>
    <row r="27" spans="1:79" s="225" customFormat="1" ht="24" x14ac:dyDescent="0.25">
      <c r="A27" s="238" t="s">
        <v>102</v>
      </c>
      <c r="B27" s="239">
        <v>50880</v>
      </c>
      <c r="C27" s="239">
        <v>60329</v>
      </c>
      <c r="D27" s="239">
        <v>60329</v>
      </c>
      <c r="E27" s="239">
        <v>54781</v>
      </c>
      <c r="F27" s="239">
        <v>54781</v>
      </c>
      <c r="G27" s="239">
        <v>53253</v>
      </c>
      <c r="H27" s="240">
        <v>0.88270980788675435</v>
      </c>
      <c r="I27" s="239">
        <v>7076</v>
      </c>
      <c r="J27" s="239">
        <v>0</v>
      </c>
      <c r="K27" s="239">
        <v>5548</v>
      </c>
      <c r="L27" s="239">
        <v>5548</v>
      </c>
      <c r="M27" s="239">
        <v>0</v>
      </c>
      <c r="N27" s="241">
        <v>1528</v>
      </c>
      <c r="O27" s="242">
        <v>0</v>
      </c>
      <c r="P27" s="239">
        <v>0</v>
      </c>
      <c r="Q27" s="239">
        <v>0</v>
      </c>
      <c r="R27" s="239">
        <v>0</v>
      </c>
      <c r="S27" s="239">
        <v>0</v>
      </c>
      <c r="T27" s="239">
        <v>0</v>
      </c>
      <c r="U27" s="240" t="e">
        <v>#DIV/0!</v>
      </c>
      <c r="V27" s="239">
        <v>0</v>
      </c>
      <c r="W27" s="239">
        <v>0</v>
      </c>
      <c r="X27" s="239">
        <v>0</v>
      </c>
      <c r="Y27" s="239">
        <v>0</v>
      </c>
      <c r="Z27" s="239">
        <v>0</v>
      </c>
      <c r="AA27" s="241">
        <v>0</v>
      </c>
      <c r="AB27" s="243">
        <v>50880</v>
      </c>
      <c r="AC27" s="239">
        <v>60329</v>
      </c>
      <c r="AD27" s="239">
        <v>60329</v>
      </c>
      <c r="AE27" s="239">
        <v>54781</v>
      </c>
      <c r="AF27" s="239">
        <v>54781</v>
      </c>
      <c r="AG27" s="239">
        <v>53253</v>
      </c>
      <c r="AH27" s="240">
        <v>0.88270980788675435</v>
      </c>
      <c r="AI27" s="239">
        <v>7076</v>
      </c>
      <c r="AJ27" s="239">
        <v>0</v>
      </c>
      <c r="AK27" s="239">
        <v>5548</v>
      </c>
      <c r="AL27" s="239">
        <v>5548</v>
      </c>
      <c r="AM27" s="239">
        <v>0</v>
      </c>
      <c r="AN27" s="241">
        <v>1528</v>
      </c>
      <c r="AO27" s="243">
        <v>0</v>
      </c>
      <c r="AP27" s="239">
        <v>0</v>
      </c>
      <c r="AQ27" s="239">
        <v>0</v>
      </c>
      <c r="AR27" s="239">
        <v>0</v>
      </c>
      <c r="AS27" s="239">
        <v>0</v>
      </c>
      <c r="AT27" s="239">
        <v>0</v>
      </c>
      <c r="AU27" s="240" t="e">
        <v>#DIV/0!</v>
      </c>
      <c r="AV27" s="239">
        <v>0</v>
      </c>
      <c r="AW27" s="239">
        <v>0</v>
      </c>
      <c r="AX27" s="239">
        <v>0</v>
      </c>
      <c r="AY27" s="239">
        <v>0</v>
      </c>
      <c r="AZ27" s="239">
        <v>0</v>
      </c>
      <c r="BA27" s="241">
        <v>0</v>
      </c>
      <c r="BB27" s="243">
        <v>0</v>
      </c>
      <c r="BC27" s="239">
        <v>0</v>
      </c>
      <c r="BD27" s="239">
        <v>0</v>
      </c>
      <c r="BE27" s="239">
        <v>0</v>
      </c>
      <c r="BF27" s="239">
        <v>0</v>
      </c>
      <c r="BG27" s="239">
        <v>0</v>
      </c>
      <c r="BH27" s="240" t="e">
        <v>#DIV/0!</v>
      </c>
      <c r="BI27" s="239">
        <v>0</v>
      </c>
      <c r="BJ27" s="239">
        <v>0</v>
      </c>
      <c r="BK27" s="239">
        <v>0</v>
      </c>
      <c r="BL27" s="239">
        <v>0</v>
      </c>
      <c r="BM27" s="239">
        <v>0</v>
      </c>
      <c r="BN27" s="241">
        <v>0</v>
      </c>
      <c r="BO27" s="244">
        <v>0</v>
      </c>
      <c r="BP27" s="239">
        <v>0</v>
      </c>
      <c r="BQ27" s="239">
        <v>0</v>
      </c>
      <c r="BR27" s="239">
        <v>0</v>
      </c>
      <c r="BS27" s="239">
        <v>0</v>
      </c>
      <c r="BT27" s="239">
        <v>0</v>
      </c>
      <c r="BU27" s="240" t="e">
        <v>#DIV/0!</v>
      </c>
      <c r="BV27" s="239">
        <v>0</v>
      </c>
      <c r="BW27" s="239">
        <v>0</v>
      </c>
      <c r="BX27" s="239">
        <v>0</v>
      </c>
      <c r="BY27" s="239">
        <v>0</v>
      </c>
      <c r="BZ27" s="239">
        <v>0</v>
      </c>
      <c r="CA27" s="239">
        <v>0</v>
      </c>
    </row>
    <row r="28" spans="1:79" s="225" customFormat="1" ht="24" x14ac:dyDescent="0.25">
      <c r="A28" s="232" t="s">
        <v>103</v>
      </c>
      <c r="B28" s="233">
        <v>1771164</v>
      </c>
      <c r="C28" s="233">
        <v>1768864</v>
      </c>
      <c r="D28" s="233">
        <v>1756174</v>
      </c>
      <c r="E28" s="233">
        <v>261855.56</v>
      </c>
      <c r="F28" s="233">
        <v>260755.56</v>
      </c>
      <c r="G28" s="233">
        <v>260755.56</v>
      </c>
      <c r="H28" s="234">
        <v>0.14741413698283193</v>
      </c>
      <c r="I28" s="233">
        <v>1508108.44</v>
      </c>
      <c r="J28" s="233">
        <v>12690</v>
      </c>
      <c r="K28" s="233">
        <v>1507008.44</v>
      </c>
      <c r="L28" s="233">
        <v>1494318.44</v>
      </c>
      <c r="M28" s="233">
        <v>1100</v>
      </c>
      <c r="N28" s="235">
        <v>0</v>
      </c>
      <c r="O28" s="233">
        <v>0</v>
      </c>
      <c r="P28" s="233">
        <v>0</v>
      </c>
      <c r="Q28" s="233">
        <v>0</v>
      </c>
      <c r="R28" s="233">
        <v>0</v>
      </c>
      <c r="S28" s="233">
        <v>0</v>
      </c>
      <c r="T28" s="233">
        <v>0</v>
      </c>
      <c r="U28" s="234" t="e">
        <v>#DIV/0!</v>
      </c>
      <c r="V28" s="233">
        <v>0</v>
      </c>
      <c r="W28" s="233">
        <v>0</v>
      </c>
      <c r="X28" s="233">
        <v>0</v>
      </c>
      <c r="Y28" s="233">
        <v>0</v>
      </c>
      <c r="Z28" s="233">
        <v>0</v>
      </c>
      <c r="AA28" s="235">
        <v>0</v>
      </c>
      <c r="AB28" s="236">
        <v>56504</v>
      </c>
      <c r="AC28" s="233">
        <v>53504</v>
      </c>
      <c r="AD28" s="233">
        <v>48044</v>
      </c>
      <c r="AE28" s="233">
        <v>20537.560000000001</v>
      </c>
      <c r="AF28" s="233">
        <v>19487.560000000001</v>
      </c>
      <c r="AG28" s="233">
        <v>19487.559999999998</v>
      </c>
      <c r="AH28" s="234">
        <v>0.36422622607655497</v>
      </c>
      <c r="AI28" s="233">
        <v>34016.44</v>
      </c>
      <c r="AJ28" s="233">
        <v>5460</v>
      </c>
      <c r="AK28" s="233">
        <v>32966.44</v>
      </c>
      <c r="AL28" s="233">
        <v>27506.44</v>
      </c>
      <c r="AM28" s="233">
        <v>1050</v>
      </c>
      <c r="AN28" s="235">
        <v>0</v>
      </c>
      <c r="AO28" s="236">
        <v>0</v>
      </c>
      <c r="AP28" s="233">
        <v>0</v>
      </c>
      <c r="AQ28" s="233">
        <v>0</v>
      </c>
      <c r="AR28" s="233">
        <v>0</v>
      </c>
      <c r="AS28" s="233">
        <v>0</v>
      </c>
      <c r="AT28" s="233">
        <v>0</v>
      </c>
      <c r="AU28" s="234" t="e">
        <v>#DIV/0!</v>
      </c>
      <c r="AV28" s="233">
        <v>0</v>
      </c>
      <c r="AW28" s="233">
        <v>0</v>
      </c>
      <c r="AX28" s="233">
        <v>0</v>
      </c>
      <c r="AY28" s="233">
        <v>0</v>
      </c>
      <c r="AZ28" s="233">
        <v>0</v>
      </c>
      <c r="BA28" s="235">
        <v>0</v>
      </c>
      <c r="BB28" s="236">
        <v>464660</v>
      </c>
      <c r="BC28" s="233">
        <v>465360</v>
      </c>
      <c r="BD28" s="233">
        <v>458130</v>
      </c>
      <c r="BE28" s="233">
        <v>241318</v>
      </c>
      <c r="BF28" s="233">
        <v>241268</v>
      </c>
      <c r="BG28" s="233">
        <v>241268</v>
      </c>
      <c r="BH28" s="234">
        <v>0.51845452982637097</v>
      </c>
      <c r="BI28" s="233">
        <v>224092</v>
      </c>
      <c r="BJ28" s="233">
        <v>7230</v>
      </c>
      <c r="BK28" s="233">
        <v>224042</v>
      </c>
      <c r="BL28" s="233">
        <v>216812</v>
      </c>
      <c r="BM28" s="233">
        <v>50</v>
      </c>
      <c r="BN28" s="235">
        <v>0</v>
      </c>
      <c r="BO28" s="237">
        <v>1250000</v>
      </c>
      <c r="BP28" s="237">
        <v>1250000</v>
      </c>
      <c r="BQ28" s="237">
        <v>1250000</v>
      </c>
      <c r="BR28" s="237">
        <v>0</v>
      </c>
      <c r="BS28" s="237">
        <v>0</v>
      </c>
      <c r="BT28" s="237">
        <v>0</v>
      </c>
      <c r="BU28" s="234">
        <v>0</v>
      </c>
      <c r="BV28" s="233">
        <v>1250000</v>
      </c>
      <c r="BW28" s="233">
        <v>0</v>
      </c>
      <c r="BX28" s="233">
        <v>1250000</v>
      </c>
      <c r="BY28" s="233">
        <v>1250000</v>
      </c>
      <c r="BZ28" s="233">
        <v>0</v>
      </c>
      <c r="CA28" s="233">
        <v>0</v>
      </c>
    </row>
    <row r="29" spans="1:79" s="225" customFormat="1" ht="24" x14ac:dyDescent="0.25">
      <c r="A29" s="238" t="s">
        <v>104</v>
      </c>
      <c r="B29" s="251">
        <v>74689</v>
      </c>
      <c r="C29" s="251">
        <v>120539</v>
      </c>
      <c r="D29" s="251">
        <v>114479</v>
      </c>
      <c r="E29" s="251">
        <v>38017.56</v>
      </c>
      <c r="F29" s="251">
        <v>36967.56</v>
      </c>
      <c r="G29" s="251">
        <v>36967.56</v>
      </c>
      <c r="H29" s="240">
        <v>0.30668547109234356</v>
      </c>
      <c r="I29" s="239">
        <v>83571.44</v>
      </c>
      <c r="J29" s="239">
        <v>6060</v>
      </c>
      <c r="K29" s="239">
        <v>82521.440000000002</v>
      </c>
      <c r="L29" s="239">
        <v>76461.440000000002</v>
      </c>
      <c r="M29" s="239">
        <v>1050</v>
      </c>
      <c r="N29" s="241">
        <v>0</v>
      </c>
      <c r="O29" s="251">
        <v>0</v>
      </c>
      <c r="P29" s="251">
        <v>0</v>
      </c>
      <c r="Q29" s="251">
        <v>0</v>
      </c>
      <c r="R29" s="251">
        <v>0</v>
      </c>
      <c r="S29" s="251">
        <v>0</v>
      </c>
      <c r="T29" s="251">
        <v>0</v>
      </c>
      <c r="U29" s="240" t="e">
        <v>#DIV/0!</v>
      </c>
      <c r="V29" s="239">
        <v>0</v>
      </c>
      <c r="W29" s="239">
        <v>0</v>
      </c>
      <c r="X29" s="239">
        <v>0</v>
      </c>
      <c r="Y29" s="239">
        <v>0</v>
      </c>
      <c r="Z29" s="239">
        <v>0</v>
      </c>
      <c r="AA29" s="241">
        <v>0</v>
      </c>
      <c r="AB29" s="251">
        <v>56504</v>
      </c>
      <c r="AC29" s="251">
        <v>53504</v>
      </c>
      <c r="AD29" s="251">
        <v>48044</v>
      </c>
      <c r="AE29" s="251">
        <v>20537.560000000001</v>
      </c>
      <c r="AF29" s="251">
        <v>19487.560000000001</v>
      </c>
      <c r="AG29" s="251">
        <v>19487.559999999998</v>
      </c>
      <c r="AH29" s="240">
        <v>0.36422622607655497</v>
      </c>
      <c r="AI29" s="239">
        <v>34016.44</v>
      </c>
      <c r="AJ29" s="239">
        <v>5460</v>
      </c>
      <c r="AK29" s="239">
        <v>32966.44</v>
      </c>
      <c r="AL29" s="239">
        <v>27506.44</v>
      </c>
      <c r="AM29" s="239">
        <v>1050</v>
      </c>
      <c r="AN29" s="241">
        <v>0</v>
      </c>
      <c r="AO29" s="251">
        <v>0</v>
      </c>
      <c r="AP29" s="251">
        <v>0</v>
      </c>
      <c r="AQ29" s="251">
        <v>0</v>
      </c>
      <c r="AR29" s="251">
        <v>0</v>
      </c>
      <c r="AS29" s="251">
        <v>0</v>
      </c>
      <c r="AT29" s="251">
        <v>0</v>
      </c>
      <c r="AU29" s="240" t="e">
        <v>#DIV/0!</v>
      </c>
      <c r="AV29" s="239">
        <v>0</v>
      </c>
      <c r="AW29" s="239">
        <v>0</v>
      </c>
      <c r="AX29" s="239">
        <v>0</v>
      </c>
      <c r="AY29" s="239">
        <v>0</v>
      </c>
      <c r="AZ29" s="239">
        <v>0</v>
      </c>
      <c r="BA29" s="241">
        <v>0</v>
      </c>
      <c r="BB29" s="251">
        <v>18185</v>
      </c>
      <c r="BC29" s="251">
        <v>67035</v>
      </c>
      <c r="BD29" s="251">
        <v>66435</v>
      </c>
      <c r="BE29" s="251">
        <v>17480</v>
      </c>
      <c r="BF29" s="251">
        <v>17480</v>
      </c>
      <c r="BG29" s="251">
        <v>17480</v>
      </c>
      <c r="BH29" s="240">
        <v>0.26075930484075482</v>
      </c>
      <c r="BI29" s="239">
        <v>49555</v>
      </c>
      <c r="BJ29" s="239">
        <v>600</v>
      </c>
      <c r="BK29" s="239">
        <v>49555</v>
      </c>
      <c r="BL29" s="239">
        <v>48955</v>
      </c>
      <c r="BM29" s="239">
        <v>0</v>
      </c>
      <c r="BN29" s="241">
        <v>0</v>
      </c>
      <c r="BO29" s="251">
        <v>0</v>
      </c>
      <c r="BP29" s="251">
        <v>0</v>
      </c>
      <c r="BQ29" s="251">
        <v>0</v>
      </c>
      <c r="BR29" s="251">
        <v>0</v>
      </c>
      <c r="BS29" s="251">
        <v>0</v>
      </c>
      <c r="BT29" s="251">
        <v>0</v>
      </c>
      <c r="BU29" s="240" t="e">
        <v>#DIV/0!</v>
      </c>
      <c r="BV29" s="239">
        <v>0</v>
      </c>
      <c r="BW29" s="239">
        <v>0</v>
      </c>
      <c r="BX29" s="239">
        <v>0</v>
      </c>
      <c r="BY29" s="239">
        <v>0</v>
      </c>
      <c r="BZ29" s="239">
        <v>0</v>
      </c>
      <c r="CA29" s="239">
        <v>0</v>
      </c>
    </row>
    <row r="30" spans="1:79" s="225" customFormat="1" ht="24" x14ac:dyDescent="0.25">
      <c r="A30" s="238" t="s">
        <v>105</v>
      </c>
      <c r="B30" s="251">
        <v>300000</v>
      </c>
      <c r="C30" s="251">
        <v>138150</v>
      </c>
      <c r="D30" s="251">
        <v>138150</v>
      </c>
      <c r="E30" s="251">
        <v>0</v>
      </c>
      <c r="F30" s="251">
        <v>0</v>
      </c>
      <c r="G30" s="251">
        <v>0</v>
      </c>
      <c r="H30" s="240">
        <v>0</v>
      </c>
      <c r="I30" s="239">
        <v>138150</v>
      </c>
      <c r="J30" s="239">
        <v>0</v>
      </c>
      <c r="K30" s="239">
        <v>138150</v>
      </c>
      <c r="L30" s="239">
        <v>138150</v>
      </c>
      <c r="M30" s="239">
        <v>0</v>
      </c>
      <c r="N30" s="241">
        <v>0</v>
      </c>
      <c r="O30" s="251">
        <v>0</v>
      </c>
      <c r="P30" s="251">
        <v>0</v>
      </c>
      <c r="Q30" s="251">
        <v>0</v>
      </c>
      <c r="R30" s="251">
        <v>0</v>
      </c>
      <c r="S30" s="251">
        <v>0</v>
      </c>
      <c r="T30" s="251">
        <v>0</v>
      </c>
      <c r="U30" s="240" t="e">
        <v>#DIV/0!</v>
      </c>
      <c r="V30" s="239">
        <v>0</v>
      </c>
      <c r="W30" s="239">
        <v>0</v>
      </c>
      <c r="X30" s="239">
        <v>0</v>
      </c>
      <c r="Y30" s="239">
        <v>0</v>
      </c>
      <c r="Z30" s="239">
        <v>0</v>
      </c>
      <c r="AA30" s="241">
        <v>0</v>
      </c>
      <c r="AB30" s="251">
        <v>0</v>
      </c>
      <c r="AC30" s="251">
        <v>0</v>
      </c>
      <c r="AD30" s="251">
        <v>0</v>
      </c>
      <c r="AE30" s="251">
        <v>0</v>
      </c>
      <c r="AF30" s="251">
        <v>0</v>
      </c>
      <c r="AG30" s="251">
        <v>0</v>
      </c>
      <c r="AH30" s="240" t="e">
        <v>#DIV/0!</v>
      </c>
      <c r="AI30" s="239">
        <v>0</v>
      </c>
      <c r="AJ30" s="239">
        <v>0</v>
      </c>
      <c r="AK30" s="239">
        <v>0</v>
      </c>
      <c r="AL30" s="239">
        <v>0</v>
      </c>
      <c r="AM30" s="239">
        <v>0</v>
      </c>
      <c r="AN30" s="241">
        <v>0</v>
      </c>
      <c r="AO30" s="251">
        <v>0</v>
      </c>
      <c r="AP30" s="251">
        <v>0</v>
      </c>
      <c r="AQ30" s="251">
        <v>0</v>
      </c>
      <c r="AR30" s="251">
        <v>0</v>
      </c>
      <c r="AS30" s="251">
        <v>0</v>
      </c>
      <c r="AT30" s="251">
        <v>0</v>
      </c>
      <c r="AU30" s="240" t="e">
        <v>#DIV/0!</v>
      </c>
      <c r="AV30" s="239">
        <v>0</v>
      </c>
      <c r="AW30" s="239">
        <v>0</v>
      </c>
      <c r="AX30" s="239">
        <v>0</v>
      </c>
      <c r="AY30" s="239">
        <v>0</v>
      </c>
      <c r="AZ30" s="239">
        <v>0</v>
      </c>
      <c r="BA30" s="241">
        <v>0</v>
      </c>
      <c r="BB30" s="251">
        <v>300000</v>
      </c>
      <c r="BC30" s="251">
        <v>138150</v>
      </c>
      <c r="BD30" s="251">
        <v>138150</v>
      </c>
      <c r="BE30" s="251">
        <v>0</v>
      </c>
      <c r="BF30" s="251">
        <v>0</v>
      </c>
      <c r="BG30" s="251">
        <v>0</v>
      </c>
      <c r="BH30" s="240">
        <v>0</v>
      </c>
      <c r="BI30" s="239">
        <v>138150</v>
      </c>
      <c r="BJ30" s="239">
        <v>0</v>
      </c>
      <c r="BK30" s="239">
        <v>138150</v>
      </c>
      <c r="BL30" s="239">
        <v>138150</v>
      </c>
      <c r="BM30" s="239">
        <v>0</v>
      </c>
      <c r="BN30" s="241">
        <v>0</v>
      </c>
      <c r="BO30" s="251">
        <v>0</v>
      </c>
      <c r="BP30" s="251">
        <v>0</v>
      </c>
      <c r="BQ30" s="251">
        <v>0</v>
      </c>
      <c r="BR30" s="251">
        <v>0</v>
      </c>
      <c r="BS30" s="251">
        <v>0</v>
      </c>
      <c r="BT30" s="251">
        <v>0</v>
      </c>
      <c r="BU30" s="240" t="e">
        <v>#DIV/0!</v>
      </c>
      <c r="BV30" s="239">
        <v>0</v>
      </c>
      <c r="BW30" s="239">
        <v>0</v>
      </c>
      <c r="BX30" s="239">
        <v>0</v>
      </c>
      <c r="BY30" s="239">
        <v>0</v>
      </c>
      <c r="BZ30" s="239">
        <v>0</v>
      </c>
      <c r="CA30" s="239">
        <v>0</v>
      </c>
    </row>
    <row r="31" spans="1:79" s="225" customFormat="1" ht="24" x14ac:dyDescent="0.25">
      <c r="A31" s="238" t="s">
        <v>266</v>
      </c>
      <c r="B31" s="251">
        <v>1396475</v>
      </c>
      <c r="C31" s="251">
        <v>1510175</v>
      </c>
      <c r="D31" s="251">
        <v>1503545</v>
      </c>
      <c r="E31" s="251">
        <v>223838</v>
      </c>
      <c r="F31" s="251">
        <v>223788</v>
      </c>
      <c r="G31" s="251">
        <v>223788</v>
      </c>
      <c r="H31" s="240">
        <v>0.14818679954309932</v>
      </c>
      <c r="I31" s="239">
        <v>1286387</v>
      </c>
      <c r="J31" s="239">
        <v>6630</v>
      </c>
      <c r="K31" s="239">
        <v>1286337</v>
      </c>
      <c r="L31" s="239">
        <v>1279707</v>
      </c>
      <c r="M31" s="239">
        <v>50</v>
      </c>
      <c r="N31" s="241">
        <v>0</v>
      </c>
      <c r="O31" s="251">
        <v>0</v>
      </c>
      <c r="P31" s="251">
        <v>0</v>
      </c>
      <c r="Q31" s="251">
        <v>0</v>
      </c>
      <c r="R31" s="251">
        <v>0</v>
      </c>
      <c r="S31" s="251">
        <v>0</v>
      </c>
      <c r="T31" s="251">
        <v>0</v>
      </c>
      <c r="U31" s="240" t="e">
        <v>#DIV/0!</v>
      </c>
      <c r="V31" s="239">
        <v>0</v>
      </c>
      <c r="W31" s="239">
        <v>0</v>
      </c>
      <c r="X31" s="239">
        <v>0</v>
      </c>
      <c r="Y31" s="239">
        <v>0</v>
      </c>
      <c r="Z31" s="239">
        <v>0</v>
      </c>
      <c r="AA31" s="241">
        <v>0</v>
      </c>
      <c r="AB31" s="251">
        <v>0</v>
      </c>
      <c r="AC31" s="251">
        <v>0</v>
      </c>
      <c r="AD31" s="251">
        <v>0</v>
      </c>
      <c r="AE31" s="251">
        <v>0</v>
      </c>
      <c r="AF31" s="251">
        <v>0</v>
      </c>
      <c r="AG31" s="251">
        <v>0</v>
      </c>
      <c r="AH31" s="240" t="e">
        <v>#DIV/0!</v>
      </c>
      <c r="AI31" s="239">
        <v>0</v>
      </c>
      <c r="AJ31" s="239">
        <v>0</v>
      </c>
      <c r="AK31" s="239">
        <v>0</v>
      </c>
      <c r="AL31" s="239">
        <v>0</v>
      </c>
      <c r="AM31" s="239">
        <v>0</v>
      </c>
      <c r="AN31" s="241">
        <v>0</v>
      </c>
      <c r="AO31" s="251">
        <v>0</v>
      </c>
      <c r="AP31" s="251">
        <v>0</v>
      </c>
      <c r="AQ31" s="251">
        <v>0</v>
      </c>
      <c r="AR31" s="251">
        <v>0</v>
      </c>
      <c r="AS31" s="251">
        <v>0</v>
      </c>
      <c r="AT31" s="251">
        <v>0</v>
      </c>
      <c r="AU31" s="240" t="e">
        <v>#DIV/0!</v>
      </c>
      <c r="AV31" s="239">
        <v>0</v>
      </c>
      <c r="AW31" s="239">
        <v>0</v>
      </c>
      <c r="AX31" s="239">
        <v>0</v>
      </c>
      <c r="AY31" s="239">
        <v>0</v>
      </c>
      <c r="AZ31" s="239">
        <v>0</v>
      </c>
      <c r="BA31" s="241">
        <v>0</v>
      </c>
      <c r="BB31" s="251">
        <v>146475</v>
      </c>
      <c r="BC31" s="251">
        <v>260175</v>
      </c>
      <c r="BD31" s="251">
        <v>253545</v>
      </c>
      <c r="BE31" s="251">
        <v>223838</v>
      </c>
      <c r="BF31" s="251">
        <v>223788</v>
      </c>
      <c r="BG31" s="251">
        <v>223788</v>
      </c>
      <c r="BH31" s="240">
        <v>0.86014413375612564</v>
      </c>
      <c r="BI31" s="239">
        <v>36387</v>
      </c>
      <c r="BJ31" s="239">
        <v>6630</v>
      </c>
      <c r="BK31" s="239">
        <v>36337</v>
      </c>
      <c r="BL31" s="239">
        <v>29707</v>
      </c>
      <c r="BM31" s="239">
        <v>50</v>
      </c>
      <c r="BN31" s="241">
        <v>0</v>
      </c>
      <c r="BO31" s="251">
        <v>1250000</v>
      </c>
      <c r="BP31" s="251">
        <v>1250000</v>
      </c>
      <c r="BQ31" s="251">
        <v>1250000</v>
      </c>
      <c r="BR31" s="251">
        <v>0</v>
      </c>
      <c r="BS31" s="251">
        <v>0</v>
      </c>
      <c r="BT31" s="251">
        <v>0</v>
      </c>
      <c r="BU31" s="240">
        <v>0</v>
      </c>
      <c r="BV31" s="239">
        <v>1250000</v>
      </c>
      <c r="BW31" s="239">
        <v>0</v>
      </c>
      <c r="BX31" s="239">
        <v>1250000</v>
      </c>
      <c r="BY31" s="239">
        <v>1250000</v>
      </c>
      <c r="BZ31" s="239">
        <v>0</v>
      </c>
      <c r="CA31" s="239">
        <v>0</v>
      </c>
    </row>
    <row r="32" spans="1:79" s="225" customFormat="1" ht="15" thickBot="1" x14ac:dyDescent="0.3">
      <c r="A32" s="252" t="s">
        <v>106</v>
      </c>
      <c r="B32" s="253">
        <v>92822948</v>
      </c>
      <c r="C32" s="253">
        <v>92822948</v>
      </c>
      <c r="D32" s="253">
        <v>89478998</v>
      </c>
      <c r="E32" s="253">
        <v>76843427.500739127</v>
      </c>
      <c r="F32" s="253">
        <v>75940625.219999999</v>
      </c>
      <c r="G32" s="253">
        <v>75925487.279799998</v>
      </c>
      <c r="H32" s="254">
        <v>0.81796030955405552</v>
      </c>
      <c r="I32" s="253">
        <v>16897460.720200002</v>
      </c>
      <c r="J32" s="253">
        <v>3343950</v>
      </c>
      <c r="K32" s="253">
        <v>15979520.499260873</v>
      </c>
      <c r="L32" s="253">
        <v>12635570.499260873</v>
      </c>
      <c r="M32" s="253">
        <v>902802.28073912859</v>
      </c>
      <c r="N32" s="255">
        <v>15137.940200001001</v>
      </c>
      <c r="O32" s="256">
        <v>2282256</v>
      </c>
      <c r="P32" s="256">
        <v>2282256</v>
      </c>
      <c r="Q32" s="256">
        <v>2219556</v>
      </c>
      <c r="R32" s="256">
        <v>1416991.0517391304</v>
      </c>
      <c r="S32" s="256">
        <v>978430.54000000015</v>
      </c>
      <c r="T32" s="256">
        <v>966848.33</v>
      </c>
      <c r="U32" s="257">
        <v>0.42363710731837267</v>
      </c>
      <c r="V32" s="256">
        <v>1315407.67</v>
      </c>
      <c r="W32" s="256">
        <v>62700</v>
      </c>
      <c r="X32" s="256">
        <v>865264.9482608696</v>
      </c>
      <c r="Y32" s="256">
        <v>802564.9482608696</v>
      </c>
      <c r="Z32" s="256">
        <v>438560.51173913025</v>
      </c>
      <c r="AA32" s="258">
        <v>11582.210000000196</v>
      </c>
      <c r="AB32" s="259">
        <v>2802854</v>
      </c>
      <c r="AC32" s="259">
        <v>2802154</v>
      </c>
      <c r="AD32" s="259">
        <v>718674</v>
      </c>
      <c r="AE32" s="259">
        <v>456678.84</v>
      </c>
      <c r="AF32" s="259">
        <v>433609.93</v>
      </c>
      <c r="AG32" s="259">
        <v>430586.92499999999</v>
      </c>
      <c r="AH32" s="260">
        <v>0.15366283401982903</v>
      </c>
      <c r="AI32" s="259">
        <v>2371567.0750000002</v>
      </c>
      <c r="AJ32" s="259">
        <v>2083480</v>
      </c>
      <c r="AK32" s="259">
        <v>2345475.16</v>
      </c>
      <c r="AL32" s="259">
        <v>261995.15999999997</v>
      </c>
      <c r="AM32" s="259">
        <v>23068.910000000033</v>
      </c>
      <c r="AN32" s="261">
        <v>3023.0050000000047</v>
      </c>
      <c r="AO32" s="256">
        <v>86023178</v>
      </c>
      <c r="AP32" s="256">
        <v>86023178</v>
      </c>
      <c r="AQ32" s="256">
        <v>84832638</v>
      </c>
      <c r="AR32" s="256">
        <v>74728439.608999997</v>
      </c>
      <c r="AS32" s="256">
        <v>74287316.75</v>
      </c>
      <c r="AT32" s="256">
        <v>74286784.024800003</v>
      </c>
      <c r="AU32" s="257">
        <v>0.86356707287424328</v>
      </c>
      <c r="AV32" s="256">
        <v>11736393.975199997</v>
      </c>
      <c r="AW32" s="256">
        <v>1190540</v>
      </c>
      <c r="AX32" s="256">
        <v>11294738.391000003</v>
      </c>
      <c r="AY32" s="256">
        <v>10104198.391000003</v>
      </c>
      <c r="AZ32" s="256">
        <v>441122.85899999738</v>
      </c>
      <c r="BA32" s="258">
        <v>532.72519999742508</v>
      </c>
      <c r="BB32" s="259">
        <v>464660</v>
      </c>
      <c r="BC32" s="259">
        <v>465360</v>
      </c>
      <c r="BD32" s="259">
        <v>458130</v>
      </c>
      <c r="BE32" s="259">
        <v>241318</v>
      </c>
      <c r="BF32" s="259">
        <v>241268</v>
      </c>
      <c r="BG32" s="259">
        <v>241268</v>
      </c>
      <c r="BH32" s="260">
        <v>0.51845452982637097</v>
      </c>
      <c r="BI32" s="259">
        <v>224092</v>
      </c>
      <c r="BJ32" s="259">
        <v>7230</v>
      </c>
      <c r="BK32" s="259">
        <v>224042</v>
      </c>
      <c r="BL32" s="259">
        <v>216812</v>
      </c>
      <c r="BM32" s="259">
        <v>50</v>
      </c>
      <c r="BN32" s="261">
        <v>0</v>
      </c>
      <c r="BO32" s="256">
        <v>1250000</v>
      </c>
      <c r="BP32" s="256">
        <v>1250000</v>
      </c>
      <c r="BQ32" s="256">
        <v>1250000</v>
      </c>
      <c r="BR32" s="256">
        <v>0</v>
      </c>
      <c r="BS32" s="256">
        <v>0</v>
      </c>
      <c r="BT32" s="256">
        <v>0</v>
      </c>
      <c r="BU32" s="257">
        <v>0</v>
      </c>
      <c r="BV32" s="256">
        <v>1250000</v>
      </c>
      <c r="BW32" s="256">
        <v>0</v>
      </c>
      <c r="BX32" s="256">
        <v>1250000</v>
      </c>
      <c r="BY32" s="256">
        <v>1250000</v>
      </c>
      <c r="BZ32" s="256">
        <v>0</v>
      </c>
      <c r="CA32" s="256">
        <v>0</v>
      </c>
    </row>
    <row r="33" spans="1:79" ht="15" thickTop="1" x14ac:dyDescent="0.35">
      <c r="B33" s="263"/>
    </row>
    <row r="34" spans="1:79" x14ac:dyDescent="0.35">
      <c r="A34" s="409" t="s">
        <v>267</v>
      </c>
      <c r="B34" s="409"/>
      <c r="C34" s="409"/>
      <c r="D34" s="409"/>
      <c r="E34" s="409"/>
      <c r="F34" s="409"/>
      <c r="G34" s="409"/>
      <c r="H34" s="409"/>
      <c r="I34" s="409"/>
      <c r="J34" s="409"/>
      <c r="K34" s="409"/>
    </row>
    <row r="35" spans="1:79" x14ac:dyDescent="0.35">
      <c r="B35" s="263"/>
    </row>
    <row r="36" spans="1:79" x14ac:dyDescent="0.35">
      <c r="B36" s="263"/>
      <c r="C36" s="263"/>
      <c r="D36" s="263"/>
      <c r="E36" s="263"/>
      <c r="F36" s="263"/>
      <c r="G36" s="263"/>
    </row>
    <row r="37" spans="1:79" s="215" customFormat="1" ht="13" x14ac:dyDescent="0.25">
      <c r="A37" s="400" t="s">
        <v>0</v>
      </c>
      <c r="B37" s="400"/>
      <c r="C37" s="400"/>
      <c r="D37" s="400"/>
      <c r="E37" s="400"/>
      <c r="F37" s="400"/>
      <c r="G37" s="400"/>
      <c r="H37" s="400"/>
      <c r="I37" s="400"/>
      <c r="J37" s="400"/>
      <c r="K37" s="400"/>
      <c r="L37" s="400"/>
      <c r="M37" s="400"/>
      <c r="N37" s="400"/>
      <c r="O37" s="400"/>
      <c r="P37" s="400"/>
      <c r="Q37" s="400"/>
      <c r="R37" s="400"/>
      <c r="S37" s="400"/>
      <c r="T37" s="400"/>
      <c r="U37" s="400"/>
      <c r="V37" s="400"/>
      <c r="W37" s="400"/>
      <c r="X37" s="400"/>
      <c r="Y37" s="400"/>
      <c r="Z37" s="400"/>
      <c r="AA37" s="400"/>
      <c r="AB37" s="400"/>
      <c r="AC37" s="400"/>
      <c r="AD37" s="400"/>
      <c r="AE37" s="400"/>
      <c r="AF37" s="400"/>
      <c r="AG37" s="400"/>
      <c r="AH37" s="400"/>
      <c r="AI37" s="400"/>
      <c r="AJ37" s="400"/>
      <c r="AK37" s="400"/>
      <c r="AL37" s="400"/>
      <c r="AM37" s="400"/>
      <c r="AN37" s="400"/>
      <c r="AO37" s="400"/>
      <c r="AP37" s="400"/>
      <c r="AQ37" s="400"/>
      <c r="AR37" s="400"/>
      <c r="AS37" s="400"/>
      <c r="AT37" s="400"/>
      <c r="AU37" s="400"/>
      <c r="AV37" s="400"/>
      <c r="AW37" s="400"/>
      <c r="AX37" s="400"/>
      <c r="AY37" s="400"/>
      <c r="AZ37" s="400"/>
      <c r="BA37" s="400"/>
      <c r="BB37" s="400"/>
      <c r="BC37" s="400"/>
      <c r="BD37" s="400"/>
      <c r="BE37" s="400"/>
      <c r="BF37" s="400"/>
      <c r="BG37" s="400"/>
      <c r="BH37" s="400"/>
      <c r="BI37" s="400"/>
      <c r="BJ37" s="400"/>
      <c r="BK37" s="400"/>
      <c r="BL37" s="400"/>
      <c r="BM37" s="400"/>
      <c r="BN37" s="400"/>
      <c r="BO37" s="400"/>
      <c r="BP37" s="400"/>
      <c r="BQ37" s="400"/>
      <c r="BR37" s="400"/>
      <c r="BS37" s="400"/>
      <c r="BT37" s="400"/>
      <c r="BU37" s="400"/>
      <c r="BV37" s="400"/>
      <c r="BW37" s="400"/>
      <c r="BX37" s="400"/>
      <c r="BY37" s="400"/>
      <c r="BZ37" s="400"/>
      <c r="CA37" s="400"/>
    </row>
    <row r="38" spans="1:79" s="215" customFormat="1" ht="13" x14ac:dyDescent="0.25">
      <c r="A38" s="400" t="s">
        <v>268</v>
      </c>
      <c r="B38" s="400"/>
      <c r="C38" s="400"/>
      <c r="D38" s="400"/>
      <c r="E38" s="400"/>
      <c r="F38" s="400"/>
      <c r="G38" s="400"/>
      <c r="H38" s="400"/>
      <c r="I38" s="400"/>
      <c r="J38" s="400"/>
      <c r="K38" s="400"/>
      <c r="L38" s="400"/>
      <c r="M38" s="400"/>
      <c r="N38" s="400"/>
      <c r="O38" s="400"/>
      <c r="P38" s="400"/>
      <c r="Q38" s="400"/>
      <c r="R38" s="400"/>
      <c r="S38" s="400"/>
      <c r="T38" s="400"/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0"/>
      <c r="AF38" s="400"/>
      <c r="AG38" s="400"/>
      <c r="AH38" s="400"/>
      <c r="AI38" s="400"/>
      <c r="AJ38" s="400"/>
      <c r="AK38" s="400"/>
      <c r="AL38" s="400"/>
      <c r="AM38" s="400"/>
      <c r="AN38" s="400"/>
      <c r="AO38" s="400"/>
      <c r="AP38" s="400"/>
      <c r="AQ38" s="400"/>
      <c r="AR38" s="400"/>
      <c r="AS38" s="400"/>
      <c r="AT38" s="400"/>
      <c r="AU38" s="400"/>
      <c r="AV38" s="400"/>
      <c r="AW38" s="400"/>
      <c r="AX38" s="400"/>
      <c r="AY38" s="400"/>
      <c r="AZ38" s="400"/>
      <c r="BA38" s="400"/>
      <c r="BB38" s="400"/>
      <c r="BC38" s="400"/>
      <c r="BD38" s="400"/>
      <c r="BE38" s="400"/>
      <c r="BF38" s="400"/>
      <c r="BG38" s="400"/>
      <c r="BH38" s="400"/>
      <c r="BI38" s="400"/>
      <c r="BJ38" s="400"/>
      <c r="BK38" s="400"/>
      <c r="BL38" s="400"/>
      <c r="BM38" s="400"/>
      <c r="BN38" s="400"/>
      <c r="BO38" s="400"/>
      <c r="BP38" s="400"/>
      <c r="BQ38" s="400"/>
      <c r="BR38" s="400"/>
      <c r="BS38" s="400"/>
      <c r="BT38" s="400"/>
      <c r="BU38" s="400"/>
      <c r="BV38" s="400"/>
      <c r="BW38" s="400"/>
      <c r="BX38" s="400"/>
      <c r="BY38" s="400"/>
      <c r="BZ38" s="400"/>
      <c r="CA38" s="400"/>
    </row>
    <row r="39" spans="1:79" s="215" customFormat="1" ht="13" x14ac:dyDescent="0.25">
      <c r="A39" s="401" t="s">
        <v>1144</v>
      </c>
      <c r="B39" s="401"/>
      <c r="C39" s="401"/>
      <c r="D39" s="401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1"/>
      <c r="T39" s="401"/>
      <c r="U39" s="401"/>
      <c r="V39" s="401"/>
      <c r="W39" s="401"/>
      <c r="X39" s="401"/>
      <c r="Y39" s="401"/>
      <c r="Z39" s="401"/>
      <c r="AA39" s="401"/>
      <c r="AB39" s="401"/>
      <c r="AC39" s="401"/>
      <c r="AD39" s="401"/>
      <c r="AE39" s="401"/>
      <c r="AF39" s="401"/>
      <c r="AG39" s="401"/>
      <c r="AH39" s="401"/>
      <c r="AI39" s="401"/>
      <c r="AJ39" s="401"/>
      <c r="AK39" s="401"/>
      <c r="AL39" s="401"/>
      <c r="AM39" s="401"/>
      <c r="AN39" s="401"/>
      <c r="AO39" s="401"/>
      <c r="AP39" s="401"/>
      <c r="AQ39" s="401"/>
      <c r="AR39" s="401"/>
      <c r="AS39" s="401"/>
      <c r="AT39" s="401"/>
      <c r="AU39" s="401"/>
      <c r="AV39" s="401"/>
      <c r="AW39" s="401"/>
      <c r="AX39" s="401"/>
      <c r="AY39" s="401"/>
      <c r="AZ39" s="401"/>
      <c r="BA39" s="401"/>
      <c r="BB39" s="401"/>
      <c r="BC39" s="401"/>
      <c r="BD39" s="401"/>
      <c r="BE39" s="401"/>
      <c r="BF39" s="401"/>
      <c r="BG39" s="401"/>
      <c r="BH39" s="401"/>
      <c r="BI39" s="401"/>
      <c r="BJ39" s="401"/>
      <c r="BK39" s="401"/>
      <c r="BL39" s="401"/>
      <c r="BM39" s="401"/>
      <c r="BN39" s="401"/>
      <c r="BO39" s="401"/>
      <c r="BP39" s="401"/>
      <c r="BQ39" s="401"/>
      <c r="BR39" s="401"/>
      <c r="BS39" s="401"/>
      <c r="BT39" s="401"/>
      <c r="BU39" s="401"/>
      <c r="BV39" s="401"/>
      <c r="BW39" s="401"/>
      <c r="BX39" s="401"/>
      <c r="BY39" s="401"/>
      <c r="BZ39" s="401"/>
      <c r="CA39" s="401"/>
    </row>
    <row r="40" spans="1:79" s="215" customFormat="1" ht="12.5" thickBot="1" x14ac:dyDescent="0.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</row>
    <row r="41" spans="1:79" s="215" customFormat="1" ht="14.5" customHeight="1" thickTop="1" x14ac:dyDescent="0.25">
      <c r="A41" s="410" t="s">
        <v>79</v>
      </c>
      <c r="B41" s="413" t="s">
        <v>263</v>
      </c>
      <c r="C41" s="413"/>
      <c r="D41" s="413"/>
      <c r="E41" s="413"/>
      <c r="F41" s="413"/>
      <c r="G41" s="413"/>
      <c r="H41" s="413"/>
      <c r="I41" s="413"/>
      <c r="J41" s="413"/>
      <c r="K41" s="413"/>
      <c r="L41" s="413"/>
      <c r="M41" s="413"/>
      <c r="N41" s="414"/>
      <c r="O41" s="415" t="s">
        <v>250</v>
      </c>
      <c r="P41" s="398"/>
      <c r="Q41" s="398"/>
      <c r="R41" s="398"/>
      <c r="S41" s="398"/>
      <c r="T41" s="398"/>
      <c r="U41" s="398"/>
      <c r="V41" s="398"/>
      <c r="W41" s="398"/>
      <c r="X41" s="398"/>
      <c r="Y41" s="398"/>
      <c r="Z41" s="398"/>
      <c r="AA41" s="399"/>
      <c r="AB41" s="416" t="s">
        <v>251</v>
      </c>
      <c r="AC41" s="417"/>
      <c r="AD41" s="417"/>
      <c r="AE41" s="417"/>
      <c r="AF41" s="417"/>
      <c r="AG41" s="417"/>
      <c r="AH41" s="417"/>
      <c r="AI41" s="417"/>
      <c r="AJ41" s="417"/>
      <c r="AK41" s="417"/>
      <c r="AL41" s="417"/>
      <c r="AM41" s="417"/>
      <c r="AN41" s="418"/>
      <c r="AO41" s="415" t="s">
        <v>252</v>
      </c>
      <c r="AP41" s="398"/>
      <c r="AQ41" s="398"/>
      <c r="AR41" s="398"/>
      <c r="AS41" s="398"/>
      <c r="AT41" s="398"/>
      <c r="AU41" s="398"/>
      <c r="AV41" s="398"/>
      <c r="AW41" s="398"/>
      <c r="AX41" s="398"/>
      <c r="AY41" s="398"/>
      <c r="AZ41" s="398"/>
      <c r="BA41" s="399"/>
      <c r="BB41" s="416" t="s">
        <v>254</v>
      </c>
      <c r="BC41" s="417"/>
      <c r="BD41" s="417"/>
      <c r="BE41" s="417"/>
      <c r="BF41" s="417"/>
      <c r="BG41" s="417"/>
      <c r="BH41" s="417"/>
      <c r="BI41" s="417"/>
      <c r="BJ41" s="417"/>
      <c r="BK41" s="417"/>
      <c r="BL41" s="417"/>
      <c r="BM41" s="417"/>
      <c r="BN41" s="418"/>
      <c r="BO41" s="398" t="s">
        <v>255</v>
      </c>
      <c r="BP41" s="398"/>
      <c r="BQ41" s="398"/>
      <c r="BR41" s="398"/>
      <c r="BS41" s="398"/>
      <c r="BT41" s="398"/>
      <c r="BU41" s="398"/>
      <c r="BV41" s="398"/>
      <c r="BW41" s="398"/>
      <c r="BX41" s="398"/>
      <c r="BY41" s="398"/>
      <c r="BZ41" s="398"/>
      <c r="CA41" s="399"/>
    </row>
    <row r="42" spans="1:79" s="225" customFormat="1" ht="48" x14ac:dyDescent="0.25">
      <c r="A42" s="411"/>
      <c r="B42" s="216" t="s">
        <v>2</v>
      </c>
      <c r="C42" s="216" t="s">
        <v>3</v>
      </c>
      <c r="D42" s="216" t="s">
        <v>57</v>
      </c>
      <c r="E42" s="216" t="s">
        <v>30</v>
      </c>
      <c r="F42" s="216" t="s">
        <v>58</v>
      </c>
      <c r="G42" s="216" t="s">
        <v>80</v>
      </c>
      <c r="H42" s="216" t="s">
        <v>18</v>
      </c>
      <c r="I42" s="216" t="s">
        <v>59</v>
      </c>
      <c r="J42" s="216" t="s">
        <v>60</v>
      </c>
      <c r="K42" s="216" t="s">
        <v>32</v>
      </c>
      <c r="L42" s="216" t="s">
        <v>31</v>
      </c>
      <c r="M42" s="216" t="s">
        <v>61</v>
      </c>
      <c r="N42" s="217" t="s">
        <v>62</v>
      </c>
      <c r="O42" s="218" t="s">
        <v>2</v>
      </c>
      <c r="P42" s="219" t="s">
        <v>3</v>
      </c>
      <c r="Q42" s="219" t="s">
        <v>57</v>
      </c>
      <c r="R42" s="219" t="s">
        <v>30</v>
      </c>
      <c r="S42" s="219" t="s">
        <v>58</v>
      </c>
      <c r="T42" s="219" t="s">
        <v>80</v>
      </c>
      <c r="U42" s="219" t="s">
        <v>18</v>
      </c>
      <c r="V42" s="219" t="s">
        <v>59</v>
      </c>
      <c r="W42" s="219" t="s">
        <v>60</v>
      </c>
      <c r="X42" s="219" t="s">
        <v>32</v>
      </c>
      <c r="Y42" s="219" t="s">
        <v>31</v>
      </c>
      <c r="Z42" s="219" t="s">
        <v>61</v>
      </c>
      <c r="AA42" s="220" t="s">
        <v>62</v>
      </c>
      <c r="AB42" s="221" t="s">
        <v>2</v>
      </c>
      <c r="AC42" s="222" t="s">
        <v>3</v>
      </c>
      <c r="AD42" s="222" t="s">
        <v>57</v>
      </c>
      <c r="AE42" s="222" t="s">
        <v>30</v>
      </c>
      <c r="AF42" s="222" t="s">
        <v>58</v>
      </c>
      <c r="AG42" s="222" t="s">
        <v>80</v>
      </c>
      <c r="AH42" s="222" t="s">
        <v>18</v>
      </c>
      <c r="AI42" s="222" t="s">
        <v>59</v>
      </c>
      <c r="AJ42" s="222" t="s">
        <v>60</v>
      </c>
      <c r="AK42" s="222" t="s">
        <v>32</v>
      </c>
      <c r="AL42" s="222" t="s">
        <v>31</v>
      </c>
      <c r="AM42" s="222" t="s">
        <v>61</v>
      </c>
      <c r="AN42" s="223" t="s">
        <v>62</v>
      </c>
      <c r="AO42" s="218" t="s">
        <v>2</v>
      </c>
      <c r="AP42" s="219" t="s">
        <v>3</v>
      </c>
      <c r="AQ42" s="219" t="s">
        <v>57</v>
      </c>
      <c r="AR42" s="219" t="s">
        <v>30</v>
      </c>
      <c r="AS42" s="219" t="s">
        <v>58</v>
      </c>
      <c r="AT42" s="219" t="s">
        <v>80</v>
      </c>
      <c r="AU42" s="219" t="s">
        <v>18</v>
      </c>
      <c r="AV42" s="219" t="s">
        <v>59</v>
      </c>
      <c r="AW42" s="219" t="s">
        <v>60</v>
      </c>
      <c r="AX42" s="219" t="s">
        <v>32</v>
      </c>
      <c r="AY42" s="219" t="s">
        <v>31</v>
      </c>
      <c r="AZ42" s="219" t="s">
        <v>61</v>
      </c>
      <c r="BA42" s="220" t="s">
        <v>62</v>
      </c>
      <c r="BB42" s="221" t="s">
        <v>2</v>
      </c>
      <c r="BC42" s="222" t="s">
        <v>3</v>
      </c>
      <c r="BD42" s="222" t="s">
        <v>57</v>
      </c>
      <c r="BE42" s="222" t="s">
        <v>30</v>
      </c>
      <c r="BF42" s="222" t="s">
        <v>58</v>
      </c>
      <c r="BG42" s="222" t="s">
        <v>80</v>
      </c>
      <c r="BH42" s="222" t="s">
        <v>18</v>
      </c>
      <c r="BI42" s="222" t="s">
        <v>59</v>
      </c>
      <c r="BJ42" s="222" t="s">
        <v>60</v>
      </c>
      <c r="BK42" s="222" t="s">
        <v>32</v>
      </c>
      <c r="BL42" s="222" t="s">
        <v>31</v>
      </c>
      <c r="BM42" s="222" t="s">
        <v>61</v>
      </c>
      <c r="BN42" s="223" t="s">
        <v>62</v>
      </c>
      <c r="BO42" s="224" t="s">
        <v>2</v>
      </c>
      <c r="BP42" s="219" t="s">
        <v>3</v>
      </c>
      <c r="BQ42" s="219" t="s">
        <v>57</v>
      </c>
      <c r="BR42" s="219" t="s">
        <v>30</v>
      </c>
      <c r="BS42" s="219" t="s">
        <v>58</v>
      </c>
      <c r="BT42" s="219" t="s">
        <v>80</v>
      </c>
      <c r="BU42" s="219" t="s">
        <v>18</v>
      </c>
      <c r="BV42" s="219" t="s">
        <v>59</v>
      </c>
      <c r="BW42" s="219" t="s">
        <v>60</v>
      </c>
      <c r="BX42" s="219" t="s">
        <v>32</v>
      </c>
      <c r="BY42" s="219" t="s">
        <v>31</v>
      </c>
      <c r="BZ42" s="219" t="s">
        <v>61</v>
      </c>
      <c r="CA42" s="220" t="s">
        <v>62</v>
      </c>
    </row>
    <row r="43" spans="1:79" s="225" customFormat="1" x14ac:dyDescent="0.25">
      <c r="A43" s="412"/>
      <c r="B43" s="216" t="s">
        <v>20</v>
      </c>
      <c r="C43" s="216" t="s">
        <v>21</v>
      </c>
      <c r="D43" s="216" t="s">
        <v>22</v>
      </c>
      <c r="E43" s="216" t="s">
        <v>23</v>
      </c>
      <c r="F43" s="216" t="s">
        <v>24</v>
      </c>
      <c r="G43" s="216" t="s">
        <v>63</v>
      </c>
      <c r="H43" s="216" t="s">
        <v>33</v>
      </c>
      <c r="I43" s="216" t="s">
        <v>81</v>
      </c>
      <c r="J43" s="216" t="s">
        <v>82</v>
      </c>
      <c r="K43" s="216" t="s">
        <v>83</v>
      </c>
      <c r="L43" s="216" t="s">
        <v>84</v>
      </c>
      <c r="M43" s="216" t="s">
        <v>85</v>
      </c>
      <c r="N43" s="217" t="s">
        <v>86</v>
      </c>
      <c r="O43" s="218" t="s">
        <v>20</v>
      </c>
      <c r="P43" s="219" t="s">
        <v>21</v>
      </c>
      <c r="Q43" s="219" t="s">
        <v>22</v>
      </c>
      <c r="R43" s="219" t="s">
        <v>23</v>
      </c>
      <c r="S43" s="219" t="s">
        <v>24</v>
      </c>
      <c r="T43" s="219" t="s">
        <v>63</v>
      </c>
      <c r="U43" s="219" t="s">
        <v>33</v>
      </c>
      <c r="V43" s="219" t="s">
        <v>81</v>
      </c>
      <c r="W43" s="219" t="s">
        <v>82</v>
      </c>
      <c r="X43" s="219" t="s">
        <v>83</v>
      </c>
      <c r="Y43" s="219" t="s">
        <v>84</v>
      </c>
      <c r="Z43" s="219" t="s">
        <v>85</v>
      </c>
      <c r="AA43" s="220" t="s">
        <v>86</v>
      </c>
      <c r="AB43" s="221" t="s">
        <v>20</v>
      </c>
      <c r="AC43" s="222" t="s">
        <v>21</v>
      </c>
      <c r="AD43" s="222" t="s">
        <v>22</v>
      </c>
      <c r="AE43" s="222" t="s">
        <v>23</v>
      </c>
      <c r="AF43" s="222" t="s">
        <v>24</v>
      </c>
      <c r="AG43" s="222" t="s">
        <v>63</v>
      </c>
      <c r="AH43" s="222" t="s">
        <v>33</v>
      </c>
      <c r="AI43" s="222" t="s">
        <v>81</v>
      </c>
      <c r="AJ43" s="222" t="s">
        <v>82</v>
      </c>
      <c r="AK43" s="222" t="s">
        <v>83</v>
      </c>
      <c r="AL43" s="222" t="s">
        <v>84</v>
      </c>
      <c r="AM43" s="222" t="s">
        <v>85</v>
      </c>
      <c r="AN43" s="223" t="s">
        <v>86</v>
      </c>
      <c r="AO43" s="218" t="s">
        <v>20</v>
      </c>
      <c r="AP43" s="219" t="s">
        <v>21</v>
      </c>
      <c r="AQ43" s="219" t="s">
        <v>22</v>
      </c>
      <c r="AR43" s="219" t="s">
        <v>23</v>
      </c>
      <c r="AS43" s="219" t="s">
        <v>24</v>
      </c>
      <c r="AT43" s="219" t="s">
        <v>63</v>
      </c>
      <c r="AU43" s="219" t="s">
        <v>33</v>
      </c>
      <c r="AV43" s="219" t="s">
        <v>81</v>
      </c>
      <c r="AW43" s="219" t="s">
        <v>82</v>
      </c>
      <c r="AX43" s="219" t="s">
        <v>83</v>
      </c>
      <c r="AY43" s="219" t="s">
        <v>84</v>
      </c>
      <c r="AZ43" s="219" t="s">
        <v>85</v>
      </c>
      <c r="BA43" s="220" t="s">
        <v>86</v>
      </c>
      <c r="BB43" s="221" t="s">
        <v>20</v>
      </c>
      <c r="BC43" s="222" t="s">
        <v>21</v>
      </c>
      <c r="BD43" s="222" t="s">
        <v>22</v>
      </c>
      <c r="BE43" s="222" t="s">
        <v>23</v>
      </c>
      <c r="BF43" s="222" t="s">
        <v>24</v>
      </c>
      <c r="BG43" s="222" t="s">
        <v>63</v>
      </c>
      <c r="BH43" s="222" t="s">
        <v>33</v>
      </c>
      <c r="BI43" s="222" t="s">
        <v>81</v>
      </c>
      <c r="BJ43" s="222" t="s">
        <v>82</v>
      </c>
      <c r="BK43" s="222" t="s">
        <v>83</v>
      </c>
      <c r="BL43" s="222" t="s">
        <v>84</v>
      </c>
      <c r="BM43" s="222" t="s">
        <v>85</v>
      </c>
      <c r="BN43" s="223" t="s">
        <v>86</v>
      </c>
      <c r="BO43" s="224" t="s">
        <v>20</v>
      </c>
      <c r="BP43" s="219" t="s">
        <v>21</v>
      </c>
      <c r="BQ43" s="219" t="s">
        <v>22</v>
      </c>
      <c r="BR43" s="219" t="s">
        <v>23</v>
      </c>
      <c r="BS43" s="219" t="s">
        <v>24</v>
      </c>
      <c r="BT43" s="219" t="s">
        <v>63</v>
      </c>
      <c r="BU43" s="219" t="s">
        <v>33</v>
      </c>
      <c r="BV43" s="219" t="s">
        <v>81</v>
      </c>
      <c r="BW43" s="219" t="s">
        <v>82</v>
      </c>
      <c r="BX43" s="219" t="s">
        <v>83</v>
      </c>
      <c r="BY43" s="219" t="s">
        <v>84</v>
      </c>
      <c r="BZ43" s="219" t="s">
        <v>85</v>
      </c>
      <c r="CA43" s="220" t="s">
        <v>86</v>
      </c>
    </row>
    <row r="44" spans="1:79" s="225" customFormat="1" x14ac:dyDescent="0.25">
      <c r="A44" s="226" t="s">
        <v>107</v>
      </c>
      <c r="B44" s="245">
        <v>254795707</v>
      </c>
      <c r="C44" s="245">
        <v>262104547.00999999</v>
      </c>
      <c r="D44" s="245">
        <v>254795707</v>
      </c>
      <c r="E44" s="245">
        <v>0</v>
      </c>
      <c r="F44" s="245">
        <v>0</v>
      </c>
      <c r="G44" s="245">
        <v>0</v>
      </c>
      <c r="H44" s="246">
        <v>0</v>
      </c>
      <c r="I44" s="245">
        <v>262104547.00999999</v>
      </c>
      <c r="J44" s="245">
        <v>7308840.0099999905</v>
      </c>
      <c r="K44" s="245">
        <v>262104547.00999999</v>
      </c>
      <c r="L44" s="245">
        <v>254795707</v>
      </c>
      <c r="M44" s="245">
        <v>0</v>
      </c>
      <c r="N44" s="247">
        <v>0</v>
      </c>
      <c r="O44" s="245">
        <v>0</v>
      </c>
      <c r="P44" s="245">
        <v>0</v>
      </c>
      <c r="Q44" s="245">
        <v>0</v>
      </c>
      <c r="R44" s="245">
        <v>0</v>
      </c>
      <c r="S44" s="245">
        <v>0</v>
      </c>
      <c r="T44" s="245">
        <v>0</v>
      </c>
      <c r="U44" s="246" t="e">
        <v>#DIV/0!</v>
      </c>
      <c r="V44" s="245">
        <v>0</v>
      </c>
      <c r="W44" s="245">
        <v>0</v>
      </c>
      <c r="X44" s="245">
        <v>0</v>
      </c>
      <c r="Y44" s="245">
        <v>0</v>
      </c>
      <c r="Z44" s="245">
        <v>0</v>
      </c>
      <c r="AA44" s="247">
        <v>0</v>
      </c>
      <c r="AB44" s="245">
        <v>0</v>
      </c>
      <c r="AC44" s="245">
        <v>0</v>
      </c>
      <c r="AD44" s="245">
        <v>0</v>
      </c>
      <c r="AE44" s="245">
        <v>0</v>
      </c>
      <c r="AF44" s="245">
        <v>0</v>
      </c>
      <c r="AG44" s="245">
        <v>0</v>
      </c>
      <c r="AH44" s="246" t="e">
        <v>#DIV/0!</v>
      </c>
      <c r="AI44" s="245">
        <v>0</v>
      </c>
      <c r="AJ44" s="245">
        <v>0</v>
      </c>
      <c r="AK44" s="245">
        <v>0</v>
      </c>
      <c r="AL44" s="245">
        <v>0</v>
      </c>
      <c r="AM44" s="245">
        <v>0</v>
      </c>
      <c r="AN44" s="247">
        <v>0</v>
      </c>
      <c r="AO44" s="245">
        <v>254795707</v>
      </c>
      <c r="AP44" s="245">
        <v>262104547.00999999</v>
      </c>
      <c r="AQ44" s="245">
        <v>254795707</v>
      </c>
      <c r="AR44" s="245">
        <v>0</v>
      </c>
      <c r="AS44" s="245">
        <v>0</v>
      </c>
      <c r="AT44" s="245">
        <v>0</v>
      </c>
      <c r="AU44" s="246">
        <v>0</v>
      </c>
      <c r="AV44" s="245">
        <v>262104547.00999999</v>
      </c>
      <c r="AW44" s="245">
        <v>7308840.0099999905</v>
      </c>
      <c r="AX44" s="245">
        <v>262104547.00999999</v>
      </c>
      <c r="AY44" s="245">
        <v>254795707</v>
      </c>
      <c r="AZ44" s="245">
        <v>0</v>
      </c>
      <c r="BA44" s="247">
        <v>0</v>
      </c>
      <c r="BB44" s="245">
        <v>0</v>
      </c>
      <c r="BC44" s="245">
        <v>0</v>
      </c>
      <c r="BD44" s="245">
        <v>0</v>
      </c>
      <c r="BE44" s="245">
        <v>0</v>
      </c>
      <c r="BF44" s="245">
        <v>0</v>
      </c>
      <c r="BG44" s="245">
        <v>0</v>
      </c>
      <c r="BH44" s="246" t="e">
        <v>#DIV/0!</v>
      </c>
      <c r="BI44" s="245">
        <v>0</v>
      </c>
      <c r="BJ44" s="245">
        <v>0</v>
      </c>
      <c r="BK44" s="245">
        <v>0</v>
      </c>
      <c r="BL44" s="245">
        <v>0</v>
      </c>
      <c r="BM44" s="245">
        <v>0</v>
      </c>
      <c r="BN44" s="247">
        <v>0</v>
      </c>
      <c r="BO44" s="245">
        <v>0</v>
      </c>
      <c r="BP44" s="245">
        <v>0</v>
      </c>
      <c r="BQ44" s="245">
        <v>0</v>
      </c>
      <c r="BR44" s="245">
        <v>0</v>
      </c>
      <c r="BS44" s="245">
        <v>0</v>
      </c>
      <c r="BT44" s="245">
        <v>0</v>
      </c>
      <c r="BU44" s="246" t="e">
        <v>#DIV/0!</v>
      </c>
      <c r="BV44" s="245">
        <v>0</v>
      </c>
      <c r="BW44" s="245">
        <v>0</v>
      </c>
      <c r="BX44" s="245">
        <v>0</v>
      </c>
      <c r="BY44" s="245">
        <v>0</v>
      </c>
      <c r="BZ44" s="245">
        <v>0</v>
      </c>
      <c r="CA44" s="247">
        <v>0</v>
      </c>
    </row>
    <row r="45" spans="1:79" s="225" customFormat="1" x14ac:dyDescent="0.25">
      <c r="A45" s="232" t="s">
        <v>108</v>
      </c>
      <c r="B45" s="233">
        <v>254795707</v>
      </c>
      <c r="C45" s="233">
        <v>262104547.00999999</v>
      </c>
      <c r="D45" s="233">
        <v>254795707</v>
      </c>
      <c r="E45" s="233">
        <v>0</v>
      </c>
      <c r="F45" s="233">
        <v>0</v>
      </c>
      <c r="G45" s="233">
        <v>0</v>
      </c>
      <c r="H45" s="234">
        <v>0</v>
      </c>
      <c r="I45" s="233">
        <v>262104547.00999999</v>
      </c>
      <c r="J45" s="233">
        <v>7308840.0099999905</v>
      </c>
      <c r="K45" s="233">
        <v>262104547.00999999</v>
      </c>
      <c r="L45" s="233">
        <v>254795707</v>
      </c>
      <c r="M45" s="233">
        <v>0</v>
      </c>
      <c r="N45" s="235">
        <v>0</v>
      </c>
      <c r="O45" s="233">
        <v>0</v>
      </c>
      <c r="P45" s="233">
        <v>0</v>
      </c>
      <c r="Q45" s="233">
        <v>0</v>
      </c>
      <c r="R45" s="233">
        <v>0</v>
      </c>
      <c r="S45" s="233">
        <v>0</v>
      </c>
      <c r="T45" s="233">
        <v>0</v>
      </c>
      <c r="U45" s="234" t="e">
        <v>#DIV/0!</v>
      </c>
      <c r="V45" s="233">
        <v>0</v>
      </c>
      <c r="W45" s="233">
        <v>0</v>
      </c>
      <c r="X45" s="233">
        <v>0</v>
      </c>
      <c r="Y45" s="233">
        <v>0</v>
      </c>
      <c r="Z45" s="233">
        <v>0</v>
      </c>
      <c r="AA45" s="235">
        <v>0</v>
      </c>
      <c r="AB45" s="233">
        <v>0</v>
      </c>
      <c r="AC45" s="233">
        <v>0</v>
      </c>
      <c r="AD45" s="233">
        <v>0</v>
      </c>
      <c r="AE45" s="233">
        <v>0</v>
      </c>
      <c r="AF45" s="233">
        <v>0</v>
      </c>
      <c r="AG45" s="233">
        <v>0</v>
      </c>
      <c r="AH45" s="234" t="e">
        <v>#DIV/0!</v>
      </c>
      <c r="AI45" s="233">
        <v>0</v>
      </c>
      <c r="AJ45" s="233">
        <v>0</v>
      </c>
      <c r="AK45" s="233">
        <v>0</v>
      </c>
      <c r="AL45" s="233">
        <v>0</v>
      </c>
      <c r="AM45" s="233">
        <v>0</v>
      </c>
      <c r="AN45" s="235">
        <v>0</v>
      </c>
      <c r="AO45" s="233">
        <v>254795707</v>
      </c>
      <c r="AP45" s="233">
        <v>262104547.00999999</v>
      </c>
      <c r="AQ45" s="233">
        <v>254795707</v>
      </c>
      <c r="AR45" s="233">
        <v>0</v>
      </c>
      <c r="AS45" s="233">
        <v>0</v>
      </c>
      <c r="AT45" s="233">
        <v>0</v>
      </c>
      <c r="AU45" s="234">
        <v>0</v>
      </c>
      <c r="AV45" s="233">
        <v>262104547.00999999</v>
      </c>
      <c r="AW45" s="233">
        <v>7308840.0099999905</v>
      </c>
      <c r="AX45" s="233">
        <v>262104547.00999999</v>
      </c>
      <c r="AY45" s="233">
        <v>254795707</v>
      </c>
      <c r="AZ45" s="233">
        <v>0</v>
      </c>
      <c r="BA45" s="235">
        <v>0</v>
      </c>
      <c r="BB45" s="233">
        <v>0</v>
      </c>
      <c r="BC45" s="233">
        <v>0</v>
      </c>
      <c r="BD45" s="233">
        <v>0</v>
      </c>
      <c r="BE45" s="233">
        <v>0</v>
      </c>
      <c r="BF45" s="233">
        <v>0</v>
      </c>
      <c r="BG45" s="233">
        <v>0</v>
      </c>
      <c r="BH45" s="234" t="e">
        <v>#DIV/0!</v>
      </c>
      <c r="BI45" s="233">
        <v>0</v>
      </c>
      <c r="BJ45" s="233">
        <v>0</v>
      </c>
      <c r="BK45" s="233">
        <v>0</v>
      </c>
      <c r="BL45" s="233">
        <v>0</v>
      </c>
      <c r="BM45" s="233">
        <v>0</v>
      </c>
      <c r="BN45" s="235">
        <v>0</v>
      </c>
      <c r="BO45" s="233">
        <v>0</v>
      </c>
      <c r="BP45" s="233">
        <v>0</v>
      </c>
      <c r="BQ45" s="233">
        <v>0</v>
      </c>
      <c r="BR45" s="233">
        <v>0</v>
      </c>
      <c r="BS45" s="233">
        <v>0</v>
      </c>
      <c r="BT45" s="233">
        <v>0</v>
      </c>
      <c r="BU45" s="234" t="e">
        <v>#DIV/0!</v>
      </c>
      <c r="BV45" s="233">
        <v>0</v>
      </c>
      <c r="BW45" s="233">
        <v>0</v>
      </c>
      <c r="BX45" s="233">
        <v>0</v>
      </c>
      <c r="BY45" s="233">
        <v>0</v>
      </c>
      <c r="BZ45" s="233">
        <v>0</v>
      </c>
      <c r="CA45" s="235">
        <v>0</v>
      </c>
    </row>
    <row r="46" spans="1:79" s="225" customFormat="1" x14ac:dyDescent="0.25">
      <c r="A46" s="238" t="s">
        <v>249</v>
      </c>
      <c r="B46" s="251">
        <v>254795707</v>
      </c>
      <c r="C46" s="251">
        <v>262104547.00999999</v>
      </c>
      <c r="D46" s="251">
        <v>254795707</v>
      </c>
      <c r="E46" s="251">
        <v>0</v>
      </c>
      <c r="F46" s="251">
        <v>0</v>
      </c>
      <c r="G46" s="251">
        <v>0</v>
      </c>
      <c r="H46" s="240">
        <v>0</v>
      </c>
      <c r="I46" s="239">
        <v>262104547.00999999</v>
      </c>
      <c r="J46" s="239">
        <v>7308840.0099999905</v>
      </c>
      <c r="K46" s="239">
        <v>262104547.00999999</v>
      </c>
      <c r="L46" s="239">
        <v>254795707</v>
      </c>
      <c r="M46" s="239">
        <v>0</v>
      </c>
      <c r="N46" s="241">
        <v>0</v>
      </c>
      <c r="O46" s="251">
        <v>0</v>
      </c>
      <c r="P46" s="251">
        <v>0</v>
      </c>
      <c r="Q46" s="251">
        <v>0</v>
      </c>
      <c r="R46" s="251">
        <v>0</v>
      </c>
      <c r="S46" s="251">
        <v>0</v>
      </c>
      <c r="T46" s="251">
        <v>0</v>
      </c>
      <c r="U46" s="239" t="e">
        <v>#DIV/0!</v>
      </c>
      <c r="V46" s="239">
        <v>0</v>
      </c>
      <c r="W46" s="239">
        <v>0</v>
      </c>
      <c r="X46" s="239">
        <v>0</v>
      </c>
      <c r="Y46" s="239">
        <v>0</v>
      </c>
      <c r="Z46" s="239">
        <v>0</v>
      </c>
      <c r="AA46" s="241">
        <v>0</v>
      </c>
      <c r="AB46" s="251">
        <v>0</v>
      </c>
      <c r="AC46" s="251">
        <v>0</v>
      </c>
      <c r="AD46" s="251">
        <v>0</v>
      </c>
      <c r="AE46" s="251">
        <v>0</v>
      </c>
      <c r="AF46" s="251">
        <v>0</v>
      </c>
      <c r="AG46" s="251">
        <v>0</v>
      </c>
      <c r="AH46" s="239" t="e">
        <v>#DIV/0!</v>
      </c>
      <c r="AI46" s="239">
        <v>0</v>
      </c>
      <c r="AJ46" s="239">
        <v>0</v>
      </c>
      <c r="AK46" s="239">
        <v>0</v>
      </c>
      <c r="AL46" s="239">
        <v>0</v>
      </c>
      <c r="AM46" s="239">
        <v>0</v>
      </c>
      <c r="AN46" s="250">
        <v>0</v>
      </c>
      <c r="AO46" s="264">
        <v>254795707</v>
      </c>
      <c r="AP46" s="251">
        <v>262104547.00999999</v>
      </c>
      <c r="AQ46" s="251">
        <v>254795707</v>
      </c>
      <c r="AR46" s="251">
        <v>0</v>
      </c>
      <c r="AS46" s="251">
        <v>0</v>
      </c>
      <c r="AT46" s="251">
        <v>0</v>
      </c>
      <c r="AU46" s="239">
        <v>0</v>
      </c>
      <c r="AV46" s="239">
        <v>262104547.00999999</v>
      </c>
      <c r="AW46" s="239">
        <v>7308840.0099999905</v>
      </c>
      <c r="AX46" s="239">
        <v>262104547.00999999</v>
      </c>
      <c r="AY46" s="239">
        <v>254795707</v>
      </c>
      <c r="AZ46" s="239">
        <v>0</v>
      </c>
      <c r="BA46" s="241">
        <v>0</v>
      </c>
      <c r="BB46" s="251">
        <v>0</v>
      </c>
      <c r="BC46" s="251">
        <v>0</v>
      </c>
      <c r="BD46" s="251">
        <v>0</v>
      </c>
      <c r="BE46" s="251">
        <v>0</v>
      </c>
      <c r="BF46" s="251">
        <v>0</v>
      </c>
      <c r="BG46" s="251">
        <v>0</v>
      </c>
      <c r="BH46" s="239" t="e">
        <v>#DIV/0!</v>
      </c>
      <c r="BI46" s="239">
        <v>0</v>
      </c>
      <c r="BJ46" s="239">
        <v>0</v>
      </c>
      <c r="BK46" s="239">
        <v>0</v>
      </c>
      <c r="BL46" s="239">
        <v>0</v>
      </c>
      <c r="BM46" s="239">
        <v>0</v>
      </c>
      <c r="BN46" s="241">
        <v>0</v>
      </c>
      <c r="BO46" s="251">
        <v>0</v>
      </c>
      <c r="BP46" s="251">
        <v>0</v>
      </c>
      <c r="BQ46" s="251">
        <v>0</v>
      </c>
      <c r="BR46" s="251">
        <v>0</v>
      </c>
      <c r="BS46" s="251">
        <v>0</v>
      </c>
      <c r="BT46" s="251">
        <v>0</v>
      </c>
      <c r="BU46" s="239" t="e">
        <v>#DIV/0!</v>
      </c>
      <c r="BV46" s="239">
        <v>0</v>
      </c>
      <c r="BW46" s="239">
        <v>0</v>
      </c>
      <c r="BX46" s="239">
        <v>0</v>
      </c>
      <c r="BY46" s="239">
        <v>0</v>
      </c>
      <c r="BZ46" s="239">
        <v>0</v>
      </c>
      <c r="CA46" s="241">
        <v>0</v>
      </c>
    </row>
    <row r="47" spans="1:79" s="225" customFormat="1" ht="15" thickBot="1" x14ac:dyDescent="0.3">
      <c r="A47" s="252" t="s">
        <v>109</v>
      </c>
      <c r="B47" s="253">
        <v>254795707</v>
      </c>
      <c r="C47" s="253">
        <v>262104547.00999999</v>
      </c>
      <c r="D47" s="253">
        <v>254795707</v>
      </c>
      <c r="E47" s="253">
        <v>0</v>
      </c>
      <c r="F47" s="253">
        <v>0</v>
      </c>
      <c r="G47" s="253">
        <v>0</v>
      </c>
      <c r="H47" s="254">
        <v>0</v>
      </c>
      <c r="I47" s="253">
        <v>262104547.00999999</v>
      </c>
      <c r="J47" s="253">
        <v>7308840.0099999905</v>
      </c>
      <c r="K47" s="253">
        <v>262104547.00999999</v>
      </c>
      <c r="L47" s="253">
        <v>254795707</v>
      </c>
      <c r="M47" s="253">
        <v>0</v>
      </c>
      <c r="N47" s="255">
        <v>0</v>
      </c>
      <c r="O47" s="265">
        <v>0</v>
      </c>
      <c r="P47" s="256">
        <v>0</v>
      </c>
      <c r="Q47" s="256">
        <v>0</v>
      </c>
      <c r="R47" s="256">
        <v>0</v>
      </c>
      <c r="S47" s="256">
        <v>0</v>
      </c>
      <c r="T47" s="256">
        <v>0</v>
      </c>
      <c r="U47" s="256" t="e">
        <v>#DIV/0!</v>
      </c>
      <c r="V47" s="256">
        <v>0</v>
      </c>
      <c r="W47" s="256">
        <v>0</v>
      </c>
      <c r="X47" s="256">
        <v>0</v>
      </c>
      <c r="Y47" s="256">
        <v>0</v>
      </c>
      <c r="Z47" s="256">
        <v>0</v>
      </c>
      <c r="AA47" s="258">
        <v>0</v>
      </c>
      <c r="AB47" s="266">
        <v>0</v>
      </c>
      <c r="AC47" s="259">
        <v>0</v>
      </c>
      <c r="AD47" s="259">
        <v>0</v>
      </c>
      <c r="AE47" s="259">
        <v>0</v>
      </c>
      <c r="AF47" s="259">
        <v>0</v>
      </c>
      <c r="AG47" s="259">
        <v>0</v>
      </c>
      <c r="AH47" s="259" t="e">
        <v>#DIV/0!</v>
      </c>
      <c r="AI47" s="259">
        <v>0</v>
      </c>
      <c r="AJ47" s="259">
        <v>0</v>
      </c>
      <c r="AK47" s="259">
        <v>0</v>
      </c>
      <c r="AL47" s="259">
        <v>0</v>
      </c>
      <c r="AM47" s="259">
        <v>0</v>
      </c>
      <c r="AN47" s="261">
        <v>0</v>
      </c>
      <c r="AO47" s="265">
        <v>254795707</v>
      </c>
      <c r="AP47" s="256">
        <v>262104547.00999999</v>
      </c>
      <c r="AQ47" s="256">
        <v>254795707</v>
      </c>
      <c r="AR47" s="256">
        <v>0</v>
      </c>
      <c r="AS47" s="256">
        <v>0</v>
      </c>
      <c r="AT47" s="256">
        <v>0</v>
      </c>
      <c r="AU47" s="256">
        <v>0</v>
      </c>
      <c r="AV47" s="256">
        <v>262104547.00999999</v>
      </c>
      <c r="AW47" s="256">
        <v>7308840.0099999905</v>
      </c>
      <c r="AX47" s="256">
        <v>262104547.00999999</v>
      </c>
      <c r="AY47" s="256">
        <v>254795707</v>
      </c>
      <c r="AZ47" s="256">
        <v>0</v>
      </c>
      <c r="BA47" s="258">
        <v>0</v>
      </c>
      <c r="BB47" s="266">
        <v>0</v>
      </c>
      <c r="BC47" s="259">
        <v>0</v>
      </c>
      <c r="BD47" s="259">
        <v>0</v>
      </c>
      <c r="BE47" s="259">
        <v>0</v>
      </c>
      <c r="BF47" s="259">
        <v>0</v>
      </c>
      <c r="BG47" s="259">
        <v>0</v>
      </c>
      <c r="BH47" s="259" t="e">
        <v>#DIV/0!</v>
      </c>
      <c r="BI47" s="259">
        <v>0</v>
      </c>
      <c r="BJ47" s="259">
        <v>0</v>
      </c>
      <c r="BK47" s="259">
        <v>0</v>
      </c>
      <c r="BL47" s="259">
        <v>0</v>
      </c>
      <c r="BM47" s="259">
        <v>0</v>
      </c>
      <c r="BN47" s="261">
        <v>0</v>
      </c>
      <c r="BO47" s="265">
        <v>0</v>
      </c>
      <c r="BP47" s="256">
        <v>0</v>
      </c>
      <c r="BQ47" s="256">
        <v>0</v>
      </c>
      <c r="BR47" s="256">
        <v>0</v>
      </c>
      <c r="BS47" s="256">
        <v>0</v>
      </c>
      <c r="BT47" s="256">
        <v>0</v>
      </c>
      <c r="BU47" s="256" t="e">
        <v>#DIV/0!</v>
      </c>
      <c r="BV47" s="256">
        <v>0</v>
      </c>
      <c r="BW47" s="256">
        <v>0</v>
      </c>
      <c r="BX47" s="256">
        <v>0</v>
      </c>
      <c r="BY47" s="256">
        <v>0</v>
      </c>
      <c r="BZ47" s="256">
        <v>0</v>
      </c>
      <c r="CA47" s="258">
        <v>0</v>
      </c>
    </row>
    <row r="48" spans="1:79" ht="15" thickTop="1" x14ac:dyDescent="0.35"/>
    <row r="49" spans="1:79" x14ac:dyDescent="0.35">
      <c r="B49" s="263"/>
      <c r="C49" s="263"/>
      <c r="D49" s="263"/>
      <c r="E49" s="263"/>
      <c r="F49" s="263"/>
      <c r="G49" s="263"/>
    </row>
    <row r="50" spans="1:79" s="215" customFormat="1" ht="13" x14ac:dyDescent="0.25">
      <c r="A50" s="400" t="s">
        <v>0</v>
      </c>
      <c r="B50" s="400"/>
      <c r="C50" s="400"/>
      <c r="D50" s="400"/>
      <c r="E50" s="400"/>
      <c r="F50" s="400"/>
      <c r="G50" s="400"/>
      <c r="H50" s="400"/>
      <c r="I50" s="400"/>
      <c r="J50" s="400"/>
      <c r="K50" s="400"/>
      <c r="L50" s="400"/>
      <c r="M50" s="400"/>
      <c r="N50" s="400"/>
      <c r="O50" s="400"/>
      <c r="P50" s="400"/>
      <c r="Q50" s="400"/>
      <c r="R50" s="400"/>
      <c r="S50" s="400"/>
      <c r="T50" s="400"/>
      <c r="U50" s="400"/>
      <c r="V50" s="400"/>
      <c r="W50" s="400"/>
      <c r="X50" s="400"/>
      <c r="Y50" s="400"/>
      <c r="Z50" s="400"/>
      <c r="AA50" s="400"/>
      <c r="AB50" s="400"/>
      <c r="AC50" s="400"/>
      <c r="AD50" s="400"/>
      <c r="AE50" s="400"/>
      <c r="AF50" s="400"/>
      <c r="AG50" s="400"/>
      <c r="AH50" s="400"/>
      <c r="AI50" s="400"/>
      <c r="AJ50" s="400"/>
      <c r="AK50" s="400"/>
      <c r="AL50" s="400"/>
      <c r="AM50" s="400"/>
      <c r="AN50" s="400"/>
      <c r="AO50" s="400"/>
      <c r="AP50" s="400"/>
      <c r="AQ50" s="400"/>
      <c r="AR50" s="400"/>
      <c r="AS50" s="400"/>
      <c r="AT50" s="400"/>
      <c r="AU50" s="400"/>
      <c r="AV50" s="400"/>
      <c r="AW50" s="400"/>
      <c r="AX50" s="400"/>
      <c r="AY50" s="400"/>
      <c r="AZ50" s="400"/>
      <c r="BA50" s="400"/>
      <c r="BB50" s="400"/>
      <c r="BC50" s="400"/>
      <c r="BD50" s="400"/>
      <c r="BE50" s="400"/>
      <c r="BF50" s="400"/>
      <c r="BG50" s="400"/>
      <c r="BH50" s="400"/>
      <c r="BI50" s="400"/>
      <c r="BJ50" s="400"/>
      <c r="BK50" s="400"/>
      <c r="BL50" s="400"/>
      <c r="BM50" s="400"/>
      <c r="BN50" s="400"/>
      <c r="BO50" s="400"/>
      <c r="BP50" s="400"/>
      <c r="BQ50" s="400"/>
      <c r="BR50" s="400"/>
      <c r="BS50" s="400"/>
      <c r="BT50" s="400"/>
      <c r="BU50" s="400"/>
      <c r="BV50" s="400"/>
      <c r="BW50" s="400"/>
      <c r="BX50" s="400"/>
      <c r="BY50" s="400"/>
      <c r="BZ50" s="400"/>
      <c r="CA50" s="400"/>
    </row>
    <row r="51" spans="1:79" s="215" customFormat="1" ht="13" x14ac:dyDescent="0.25">
      <c r="A51" s="400" t="s">
        <v>269</v>
      </c>
      <c r="B51" s="400"/>
      <c r="C51" s="400"/>
      <c r="D51" s="400"/>
      <c r="E51" s="400"/>
      <c r="F51" s="400"/>
      <c r="G51" s="400"/>
      <c r="H51" s="400"/>
      <c r="I51" s="400"/>
      <c r="J51" s="400"/>
      <c r="K51" s="400"/>
      <c r="L51" s="400"/>
      <c r="M51" s="400"/>
      <c r="N51" s="400"/>
      <c r="O51" s="400"/>
      <c r="P51" s="400"/>
      <c r="Q51" s="400"/>
      <c r="R51" s="400"/>
      <c r="S51" s="400"/>
      <c r="T51" s="400"/>
      <c r="U51" s="400"/>
      <c r="V51" s="400"/>
      <c r="W51" s="400"/>
      <c r="X51" s="400"/>
      <c r="Y51" s="400"/>
      <c r="Z51" s="400"/>
      <c r="AA51" s="400"/>
      <c r="AB51" s="400"/>
      <c r="AC51" s="400"/>
      <c r="AD51" s="400"/>
      <c r="AE51" s="400"/>
      <c r="AF51" s="400"/>
      <c r="AG51" s="400"/>
      <c r="AH51" s="400"/>
      <c r="AI51" s="400"/>
      <c r="AJ51" s="400"/>
      <c r="AK51" s="400"/>
      <c r="AL51" s="400"/>
      <c r="AM51" s="400"/>
      <c r="AN51" s="400"/>
      <c r="AO51" s="400"/>
      <c r="AP51" s="400"/>
      <c r="AQ51" s="400"/>
      <c r="AR51" s="400"/>
      <c r="AS51" s="400"/>
      <c r="AT51" s="400"/>
      <c r="AU51" s="400"/>
      <c r="AV51" s="400"/>
      <c r="AW51" s="400"/>
      <c r="AX51" s="400"/>
      <c r="AY51" s="400"/>
      <c r="AZ51" s="400"/>
      <c r="BA51" s="400"/>
      <c r="BB51" s="400"/>
      <c r="BC51" s="400"/>
      <c r="BD51" s="400"/>
      <c r="BE51" s="400"/>
      <c r="BF51" s="400"/>
      <c r="BG51" s="400"/>
      <c r="BH51" s="400"/>
      <c r="BI51" s="400"/>
      <c r="BJ51" s="400"/>
      <c r="BK51" s="400"/>
      <c r="BL51" s="400"/>
      <c r="BM51" s="400"/>
      <c r="BN51" s="400"/>
      <c r="BO51" s="400"/>
      <c r="BP51" s="400"/>
      <c r="BQ51" s="400"/>
      <c r="BR51" s="400"/>
      <c r="BS51" s="400"/>
      <c r="BT51" s="400"/>
      <c r="BU51" s="400"/>
      <c r="BV51" s="400"/>
      <c r="BW51" s="400"/>
      <c r="BX51" s="400"/>
      <c r="BY51" s="400"/>
      <c r="BZ51" s="400"/>
      <c r="CA51" s="400"/>
    </row>
    <row r="52" spans="1:79" s="215" customFormat="1" ht="13" x14ac:dyDescent="0.25">
      <c r="A52" s="401" t="s">
        <v>1144</v>
      </c>
      <c r="B52" s="401"/>
      <c r="C52" s="401"/>
      <c r="D52" s="401"/>
      <c r="E52" s="401"/>
      <c r="F52" s="401"/>
      <c r="G52" s="401"/>
      <c r="H52" s="401"/>
      <c r="I52" s="401"/>
      <c r="J52" s="401"/>
      <c r="K52" s="401"/>
      <c r="L52" s="401"/>
      <c r="M52" s="401"/>
      <c r="N52" s="401"/>
      <c r="O52" s="401"/>
      <c r="P52" s="401"/>
      <c r="Q52" s="401"/>
      <c r="R52" s="401"/>
      <c r="S52" s="401"/>
      <c r="T52" s="401"/>
      <c r="U52" s="401"/>
      <c r="V52" s="401"/>
      <c r="W52" s="401"/>
      <c r="X52" s="401"/>
      <c r="Y52" s="401"/>
      <c r="Z52" s="401"/>
      <c r="AA52" s="401"/>
      <c r="AB52" s="401"/>
      <c r="AC52" s="401"/>
      <c r="AD52" s="401"/>
      <c r="AE52" s="401"/>
      <c r="AF52" s="401"/>
      <c r="AG52" s="401"/>
      <c r="AH52" s="401"/>
      <c r="AI52" s="401"/>
      <c r="AJ52" s="401"/>
      <c r="AK52" s="401"/>
      <c r="AL52" s="401"/>
      <c r="AM52" s="401"/>
      <c r="AN52" s="401"/>
      <c r="AO52" s="401"/>
      <c r="AP52" s="401"/>
      <c r="AQ52" s="401"/>
      <c r="AR52" s="401"/>
      <c r="AS52" s="401"/>
      <c r="AT52" s="401"/>
      <c r="AU52" s="401"/>
      <c r="AV52" s="401"/>
      <c r="AW52" s="401"/>
      <c r="AX52" s="401"/>
      <c r="AY52" s="401"/>
      <c r="AZ52" s="401"/>
      <c r="BA52" s="401"/>
      <c r="BB52" s="401"/>
      <c r="BC52" s="401"/>
      <c r="BD52" s="401"/>
      <c r="BE52" s="401"/>
      <c r="BF52" s="401"/>
      <c r="BG52" s="401"/>
      <c r="BH52" s="401"/>
      <c r="BI52" s="401"/>
      <c r="BJ52" s="401"/>
      <c r="BK52" s="401"/>
      <c r="BL52" s="401"/>
      <c r="BM52" s="401"/>
      <c r="BN52" s="401"/>
      <c r="BO52" s="401"/>
      <c r="BP52" s="401"/>
      <c r="BQ52" s="401"/>
      <c r="BR52" s="401"/>
      <c r="BS52" s="401"/>
      <c r="BT52" s="401"/>
      <c r="BU52" s="401"/>
      <c r="BV52" s="401"/>
      <c r="BW52" s="401"/>
      <c r="BX52" s="401"/>
      <c r="BY52" s="401"/>
      <c r="BZ52" s="401"/>
      <c r="CA52" s="401"/>
    </row>
    <row r="53" spans="1:79" s="215" customFormat="1" ht="12.5" thickBot="1" x14ac:dyDescent="0.3">
      <c r="A53" s="12"/>
      <c r="B53" s="93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</row>
    <row r="54" spans="1:79" s="215" customFormat="1" ht="14.5" customHeight="1" thickTop="1" x14ac:dyDescent="0.25">
      <c r="A54" s="402" t="s">
        <v>79</v>
      </c>
      <c r="B54" s="404" t="s">
        <v>263</v>
      </c>
      <c r="C54" s="404"/>
      <c r="D54" s="404"/>
      <c r="E54" s="404"/>
      <c r="F54" s="404"/>
      <c r="G54" s="404"/>
      <c r="H54" s="404"/>
      <c r="I54" s="404"/>
      <c r="J54" s="404"/>
      <c r="K54" s="404"/>
      <c r="L54" s="404"/>
      <c r="M54" s="404"/>
      <c r="N54" s="405"/>
      <c r="O54" s="395" t="s">
        <v>250</v>
      </c>
      <c r="P54" s="396"/>
      <c r="Q54" s="396"/>
      <c r="R54" s="396"/>
      <c r="S54" s="396"/>
      <c r="T54" s="396"/>
      <c r="U54" s="396"/>
      <c r="V54" s="396"/>
      <c r="W54" s="396"/>
      <c r="X54" s="396"/>
      <c r="Y54" s="396"/>
      <c r="Z54" s="396"/>
      <c r="AA54" s="397"/>
      <c r="AB54" s="406" t="s">
        <v>251</v>
      </c>
      <c r="AC54" s="407"/>
      <c r="AD54" s="407"/>
      <c r="AE54" s="407"/>
      <c r="AF54" s="407"/>
      <c r="AG54" s="407"/>
      <c r="AH54" s="407"/>
      <c r="AI54" s="407"/>
      <c r="AJ54" s="407"/>
      <c r="AK54" s="407"/>
      <c r="AL54" s="407"/>
      <c r="AM54" s="407"/>
      <c r="AN54" s="408"/>
      <c r="AO54" s="395" t="s">
        <v>252</v>
      </c>
      <c r="AP54" s="396"/>
      <c r="AQ54" s="396"/>
      <c r="AR54" s="396"/>
      <c r="AS54" s="396"/>
      <c r="AT54" s="396"/>
      <c r="AU54" s="396"/>
      <c r="AV54" s="396"/>
      <c r="AW54" s="396"/>
      <c r="AX54" s="396"/>
      <c r="AY54" s="396"/>
      <c r="AZ54" s="396"/>
      <c r="BA54" s="397"/>
      <c r="BB54" s="406" t="s">
        <v>254</v>
      </c>
      <c r="BC54" s="407"/>
      <c r="BD54" s="407"/>
      <c r="BE54" s="407"/>
      <c r="BF54" s="407"/>
      <c r="BG54" s="407"/>
      <c r="BH54" s="407"/>
      <c r="BI54" s="407"/>
      <c r="BJ54" s="407"/>
      <c r="BK54" s="407"/>
      <c r="BL54" s="407"/>
      <c r="BM54" s="407"/>
      <c r="BN54" s="408"/>
      <c r="BO54" s="395" t="s">
        <v>255</v>
      </c>
      <c r="BP54" s="396"/>
      <c r="BQ54" s="396"/>
      <c r="BR54" s="396"/>
      <c r="BS54" s="396"/>
      <c r="BT54" s="396"/>
      <c r="BU54" s="396"/>
      <c r="BV54" s="396"/>
      <c r="BW54" s="396"/>
      <c r="BX54" s="396"/>
      <c r="BY54" s="396"/>
      <c r="BZ54" s="396"/>
      <c r="CA54" s="397"/>
    </row>
    <row r="55" spans="1:79" s="225" customFormat="1" ht="48" x14ac:dyDescent="0.25">
      <c r="A55" s="403"/>
      <c r="B55" s="216" t="s">
        <v>2</v>
      </c>
      <c r="C55" s="216" t="s">
        <v>3</v>
      </c>
      <c r="D55" s="216" t="s">
        <v>57</v>
      </c>
      <c r="E55" s="216" t="s">
        <v>30</v>
      </c>
      <c r="F55" s="216" t="s">
        <v>58</v>
      </c>
      <c r="G55" s="216" t="s">
        <v>80</v>
      </c>
      <c r="H55" s="216" t="s">
        <v>18</v>
      </c>
      <c r="I55" s="216" t="s">
        <v>59</v>
      </c>
      <c r="J55" s="216" t="s">
        <v>60</v>
      </c>
      <c r="K55" s="216" t="s">
        <v>32</v>
      </c>
      <c r="L55" s="216" t="s">
        <v>31</v>
      </c>
      <c r="M55" s="216" t="s">
        <v>61</v>
      </c>
      <c r="N55" s="217" t="s">
        <v>62</v>
      </c>
      <c r="O55" s="218" t="s">
        <v>2</v>
      </c>
      <c r="P55" s="219" t="s">
        <v>3</v>
      </c>
      <c r="Q55" s="219" t="s">
        <v>57</v>
      </c>
      <c r="R55" s="219" t="s">
        <v>30</v>
      </c>
      <c r="S55" s="219" t="s">
        <v>58</v>
      </c>
      <c r="T55" s="219" t="s">
        <v>80</v>
      </c>
      <c r="U55" s="219" t="s">
        <v>18</v>
      </c>
      <c r="V55" s="219" t="s">
        <v>59</v>
      </c>
      <c r="W55" s="219" t="s">
        <v>60</v>
      </c>
      <c r="X55" s="219" t="s">
        <v>32</v>
      </c>
      <c r="Y55" s="219" t="s">
        <v>31</v>
      </c>
      <c r="Z55" s="219" t="s">
        <v>61</v>
      </c>
      <c r="AA55" s="220" t="s">
        <v>62</v>
      </c>
      <c r="AB55" s="221" t="s">
        <v>2</v>
      </c>
      <c r="AC55" s="222" t="s">
        <v>3</v>
      </c>
      <c r="AD55" s="222" t="s">
        <v>57</v>
      </c>
      <c r="AE55" s="222" t="s">
        <v>30</v>
      </c>
      <c r="AF55" s="222" t="s">
        <v>58</v>
      </c>
      <c r="AG55" s="222" t="s">
        <v>80</v>
      </c>
      <c r="AH55" s="222" t="s">
        <v>18</v>
      </c>
      <c r="AI55" s="222" t="s">
        <v>59</v>
      </c>
      <c r="AJ55" s="222" t="s">
        <v>60</v>
      </c>
      <c r="AK55" s="222" t="s">
        <v>32</v>
      </c>
      <c r="AL55" s="222" t="s">
        <v>31</v>
      </c>
      <c r="AM55" s="222" t="s">
        <v>61</v>
      </c>
      <c r="AN55" s="223" t="s">
        <v>62</v>
      </c>
      <c r="AO55" s="218" t="s">
        <v>2</v>
      </c>
      <c r="AP55" s="219" t="s">
        <v>3</v>
      </c>
      <c r="AQ55" s="219" t="s">
        <v>57</v>
      </c>
      <c r="AR55" s="219" t="s">
        <v>30</v>
      </c>
      <c r="AS55" s="219" t="s">
        <v>58</v>
      </c>
      <c r="AT55" s="219" t="s">
        <v>80</v>
      </c>
      <c r="AU55" s="219" t="s">
        <v>18</v>
      </c>
      <c r="AV55" s="219" t="s">
        <v>59</v>
      </c>
      <c r="AW55" s="219" t="s">
        <v>60</v>
      </c>
      <c r="AX55" s="219" t="s">
        <v>32</v>
      </c>
      <c r="AY55" s="219" t="s">
        <v>31</v>
      </c>
      <c r="AZ55" s="219" t="s">
        <v>61</v>
      </c>
      <c r="BA55" s="220" t="s">
        <v>62</v>
      </c>
      <c r="BB55" s="221" t="s">
        <v>2</v>
      </c>
      <c r="BC55" s="222" t="s">
        <v>3</v>
      </c>
      <c r="BD55" s="222" t="s">
        <v>57</v>
      </c>
      <c r="BE55" s="222" t="s">
        <v>30</v>
      </c>
      <c r="BF55" s="222" t="s">
        <v>58</v>
      </c>
      <c r="BG55" s="222" t="s">
        <v>80</v>
      </c>
      <c r="BH55" s="222" t="s">
        <v>18</v>
      </c>
      <c r="BI55" s="222" t="s">
        <v>59</v>
      </c>
      <c r="BJ55" s="222" t="s">
        <v>60</v>
      </c>
      <c r="BK55" s="222" t="s">
        <v>32</v>
      </c>
      <c r="BL55" s="222" t="s">
        <v>31</v>
      </c>
      <c r="BM55" s="222" t="s">
        <v>61</v>
      </c>
      <c r="BN55" s="223" t="s">
        <v>62</v>
      </c>
      <c r="BO55" s="218" t="s">
        <v>2</v>
      </c>
      <c r="BP55" s="219" t="s">
        <v>3</v>
      </c>
      <c r="BQ55" s="219" t="s">
        <v>57</v>
      </c>
      <c r="BR55" s="219" t="s">
        <v>30</v>
      </c>
      <c r="BS55" s="219" t="s">
        <v>58</v>
      </c>
      <c r="BT55" s="219" t="s">
        <v>80</v>
      </c>
      <c r="BU55" s="219" t="s">
        <v>18</v>
      </c>
      <c r="BV55" s="219" t="s">
        <v>59</v>
      </c>
      <c r="BW55" s="219" t="s">
        <v>60</v>
      </c>
      <c r="BX55" s="219" t="s">
        <v>32</v>
      </c>
      <c r="BY55" s="219" t="s">
        <v>31</v>
      </c>
      <c r="BZ55" s="219" t="s">
        <v>61</v>
      </c>
      <c r="CA55" s="220" t="s">
        <v>62</v>
      </c>
    </row>
    <row r="56" spans="1:79" s="225" customFormat="1" x14ac:dyDescent="0.25">
      <c r="A56" s="403"/>
      <c r="B56" s="216" t="s">
        <v>20</v>
      </c>
      <c r="C56" s="216" t="s">
        <v>21</v>
      </c>
      <c r="D56" s="216" t="s">
        <v>22</v>
      </c>
      <c r="E56" s="216" t="s">
        <v>23</v>
      </c>
      <c r="F56" s="216" t="s">
        <v>24</v>
      </c>
      <c r="G56" s="216" t="s">
        <v>63</v>
      </c>
      <c r="H56" s="216" t="s">
        <v>33</v>
      </c>
      <c r="I56" s="216" t="s">
        <v>81</v>
      </c>
      <c r="J56" s="216" t="s">
        <v>82</v>
      </c>
      <c r="K56" s="216" t="s">
        <v>83</v>
      </c>
      <c r="L56" s="216" t="s">
        <v>84</v>
      </c>
      <c r="M56" s="216" t="s">
        <v>85</v>
      </c>
      <c r="N56" s="217" t="s">
        <v>86</v>
      </c>
      <c r="O56" s="218" t="s">
        <v>20</v>
      </c>
      <c r="P56" s="219" t="s">
        <v>21</v>
      </c>
      <c r="Q56" s="219" t="s">
        <v>22</v>
      </c>
      <c r="R56" s="219" t="s">
        <v>23</v>
      </c>
      <c r="S56" s="219" t="s">
        <v>24</v>
      </c>
      <c r="T56" s="219" t="s">
        <v>63</v>
      </c>
      <c r="U56" s="219" t="s">
        <v>33</v>
      </c>
      <c r="V56" s="219" t="s">
        <v>81</v>
      </c>
      <c r="W56" s="219" t="s">
        <v>82</v>
      </c>
      <c r="X56" s="219" t="s">
        <v>83</v>
      </c>
      <c r="Y56" s="219" t="s">
        <v>84</v>
      </c>
      <c r="Z56" s="219" t="s">
        <v>85</v>
      </c>
      <c r="AA56" s="220" t="s">
        <v>86</v>
      </c>
      <c r="AB56" s="221" t="s">
        <v>20</v>
      </c>
      <c r="AC56" s="222" t="s">
        <v>21</v>
      </c>
      <c r="AD56" s="222" t="s">
        <v>22</v>
      </c>
      <c r="AE56" s="222" t="s">
        <v>23</v>
      </c>
      <c r="AF56" s="222" t="s">
        <v>24</v>
      </c>
      <c r="AG56" s="222" t="s">
        <v>63</v>
      </c>
      <c r="AH56" s="222" t="s">
        <v>33</v>
      </c>
      <c r="AI56" s="222" t="s">
        <v>81</v>
      </c>
      <c r="AJ56" s="222" t="s">
        <v>82</v>
      </c>
      <c r="AK56" s="222" t="s">
        <v>83</v>
      </c>
      <c r="AL56" s="222" t="s">
        <v>84</v>
      </c>
      <c r="AM56" s="222" t="s">
        <v>85</v>
      </c>
      <c r="AN56" s="223" t="s">
        <v>86</v>
      </c>
      <c r="AO56" s="218" t="s">
        <v>20</v>
      </c>
      <c r="AP56" s="219" t="s">
        <v>21</v>
      </c>
      <c r="AQ56" s="219" t="s">
        <v>22</v>
      </c>
      <c r="AR56" s="219" t="s">
        <v>23</v>
      </c>
      <c r="AS56" s="219" t="s">
        <v>24</v>
      </c>
      <c r="AT56" s="219" t="s">
        <v>63</v>
      </c>
      <c r="AU56" s="219" t="s">
        <v>33</v>
      </c>
      <c r="AV56" s="219" t="s">
        <v>81</v>
      </c>
      <c r="AW56" s="219" t="s">
        <v>82</v>
      </c>
      <c r="AX56" s="219" t="s">
        <v>83</v>
      </c>
      <c r="AY56" s="219" t="s">
        <v>84</v>
      </c>
      <c r="AZ56" s="219" t="s">
        <v>85</v>
      </c>
      <c r="BA56" s="220" t="s">
        <v>86</v>
      </c>
      <c r="BB56" s="221" t="s">
        <v>20</v>
      </c>
      <c r="BC56" s="222" t="s">
        <v>21</v>
      </c>
      <c r="BD56" s="222" t="s">
        <v>22</v>
      </c>
      <c r="BE56" s="222" t="s">
        <v>23</v>
      </c>
      <c r="BF56" s="222" t="s">
        <v>24</v>
      </c>
      <c r="BG56" s="222" t="s">
        <v>63</v>
      </c>
      <c r="BH56" s="222" t="s">
        <v>33</v>
      </c>
      <c r="BI56" s="222" t="s">
        <v>81</v>
      </c>
      <c r="BJ56" s="222" t="s">
        <v>82</v>
      </c>
      <c r="BK56" s="222" t="s">
        <v>83</v>
      </c>
      <c r="BL56" s="222" t="s">
        <v>84</v>
      </c>
      <c r="BM56" s="222" t="s">
        <v>85</v>
      </c>
      <c r="BN56" s="223" t="s">
        <v>86</v>
      </c>
      <c r="BO56" s="218" t="s">
        <v>20</v>
      </c>
      <c r="BP56" s="219" t="s">
        <v>21</v>
      </c>
      <c r="BQ56" s="219" t="s">
        <v>22</v>
      </c>
      <c r="BR56" s="219" t="s">
        <v>23</v>
      </c>
      <c r="BS56" s="219" t="s">
        <v>24</v>
      </c>
      <c r="BT56" s="219" t="s">
        <v>63</v>
      </c>
      <c r="BU56" s="219" t="s">
        <v>33</v>
      </c>
      <c r="BV56" s="219" t="s">
        <v>81</v>
      </c>
      <c r="BW56" s="219" t="s">
        <v>82</v>
      </c>
      <c r="BX56" s="219" t="s">
        <v>83</v>
      </c>
      <c r="BY56" s="219" t="s">
        <v>84</v>
      </c>
      <c r="BZ56" s="219" t="s">
        <v>85</v>
      </c>
      <c r="CA56" s="220" t="s">
        <v>86</v>
      </c>
    </row>
    <row r="57" spans="1:79" x14ac:dyDescent="0.35">
      <c r="A57" s="226" t="s">
        <v>87</v>
      </c>
      <c r="B57" s="227">
        <v>11046493</v>
      </c>
      <c r="C57" s="227">
        <v>11046493</v>
      </c>
      <c r="D57" s="227">
        <v>10006493</v>
      </c>
      <c r="E57" s="227">
        <v>5423315.449</v>
      </c>
      <c r="F57" s="227">
        <v>5341278.59</v>
      </c>
      <c r="G57" s="227">
        <v>5340745.8647999996</v>
      </c>
      <c r="H57" s="228">
        <v>0.48347886200624934</v>
      </c>
      <c r="I57" s="227">
        <v>5705747.1352000004</v>
      </c>
      <c r="J57" s="227">
        <v>1040000</v>
      </c>
      <c r="K57" s="227">
        <v>5623177.551</v>
      </c>
      <c r="L57" s="227">
        <v>4583177.551</v>
      </c>
      <c r="M57" s="227">
        <v>82036.859000000171</v>
      </c>
      <c r="N57" s="229">
        <v>532.72520000021905</v>
      </c>
      <c r="O57" s="267">
        <v>0</v>
      </c>
      <c r="P57" s="227">
        <v>0</v>
      </c>
      <c r="Q57" s="227">
        <v>0</v>
      </c>
      <c r="R57" s="227">
        <v>0</v>
      </c>
      <c r="S57" s="227">
        <v>0</v>
      </c>
      <c r="T57" s="227">
        <v>0</v>
      </c>
      <c r="U57" s="228" t="e">
        <v>#DIV/0!</v>
      </c>
      <c r="V57" s="227">
        <v>0</v>
      </c>
      <c r="W57" s="227">
        <v>0</v>
      </c>
      <c r="X57" s="227">
        <v>0</v>
      </c>
      <c r="Y57" s="227">
        <v>0</v>
      </c>
      <c r="Z57" s="227">
        <v>0</v>
      </c>
      <c r="AA57" s="229">
        <v>0</v>
      </c>
      <c r="AB57" s="267">
        <v>0</v>
      </c>
      <c r="AC57" s="227">
        <v>0</v>
      </c>
      <c r="AD57" s="227">
        <v>0</v>
      </c>
      <c r="AE57" s="227">
        <v>0</v>
      </c>
      <c r="AF57" s="227">
        <v>0</v>
      </c>
      <c r="AG57" s="227">
        <v>0</v>
      </c>
      <c r="AH57" s="228" t="e">
        <v>#DIV/0!</v>
      </c>
      <c r="AI57" s="227">
        <v>0</v>
      </c>
      <c r="AJ57" s="227">
        <v>0</v>
      </c>
      <c r="AK57" s="227">
        <v>0</v>
      </c>
      <c r="AL57" s="227">
        <v>0</v>
      </c>
      <c r="AM57" s="227">
        <v>0</v>
      </c>
      <c r="AN57" s="229">
        <v>0</v>
      </c>
      <c r="AO57" s="267">
        <v>11046493</v>
      </c>
      <c r="AP57" s="227">
        <v>11046493</v>
      </c>
      <c r="AQ57" s="227">
        <v>10006493</v>
      </c>
      <c r="AR57" s="227">
        <v>5423315.449</v>
      </c>
      <c r="AS57" s="227">
        <v>5341278.59</v>
      </c>
      <c r="AT57" s="227">
        <v>5340745.8647999996</v>
      </c>
      <c r="AU57" s="228">
        <v>0.48347886200624934</v>
      </c>
      <c r="AV57" s="227">
        <v>5705747.1352000004</v>
      </c>
      <c r="AW57" s="227">
        <v>1040000</v>
      </c>
      <c r="AX57" s="227">
        <v>5623177.551</v>
      </c>
      <c r="AY57" s="227">
        <v>4583177.551</v>
      </c>
      <c r="AZ57" s="227">
        <v>82036.859000000171</v>
      </c>
      <c r="BA57" s="229">
        <v>532.72520000021905</v>
      </c>
      <c r="BB57" s="267">
        <v>0</v>
      </c>
      <c r="BC57" s="227">
        <v>0</v>
      </c>
      <c r="BD57" s="227">
        <v>0</v>
      </c>
      <c r="BE57" s="227">
        <v>0</v>
      </c>
      <c r="BF57" s="227">
        <v>0</v>
      </c>
      <c r="BG57" s="227">
        <v>0</v>
      </c>
      <c r="BH57" s="228" t="e">
        <v>#DIV/0!</v>
      </c>
      <c r="BI57" s="227">
        <v>0</v>
      </c>
      <c r="BJ57" s="227">
        <v>0</v>
      </c>
      <c r="BK57" s="227">
        <v>0</v>
      </c>
      <c r="BL57" s="227">
        <v>0</v>
      </c>
      <c r="BM57" s="227">
        <v>0</v>
      </c>
      <c r="BN57" s="229">
        <v>0</v>
      </c>
      <c r="BO57" s="267">
        <v>0</v>
      </c>
      <c r="BP57" s="227">
        <v>0</v>
      </c>
      <c r="BQ57" s="227">
        <v>0</v>
      </c>
      <c r="BR57" s="227">
        <v>0</v>
      </c>
      <c r="BS57" s="227">
        <v>0</v>
      </c>
      <c r="BT57" s="227">
        <v>0</v>
      </c>
      <c r="BU57" s="228" t="e">
        <v>#DIV/0!</v>
      </c>
      <c r="BV57" s="227">
        <v>0</v>
      </c>
      <c r="BW57" s="227">
        <v>0</v>
      </c>
      <c r="BX57" s="227">
        <v>0</v>
      </c>
      <c r="BY57" s="227">
        <v>0</v>
      </c>
      <c r="BZ57" s="227">
        <v>0</v>
      </c>
      <c r="CA57" s="229">
        <v>0</v>
      </c>
    </row>
    <row r="58" spans="1:79" x14ac:dyDescent="0.35">
      <c r="A58" s="232" t="s">
        <v>88</v>
      </c>
      <c r="B58" s="233">
        <v>6931200</v>
      </c>
      <c r="C58" s="233">
        <v>6931200</v>
      </c>
      <c r="D58" s="233">
        <v>6931200</v>
      </c>
      <c r="E58" s="233">
        <v>3833346.0139999995</v>
      </c>
      <c r="F58" s="233">
        <v>3831808.8839999996</v>
      </c>
      <c r="G58" s="233">
        <v>3831323.8339999998</v>
      </c>
      <c r="H58" s="234">
        <v>0.55276486524699908</v>
      </c>
      <c r="I58" s="233">
        <v>3099876.1660000002</v>
      </c>
      <c r="J58" s="233">
        <v>0</v>
      </c>
      <c r="K58" s="233">
        <v>3097853.9860000005</v>
      </c>
      <c r="L58" s="233">
        <v>3097853.9860000005</v>
      </c>
      <c r="M58" s="233">
        <v>1537.1299999998882</v>
      </c>
      <c r="N58" s="235">
        <v>485.04999999981374</v>
      </c>
      <c r="O58" s="268">
        <v>0</v>
      </c>
      <c r="P58" s="233">
        <v>0</v>
      </c>
      <c r="Q58" s="233">
        <v>0</v>
      </c>
      <c r="R58" s="233">
        <v>0</v>
      </c>
      <c r="S58" s="233">
        <v>0</v>
      </c>
      <c r="T58" s="233">
        <v>0</v>
      </c>
      <c r="U58" s="234" t="e">
        <v>#DIV/0!</v>
      </c>
      <c r="V58" s="233">
        <v>0</v>
      </c>
      <c r="W58" s="233">
        <v>0</v>
      </c>
      <c r="X58" s="233">
        <v>0</v>
      </c>
      <c r="Y58" s="233">
        <v>0</v>
      </c>
      <c r="Z58" s="233">
        <v>0</v>
      </c>
      <c r="AA58" s="235">
        <v>0</v>
      </c>
      <c r="AB58" s="268">
        <v>0</v>
      </c>
      <c r="AC58" s="233">
        <v>0</v>
      </c>
      <c r="AD58" s="233">
        <v>0</v>
      </c>
      <c r="AE58" s="233">
        <v>0</v>
      </c>
      <c r="AF58" s="233">
        <v>0</v>
      </c>
      <c r="AG58" s="233">
        <v>0</v>
      </c>
      <c r="AH58" s="234" t="e">
        <v>#DIV/0!</v>
      </c>
      <c r="AI58" s="233">
        <v>0</v>
      </c>
      <c r="AJ58" s="233">
        <v>0</v>
      </c>
      <c r="AK58" s="233">
        <v>0</v>
      </c>
      <c r="AL58" s="233">
        <v>0</v>
      </c>
      <c r="AM58" s="233">
        <v>0</v>
      </c>
      <c r="AN58" s="235">
        <v>0</v>
      </c>
      <c r="AO58" s="268">
        <v>6931200</v>
      </c>
      <c r="AP58" s="233">
        <v>6931200</v>
      </c>
      <c r="AQ58" s="233">
        <v>6931200</v>
      </c>
      <c r="AR58" s="233">
        <v>3833346.0139999995</v>
      </c>
      <c r="AS58" s="233">
        <v>3831808.8839999996</v>
      </c>
      <c r="AT58" s="233">
        <v>3831323.8339999998</v>
      </c>
      <c r="AU58" s="234">
        <v>0.55276486524699908</v>
      </c>
      <c r="AV58" s="233">
        <v>3099876.1660000002</v>
      </c>
      <c r="AW58" s="233">
        <v>0</v>
      </c>
      <c r="AX58" s="233">
        <v>3097853.9860000005</v>
      </c>
      <c r="AY58" s="233">
        <v>3097853.9860000005</v>
      </c>
      <c r="AZ58" s="233">
        <v>1537.1299999998882</v>
      </c>
      <c r="BA58" s="235">
        <v>485.04999999981374</v>
      </c>
      <c r="BB58" s="268">
        <v>0</v>
      </c>
      <c r="BC58" s="233">
        <v>0</v>
      </c>
      <c r="BD58" s="233">
        <v>0</v>
      </c>
      <c r="BE58" s="233">
        <v>0</v>
      </c>
      <c r="BF58" s="233">
        <v>0</v>
      </c>
      <c r="BG58" s="233">
        <v>0</v>
      </c>
      <c r="BH58" s="234" t="e">
        <v>#DIV/0!</v>
      </c>
      <c r="BI58" s="233">
        <v>0</v>
      </c>
      <c r="BJ58" s="233">
        <v>0</v>
      </c>
      <c r="BK58" s="233">
        <v>0</v>
      </c>
      <c r="BL58" s="233">
        <v>0</v>
      </c>
      <c r="BM58" s="233">
        <v>0</v>
      </c>
      <c r="BN58" s="235">
        <v>0</v>
      </c>
      <c r="BO58" s="268">
        <v>0</v>
      </c>
      <c r="BP58" s="233">
        <v>0</v>
      </c>
      <c r="BQ58" s="233">
        <v>0</v>
      </c>
      <c r="BR58" s="233">
        <v>0</v>
      </c>
      <c r="BS58" s="233">
        <v>0</v>
      </c>
      <c r="BT58" s="233">
        <v>0</v>
      </c>
      <c r="BU58" s="234" t="e">
        <v>#DIV/0!</v>
      </c>
      <c r="BV58" s="233">
        <v>0</v>
      </c>
      <c r="BW58" s="233">
        <v>0</v>
      </c>
      <c r="BX58" s="233">
        <v>0</v>
      </c>
      <c r="BY58" s="233">
        <v>0</v>
      </c>
      <c r="BZ58" s="233">
        <v>0</v>
      </c>
      <c r="CA58" s="235">
        <v>0</v>
      </c>
    </row>
    <row r="59" spans="1:79" ht="24" x14ac:dyDescent="0.35">
      <c r="A59" s="238" t="s">
        <v>89</v>
      </c>
      <c r="B59" s="239">
        <v>6931200</v>
      </c>
      <c r="C59" s="239">
        <v>6931200</v>
      </c>
      <c r="D59" s="239">
        <v>6931200</v>
      </c>
      <c r="E59" s="239">
        <v>3833346.0139999995</v>
      </c>
      <c r="F59" s="239">
        <v>3831808.8839999996</v>
      </c>
      <c r="G59" s="239">
        <v>3831323.8339999998</v>
      </c>
      <c r="H59" s="240">
        <v>0.55276486524699908</v>
      </c>
      <c r="I59" s="239">
        <v>3099876.1660000002</v>
      </c>
      <c r="J59" s="239">
        <v>0</v>
      </c>
      <c r="K59" s="239">
        <v>3097853.9860000005</v>
      </c>
      <c r="L59" s="239">
        <v>3097853.9860000005</v>
      </c>
      <c r="M59" s="239">
        <v>1537.1299999998882</v>
      </c>
      <c r="N59" s="241">
        <v>485.04999999981374</v>
      </c>
      <c r="O59" s="242">
        <v>0</v>
      </c>
      <c r="P59" s="239">
        <v>0</v>
      </c>
      <c r="Q59" s="239">
        <v>0</v>
      </c>
      <c r="R59" s="239">
        <v>0</v>
      </c>
      <c r="S59" s="239">
        <v>0</v>
      </c>
      <c r="T59" s="239">
        <v>0</v>
      </c>
      <c r="U59" s="240" t="e">
        <v>#DIV/0!</v>
      </c>
      <c r="V59" s="239">
        <v>0</v>
      </c>
      <c r="W59" s="239">
        <v>0</v>
      </c>
      <c r="X59" s="239">
        <v>0</v>
      </c>
      <c r="Y59" s="239">
        <v>0</v>
      </c>
      <c r="Z59" s="239">
        <v>0</v>
      </c>
      <c r="AA59" s="241">
        <v>0</v>
      </c>
      <c r="AB59" s="242">
        <v>0</v>
      </c>
      <c r="AC59" s="239">
        <v>0</v>
      </c>
      <c r="AD59" s="239">
        <v>0</v>
      </c>
      <c r="AE59" s="239">
        <v>0</v>
      </c>
      <c r="AF59" s="239">
        <v>0</v>
      </c>
      <c r="AG59" s="239">
        <v>0</v>
      </c>
      <c r="AH59" s="240" t="e">
        <v>#DIV/0!</v>
      </c>
      <c r="AI59" s="239">
        <v>0</v>
      </c>
      <c r="AJ59" s="239">
        <v>0</v>
      </c>
      <c r="AK59" s="239">
        <v>0</v>
      </c>
      <c r="AL59" s="239">
        <v>0</v>
      </c>
      <c r="AM59" s="239">
        <v>0</v>
      </c>
      <c r="AN59" s="241">
        <v>0</v>
      </c>
      <c r="AO59" s="242">
        <v>6931200</v>
      </c>
      <c r="AP59" s="239">
        <v>6931200</v>
      </c>
      <c r="AQ59" s="239">
        <v>6931200</v>
      </c>
      <c r="AR59" s="239">
        <v>3833346.0139999995</v>
      </c>
      <c r="AS59" s="239">
        <v>3831808.8839999996</v>
      </c>
      <c r="AT59" s="239">
        <v>3831323.8339999998</v>
      </c>
      <c r="AU59" s="240">
        <v>0.55276486524699908</v>
      </c>
      <c r="AV59" s="239">
        <v>3099876.1660000002</v>
      </c>
      <c r="AW59" s="239">
        <v>0</v>
      </c>
      <c r="AX59" s="239">
        <v>3097853.9860000005</v>
      </c>
      <c r="AY59" s="239">
        <v>3097853.9860000005</v>
      </c>
      <c r="AZ59" s="239">
        <v>1537.1299999998882</v>
      </c>
      <c r="BA59" s="241">
        <v>485.04999999981374</v>
      </c>
      <c r="BB59" s="242">
        <v>0</v>
      </c>
      <c r="BC59" s="239">
        <v>0</v>
      </c>
      <c r="BD59" s="239">
        <v>0</v>
      </c>
      <c r="BE59" s="239">
        <v>0</v>
      </c>
      <c r="BF59" s="239">
        <v>0</v>
      </c>
      <c r="BG59" s="239">
        <v>0</v>
      </c>
      <c r="BH59" s="240" t="e">
        <v>#DIV/0!</v>
      </c>
      <c r="BI59" s="239">
        <v>0</v>
      </c>
      <c r="BJ59" s="239">
        <v>0</v>
      </c>
      <c r="BK59" s="239">
        <v>0</v>
      </c>
      <c r="BL59" s="239">
        <v>0</v>
      </c>
      <c r="BM59" s="239">
        <v>0</v>
      </c>
      <c r="BN59" s="241">
        <v>0</v>
      </c>
      <c r="BO59" s="242">
        <v>0</v>
      </c>
      <c r="BP59" s="239">
        <v>0</v>
      </c>
      <c r="BQ59" s="239">
        <v>0</v>
      </c>
      <c r="BR59" s="239">
        <v>0</v>
      </c>
      <c r="BS59" s="239">
        <v>0</v>
      </c>
      <c r="BT59" s="239">
        <v>0</v>
      </c>
      <c r="BU59" s="240" t="e">
        <v>#DIV/0!</v>
      </c>
      <c r="BV59" s="239">
        <v>0</v>
      </c>
      <c r="BW59" s="239">
        <v>0</v>
      </c>
      <c r="BX59" s="239">
        <v>0</v>
      </c>
      <c r="BY59" s="239">
        <v>0</v>
      </c>
      <c r="BZ59" s="239">
        <v>0</v>
      </c>
      <c r="CA59" s="241">
        <v>0</v>
      </c>
    </row>
    <row r="60" spans="1:79" x14ac:dyDescent="0.35">
      <c r="A60" s="232" t="s">
        <v>90</v>
      </c>
      <c r="B60" s="233">
        <v>4115293</v>
      </c>
      <c r="C60" s="233">
        <v>4115293</v>
      </c>
      <c r="D60" s="233">
        <v>3075293</v>
      </c>
      <c r="E60" s="233">
        <v>1589969.4350000005</v>
      </c>
      <c r="F60" s="233">
        <v>1509469.7060000002</v>
      </c>
      <c r="G60" s="233">
        <v>1509422.0308000001</v>
      </c>
      <c r="H60" s="234">
        <v>0.36678361195666992</v>
      </c>
      <c r="I60" s="233">
        <v>2605870.9692000002</v>
      </c>
      <c r="J60" s="233">
        <v>1040000</v>
      </c>
      <c r="K60" s="233">
        <v>2525323.5649999995</v>
      </c>
      <c r="L60" s="233">
        <v>1485323.5649999995</v>
      </c>
      <c r="M60" s="233">
        <v>80499.729000000283</v>
      </c>
      <c r="N60" s="235">
        <v>47.675200000172481</v>
      </c>
      <c r="O60" s="268">
        <v>0</v>
      </c>
      <c r="P60" s="233">
        <v>0</v>
      </c>
      <c r="Q60" s="233">
        <v>0</v>
      </c>
      <c r="R60" s="233">
        <v>0</v>
      </c>
      <c r="S60" s="233">
        <v>0</v>
      </c>
      <c r="T60" s="233">
        <v>0</v>
      </c>
      <c r="U60" s="234" t="e">
        <v>#DIV/0!</v>
      </c>
      <c r="V60" s="233">
        <v>0</v>
      </c>
      <c r="W60" s="233">
        <v>0</v>
      </c>
      <c r="X60" s="233">
        <v>0</v>
      </c>
      <c r="Y60" s="233">
        <v>0</v>
      </c>
      <c r="Z60" s="233">
        <v>0</v>
      </c>
      <c r="AA60" s="235">
        <v>0</v>
      </c>
      <c r="AB60" s="268">
        <v>0</v>
      </c>
      <c r="AC60" s="233">
        <v>0</v>
      </c>
      <c r="AD60" s="233">
        <v>0</v>
      </c>
      <c r="AE60" s="233">
        <v>0</v>
      </c>
      <c r="AF60" s="233">
        <v>0</v>
      </c>
      <c r="AG60" s="233">
        <v>0</v>
      </c>
      <c r="AH60" s="234" t="e">
        <v>#DIV/0!</v>
      </c>
      <c r="AI60" s="233">
        <v>0</v>
      </c>
      <c r="AJ60" s="233">
        <v>0</v>
      </c>
      <c r="AK60" s="233">
        <v>0</v>
      </c>
      <c r="AL60" s="233">
        <v>0</v>
      </c>
      <c r="AM60" s="233">
        <v>0</v>
      </c>
      <c r="AN60" s="235">
        <v>0</v>
      </c>
      <c r="AO60" s="268">
        <v>4115293</v>
      </c>
      <c r="AP60" s="233">
        <v>4115293</v>
      </c>
      <c r="AQ60" s="233">
        <v>3075293</v>
      </c>
      <c r="AR60" s="233">
        <v>1589969.4350000005</v>
      </c>
      <c r="AS60" s="233">
        <v>1509469.7060000002</v>
      </c>
      <c r="AT60" s="233">
        <v>1509422.0308000001</v>
      </c>
      <c r="AU60" s="234">
        <v>0.36678361195666992</v>
      </c>
      <c r="AV60" s="233">
        <v>2605870.9692000002</v>
      </c>
      <c r="AW60" s="233">
        <v>1040000</v>
      </c>
      <c r="AX60" s="233">
        <v>2525323.5649999995</v>
      </c>
      <c r="AY60" s="233">
        <v>1485323.5649999995</v>
      </c>
      <c r="AZ60" s="233">
        <v>80499.729000000283</v>
      </c>
      <c r="BA60" s="235">
        <v>47.675200000172481</v>
      </c>
      <c r="BB60" s="268">
        <v>0</v>
      </c>
      <c r="BC60" s="233">
        <v>0</v>
      </c>
      <c r="BD60" s="233">
        <v>0</v>
      </c>
      <c r="BE60" s="233">
        <v>0</v>
      </c>
      <c r="BF60" s="233">
        <v>0</v>
      </c>
      <c r="BG60" s="233">
        <v>0</v>
      </c>
      <c r="BH60" s="234" t="e">
        <v>#DIV/0!</v>
      </c>
      <c r="BI60" s="233">
        <v>0</v>
      </c>
      <c r="BJ60" s="233">
        <v>0</v>
      </c>
      <c r="BK60" s="233">
        <v>0</v>
      </c>
      <c r="BL60" s="233">
        <v>0</v>
      </c>
      <c r="BM60" s="233">
        <v>0</v>
      </c>
      <c r="BN60" s="235">
        <v>0</v>
      </c>
      <c r="BO60" s="268">
        <v>0</v>
      </c>
      <c r="BP60" s="233">
        <v>0</v>
      </c>
      <c r="BQ60" s="233">
        <v>0</v>
      </c>
      <c r="BR60" s="233">
        <v>0</v>
      </c>
      <c r="BS60" s="233">
        <v>0</v>
      </c>
      <c r="BT60" s="233">
        <v>0</v>
      </c>
      <c r="BU60" s="234" t="e">
        <v>#DIV/0!</v>
      </c>
      <c r="BV60" s="233">
        <v>0</v>
      </c>
      <c r="BW60" s="233">
        <v>0</v>
      </c>
      <c r="BX60" s="233">
        <v>0</v>
      </c>
      <c r="BY60" s="233">
        <v>0</v>
      </c>
      <c r="BZ60" s="233">
        <v>0</v>
      </c>
      <c r="CA60" s="235">
        <v>0</v>
      </c>
    </row>
    <row r="61" spans="1:79" ht="24" x14ac:dyDescent="0.35">
      <c r="A61" s="238" t="s">
        <v>91</v>
      </c>
      <c r="B61" s="239">
        <v>4115293</v>
      </c>
      <c r="C61" s="239">
        <v>4115293</v>
      </c>
      <c r="D61" s="239">
        <v>3075293</v>
      </c>
      <c r="E61" s="239">
        <v>1589969.4350000005</v>
      </c>
      <c r="F61" s="239">
        <v>1509469.7060000002</v>
      </c>
      <c r="G61" s="239">
        <v>1509422.0308000001</v>
      </c>
      <c r="H61" s="240">
        <v>0.36678361195666992</v>
      </c>
      <c r="I61" s="239">
        <v>2605870.9692000002</v>
      </c>
      <c r="J61" s="239">
        <v>1040000</v>
      </c>
      <c r="K61" s="239">
        <v>2525323.5649999995</v>
      </c>
      <c r="L61" s="239">
        <v>1485323.5649999995</v>
      </c>
      <c r="M61" s="239">
        <v>80499.729000000283</v>
      </c>
      <c r="N61" s="241">
        <v>47.675200000172481</v>
      </c>
      <c r="O61" s="242">
        <v>0</v>
      </c>
      <c r="P61" s="239">
        <v>0</v>
      </c>
      <c r="Q61" s="239">
        <v>0</v>
      </c>
      <c r="R61" s="239">
        <v>0</v>
      </c>
      <c r="S61" s="239">
        <v>0</v>
      </c>
      <c r="T61" s="239">
        <v>0</v>
      </c>
      <c r="U61" s="240" t="e">
        <v>#DIV/0!</v>
      </c>
      <c r="V61" s="239">
        <v>0</v>
      </c>
      <c r="W61" s="239">
        <v>0</v>
      </c>
      <c r="X61" s="239">
        <v>0</v>
      </c>
      <c r="Y61" s="239">
        <v>0</v>
      </c>
      <c r="Z61" s="239">
        <v>0</v>
      </c>
      <c r="AA61" s="241">
        <v>0</v>
      </c>
      <c r="AB61" s="242">
        <v>0</v>
      </c>
      <c r="AC61" s="239">
        <v>0</v>
      </c>
      <c r="AD61" s="239">
        <v>0</v>
      </c>
      <c r="AE61" s="239">
        <v>0</v>
      </c>
      <c r="AF61" s="239">
        <v>0</v>
      </c>
      <c r="AG61" s="239">
        <v>0</v>
      </c>
      <c r="AH61" s="240" t="e">
        <v>#DIV/0!</v>
      </c>
      <c r="AI61" s="239">
        <v>0</v>
      </c>
      <c r="AJ61" s="239">
        <v>0</v>
      </c>
      <c r="AK61" s="239">
        <v>0</v>
      </c>
      <c r="AL61" s="239">
        <v>0</v>
      </c>
      <c r="AM61" s="239">
        <v>0</v>
      </c>
      <c r="AN61" s="241">
        <v>0</v>
      </c>
      <c r="AO61" s="242">
        <v>4115293</v>
      </c>
      <c r="AP61" s="239">
        <v>4115293</v>
      </c>
      <c r="AQ61" s="239">
        <v>3075293</v>
      </c>
      <c r="AR61" s="239">
        <v>1589969.4350000005</v>
      </c>
      <c r="AS61" s="239">
        <v>1509469.7060000002</v>
      </c>
      <c r="AT61" s="239">
        <v>1509422.0308000001</v>
      </c>
      <c r="AU61" s="240">
        <v>0.36678361195666992</v>
      </c>
      <c r="AV61" s="239">
        <v>2605870.9692000002</v>
      </c>
      <c r="AW61" s="239">
        <v>1040000</v>
      </c>
      <c r="AX61" s="239">
        <v>2525323.5649999995</v>
      </c>
      <c r="AY61" s="239">
        <v>1485323.5649999995</v>
      </c>
      <c r="AZ61" s="239">
        <v>80499.729000000283</v>
      </c>
      <c r="BA61" s="241">
        <v>47.675200000172481</v>
      </c>
      <c r="BB61" s="242">
        <v>0</v>
      </c>
      <c r="BC61" s="239">
        <v>0</v>
      </c>
      <c r="BD61" s="239">
        <v>0</v>
      </c>
      <c r="BE61" s="239">
        <v>0</v>
      </c>
      <c r="BF61" s="239">
        <v>0</v>
      </c>
      <c r="BG61" s="239">
        <v>0</v>
      </c>
      <c r="BH61" s="240" t="e">
        <v>#DIV/0!</v>
      </c>
      <c r="BI61" s="239">
        <v>0</v>
      </c>
      <c r="BJ61" s="239">
        <v>0</v>
      </c>
      <c r="BK61" s="239">
        <v>0</v>
      </c>
      <c r="BL61" s="239">
        <v>0</v>
      </c>
      <c r="BM61" s="239">
        <v>0</v>
      </c>
      <c r="BN61" s="241">
        <v>0</v>
      </c>
      <c r="BO61" s="242">
        <v>0</v>
      </c>
      <c r="BP61" s="239">
        <v>0</v>
      </c>
      <c r="BQ61" s="239">
        <v>0</v>
      </c>
      <c r="BR61" s="239">
        <v>0</v>
      </c>
      <c r="BS61" s="239">
        <v>0</v>
      </c>
      <c r="BT61" s="239">
        <v>0</v>
      </c>
      <c r="BU61" s="240" t="e">
        <v>#DIV/0!</v>
      </c>
      <c r="BV61" s="239">
        <v>0</v>
      </c>
      <c r="BW61" s="239">
        <v>0</v>
      </c>
      <c r="BX61" s="239">
        <v>0</v>
      </c>
      <c r="BY61" s="239">
        <v>0</v>
      </c>
      <c r="BZ61" s="239">
        <v>0</v>
      </c>
      <c r="CA61" s="241">
        <v>0</v>
      </c>
    </row>
    <row r="62" spans="1:79" x14ac:dyDescent="0.35">
      <c r="A62" s="226" t="s">
        <v>92</v>
      </c>
      <c r="B62" s="245">
        <v>74976685</v>
      </c>
      <c r="C62" s="245">
        <v>74976685</v>
      </c>
      <c r="D62" s="245">
        <v>74826145</v>
      </c>
      <c r="E62" s="245">
        <v>69305124.159999996</v>
      </c>
      <c r="F62" s="245">
        <v>68946038.159999996</v>
      </c>
      <c r="G62" s="245">
        <v>68946038.159999996</v>
      </c>
      <c r="H62" s="246">
        <v>0.91956637133263486</v>
      </c>
      <c r="I62" s="245">
        <v>6030646.8400000036</v>
      </c>
      <c r="J62" s="245">
        <v>150540</v>
      </c>
      <c r="K62" s="245">
        <v>5671560.8400000036</v>
      </c>
      <c r="L62" s="245">
        <v>5521020.8400000036</v>
      </c>
      <c r="M62" s="245">
        <v>359086</v>
      </c>
      <c r="N62" s="247">
        <v>0</v>
      </c>
      <c r="O62" s="269">
        <v>0</v>
      </c>
      <c r="P62" s="245">
        <v>0</v>
      </c>
      <c r="Q62" s="245">
        <v>0</v>
      </c>
      <c r="R62" s="245">
        <v>0</v>
      </c>
      <c r="S62" s="245">
        <v>0</v>
      </c>
      <c r="T62" s="245">
        <v>0</v>
      </c>
      <c r="U62" s="246" t="e">
        <v>#DIV/0!</v>
      </c>
      <c r="V62" s="245">
        <v>0</v>
      </c>
      <c r="W62" s="245">
        <v>0</v>
      </c>
      <c r="X62" s="245">
        <v>0</v>
      </c>
      <c r="Y62" s="245">
        <v>0</v>
      </c>
      <c r="Z62" s="245">
        <v>0</v>
      </c>
      <c r="AA62" s="247">
        <v>0</v>
      </c>
      <c r="AB62" s="269">
        <v>0</v>
      </c>
      <c r="AC62" s="245">
        <v>0</v>
      </c>
      <c r="AD62" s="245">
        <v>0</v>
      </c>
      <c r="AE62" s="245">
        <v>0</v>
      </c>
      <c r="AF62" s="245">
        <v>0</v>
      </c>
      <c r="AG62" s="245">
        <v>0</v>
      </c>
      <c r="AH62" s="246" t="e">
        <v>#DIV/0!</v>
      </c>
      <c r="AI62" s="245">
        <v>0</v>
      </c>
      <c r="AJ62" s="245">
        <v>0</v>
      </c>
      <c r="AK62" s="245">
        <v>0</v>
      </c>
      <c r="AL62" s="245">
        <v>0</v>
      </c>
      <c r="AM62" s="245">
        <v>0</v>
      </c>
      <c r="AN62" s="247">
        <v>0</v>
      </c>
      <c r="AO62" s="269">
        <v>74976685</v>
      </c>
      <c r="AP62" s="245">
        <v>74976685</v>
      </c>
      <c r="AQ62" s="245">
        <v>74826145</v>
      </c>
      <c r="AR62" s="245">
        <v>69305124.159999996</v>
      </c>
      <c r="AS62" s="245">
        <v>68946038.159999996</v>
      </c>
      <c r="AT62" s="245">
        <v>68946038.159999996</v>
      </c>
      <c r="AU62" s="246">
        <v>0.91956637133263486</v>
      </c>
      <c r="AV62" s="245">
        <v>6030646.8400000036</v>
      </c>
      <c r="AW62" s="245">
        <v>150540</v>
      </c>
      <c r="AX62" s="245">
        <v>5671560.8400000036</v>
      </c>
      <c r="AY62" s="245">
        <v>5521020.8400000036</v>
      </c>
      <c r="AZ62" s="245">
        <v>359086</v>
      </c>
      <c r="BA62" s="247">
        <v>0</v>
      </c>
      <c r="BB62" s="269">
        <v>0</v>
      </c>
      <c r="BC62" s="245">
        <v>0</v>
      </c>
      <c r="BD62" s="245">
        <v>0</v>
      </c>
      <c r="BE62" s="245">
        <v>0</v>
      </c>
      <c r="BF62" s="245">
        <v>0</v>
      </c>
      <c r="BG62" s="245">
        <v>0</v>
      </c>
      <c r="BH62" s="246" t="e">
        <v>#DIV/0!</v>
      </c>
      <c r="BI62" s="245">
        <v>0</v>
      </c>
      <c r="BJ62" s="245">
        <v>0</v>
      </c>
      <c r="BK62" s="245">
        <v>0</v>
      </c>
      <c r="BL62" s="245">
        <v>0</v>
      </c>
      <c r="BM62" s="245">
        <v>0</v>
      </c>
      <c r="BN62" s="247">
        <v>0</v>
      </c>
      <c r="BO62" s="269">
        <v>0</v>
      </c>
      <c r="BP62" s="245">
        <v>0</v>
      </c>
      <c r="BQ62" s="245">
        <v>0</v>
      </c>
      <c r="BR62" s="245">
        <v>0</v>
      </c>
      <c r="BS62" s="245">
        <v>0</v>
      </c>
      <c r="BT62" s="245">
        <v>0</v>
      </c>
      <c r="BU62" s="246" t="e">
        <v>#DIV/0!</v>
      </c>
      <c r="BV62" s="245">
        <v>0</v>
      </c>
      <c r="BW62" s="245">
        <v>0</v>
      </c>
      <c r="BX62" s="245">
        <v>0</v>
      </c>
      <c r="BY62" s="245">
        <v>0</v>
      </c>
      <c r="BZ62" s="245">
        <v>0</v>
      </c>
      <c r="CA62" s="247">
        <v>0</v>
      </c>
    </row>
    <row r="63" spans="1:79" x14ac:dyDescent="0.35">
      <c r="A63" s="232" t="s">
        <v>93</v>
      </c>
      <c r="B63" s="233">
        <v>74976685</v>
      </c>
      <c r="C63" s="233">
        <v>74976685</v>
      </c>
      <c r="D63" s="233">
        <v>74826145</v>
      </c>
      <c r="E63" s="233">
        <v>69305124.159999996</v>
      </c>
      <c r="F63" s="233">
        <v>68946038.159999996</v>
      </c>
      <c r="G63" s="233">
        <v>68946038.159999996</v>
      </c>
      <c r="H63" s="234">
        <v>0.91956637133263486</v>
      </c>
      <c r="I63" s="233">
        <v>6030646.8400000036</v>
      </c>
      <c r="J63" s="233">
        <v>150540</v>
      </c>
      <c r="K63" s="233">
        <v>5671560.8400000036</v>
      </c>
      <c r="L63" s="233">
        <v>5521020.8400000036</v>
      </c>
      <c r="M63" s="233">
        <v>359086</v>
      </c>
      <c r="N63" s="235">
        <v>0</v>
      </c>
      <c r="O63" s="268">
        <v>0</v>
      </c>
      <c r="P63" s="233">
        <v>0</v>
      </c>
      <c r="Q63" s="233">
        <v>0</v>
      </c>
      <c r="R63" s="233">
        <v>0</v>
      </c>
      <c r="S63" s="233">
        <v>0</v>
      </c>
      <c r="T63" s="233">
        <v>0</v>
      </c>
      <c r="U63" s="234" t="e">
        <v>#DIV/0!</v>
      </c>
      <c r="V63" s="233">
        <v>0</v>
      </c>
      <c r="W63" s="233">
        <v>0</v>
      </c>
      <c r="X63" s="233">
        <v>0</v>
      </c>
      <c r="Y63" s="233">
        <v>0</v>
      </c>
      <c r="Z63" s="233">
        <v>0</v>
      </c>
      <c r="AA63" s="235">
        <v>0</v>
      </c>
      <c r="AB63" s="268">
        <v>0</v>
      </c>
      <c r="AC63" s="233">
        <v>0</v>
      </c>
      <c r="AD63" s="233">
        <v>0</v>
      </c>
      <c r="AE63" s="233">
        <v>0</v>
      </c>
      <c r="AF63" s="233">
        <v>0</v>
      </c>
      <c r="AG63" s="233">
        <v>0</v>
      </c>
      <c r="AH63" s="234" t="e">
        <v>#DIV/0!</v>
      </c>
      <c r="AI63" s="233">
        <v>0</v>
      </c>
      <c r="AJ63" s="233">
        <v>0</v>
      </c>
      <c r="AK63" s="233">
        <v>0</v>
      </c>
      <c r="AL63" s="233">
        <v>0</v>
      </c>
      <c r="AM63" s="233">
        <v>0</v>
      </c>
      <c r="AN63" s="235">
        <v>0</v>
      </c>
      <c r="AO63" s="268">
        <v>74976685</v>
      </c>
      <c r="AP63" s="233">
        <v>74976685</v>
      </c>
      <c r="AQ63" s="233">
        <v>74826145</v>
      </c>
      <c r="AR63" s="233">
        <v>69305124.159999996</v>
      </c>
      <c r="AS63" s="233">
        <v>68946038.159999996</v>
      </c>
      <c r="AT63" s="233">
        <v>68946038.159999996</v>
      </c>
      <c r="AU63" s="234">
        <v>0.91956637133263486</v>
      </c>
      <c r="AV63" s="233">
        <v>6030646.8400000036</v>
      </c>
      <c r="AW63" s="233">
        <v>150540</v>
      </c>
      <c r="AX63" s="233">
        <v>5671560.8400000036</v>
      </c>
      <c r="AY63" s="233">
        <v>5521020.8400000036</v>
      </c>
      <c r="AZ63" s="233">
        <v>359086</v>
      </c>
      <c r="BA63" s="235">
        <v>0</v>
      </c>
      <c r="BB63" s="268">
        <v>0</v>
      </c>
      <c r="BC63" s="233">
        <v>0</v>
      </c>
      <c r="BD63" s="233">
        <v>0</v>
      </c>
      <c r="BE63" s="233">
        <v>0</v>
      </c>
      <c r="BF63" s="233">
        <v>0</v>
      </c>
      <c r="BG63" s="233">
        <v>0</v>
      </c>
      <c r="BH63" s="234" t="e">
        <v>#DIV/0!</v>
      </c>
      <c r="BI63" s="233">
        <v>0</v>
      </c>
      <c r="BJ63" s="233">
        <v>0</v>
      </c>
      <c r="BK63" s="233">
        <v>0</v>
      </c>
      <c r="BL63" s="233">
        <v>0</v>
      </c>
      <c r="BM63" s="233">
        <v>0</v>
      </c>
      <c r="BN63" s="235">
        <v>0</v>
      </c>
      <c r="BO63" s="268">
        <v>0</v>
      </c>
      <c r="BP63" s="233">
        <v>0</v>
      </c>
      <c r="BQ63" s="233">
        <v>0</v>
      </c>
      <c r="BR63" s="233">
        <v>0</v>
      </c>
      <c r="BS63" s="233">
        <v>0</v>
      </c>
      <c r="BT63" s="233">
        <v>0</v>
      </c>
      <c r="BU63" s="234" t="e">
        <v>#DIV/0!</v>
      </c>
      <c r="BV63" s="233">
        <v>0</v>
      </c>
      <c r="BW63" s="233">
        <v>0</v>
      </c>
      <c r="BX63" s="233">
        <v>0</v>
      </c>
      <c r="BY63" s="233">
        <v>0</v>
      </c>
      <c r="BZ63" s="233">
        <v>0</v>
      </c>
      <c r="CA63" s="235">
        <v>0</v>
      </c>
    </row>
    <row r="64" spans="1:79" x14ac:dyDescent="0.35">
      <c r="A64" s="238" t="s">
        <v>94</v>
      </c>
      <c r="B64" s="239">
        <v>73453680</v>
      </c>
      <c r="C64" s="239">
        <v>73453680</v>
      </c>
      <c r="D64" s="239">
        <v>73453680</v>
      </c>
      <c r="E64" s="239">
        <v>69278519</v>
      </c>
      <c r="F64" s="239">
        <v>68919433</v>
      </c>
      <c r="G64" s="239">
        <v>68919433</v>
      </c>
      <c r="H64" s="240">
        <v>0.93827066254543001</v>
      </c>
      <c r="I64" s="239">
        <v>4534247</v>
      </c>
      <c r="J64" s="239">
        <v>0</v>
      </c>
      <c r="K64" s="239">
        <v>4175161</v>
      </c>
      <c r="L64" s="239">
        <v>4175161</v>
      </c>
      <c r="M64" s="239">
        <v>359086</v>
      </c>
      <c r="N64" s="241">
        <v>0</v>
      </c>
      <c r="O64" s="242">
        <v>0</v>
      </c>
      <c r="P64" s="239">
        <v>0</v>
      </c>
      <c r="Q64" s="239">
        <v>0</v>
      </c>
      <c r="R64" s="239">
        <v>0</v>
      </c>
      <c r="S64" s="239">
        <v>0</v>
      </c>
      <c r="T64" s="239">
        <v>0</v>
      </c>
      <c r="U64" s="240" t="e">
        <v>#DIV/0!</v>
      </c>
      <c r="V64" s="239">
        <v>0</v>
      </c>
      <c r="W64" s="239">
        <v>0</v>
      </c>
      <c r="X64" s="239">
        <v>0</v>
      </c>
      <c r="Y64" s="239">
        <v>0</v>
      </c>
      <c r="Z64" s="239">
        <v>0</v>
      </c>
      <c r="AA64" s="241">
        <v>0</v>
      </c>
      <c r="AB64" s="242">
        <v>0</v>
      </c>
      <c r="AC64" s="239">
        <v>0</v>
      </c>
      <c r="AD64" s="239">
        <v>0</v>
      </c>
      <c r="AE64" s="239">
        <v>0</v>
      </c>
      <c r="AF64" s="239">
        <v>0</v>
      </c>
      <c r="AG64" s="239">
        <v>0</v>
      </c>
      <c r="AH64" s="240" t="e">
        <v>#DIV/0!</v>
      </c>
      <c r="AI64" s="239">
        <v>0</v>
      </c>
      <c r="AJ64" s="239">
        <v>0</v>
      </c>
      <c r="AK64" s="239">
        <v>0</v>
      </c>
      <c r="AL64" s="239">
        <v>0</v>
      </c>
      <c r="AM64" s="239">
        <v>0</v>
      </c>
      <c r="AN64" s="241">
        <v>0</v>
      </c>
      <c r="AO64" s="242">
        <v>73453680</v>
      </c>
      <c r="AP64" s="239">
        <v>73453680</v>
      </c>
      <c r="AQ64" s="239">
        <v>73453680</v>
      </c>
      <c r="AR64" s="239">
        <v>69278519</v>
      </c>
      <c r="AS64" s="239">
        <v>68919433</v>
      </c>
      <c r="AT64" s="239">
        <v>68919433</v>
      </c>
      <c r="AU64" s="240">
        <v>0.93827066254543001</v>
      </c>
      <c r="AV64" s="239">
        <v>4534247</v>
      </c>
      <c r="AW64" s="239">
        <v>0</v>
      </c>
      <c r="AX64" s="239">
        <v>4175161</v>
      </c>
      <c r="AY64" s="239">
        <v>4175161</v>
      </c>
      <c r="AZ64" s="239">
        <v>359086</v>
      </c>
      <c r="BA64" s="241">
        <v>0</v>
      </c>
      <c r="BB64" s="242">
        <v>0</v>
      </c>
      <c r="BC64" s="239">
        <v>0</v>
      </c>
      <c r="BD64" s="239">
        <v>0</v>
      </c>
      <c r="BE64" s="239">
        <v>0</v>
      </c>
      <c r="BF64" s="239">
        <v>0</v>
      </c>
      <c r="BG64" s="239">
        <v>0</v>
      </c>
      <c r="BH64" s="240" t="e">
        <v>#DIV/0!</v>
      </c>
      <c r="BI64" s="239">
        <v>0</v>
      </c>
      <c r="BJ64" s="239">
        <v>0</v>
      </c>
      <c r="BK64" s="239">
        <v>0</v>
      </c>
      <c r="BL64" s="239">
        <v>0</v>
      </c>
      <c r="BM64" s="239">
        <v>0</v>
      </c>
      <c r="BN64" s="241">
        <v>0</v>
      </c>
      <c r="BO64" s="242">
        <v>0</v>
      </c>
      <c r="BP64" s="239">
        <v>0</v>
      </c>
      <c r="BQ64" s="239">
        <v>0</v>
      </c>
      <c r="BR64" s="239">
        <v>0</v>
      </c>
      <c r="BS64" s="239">
        <v>0</v>
      </c>
      <c r="BT64" s="239">
        <v>0</v>
      </c>
      <c r="BU64" s="240" t="e">
        <v>#DIV/0!</v>
      </c>
      <c r="BV64" s="239">
        <v>0</v>
      </c>
      <c r="BW64" s="239">
        <v>0</v>
      </c>
      <c r="BX64" s="239">
        <v>0</v>
      </c>
      <c r="BY64" s="239">
        <v>0</v>
      </c>
      <c r="BZ64" s="239">
        <v>0</v>
      </c>
      <c r="CA64" s="241">
        <v>0</v>
      </c>
    </row>
    <row r="65" spans="1:79" x14ac:dyDescent="0.35">
      <c r="A65" s="238" t="s">
        <v>95</v>
      </c>
      <c r="B65" s="239">
        <v>1523005</v>
      </c>
      <c r="C65" s="239">
        <v>1523005</v>
      </c>
      <c r="D65" s="239">
        <v>1372465</v>
      </c>
      <c r="E65" s="239">
        <v>26605.160000000003</v>
      </c>
      <c r="F65" s="239">
        <v>26605.160000000003</v>
      </c>
      <c r="G65" s="239">
        <v>26605.16</v>
      </c>
      <c r="H65" s="240">
        <v>1.7468859261788372E-2</v>
      </c>
      <c r="I65" s="239">
        <v>1496399.84</v>
      </c>
      <c r="J65" s="239">
        <v>150540</v>
      </c>
      <c r="K65" s="239">
        <v>1496399.84</v>
      </c>
      <c r="L65" s="239">
        <v>1345859.84</v>
      </c>
      <c r="M65" s="239">
        <v>0</v>
      </c>
      <c r="N65" s="241">
        <v>0</v>
      </c>
      <c r="O65" s="242">
        <v>0</v>
      </c>
      <c r="P65" s="239">
        <v>0</v>
      </c>
      <c r="Q65" s="239">
        <v>0</v>
      </c>
      <c r="R65" s="239">
        <v>0</v>
      </c>
      <c r="S65" s="239">
        <v>0</v>
      </c>
      <c r="T65" s="239">
        <v>0</v>
      </c>
      <c r="U65" s="240" t="e">
        <v>#DIV/0!</v>
      </c>
      <c r="V65" s="239">
        <v>0</v>
      </c>
      <c r="W65" s="239">
        <v>0</v>
      </c>
      <c r="X65" s="239">
        <v>0</v>
      </c>
      <c r="Y65" s="239">
        <v>0</v>
      </c>
      <c r="Z65" s="239">
        <v>0</v>
      </c>
      <c r="AA65" s="241">
        <v>0</v>
      </c>
      <c r="AB65" s="242">
        <v>0</v>
      </c>
      <c r="AC65" s="239">
        <v>0</v>
      </c>
      <c r="AD65" s="239">
        <v>0</v>
      </c>
      <c r="AE65" s="239">
        <v>0</v>
      </c>
      <c r="AF65" s="239">
        <v>0</v>
      </c>
      <c r="AG65" s="239">
        <v>0</v>
      </c>
      <c r="AH65" s="240" t="e">
        <v>#DIV/0!</v>
      </c>
      <c r="AI65" s="239">
        <v>0</v>
      </c>
      <c r="AJ65" s="239">
        <v>0</v>
      </c>
      <c r="AK65" s="239">
        <v>0</v>
      </c>
      <c r="AL65" s="239">
        <v>0</v>
      </c>
      <c r="AM65" s="239">
        <v>0</v>
      </c>
      <c r="AN65" s="241">
        <v>0</v>
      </c>
      <c r="AO65" s="242">
        <v>1523005</v>
      </c>
      <c r="AP65" s="239">
        <v>1523005</v>
      </c>
      <c r="AQ65" s="239">
        <v>1372465</v>
      </c>
      <c r="AR65" s="239">
        <v>26605.160000000003</v>
      </c>
      <c r="AS65" s="239">
        <v>26605.160000000003</v>
      </c>
      <c r="AT65" s="239">
        <v>26605.16</v>
      </c>
      <c r="AU65" s="240">
        <v>1.7468859261788372E-2</v>
      </c>
      <c r="AV65" s="239">
        <v>1496399.84</v>
      </c>
      <c r="AW65" s="239">
        <v>150540</v>
      </c>
      <c r="AX65" s="239">
        <v>1496399.84</v>
      </c>
      <c r="AY65" s="239">
        <v>1345859.84</v>
      </c>
      <c r="AZ65" s="239">
        <v>0</v>
      </c>
      <c r="BA65" s="241">
        <v>0</v>
      </c>
      <c r="BB65" s="242">
        <v>0</v>
      </c>
      <c r="BC65" s="239">
        <v>0</v>
      </c>
      <c r="BD65" s="239">
        <v>0</v>
      </c>
      <c r="BE65" s="239">
        <v>0</v>
      </c>
      <c r="BF65" s="239">
        <v>0</v>
      </c>
      <c r="BG65" s="239">
        <v>0</v>
      </c>
      <c r="BH65" s="240" t="e">
        <v>#DIV/0!</v>
      </c>
      <c r="BI65" s="239">
        <v>0</v>
      </c>
      <c r="BJ65" s="239">
        <v>0</v>
      </c>
      <c r="BK65" s="239">
        <v>0</v>
      </c>
      <c r="BL65" s="239">
        <v>0</v>
      </c>
      <c r="BM65" s="239">
        <v>0</v>
      </c>
      <c r="BN65" s="241">
        <v>0</v>
      </c>
      <c r="BO65" s="242">
        <v>0</v>
      </c>
      <c r="BP65" s="239">
        <v>0</v>
      </c>
      <c r="BQ65" s="239">
        <v>0</v>
      </c>
      <c r="BR65" s="239">
        <v>0</v>
      </c>
      <c r="BS65" s="239">
        <v>0</v>
      </c>
      <c r="BT65" s="239">
        <v>0</v>
      </c>
      <c r="BU65" s="240" t="e">
        <v>#DIV/0!</v>
      </c>
      <c r="BV65" s="239">
        <v>0</v>
      </c>
      <c r="BW65" s="239">
        <v>0</v>
      </c>
      <c r="BX65" s="239">
        <v>0</v>
      </c>
      <c r="BY65" s="239">
        <v>0</v>
      </c>
      <c r="BZ65" s="239">
        <v>0</v>
      </c>
      <c r="CA65" s="241">
        <v>0</v>
      </c>
    </row>
    <row r="66" spans="1:79" x14ac:dyDescent="0.35">
      <c r="A66" s="226" t="s">
        <v>264</v>
      </c>
      <c r="B66" s="245">
        <v>6799770</v>
      </c>
      <c r="C66" s="245">
        <v>6799770</v>
      </c>
      <c r="D66" s="245">
        <v>4646360</v>
      </c>
      <c r="E66" s="245">
        <v>2114987.89173913</v>
      </c>
      <c r="F66" s="245">
        <v>1653308.47</v>
      </c>
      <c r="G66" s="245">
        <v>1638703.2549999999</v>
      </c>
      <c r="H66" s="246">
        <v>0.24099392405919609</v>
      </c>
      <c r="I66" s="245">
        <v>5161066.7450000001</v>
      </c>
      <c r="J66" s="245">
        <v>2153410</v>
      </c>
      <c r="K66" s="245">
        <v>4684782.10826087</v>
      </c>
      <c r="L66" s="245">
        <v>2531372.10826087</v>
      </c>
      <c r="M66" s="245">
        <v>461679.42173913005</v>
      </c>
      <c r="N66" s="247">
        <v>14605.215000000084</v>
      </c>
      <c r="O66" s="269">
        <v>2282256</v>
      </c>
      <c r="P66" s="245">
        <v>2282256</v>
      </c>
      <c r="Q66" s="245">
        <v>2219556</v>
      </c>
      <c r="R66" s="245">
        <v>1416991.0517391304</v>
      </c>
      <c r="S66" s="245">
        <v>978430.54000000015</v>
      </c>
      <c r="T66" s="245">
        <v>966848.33</v>
      </c>
      <c r="U66" s="246">
        <v>0.42363710731837267</v>
      </c>
      <c r="V66" s="245">
        <v>1315407.67</v>
      </c>
      <c r="W66" s="245">
        <v>62700</v>
      </c>
      <c r="X66" s="245">
        <v>865264.9482608696</v>
      </c>
      <c r="Y66" s="245">
        <v>802564.9482608696</v>
      </c>
      <c r="Z66" s="245">
        <v>438560.51173913025</v>
      </c>
      <c r="AA66" s="247">
        <v>11582.210000000196</v>
      </c>
      <c r="AB66" s="269">
        <v>2802854</v>
      </c>
      <c r="AC66" s="245">
        <v>2802154</v>
      </c>
      <c r="AD66" s="245">
        <v>718674</v>
      </c>
      <c r="AE66" s="245">
        <v>456678.84</v>
      </c>
      <c r="AF66" s="245">
        <v>433609.93</v>
      </c>
      <c r="AG66" s="245">
        <v>430586.92499999999</v>
      </c>
      <c r="AH66" s="246">
        <v>0.15366283401982903</v>
      </c>
      <c r="AI66" s="245">
        <v>2371567.0750000002</v>
      </c>
      <c r="AJ66" s="245">
        <v>2083480</v>
      </c>
      <c r="AK66" s="245">
        <v>2345475.16</v>
      </c>
      <c r="AL66" s="245">
        <v>261995.15999999997</v>
      </c>
      <c r="AM66" s="245">
        <v>23068.910000000033</v>
      </c>
      <c r="AN66" s="247">
        <v>3023.0050000000047</v>
      </c>
      <c r="AO66" s="269">
        <v>0</v>
      </c>
      <c r="AP66" s="245">
        <v>0</v>
      </c>
      <c r="AQ66" s="245">
        <v>0</v>
      </c>
      <c r="AR66" s="245">
        <v>0</v>
      </c>
      <c r="AS66" s="245">
        <v>0</v>
      </c>
      <c r="AT66" s="245">
        <v>0</v>
      </c>
      <c r="AU66" s="246" t="e">
        <v>#DIV/0!</v>
      </c>
      <c r="AV66" s="245">
        <v>0</v>
      </c>
      <c r="AW66" s="245">
        <v>0</v>
      </c>
      <c r="AX66" s="245">
        <v>0</v>
      </c>
      <c r="AY66" s="245">
        <v>0</v>
      </c>
      <c r="AZ66" s="245">
        <v>0</v>
      </c>
      <c r="BA66" s="247">
        <v>0</v>
      </c>
      <c r="BB66" s="269">
        <v>464660</v>
      </c>
      <c r="BC66" s="245">
        <v>465360</v>
      </c>
      <c r="BD66" s="245">
        <v>458130</v>
      </c>
      <c r="BE66" s="245">
        <v>241318</v>
      </c>
      <c r="BF66" s="245">
        <v>241268</v>
      </c>
      <c r="BG66" s="245">
        <v>241268</v>
      </c>
      <c r="BH66" s="246">
        <v>0.51845452982637097</v>
      </c>
      <c r="BI66" s="245">
        <v>224092</v>
      </c>
      <c r="BJ66" s="245">
        <v>7230</v>
      </c>
      <c r="BK66" s="245">
        <v>224042</v>
      </c>
      <c r="BL66" s="245">
        <v>216812</v>
      </c>
      <c r="BM66" s="245">
        <v>50</v>
      </c>
      <c r="BN66" s="247">
        <v>0</v>
      </c>
      <c r="BO66" s="269">
        <v>1250000</v>
      </c>
      <c r="BP66" s="245">
        <v>1250000</v>
      </c>
      <c r="BQ66" s="245">
        <v>1250000</v>
      </c>
      <c r="BR66" s="245">
        <v>0</v>
      </c>
      <c r="BS66" s="245">
        <v>0</v>
      </c>
      <c r="BT66" s="245">
        <v>0</v>
      </c>
      <c r="BU66" s="246">
        <v>0</v>
      </c>
      <c r="BV66" s="245">
        <v>1250000</v>
      </c>
      <c r="BW66" s="245">
        <v>0</v>
      </c>
      <c r="BX66" s="245">
        <v>1250000</v>
      </c>
      <c r="BY66" s="245">
        <v>1250000</v>
      </c>
      <c r="BZ66" s="245">
        <v>0</v>
      </c>
      <c r="CA66" s="247">
        <v>0</v>
      </c>
    </row>
    <row r="67" spans="1:79" ht="24" x14ac:dyDescent="0.35">
      <c r="A67" s="232" t="s">
        <v>96</v>
      </c>
      <c r="B67" s="233">
        <v>2740609</v>
      </c>
      <c r="C67" s="233">
        <v>2743609</v>
      </c>
      <c r="D67" s="233">
        <v>2525639</v>
      </c>
      <c r="E67" s="233">
        <v>1626115.0717391302</v>
      </c>
      <c r="F67" s="233">
        <v>1218877.6499999999</v>
      </c>
      <c r="G67" s="233">
        <v>1205860.44</v>
      </c>
      <c r="H67" s="234">
        <v>0.43951614096615077</v>
      </c>
      <c r="I67" s="233">
        <v>1537748.56</v>
      </c>
      <c r="J67" s="233">
        <v>217970</v>
      </c>
      <c r="K67" s="233">
        <v>1117493.9282608698</v>
      </c>
      <c r="L67" s="233">
        <v>899523.92826086981</v>
      </c>
      <c r="M67" s="233">
        <v>407237.42173913028</v>
      </c>
      <c r="N67" s="235">
        <v>13017.209999999963</v>
      </c>
      <c r="O67" s="268">
        <v>2066113</v>
      </c>
      <c r="P67" s="233">
        <v>2066113</v>
      </c>
      <c r="Q67" s="233">
        <v>2020813</v>
      </c>
      <c r="R67" s="233">
        <v>1261231.7917391304</v>
      </c>
      <c r="S67" s="233">
        <v>866063.28000000014</v>
      </c>
      <c r="T67" s="233">
        <v>854541.07</v>
      </c>
      <c r="U67" s="234">
        <v>0.41359841886673188</v>
      </c>
      <c r="V67" s="233">
        <v>1211571.9300000002</v>
      </c>
      <c r="W67" s="233">
        <v>45300</v>
      </c>
      <c r="X67" s="233">
        <v>804881.20826086961</v>
      </c>
      <c r="Y67" s="233">
        <v>759581.20826086961</v>
      </c>
      <c r="Z67" s="233">
        <v>395168.51173913025</v>
      </c>
      <c r="AA67" s="235">
        <v>11522.210000000196</v>
      </c>
      <c r="AB67" s="268">
        <v>674496</v>
      </c>
      <c r="AC67" s="233">
        <v>677496</v>
      </c>
      <c r="AD67" s="233">
        <v>504826</v>
      </c>
      <c r="AE67" s="233">
        <v>364883.28</v>
      </c>
      <c r="AF67" s="233">
        <v>352814.37</v>
      </c>
      <c r="AG67" s="233">
        <v>351319.37</v>
      </c>
      <c r="AH67" s="234">
        <v>0.51855563722885445</v>
      </c>
      <c r="AI67" s="233">
        <v>326176.63</v>
      </c>
      <c r="AJ67" s="233">
        <v>172670</v>
      </c>
      <c r="AK67" s="233">
        <v>312612.71999999997</v>
      </c>
      <c r="AL67" s="233">
        <v>139942.71999999997</v>
      </c>
      <c r="AM67" s="233">
        <v>12068.910000000033</v>
      </c>
      <c r="AN67" s="235">
        <v>1495</v>
      </c>
      <c r="AO67" s="268">
        <v>0</v>
      </c>
      <c r="AP67" s="233">
        <v>0</v>
      </c>
      <c r="AQ67" s="233">
        <v>0</v>
      </c>
      <c r="AR67" s="233">
        <v>0</v>
      </c>
      <c r="AS67" s="233">
        <v>0</v>
      </c>
      <c r="AT67" s="233">
        <v>0</v>
      </c>
      <c r="AU67" s="234" t="e">
        <v>#DIV/0!</v>
      </c>
      <c r="AV67" s="233">
        <v>0</v>
      </c>
      <c r="AW67" s="233">
        <v>0</v>
      </c>
      <c r="AX67" s="233">
        <v>0</v>
      </c>
      <c r="AY67" s="233">
        <v>0</v>
      </c>
      <c r="AZ67" s="233">
        <v>0</v>
      </c>
      <c r="BA67" s="235">
        <v>0</v>
      </c>
      <c r="BB67" s="268">
        <v>0</v>
      </c>
      <c r="BC67" s="233">
        <v>0</v>
      </c>
      <c r="BD67" s="233">
        <v>0</v>
      </c>
      <c r="BE67" s="233">
        <v>0</v>
      </c>
      <c r="BF67" s="233">
        <v>0</v>
      </c>
      <c r="BG67" s="233">
        <v>0</v>
      </c>
      <c r="BH67" s="234" t="e">
        <v>#DIV/0!</v>
      </c>
      <c r="BI67" s="233">
        <v>0</v>
      </c>
      <c r="BJ67" s="233">
        <v>0</v>
      </c>
      <c r="BK67" s="233">
        <v>0</v>
      </c>
      <c r="BL67" s="233">
        <v>0</v>
      </c>
      <c r="BM67" s="233">
        <v>0</v>
      </c>
      <c r="BN67" s="235">
        <v>0</v>
      </c>
      <c r="BO67" s="268">
        <v>0</v>
      </c>
      <c r="BP67" s="233">
        <v>0</v>
      </c>
      <c r="BQ67" s="233">
        <v>0</v>
      </c>
      <c r="BR67" s="233">
        <v>0</v>
      </c>
      <c r="BS67" s="233">
        <v>0</v>
      </c>
      <c r="BT67" s="233">
        <v>0</v>
      </c>
      <c r="BU67" s="234" t="e">
        <v>#DIV/0!</v>
      </c>
      <c r="BV67" s="233">
        <v>0</v>
      </c>
      <c r="BW67" s="233">
        <v>0</v>
      </c>
      <c r="BX67" s="233">
        <v>0</v>
      </c>
      <c r="BY67" s="233">
        <v>0</v>
      </c>
      <c r="BZ67" s="233">
        <v>0</v>
      </c>
      <c r="CA67" s="235">
        <v>0</v>
      </c>
    </row>
    <row r="68" spans="1:79" ht="24" x14ac:dyDescent="0.35">
      <c r="A68" s="238" t="s">
        <v>97</v>
      </c>
      <c r="B68" s="239">
        <v>2456314</v>
      </c>
      <c r="C68" s="239">
        <v>2435712</v>
      </c>
      <c r="D68" s="239">
        <v>2297642</v>
      </c>
      <c r="E68" s="239">
        <v>1460563.1917391303</v>
      </c>
      <c r="F68" s="239">
        <v>1055085.77</v>
      </c>
      <c r="G68" s="239">
        <v>1043308.5599999998</v>
      </c>
      <c r="H68" s="240">
        <v>0.42833822717956793</v>
      </c>
      <c r="I68" s="239">
        <v>1392403.4400000002</v>
      </c>
      <c r="J68" s="239">
        <v>138070</v>
      </c>
      <c r="K68" s="239">
        <v>975148.8082608697</v>
      </c>
      <c r="L68" s="239">
        <v>837078.8082608697</v>
      </c>
      <c r="M68" s="239">
        <v>405477.42173913028</v>
      </c>
      <c r="N68" s="241">
        <v>11777.210000000196</v>
      </c>
      <c r="O68" s="242">
        <v>2066113</v>
      </c>
      <c r="P68" s="239">
        <v>2066113</v>
      </c>
      <c r="Q68" s="239">
        <v>2020813</v>
      </c>
      <c r="R68" s="239">
        <v>1261231.7917391304</v>
      </c>
      <c r="S68" s="239">
        <v>866063.28000000014</v>
      </c>
      <c r="T68" s="239">
        <v>854541.07</v>
      </c>
      <c r="U68" s="240">
        <v>0.41359841886673188</v>
      </c>
      <c r="V68" s="239">
        <v>1211571.9300000002</v>
      </c>
      <c r="W68" s="239">
        <v>45300</v>
      </c>
      <c r="X68" s="239">
        <v>804881.20826086961</v>
      </c>
      <c r="Y68" s="239">
        <v>759581.20826086961</v>
      </c>
      <c r="Z68" s="239">
        <v>395168.51173913025</v>
      </c>
      <c r="AA68" s="241">
        <v>11522.210000000196</v>
      </c>
      <c r="AB68" s="242">
        <v>390201</v>
      </c>
      <c r="AC68" s="239">
        <v>369599</v>
      </c>
      <c r="AD68" s="239">
        <v>276829</v>
      </c>
      <c r="AE68" s="239">
        <v>199331.40000000002</v>
      </c>
      <c r="AF68" s="239">
        <v>189022.49</v>
      </c>
      <c r="AG68" s="239">
        <v>188767.49000000002</v>
      </c>
      <c r="AH68" s="240">
        <v>0.51073593272709072</v>
      </c>
      <c r="AI68" s="239">
        <v>180831.50999999998</v>
      </c>
      <c r="AJ68" s="239">
        <v>92770</v>
      </c>
      <c r="AK68" s="239">
        <v>170267.59999999998</v>
      </c>
      <c r="AL68" s="239">
        <v>77497.599999999977</v>
      </c>
      <c r="AM68" s="239">
        <v>10308.910000000033</v>
      </c>
      <c r="AN68" s="241">
        <v>254.9999999999709</v>
      </c>
      <c r="AO68" s="242">
        <v>0</v>
      </c>
      <c r="AP68" s="239">
        <v>0</v>
      </c>
      <c r="AQ68" s="239">
        <v>0</v>
      </c>
      <c r="AR68" s="239">
        <v>0</v>
      </c>
      <c r="AS68" s="239">
        <v>0</v>
      </c>
      <c r="AT68" s="239">
        <v>0</v>
      </c>
      <c r="AU68" s="240" t="e">
        <v>#DIV/0!</v>
      </c>
      <c r="AV68" s="239">
        <v>0</v>
      </c>
      <c r="AW68" s="239">
        <v>0</v>
      </c>
      <c r="AX68" s="239">
        <v>0</v>
      </c>
      <c r="AY68" s="239">
        <v>0</v>
      </c>
      <c r="AZ68" s="239">
        <v>0</v>
      </c>
      <c r="BA68" s="241">
        <v>0</v>
      </c>
      <c r="BB68" s="242">
        <v>0</v>
      </c>
      <c r="BC68" s="239">
        <v>0</v>
      </c>
      <c r="BD68" s="239">
        <v>0</v>
      </c>
      <c r="BE68" s="239">
        <v>0</v>
      </c>
      <c r="BF68" s="239">
        <v>0</v>
      </c>
      <c r="BG68" s="239">
        <v>0</v>
      </c>
      <c r="BH68" s="240" t="e">
        <v>#DIV/0!</v>
      </c>
      <c r="BI68" s="239">
        <v>0</v>
      </c>
      <c r="BJ68" s="239">
        <v>0</v>
      </c>
      <c r="BK68" s="239">
        <v>0</v>
      </c>
      <c r="BL68" s="239">
        <v>0</v>
      </c>
      <c r="BM68" s="239">
        <v>0</v>
      </c>
      <c r="BN68" s="241">
        <v>0</v>
      </c>
      <c r="BO68" s="242">
        <v>0</v>
      </c>
      <c r="BP68" s="239">
        <v>0</v>
      </c>
      <c r="BQ68" s="239">
        <v>0</v>
      </c>
      <c r="BR68" s="239">
        <v>0</v>
      </c>
      <c r="BS68" s="239">
        <v>0</v>
      </c>
      <c r="BT68" s="239">
        <v>0</v>
      </c>
      <c r="BU68" s="240" t="e">
        <v>#DIV/0!</v>
      </c>
      <c r="BV68" s="239">
        <v>0</v>
      </c>
      <c r="BW68" s="239">
        <v>0</v>
      </c>
      <c r="BX68" s="239">
        <v>0</v>
      </c>
      <c r="BY68" s="239">
        <v>0</v>
      </c>
      <c r="BZ68" s="239">
        <v>0</v>
      </c>
      <c r="CA68" s="241">
        <v>0</v>
      </c>
    </row>
    <row r="69" spans="1:79" ht="24" x14ac:dyDescent="0.35">
      <c r="A69" s="238" t="s">
        <v>98</v>
      </c>
      <c r="B69" s="239">
        <v>132355</v>
      </c>
      <c r="C69" s="239">
        <v>146517</v>
      </c>
      <c r="D69" s="239">
        <v>110017</v>
      </c>
      <c r="E69" s="239">
        <v>77726.880000000005</v>
      </c>
      <c r="F69" s="239">
        <v>77726.880000000005</v>
      </c>
      <c r="G69" s="239">
        <v>77726.880000000005</v>
      </c>
      <c r="H69" s="240">
        <v>0.53049734843055762</v>
      </c>
      <c r="I69" s="239">
        <v>68790.12</v>
      </c>
      <c r="J69" s="239">
        <v>36500</v>
      </c>
      <c r="K69" s="239">
        <v>68790.12</v>
      </c>
      <c r="L69" s="239">
        <v>32290.119999999995</v>
      </c>
      <c r="M69" s="239">
        <v>0</v>
      </c>
      <c r="N69" s="241">
        <v>0</v>
      </c>
      <c r="O69" s="242">
        <v>0</v>
      </c>
      <c r="P69" s="239">
        <v>0</v>
      </c>
      <c r="Q69" s="239">
        <v>0</v>
      </c>
      <c r="R69" s="239">
        <v>0</v>
      </c>
      <c r="S69" s="239">
        <v>0</v>
      </c>
      <c r="T69" s="239">
        <v>0</v>
      </c>
      <c r="U69" s="240" t="e">
        <v>#DIV/0!</v>
      </c>
      <c r="V69" s="239">
        <v>0</v>
      </c>
      <c r="W69" s="239">
        <v>0</v>
      </c>
      <c r="X69" s="239">
        <v>0</v>
      </c>
      <c r="Y69" s="239">
        <v>0</v>
      </c>
      <c r="Z69" s="239">
        <v>0</v>
      </c>
      <c r="AA69" s="241">
        <v>0</v>
      </c>
      <c r="AB69" s="242">
        <v>132355</v>
      </c>
      <c r="AC69" s="239">
        <v>146517</v>
      </c>
      <c r="AD69" s="239">
        <v>110017</v>
      </c>
      <c r="AE69" s="239">
        <v>77726.880000000005</v>
      </c>
      <c r="AF69" s="239">
        <v>77726.880000000005</v>
      </c>
      <c r="AG69" s="239">
        <v>77726.880000000005</v>
      </c>
      <c r="AH69" s="240">
        <v>0.53049734843055762</v>
      </c>
      <c r="AI69" s="239">
        <v>68790.12</v>
      </c>
      <c r="AJ69" s="239">
        <v>36500</v>
      </c>
      <c r="AK69" s="239">
        <v>68790.12</v>
      </c>
      <c r="AL69" s="239">
        <v>32290.119999999995</v>
      </c>
      <c r="AM69" s="239">
        <v>0</v>
      </c>
      <c r="AN69" s="241">
        <v>0</v>
      </c>
      <c r="AO69" s="242">
        <v>0</v>
      </c>
      <c r="AP69" s="239">
        <v>0</v>
      </c>
      <c r="AQ69" s="239">
        <v>0</v>
      </c>
      <c r="AR69" s="239">
        <v>0</v>
      </c>
      <c r="AS69" s="239">
        <v>0</v>
      </c>
      <c r="AT69" s="239">
        <v>0</v>
      </c>
      <c r="AU69" s="240" t="e">
        <v>#DIV/0!</v>
      </c>
      <c r="AV69" s="239">
        <v>0</v>
      </c>
      <c r="AW69" s="239">
        <v>0</v>
      </c>
      <c r="AX69" s="239">
        <v>0</v>
      </c>
      <c r="AY69" s="239">
        <v>0</v>
      </c>
      <c r="AZ69" s="239">
        <v>0</v>
      </c>
      <c r="BA69" s="241">
        <v>0</v>
      </c>
      <c r="BB69" s="242">
        <v>0</v>
      </c>
      <c r="BC69" s="239">
        <v>0</v>
      </c>
      <c r="BD69" s="239">
        <v>0</v>
      </c>
      <c r="BE69" s="239">
        <v>0</v>
      </c>
      <c r="BF69" s="239">
        <v>0</v>
      </c>
      <c r="BG69" s="239">
        <v>0</v>
      </c>
      <c r="BH69" s="240" t="e">
        <v>#DIV/0!</v>
      </c>
      <c r="BI69" s="239">
        <v>0</v>
      </c>
      <c r="BJ69" s="239">
        <v>0</v>
      </c>
      <c r="BK69" s="239">
        <v>0</v>
      </c>
      <c r="BL69" s="239">
        <v>0</v>
      </c>
      <c r="BM69" s="239">
        <v>0</v>
      </c>
      <c r="BN69" s="241">
        <v>0</v>
      </c>
      <c r="BO69" s="242">
        <v>0</v>
      </c>
      <c r="BP69" s="239">
        <v>0</v>
      </c>
      <c r="BQ69" s="239">
        <v>0</v>
      </c>
      <c r="BR69" s="239">
        <v>0</v>
      </c>
      <c r="BS69" s="239">
        <v>0</v>
      </c>
      <c r="BT69" s="239">
        <v>0</v>
      </c>
      <c r="BU69" s="240" t="e">
        <v>#DIV/0!</v>
      </c>
      <c r="BV69" s="239">
        <v>0</v>
      </c>
      <c r="BW69" s="239">
        <v>0</v>
      </c>
      <c r="BX69" s="239">
        <v>0</v>
      </c>
      <c r="BY69" s="239">
        <v>0</v>
      </c>
      <c r="BZ69" s="239">
        <v>0</v>
      </c>
      <c r="CA69" s="241">
        <v>0</v>
      </c>
    </row>
    <row r="70" spans="1:79" ht="36" x14ac:dyDescent="0.35">
      <c r="A70" s="238" t="s">
        <v>99</v>
      </c>
      <c r="B70" s="239">
        <v>48000</v>
      </c>
      <c r="C70" s="239">
        <v>38400</v>
      </c>
      <c r="D70" s="239">
        <v>0</v>
      </c>
      <c r="E70" s="239">
        <v>0</v>
      </c>
      <c r="F70" s="239">
        <v>0</v>
      </c>
      <c r="G70" s="239">
        <v>0</v>
      </c>
      <c r="H70" s="240">
        <v>0</v>
      </c>
      <c r="I70" s="239">
        <v>38400</v>
      </c>
      <c r="J70" s="239">
        <v>38400</v>
      </c>
      <c r="K70" s="239">
        <v>38400</v>
      </c>
      <c r="L70" s="239">
        <v>0</v>
      </c>
      <c r="M70" s="239">
        <v>0</v>
      </c>
      <c r="N70" s="241">
        <v>0</v>
      </c>
      <c r="O70" s="242">
        <v>0</v>
      </c>
      <c r="P70" s="239">
        <v>0</v>
      </c>
      <c r="Q70" s="239">
        <v>0</v>
      </c>
      <c r="R70" s="239">
        <v>0</v>
      </c>
      <c r="S70" s="239">
        <v>0</v>
      </c>
      <c r="T70" s="239">
        <v>0</v>
      </c>
      <c r="U70" s="240" t="e">
        <v>#DIV/0!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  <c r="AA70" s="241">
        <v>0</v>
      </c>
      <c r="AB70" s="242">
        <v>48000</v>
      </c>
      <c r="AC70" s="239">
        <v>38400</v>
      </c>
      <c r="AD70" s="239">
        <v>0</v>
      </c>
      <c r="AE70" s="239">
        <v>0</v>
      </c>
      <c r="AF70" s="239">
        <v>0</v>
      </c>
      <c r="AG70" s="239">
        <v>0</v>
      </c>
      <c r="AH70" s="240">
        <v>0</v>
      </c>
      <c r="AI70" s="239">
        <v>38400</v>
      </c>
      <c r="AJ70" s="239">
        <v>38400</v>
      </c>
      <c r="AK70" s="239">
        <v>38400</v>
      </c>
      <c r="AL70" s="239">
        <v>0</v>
      </c>
      <c r="AM70" s="239">
        <v>0</v>
      </c>
      <c r="AN70" s="241">
        <v>0</v>
      </c>
      <c r="AO70" s="242">
        <v>0</v>
      </c>
      <c r="AP70" s="239">
        <v>0</v>
      </c>
      <c r="AQ70" s="239">
        <v>0</v>
      </c>
      <c r="AR70" s="239">
        <v>0</v>
      </c>
      <c r="AS70" s="239">
        <v>0</v>
      </c>
      <c r="AT70" s="239">
        <v>0</v>
      </c>
      <c r="AU70" s="240" t="e">
        <v>#DIV/0!</v>
      </c>
      <c r="AV70" s="239">
        <v>0</v>
      </c>
      <c r="AW70" s="239">
        <v>0</v>
      </c>
      <c r="AX70" s="239">
        <v>0</v>
      </c>
      <c r="AY70" s="239">
        <v>0</v>
      </c>
      <c r="AZ70" s="239">
        <v>0</v>
      </c>
      <c r="BA70" s="241">
        <v>0</v>
      </c>
      <c r="BB70" s="242">
        <v>0</v>
      </c>
      <c r="BC70" s="239">
        <v>0</v>
      </c>
      <c r="BD70" s="239">
        <v>0</v>
      </c>
      <c r="BE70" s="239">
        <v>0</v>
      </c>
      <c r="BF70" s="239">
        <v>0</v>
      </c>
      <c r="BG70" s="239">
        <v>0</v>
      </c>
      <c r="BH70" s="240" t="e">
        <v>#DIV/0!</v>
      </c>
      <c r="BI70" s="239">
        <v>0</v>
      </c>
      <c r="BJ70" s="239">
        <v>0</v>
      </c>
      <c r="BK70" s="239">
        <v>0</v>
      </c>
      <c r="BL70" s="239">
        <v>0</v>
      </c>
      <c r="BM70" s="239">
        <v>0</v>
      </c>
      <c r="BN70" s="241">
        <v>0</v>
      </c>
      <c r="BO70" s="242">
        <v>0</v>
      </c>
      <c r="BP70" s="239">
        <v>0</v>
      </c>
      <c r="BQ70" s="239">
        <v>0</v>
      </c>
      <c r="BR70" s="239">
        <v>0</v>
      </c>
      <c r="BS70" s="239">
        <v>0</v>
      </c>
      <c r="BT70" s="239">
        <v>0</v>
      </c>
      <c r="BU70" s="240" t="e">
        <v>#DIV/0!</v>
      </c>
      <c r="BV70" s="239">
        <v>0</v>
      </c>
      <c r="BW70" s="239">
        <v>0</v>
      </c>
      <c r="BX70" s="239">
        <v>0</v>
      </c>
      <c r="BY70" s="239">
        <v>0</v>
      </c>
      <c r="BZ70" s="239">
        <v>0</v>
      </c>
      <c r="CA70" s="241">
        <v>0</v>
      </c>
    </row>
    <row r="71" spans="1:79" ht="24" x14ac:dyDescent="0.35">
      <c r="A71" s="238" t="s">
        <v>100</v>
      </c>
      <c r="B71" s="239">
        <v>103940</v>
      </c>
      <c r="C71" s="239">
        <v>122980</v>
      </c>
      <c r="D71" s="239">
        <v>117980</v>
      </c>
      <c r="E71" s="239">
        <v>87825</v>
      </c>
      <c r="F71" s="239">
        <v>86065</v>
      </c>
      <c r="G71" s="239">
        <v>84825</v>
      </c>
      <c r="H71" s="240">
        <v>0.68974630021141647</v>
      </c>
      <c r="I71" s="239">
        <v>38155</v>
      </c>
      <c r="J71" s="239">
        <v>5000</v>
      </c>
      <c r="K71" s="239">
        <v>35155</v>
      </c>
      <c r="L71" s="239">
        <v>30155</v>
      </c>
      <c r="M71" s="239">
        <v>1760</v>
      </c>
      <c r="N71" s="241">
        <v>1240</v>
      </c>
      <c r="O71" s="242">
        <v>0</v>
      </c>
      <c r="P71" s="239">
        <v>0</v>
      </c>
      <c r="Q71" s="239">
        <v>0</v>
      </c>
      <c r="R71" s="239">
        <v>0</v>
      </c>
      <c r="S71" s="239">
        <v>0</v>
      </c>
      <c r="T71" s="239">
        <v>0</v>
      </c>
      <c r="U71" s="240" t="e">
        <v>#DIV/0!</v>
      </c>
      <c r="V71" s="239">
        <v>0</v>
      </c>
      <c r="W71" s="239">
        <v>0</v>
      </c>
      <c r="X71" s="239">
        <v>0</v>
      </c>
      <c r="Y71" s="239">
        <v>0</v>
      </c>
      <c r="Z71" s="239">
        <v>0</v>
      </c>
      <c r="AA71" s="241">
        <v>0</v>
      </c>
      <c r="AB71" s="242">
        <v>103940</v>
      </c>
      <c r="AC71" s="239">
        <v>122980</v>
      </c>
      <c r="AD71" s="239">
        <v>117980</v>
      </c>
      <c r="AE71" s="239">
        <v>87825</v>
      </c>
      <c r="AF71" s="239">
        <v>86065</v>
      </c>
      <c r="AG71" s="239">
        <v>84825</v>
      </c>
      <c r="AH71" s="240">
        <v>0.68974630021141647</v>
      </c>
      <c r="AI71" s="239">
        <v>38155</v>
      </c>
      <c r="AJ71" s="239">
        <v>5000</v>
      </c>
      <c r="AK71" s="239">
        <v>35155</v>
      </c>
      <c r="AL71" s="239">
        <v>30155</v>
      </c>
      <c r="AM71" s="239">
        <v>1760</v>
      </c>
      <c r="AN71" s="241">
        <v>1240</v>
      </c>
      <c r="AO71" s="242">
        <v>0</v>
      </c>
      <c r="AP71" s="239">
        <v>0</v>
      </c>
      <c r="AQ71" s="239">
        <v>0</v>
      </c>
      <c r="AR71" s="239">
        <v>0</v>
      </c>
      <c r="AS71" s="239">
        <v>0</v>
      </c>
      <c r="AT71" s="239">
        <v>0</v>
      </c>
      <c r="AU71" s="240" t="e">
        <v>#DIV/0!</v>
      </c>
      <c r="AV71" s="239">
        <v>0</v>
      </c>
      <c r="AW71" s="239">
        <v>0</v>
      </c>
      <c r="AX71" s="239">
        <v>0</v>
      </c>
      <c r="AY71" s="239">
        <v>0</v>
      </c>
      <c r="AZ71" s="239">
        <v>0</v>
      </c>
      <c r="BA71" s="241">
        <v>0</v>
      </c>
      <c r="BB71" s="242">
        <v>0</v>
      </c>
      <c r="BC71" s="239">
        <v>0</v>
      </c>
      <c r="BD71" s="239">
        <v>0</v>
      </c>
      <c r="BE71" s="239">
        <v>0</v>
      </c>
      <c r="BF71" s="239">
        <v>0</v>
      </c>
      <c r="BG71" s="239">
        <v>0</v>
      </c>
      <c r="BH71" s="240" t="e">
        <v>#DIV/0!</v>
      </c>
      <c r="BI71" s="239">
        <v>0</v>
      </c>
      <c r="BJ71" s="239">
        <v>0</v>
      </c>
      <c r="BK71" s="239">
        <v>0</v>
      </c>
      <c r="BL71" s="239">
        <v>0</v>
      </c>
      <c r="BM71" s="239">
        <v>0</v>
      </c>
      <c r="BN71" s="241">
        <v>0</v>
      </c>
      <c r="BO71" s="242">
        <v>0</v>
      </c>
      <c r="BP71" s="239">
        <v>0</v>
      </c>
      <c r="BQ71" s="239">
        <v>0</v>
      </c>
      <c r="BR71" s="239">
        <v>0</v>
      </c>
      <c r="BS71" s="239">
        <v>0</v>
      </c>
      <c r="BT71" s="239">
        <v>0</v>
      </c>
      <c r="BU71" s="240" t="e">
        <v>#DIV/0!</v>
      </c>
      <c r="BV71" s="239">
        <v>0</v>
      </c>
      <c r="BW71" s="239">
        <v>0</v>
      </c>
      <c r="BX71" s="239">
        <v>0</v>
      </c>
      <c r="BY71" s="239">
        <v>0</v>
      </c>
      <c r="BZ71" s="239">
        <v>0</v>
      </c>
      <c r="CA71" s="241">
        <v>0</v>
      </c>
    </row>
    <row r="72" spans="1:79" ht="24" x14ac:dyDescent="0.35">
      <c r="A72" s="232" t="s">
        <v>101</v>
      </c>
      <c r="B72" s="233">
        <v>2287997</v>
      </c>
      <c r="C72" s="233">
        <v>2287297</v>
      </c>
      <c r="D72" s="233">
        <v>364547</v>
      </c>
      <c r="E72" s="233">
        <v>227017.26</v>
      </c>
      <c r="F72" s="233">
        <v>173675.26</v>
      </c>
      <c r="G72" s="233">
        <v>172087.255</v>
      </c>
      <c r="H72" s="234">
        <v>7.52360777808916E-2</v>
      </c>
      <c r="I72" s="233">
        <v>2115209.7450000001</v>
      </c>
      <c r="J72" s="233">
        <v>1922750</v>
      </c>
      <c r="K72" s="233">
        <v>2060279.74</v>
      </c>
      <c r="L72" s="233">
        <v>137529.74</v>
      </c>
      <c r="M72" s="233">
        <v>53342</v>
      </c>
      <c r="N72" s="235">
        <v>1588.0050000000047</v>
      </c>
      <c r="O72" s="268">
        <v>216143</v>
      </c>
      <c r="P72" s="233">
        <v>216143</v>
      </c>
      <c r="Q72" s="233">
        <v>198743</v>
      </c>
      <c r="R72" s="233">
        <v>155759.26</v>
      </c>
      <c r="S72" s="233">
        <v>112367.26</v>
      </c>
      <c r="T72" s="233">
        <v>112307.26000000001</v>
      </c>
      <c r="U72" s="234">
        <v>0.51959702604294389</v>
      </c>
      <c r="V72" s="233">
        <v>103835.73999999999</v>
      </c>
      <c r="W72" s="233">
        <v>17400</v>
      </c>
      <c r="X72" s="233">
        <v>60383.739999999991</v>
      </c>
      <c r="Y72" s="233">
        <v>42983.739999999991</v>
      </c>
      <c r="Z72" s="233">
        <v>43392.000000000015</v>
      </c>
      <c r="AA72" s="235">
        <v>59.999999999985448</v>
      </c>
      <c r="AB72" s="268">
        <v>2071854</v>
      </c>
      <c r="AC72" s="233">
        <v>2071154</v>
      </c>
      <c r="AD72" s="233">
        <v>165804</v>
      </c>
      <c r="AE72" s="233">
        <v>71258</v>
      </c>
      <c r="AF72" s="233">
        <v>61308</v>
      </c>
      <c r="AG72" s="233">
        <v>59779.995000000003</v>
      </c>
      <c r="AH72" s="234">
        <v>2.8863133789182264E-2</v>
      </c>
      <c r="AI72" s="233">
        <v>2011374.0049999999</v>
      </c>
      <c r="AJ72" s="233">
        <v>1905350</v>
      </c>
      <c r="AK72" s="233">
        <v>1999896</v>
      </c>
      <c r="AL72" s="233">
        <v>94546</v>
      </c>
      <c r="AM72" s="233">
        <v>9950</v>
      </c>
      <c r="AN72" s="235">
        <v>1528.0049999999974</v>
      </c>
      <c r="AO72" s="268">
        <v>0</v>
      </c>
      <c r="AP72" s="233">
        <v>0</v>
      </c>
      <c r="AQ72" s="233">
        <v>0</v>
      </c>
      <c r="AR72" s="233">
        <v>0</v>
      </c>
      <c r="AS72" s="233">
        <v>0</v>
      </c>
      <c r="AT72" s="233">
        <v>0</v>
      </c>
      <c r="AU72" s="234" t="e">
        <v>#DIV/0!</v>
      </c>
      <c r="AV72" s="233">
        <v>0</v>
      </c>
      <c r="AW72" s="233">
        <v>0</v>
      </c>
      <c r="AX72" s="233">
        <v>0</v>
      </c>
      <c r="AY72" s="233">
        <v>0</v>
      </c>
      <c r="AZ72" s="233">
        <v>0</v>
      </c>
      <c r="BA72" s="235">
        <v>0</v>
      </c>
      <c r="BB72" s="268">
        <v>0</v>
      </c>
      <c r="BC72" s="233">
        <v>0</v>
      </c>
      <c r="BD72" s="233">
        <v>0</v>
      </c>
      <c r="BE72" s="233">
        <v>0</v>
      </c>
      <c r="BF72" s="233">
        <v>0</v>
      </c>
      <c r="BG72" s="233">
        <v>0</v>
      </c>
      <c r="BH72" s="234" t="e">
        <v>#DIV/0!</v>
      </c>
      <c r="BI72" s="233">
        <v>0</v>
      </c>
      <c r="BJ72" s="233">
        <v>0</v>
      </c>
      <c r="BK72" s="233">
        <v>0</v>
      </c>
      <c r="BL72" s="233">
        <v>0</v>
      </c>
      <c r="BM72" s="233">
        <v>0</v>
      </c>
      <c r="BN72" s="235">
        <v>0</v>
      </c>
      <c r="BO72" s="268">
        <v>0</v>
      </c>
      <c r="BP72" s="233">
        <v>0</v>
      </c>
      <c r="BQ72" s="233">
        <v>0</v>
      </c>
      <c r="BR72" s="233">
        <v>0</v>
      </c>
      <c r="BS72" s="233">
        <v>0</v>
      </c>
      <c r="BT72" s="233">
        <v>0</v>
      </c>
      <c r="BU72" s="234" t="e">
        <v>#DIV/0!</v>
      </c>
      <c r="BV72" s="233">
        <v>0</v>
      </c>
      <c r="BW72" s="233">
        <v>0</v>
      </c>
      <c r="BX72" s="233">
        <v>0</v>
      </c>
      <c r="BY72" s="233">
        <v>0</v>
      </c>
      <c r="BZ72" s="233">
        <v>0</v>
      </c>
      <c r="CA72" s="235">
        <v>0</v>
      </c>
    </row>
    <row r="73" spans="1:79" ht="24" x14ac:dyDescent="0.35">
      <c r="A73" s="238" t="s">
        <v>265</v>
      </c>
      <c r="B73" s="239">
        <v>2237117</v>
      </c>
      <c r="C73" s="239">
        <v>2226968</v>
      </c>
      <c r="D73" s="239">
        <v>304218</v>
      </c>
      <c r="E73" s="239">
        <v>172236.26</v>
      </c>
      <c r="F73" s="239">
        <v>118894.26</v>
      </c>
      <c r="G73" s="239">
        <v>118834.255</v>
      </c>
      <c r="H73" s="240">
        <v>5.3361456024514052E-2</v>
      </c>
      <c r="I73" s="239">
        <v>2108133.7450000001</v>
      </c>
      <c r="J73" s="239">
        <v>1922750</v>
      </c>
      <c r="K73" s="239">
        <v>2054731.74</v>
      </c>
      <c r="L73" s="239">
        <v>131981.74</v>
      </c>
      <c r="M73" s="239">
        <v>53342.000000000015</v>
      </c>
      <c r="N73" s="241">
        <v>60.004999999990105</v>
      </c>
      <c r="O73" s="242">
        <v>216143</v>
      </c>
      <c r="P73" s="239">
        <v>216143</v>
      </c>
      <c r="Q73" s="239">
        <v>198743</v>
      </c>
      <c r="R73" s="239">
        <v>155759.26</v>
      </c>
      <c r="S73" s="239">
        <v>112367.26</v>
      </c>
      <c r="T73" s="239">
        <v>112307.26000000001</v>
      </c>
      <c r="U73" s="240">
        <v>0.51959702604294389</v>
      </c>
      <c r="V73" s="239">
        <v>103835.73999999999</v>
      </c>
      <c r="W73" s="239">
        <v>17400</v>
      </c>
      <c r="X73" s="239">
        <v>60383.739999999991</v>
      </c>
      <c r="Y73" s="239">
        <v>42983.739999999991</v>
      </c>
      <c r="Z73" s="239">
        <v>43392.000000000015</v>
      </c>
      <c r="AA73" s="241">
        <v>59.999999999985448</v>
      </c>
      <c r="AB73" s="242">
        <v>2020974</v>
      </c>
      <c r="AC73" s="239">
        <v>2010825</v>
      </c>
      <c r="AD73" s="239">
        <v>105475</v>
      </c>
      <c r="AE73" s="239">
        <v>16477</v>
      </c>
      <c r="AF73" s="239">
        <v>6527</v>
      </c>
      <c r="AG73" s="239">
        <v>6526.9949999999999</v>
      </c>
      <c r="AH73" s="240">
        <v>3.2459289097758384E-3</v>
      </c>
      <c r="AI73" s="239">
        <v>2004298.0049999999</v>
      </c>
      <c r="AJ73" s="239">
        <v>1905350</v>
      </c>
      <c r="AK73" s="239">
        <v>1994348</v>
      </c>
      <c r="AL73" s="239">
        <v>88998</v>
      </c>
      <c r="AM73" s="239">
        <v>9950</v>
      </c>
      <c r="AN73" s="241">
        <v>5.0000000001091394E-3</v>
      </c>
      <c r="AO73" s="242">
        <v>0</v>
      </c>
      <c r="AP73" s="239">
        <v>0</v>
      </c>
      <c r="AQ73" s="239">
        <v>0</v>
      </c>
      <c r="AR73" s="239">
        <v>0</v>
      </c>
      <c r="AS73" s="239">
        <v>0</v>
      </c>
      <c r="AT73" s="239">
        <v>0</v>
      </c>
      <c r="AU73" s="240" t="e">
        <v>#DIV/0!</v>
      </c>
      <c r="AV73" s="239">
        <v>0</v>
      </c>
      <c r="AW73" s="239">
        <v>0</v>
      </c>
      <c r="AX73" s="239">
        <v>0</v>
      </c>
      <c r="AY73" s="239">
        <v>0</v>
      </c>
      <c r="AZ73" s="239">
        <v>0</v>
      </c>
      <c r="BA73" s="241">
        <v>0</v>
      </c>
      <c r="BB73" s="242">
        <v>0</v>
      </c>
      <c r="BC73" s="239">
        <v>0</v>
      </c>
      <c r="BD73" s="239">
        <v>0</v>
      </c>
      <c r="BE73" s="239">
        <v>0</v>
      </c>
      <c r="BF73" s="239">
        <v>0</v>
      </c>
      <c r="BG73" s="239">
        <v>0</v>
      </c>
      <c r="BH73" s="240" t="e">
        <v>#DIV/0!</v>
      </c>
      <c r="BI73" s="239">
        <v>0</v>
      </c>
      <c r="BJ73" s="239">
        <v>0</v>
      </c>
      <c r="BK73" s="239">
        <v>0</v>
      </c>
      <c r="BL73" s="239">
        <v>0</v>
      </c>
      <c r="BM73" s="239">
        <v>0</v>
      </c>
      <c r="BN73" s="241">
        <v>0</v>
      </c>
      <c r="BO73" s="242">
        <v>0</v>
      </c>
      <c r="BP73" s="239">
        <v>0</v>
      </c>
      <c r="BQ73" s="239">
        <v>0</v>
      </c>
      <c r="BR73" s="239">
        <v>0</v>
      </c>
      <c r="BS73" s="239">
        <v>0</v>
      </c>
      <c r="BT73" s="239">
        <v>0</v>
      </c>
      <c r="BU73" s="240" t="e">
        <v>#DIV/0!</v>
      </c>
      <c r="BV73" s="239">
        <v>0</v>
      </c>
      <c r="BW73" s="239">
        <v>0</v>
      </c>
      <c r="BX73" s="239">
        <v>0</v>
      </c>
      <c r="BY73" s="239">
        <v>0</v>
      </c>
      <c r="BZ73" s="239">
        <v>0</v>
      </c>
      <c r="CA73" s="241">
        <v>0</v>
      </c>
    </row>
    <row r="74" spans="1:79" ht="24" x14ac:dyDescent="0.35">
      <c r="A74" s="238" t="s">
        <v>102</v>
      </c>
      <c r="B74" s="239">
        <v>50880</v>
      </c>
      <c r="C74" s="239">
        <v>60329</v>
      </c>
      <c r="D74" s="239">
        <v>60329</v>
      </c>
      <c r="E74" s="239">
        <v>54781</v>
      </c>
      <c r="F74" s="239">
        <v>54781</v>
      </c>
      <c r="G74" s="239">
        <v>53253</v>
      </c>
      <c r="H74" s="240">
        <v>0.88270980788675435</v>
      </c>
      <c r="I74" s="239">
        <v>7076</v>
      </c>
      <c r="J74" s="239">
        <v>0</v>
      </c>
      <c r="K74" s="239">
        <v>5548</v>
      </c>
      <c r="L74" s="239">
        <v>5548</v>
      </c>
      <c r="M74" s="239">
        <v>0</v>
      </c>
      <c r="N74" s="241">
        <v>1528</v>
      </c>
      <c r="O74" s="242">
        <v>0</v>
      </c>
      <c r="P74" s="239">
        <v>0</v>
      </c>
      <c r="Q74" s="239">
        <v>0</v>
      </c>
      <c r="R74" s="239">
        <v>0</v>
      </c>
      <c r="S74" s="239">
        <v>0</v>
      </c>
      <c r="T74" s="239">
        <v>0</v>
      </c>
      <c r="U74" s="240" t="e">
        <v>#DIV/0!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  <c r="AA74" s="241">
        <v>0</v>
      </c>
      <c r="AB74" s="242">
        <v>50880</v>
      </c>
      <c r="AC74" s="239">
        <v>60329</v>
      </c>
      <c r="AD74" s="239">
        <v>60329</v>
      </c>
      <c r="AE74" s="239">
        <v>54781</v>
      </c>
      <c r="AF74" s="239">
        <v>54781</v>
      </c>
      <c r="AG74" s="239">
        <v>53253</v>
      </c>
      <c r="AH74" s="240">
        <v>0.88270980788675435</v>
      </c>
      <c r="AI74" s="239">
        <v>7076</v>
      </c>
      <c r="AJ74" s="239">
        <v>0</v>
      </c>
      <c r="AK74" s="239">
        <v>5548</v>
      </c>
      <c r="AL74" s="239">
        <v>5548</v>
      </c>
      <c r="AM74" s="239">
        <v>0</v>
      </c>
      <c r="AN74" s="241">
        <v>1528</v>
      </c>
      <c r="AO74" s="242">
        <v>0</v>
      </c>
      <c r="AP74" s="239">
        <v>0</v>
      </c>
      <c r="AQ74" s="239">
        <v>0</v>
      </c>
      <c r="AR74" s="239">
        <v>0</v>
      </c>
      <c r="AS74" s="239">
        <v>0</v>
      </c>
      <c r="AT74" s="239">
        <v>0</v>
      </c>
      <c r="AU74" s="240" t="e">
        <v>#DIV/0!</v>
      </c>
      <c r="AV74" s="239">
        <v>0</v>
      </c>
      <c r="AW74" s="239">
        <v>0</v>
      </c>
      <c r="AX74" s="239">
        <v>0</v>
      </c>
      <c r="AY74" s="239">
        <v>0</v>
      </c>
      <c r="AZ74" s="239">
        <v>0</v>
      </c>
      <c r="BA74" s="241">
        <v>0</v>
      </c>
      <c r="BB74" s="242">
        <v>0</v>
      </c>
      <c r="BC74" s="239">
        <v>0</v>
      </c>
      <c r="BD74" s="239">
        <v>0</v>
      </c>
      <c r="BE74" s="239">
        <v>0</v>
      </c>
      <c r="BF74" s="239">
        <v>0</v>
      </c>
      <c r="BG74" s="239">
        <v>0</v>
      </c>
      <c r="BH74" s="240" t="e">
        <v>#DIV/0!</v>
      </c>
      <c r="BI74" s="239">
        <v>0</v>
      </c>
      <c r="BJ74" s="239">
        <v>0</v>
      </c>
      <c r="BK74" s="239">
        <v>0</v>
      </c>
      <c r="BL74" s="239">
        <v>0</v>
      </c>
      <c r="BM74" s="239">
        <v>0</v>
      </c>
      <c r="BN74" s="241">
        <v>0</v>
      </c>
      <c r="BO74" s="242">
        <v>0</v>
      </c>
      <c r="BP74" s="239">
        <v>0</v>
      </c>
      <c r="BQ74" s="239">
        <v>0</v>
      </c>
      <c r="BR74" s="239">
        <v>0</v>
      </c>
      <c r="BS74" s="239">
        <v>0</v>
      </c>
      <c r="BT74" s="239">
        <v>0</v>
      </c>
      <c r="BU74" s="240" t="e">
        <v>#DIV/0!</v>
      </c>
      <c r="BV74" s="239">
        <v>0</v>
      </c>
      <c r="BW74" s="239">
        <v>0</v>
      </c>
      <c r="BX74" s="239">
        <v>0</v>
      </c>
      <c r="BY74" s="239">
        <v>0</v>
      </c>
      <c r="BZ74" s="239">
        <v>0</v>
      </c>
      <c r="CA74" s="241">
        <v>0</v>
      </c>
    </row>
    <row r="75" spans="1:79" ht="24" x14ac:dyDescent="0.35">
      <c r="A75" s="232" t="s">
        <v>103</v>
      </c>
      <c r="B75" s="233">
        <v>1771164</v>
      </c>
      <c r="C75" s="233">
        <v>1768864</v>
      </c>
      <c r="D75" s="233">
        <v>1756174</v>
      </c>
      <c r="E75" s="233">
        <v>261855.56</v>
      </c>
      <c r="F75" s="233">
        <v>260755.56</v>
      </c>
      <c r="G75" s="233">
        <v>260755.56</v>
      </c>
      <c r="H75" s="234">
        <v>0.14741413698283193</v>
      </c>
      <c r="I75" s="233">
        <v>1508108.44</v>
      </c>
      <c r="J75" s="233">
        <v>12690</v>
      </c>
      <c r="K75" s="233">
        <v>1507008.44</v>
      </c>
      <c r="L75" s="233">
        <v>1494318.44</v>
      </c>
      <c r="M75" s="233">
        <v>1100</v>
      </c>
      <c r="N75" s="235">
        <v>0</v>
      </c>
      <c r="O75" s="268">
        <v>0</v>
      </c>
      <c r="P75" s="233">
        <v>0</v>
      </c>
      <c r="Q75" s="233">
        <v>0</v>
      </c>
      <c r="R75" s="233">
        <v>0</v>
      </c>
      <c r="S75" s="233">
        <v>0</v>
      </c>
      <c r="T75" s="233">
        <v>0</v>
      </c>
      <c r="U75" s="234" t="e">
        <v>#DIV/0!</v>
      </c>
      <c r="V75" s="233">
        <v>0</v>
      </c>
      <c r="W75" s="233">
        <v>0</v>
      </c>
      <c r="X75" s="233">
        <v>0</v>
      </c>
      <c r="Y75" s="233">
        <v>0</v>
      </c>
      <c r="Z75" s="233">
        <v>0</v>
      </c>
      <c r="AA75" s="235">
        <v>0</v>
      </c>
      <c r="AB75" s="268">
        <v>56504</v>
      </c>
      <c r="AC75" s="233">
        <v>53504</v>
      </c>
      <c r="AD75" s="233">
        <v>48044</v>
      </c>
      <c r="AE75" s="233">
        <v>20537.560000000001</v>
      </c>
      <c r="AF75" s="233">
        <v>19487.560000000001</v>
      </c>
      <c r="AG75" s="233">
        <v>19487.559999999998</v>
      </c>
      <c r="AH75" s="234">
        <v>0.36422622607655497</v>
      </c>
      <c r="AI75" s="233">
        <v>34016.44</v>
      </c>
      <c r="AJ75" s="233">
        <v>5460</v>
      </c>
      <c r="AK75" s="233">
        <v>32966.44</v>
      </c>
      <c r="AL75" s="233">
        <v>27506.44</v>
      </c>
      <c r="AM75" s="233">
        <v>1050</v>
      </c>
      <c r="AN75" s="235">
        <v>0</v>
      </c>
      <c r="AO75" s="268">
        <v>0</v>
      </c>
      <c r="AP75" s="233">
        <v>0</v>
      </c>
      <c r="AQ75" s="233">
        <v>0</v>
      </c>
      <c r="AR75" s="233">
        <v>0</v>
      </c>
      <c r="AS75" s="233">
        <v>0</v>
      </c>
      <c r="AT75" s="233">
        <v>0</v>
      </c>
      <c r="AU75" s="234" t="e">
        <v>#DIV/0!</v>
      </c>
      <c r="AV75" s="233">
        <v>0</v>
      </c>
      <c r="AW75" s="233">
        <v>0</v>
      </c>
      <c r="AX75" s="233">
        <v>0</v>
      </c>
      <c r="AY75" s="233">
        <v>0</v>
      </c>
      <c r="AZ75" s="233">
        <v>0</v>
      </c>
      <c r="BA75" s="235">
        <v>0</v>
      </c>
      <c r="BB75" s="268">
        <v>464660</v>
      </c>
      <c r="BC75" s="233">
        <v>465360</v>
      </c>
      <c r="BD75" s="233">
        <v>458130</v>
      </c>
      <c r="BE75" s="233">
        <v>241318</v>
      </c>
      <c r="BF75" s="233">
        <v>241268</v>
      </c>
      <c r="BG75" s="233">
        <v>241268</v>
      </c>
      <c r="BH75" s="234">
        <v>0.51845452982637097</v>
      </c>
      <c r="BI75" s="233">
        <v>224092</v>
      </c>
      <c r="BJ75" s="233">
        <v>7230</v>
      </c>
      <c r="BK75" s="233">
        <v>224042</v>
      </c>
      <c r="BL75" s="233">
        <v>216812</v>
      </c>
      <c r="BM75" s="233">
        <v>50</v>
      </c>
      <c r="BN75" s="235">
        <v>0</v>
      </c>
      <c r="BO75" s="268">
        <v>1250000</v>
      </c>
      <c r="BP75" s="233">
        <v>1250000</v>
      </c>
      <c r="BQ75" s="233">
        <v>1250000</v>
      </c>
      <c r="BR75" s="233">
        <v>0</v>
      </c>
      <c r="BS75" s="233">
        <v>0</v>
      </c>
      <c r="BT75" s="233">
        <v>0</v>
      </c>
      <c r="BU75" s="234">
        <v>0</v>
      </c>
      <c r="BV75" s="233">
        <v>1250000</v>
      </c>
      <c r="BW75" s="233">
        <v>0</v>
      </c>
      <c r="BX75" s="233">
        <v>1250000</v>
      </c>
      <c r="BY75" s="233">
        <v>1250000</v>
      </c>
      <c r="BZ75" s="233">
        <v>0</v>
      </c>
      <c r="CA75" s="235">
        <v>0</v>
      </c>
    </row>
    <row r="76" spans="1:79" ht="24" x14ac:dyDescent="0.35">
      <c r="A76" s="238" t="s">
        <v>104</v>
      </c>
      <c r="B76" s="251">
        <v>74689</v>
      </c>
      <c r="C76" s="251">
        <v>120539</v>
      </c>
      <c r="D76" s="251">
        <v>114479</v>
      </c>
      <c r="E76" s="251">
        <v>38017.56</v>
      </c>
      <c r="F76" s="251">
        <v>36967.56</v>
      </c>
      <c r="G76" s="251">
        <v>36967.56</v>
      </c>
      <c r="H76" s="240">
        <v>0.30668547109234356</v>
      </c>
      <c r="I76" s="239">
        <v>83571.44</v>
      </c>
      <c r="J76" s="239">
        <v>6060</v>
      </c>
      <c r="K76" s="239">
        <v>82521.440000000002</v>
      </c>
      <c r="L76" s="239">
        <v>76461.440000000002</v>
      </c>
      <c r="M76" s="239">
        <v>1050</v>
      </c>
      <c r="N76" s="241">
        <v>0</v>
      </c>
      <c r="O76" s="264">
        <v>0</v>
      </c>
      <c r="P76" s="251">
        <v>0</v>
      </c>
      <c r="Q76" s="251">
        <v>0</v>
      </c>
      <c r="R76" s="251">
        <v>0</v>
      </c>
      <c r="S76" s="251">
        <v>0</v>
      </c>
      <c r="T76" s="251">
        <v>0</v>
      </c>
      <c r="U76" s="240" t="e">
        <v>#DIV/0!</v>
      </c>
      <c r="V76" s="239">
        <v>0</v>
      </c>
      <c r="W76" s="239">
        <v>0</v>
      </c>
      <c r="X76" s="239">
        <v>0</v>
      </c>
      <c r="Y76" s="239">
        <v>0</v>
      </c>
      <c r="Z76" s="239">
        <v>0</v>
      </c>
      <c r="AA76" s="241">
        <v>0</v>
      </c>
      <c r="AB76" s="264">
        <v>56504</v>
      </c>
      <c r="AC76" s="251">
        <v>53504</v>
      </c>
      <c r="AD76" s="251">
        <v>48044</v>
      </c>
      <c r="AE76" s="251">
        <v>20537.560000000001</v>
      </c>
      <c r="AF76" s="251">
        <v>19487.560000000001</v>
      </c>
      <c r="AG76" s="251">
        <v>19487.559999999998</v>
      </c>
      <c r="AH76" s="240">
        <v>0.36422622607655497</v>
      </c>
      <c r="AI76" s="239">
        <v>34016.44</v>
      </c>
      <c r="AJ76" s="239">
        <v>5460</v>
      </c>
      <c r="AK76" s="239">
        <v>32966.44</v>
      </c>
      <c r="AL76" s="239">
        <v>27506.44</v>
      </c>
      <c r="AM76" s="239">
        <v>1050</v>
      </c>
      <c r="AN76" s="241">
        <v>0</v>
      </c>
      <c r="AO76" s="264">
        <v>0</v>
      </c>
      <c r="AP76" s="251">
        <v>0</v>
      </c>
      <c r="AQ76" s="251">
        <v>0</v>
      </c>
      <c r="AR76" s="251">
        <v>0</v>
      </c>
      <c r="AS76" s="251">
        <v>0</v>
      </c>
      <c r="AT76" s="251">
        <v>0</v>
      </c>
      <c r="AU76" s="240" t="e">
        <v>#DIV/0!</v>
      </c>
      <c r="AV76" s="239">
        <v>0</v>
      </c>
      <c r="AW76" s="239">
        <v>0</v>
      </c>
      <c r="AX76" s="239">
        <v>0</v>
      </c>
      <c r="AY76" s="239">
        <v>0</v>
      </c>
      <c r="AZ76" s="239">
        <v>0</v>
      </c>
      <c r="BA76" s="241">
        <v>0</v>
      </c>
      <c r="BB76" s="264">
        <v>18185</v>
      </c>
      <c r="BC76" s="251">
        <v>67035</v>
      </c>
      <c r="BD76" s="251">
        <v>66435</v>
      </c>
      <c r="BE76" s="251">
        <v>17480</v>
      </c>
      <c r="BF76" s="251">
        <v>17480</v>
      </c>
      <c r="BG76" s="251">
        <v>17480</v>
      </c>
      <c r="BH76" s="240">
        <v>0.26075930484075482</v>
      </c>
      <c r="BI76" s="239">
        <v>49555</v>
      </c>
      <c r="BJ76" s="239">
        <v>600</v>
      </c>
      <c r="BK76" s="239">
        <v>49555</v>
      </c>
      <c r="BL76" s="239">
        <v>48955</v>
      </c>
      <c r="BM76" s="239">
        <v>0</v>
      </c>
      <c r="BN76" s="241">
        <v>0</v>
      </c>
      <c r="BO76" s="264">
        <v>0</v>
      </c>
      <c r="BP76" s="251">
        <v>0</v>
      </c>
      <c r="BQ76" s="251">
        <v>0</v>
      </c>
      <c r="BR76" s="251">
        <v>0</v>
      </c>
      <c r="BS76" s="251">
        <v>0</v>
      </c>
      <c r="BT76" s="251">
        <v>0</v>
      </c>
      <c r="BU76" s="240" t="e">
        <v>#DIV/0!</v>
      </c>
      <c r="BV76" s="239">
        <v>0</v>
      </c>
      <c r="BW76" s="239">
        <v>0</v>
      </c>
      <c r="BX76" s="239">
        <v>0</v>
      </c>
      <c r="BY76" s="239">
        <v>0</v>
      </c>
      <c r="BZ76" s="239">
        <v>0</v>
      </c>
      <c r="CA76" s="241">
        <v>0</v>
      </c>
    </row>
    <row r="77" spans="1:79" ht="24" x14ac:dyDescent="0.35">
      <c r="A77" s="238" t="s">
        <v>105</v>
      </c>
      <c r="B77" s="251">
        <v>300000</v>
      </c>
      <c r="C77" s="251">
        <v>138150</v>
      </c>
      <c r="D77" s="251">
        <v>138150</v>
      </c>
      <c r="E77" s="251">
        <v>0</v>
      </c>
      <c r="F77" s="251">
        <v>0</v>
      </c>
      <c r="G77" s="251">
        <v>0</v>
      </c>
      <c r="H77" s="240">
        <v>0</v>
      </c>
      <c r="I77" s="239">
        <v>138150</v>
      </c>
      <c r="J77" s="239">
        <v>0</v>
      </c>
      <c r="K77" s="239">
        <v>138150</v>
      </c>
      <c r="L77" s="239">
        <v>138150</v>
      </c>
      <c r="M77" s="239">
        <v>0</v>
      </c>
      <c r="N77" s="241">
        <v>0</v>
      </c>
      <c r="O77" s="264">
        <v>0</v>
      </c>
      <c r="P77" s="251">
        <v>0</v>
      </c>
      <c r="Q77" s="251">
        <v>0</v>
      </c>
      <c r="R77" s="251">
        <v>0</v>
      </c>
      <c r="S77" s="251">
        <v>0</v>
      </c>
      <c r="T77" s="251">
        <v>0</v>
      </c>
      <c r="U77" s="240" t="e">
        <v>#DIV/0!</v>
      </c>
      <c r="V77" s="239">
        <v>0</v>
      </c>
      <c r="W77" s="239">
        <v>0</v>
      </c>
      <c r="X77" s="239">
        <v>0</v>
      </c>
      <c r="Y77" s="239">
        <v>0</v>
      </c>
      <c r="Z77" s="239">
        <v>0</v>
      </c>
      <c r="AA77" s="241">
        <v>0</v>
      </c>
      <c r="AB77" s="264">
        <v>0</v>
      </c>
      <c r="AC77" s="251">
        <v>0</v>
      </c>
      <c r="AD77" s="251">
        <v>0</v>
      </c>
      <c r="AE77" s="251">
        <v>0</v>
      </c>
      <c r="AF77" s="251">
        <v>0</v>
      </c>
      <c r="AG77" s="251">
        <v>0</v>
      </c>
      <c r="AH77" s="240" t="e">
        <v>#DIV/0!</v>
      </c>
      <c r="AI77" s="239">
        <v>0</v>
      </c>
      <c r="AJ77" s="239">
        <v>0</v>
      </c>
      <c r="AK77" s="239">
        <v>0</v>
      </c>
      <c r="AL77" s="239">
        <v>0</v>
      </c>
      <c r="AM77" s="239">
        <v>0</v>
      </c>
      <c r="AN77" s="241">
        <v>0</v>
      </c>
      <c r="AO77" s="264">
        <v>0</v>
      </c>
      <c r="AP77" s="251">
        <v>0</v>
      </c>
      <c r="AQ77" s="251">
        <v>0</v>
      </c>
      <c r="AR77" s="251">
        <v>0</v>
      </c>
      <c r="AS77" s="251">
        <v>0</v>
      </c>
      <c r="AT77" s="251">
        <v>0</v>
      </c>
      <c r="AU77" s="240" t="e">
        <v>#DIV/0!</v>
      </c>
      <c r="AV77" s="239">
        <v>0</v>
      </c>
      <c r="AW77" s="239">
        <v>0</v>
      </c>
      <c r="AX77" s="239">
        <v>0</v>
      </c>
      <c r="AY77" s="239">
        <v>0</v>
      </c>
      <c r="AZ77" s="239">
        <v>0</v>
      </c>
      <c r="BA77" s="241">
        <v>0</v>
      </c>
      <c r="BB77" s="264">
        <v>300000</v>
      </c>
      <c r="BC77" s="251">
        <v>138150</v>
      </c>
      <c r="BD77" s="251">
        <v>138150</v>
      </c>
      <c r="BE77" s="251">
        <v>0</v>
      </c>
      <c r="BF77" s="251">
        <v>0</v>
      </c>
      <c r="BG77" s="251">
        <v>0</v>
      </c>
      <c r="BH77" s="240">
        <v>0</v>
      </c>
      <c r="BI77" s="239">
        <v>138150</v>
      </c>
      <c r="BJ77" s="239">
        <v>0</v>
      </c>
      <c r="BK77" s="239">
        <v>138150</v>
      </c>
      <c r="BL77" s="239">
        <v>138150</v>
      </c>
      <c r="BM77" s="239">
        <v>0</v>
      </c>
      <c r="BN77" s="241">
        <v>0</v>
      </c>
      <c r="BO77" s="264">
        <v>0</v>
      </c>
      <c r="BP77" s="251">
        <v>0</v>
      </c>
      <c r="BQ77" s="251">
        <v>0</v>
      </c>
      <c r="BR77" s="251">
        <v>0</v>
      </c>
      <c r="BS77" s="251">
        <v>0</v>
      </c>
      <c r="BT77" s="251">
        <v>0</v>
      </c>
      <c r="BU77" s="240" t="e">
        <v>#DIV/0!</v>
      </c>
      <c r="BV77" s="239">
        <v>0</v>
      </c>
      <c r="BW77" s="239">
        <v>0</v>
      </c>
      <c r="BX77" s="239">
        <v>0</v>
      </c>
      <c r="BY77" s="239">
        <v>0</v>
      </c>
      <c r="BZ77" s="239">
        <v>0</v>
      </c>
      <c r="CA77" s="241">
        <v>0</v>
      </c>
    </row>
    <row r="78" spans="1:79" ht="24" x14ac:dyDescent="0.35">
      <c r="A78" s="238" t="s">
        <v>266</v>
      </c>
      <c r="B78" s="251">
        <v>1396475</v>
      </c>
      <c r="C78" s="251">
        <v>1510175</v>
      </c>
      <c r="D78" s="251">
        <v>1503545</v>
      </c>
      <c r="E78" s="251">
        <v>223838</v>
      </c>
      <c r="F78" s="251">
        <v>223788</v>
      </c>
      <c r="G78" s="251">
        <v>223788</v>
      </c>
      <c r="H78" s="240">
        <v>0.14818679954309932</v>
      </c>
      <c r="I78" s="239">
        <v>1286387</v>
      </c>
      <c r="J78" s="239">
        <v>6630</v>
      </c>
      <c r="K78" s="239">
        <v>1286337</v>
      </c>
      <c r="L78" s="239">
        <v>1279707</v>
      </c>
      <c r="M78" s="239">
        <v>50</v>
      </c>
      <c r="N78" s="241">
        <v>0</v>
      </c>
      <c r="O78" s="264">
        <v>0</v>
      </c>
      <c r="P78" s="251">
        <v>0</v>
      </c>
      <c r="Q78" s="251">
        <v>0</v>
      </c>
      <c r="R78" s="251">
        <v>0</v>
      </c>
      <c r="S78" s="251">
        <v>0</v>
      </c>
      <c r="T78" s="251">
        <v>0</v>
      </c>
      <c r="U78" s="240" t="e">
        <v>#DIV/0!</v>
      </c>
      <c r="V78" s="239">
        <v>0</v>
      </c>
      <c r="W78" s="239">
        <v>0</v>
      </c>
      <c r="X78" s="239">
        <v>0</v>
      </c>
      <c r="Y78" s="239">
        <v>0</v>
      </c>
      <c r="Z78" s="239">
        <v>0</v>
      </c>
      <c r="AA78" s="241">
        <v>0</v>
      </c>
      <c r="AB78" s="264">
        <v>0</v>
      </c>
      <c r="AC78" s="251">
        <v>0</v>
      </c>
      <c r="AD78" s="251">
        <v>0</v>
      </c>
      <c r="AE78" s="251">
        <v>0</v>
      </c>
      <c r="AF78" s="251">
        <v>0</v>
      </c>
      <c r="AG78" s="251">
        <v>0</v>
      </c>
      <c r="AH78" s="240" t="e">
        <v>#DIV/0!</v>
      </c>
      <c r="AI78" s="239">
        <v>0</v>
      </c>
      <c r="AJ78" s="239">
        <v>0</v>
      </c>
      <c r="AK78" s="239">
        <v>0</v>
      </c>
      <c r="AL78" s="239">
        <v>0</v>
      </c>
      <c r="AM78" s="239">
        <v>0</v>
      </c>
      <c r="AN78" s="241">
        <v>0</v>
      </c>
      <c r="AO78" s="264">
        <v>0</v>
      </c>
      <c r="AP78" s="251">
        <v>0</v>
      </c>
      <c r="AQ78" s="251">
        <v>0</v>
      </c>
      <c r="AR78" s="251">
        <v>0</v>
      </c>
      <c r="AS78" s="251">
        <v>0</v>
      </c>
      <c r="AT78" s="251">
        <v>0</v>
      </c>
      <c r="AU78" s="240" t="e">
        <v>#DIV/0!</v>
      </c>
      <c r="AV78" s="239">
        <v>0</v>
      </c>
      <c r="AW78" s="239">
        <v>0</v>
      </c>
      <c r="AX78" s="239">
        <v>0</v>
      </c>
      <c r="AY78" s="239">
        <v>0</v>
      </c>
      <c r="AZ78" s="239">
        <v>0</v>
      </c>
      <c r="BA78" s="241">
        <v>0</v>
      </c>
      <c r="BB78" s="264">
        <v>146475</v>
      </c>
      <c r="BC78" s="251">
        <v>260175</v>
      </c>
      <c r="BD78" s="251">
        <v>253545</v>
      </c>
      <c r="BE78" s="251">
        <v>223838</v>
      </c>
      <c r="BF78" s="251">
        <v>223788</v>
      </c>
      <c r="BG78" s="251">
        <v>223788</v>
      </c>
      <c r="BH78" s="240">
        <v>0.86014413375612564</v>
      </c>
      <c r="BI78" s="239">
        <v>36387</v>
      </c>
      <c r="BJ78" s="239">
        <v>6630</v>
      </c>
      <c r="BK78" s="239">
        <v>36337</v>
      </c>
      <c r="BL78" s="239">
        <v>29707</v>
      </c>
      <c r="BM78" s="239">
        <v>50</v>
      </c>
      <c r="BN78" s="241">
        <v>0</v>
      </c>
      <c r="BO78" s="264">
        <v>1250000</v>
      </c>
      <c r="BP78" s="251">
        <v>1250000</v>
      </c>
      <c r="BQ78" s="251">
        <v>1250000</v>
      </c>
      <c r="BR78" s="251">
        <v>0</v>
      </c>
      <c r="BS78" s="251">
        <v>0</v>
      </c>
      <c r="BT78" s="251">
        <v>0</v>
      </c>
      <c r="BU78" s="240">
        <v>0</v>
      </c>
      <c r="BV78" s="239">
        <v>1250000</v>
      </c>
      <c r="BW78" s="239">
        <v>0</v>
      </c>
      <c r="BX78" s="239">
        <v>1250000</v>
      </c>
      <c r="BY78" s="239">
        <v>1250000</v>
      </c>
      <c r="BZ78" s="239">
        <v>0</v>
      </c>
      <c r="CA78" s="241">
        <v>0</v>
      </c>
    </row>
    <row r="79" spans="1:79" s="285" customFormat="1" ht="13" x14ac:dyDescent="0.3">
      <c r="A79" s="270" t="s">
        <v>106</v>
      </c>
      <c r="B79" s="271">
        <v>92822948</v>
      </c>
      <c r="C79" s="271">
        <v>92822948</v>
      </c>
      <c r="D79" s="271">
        <v>89478998</v>
      </c>
      <c r="E79" s="271">
        <v>76843427.500739127</v>
      </c>
      <c r="F79" s="271">
        <v>75940625.219999999</v>
      </c>
      <c r="G79" s="271">
        <v>75925487.279799998</v>
      </c>
      <c r="H79" s="272">
        <v>0.81796030955405552</v>
      </c>
      <c r="I79" s="273">
        <v>16897460.720200002</v>
      </c>
      <c r="J79" s="273">
        <v>3343950</v>
      </c>
      <c r="K79" s="273">
        <v>15979520.499260873</v>
      </c>
      <c r="L79" s="273">
        <v>12635570.499260873</v>
      </c>
      <c r="M79" s="273">
        <v>902802.28073912859</v>
      </c>
      <c r="N79" s="274">
        <v>15137.940200001001</v>
      </c>
      <c r="O79" s="275">
        <v>2282256</v>
      </c>
      <c r="P79" s="276">
        <v>2282256</v>
      </c>
      <c r="Q79" s="276">
        <v>2219556</v>
      </c>
      <c r="R79" s="276">
        <v>1416991.0517391304</v>
      </c>
      <c r="S79" s="276">
        <v>978430.54000000015</v>
      </c>
      <c r="T79" s="276">
        <v>966848.33</v>
      </c>
      <c r="U79" s="277">
        <v>0.42363710731837267</v>
      </c>
      <c r="V79" s="278">
        <v>1315407.67</v>
      </c>
      <c r="W79" s="278">
        <v>62700</v>
      </c>
      <c r="X79" s="278">
        <v>865264.9482608696</v>
      </c>
      <c r="Y79" s="278">
        <v>802564.9482608696</v>
      </c>
      <c r="Z79" s="278">
        <v>438560.51173913025</v>
      </c>
      <c r="AA79" s="279">
        <v>11582.210000000196</v>
      </c>
      <c r="AB79" s="280">
        <v>2802854</v>
      </c>
      <c r="AC79" s="281">
        <v>2802154</v>
      </c>
      <c r="AD79" s="281">
        <v>718674</v>
      </c>
      <c r="AE79" s="281">
        <v>456678.84</v>
      </c>
      <c r="AF79" s="281">
        <v>433609.93</v>
      </c>
      <c r="AG79" s="281">
        <v>430586.92499999999</v>
      </c>
      <c r="AH79" s="282">
        <v>0.15366283401982903</v>
      </c>
      <c r="AI79" s="283">
        <v>2371567.0750000002</v>
      </c>
      <c r="AJ79" s="283">
        <v>2083480</v>
      </c>
      <c r="AK79" s="283">
        <v>2345475.16</v>
      </c>
      <c r="AL79" s="283">
        <v>261995.15999999997</v>
      </c>
      <c r="AM79" s="283">
        <v>23068.910000000033</v>
      </c>
      <c r="AN79" s="284">
        <v>3023.0050000000047</v>
      </c>
      <c r="AO79" s="275">
        <v>86023178</v>
      </c>
      <c r="AP79" s="276">
        <v>86023178</v>
      </c>
      <c r="AQ79" s="276">
        <v>84832638</v>
      </c>
      <c r="AR79" s="276">
        <v>74728439.608999997</v>
      </c>
      <c r="AS79" s="276">
        <v>74287316.75</v>
      </c>
      <c r="AT79" s="276">
        <v>74286784.024800003</v>
      </c>
      <c r="AU79" s="277">
        <v>0.86356707287424328</v>
      </c>
      <c r="AV79" s="278">
        <v>11736393.975199997</v>
      </c>
      <c r="AW79" s="278">
        <v>1190540</v>
      </c>
      <c r="AX79" s="278">
        <v>11294738.391000003</v>
      </c>
      <c r="AY79" s="278">
        <v>10104198.391000003</v>
      </c>
      <c r="AZ79" s="278">
        <v>441122.85899999738</v>
      </c>
      <c r="BA79" s="279">
        <v>532.72519999742508</v>
      </c>
      <c r="BB79" s="280">
        <v>464660</v>
      </c>
      <c r="BC79" s="281">
        <v>465360</v>
      </c>
      <c r="BD79" s="281">
        <v>458130</v>
      </c>
      <c r="BE79" s="281">
        <v>241318</v>
      </c>
      <c r="BF79" s="281">
        <v>241268</v>
      </c>
      <c r="BG79" s="281">
        <v>241268</v>
      </c>
      <c r="BH79" s="282">
        <v>0.51845452982637097</v>
      </c>
      <c r="BI79" s="283">
        <v>224092</v>
      </c>
      <c r="BJ79" s="283">
        <v>7230</v>
      </c>
      <c r="BK79" s="283">
        <v>224042</v>
      </c>
      <c r="BL79" s="283">
        <v>216812</v>
      </c>
      <c r="BM79" s="283">
        <v>50</v>
      </c>
      <c r="BN79" s="284">
        <v>0</v>
      </c>
      <c r="BO79" s="275">
        <v>1250000</v>
      </c>
      <c r="BP79" s="276">
        <v>1250000</v>
      </c>
      <c r="BQ79" s="276">
        <v>1250000</v>
      </c>
      <c r="BR79" s="276">
        <v>0</v>
      </c>
      <c r="BS79" s="276">
        <v>0</v>
      </c>
      <c r="BT79" s="276">
        <v>0</v>
      </c>
      <c r="BU79" s="277">
        <v>0</v>
      </c>
      <c r="BV79" s="278">
        <v>1250000</v>
      </c>
      <c r="BW79" s="278">
        <v>0</v>
      </c>
      <c r="BX79" s="278">
        <v>1250000</v>
      </c>
      <c r="BY79" s="278">
        <v>1250000</v>
      </c>
      <c r="BZ79" s="278">
        <v>0</v>
      </c>
      <c r="CA79" s="279">
        <v>0</v>
      </c>
    </row>
    <row r="80" spans="1:79" x14ac:dyDescent="0.35">
      <c r="A80" s="226" t="s">
        <v>107</v>
      </c>
      <c r="B80" s="245">
        <v>254795707</v>
      </c>
      <c r="C80" s="245">
        <v>262104547.00999999</v>
      </c>
      <c r="D80" s="245">
        <v>254795707</v>
      </c>
      <c r="E80" s="245">
        <v>0</v>
      </c>
      <c r="F80" s="245">
        <v>0</v>
      </c>
      <c r="G80" s="245">
        <v>0</v>
      </c>
      <c r="H80" s="246">
        <v>0</v>
      </c>
      <c r="I80" s="245">
        <v>262104547.00999999</v>
      </c>
      <c r="J80" s="245">
        <v>7308840.0099999905</v>
      </c>
      <c r="K80" s="245">
        <v>262104547.00999999</v>
      </c>
      <c r="L80" s="245">
        <v>254795707</v>
      </c>
      <c r="M80" s="245">
        <v>0</v>
      </c>
      <c r="N80" s="247">
        <v>0</v>
      </c>
      <c r="O80" s="245">
        <v>0</v>
      </c>
      <c r="P80" s="245">
        <v>0</v>
      </c>
      <c r="Q80" s="245">
        <v>0</v>
      </c>
      <c r="R80" s="245">
        <v>0</v>
      </c>
      <c r="S80" s="245">
        <v>0</v>
      </c>
      <c r="T80" s="245">
        <v>0</v>
      </c>
      <c r="U80" s="246" t="e">
        <v>#DIV/0!</v>
      </c>
      <c r="V80" s="245">
        <v>0</v>
      </c>
      <c r="W80" s="245">
        <v>0</v>
      </c>
      <c r="X80" s="245">
        <v>0</v>
      </c>
      <c r="Y80" s="245">
        <v>0</v>
      </c>
      <c r="Z80" s="245">
        <v>0</v>
      </c>
      <c r="AA80" s="247">
        <v>0</v>
      </c>
      <c r="AB80" s="269">
        <v>0</v>
      </c>
      <c r="AC80" s="245">
        <v>0</v>
      </c>
      <c r="AD80" s="245">
        <v>0</v>
      </c>
      <c r="AE80" s="245">
        <v>0</v>
      </c>
      <c r="AF80" s="245">
        <v>0</v>
      </c>
      <c r="AG80" s="245">
        <v>0</v>
      </c>
      <c r="AH80" s="246" t="e">
        <v>#DIV/0!</v>
      </c>
      <c r="AI80" s="245">
        <v>0</v>
      </c>
      <c r="AJ80" s="245">
        <v>0</v>
      </c>
      <c r="AK80" s="245">
        <v>0</v>
      </c>
      <c r="AL80" s="245">
        <v>0</v>
      </c>
      <c r="AM80" s="245">
        <v>0</v>
      </c>
      <c r="AN80" s="247">
        <v>0</v>
      </c>
      <c r="AO80" s="269">
        <v>254795707</v>
      </c>
      <c r="AP80" s="245">
        <v>262104547.00999999</v>
      </c>
      <c r="AQ80" s="245">
        <v>254795707</v>
      </c>
      <c r="AR80" s="245">
        <v>0</v>
      </c>
      <c r="AS80" s="245">
        <v>0</v>
      </c>
      <c r="AT80" s="245">
        <v>0</v>
      </c>
      <c r="AU80" s="246">
        <v>0</v>
      </c>
      <c r="AV80" s="245">
        <v>262104547.00999999</v>
      </c>
      <c r="AW80" s="245">
        <v>7308840.0099999905</v>
      </c>
      <c r="AX80" s="245">
        <v>262104547.00999999</v>
      </c>
      <c r="AY80" s="245">
        <v>254795707</v>
      </c>
      <c r="AZ80" s="245">
        <v>0</v>
      </c>
      <c r="BA80" s="247">
        <v>0</v>
      </c>
      <c r="BB80" s="269">
        <v>0</v>
      </c>
      <c r="BC80" s="245">
        <v>0</v>
      </c>
      <c r="BD80" s="245">
        <v>0</v>
      </c>
      <c r="BE80" s="245">
        <v>0</v>
      </c>
      <c r="BF80" s="245">
        <v>0</v>
      </c>
      <c r="BG80" s="245">
        <v>0</v>
      </c>
      <c r="BH80" s="246" t="e">
        <v>#DIV/0!</v>
      </c>
      <c r="BI80" s="245">
        <v>0</v>
      </c>
      <c r="BJ80" s="245">
        <v>0</v>
      </c>
      <c r="BK80" s="245">
        <v>0</v>
      </c>
      <c r="BL80" s="245">
        <v>0</v>
      </c>
      <c r="BM80" s="245">
        <v>0</v>
      </c>
      <c r="BN80" s="247">
        <v>0</v>
      </c>
      <c r="BO80" s="269">
        <v>0</v>
      </c>
      <c r="BP80" s="245">
        <v>0</v>
      </c>
      <c r="BQ80" s="245">
        <v>0</v>
      </c>
      <c r="BR80" s="245">
        <v>0</v>
      </c>
      <c r="BS80" s="245">
        <v>0</v>
      </c>
      <c r="BT80" s="245">
        <v>0</v>
      </c>
      <c r="BU80" s="246" t="e">
        <v>#DIV/0!</v>
      </c>
      <c r="BV80" s="245">
        <v>0</v>
      </c>
      <c r="BW80" s="245">
        <v>0</v>
      </c>
      <c r="BX80" s="245">
        <v>0</v>
      </c>
      <c r="BY80" s="245">
        <v>0</v>
      </c>
      <c r="BZ80" s="245">
        <v>0</v>
      </c>
      <c r="CA80" s="247">
        <v>0</v>
      </c>
    </row>
    <row r="81" spans="1:79" x14ac:dyDescent="0.35">
      <c r="A81" s="232" t="s">
        <v>108</v>
      </c>
      <c r="B81" s="233">
        <v>254795707</v>
      </c>
      <c r="C81" s="233">
        <v>262104547.00999999</v>
      </c>
      <c r="D81" s="233">
        <v>254795707</v>
      </c>
      <c r="E81" s="233">
        <v>0</v>
      </c>
      <c r="F81" s="233">
        <v>0</v>
      </c>
      <c r="G81" s="233">
        <v>0</v>
      </c>
      <c r="H81" s="234">
        <v>0</v>
      </c>
      <c r="I81" s="233">
        <v>262104547.00999999</v>
      </c>
      <c r="J81" s="233">
        <v>7308840.0099999905</v>
      </c>
      <c r="K81" s="233">
        <v>262104547.00999999</v>
      </c>
      <c r="L81" s="233">
        <v>254795707</v>
      </c>
      <c r="M81" s="233">
        <v>0</v>
      </c>
      <c r="N81" s="235">
        <v>0</v>
      </c>
      <c r="O81" s="233">
        <v>0</v>
      </c>
      <c r="P81" s="233">
        <v>0</v>
      </c>
      <c r="Q81" s="233">
        <v>0</v>
      </c>
      <c r="R81" s="233">
        <v>0</v>
      </c>
      <c r="S81" s="233">
        <v>0</v>
      </c>
      <c r="T81" s="233">
        <v>0</v>
      </c>
      <c r="U81" s="234" t="e">
        <v>#DIV/0!</v>
      </c>
      <c r="V81" s="233">
        <v>0</v>
      </c>
      <c r="W81" s="233">
        <v>0</v>
      </c>
      <c r="X81" s="233">
        <v>0</v>
      </c>
      <c r="Y81" s="233">
        <v>0</v>
      </c>
      <c r="Z81" s="233">
        <v>0</v>
      </c>
      <c r="AA81" s="235">
        <v>0</v>
      </c>
      <c r="AB81" s="268">
        <v>0</v>
      </c>
      <c r="AC81" s="233">
        <v>0</v>
      </c>
      <c r="AD81" s="233">
        <v>0</v>
      </c>
      <c r="AE81" s="233">
        <v>0</v>
      </c>
      <c r="AF81" s="233">
        <v>0</v>
      </c>
      <c r="AG81" s="233">
        <v>0</v>
      </c>
      <c r="AH81" s="234" t="e">
        <v>#DIV/0!</v>
      </c>
      <c r="AI81" s="233">
        <v>0</v>
      </c>
      <c r="AJ81" s="233">
        <v>0</v>
      </c>
      <c r="AK81" s="233">
        <v>0</v>
      </c>
      <c r="AL81" s="233">
        <v>0</v>
      </c>
      <c r="AM81" s="233">
        <v>0</v>
      </c>
      <c r="AN81" s="235">
        <v>0</v>
      </c>
      <c r="AO81" s="268">
        <v>254795707</v>
      </c>
      <c r="AP81" s="233">
        <v>262104547.00999999</v>
      </c>
      <c r="AQ81" s="233">
        <v>254795707</v>
      </c>
      <c r="AR81" s="233">
        <v>0</v>
      </c>
      <c r="AS81" s="233">
        <v>0</v>
      </c>
      <c r="AT81" s="233">
        <v>0</v>
      </c>
      <c r="AU81" s="234">
        <v>0</v>
      </c>
      <c r="AV81" s="233">
        <v>262104547.00999999</v>
      </c>
      <c r="AW81" s="233">
        <v>7308840.0099999905</v>
      </c>
      <c r="AX81" s="233">
        <v>262104547.00999999</v>
      </c>
      <c r="AY81" s="233">
        <v>254795707</v>
      </c>
      <c r="AZ81" s="233">
        <v>0</v>
      </c>
      <c r="BA81" s="235">
        <v>0</v>
      </c>
      <c r="BB81" s="268">
        <v>0</v>
      </c>
      <c r="BC81" s="233">
        <v>0</v>
      </c>
      <c r="BD81" s="233">
        <v>0</v>
      </c>
      <c r="BE81" s="233">
        <v>0</v>
      </c>
      <c r="BF81" s="233">
        <v>0</v>
      </c>
      <c r="BG81" s="233">
        <v>0</v>
      </c>
      <c r="BH81" s="234" t="e">
        <v>#DIV/0!</v>
      </c>
      <c r="BI81" s="233">
        <v>0</v>
      </c>
      <c r="BJ81" s="233">
        <v>0</v>
      </c>
      <c r="BK81" s="233">
        <v>0</v>
      </c>
      <c r="BL81" s="233">
        <v>0</v>
      </c>
      <c r="BM81" s="233">
        <v>0</v>
      </c>
      <c r="BN81" s="235">
        <v>0</v>
      </c>
      <c r="BO81" s="268">
        <v>0</v>
      </c>
      <c r="BP81" s="233">
        <v>0</v>
      </c>
      <c r="BQ81" s="233">
        <v>0</v>
      </c>
      <c r="BR81" s="233">
        <v>0</v>
      </c>
      <c r="BS81" s="233">
        <v>0</v>
      </c>
      <c r="BT81" s="233">
        <v>0</v>
      </c>
      <c r="BU81" s="234" t="e">
        <v>#DIV/0!</v>
      </c>
      <c r="BV81" s="233">
        <v>0</v>
      </c>
      <c r="BW81" s="233">
        <v>0</v>
      </c>
      <c r="BX81" s="233">
        <v>0</v>
      </c>
      <c r="BY81" s="233">
        <v>0</v>
      </c>
      <c r="BZ81" s="233">
        <v>0</v>
      </c>
      <c r="CA81" s="235">
        <v>0</v>
      </c>
    </row>
    <row r="82" spans="1:79" x14ac:dyDescent="0.35">
      <c r="A82" s="238" t="s">
        <v>249</v>
      </c>
      <c r="B82" s="251">
        <v>254795707</v>
      </c>
      <c r="C82" s="251">
        <v>262104547.00999999</v>
      </c>
      <c r="D82" s="251">
        <v>254795707</v>
      </c>
      <c r="E82" s="251">
        <v>0</v>
      </c>
      <c r="F82" s="251">
        <v>0</v>
      </c>
      <c r="G82" s="251">
        <v>0</v>
      </c>
      <c r="H82" s="240">
        <v>0</v>
      </c>
      <c r="I82" s="239">
        <v>262104547.00999999</v>
      </c>
      <c r="J82" s="239">
        <v>7308840.0099999905</v>
      </c>
      <c r="K82" s="239">
        <v>262104547.00999999</v>
      </c>
      <c r="L82" s="239">
        <v>254795707</v>
      </c>
      <c r="M82" s="239">
        <v>0</v>
      </c>
      <c r="N82" s="241">
        <v>0</v>
      </c>
      <c r="O82" s="251">
        <v>0</v>
      </c>
      <c r="P82" s="251">
        <v>0</v>
      </c>
      <c r="Q82" s="251">
        <v>0</v>
      </c>
      <c r="R82" s="251">
        <v>0</v>
      </c>
      <c r="S82" s="251">
        <v>0</v>
      </c>
      <c r="T82" s="251">
        <v>0</v>
      </c>
      <c r="U82" s="240" t="e">
        <v>#DIV/0!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  <c r="AA82" s="241">
        <v>0</v>
      </c>
      <c r="AB82" s="264">
        <v>0</v>
      </c>
      <c r="AC82" s="251">
        <v>0</v>
      </c>
      <c r="AD82" s="251">
        <v>0</v>
      </c>
      <c r="AE82" s="251">
        <v>0</v>
      </c>
      <c r="AF82" s="251">
        <v>0</v>
      </c>
      <c r="AG82" s="251">
        <v>0</v>
      </c>
      <c r="AH82" s="240" t="e">
        <v>#DIV/0!</v>
      </c>
      <c r="AI82" s="239">
        <v>0</v>
      </c>
      <c r="AJ82" s="239">
        <v>0</v>
      </c>
      <c r="AK82" s="239">
        <v>0</v>
      </c>
      <c r="AL82" s="239">
        <v>0</v>
      </c>
      <c r="AM82" s="239">
        <v>0</v>
      </c>
      <c r="AN82" s="241">
        <v>0</v>
      </c>
      <c r="AO82" s="264">
        <v>254795707</v>
      </c>
      <c r="AP82" s="251">
        <v>262104547.00999999</v>
      </c>
      <c r="AQ82" s="251">
        <v>254795707</v>
      </c>
      <c r="AR82" s="251">
        <v>0</v>
      </c>
      <c r="AS82" s="251">
        <v>0</v>
      </c>
      <c r="AT82" s="251">
        <v>0</v>
      </c>
      <c r="AU82" s="240">
        <v>0</v>
      </c>
      <c r="AV82" s="239">
        <v>262104547.00999999</v>
      </c>
      <c r="AW82" s="239">
        <v>7308840.0099999905</v>
      </c>
      <c r="AX82" s="239">
        <v>262104547.00999999</v>
      </c>
      <c r="AY82" s="239">
        <v>254795707</v>
      </c>
      <c r="AZ82" s="239">
        <v>0</v>
      </c>
      <c r="BA82" s="241">
        <v>0</v>
      </c>
      <c r="BB82" s="264">
        <v>0</v>
      </c>
      <c r="BC82" s="251">
        <v>0</v>
      </c>
      <c r="BD82" s="251">
        <v>0</v>
      </c>
      <c r="BE82" s="251">
        <v>0</v>
      </c>
      <c r="BF82" s="251">
        <v>0</v>
      </c>
      <c r="BG82" s="251">
        <v>0</v>
      </c>
      <c r="BH82" s="240" t="e">
        <v>#DIV/0!</v>
      </c>
      <c r="BI82" s="239">
        <v>0</v>
      </c>
      <c r="BJ82" s="239">
        <v>0</v>
      </c>
      <c r="BK82" s="239">
        <v>0</v>
      </c>
      <c r="BL82" s="239">
        <v>0</v>
      </c>
      <c r="BM82" s="239">
        <v>0</v>
      </c>
      <c r="BN82" s="241">
        <v>0</v>
      </c>
      <c r="BO82" s="264">
        <v>0</v>
      </c>
      <c r="BP82" s="251">
        <v>0</v>
      </c>
      <c r="BQ82" s="251">
        <v>0</v>
      </c>
      <c r="BR82" s="251">
        <v>0</v>
      </c>
      <c r="BS82" s="251">
        <v>0</v>
      </c>
      <c r="BT82" s="251">
        <v>0</v>
      </c>
      <c r="BU82" s="240" t="e">
        <v>#DIV/0!</v>
      </c>
      <c r="BV82" s="239">
        <v>0</v>
      </c>
      <c r="BW82" s="239">
        <v>0</v>
      </c>
      <c r="BX82" s="239">
        <v>0</v>
      </c>
      <c r="BY82" s="239">
        <v>0</v>
      </c>
      <c r="BZ82" s="239">
        <v>0</v>
      </c>
      <c r="CA82" s="241">
        <v>0</v>
      </c>
    </row>
    <row r="83" spans="1:79" s="285" customFormat="1" ht="13" x14ac:dyDescent="0.3">
      <c r="A83" s="270" t="s">
        <v>109</v>
      </c>
      <c r="B83" s="271">
        <v>254795707</v>
      </c>
      <c r="C83" s="271">
        <v>262104547.00999999</v>
      </c>
      <c r="D83" s="271">
        <v>254795707</v>
      </c>
      <c r="E83" s="271">
        <v>0</v>
      </c>
      <c r="F83" s="271">
        <v>0</v>
      </c>
      <c r="G83" s="271">
        <v>0</v>
      </c>
      <c r="H83" s="272">
        <v>0</v>
      </c>
      <c r="I83" s="273">
        <v>262104547.00999999</v>
      </c>
      <c r="J83" s="273">
        <v>7308840.0099999905</v>
      </c>
      <c r="K83" s="273">
        <v>262104547.00999999</v>
      </c>
      <c r="L83" s="273">
        <v>254795707</v>
      </c>
      <c r="M83" s="273">
        <v>0</v>
      </c>
      <c r="N83" s="274">
        <v>0</v>
      </c>
      <c r="O83" s="275">
        <v>0</v>
      </c>
      <c r="P83" s="276">
        <v>0</v>
      </c>
      <c r="Q83" s="276">
        <v>0</v>
      </c>
      <c r="R83" s="276">
        <v>0</v>
      </c>
      <c r="S83" s="276">
        <v>0</v>
      </c>
      <c r="T83" s="276">
        <v>0</v>
      </c>
      <c r="U83" s="277" t="e">
        <v>#DIV/0!</v>
      </c>
      <c r="V83" s="278">
        <v>0</v>
      </c>
      <c r="W83" s="278">
        <v>0</v>
      </c>
      <c r="X83" s="278">
        <v>0</v>
      </c>
      <c r="Y83" s="278">
        <v>0</v>
      </c>
      <c r="Z83" s="278">
        <v>0</v>
      </c>
      <c r="AA83" s="279">
        <v>0</v>
      </c>
      <c r="AB83" s="280">
        <v>0</v>
      </c>
      <c r="AC83" s="281">
        <v>0</v>
      </c>
      <c r="AD83" s="281">
        <v>0</v>
      </c>
      <c r="AE83" s="281">
        <v>0</v>
      </c>
      <c r="AF83" s="281">
        <v>0</v>
      </c>
      <c r="AG83" s="281">
        <v>0</v>
      </c>
      <c r="AH83" s="282" t="e">
        <v>#DIV/0!</v>
      </c>
      <c r="AI83" s="283">
        <v>0</v>
      </c>
      <c r="AJ83" s="283">
        <v>0</v>
      </c>
      <c r="AK83" s="283">
        <v>0</v>
      </c>
      <c r="AL83" s="283">
        <v>0</v>
      </c>
      <c r="AM83" s="283">
        <v>0</v>
      </c>
      <c r="AN83" s="284">
        <v>0</v>
      </c>
      <c r="AO83" s="275">
        <v>254795707</v>
      </c>
      <c r="AP83" s="276">
        <v>262104547.00999999</v>
      </c>
      <c r="AQ83" s="276">
        <v>254795707</v>
      </c>
      <c r="AR83" s="276">
        <v>0</v>
      </c>
      <c r="AS83" s="276">
        <v>0</v>
      </c>
      <c r="AT83" s="276">
        <v>0</v>
      </c>
      <c r="AU83" s="277">
        <v>0</v>
      </c>
      <c r="AV83" s="278">
        <v>262104547.00999999</v>
      </c>
      <c r="AW83" s="278">
        <v>7308840.0099999905</v>
      </c>
      <c r="AX83" s="278">
        <v>262104547.00999999</v>
      </c>
      <c r="AY83" s="278">
        <v>254795707</v>
      </c>
      <c r="AZ83" s="278">
        <v>0</v>
      </c>
      <c r="BA83" s="279">
        <v>0</v>
      </c>
      <c r="BB83" s="280">
        <v>0</v>
      </c>
      <c r="BC83" s="281">
        <v>0</v>
      </c>
      <c r="BD83" s="281">
        <v>0</v>
      </c>
      <c r="BE83" s="281">
        <v>0</v>
      </c>
      <c r="BF83" s="281">
        <v>0</v>
      </c>
      <c r="BG83" s="281">
        <v>0</v>
      </c>
      <c r="BH83" s="282" t="e">
        <v>#DIV/0!</v>
      </c>
      <c r="BI83" s="283">
        <v>0</v>
      </c>
      <c r="BJ83" s="283">
        <v>0</v>
      </c>
      <c r="BK83" s="283">
        <v>0</v>
      </c>
      <c r="BL83" s="283">
        <v>0</v>
      </c>
      <c r="BM83" s="283">
        <v>0</v>
      </c>
      <c r="BN83" s="284">
        <v>0</v>
      </c>
      <c r="BO83" s="275">
        <v>0</v>
      </c>
      <c r="BP83" s="276">
        <v>0</v>
      </c>
      <c r="BQ83" s="276">
        <v>0</v>
      </c>
      <c r="BR83" s="276">
        <v>0</v>
      </c>
      <c r="BS83" s="276">
        <v>0</v>
      </c>
      <c r="BT83" s="276">
        <v>0</v>
      </c>
      <c r="BU83" s="277" t="e">
        <v>#DIV/0!</v>
      </c>
      <c r="BV83" s="278">
        <v>0</v>
      </c>
      <c r="BW83" s="278">
        <v>0</v>
      </c>
      <c r="BX83" s="278">
        <v>0</v>
      </c>
      <c r="BY83" s="278">
        <v>0</v>
      </c>
      <c r="BZ83" s="278">
        <v>0</v>
      </c>
      <c r="CA83" s="279">
        <v>0</v>
      </c>
    </row>
    <row r="84" spans="1:79" s="301" customFormat="1" ht="15" thickBot="1" x14ac:dyDescent="0.4">
      <c r="A84" s="286" t="s">
        <v>110</v>
      </c>
      <c r="B84" s="287">
        <v>347618655</v>
      </c>
      <c r="C84" s="287">
        <v>354927495.00999999</v>
      </c>
      <c r="D84" s="287">
        <v>344274705</v>
      </c>
      <c r="E84" s="287">
        <v>76843427.500739127</v>
      </c>
      <c r="F84" s="287">
        <v>75940625.219999999</v>
      </c>
      <c r="G84" s="287">
        <v>75925487.279799998</v>
      </c>
      <c r="H84" s="288">
        <v>0.21391830260335515</v>
      </c>
      <c r="I84" s="289">
        <v>279002007.73019999</v>
      </c>
      <c r="J84" s="289">
        <v>10652790.00999999</v>
      </c>
      <c r="K84" s="289">
        <v>278084067.50926089</v>
      </c>
      <c r="L84" s="289">
        <v>267431277.49926087</v>
      </c>
      <c r="M84" s="289">
        <v>902802.28073912859</v>
      </c>
      <c r="N84" s="290">
        <v>15137.940200001001</v>
      </c>
      <c r="O84" s="291">
        <v>2282256</v>
      </c>
      <c r="P84" s="292">
        <v>2282256</v>
      </c>
      <c r="Q84" s="292">
        <v>2219556</v>
      </c>
      <c r="R84" s="292">
        <v>1416991.0517391304</v>
      </c>
      <c r="S84" s="292">
        <v>978430.54000000015</v>
      </c>
      <c r="T84" s="292">
        <v>966848.33</v>
      </c>
      <c r="U84" s="293">
        <v>0.42363710731837267</v>
      </c>
      <c r="V84" s="294">
        <v>1315407.67</v>
      </c>
      <c r="W84" s="294">
        <v>62700</v>
      </c>
      <c r="X84" s="294">
        <v>865264.9482608696</v>
      </c>
      <c r="Y84" s="294">
        <v>802564.9482608696</v>
      </c>
      <c r="Z84" s="294">
        <v>438560.51173913025</v>
      </c>
      <c r="AA84" s="295">
        <v>11582.210000000196</v>
      </c>
      <c r="AB84" s="296">
        <v>2802854</v>
      </c>
      <c r="AC84" s="297">
        <v>2802154</v>
      </c>
      <c r="AD84" s="297">
        <v>718674</v>
      </c>
      <c r="AE84" s="297">
        <v>456678.84</v>
      </c>
      <c r="AF84" s="297">
        <v>433609.93</v>
      </c>
      <c r="AG84" s="297">
        <v>430586.92499999999</v>
      </c>
      <c r="AH84" s="298">
        <v>0.15366283401982903</v>
      </c>
      <c r="AI84" s="299">
        <v>2371567.0750000002</v>
      </c>
      <c r="AJ84" s="299">
        <v>2083480</v>
      </c>
      <c r="AK84" s="299">
        <v>2345475.16</v>
      </c>
      <c r="AL84" s="299">
        <v>261995.15999999997</v>
      </c>
      <c r="AM84" s="299">
        <v>23068.910000000033</v>
      </c>
      <c r="AN84" s="300">
        <v>3023.0050000000047</v>
      </c>
      <c r="AO84" s="291">
        <v>340818885</v>
      </c>
      <c r="AP84" s="292">
        <v>348127725.00999999</v>
      </c>
      <c r="AQ84" s="292">
        <v>339628345</v>
      </c>
      <c r="AR84" s="292">
        <v>74728439.608999997</v>
      </c>
      <c r="AS84" s="292">
        <v>74287316.75</v>
      </c>
      <c r="AT84" s="292">
        <v>74286784.024800003</v>
      </c>
      <c r="AU84" s="293">
        <v>0.21338945073296334</v>
      </c>
      <c r="AV84" s="294">
        <v>273840940.98519999</v>
      </c>
      <c r="AW84" s="294">
        <v>8499380.0099999905</v>
      </c>
      <c r="AX84" s="294">
        <v>273399285.40100002</v>
      </c>
      <c r="AY84" s="294">
        <v>264899905.391</v>
      </c>
      <c r="AZ84" s="294">
        <v>441122.85899999738</v>
      </c>
      <c r="BA84" s="295">
        <v>532.72519999742508</v>
      </c>
      <c r="BB84" s="296">
        <v>464660</v>
      </c>
      <c r="BC84" s="297">
        <v>465360</v>
      </c>
      <c r="BD84" s="297">
        <v>458130</v>
      </c>
      <c r="BE84" s="297">
        <v>241318</v>
      </c>
      <c r="BF84" s="297">
        <v>241268</v>
      </c>
      <c r="BG84" s="297">
        <v>241268</v>
      </c>
      <c r="BH84" s="298">
        <v>0.51845452982637097</v>
      </c>
      <c r="BI84" s="299">
        <v>224092</v>
      </c>
      <c r="BJ84" s="299">
        <v>7230</v>
      </c>
      <c r="BK84" s="299">
        <v>224042</v>
      </c>
      <c r="BL84" s="299">
        <v>216812</v>
      </c>
      <c r="BM84" s="299">
        <v>50</v>
      </c>
      <c r="BN84" s="300">
        <v>0</v>
      </c>
      <c r="BO84" s="291">
        <v>1250000</v>
      </c>
      <c r="BP84" s="292">
        <v>1250000</v>
      </c>
      <c r="BQ84" s="292">
        <v>1250000</v>
      </c>
      <c r="BR84" s="292">
        <v>0</v>
      </c>
      <c r="BS84" s="292">
        <v>0</v>
      </c>
      <c r="BT84" s="292">
        <v>0</v>
      </c>
      <c r="BU84" s="293">
        <v>0</v>
      </c>
      <c r="BV84" s="294">
        <v>1250000</v>
      </c>
      <c r="BW84" s="294">
        <v>0</v>
      </c>
      <c r="BX84" s="294">
        <v>1250000</v>
      </c>
      <c r="BY84" s="294">
        <v>1250000</v>
      </c>
      <c r="BZ84" s="294">
        <v>0</v>
      </c>
      <c r="CA84" s="295">
        <v>0</v>
      </c>
    </row>
    <row r="85" spans="1:79" ht="15" thickTop="1" x14ac:dyDescent="0.35"/>
    <row r="86" spans="1:79" x14ac:dyDescent="0.35">
      <c r="B86" s="263"/>
      <c r="C86" s="263"/>
      <c r="D86" s="263"/>
      <c r="E86" s="263"/>
      <c r="F86" s="263"/>
      <c r="G86" s="263"/>
    </row>
    <row r="88" spans="1:79" x14ac:dyDescent="0.35">
      <c r="B88" s="263"/>
      <c r="C88" s="263"/>
      <c r="D88" s="263"/>
      <c r="E88" s="263"/>
      <c r="F88" s="263"/>
      <c r="G88" s="263"/>
    </row>
    <row r="91" spans="1:79" x14ac:dyDescent="0.35">
      <c r="B91" s="263"/>
    </row>
  </sheetData>
  <sheetProtection formatCells="0" formatColumns="0" formatRows="0"/>
  <autoFilter ref="I2:CA89" xr:uid="{EF29FE92-E1C5-45EF-930E-D9098FAB0963}"/>
  <mergeCells count="31">
    <mergeCell ref="A3:CA3"/>
    <mergeCell ref="A4:CA4"/>
    <mergeCell ref="A5:CA5"/>
    <mergeCell ref="A7:A9"/>
    <mergeCell ref="B7:N7"/>
    <mergeCell ref="O7:AA7"/>
    <mergeCell ref="AB7:AN7"/>
    <mergeCell ref="AO7:BA7"/>
    <mergeCell ref="BB7:BN7"/>
    <mergeCell ref="BO7:CA7"/>
    <mergeCell ref="A34:K34"/>
    <mergeCell ref="A37:CA37"/>
    <mergeCell ref="A38:CA38"/>
    <mergeCell ref="A39:CA39"/>
    <mergeCell ref="A41:A43"/>
    <mergeCell ref="B41:N41"/>
    <mergeCell ref="O41:AA41"/>
    <mergeCell ref="AB41:AN41"/>
    <mergeCell ref="AO41:BA41"/>
    <mergeCell ref="BB41:BN41"/>
    <mergeCell ref="BO54:CA54"/>
    <mergeCell ref="BO41:CA41"/>
    <mergeCell ref="A50:CA50"/>
    <mergeCell ref="A51:CA51"/>
    <mergeCell ref="A52:CA52"/>
    <mergeCell ref="A54:A56"/>
    <mergeCell ref="B54:N54"/>
    <mergeCell ref="O54:AA54"/>
    <mergeCell ref="AB54:AN54"/>
    <mergeCell ref="AO54:BA54"/>
    <mergeCell ref="BB54:BN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C90AD-0A90-4AE2-945E-750A3716CFCB}">
  <sheetPr>
    <tabColor theme="5" tint="0.39997558519241921"/>
  </sheetPr>
  <dimension ref="A1:AA307"/>
  <sheetViews>
    <sheetView zoomScale="80" zoomScaleNormal="80" workbookViewId="0">
      <pane ySplit="12" topLeftCell="A239" activePane="bottomLeft" state="frozen"/>
      <selection pane="bottomLeft" activeCell="C320" sqref="C320"/>
    </sheetView>
  </sheetViews>
  <sheetFormatPr defaultColWidth="8.7265625" defaultRowHeight="12" x14ac:dyDescent="0.3"/>
  <cols>
    <col min="1" max="1" width="58.81640625" style="313" customWidth="1"/>
    <col min="2" max="2" width="17.453125" style="313" customWidth="1"/>
    <col min="3" max="3" width="18.453125" style="313" customWidth="1"/>
    <col min="4" max="4" width="19.81640625" style="313" customWidth="1"/>
    <col min="5" max="5" width="16.453125" style="313" customWidth="1"/>
    <col min="6" max="6" width="15.1796875" style="313" customWidth="1"/>
    <col min="7" max="18" width="13.1796875" style="313" bestFit="1" customWidth="1"/>
    <col min="19" max="19" width="15.7265625" style="313" customWidth="1"/>
    <col min="20" max="20" width="10.54296875" style="313" customWidth="1"/>
    <col min="21" max="21" width="16" style="313" bestFit="1" customWidth="1"/>
    <col min="22" max="22" width="18" style="313" customWidth="1"/>
    <col min="23" max="23" width="15.7265625" style="313" bestFit="1" customWidth="1"/>
    <col min="24" max="24" width="15.54296875" style="313" customWidth="1"/>
    <col min="25" max="25" width="11.81640625" style="313" customWidth="1"/>
    <col min="26" max="26" width="14.54296875" style="313" customWidth="1"/>
    <col min="27" max="16384" width="8.7265625" style="313"/>
  </cols>
  <sheetData>
    <row r="1" spans="1:26" s="215" customFormat="1" x14ac:dyDescent="0.25">
      <c r="A1" s="6"/>
      <c r="B1" s="6"/>
      <c r="C1" s="7"/>
    </row>
    <row r="2" spans="1:26" s="215" customFormat="1" ht="12" customHeight="1" x14ac:dyDescent="0.25">
      <c r="A2" s="420" t="s">
        <v>0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</row>
    <row r="3" spans="1:26" s="215" customFormat="1" ht="15.5" x14ac:dyDescent="0.25">
      <c r="A3" s="420" t="s">
        <v>87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</row>
    <row r="4" spans="1:26" s="215" customFormat="1" ht="15.5" x14ac:dyDescent="0.25">
      <c r="A4" s="421">
        <v>2024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</row>
    <row r="5" spans="1:26" s="215" customFormat="1" ht="14.5" x14ac:dyDescent="0.25">
      <c r="A5" s="302" t="s">
        <v>1101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15" customFormat="1" ht="14.5" x14ac:dyDescent="0.25">
      <c r="A6" s="302" t="s">
        <v>1102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215" customFormat="1" ht="15.5" x14ac:dyDescent="0.25">
      <c r="A7" s="422" t="s">
        <v>1103</v>
      </c>
      <c r="B7" s="422"/>
      <c r="C7" s="422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303"/>
      <c r="X7" s="303"/>
      <c r="Y7" s="303"/>
      <c r="Z7" s="303"/>
    </row>
    <row r="8" spans="1:26" s="215" customForma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304" t="s">
        <v>1</v>
      </c>
    </row>
    <row r="9" spans="1:26" s="215" customFormat="1" x14ac:dyDescent="0.25">
      <c r="A9" s="423" t="s">
        <v>34</v>
      </c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</row>
    <row r="10" spans="1:26" s="215" customFormat="1" ht="24" x14ac:dyDescent="0.25">
      <c r="A10" s="423" t="s">
        <v>1104</v>
      </c>
      <c r="B10" s="423" t="s">
        <v>2</v>
      </c>
      <c r="C10" s="423" t="s">
        <v>3</v>
      </c>
      <c r="D10" s="305" t="s">
        <v>57</v>
      </c>
      <c r="E10" s="305" t="s">
        <v>30</v>
      </c>
      <c r="F10" s="305" t="s">
        <v>58</v>
      </c>
      <c r="G10" s="419" t="s">
        <v>5</v>
      </c>
      <c r="H10" s="419" t="s">
        <v>6</v>
      </c>
      <c r="I10" s="419" t="s">
        <v>7</v>
      </c>
      <c r="J10" s="419" t="s">
        <v>8</v>
      </c>
      <c r="K10" s="419" t="s">
        <v>9</v>
      </c>
      <c r="L10" s="419" t="s">
        <v>10</v>
      </c>
      <c r="M10" s="419" t="s">
        <v>11</v>
      </c>
      <c r="N10" s="419" t="s">
        <v>12</v>
      </c>
      <c r="O10" s="419" t="s">
        <v>13</v>
      </c>
      <c r="P10" s="419" t="s">
        <v>14</v>
      </c>
      <c r="Q10" s="419" t="s">
        <v>15</v>
      </c>
      <c r="R10" s="419" t="s">
        <v>16</v>
      </c>
      <c r="S10" s="305" t="s">
        <v>17</v>
      </c>
      <c r="T10" s="305" t="s">
        <v>18</v>
      </c>
      <c r="U10" s="419" t="s">
        <v>59</v>
      </c>
      <c r="V10" s="419" t="s">
        <v>60</v>
      </c>
      <c r="W10" s="419" t="s">
        <v>32</v>
      </c>
      <c r="X10" s="419" t="s">
        <v>31</v>
      </c>
      <c r="Y10" s="419" t="s">
        <v>61</v>
      </c>
      <c r="Z10" s="419" t="s">
        <v>62</v>
      </c>
    </row>
    <row r="11" spans="1:26" s="215" customFormat="1" ht="24" x14ac:dyDescent="0.25">
      <c r="A11" s="423"/>
      <c r="B11" s="423"/>
      <c r="C11" s="423"/>
      <c r="D11" s="306" t="s">
        <v>1145</v>
      </c>
      <c r="E11" s="306" t="s">
        <v>1145</v>
      </c>
      <c r="F11" s="306" t="s">
        <v>1145</v>
      </c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306" t="s">
        <v>1145</v>
      </c>
      <c r="T11" s="306" t="s">
        <v>1145</v>
      </c>
      <c r="U11" s="419"/>
      <c r="V11" s="419"/>
      <c r="W11" s="419"/>
      <c r="X11" s="419"/>
      <c r="Y11" s="419"/>
      <c r="Z11" s="419"/>
    </row>
    <row r="12" spans="1:26" s="215" customFormat="1" x14ac:dyDescent="0.25">
      <c r="A12" s="423"/>
      <c r="B12" s="307" t="s">
        <v>20</v>
      </c>
      <c r="C12" s="307" t="s">
        <v>21</v>
      </c>
      <c r="D12" s="307" t="s">
        <v>22</v>
      </c>
      <c r="E12" s="307" t="s">
        <v>23</v>
      </c>
      <c r="F12" s="307" t="s">
        <v>24</v>
      </c>
      <c r="G12" s="307" t="s">
        <v>63</v>
      </c>
      <c r="H12" s="307" t="s">
        <v>63</v>
      </c>
      <c r="I12" s="307" t="s">
        <v>63</v>
      </c>
      <c r="J12" s="307" t="s">
        <v>63</v>
      </c>
      <c r="K12" s="307" t="s">
        <v>63</v>
      </c>
      <c r="L12" s="307" t="s">
        <v>63</v>
      </c>
      <c r="M12" s="307" t="s">
        <v>63</v>
      </c>
      <c r="N12" s="307" t="s">
        <v>63</v>
      </c>
      <c r="O12" s="307" t="s">
        <v>63</v>
      </c>
      <c r="P12" s="307" t="s">
        <v>63</v>
      </c>
      <c r="Q12" s="307" t="s">
        <v>63</v>
      </c>
      <c r="R12" s="307" t="s">
        <v>63</v>
      </c>
      <c r="S12" s="307" t="s">
        <v>64</v>
      </c>
      <c r="T12" s="307" t="s">
        <v>65</v>
      </c>
      <c r="U12" s="307" t="s">
        <v>66</v>
      </c>
      <c r="V12" s="307" t="s">
        <v>67</v>
      </c>
      <c r="W12" s="307" t="s">
        <v>68</v>
      </c>
      <c r="X12" s="307" t="s">
        <v>69</v>
      </c>
      <c r="Y12" s="307" t="s">
        <v>70</v>
      </c>
      <c r="Z12" s="307" t="s">
        <v>71</v>
      </c>
    </row>
    <row r="13" spans="1:26" x14ac:dyDescent="0.3">
      <c r="A13" s="308" t="s">
        <v>428</v>
      </c>
      <c r="B13" s="309">
        <v>0</v>
      </c>
      <c r="C13" s="309">
        <v>0</v>
      </c>
      <c r="D13" s="309">
        <v>0</v>
      </c>
      <c r="E13" s="309">
        <v>0</v>
      </c>
      <c r="F13" s="309">
        <v>0</v>
      </c>
      <c r="G13" s="309">
        <v>0</v>
      </c>
      <c r="H13" s="309">
        <v>0</v>
      </c>
      <c r="I13" s="309">
        <v>0</v>
      </c>
      <c r="J13" s="309">
        <v>0</v>
      </c>
      <c r="K13" s="309">
        <v>0</v>
      </c>
      <c r="L13" s="309">
        <v>0</v>
      </c>
      <c r="M13" s="309">
        <v>0</v>
      </c>
      <c r="N13" s="309">
        <v>0</v>
      </c>
      <c r="O13" s="309">
        <v>0</v>
      </c>
      <c r="P13" s="309">
        <v>0</v>
      </c>
      <c r="Q13" s="309">
        <v>0</v>
      </c>
      <c r="R13" s="309">
        <v>0</v>
      </c>
      <c r="S13" s="310">
        <v>0</v>
      </c>
      <c r="T13" s="311" t="e">
        <v>#DIV/0!</v>
      </c>
      <c r="U13" s="310">
        <v>0</v>
      </c>
      <c r="V13" s="310">
        <v>0</v>
      </c>
      <c r="W13" s="310">
        <v>0</v>
      </c>
      <c r="X13" s="310">
        <v>0</v>
      </c>
      <c r="Y13" s="310">
        <v>0</v>
      </c>
      <c r="Z13" s="310">
        <v>0</v>
      </c>
    </row>
    <row r="14" spans="1:26" x14ac:dyDescent="0.3">
      <c r="A14" s="314" t="s">
        <v>429</v>
      </c>
      <c r="B14" s="315">
        <v>0</v>
      </c>
      <c r="C14" s="315">
        <v>0</v>
      </c>
      <c r="D14" s="315">
        <v>0</v>
      </c>
      <c r="E14" s="315">
        <v>0</v>
      </c>
      <c r="F14" s="315">
        <v>0</v>
      </c>
      <c r="G14" s="315">
        <v>0</v>
      </c>
      <c r="H14" s="315">
        <v>0</v>
      </c>
      <c r="I14" s="315">
        <v>0</v>
      </c>
      <c r="J14" s="315">
        <v>0</v>
      </c>
      <c r="K14" s="315">
        <v>0</v>
      </c>
      <c r="L14" s="315">
        <v>0</v>
      </c>
      <c r="M14" s="315">
        <v>0</v>
      </c>
      <c r="N14" s="315">
        <v>0</v>
      </c>
      <c r="O14" s="315">
        <v>0</v>
      </c>
      <c r="P14" s="315">
        <v>0</v>
      </c>
      <c r="Q14" s="315">
        <v>0</v>
      </c>
      <c r="R14" s="315">
        <v>0</v>
      </c>
      <c r="S14" s="316">
        <v>0</v>
      </c>
      <c r="T14" s="317" t="e">
        <v>#DIV/0!</v>
      </c>
      <c r="U14" s="316">
        <v>0</v>
      </c>
      <c r="V14" s="316">
        <v>0</v>
      </c>
      <c r="W14" s="316">
        <v>0</v>
      </c>
      <c r="X14" s="316">
        <v>0</v>
      </c>
      <c r="Y14" s="316">
        <v>0</v>
      </c>
      <c r="Z14" s="316">
        <v>0</v>
      </c>
    </row>
    <row r="15" spans="1:26" x14ac:dyDescent="0.3">
      <c r="A15" s="318" t="s">
        <v>430</v>
      </c>
      <c r="B15" s="204">
        <v>0</v>
      </c>
      <c r="C15" s="204">
        <v>0</v>
      </c>
      <c r="D15" s="204">
        <v>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  <c r="Q15" s="204">
        <v>0</v>
      </c>
      <c r="R15" s="204">
        <v>0</v>
      </c>
      <c r="S15" s="239">
        <v>0</v>
      </c>
      <c r="T15" s="319" t="e">
        <v>#DIV/0!</v>
      </c>
      <c r="U15" s="239">
        <v>0</v>
      </c>
      <c r="V15" s="239">
        <v>0</v>
      </c>
      <c r="W15" s="239">
        <v>0</v>
      </c>
      <c r="X15" s="239">
        <v>0</v>
      </c>
      <c r="Y15" s="239">
        <v>0</v>
      </c>
      <c r="Z15" s="239">
        <v>0</v>
      </c>
    </row>
    <row r="16" spans="1:26" x14ac:dyDescent="0.3">
      <c r="A16" s="318" t="s">
        <v>431</v>
      </c>
      <c r="B16" s="204">
        <v>0</v>
      </c>
      <c r="C16" s="204">
        <v>0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0</v>
      </c>
      <c r="L16" s="204">
        <v>0</v>
      </c>
      <c r="M16" s="204">
        <v>0</v>
      </c>
      <c r="N16" s="204">
        <v>0</v>
      </c>
      <c r="O16" s="204">
        <v>0</v>
      </c>
      <c r="P16" s="204">
        <v>0</v>
      </c>
      <c r="Q16" s="204">
        <v>0</v>
      </c>
      <c r="R16" s="204">
        <v>0</v>
      </c>
      <c r="S16" s="239">
        <v>0</v>
      </c>
      <c r="T16" s="319" t="e">
        <v>#DIV/0!</v>
      </c>
      <c r="U16" s="239">
        <v>0</v>
      </c>
      <c r="V16" s="239">
        <v>0</v>
      </c>
      <c r="W16" s="239">
        <v>0</v>
      </c>
      <c r="X16" s="239">
        <v>0</v>
      </c>
      <c r="Y16" s="239">
        <v>0</v>
      </c>
      <c r="Z16" s="239">
        <v>0</v>
      </c>
    </row>
    <row r="17" spans="1:26" x14ac:dyDescent="0.3">
      <c r="A17" s="318" t="s">
        <v>432</v>
      </c>
      <c r="B17" s="204">
        <v>0</v>
      </c>
      <c r="C17" s="204">
        <v>0</v>
      </c>
      <c r="D17" s="204">
        <v>0</v>
      </c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0</v>
      </c>
      <c r="L17" s="204">
        <v>0</v>
      </c>
      <c r="M17" s="204">
        <v>0</v>
      </c>
      <c r="N17" s="204">
        <v>0</v>
      </c>
      <c r="O17" s="204">
        <v>0</v>
      </c>
      <c r="P17" s="204">
        <v>0</v>
      </c>
      <c r="Q17" s="204">
        <v>0</v>
      </c>
      <c r="R17" s="204">
        <v>0</v>
      </c>
      <c r="S17" s="239">
        <v>0</v>
      </c>
      <c r="T17" s="319" t="e">
        <v>#DIV/0!</v>
      </c>
      <c r="U17" s="239">
        <v>0</v>
      </c>
      <c r="V17" s="239">
        <v>0</v>
      </c>
      <c r="W17" s="239">
        <v>0</v>
      </c>
      <c r="X17" s="239">
        <v>0</v>
      </c>
      <c r="Y17" s="239">
        <v>0</v>
      </c>
      <c r="Z17" s="239">
        <v>0</v>
      </c>
    </row>
    <row r="18" spans="1:26" x14ac:dyDescent="0.3">
      <c r="A18" s="318" t="s">
        <v>433</v>
      </c>
      <c r="B18" s="204">
        <v>0</v>
      </c>
      <c r="C18" s="204">
        <v>0</v>
      </c>
      <c r="D18" s="204">
        <v>0</v>
      </c>
      <c r="E18" s="204">
        <v>0</v>
      </c>
      <c r="F18" s="204">
        <v>0</v>
      </c>
      <c r="G18" s="204">
        <v>0</v>
      </c>
      <c r="H18" s="204">
        <v>0</v>
      </c>
      <c r="I18" s="204">
        <v>0</v>
      </c>
      <c r="J18" s="204">
        <v>0</v>
      </c>
      <c r="K18" s="204">
        <v>0</v>
      </c>
      <c r="L18" s="204">
        <v>0</v>
      </c>
      <c r="M18" s="204">
        <v>0</v>
      </c>
      <c r="N18" s="204">
        <v>0</v>
      </c>
      <c r="O18" s="204">
        <v>0</v>
      </c>
      <c r="P18" s="204">
        <v>0</v>
      </c>
      <c r="Q18" s="204">
        <v>0</v>
      </c>
      <c r="R18" s="204">
        <v>0</v>
      </c>
      <c r="S18" s="239">
        <v>0</v>
      </c>
      <c r="T18" s="319" t="e">
        <v>#DIV/0!</v>
      </c>
      <c r="U18" s="239">
        <v>0</v>
      </c>
      <c r="V18" s="239">
        <v>0</v>
      </c>
      <c r="W18" s="239">
        <v>0</v>
      </c>
      <c r="X18" s="239">
        <v>0</v>
      </c>
      <c r="Y18" s="239">
        <v>0</v>
      </c>
      <c r="Z18" s="239">
        <v>0</v>
      </c>
    </row>
    <row r="19" spans="1:26" x14ac:dyDescent="0.3">
      <c r="A19" s="318" t="s">
        <v>434</v>
      </c>
      <c r="B19" s="204">
        <v>0</v>
      </c>
      <c r="C19" s="204">
        <v>0</v>
      </c>
      <c r="D19" s="204">
        <v>0</v>
      </c>
      <c r="E19" s="204">
        <v>0</v>
      </c>
      <c r="F19" s="204">
        <v>0</v>
      </c>
      <c r="G19" s="204">
        <v>0</v>
      </c>
      <c r="H19" s="204">
        <v>0</v>
      </c>
      <c r="I19" s="204">
        <v>0</v>
      </c>
      <c r="J19" s="204">
        <v>0</v>
      </c>
      <c r="K19" s="204">
        <v>0</v>
      </c>
      <c r="L19" s="204">
        <v>0</v>
      </c>
      <c r="M19" s="204">
        <v>0</v>
      </c>
      <c r="N19" s="204">
        <v>0</v>
      </c>
      <c r="O19" s="204">
        <v>0</v>
      </c>
      <c r="P19" s="204">
        <v>0</v>
      </c>
      <c r="Q19" s="204">
        <v>0</v>
      </c>
      <c r="R19" s="204">
        <v>0</v>
      </c>
      <c r="S19" s="239">
        <v>0</v>
      </c>
      <c r="T19" s="319" t="e">
        <v>#DIV/0!</v>
      </c>
      <c r="U19" s="239">
        <v>0</v>
      </c>
      <c r="V19" s="239">
        <v>0</v>
      </c>
      <c r="W19" s="239">
        <v>0</v>
      </c>
      <c r="X19" s="239">
        <v>0</v>
      </c>
      <c r="Y19" s="239">
        <v>0</v>
      </c>
      <c r="Z19" s="239">
        <v>0</v>
      </c>
    </row>
    <row r="20" spans="1:26" x14ac:dyDescent="0.3">
      <c r="A20" s="318" t="s">
        <v>435</v>
      </c>
      <c r="B20" s="204">
        <v>0</v>
      </c>
      <c r="C20" s="204">
        <v>0</v>
      </c>
      <c r="D20" s="204">
        <v>0</v>
      </c>
      <c r="E20" s="204">
        <v>0</v>
      </c>
      <c r="F20" s="204">
        <v>0</v>
      </c>
      <c r="G20" s="204">
        <v>0</v>
      </c>
      <c r="H20" s="204">
        <v>0</v>
      </c>
      <c r="I20" s="204">
        <v>0</v>
      </c>
      <c r="J20" s="204">
        <v>0</v>
      </c>
      <c r="K20" s="204">
        <v>0</v>
      </c>
      <c r="L20" s="204">
        <v>0</v>
      </c>
      <c r="M20" s="204">
        <v>0</v>
      </c>
      <c r="N20" s="204">
        <v>0</v>
      </c>
      <c r="O20" s="204">
        <v>0</v>
      </c>
      <c r="P20" s="204">
        <v>0</v>
      </c>
      <c r="Q20" s="204">
        <v>0</v>
      </c>
      <c r="R20" s="204">
        <v>0</v>
      </c>
      <c r="S20" s="239">
        <v>0</v>
      </c>
      <c r="T20" s="319" t="e">
        <v>#DIV/0!</v>
      </c>
      <c r="U20" s="239">
        <v>0</v>
      </c>
      <c r="V20" s="239">
        <v>0</v>
      </c>
      <c r="W20" s="239">
        <v>0</v>
      </c>
      <c r="X20" s="239">
        <v>0</v>
      </c>
      <c r="Y20" s="239">
        <v>0</v>
      </c>
      <c r="Z20" s="239">
        <v>0</v>
      </c>
    </row>
    <row r="21" spans="1:26" x14ac:dyDescent="0.3">
      <c r="A21" s="318" t="s">
        <v>436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0</v>
      </c>
      <c r="L21" s="204">
        <v>0</v>
      </c>
      <c r="M21" s="204">
        <v>0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39">
        <v>0</v>
      </c>
      <c r="T21" s="319" t="e">
        <v>#DIV/0!</v>
      </c>
      <c r="U21" s="239">
        <v>0</v>
      </c>
      <c r="V21" s="239">
        <v>0</v>
      </c>
      <c r="W21" s="239">
        <v>0</v>
      </c>
      <c r="X21" s="239">
        <v>0</v>
      </c>
      <c r="Y21" s="239">
        <v>0</v>
      </c>
      <c r="Z21" s="239">
        <v>0</v>
      </c>
    </row>
    <row r="22" spans="1:26" x14ac:dyDescent="0.3">
      <c r="A22" s="318" t="s">
        <v>437</v>
      </c>
      <c r="B22" s="204">
        <v>0</v>
      </c>
      <c r="C22" s="204">
        <v>0</v>
      </c>
      <c r="D22" s="204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4">
        <v>0</v>
      </c>
      <c r="L22" s="204">
        <v>0</v>
      </c>
      <c r="M22" s="204">
        <v>0</v>
      </c>
      <c r="N22" s="204">
        <v>0</v>
      </c>
      <c r="O22" s="204">
        <v>0</v>
      </c>
      <c r="P22" s="204">
        <v>0</v>
      </c>
      <c r="Q22" s="204">
        <v>0</v>
      </c>
      <c r="R22" s="204">
        <v>0</v>
      </c>
      <c r="S22" s="239">
        <v>0</v>
      </c>
      <c r="T22" s="319" t="e">
        <v>#DIV/0!</v>
      </c>
      <c r="U22" s="239">
        <v>0</v>
      </c>
      <c r="V22" s="239">
        <v>0</v>
      </c>
      <c r="W22" s="239">
        <v>0</v>
      </c>
      <c r="X22" s="239">
        <v>0</v>
      </c>
      <c r="Y22" s="239">
        <v>0</v>
      </c>
      <c r="Z22" s="239">
        <v>0</v>
      </c>
    </row>
    <row r="23" spans="1:26" x14ac:dyDescent="0.3">
      <c r="A23" s="318" t="s">
        <v>438</v>
      </c>
      <c r="B23" s="204">
        <v>0</v>
      </c>
      <c r="C23" s="204">
        <v>0</v>
      </c>
      <c r="D23" s="204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4">
        <v>0</v>
      </c>
      <c r="L23" s="204">
        <v>0</v>
      </c>
      <c r="M23" s="204">
        <v>0</v>
      </c>
      <c r="N23" s="204">
        <v>0</v>
      </c>
      <c r="O23" s="204">
        <v>0</v>
      </c>
      <c r="P23" s="204">
        <v>0</v>
      </c>
      <c r="Q23" s="204">
        <v>0</v>
      </c>
      <c r="R23" s="204">
        <v>0</v>
      </c>
      <c r="S23" s="239">
        <v>0</v>
      </c>
      <c r="T23" s="319" t="e">
        <v>#DIV/0!</v>
      </c>
      <c r="U23" s="239">
        <v>0</v>
      </c>
      <c r="V23" s="239">
        <v>0</v>
      </c>
      <c r="W23" s="239">
        <v>0</v>
      </c>
      <c r="X23" s="239">
        <v>0</v>
      </c>
      <c r="Y23" s="239">
        <v>0</v>
      </c>
      <c r="Z23" s="239">
        <v>0</v>
      </c>
    </row>
    <row r="24" spans="1:26" x14ac:dyDescent="0.3">
      <c r="A24" s="318" t="s">
        <v>439</v>
      </c>
      <c r="B24" s="204">
        <v>0</v>
      </c>
      <c r="C24" s="204">
        <v>0</v>
      </c>
      <c r="D24" s="204">
        <v>0</v>
      </c>
      <c r="E24" s="204">
        <v>0</v>
      </c>
      <c r="F24" s="204">
        <v>0</v>
      </c>
      <c r="G24" s="204">
        <v>0</v>
      </c>
      <c r="H24" s="204">
        <v>0</v>
      </c>
      <c r="I24" s="204">
        <v>0</v>
      </c>
      <c r="J24" s="204">
        <v>0</v>
      </c>
      <c r="K24" s="204">
        <v>0</v>
      </c>
      <c r="L24" s="204">
        <v>0</v>
      </c>
      <c r="M24" s="204">
        <v>0</v>
      </c>
      <c r="N24" s="204">
        <v>0</v>
      </c>
      <c r="O24" s="204">
        <v>0</v>
      </c>
      <c r="P24" s="204">
        <v>0</v>
      </c>
      <c r="Q24" s="204">
        <v>0</v>
      </c>
      <c r="R24" s="204">
        <v>0</v>
      </c>
      <c r="S24" s="239">
        <v>0</v>
      </c>
      <c r="T24" s="319" t="e">
        <v>#DIV/0!</v>
      </c>
      <c r="U24" s="239">
        <v>0</v>
      </c>
      <c r="V24" s="239">
        <v>0</v>
      </c>
      <c r="W24" s="239">
        <v>0</v>
      </c>
      <c r="X24" s="239">
        <v>0</v>
      </c>
      <c r="Y24" s="239">
        <v>0</v>
      </c>
      <c r="Z24" s="239">
        <v>0</v>
      </c>
    </row>
    <row r="25" spans="1:26" x14ac:dyDescent="0.3">
      <c r="A25" s="318" t="s">
        <v>440</v>
      </c>
      <c r="B25" s="204">
        <v>0</v>
      </c>
      <c r="C25" s="204">
        <v>0</v>
      </c>
      <c r="D25" s="204">
        <v>0</v>
      </c>
      <c r="E25" s="204">
        <v>0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0</v>
      </c>
      <c r="L25" s="204">
        <v>0</v>
      </c>
      <c r="M25" s="204">
        <v>0</v>
      </c>
      <c r="N25" s="204">
        <v>0</v>
      </c>
      <c r="O25" s="204">
        <v>0</v>
      </c>
      <c r="P25" s="204">
        <v>0</v>
      </c>
      <c r="Q25" s="204">
        <v>0</v>
      </c>
      <c r="R25" s="204">
        <v>0</v>
      </c>
      <c r="S25" s="239">
        <v>0</v>
      </c>
      <c r="T25" s="319" t="e">
        <v>#DIV/0!</v>
      </c>
      <c r="U25" s="239">
        <v>0</v>
      </c>
      <c r="V25" s="239">
        <v>0</v>
      </c>
      <c r="W25" s="239">
        <v>0</v>
      </c>
      <c r="X25" s="239">
        <v>0</v>
      </c>
      <c r="Y25" s="239">
        <v>0</v>
      </c>
      <c r="Z25" s="239">
        <v>0</v>
      </c>
    </row>
    <row r="26" spans="1:26" x14ac:dyDescent="0.3">
      <c r="A26" s="318" t="s">
        <v>441</v>
      </c>
      <c r="B26" s="204">
        <v>0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04">
        <v>0</v>
      </c>
      <c r="I26" s="204">
        <v>0</v>
      </c>
      <c r="J26" s="204">
        <v>0</v>
      </c>
      <c r="K26" s="204">
        <v>0</v>
      </c>
      <c r="L26" s="204">
        <v>0</v>
      </c>
      <c r="M26" s="204">
        <v>0</v>
      </c>
      <c r="N26" s="204">
        <v>0</v>
      </c>
      <c r="O26" s="204">
        <v>0</v>
      </c>
      <c r="P26" s="204">
        <v>0</v>
      </c>
      <c r="Q26" s="204">
        <v>0</v>
      </c>
      <c r="R26" s="204">
        <v>0</v>
      </c>
      <c r="S26" s="239">
        <v>0</v>
      </c>
      <c r="T26" s="319" t="e">
        <v>#DIV/0!</v>
      </c>
      <c r="U26" s="239">
        <v>0</v>
      </c>
      <c r="V26" s="239">
        <v>0</v>
      </c>
      <c r="W26" s="239">
        <v>0</v>
      </c>
      <c r="X26" s="239">
        <v>0</v>
      </c>
      <c r="Y26" s="239">
        <v>0</v>
      </c>
      <c r="Z26" s="239">
        <v>0</v>
      </c>
    </row>
    <row r="27" spans="1:26" x14ac:dyDescent="0.3">
      <c r="A27" s="314" t="s">
        <v>442</v>
      </c>
      <c r="B27" s="315">
        <v>0</v>
      </c>
      <c r="C27" s="315">
        <v>0</v>
      </c>
      <c r="D27" s="315">
        <v>0</v>
      </c>
      <c r="E27" s="315">
        <v>0</v>
      </c>
      <c r="F27" s="315">
        <v>0</v>
      </c>
      <c r="G27" s="315">
        <v>0</v>
      </c>
      <c r="H27" s="315">
        <v>0</v>
      </c>
      <c r="I27" s="315">
        <v>0</v>
      </c>
      <c r="J27" s="315">
        <v>0</v>
      </c>
      <c r="K27" s="315">
        <v>0</v>
      </c>
      <c r="L27" s="315">
        <v>0</v>
      </c>
      <c r="M27" s="315">
        <v>0</v>
      </c>
      <c r="N27" s="315">
        <v>0</v>
      </c>
      <c r="O27" s="315">
        <v>0</v>
      </c>
      <c r="P27" s="315">
        <v>0</v>
      </c>
      <c r="Q27" s="315">
        <v>0</v>
      </c>
      <c r="R27" s="315">
        <v>0</v>
      </c>
      <c r="S27" s="316">
        <v>0</v>
      </c>
      <c r="T27" s="317" t="e">
        <v>#DIV/0!</v>
      </c>
      <c r="U27" s="316">
        <v>0</v>
      </c>
      <c r="V27" s="316">
        <v>0</v>
      </c>
      <c r="W27" s="316">
        <v>0</v>
      </c>
      <c r="X27" s="316">
        <v>0</v>
      </c>
      <c r="Y27" s="316">
        <v>0</v>
      </c>
      <c r="Z27" s="316">
        <v>0</v>
      </c>
    </row>
    <row r="28" spans="1:26" x14ac:dyDescent="0.3">
      <c r="A28" s="318" t="s">
        <v>443</v>
      </c>
      <c r="B28" s="204">
        <v>0</v>
      </c>
      <c r="C28" s="204">
        <v>0</v>
      </c>
      <c r="D28" s="204">
        <v>0</v>
      </c>
      <c r="E28" s="204">
        <v>0</v>
      </c>
      <c r="F28" s="204">
        <v>0</v>
      </c>
      <c r="G28" s="204">
        <v>0</v>
      </c>
      <c r="H28" s="204">
        <v>0</v>
      </c>
      <c r="I28" s="204">
        <v>0</v>
      </c>
      <c r="J28" s="204">
        <v>0</v>
      </c>
      <c r="K28" s="204">
        <v>0</v>
      </c>
      <c r="L28" s="204">
        <v>0</v>
      </c>
      <c r="M28" s="204">
        <v>0</v>
      </c>
      <c r="N28" s="204">
        <v>0</v>
      </c>
      <c r="O28" s="204">
        <v>0</v>
      </c>
      <c r="P28" s="204">
        <v>0</v>
      </c>
      <c r="Q28" s="204">
        <v>0</v>
      </c>
      <c r="R28" s="204">
        <v>0</v>
      </c>
      <c r="S28" s="239">
        <v>0</v>
      </c>
      <c r="T28" s="319" t="e">
        <v>#DIV/0!</v>
      </c>
      <c r="U28" s="239">
        <v>0</v>
      </c>
      <c r="V28" s="239">
        <v>0</v>
      </c>
      <c r="W28" s="239">
        <v>0</v>
      </c>
      <c r="X28" s="239">
        <v>0</v>
      </c>
      <c r="Y28" s="239">
        <v>0</v>
      </c>
      <c r="Z28" s="239">
        <v>0</v>
      </c>
    </row>
    <row r="29" spans="1:26" x14ac:dyDescent="0.3">
      <c r="A29" s="318" t="s">
        <v>444</v>
      </c>
      <c r="B29" s="204">
        <v>0</v>
      </c>
      <c r="C29" s="204">
        <v>0</v>
      </c>
      <c r="D29" s="204">
        <v>0</v>
      </c>
      <c r="E29" s="204">
        <v>0</v>
      </c>
      <c r="F29" s="204">
        <v>0</v>
      </c>
      <c r="G29" s="204">
        <v>0</v>
      </c>
      <c r="H29" s="204">
        <v>0</v>
      </c>
      <c r="I29" s="204">
        <v>0</v>
      </c>
      <c r="J29" s="204">
        <v>0</v>
      </c>
      <c r="K29" s="204">
        <v>0</v>
      </c>
      <c r="L29" s="204">
        <v>0</v>
      </c>
      <c r="M29" s="204">
        <v>0</v>
      </c>
      <c r="N29" s="204">
        <v>0</v>
      </c>
      <c r="O29" s="204">
        <v>0</v>
      </c>
      <c r="P29" s="204">
        <v>0</v>
      </c>
      <c r="Q29" s="204">
        <v>0</v>
      </c>
      <c r="R29" s="204">
        <v>0</v>
      </c>
      <c r="S29" s="239">
        <v>0</v>
      </c>
      <c r="T29" s="319" t="e">
        <v>#DIV/0!</v>
      </c>
      <c r="U29" s="239">
        <v>0</v>
      </c>
      <c r="V29" s="239">
        <v>0</v>
      </c>
      <c r="W29" s="239">
        <v>0</v>
      </c>
      <c r="X29" s="239">
        <v>0</v>
      </c>
      <c r="Y29" s="239">
        <v>0</v>
      </c>
      <c r="Z29" s="239">
        <v>0</v>
      </c>
    </row>
    <row r="30" spans="1:26" x14ac:dyDescent="0.3">
      <c r="A30" s="318" t="s">
        <v>445</v>
      </c>
      <c r="B30" s="204">
        <v>0</v>
      </c>
      <c r="C30" s="204">
        <v>0</v>
      </c>
      <c r="D30" s="204">
        <v>0</v>
      </c>
      <c r="E30" s="204">
        <v>0</v>
      </c>
      <c r="F30" s="204">
        <v>0</v>
      </c>
      <c r="G30" s="204">
        <v>0</v>
      </c>
      <c r="H30" s="204">
        <v>0</v>
      </c>
      <c r="I30" s="204">
        <v>0</v>
      </c>
      <c r="J30" s="204">
        <v>0</v>
      </c>
      <c r="K30" s="204">
        <v>0</v>
      </c>
      <c r="L30" s="204">
        <v>0</v>
      </c>
      <c r="M30" s="204">
        <v>0</v>
      </c>
      <c r="N30" s="204">
        <v>0</v>
      </c>
      <c r="O30" s="204">
        <v>0</v>
      </c>
      <c r="P30" s="204">
        <v>0</v>
      </c>
      <c r="Q30" s="204">
        <v>0</v>
      </c>
      <c r="R30" s="204">
        <v>0</v>
      </c>
      <c r="S30" s="239">
        <v>0</v>
      </c>
      <c r="T30" s="319" t="e">
        <v>#DIV/0!</v>
      </c>
      <c r="U30" s="239">
        <v>0</v>
      </c>
      <c r="V30" s="239">
        <v>0</v>
      </c>
      <c r="W30" s="239">
        <v>0</v>
      </c>
      <c r="X30" s="239">
        <v>0</v>
      </c>
      <c r="Y30" s="239">
        <v>0</v>
      </c>
      <c r="Z30" s="239">
        <v>0</v>
      </c>
    </row>
    <row r="31" spans="1:26" x14ac:dyDescent="0.3">
      <c r="A31" s="318" t="s">
        <v>446</v>
      </c>
      <c r="B31" s="204">
        <v>0</v>
      </c>
      <c r="C31" s="204">
        <v>0</v>
      </c>
      <c r="D31" s="204">
        <v>0</v>
      </c>
      <c r="E31" s="204">
        <v>0</v>
      </c>
      <c r="F31" s="204">
        <v>0</v>
      </c>
      <c r="G31" s="204">
        <v>0</v>
      </c>
      <c r="H31" s="204">
        <v>0</v>
      </c>
      <c r="I31" s="204">
        <v>0</v>
      </c>
      <c r="J31" s="204">
        <v>0</v>
      </c>
      <c r="K31" s="204">
        <v>0</v>
      </c>
      <c r="L31" s="204">
        <v>0</v>
      </c>
      <c r="M31" s="204">
        <v>0</v>
      </c>
      <c r="N31" s="204">
        <v>0</v>
      </c>
      <c r="O31" s="204">
        <v>0</v>
      </c>
      <c r="P31" s="204">
        <v>0</v>
      </c>
      <c r="Q31" s="204">
        <v>0</v>
      </c>
      <c r="R31" s="204">
        <v>0</v>
      </c>
      <c r="S31" s="239">
        <v>0</v>
      </c>
      <c r="T31" s="319" t="e">
        <v>#DIV/0!</v>
      </c>
      <c r="U31" s="239">
        <v>0</v>
      </c>
      <c r="V31" s="239">
        <v>0</v>
      </c>
      <c r="W31" s="239">
        <v>0</v>
      </c>
      <c r="X31" s="239">
        <v>0</v>
      </c>
      <c r="Y31" s="239">
        <v>0</v>
      </c>
      <c r="Z31" s="239">
        <v>0</v>
      </c>
    </row>
    <row r="32" spans="1:26" x14ac:dyDescent="0.3">
      <c r="A32" s="318" t="s">
        <v>447</v>
      </c>
      <c r="B32" s="204">
        <v>0</v>
      </c>
      <c r="C32" s="204">
        <v>0</v>
      </c>
      <c r="D32" s="204">
        <v>0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0</v>
      </c>
      <c r="L32" s="204">
        <v>0</v>
      </c>
      <c r="M32" s="204">
        <v>0</v>
      </c>
      <c r="N32" s="204">
        <v>0</v>
      </c>
      <c r="O32" s="204">
        <v>0</v>
      </c>
      <c r="P32" s="204">
        <v>0</v>
      </c>
      <c r="Q32" s="204">
        <v>0</v>
      </c>
      <c r="R32" s="204">
        <v>0</v>
      </c>
      <c r="S32" s="239">
        <v>0</v>
      </c>
      <c r="T32" s="319" t="e">
        <v>#DIV/0!</v>
      </c>
      <c r="U32" s="239">
        <v>0</v>
      </c>
      <c r="V32" s="239">
        <v>0</v>
      </c>
      <c r="W32" s="239">
        <v>0</v>
      </c>
      <c r="X32" s="239">
        <v>0</v>
      </c>
      <c r="Y32" s="239">
        <v>0</v>
      </c>
      <c r="Z32" s="239">
        <v>0</v>
      </c>
    </row>
    <row r="33" spans="1:26" x14ac:dyDescent="0.3">
      <c r="A33" s="318" t="s">
        <v>448</v>
      </c>
      <c r="B33" s="204">
        <v>0</v>
      </c>
      <c r="C33" s="204">
        <v>0</v>
      </c>
      <c r="D33" s="204">
        <v>0</v>
      </c>
      <c r="E33" s="204">
        <v>0</v>
      </c>
      <c r="F33" s="204">
        <v>0</v>
      </c>
      <c r="G33" s="204">
        <v>0</v>
      </c>
      <c r="H33" s="204">
        <v>0</v>
      </c>
      <c r="I33" s="204">
        <v>0</v>
      </c>
      <c r="J33" s="204">
        <v>0</v>
      </c>
      <c r="K33" s="204">
        <v>0</v>
      </c>
      <c r="L33" s="204">
        <v>0</v>
      </c>
      <c r="M33" s="204">
        <v>0</v>
      </c>
      <c r="N33" s="204">
        <v>0</v>
      </c>
      <c r="O33" s="204">
        <v>0</v>
      </c>
      <c r="P33" s="204">
        <v>0</v>
      </c>
      <c r="Q33" s="204">
        <v>0</v>
      </c>
      <c r="R33" s="204">
        <v>0</v>
      </c>
      <c r="S33" s="239">
        <v>0</v>
      </c>
      <c r="T33" s="319" t="e">
        <v>#DIV/0!</v>
      </c>
      <c r="U33" s="239">
        <v>0</v>
      </c>
      <c r="V33" s="239">
        <v>0</v>
      </c>
      <c r="W33" s="239">
        <v>0</v>
      </c>
      <c r="X33" s="239">
        <v>0</v>
      </c>
      <c r="Y33" s="239">
        <v>0</v>
      </c>
      <c r="Z33" s="239">
        <v>0</v>
      </c>
    </row>
    <row r="34" spans="1:26" x14ac:dyDescent="0.3">
      <c r="A34" s="318" t="s">
        <v>449</v>
      </c>
      <c r="B34" s="204">
        <v>0</v>
      </c>
      <c r="C34" s="204">
        <v>0</v>
      </c>
      <c r="D34" s="204">
        <v>0</v>
      </c>
      <c r="E34" s="204">
        <v>0</v>
      </c>
      <c r="F34" s="204">
        <v>0</v>
      </c>
      <c r="G34" s="204">
        <v>0</v>
      </c>
      <c r="H34" s="204">
        <v>0</v>
      </c>
      <c r="I34" s="204">
        <v>0</v>
      </c>
      <c r="J34" s="204">
        <v>0</v>
      </c>
      <c r="K34" s="204">
        <v>0</v>
      </c>
      <c r="L34" s="204">
        <v>0</v>
      </c>
      <c r="M34" s="204">
        <v>0</v>
      </c>
      <c r="N34" s="204">
        <v>0</v>
      </c>
      <c r="O34" s="204">
        <v>0</v>
      </c>
      <c r="P34" s="204">
        <v>0</v>
      </c>
      <c r="Q34" s="204">
        <v>0</v>
      </c>
      <c r="R34" s="204">
        <v>0</v>
      </c>
      <c r="S34" s="239">
        <v>0</v>
      </c>
      <c r="T34" s="319" t="e">
        <v>#DIV/0!</v>
      </c>
      <c r="U34" s="239">
        <v>0</v>
      </c>
      <c r="V34" s="239">
        <v>0</v>
      </c>
      <c r="W34" s="239">
        <v>0</v>
      </c>
      <c r="X34" s="239">
        <v>0</v>
      </c>
      <c r="Y34" s="239">
        <v>0</v>
      </c>
      <c r="Z34" s="239">
        <v>0</v>
      </c>
    </row>
    <row r="35" spans="1:26" x14ac:dyDescent="0.3">
      <c r="A35" s="318" t="s">
        <v>450</v>
      </c>
      <c r="B35" s="204">
        <v>0</v>
      </c>
      <c r="C35" s="204">
        <v>0</v>
      </c>
      <c r="D35" s="204">
        <v>0</v>
      </c>
      <c r="E35" s="204">
        <v>0</v>
      </c>
      <c r="F35" s="204">
        <v>0</v>
      </c>
      <c r="G35" s="204">
        <v>0</v>
      </c>
      <c r="H35" s="204">
        <v>0</v>
      </c>
      <c r="I35" s="204">
        <v>0</v>
      </c>
      <c r="J35" s="204">
        <v>0</v>
      </c>
      <c r="K35" s="204">
        <v>0</v>
      </c>
      <c r="L35" s="204">
        <v>0</v>
      </c>
      <c r="M35" s="204">
        <v>0</v>
      </c>
      <c r="N35" s="204">
        <v>0</v>
      </c>
      <c r="O35" s="204">
        <v>0</v>
      </c>
      <c r="P35" s="204">
        <v>0</v>
      </c>
      <c r="Q35" s="204">
        <v>0</v>
      </c>
      <c r="R35" s="204">
        <v>0</v>
      </c>
      <c r="S35" s="239">
        <v>0</v>
      </c>
      <c r="T35" s="319" t="e">
        <v>#DIV/0!</v>
      </c>
      <c r="U35" s="239">
        <v>0</v>
      </c>
      <c r="V35" s="239">
        <v>0</v>
      </c>
      <c r="W35" s="239">
        <v>0</v>
      </c>
      <c r="X35" s="239">
        <v>0</v>
      </c>
      <c r="Y35" s="239">
        <v>0</v>
      </c>
      <c r="Z35" s="239">
        <v>0</v>
      </c>
    </row>
    <row r="36" spans="1:26" x14ac:dyDescent="0.3">
      <c r="A36" s="318" t="s">
        <v>451</v>
      </c>
      <c r="B36" s="204">
        <v>0</v>
      </c>
      <c r="C36" s="204">
        <v>0</v>
      </c>
      <c r="D36" s="204">
        <v>0</v>
      </c>
      <c r="E36" s="204">
        <v>0</v>
      </c>
      <c r="F36" s="204">
        <v>0</v>
      </c>
      <c r="G36" s="204">
        <v>0</v>
      </c>
      <c r="H36" s="204">
        <v>0</v>
      </c>
      <c r="I36" s="204">
        <v>0</v>
      </c>
      <c r="J36" s="204">
        <v>0</v>
      </c>
      <c r="K36" s="204">
        <v>0</v>
      </c>
      <c r="L36" s="204">
        <v>0</v>
      </c>
      <c r="M36" s="204">
        <v>0</v>
      </c>
      <c r="N36" s="204">
        <v>0</v>
      </c>
      <c r="O36" s="204">
        <v>0</v>
      </c>
      <c r="P36" s="204">
        <v>0</v>
      </c>
      <c r="Q36" s="204">
        <v>0</v>
      </c>
      <c r="R36" s="204">
        <v>0</v>
      </c>
      <c r="S36" s="239">
        <v>0</v>
      </c>
      <c r="T36" s="319" t="e">
        <v>#DIV/0!</v>
      </c>
      <c r="U36" s="239">
        <v>0</v>
      </c>
      <c r="V36" s="239">
        <v>0</v>
      </c>
      <c r="W36" s="239">
        <v>0</v>
      </c>
      <c r="X36" s="239">
        <v>0</v>
      </c>
      <c r="Y36" s="239">
        <v>0</v>
      </c>
      <c r="Z36" s="239">
        <v>0</v>
      </c>
    </row>
    <row r="37" spans="1:26" s="321" customFormat="1" x14ac:dyDescent="0.3">
      <c r="A37" s="314" t="s">
        <v>452</v>
      </c>
      <c r="B37" s="320">
        <v>0</v>
      </c>
      <c r="C37" s="320">
        <v>0</v>
      </c>
      <c r="D37" s="320">
        <v>0</v>
      </c>
      <c r="E37" s="320">
        <v>0</v>
      </c>
      <c r="F37" s="320">
        <v>0</v>
      </c>
      <c r="G37" s="320">
        <v>0</v>
      </c>
      <c r="H37" s="320">
        <v>0</v>
      </c>
      <c r="I37" s="320">
        <v>0</v>
      </c>
      <c r="J37" s="320">
        <v>0</v>
      </c>
      <c r="K37" s="320">
        <v>0</v>
      </c>
      <c r="L37" s="320">
        <v>0</v>
      </c>
      <c r="M37" s="320">
        <v>0</v>
      </c>
      <c r="N37" s="320">
        <v>0</v>
      </c>
      <c r="O37" s="320">
        <v>0</v>
      </c>
      <c r="P37" s="320">
        <v>0</v>
      </c>
      <c r="Q37" s="320">
        <v>0</v>
      </c>
      <c r="R37" s="320">
        <v>0</v>
      </c>
      <c r="S37" s="316">
        <v>0</v>
      </c>
      <c r="T37" s="317" t="e">
        <v>#DIV/0!</v>
      </c>
      <c r="U37" s="316">
        <v>0</v>
      </c>
      <c r="V37" s="316">
        <v>0</v>
      </c>
      <c r="W37" s="316">
        <v>0</v>
      </c>
      <c r="X37" s="316">
        <v>0</v>
      </c>
      <c r="Y37" s="316">
        <v>0</v>
      </c>
      <c r="Z37" s="316">
        <v>0</v>
      </c>
    </row>
    <row r="38" spans="1:26" s="321" customFormat="1" x14ac:dyDescent="0.3">
      <c r="A38" s="314" t="s">
        <v>453</v>
      </c>
      <c r="B38" s="320">
        <v>0</v>
      </c>
      <c r="C38" s="320">
        <v>0</v>
      </c>
      <c r="D38" s="320">
        <v>0</v>
      </c>
      <c r="E38" s="320">
        <v>0</v>
      </c>
      <c r="F38" s="320">
        <v>0</v>
      </c>
      <c r="G38" s="320">
        <v>0</v>
      </c>
      <c r="H38" s="320">
        <v>0</v>
      </c>
      <c r="I38" s="320">
        <v>0</v>
      </c>
      <c r="J38" s="320">
        <v>0</v>
      </c>
      <c r="K38" s="320">
        <v>0</v>
      </c>
      <c r="L38" s="320">
        <v>0</v>
      </c>
      <c r="M38" s="320">
        <v>0</v>
      </c>
      <c r="N38" s="320">
        <v>0</v>
      </c>
      <c r="O38" s="320">
        <v>0</v>
      </c>
      <c r="P38" s="320">
        <v>0</v>
      </c>
      <c r="Q38" s="320">
        <v>0</v>
      </c>
      <c r="R38" s="320">
        <v>0</v>
      </c>
      <c r="S38" s="316">
        <v>0</v>
      </c>
      <c r="T38" s="317" t="e">
        <v>#DIV/0!</v>
      </c>
      <c r="U38" s="316">
        <v>0</v>
      </c>
      <c r="V38" s="316">
        <v>0</v>
      </c>
      <c r="W38" s="316">
        <v>0</v>
      </c>
      <c r="X38" s="316">
        <v>0</v>
      </c>
      <c r="Y38" s="316">
        <v>0</v>
      </c>
      <c r="Z38" s="316">
        <v>0</v>
      </c>
    </row>
    <row r="39" spans="1:26" x14ac:dyDescent="0.3">
      <c r="A39" s="308" t="s">
        <v>454</v>
      </c>
      <c r="B39" s="309">
        <v>0</v>
      </c>
      <c r="C39" s="309">
        <v>0</v>
      </c>
      <c r="D39" s="309">
        <v>0</v>
      </c>
      <c r="E39" s="309">
        <v>0</v>
      </c>
      <c r="F39" s="309">
        <v>0</v>
      </c>
      <c r="G39" s="309">
        <v>0</v>
      </c>
      <c r="H39" s="309">
        <v>0</v>
      </c>
      <c r="I39" s="309">
        <v>0</v>
      </c>
      <c r="J39" s="309">
        <v>0</v>
      </c>
      <c r="K39" s="309">
        <v>0</v>
      </c>
      <c r="L39" s="309">
        <v>0</v>
      </c>
      <c r="M39" s="309">
        <v>0</v>
      </c>
      <c r="N39" s="309">
        <v>0</v>
      </c>
      <c r="O39" s="309">
        <v>0</v>
      </c>
      <c r="P39" s="309">
        <v>0</v>
      </c>
      <c r="Q39" s="309">
        <v>0</v>
      </c>
      <c r="R39" s="309">
        <v>0</v>
      </c>
      <c r="S39" s="310">
        <v>0</v>
      </c>
      <c r="T39" s="311" t="e">
        <v>#DIV/0!</v>
      </c>
      <c r="U39" s="310">
        <v>0</v>
      </c>
      <c r="V39" s="310">
        <v>0</v>
      </c>
      <c r="W39" s="310">
        <v>0</v>
      </c>
      <c r="X39" s="310">
        <v>0</v>
      </c>
      <c r="Y39" s="310">
        <v>0</v>
      </c>
      <c r="Z39" s="310">
        <v>0</v>
      </c>
    </row>
    <row r="40" spans="1:26" x14ac:dyDescent="0.3">
      <c r="A40" s="314" t="s">
        <v>455</v>
      </c>
      <c r="B40" s="320">
        <v>0</v>
      </c>
      <c r="C40" s="320">
        <v>0</v>
      </c>
      <c r="D40" s="320">
        <v>0</v>
      </c>
      <c r="E40" s="320">
        <v>0</v>
      </c>
      <c r="F40" s="320">
        <v>0</v>
      </c>
      <c r="G40" s="320">
        <v>0</v>
      </c>
      <c r="H40" s="320">
        <v>0</v>
      </c>
      <c r="I40" s="320">
        <v>0</v>
      </c>
      <c r="J40" s="320">
        <v>0</v>
      </c>
      <c r="K40" s="320">
        <v>0</v>
      </c>
      <c r="L40" s="320">
        <v>0</v>
      </c>
      <c r="M40" s="320">
        <v>0</v>
      </c>
      <c r="N40" s="320">
        <v>0</v>
      </c>
      <c r="O40" s="320">
        <v>0</v>
      </c>
      <c r="P40" s="320">
        <v>0</v>
      </c>
      <c r="Q40" s="320">
        <v>0</v>
      </c>
      <c r="R40" s="320">
        <v>0</v>
      </c>
      <c r="S40" s="316">
        <v>0</v>
      </c>
      <c r="T40" s="317" t="e">
        <v>#DIV/0!</v>
      </c>
      <c r="U40" s="316">
        <v>0</v>
      </c>
      <c r="V40" s="316">
        <v>0</v>
      </c>
      <c r="W40" s="316">
        <v>0</v>
      </c>
      <c r="X40" s="316">
        <v>0</v>
      </c>
      <c r="Y40" s="316">
        <v>0</v>
      </c>
      <c r="Z40" s="316">
        <v>0</v>
      </c>
    </row>
    <row r="41" spans="1:26" x14ac:dyDescent="0.3">
      <c r="A41" s="314" t="s">
        <v>456</v>
      </c>
      <c r="B41" s="320">
        <v>0</v>
      </c>
      <c r="C41" s="320">
        <v>0</v>
      </c>
      <c r="D41" s="320">
        <v>0</v>
      </c>
      <c r="E41" s="320">
        <v>0</v>
      </c>
      <c r="F41" s="320">
        <v>0</v>
      </c>
      <c r="G41" s="320">
        <v>0</v>
      </c>
      <c r="H41" s="320">
        <v>0</v>
      </c>
      <c r="I41" s="320">
        <v>0</v>
      </c>
      <c r="J41" s="320">
        <v>0</v>
      </c>
      <c r="K41" s="320">
        <v>0</v>
      </c>
      <c r="L41" s="320">
        <v>0</v>
      </c>
      <c r="M41" s="320">
        <v>0</v>
      </c>
      <c r="N41" s="320">
        <v>0</v>
      </c>
      <c r="O41" s="320">
        <v>0</v>
      </c>
      <c r="P41" s="320">
        <v>0</v>
      </c>
      <c r="Q41" s="320">
        <v>0</v>
      </c>
      <c r="R41" s="320">
        <v>0</v>
      </c>
      <c r="S41" s="316">
        <v>0</v>
      </c>
      <c r="T41" s="317" t="e">
        <v>#DIV/0!</v>
      </c>
      <c r="U41" s="316">
        <v>0</v>
      </c>
      <c r="V41" s="316">
        <v>0</v>
      </c>
      <c r="W41" s="316">
        <v>0</v>
      </c>
      <c r="X41" s="316">
        <v>0</v>
      </c>
      <c r="Y41" s="316">
        <v>0</v>
      </c>
      <c r="Z41" s="316">
        <v>0</v>
      </c>
    </row>
    <row r="42" spans="1:26" x14ac:dyDescent="0.3">
      <c r="A42" s="314" t="s">
        <v>457</v>
      </c>
      <c r="B42" s="315">
        <v>0</v>
      </c>
      <c r="C42" s="315">
        <v>0</v>
      </c>
      <c r="D42" s="315">
        <v>0</v>
      </c>
      <c r="E42" s="315">
        <v>0</v>
      </c>
      <c r="F42" s="315">
        <v>0</v>
      </c>
      <c r="G42" s="315">
        <v>0</v>
      </c>
      <c r="H42" s="315">
        <v>0</v>
      </c>
      <c r="I42" s="315">
        <v>0</v>
      </c>
      <c r="J42" s="315">
        <v>0</v>
      </c>
      <c r="K42" s="315">
        <v>0</v>
      </c>
      <c r="L42" s="315">
        <v>0</v>
      </c>
      <c r="M42" s="315">
        <v>0</v>
      </c>
      <c r="N42" s="315">
        <v>0</v>
      </c>
      <c r="O42" s="315">
        <v>0</v>
      </c>
      <c r="P42" s="315">
        <v>0</v>
      </c>
      <c r="Q42" s="315">
        <v>0</v>
      </c>
      <c r="R42" s="315">
        <v>0</v>
      </c>
      <c r="S42" s="316">
        <v>0</v>
      </c>
      <c r="T42" s="317" t="e">
        <v>#DIV/0!</v>
      </c>
      <c r="U42" s="316">
        <v>0</v>
      </c>
      <c r="V42" s="316">
        <v>0</v>
      </c>
      <c r="W42" s="316">
        <v>0</v>
      </c>
      <c r="X42" s="316">
        <v>0</v>
      </c>
      <c r="Y42" s="316">
        <v>0</v>
      </c>
      <c r="Z42" s="316">
        <v>0</v>
      </c>
    </row>
    <row r="43" spans="1:26" x14ac:dyDescent="0.3">
      <c r="A43" s="318" t="s">
        <v>458</v>
      </c>
      <c r="B43" s="204">
        <v>0</v>
      </c>
      <c r="C43" s="204">
        <v>0</v>
      </c>
      <c r="D43" s="204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04">
        <v>0</v>
      </c>
      <c r="L43" s="204">
        <v>0</v>
      </c>
      <c r="M43" s="204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39">
        <v>0</v>
      </c>
      <c r="T43" s="319" t="e">
        <v>#DIV/0!</v>
      </c>
      <c r="U43" s="239">
        <v>0</v>
      </c>
      <c r="V43" s="239">
        <v>0</v>
      </c>
      <c r="W43" s="239">
        <v>0</v>
      </c>
      <c r="X43" s="239">
        <v>0</v>
      </c>
      <c r="Y43" s="239">
        <v>0</v>
      </c>
      <c r="Z43" s="239">
        <v>0</v>
      </c>
    </row>
    <row r="44" spans="1:26" x14ac:dyDescent="0.3">
      <c r="A44" s="318" t="s">
        <v>459</v>
      </c>
      <c r="B44" s="204">
        <v>0</v>
      </c>
      <c r="C44" s="204">
        <v>0</v>
      </c>
      <c r="D44" s="204">
        <v>0</v>
      </c>
      <c r="E44" s="204">
        <v>0</v>
      </c>
      <c r="F44" s="204">
        <v>0</v>
      </c>
      <c r="G44" s="204">
        <v>0</v>
      </c>
      <c r="H44" s="204">
        <v>0</v>
      </c>
      <c r="I44" s="204">
        <v>0</v>
      </c>
      <c r="J44" s="204">
        <v>0</v>
      </c>
      <c r="K44" s="204">
        <v>0</v>
      </c>
      <c r="L44" s="204">
        <v>0</v>
      </c>
      <c r="M44" s="204">
        <v>0</v>
      </c>
      <c r="N44" s="204">
        <v>0</v>
      </c>
      <c r="O44" s="204">
        <v>0</v>
      </c>
      <c r="P44" s="204">
        <v>0</v>
      </c>
      <c r="Q44" s="204">
        <v>0</v>
      </c>
      <c r="R44" s="204">
        <v>0</v>
      </c>
      <c r="S44" s="239">
        <v>0</v>
      </c>
      <c r="T44" s="319" t="e">
        <v>#DIV/0!</v>
      </c>
      <c r="U44" s="239">
        <v>0</v>
      </c>
      <c r="V44" s="239">
        <v>0</v>
      </c>
      <c r="W44" s="239">
        <v>0</v>
      </c>
      <c r="X44" s="239">
        <v>0</v>
      </c>
      <c r="Y44" s="239">
        <v>0</v>
      </c>
      <c r="Z44" s="239">
        <v>0</v>
      </c>
    </row>
    <row r="45" spans="1:26" x14ac:dyDescent="0.3">
      <c r="A45" s="314" t="s">
        <v>460</v>
      </c>
      <c r="B45" s="315">
        <v>0</v>
      </c>
      <c r="C45" s="315">
        <v>0</v>
      </c>
      <c r="D45" s="315">
        <v>0</v>
      </c>
      <c r="E45" s="315">
        <v>0</v>
      </c>
      <c r="F45" s="315">
        <v>0</v>
      </c>
      <c r="G45" s="315">
        <v>0</v>
      </c>
      <c r="H45" s="315">
        <v>0</v>
      </c>
      <c r="I45" s="315">
        <v>0</v>
      </c>
      <c r="J45" s="315">
        <v>0</v>
      </c>
      <c r="K45" s="315">
        <v>0</v>
      </c>
      <c r="L45" s="315">
        <v>0</v>
      </c>
      <c r="M45" s="315">
        <v>0</v>
      </c>
      <c r="N45" s="315">
        <v>0</v>
      </c>
      <c r="O45" s="315">
        <v>0</v>
      </c>
      <c r="P45" s="315">
        <v>0</v>
      </c>
      <c r="Q45" s="315">
        <v>0</v>
      </c>
      <c r="R45" s="315">
        <v>0</v>
      </c>
      <c r="S45" s="316">
        <v>0</v>
      </c>
      <c r="T45" s="317" t="e">
        <v>#DIV/0!</v>
      </c>
      <c r="U45" s="316">
        <v>0</v>
      </c>
      <c r="V45" s="316">
        <v>0</v>
      </c>
      <c r="W45" s="316">
        <v>0</v>
      </c>
      <c r="X45" s="316">
        <v>0</v>
      </c>
      <c r="Y45" s="316">
        <v>0</v>
      </c>
      <c r="Z45" s="316">
        <v>0</v>
      </c>
    </row>
    <row r="46" spans="1:26" x14ac:dyDescent="0.3">
      <c r="A46" s="318" t="s">
        <v>461</v>
      </c>
      <c r="B46" s="204">
        <v>0</v>
      </c>
      <c r="C46" s="204">
        <v>0</v>
      </c>
      <c r="D46" s="204">
        <v>0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4">
        <v>0</v>
      </c>
      <c r="L46" s="204">
        <v>0</v>
      </c>
      <c r="M46" s="204">
        <v>0</v>
      </c>
      <c r="N46" s="204">
        <v>0</v>
      </c>
      <c r="O46" s="204">
        <v>0</v>
      </c>
      <c r="P46" s="204">
        <v>0</v>
      </c>
      <c r="Q46" s="204">
        <v>0</v>
      </c>
      <c r="R46" s="204">
        <v>0</v>
      </c>
      <c r="S46" s="239">
        <v>0</v>
      </c>
      <c r="T46" s="319" t="e">
        <v>#DIV/0!</v>
      </c>
      <c r="U46" s="239">
        <v>0</v>
      </c>
      <c r="V46" s="239">
        <v>0</v>
      </c>
      <c r="W46" s="239">
        <v>0</v>
      </c>
      <c r="X46" s="239">
        <v>0</v>
      </c>
      <c r="Y46" s="239">
        <v>0</v>
      </c>
      <c r="Z46" s="239">
        <v>0</v>
      </c>
    </row>
    <row r="47" spans="1:26" x14ac:dyDescent="0.3">
      <c r="A47" s="318" t="s">
        <v>462</v>
      </c>
      <c r="B47" s="204">
        <v>0</v>
      </c>
      <c r="C47" s="204">
        <v>0</v>
      </c>
      <c r="D47" s="204">
        <v>0</v>
      </c>
      <c r="E47" s="204">
        <v>0</v>
      </c>
      <c r="F47" s="204">
        <v>0</v>
      </c>
      <c r="G47" s="204">
        <v>0</v>
      </c>
      <c r="H47" s="204">
        <v>0</v>
      </c>
      <c r="I47" s="204">
        <v>0</v>
      </c>
      <c r="J47" s="204">
        <v>0</v>
      </c>
      <c r="K47" s="204">
        <v>0</v>
      </c>
      <c r="L47" s="204">
        <v>0</v>
      </c>
      <c r="M47" s="204">
        <v>0</v>
      </c>
      <c r="N47" s="204">
        <v>0</v>
      </c>
      <c r="O47" s="204">
        <v>0</v>
      </c>
      <c r="P47" s="204">
        <v>0</v>
      </c>
      <c r="Q47" s="204">
        <v>0</v>
      </c>
      <c r="R47" s="204">
        <v>0</v>
      </c>
      <c r="S47" s="239">
        <v>0</v>
      </c>
      <c r="T47" s="319" t="e">
        <v>#DIV/0!</v>
      </c>
      <c r="U47" s="239">
        <v>0</v>
      </c>
      <c r="V47" s="239">
        <v>0</v>
      </c>
      <c r="W47" s="239">
        <v>0</v>
      </c>
      <c r="X47" s="239">
        <v>0</v>
      </c>
      <c r="Y47" s="239">
        <v>0</v>
      </c>
      <c r="Z47" s="239">
        <v>0</v>
      </c>
    </row>
    <row r="48" spans="1:26" x14ac:dyDescent="0.3">
      <c r="A48" s="318" t="s">
        <v>463</v>
      </c>
      <c r="B48" s="204">
        <v>0</v>
      </c>
      <c r="C48" s="204">
        <v>0</v>
      </c>
      <c r="D48" s="204">
        <v>0</v>
      </c>
      <c r="E48" s="204">
        <v>0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204">
        <v>0</v>
      </c>
      <c r="L48" s="204">
        <v>0</v>
      </c>
      <c r="M48" s="204">
        <v>0</v>
      </c>
      <c r="N48" s="204">
        <v>0</v>
      </c>
      <c r="O48" s="204">
        <v>0</v>
      </c>
      <c r="P48" s="204">
        <v>0</v>
      </c>
      <c r="Q48" s="204">
        <v>0</v>
      </c>
      <c r="R48" s="204">
        <v>0</v>
      </c>
      <c r="S48" s="239">
        <v>0</v>
      </c>
      <c r="T48" s="319" t="e">
        <v>#DIV/0!</v>
      </c>
      <c r="U48" s="239">
        <v>0</v>
      </c>
      <c r="V48" s="239">
        <v>0</v>
      </c>
      <c r="W48" s="239">
        <v>0</v>
      </c>
      <c r="X48" s="239">
        <v>0</v>
      </c>
      <c r="Y48" s="239">
        <v>0</v>
      </c>
      <c r="Z48" s="239">
        <v>0</v>
      </c>
    </row>
    <row r="49" spans="1:27" x14ac:dyDescent="0.3">
      <c r="A49" s="318" t="s">
        <v>464</v>
      </c>
      <c r="B49" s="204">
        <v>0</v>
      </c>
      <c r="C49" s="204">
        <v>0</v>
      </c>
      <c r="D49" s="204">
        <v>0</v>
      </c>
      <c r="E49" s="204">
        <v>0</v>
      </c>
      <c r="F49" s="204">
        <v>0</v>
      </c>
      <c r="G49" s="204">
        <v>0</v>
      </c>
      <c r="H49" s="204">
        <v>0</v>
      </c>
      <c r="I49" s="204">
        <v>0</v>
      </c>
      <c r="J49" s="204">
        <v>0</v>
      </c>
      <c r="K49" s="204">
        <v>0</v>
      </c>
      <c r="L49" s="204">
        <v>0</v>
      </c>
      <c r="M49" s="204">
        <v>0</v>
      </c>
      <c r="N49" s="204">
        <v>0</v>
      </c>
      <c r="O49" s="204">
        <v>0</v>
      </c>
      <c r="P49" s="204">
        <v>0</v>
      </c>
      <c r="Q49" s="204">
        <v>0</v>
      </c>
      <c r="R49" s="204">
        <v>0</v>
      </c>
      <c r="S49" s="239">
        <v>0</v>
      </c>
      <c r="T49" s="319" t="e">
        <v>#DIV/0!</v>
      </c>
      <c r="U49" s="239">
        <v>0</v>
      </c>
      <c r="V49" s="239">
        <v>0</v>
      </c>
      <c r="W49" s="239">
        <v>0</v>
      </c>
      <c r="X49" s="239">
        <v>0</v>
      </c>
      <c r="Y49" s="239">
        <v>0</v>
      </c>
      <c r="Z49" s="239">
        <v>0</v>
      </c>
    </row>
    <row r="50" spans="1:27" x14ac:dyDescent="0.3">
      <c r="A50" s="314" t="s">
        <v>465</v>
      </c>
      <c r="B50" s="315">
        <v>0</v>
      </c>
      <c r="C50" s="315">
        <v>0</v>
      </c>
      <c r="D50" s="315">
        <v>0</v>
      </c>
      <c r="E50" s="315">
        <v>0</v>
      </c>
      <c r="F50" s="315">
        <v>0</v>
      </c>
      <c r="G50" s="315">
        <v>0</v>
      </c>
      <c r="H50" s="315">
        <v>0</v>
      </c>
      <c r="I50" s="315">
        <v>0</v>
      </c>
      <c r="J50" s="315">
        <v>0</v>
      </c>
      <c r="K50" s="315">
        <v>0</v>
      </c>
      <c r="L50" s="315">
        <v>0</v>
      </c>
      <c r="M50" s="315">
        <v>0</v>
      </c>
      <c r="N50" s="315">
        <v>0</v>
      </c>
      <c r="O50" s="315">
        <v>0</v>
      </c>
      <c r="P50" s="315">
        <v>0</v>
      </c>
      <c r="Q50" s="315">
        <v>0</v>
      </c>
      <c r="R50" s="315">
        <v>0</v>
      </c>
      <c r="S50" s="316">
        <v>0</v>
      </c>
      <c r="T50" s="317" t="e">
        <v>#DIV/0!</v>
      </c>
      <c r="U50" s="316">
        <v>0</v>
      </c>
      <c r="V50" s="316">
        <v>0</v>
      </c>
      <c r="W50" s="316">
        <v>0</v>
      </c>
      <c r="X50" s="316">
        <v>0</v>
      </c>
      <c r="Y50" s="316">
        <v>0</v>
      </c>
      <c r="Z50" s="316">
        <v>0</v>
      </c>
    </row>
    <row r="51" spans="1:27" x14ac:dyDescent="0.3">
      <c r="A51" s="318" t="s">
        <v>466</v>
      </c>
      <c r="B51" s="204">
        <v>0</v>
      </c>
      <c r="C51" s="204">
        <v>0</v>
      </c>
      <c r="D51" s="204">
        <v>0</v>
      </c>
      <c r="E51" s="204">
        <v>0</v>
      </c>
      <c r="F51" s="204">
        <v>0</v>
      </c>
      <c r="G51" s="204">
        <v>0</v>
      </c>
      <c r="H51" s="204">
        <v>0</v>
      </c>
      <c r="I51" s="204">
        <v>0</v>
      </c>
      <c r="J51" s="204">
        <v>0</v>
      </c>
      <c r="K51" s="204">
        <v>0</v>
      </c>
      <c r="L51" s="204">
        <v>0</v>
      </c>
      <c r="M51" s="204">
        <v>0</v>
      </c>
      <c r="N51" s="204">
        <v>0</v>
      </c>
      <c r="O51" s="204">
        <v>0</v>
      </c>
      <c r="P51" s="204">
        <v>0</v>
      </c>
      <c r="Q51" s="204">
        <v>0</v>
      </c>
      <c r="R51" s="204">
        <v>0</v>
      </c>
      <c r="S51" s="239">
        <v>0</v>
      </c>
      <c r="T51" s="319" t="e">
        <v>#DIV/0!</v>
      </c>
      <c r="U51" s="239">
        <v>0</v>
      </c>
      <c r="V51" s="239">
        <v>0</v>
      </c>
      <c r="W51" s="239">
        <v>0</v>
      </c>
      <c r="X51" s="239">
        <v>0</v>
      </c>
      <c r="Y51" s="239">
        <v>0</v>
      </c>
      <c r="Z51" s="239">
        <v>0</v>
      </c>
    </row>
    <row r="52" spans="1:27" x14ac:dyDescent="0.3">
      <c r="A52" s="318" t="s">
        <v>467</v>
      </c>
      <c r="B52" s="204">
        <v>0</v>
      </c>
      <c r="C52" s="204">
        <v>0</v>
      </c>
      <c r="D52" s="204">
        <v>0</v>
      </c>
      <c r="E52" s="204">
        <v>0</v>
      </c>
      <c r="F52" s="204">
        <v>0</v>
      </c>
      <c r="G52" s="204">
        <v>0</v>
      </c>
      <c r="H52" s="204">
        <v>0</v>
      </c>
      <c r="I52" s="204">
        <v>0</v>
      </c>
      <c r="J52" s="204">
        <v>0</v>
      </c>
      <c r="K52" s="204">
        <v>0</v>
      </c>
      <c r="L52" s="204">
        <v>0</v>
      </c>
      <c r="M52" s="204">
        <v>0</v>
      </c>
      <c r="N52" s="204">
        <v>0</v>
      </c>
      <c r="O52" s="204">
        <v>0</v>
      </c>
      <c r="P52" s="204">
        <v>0</v>
      </c>
      <c r="Q52" s="204">
        <v>0</v>
      </c>
      <c r="R52" s="204">
        <v>0</v>
      </c>
      <c r="S52" s="239">
        <v>0</v>
      </c>
      <c r="T52" s="319" t="e">
        <v>#DIV/0!</v>
      </c>
      <c r="U52" s="239">
        <v>0</v>
      </c>
      <c r="V52" s="239">
        <v>0</v>
      </c>
      <c r="W52" s="239">
        <v>0</v>
      </c>
      <c r="X52" s="239">
        <v>0</v>
      </c>
      <c r="Y52" s="239">
        <v>0</v>
      </c>
      <c r="Z52" s="239">
        <v>0</v>
      </c>
    </row>
    <row r="53" spans="1:27" x14ac:dyDescent="0.3">
      <c r="A53" s="318" t="s">
        <v>468</v>
      </c>
      <c r="B53" s="204">
        <v>0</v>
      </c>
      <c r="C53" s="204">
        <v>0</v>
      </c>
      <c r="D53" s="204">
        <v>0</v>
      </c>
      <c r="E53" s="204">
        <v>0</v>
      </c>
      <c r="F53" s="204">
        <v>0</v>
      </c>
      <c r="G53" s="204">
        <v>0</v>
      </c>
      <c r="H53" s="204">
        <v>0</v>
      </c>
      <c r="I53" s="204">
        <v>0</v>
      </c>
      <c r="J53" s="204">
        <v>0</v>
      </c>
      <c r="K53" s="204">
        <v>0</v>
      </c>
      <c r="L53" s="204">
        <v>0</v>
      </c>
      <c r="M53" s="204">
        <v>0</v>
      </c>
      <c r="N53" s="204">
        <v>0</v>
      </c>
      <c r="O53" s="204">
        <v>0</v>
      </c>
      <c r="P53" s="204">
        <v>0</v>
      </c>
      <c r="Q53" s="204">
        <v>0</v>
      </c>
      <c r="R53" s="204">
        <v>0</v>
      </c>
      <c r="S53" s="239">
        <v>0</v>
      </c>
      <c r="T53" s="319" t="e">
        <v>#DIV/0!</v>
      </c>
      <c r="U53" s="239">
        <v>0</v>
      </c>
      <c r="V53" s="239">
        <v>0</v>
      </c>
      <c r="W53" s="239">
        <v>0</v>
      </c>
      <c r="X53" s="239">
        <v>0</v>
      </c>
      <c r="Y53" s="239">
        <v>0</v>
      </c>
      <c r="Z53" s="239">
        <v>0</v>
      </c>
    </row>
    <row r="54" spans="1:27" x14ac:dyDescent="0.3">
      <c r="A54" s="318" t="s">
        <v>469</v>
      </c>
      <c r="B54" s="204">
        <v>0</v>
      </c>
      <c r="C54" s="204">
        <v>0</v>
      </c>
      <c r="D54" s="204">
        <v>0</v>
      </c>
      <c r="E54" s="204">
        <v>0</v>
      </c>
      <c r="F54" s="204">
        <v>0</v>
      </c>
      <c r="G54" s="204">
        <v>0</v>
      </c>
      <c r="H54" s="204">
        <v>0</v>
      </c>
      <c r="I54" s="204">
        <v>0</v>
      </c>
      <c r="J54" s="204">
        <v>0</v>
      </c>
      <c r="K54" s="204">
        <v>0</v>
      </c>
      <c r="L54" s="204">
        <v>0</v>
      </c>
      <c r="M54" s="204">
        <v>0</v>
      </c>
      <c r="N54" s="204">
        <v>0</v>
      </c>
      <c r="O54" s="204">
        <v>0</v>
      </c>
      <c r="P54" s="204">
        <v>0</v>
      </c>
      <c r="Q54" s="204">
        <v>0</v>
      </c>
      <c r="R54" s="204">
        <v>0</v>
      </c>
      <c r="S54" s="239">
        <v>0</v>
      </c>
      <c r="T54" s="319" t="e">
        <v>#DIV/0!</v>
      </c>
      <c r="U54" s="239">
        <v>0</v>
      </c>
      <c r="V54" s="239">
        <v>0</v>
      </c>
      <c r="W54" s="239">
        <v>0</v>
      </c>
      <c r="X54" s="239">
        <v>0</v>
      </c>
      <c r="Y54" s="239">
        <v>0</v>
      </c>
      <c r="Z54" s="239">
        <v>0</v>
      </c>
    </row>
    <row r="55" spans="1:27" x14ac:dyDescent="0.3">
      <c r="A55" s="314" t="s">
        <v>470</v>
      </c>
      <c r="B55" s="320">
        <v>0</v>
      </c>
      <c r="C55" s="320">
        <v>0</v>
      </c>
      <c r="D55" s="320">
        <v>0</v>
      </c>
      <c r="E55" s="320">
        <v>0</v>
      </c>
      <c r="F55" s="320">
        <v>0</v>
      </c>
      <c r="G55" s="320">
        <v>0</v>
      </c>
      <c r="H55" s="320">
        <v>0</v>
      </c>
      <c r="I55" s="320">
        <v>0</v>
      </c>
      <c r="J55" s="320">
        <v>0</v>
      </c>
      <c r="K55" s="320">
        <v>0</v>
      </c>
      <c r="L55" s="320">
        <v>0</v>
      </c>
      <c r="M55" s="320">
        <v>0</v>
      </c>
      <c r="N55" s="320">
        <v>0</v>
      </c>
      <c r="O55" s="320">
        <v>0</v>
      </c>
      <c r="P55" s="320">
        <v>0</v>
      </c>
      <c r="Q55" s="320">
        <v>0</v>
      </c>
      <c r="R55" s="320">
        <v>0</v>
      </c>
      <c r="S55" s="316">
        <v>0</v>
      </c>
      <c r="T55" s="317" t="e">
        <v>#DIV/0!</v>
      </c>
      <c r="U55" s="316">
        <v>0</v>
      </c>
      <c r="V55" s="316">
        <v>0</v>
      </c>
      <c r="W55" s="316">
        <v>0</v>
      </c>
      <c r="X55" s="316">
        <v>0</v>
      </c>
      <c r="Y55" s="316">
        <v>0</v>
      </c>
      <c r="Z55" s="316">
        <v>0</v>
      </c>
      <c r="AA55" s="321"/>
    </row>
    <row r="56" spans="1:27" x14ac:dyDescent="0.3">
      <c r="A56" s="314" t="s">
        <v>471</v>
      </c>
      <c r="B56" s="320">
        <v>0</v>
      </c>
      <c r="C56" s="320">
        <v>0</v>
      </c>
      <c r="D56" s="320">
        <v>0</v>
      </c>
      <c r="E56" s="320">
        <v>0</v>
      </c>
      <c r="F56" s="320">
        <v>0</v>
      </c>
      <c r="G56" s="320">
        <v>0</v>
      </c>
      <c r="H56" s="320">
        <v>0</v>
      </c>
      <c r="I56" s="320">
        <v>0</v>
      </c>
      <c r="J56" s="320">
        <v>0</v>
      </c>
      <c r="K56" s="320">
        <v>0</v>
      </c>
      <c r="L56" s="320">
        <v>0</v>
      </c>
      <c r="M56" s="320">
        <v>0</v>
      </c>
      <c r="N56" s="320">
        <v>0</v>
      </c>
      <c r="O56" s="320">
        <v>0</v>
      </c>
      <c r="P56" s="320">
        <v>0</v>
      </c>
      <c r="Q56" s="320">
        <v>0</v>
      </c>
      <c r="R56" s="320">
        <v>0</v>
      </c>
      <c r="S56" s="316">
        <v>0</v>
      </c>
      <c r="T56" s="317" t="e">
        <v>#DIV/0!</v>
      </c>
      <c r="U56" s="316">
        <v>0</v>
      </c>
      <c r="V56" s="316">
        <v>0</v>
      </c>
      <c r="W56" s="316">
        <v>0</v>
      </c>
      <c r="X56" s="316">
        <v>0</v>
      </c>
      <c r="Y56" s="316">
        <v>0</v>
      </c>
      <c r="Z56" s="316">
        <v>0</v>
      </c>
      <c r="AA56" s="321"/>
    </row>
    <row r="57" spans="1:27" x14ac:dyDescent="0.3">
      <c r="A57" s="314" t="s">
        <v>472</v>
      </c>
      <c r="B57" s="320">
        <v>0</v>
      </c>
      <c r="C57" s="320">
        <v>0</v>
      </c>
      <c r="D57" s="320">
        <v>0</v>
      </c>
      <c r="E57" s="320">
        <v>0</v>
      </c>
      <c r="F57" s="320">
        <v>0</v>
      </c>
      <c r="G57" s="320">
        <v>0</v>
      </c>
      <c r="H57" s="320">
        <v>0</v>
      </c>
      <c r="I57" s="320">
        <v>0</v>
      </c>
      <c r="J57" s="320">
        <v>0</v>
      </c>
      <c r="K57" s="320">
        <v>0</v>
      </c>
      <c r="L57" s="320">
        <v>0</v>
      </c>
      <c r="M57" s="320">
        <v>0</v>
      </c>
      <c r="N57" s="320">
        <v>0</v>
      </c>
      <c r="O57" s="320">
        <v>0</v>
      </c>
      <c r="P57" s="320">
        <v>0</v>
      </c>
      <c r="Q57" s="320">
        <v>0</v>
      </c>
      <c r="R57" s="320">
        <v>0</v>
      </c>
      <c r="S57" s="316">
        <v>0</v>
      </c>
      <c r="T57" s="317" t="e">
        <v>#DIV/0!</v>
      </c>
      <c r="U57" s="316">
        <v>0</v>
      </c>
      <c r="V57" s="316">
        <v>0</v>
      </c>
      <c r="W57" s="316">
        <v>0</v>
      </c>
      <c r="X57" s="316">
        <v>0</v>
      </c>
      <c r="Y57" s="316">
        <v>0</v>
      </c>
      <c r="Z57" s="316">
        <v>0</v>
      </c>
      <c r="AA57" s="321"/>
    </row>
    <row r="58" spans="1:27" x14ac:dyDescent="0.3">
      <c r="A58" s="314" t="s">
        <v>473</v>
      </c>
      <c r="B58" s="320">
        <v>0</v>
      </c>
      <c r="C58" s="320">
        <v>0</v>
      </c>
      <c r="D58" s="320">
        <v>0</v>
      </c>
      <c r="E58" s="320">
        <v>0</v>
      </c>
      <c r="F58" s="320">
        <v>0</v>
      </c>
      <c r="G58" s="320">
        <v>0</v>
      </c>
      <c r="H58" s="320">
        <v>0</v>
      </c>
      <c r="I58" s="320">
        <v>0</v>
      </c>
      <c r="J58" s="320">
        <v>0</v>
      </c>
      <c r="K58" s="320">
        <v>0</v>
      </c>
      <c r="L58" s="320">
        <v>0</v>
      </c>
      <c r="M58" s="320">
        <v>0</v>
      </c>
      <c r="N58" s="320">
        <v>0</v>
      </c>
      <c r="O58" s="320">
        <v>0</v>
      </c>
      <c r="P58" s="320">
        <v>0</v>
      </c>
      <c r="Q58" s="320">
        <v>0</v>
      </c>
      <c r="R58" s="320">
        <v>0</v>
      </c>
      <c r="S58" s="316">
        <v>0</v>
      </c>
      <c r="T58" s="317" t="e">
        <v>#DIV/0!</v>
      </c>
      <c r="U58" s="316">
        <v>0</v>
      </c>
      <c r="V58" s="316">
        <v>0</v>
      </c>
      <c r="W58" s="316">
        <v>0</v>
      </c>
      <c r="X58" s="316">
        <v>0</v>
      </c>
      <c r="Y58" s="316">
        <v>0</v>
      </c>
      <c r="Z58" s="316">
        <v>0</v>
      </c>
      <c r="AA58" s="321"/>
    </row>
    <row r="59" spans="1:27" x14ac:dyDescent="0.3">
      <c r="A59" s="314" t="s">
        <v>474</v>
      </c>
      <c r="B59" s="315">
        <v>0</v>
      </c>
      <c r="C59" s="315">
        <v>0</v>
      </c>
      <c r="D59" s="315">
        <v>0</v>
      </c>
      <c r="E59" s="315">
        <v>0</v>
      </c>
      <c r="F59" s="315">
        <v>0</v>
      </c>
      <c r="G59" s="315">
        <v>0</v>
      </c>
      <c r="H59" s="315">
        <v>0</v>
      </c>
      <c r="I59" s="315">
        <v>0</v>
      </c>
      <c r="J59" s="315">
        <v>0</v>
      </c>
      <c r="K59" s="315">
        <v>0</v>
      </c>
      <c r="L59" s="315">
        <v>0</v>
      </c>
      <c r="M59" s="315">
        <v>0</v>
      </c>
      <c r="N59" s="315">
        <v>0</v>
      </c>
      <c r="O59" s="315">
        <v>0</v>
      </c>
      <c r="P59" s="315">
        <v>0</v>
      </c>
      <c r="Q59" s="315">
        <v>0</v>
      </c>
      <c r="R59" s="315">
        <v>0</v>
      </c>
      <c r="S59" s="316">
        <v>0</v>
      </c>
      <c r="T59" s="317" t="e">
        <v>#DIV/0!</v>
      </c>
      <c r="U59" s="316">
        <v>0</v>
      </c>
      <c r="V59" s="316">
        <v>0</v>
      </c>
      <c r="W59" s="316">
        <v>0</v>
      </c>
      <c r="X59" s="316">
        <v>0</v>
      </c>
      <c r="Y59" s="316">
        <v>0</v>
      </c>
      <c r="Z59" s="316">
        <v>0</v>
      </c>
      <c r="AA59" s="321"/>
    </row>
    <row r="60" spans="1:27" x14ac:dyDescent="0.3">
      <c r="A60" s="318" t="s">
        <v>475</v>
      </c>
      <c r="B60" s="204">
        <v>0</v>
      </c>
      <c r="C60" s="204">
        <v>0</v>
      </c>
      <c r="D60" s="204">
        <v>0</v>
      </c>
      <c r="E60" s="204">
        <v>0</v>
      </c>
      <c r="F60" s="204">
        <v>0</v>
      </c>
      <c r="G60" s="204">
        <v>0</v>
      </c>
      <c r="H60" s="204">
        <v>0</v>
      </c>
      <c r="I60" s="204">
        <v>0</v>
      </c>
      <c r="J60" s="204">
        <v>0</v>
      </c>
      <c r="K60" s="204">
        <v>0</v>
      </c>
      <c r="L60" s="204">
        <v>0</v>
      </c>
      <c r="M60" s="204">
        <v>0</v>
      </c>
      <c r="N60" s="204">
        <v>0</v>
      </c>
      <c r="O60" s="204">
        <v>0</v>
      </c>
      <c r="P60" s="204">
        <v>0</v>
      </c>
      <c r="Q60" s="204">
        <v>0</v>
      </c>
      <c r="R60" s="204">
        <v>0</v>
      </c>
      <c r="S60" s="239">
        <v>0</v>
      </c>
      <c r="T60" s="319" t="e">
        <v>#DIV/0!</v>
      </c>
      <c r="U60" s="239">
        <v>0</v>
      </c>
      <c r="V60" s="239">
        <v>0</v>
      </c>
      <c r="W60" s="239">
        <v>0</v>
      </c>
      <c r="X60" s="239">
        <v>0</v>
      </c>
      <c r="Y60" s="239">
        <v>0</v>
      </c>
      <c r="Z60" s="239">
        <v>0</v>
      </c>
    </row>
    <row r="61" spans="1:27" x14ac:dyDescent="0.3">
      <c r="A61" s="318" t="s">
        <v>476</v>
      </c>
      <c r="B61" s="204">
        <v>0</v>
      </c>
      <c r="C61" s="204">
        <v>0</v>
      </c>
      <c r="D61" s="204">
        <v>0</v>
      </c>
      <c r="E61" s="204">
        <v>0</v>
      </c>
      <c r="F61" s="204">
        <v>0</v>
      </c>
      <c r="G61" s="204">
        <v>0</v>
      </c>
      <c r="H61" s="204">
        <v>0</v>
      </c>
      <c r="I61" s="204">
        <v>0</v>
      </c>
      <c r="J61" s="204">
        <v>0</v>
      </c>
      <c r="K61" s="204">
        <v>0</v>
      </c>
      <c r="L61" s="204">
        <v>0</v>
      </c>
      <c r="M61" s="204">
        <v>0</v>
      </c>
      <c r="N61" s="204">
        <v>0</v>
      </c>
      <c r="O61" s="204">
        <v>0</v>
      </c>
      <c r="P61" s="204">
        <v>0</v>
      </c>
      <c r="Q61" s="204">
        <v>0</v>
      </c>
      <c r="R61" s="204">
        <v>0</v>
      </c>
      <c r="S61" s="239">
        <v>0</v>
      </c>
      <c r="T61" s="319" t="e">
        <v>#DIV/0!</v>
      </c>
      <c r="U61" s="239">
        <v>0</v>
      </c>
      <c r="V61" s="239">
        <v>0</v>
      </c>
      <c r="W61" s="239">
        <v>0</v>
      </c>
      <c r="X61" s="239">
        <v>0</v>
      </c>
      <c r="Y61" s="239">
        <v>0</v>
      </c>
      <c r="Z61" s="239">
        <v>0</v>
      </c>
    </row>
    <row r="62" spans="1:27" x14ac:dyDescent="0.3">
      <c r="A62" s="318" t="s">
        <v>477</v>
      </c>
      <c r="B62" s="204">
        <v>0</v>
      </c>
      <c r="C62" s="204">
        <v>0</v>
      </c>
      <c r="D62" s="204">
        <v>0</v>
      </c>
      <c r="E62" s="204">
        <v>0</v>
      </c>
      <c r="F62" s="204">
        <v>0</v>
      </c>
      <c r="G62" s="204">
        <v>0</v>
      </c>
      <c r="H62" s="204">
        <v>0</v>
      </c>
      <c r="I62" s="204">
        <v>0</v>
      </c>
      <c r="J62" s="204">
        <v>0</v>
      </c>
      <c r="K62" s="204">
        <v>0</v>
      </c>
      <c r="L62" s="204">
        <v>0</v>
      </c>
      <c r="M62" s="204">
        <v>0</v>
      </c>
      <c r="N62" s="204">
        <v>0</v>
      </c>
      <c r="O62" s="204">
        <v>0</v>
      </c>
      <c r="P62" s="204">
        <v>0</v>
      </c>
      <c r="Q62" s="204">
        <v>0</v>
      </c>
      <c r="R62" s="204">
        <v>0</v>
      </c>
      <c r="S62" s="239">
        <v>0</v>
      </c>
      <c r="T62" s="319" t="e">
        <v>#DIV/0!</v>
      </c>
      <c r="U62" s="239">
        <v>0</v>
      </c>
      <c r="V62" s="239">
        <v>0</v>
      </c>
      <c r="W62" s="239">
        <v>0</v>
      </c>
      <c r="X62" s="239">
        <v>0</v>
      </c>
      <c r="Y62" s="239">
        <v>0</v>
      </c>
      <c r="Z62" s="239">
        <v>0</v>
      </c>
    </row>
    <row r="63" spans="1:27" x14ac:dyDescent="0.3">
      <c r="A63" s="318" t="s">
        <v>478</v>
      </c>
      <c r="B63" s="204">
        <v>0</v>
      </c>
      <c r="C63" s="204">
        <v>0</v>
      </c>
      <c r="D63" s="204">
        <v>0</v>
      </c>
      <c r="E63" s="204">
        <v>0</v>
      </c>
      <c r="F63" s="204">
        <v>0</v>
      </c>
      <c r="G63" s="204">
        <v>0</v>
      </c>
      <c r="H63" s="204">
        <v>0</v>
      </c>
      <c r="I63" s="204">
        <v>0</v>
      </c>
      <c r="J63" s="204">
        <v>0</v>
      </c>
      <c r="K63" s="204">
        <v>0</v>
      </c>
      <c r="L63" s="204">
        <v>0</v>
      </c>
      <c r="M63" s="204">
        <v>0</v>
      </c>
      <c r="N63" s="204">
        <v>0</v>
      </c>
      <c r="O63" s="204">
        <v>0</v>
      </c>
      <c r="P63" s="204">
        <v>0</v>
      </c>
      <c r="Q63" s="204">
        <v>0</v>
      </c>
      <c r="R63" s="204">
        <v>0</v>
      </c>
      <c r="S63" s="239">
        <v>0</v>
      </c>
      <c r="T63" s="319" t="e">
        <v>#DIV/0!</v>
      </c>
      <c r="U63" s="239">
        <v>0</v>
      </c>
      <c r="V63" s="239">
        <v>0</v>
      </c>
      <c r="W63" s="239">
        <v>0</v>
      </c>
      <c r="X63" s="239">
        <v>0</v>
      </c>
      <c r="Y63" s="239">
        <v>0</v>
      </c>
      <c r="Z63" s="239">
        <v>0</v>
      </c>
    </row>
    <row r="64" spans="1:27" x14ac:dyDescent="0.3">
      <c r="A64" s="318" t="s">
        <v>479</v>
      </c>
      <c r="B64" s="204">
        <v>0</v>
      </c>
      <c r="C64" s="204">
        <v>0</v>
      </c>
      <c r="D64" s="204">
        <v>0</v>
      </c>
      <c r="E64" s="204">
        <v>0</v>
      </c>
      <c r="F64" s="204">
        <v>0</v>
      </c>
      <c r="G64" s="204">
        <v>0</v>
      </c>
      <c r="H64" s="204">
        <v>0</v>
      </c>
      <c r="I64" s="204">
        <v>0</v>
      </c>
      <c r="J64" s="204">
        <v>0</v>
      </c>
      <c r="K64" s="204">
        <v>0</v>
      </c>
      <c r="L64" s="204">
        <v>0</v>
      </c>
      <c r="M64" s="204">
        <v>0</v>
      </c>
      <c r="N64" s="204">
        <v>0</v>
      </c>
      <c r="O64" s="204">
        <v>0</v>
      </c>
      <c r="P64" s="204">
        <v>0</v>
      </c>
      <c r="Q64" s="204">
        <v>0</v>
      </c>
      <c r="R64" s="204">
        <v>0</v>
      </c>
      <c r="S64" s="239">
        <v>0</v>
      </c>
      <c r="T64" s="319" t="e">
        <v>#DIV/0!</v>
      </c>
      <c r="U64" s="239">
        <v>0</v>
      </c>
      <c r="V64" s="239">
        <v>0</v>
      </c>
      <c r="W64" s="239">
        <v>0</v>
      </c>
      <c r="X64" s="239">
        <v>0</v>
      </c>
      <c r="Y64" s="239">
        <v>0</v>
      </c>
      <c r="Z64" s="239">
        <v>0</v>
      </c>
    </row>
    <row r="65" spans="1:27" x14ac:dyDescent="0.3">
      <c r="A65" s="314" t="s">
        <v>480</v>
      </c>
      <c r="B65" s="315">
        <v>0</v>
      </c>
      <c r="C65" s="315">
        <v>0</v>
      </c>
      <c r="D65" s="315">
        <v>0</v>
      </c>
      <c r="E65" s="315">
        <v>0</v>
      </c>
      <c r="F65" s="315">
        <v>0</v>
      </c>
      <c r="G65" s="315">
        <v>0</v>
      </c>
      <c r="H65" s="315">
        <v>0</v>
      </c>
      <c r="I65" s="315">
        <v>0</v>
      </c>
      <c r="J65" s="315">
        <v>0</v>
      </c>
      <c r="K65" s="315">
        <v>0</v>
      </c>
      <c r="L65" s="315">
        <v>0</v>
      </c>
      <c r="M65" s="315">
        <v>0</v>
      </c>
      <c r="N65" s="315">
        <v>0</v>
      </c>
      <c r="O65" s="315">
        <v>0</v>
      </c>
      <c r="P65" s="315">
        <v>0</v>
      </c>
      <c r="Q65" s="315">
        <v>0</v>
      </c>
      <c r="R65" s="315">
        <v>0</v>
      </c>
      <c r="S65" s="316">
        <v>0</v>
      </c>
      <c r="T65" s="317" t="e">
        <v>#DIV/0!</v>
      </c>
      <c r="U65" s="316">
        <v>0</v>
      </c>
      <c r="V65" s="316">
        <v>0</v>
      </c>
      <c r="W65" s="316">
        <v>0</v>
      </c>
      <c r="X65" s="316">
        <v>0</v>
      </c>
      <c r="Y65" s="316">
        <v>0</v>
      </c>
      <c r="Z65" s="316">
        <v>0</v>
      </c>
    </row>
    <row r="66" spans="1:27" x14ac:dyDescent="0.3">
      <c r="A66" s="318" t="s">
        <v>481</v>
      </c>
      <c r="B66" s="204">
        <v>0</v>
      </c>
      <c r="C66" s="204">
        <v>0</v>
      </c>
      <c r="D66" s="204">
        <v>0</v>
      </c>
      <c r="E66" s="204">
        <v>0</v>
      </c>
      <c r="F66" s="204">
        <v>0</v>
      </c>
      <c r="G66" s="204">
        <v>0</v>
      </c>
      <c r="H66" s="204">
        <v>0</v>
      </c>
      <c r="I66" s="204">
        <v>0</v>
      </c>
      <c r="J66" s="204">
        <v>0</v>
      </c>
      <c r="K66" s="204">
        <v>0</v>
      </c>
      <c r="L66" s="204">
        <v>0</v>
      </c>
      <c r="M66" s="204">
        <v>0</v>
      </c>
      <c r="N66" s="204">
        <v>0</v>
      </c>
      <c r="O66" s="204">
        <v>0</v>
      </c>
      <c r="P66" s="204">
        <v>0</v>
      </c>
      <c r="Q66" s="204">
        <v>0</v>
      </c>
      <c r="R66" s="204">
        <v>0</v>
      </c>
      <c r="S66" s="239">
        <v>0</v>
      </c>
      <c r="T66" s="319" t="e">
        <v>#DIV/0!</v>
      </c>
      <c r="U66" s="239">
        <v>0</v>
      </c>
      <c r="V66" s="239">
        <v>0</v>
      </c>
      <c r="W66" s="239">
        <v>0</v>
      </c>
      <c r="X66" s="239">
        <v>0</v>
      </c>
      <c r="Y66" s="239">
        <v>0</v>
      </c>
      <c r="Z66" s="239">
        <v>0</v>
      </c>
    </row>
    <row r="67" spans="1:27" x14ac:dyDescent="0.3">
      <c r="A67" s="318" t="s">
        <v>482</v>
      </c>
      <c r="B67" s="204">
        <v>0</v>
      </c>
      <c r="C67" s="204">
        <v>0</v>
      </c>
      <c r="D67" s="204">
        <v>0</v>
      </c>
      <c r="E67" s="204">
        <v>0</v>
      </c>
      <c r="F67" s="204">
        <v>0</v>
      </c>
      <c r="G67" s="204">
        <v>0</v>
      </c>
      <c r="H67" s="204">
        <v>0</v>
      </c>
      <c r="I67" s="204">
        <v>0</v>
      </c>
      <c r="J67" s="204">
        <v>0</v>
      </c>
      <c r="K67" s="204">
        <v>0</v>
      </c>
      <c r="L67" s="204">
        <v>0</v>
      </c>
      <c r="M67" s="204">
        <v>0</v>
      </c>
      <c r="N67" s="204">
        <v>0</v>
      </c>
      <c r="O67" s="204">
        <v>0</v>
      </c>
      <c r="P67" s="204">
        <v>0</v>
      </c>
      <c r="Q67" s="204">
        <v>0</v>
      </c>
      <c r="R67" s="204">
        <v>0</v>
      </c>
      <c r="S67" s="239">
        <v>0</v>
      </c>
      <c r="T67" s="319" t="e">
        <v>#DIV/0!</v>
      </c>
      <c r="U67" s="239">
        <v>0</v>
      </c>
      <c r="V67" s="239">
        <v>0</v>
      </c>
      <c r="W67" s="239">
        <v>0</v>
      </c>
      <c r="X67" s="239">
        <v>0</v>
      </c>
      <c r="Y67" s="239">
        <v>0</v>
      </c>
      <c r="Z67" s="239">
        <v>0</v>
      </c>
    </row>
    <row r="68" spans="1:27" x14ac:dyDescent="0.3">
      <c r="A68" s="318" t="s">
        <v>483</v>
      </c>
      <c r="B68" s="204">
        <v>0</v>
      </c>
      <c r="C68" s="204">
        <v>0</v>
      </c>
      <c r="D68" s="204">
        <v>0</v>
      </c>
      <c r="E68" s="204">
        <v>0</v>
      </c>
      <c r="F68" s="204">
        <v>0</v>
      </c>
      <c r="G68" s="204">
        <v>0</v>
      </c>
      <c r="H68" s="204">
        <v>0</v>
      </c>
      <c r="I68" s="204">
        <v>0</v>
      </c>
      <c r="J68" s="204">
        <v>0</v>
      </c>
      <c r="K68" s="204">
        <v>0</v>
      </c>
      <c r="L68" s="204">
        <v>0</v>
      </c>
      <c r="M68" s="204">
        <v>0</v>
      </c>
      <c r="N68" s="204">
        <v>0</v>
      </c>
      <c r="O68" s="204">
        <v>0</v>
      </c>
      <c r="P68" s="204">
        <v>0</v>
      </c>
      <c r="Q68" s="204">
        <v>0</v>
      </c>
      <c r="R68" s="204">
        <v>0</v>
      </c>
      <c r="S68" s="239">
        <v>0</v>
      </c>
      <c r="T68" s="319" t="e">
        <v>#DIV/0!</v>
      </c>
      <c r="U68" s="239">
        <v>0</v>
      </c>
      <c r="V68" s="239">
        <v>0</v>
      </c>
      <c r="W68" s="239">
        <v>0</v>
      </c>
      <c r="X68" s="239">
        <v>0</v>
      </c>
      <c r="Y68" s="239">
        <v>0</v>
      </c>
      <c r="Z68" s="239">
        <v>0</v>
      </c>
    </row>
    <row r="69" spans="1:27" x14ac:dyDescent="0.3">
      <c r="A69" s="318" t="s">
        <v>484</v>
      </c>
      <c r="B69" s="204">
        <v>0</v>
      </c>
      <c r="C69" s="204">
        <v>0</v>
      </c>
      <c r="D69" s="204">
        <v>0</v>
      </c>
      <c r="E69" s="204">
        <v>0</v>
      </c>
      <c r="F69" s="204">
        <v>0</v>
      </c>
      <c r="G69" s="204">
        <v>0</v>
      </c>
      <c r="H69" s="204">
        <v>0</v>
      </c>
      <c r="I69" s="204">
        <v>0</v>
      </c>
      <c r="J69" s="204">
        <v>0</v>
      </c>
      <c r="K69" s="204">
        <v>0</v>
      </c>
      <c r="L69" s="204">
        <v>0</v>
      </c>
      <c r="M69" s="204">
        <v>0</v>
      </c>
      <c r="N69" s="204">
        <v>0</v>
      </c>
      <c r="O69" s="204">
        <v>0</v>
      </c>
      <c r="P69" s="204">
        <v>0</v>
      </c>
      <c r="Q69" s="204">
        <v>0</v>
      </c>
      <c r="R69" s="204">
        <v>0</v>
      </c>
      <c r="S69" s="239">
        <v>0</v>
      </c>
      <c r="T69" s="319" t="e">
        <v>#DIV/0!</v>
      </c>
      <c r="U69" s="239">
        <v>0</v>
      </c>
      <c r="V69" s="239">
        <v>0</v>
      </c>
      <c r="W69" s="239">
        <v>0</v>
      </c>
      <c r="X69" s="239">
        <v>0</v>
      </c>
      <c r="Y69" s="239">
        <v>0</v>
      </c>
      <c r="Z69" s="239">
        <v>0</v>
      </c>
    </row>
    <row r="70" spans="1:27" x14ac:dyDescent="0.3">
      <c r="A70" s="318" t="s">
        <v>485</v>
      </c>
      <c r="B70" s="204">
        <v>0</v>
      </c>
      <c r="C70" s="204">
        <v>0</v>
      </c>
      <c r="D70" s="204">
        <v>0</v>
      </c>
      <c r="E70" s="204">
        <v>0</v>
      </c>
      <c r="F70" s="204">
        <v>0</v>
      </c>
      <c r="G70" s="204">
        <v>0</v>
      </c>
      <c r="H70" s="204">
        <v>0</v>
      </c>
      <c r="I70" s="204">
        <v>0</v>
      </c>
      <c r="J70" s="204">
        <v>0</v>
      </c>
      <c r="K70" s="204">
        <v>0</v>
      </c>
      <c r="L70" s="204">
        <v>0</v>
      </c>
      <c r="M70" s="204">
        <v>0</v>
      </c>
      <c r="N70" s="204">
        <v>0</v>
      </c>
      <c r="O70" s="204">
        <v>0</v>
      </c>
      <c r="P70" s="204">
        <v>0</v>
      </c>
      <c r="Q70" s="204">
        <v>0</v>
      </c>
      <c r="R70" s="204">
        <v>0</v>
      </c>
      <c r="S70" s="239">
        <v>0</v>
      </c>
      <c r="T70" s="319" t="e">
        <v>#DIV/0!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</row>
    <row r="71" spans="1:27" x14ac:dyDescent="0.3">
      <c r="A71" s="318" t="s">
        <v>486</v>
      </c>
      <c r="B71" s="204">
        <v>0</v>
      </c>
      <c r="C71" s="204">
        <v>0</v>
      </c>
      <c r="D71" s="204">
        <v>0</v>
      </c>
      <c r="E71" s="204">
        <v>0</v>
      </c>
      <c r="F71" s="204">
        <v>0</v>
      </c>
      <c r="G71" s="204">
        <v>0</v>
      </c>
      <c r="H71" s="204">
        <v>0</v>
      </c>
      <c r="I71" s="204">
        <v>0</v>
      </c>
      <c r="J71" s="204">
        <v>0</v>
      </c>
      <c r="K71" s="204">
        <v>0</v>
      </c>
      <c r="L71" s="204">
        <v>0</v>
      </c>
      <c r="M71" s="204">
        <v>0</v>
      </c>
      <c r="N71" s="204">
        <v>0</v>
      </c>
      <c r="O71" s="204">
        <v>0</v>
      </c>
      <c r="P71" s="204">
        <v>0</v>
      </c>
      <c r="Q71" s="204">
        <v>0</v>
      </c>
      <c r="R71" s="204">
        <v>0</v>
      </c>
      <c r="S71" s="239">
        <v>0</v>
      </c>
      <c r="T71" s="319" t="e">
        <v>#DIV/0!</v>
      </c>
      <c r="U71" s="239">
        <v>0</v>
      </c>
      <c r="V71" s="239">
        <v>0</v>
      </c>
      <c r="W71" s="239">
        <v>0</v>
      </c>
      <c r="X71" s="239">
        <v>0</v>
      </c>
      <c r="Y71" s="239">
        <v>0</v>
      </c>
      <c r="Z71" s="239">
        <v>0</v>
      </c>
    </row>
    <row r="72" spans="1:27" x14ac:dyDescent="0.3">
      <c r="A72" s="314" t="s">
        <v>487</v>
      </c>
      <c r="B72" s="315">
        <v>0</v>
      </c>
      <c r="C72" s="315">
        <v>0</v>
      </c>
      <c r="D72" s="315">
        <v>0</v>
      </c>
      <c r="E72" s="315">
        <v>0</v>
      </c>
      <c r="F72" s="315">
        <v>0</v>
      </c>
      <c r="G72" s="315">
        <v>0</v>
      </c>
      <c r="H72" s="315">
        <v>0</v>
      </c>
      <c r="I72" s="315">
        <v>0</v>
      </c>
      <c r="J72" s="315">
        <v>0</v>
      </c>
      <c r="K72" s="315">
        <v>0</v>
      </c>
      <c r="L72" s="315">
        <v>0</v>
      </c>
      <c r="M72" s="315">
        <v>0</v>
      </c>
      <c r="N72" s="315">
        <v>0</v>
      </c>
      <c r="O72" s="315">
        <v>0</v>
      </c>
      <c r="P72" s="315">
        <v>0</v>
      </c>
      <c r="Q72" s="315">
        <v>0</v>
      </c>
      <c r="R72" s="315">
        <v>0</v>
      </c>
      <c r="S72" s="316">
        <v>0</v>
      </c>
      <c r="T72" s="317" t="e">
        <v>#DIV/0!</v>
      </c>
      <c r="U72" s="316">
        <v>0</v>
      </c>
      <c r="V72" s="316">
        <v>0</v>
      </c>
      <c r="W72" s="316">
        <v>0</v>
      </c>
      <c r="X72" s="316">
        <v>0</v>
      </c>
      <c r="Y72" s="316">
        <v>0</v>
      </c>
      <c r="Z72" s="316">
        <v>0</v>
      </c>
    </row>
    <row r="73" spans="1:27" x14ac:dyDescent="0.3">
      <c r="A73" s="318" t="s">
        <v>488</v>
      </c>
      <c r="B73" s="204">
        <v>0</v>
      </c>
      <c r="C73" s="204">
        <v>0</v>
      </c>
      <c r="D73" s="204">
        <v>0</v>
      </c>
      <c r="E73" s="204">
        <v>0</v>
      </c>
      <c r="F73" s="204">
        <v>0</v>
      </c>
      <c r="G73" s="204">
        <v>0</v>
      </c>
      <c r="H73" s="204">
        <v>0</v>
      </c>
      <c r="I73" s="204">
        <v>0</v>
      </c>
      <c r="J73" s="204">
        <v>0</v>
      </c>
      <c r="K73" s="204">
        <v>0</v>
      </c>
      <c r="L73" s="204">
        <v>0</v>
      </c>
      <c r="M73" s="204">
        <v>0</v>
      </c>
      <c r="N73" s="204">
        <v>0</v>
      </c>
      <c r="O73" s="204">
        <v>0</v>
      </c>
      <c r="P73" s="204">
        <v>0</v>
      </c>
      <c r="Q73" s="204">
        <v>0</v>
      </c>
      <c r="R73" s="204">
        <v>0</v>
      </c>
      <c r="S73" s="239">
        <v>0</v>
      </c>
      <c r="T73" s="319" t="e">
        <v>#DIV/0!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</row>
    <row r="74" spans="1:27" x14ac:dyDescent="0.3">
      <c r="A74" s="318" t="s">
        <v>489</v>
      </c>
      <c r="B74" s="204">
        <v>0</v>
      </c>
      <c r="C74" s="204">
        <v>0</v>
      </c>
      <c r="D74" s="204">
        <v>0</v>
      </c>
      <c r="E74" s="204">
        <v>0</v>
      </c>
      <c r="F74" s="204">
        <v>0</v>
      </c>
      <c r="G74" s="204">
        <v>0</v>
      </c>
      <c r="H74" s="204">
        <v>0</v>
      </c>
      <c r="I74" s="204">
        <v>0</v>
      </c>
      <c r="J74" s="204">
        <v>0</v>
      </c>
      <c r="K74" s="204">
        <v>0</v>
      </c>
      <c r="L74" s="204">
        <v>0</v>
      </c>
      <c r="M74" s="204">
        <v>0</v>
      </c>
      <c r="N74" s="204">
        <v>0</v>
      </c>
      <c r="O74" s="204">
        <v>0</v>
      </c>
      <c r="P74" s="204">
        <v>0</v>
      </c>
      <c r="Q74" s="204">
        <v>0</v>
      </c>
      <c r="R74" s="204">
        <v>0</v>
      </c>
      <c r="S74" s="239">
        <v>0</v>
      </c>
      <c r="T74" s="319" t="e">
        <v>#DIV/0!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</row>
    <row r="75" spans="1:27" x14ac:dyDescent="0.3">
      <c r="A75" s="314" t="s">
        <v>490</v>
      </c>
      <c r="B75" s="320">
        <v>0</v>
      </c>
      <c r="C75" s="320">
        <v>0</v>
      </c>
      <c r="D75" s="320">
        <v>0</v>
      </c>
      <c r="E75" s="320">
        <v>0</v>
      </c>
      <c r="F75" s="320">
        <v>0</v>
      </c>
      <c r="G75" s="320">
        <v>0</v>
      </c>
      <c r="H75" s="320">
        <v>0</v>
      </c>
      <c r="I75" s="320">
        <v>0</v>
      </c>
      <c r="J75" s="320">
        <v>0</v>
      </c>
      <c r="K75" s="320">
        <v>0</v>
      </c>
      <c r="L75" s="320">
        <v>0</v>
      </c>
      <c r="M75" s="320">
        <v>0</v>
      </c>
      <c r="N75" s="320">
        <v>0</v>
      </c>
      <c r="O75" s="320">
        <v>0</v>
      </c>
      <c r="P75" s="320">
        <v>0</v>
      </c>
      <c r="Q75" s="320">
        <v>0</v>
      </c>
      <c r="R75" s="320">
        <v>0</v>
      </c>
      <c r="S75" s="316">
        <v>0</v>
      </c>
      <c r="T75" s="317" t="e">
        <v>#DIV/0!</v>
      </c>
      <c r="U75" s="316">
        <v>0</v>
      </c>
      <c r="V75" s="316">
        <v>0</v>
      </c>
      <c r="W75" s="316">
        <v>0</v>
      </c>
      <c r="X75" s="316">
        <v>0</v>
      </c>
      <c r="Y75" s="316">
        <v>0</v>
      </c>
      <c r="Z75" s="316">
        <v>0</v>
      </c>
      <c r="AA75" s="321"/>
    </row>
    <row r="76" spans="1:27" x14ac:dyDescent="0.3">
      <c r="A76" s="314" t="s">
        <v>491</v>
      </c>
      <c r="B76" s="320">
        <v>0</v>
      </c>
      <c r="C76" s="320">
        <v>0</v>
      </c>
      <c r="D76" s="320">
        <v>0</v>
      </c>
      <c r="E76" s="320">
        <v>0</v>
      </c>
      <c r="F76" s="320">
        <v>0</v>
      </c>
      <c r="G76" s="320">
        <v>0</v>
      </c>
      <c r="H76" s="320">
        <v>0</v>
      </c>
      <c r="I76" s="320">
        <v>0</v>
      </c>
      <c r="J76" s="320">
        <v>0</v>
      </c>
      <c r="K76" s="320">
        <v>0</v>
      </c>
      <c r="L76" s="320">
        <v>0</v>
      </c>
      <c r="M76" s="320">
        <v>0</v>
      </c>
      <c r="N76" s="320">
        <v>0</v>
      </c>
      <c r="O76" s="320">
        <v>0</v>
      </c>
      <c r="P76" s="320">
        <v>0</v>
      </c>
      <c r="Q76" s="320">
        <v>0</v>
      </c>
      <c r="R76" s="320">
        <v>0</v>
      </c>
      <c r="S76" s="316">
        <v>0</v>
      </c>
      <c r="T76" s="317" t="e">
        <v>#DIV/0!</v>
      </c>
      <c r="U76" s="316">
        <v>0</v>
      </c>
      <c r="V76" s="316">
        <v>0</v>
      </c>
      <c r="W76" s="316">
        <v>0</v>
      </c>
      <c r="X76" s="316">
        <v>0</v>
      </c>
      <c r="Y76" s="316">
        <v>0</v>
      </c>
      <c r="Z76" s="316">
        <v>0</v>
      </c>
      <c r="AA76" s="321"/>
    </row>
    <row r="77" spans="1:27" x14ac:dyDescent="0.3">
      <c r="A77" s="314" t="s">
        <v>492</v>
      </c>
      <c r="B77" s="320">
        <v>0</v>
      </c>
      <c r="C77" s="320">
        <v>0</v>
      </c>
      <c r="D77" s="320">
        <v>0</v>
      </c>
      <c r="E77" s="320">
        <v>0</v>
      </c>
      <c r="F77" s="320">
        <v>0</v>
      </c>
      <c r="G77" s="320">
        <v>0</v>
      </c>
      <c r="H77" s="320">
        <v>0</v>
      </c>
      <c r="I77" s="320">
        <v>0</v>
      </c>
      <c r="J77" s="320">
        <v>0</v>
      </c>
      <c r="K77" s="320">
        <v>0</v>
      </c>
      <c r="L77" s="320">
        <v>0</v>
      </c>
      <c r="M77" s="320">
        <v>0</v>
      </c>
      <c r="N77" s="320">
        <v>0</v>
      </c>
      <c r="O77" s="320">
        <v>0</v>
      </c>
      <c r="P77" s="320">
        <v>0</v>
      </c>
      <c r="Q77" s="320">
        <v>0</v>
      </c>
      <c r="R77" s="320">
        <v>0</v>
      </c>
      <c r="S77" s="316">
        <v>0</v>
      </c>
      <c r="T77" s="317" t="e">
        <v>#DIV/0!</v>
      </c>
      <c r="U77" s="316">
        <v>0</v>
      </c>
      <c r="V77" s="316">
        <v>0</v>
      </c>
      <c r="W77" s="316">
        <v>0</v>
      </c>
      <c r="X77" s="316">
        <v>0</v>
      </c>
      <c r="Y77" s="316">
        <v>0</v>
      </c>
      <c r="Z77" s="316">
        <v>0</v>
      </c>
      <c r="AA77" s="321"/>
    </row>
    <row r="78" spans="1:27" x14ac:dyDescent="0.3">
      <c r="A78" s="314" t="s">
        <v>493</v>
      </c>
      <c r="B78" s="315">
        <v>0</v>
      </c>
      <c r="C78" s="315">
        <v>0</v>
      </c>
      <c r="D78" s="315">
        <v>0</v>
      </c>
      <c r="E78" s="315">
        <v>0</v>
      </c>
      <c r="F78" s="315">
        <v>0</v>
      </c>
      <c r="G78" s="315">
        <v>0</v>
      </c>
      <c r="H78" s="315">
        <v>0</v>
      </c>
      <c r="I78" s="315">
        <v>0</v>
      </c>
      <c r="J78" s="315">
        <v>0</v>
      </c>
      <c r="K78" s="315">
        <v>0</v>
      </c>
      <c r="L78" s="315">
        <v>0</v>
      </c>
      <c r="M78" s="315">
        <v>0</v>
      </c>
      <c r="N78" s="315">
        <v>0</v>
      </c>
      <c r="O78" s="315">
        <v>0</v>
      </c>
      <c r="P78" s="315">
        <v>0</v>
      </c>
      <c r="Q78" s="315">
        <v>0</v>
      </c>
      <c r="R78" s="315">
        <v>0</v>
      </c>
      <c r="S78" s="316">
        <v>0</v>
      </c>
      <c r="T78" s="317" t="e">
        <v>#DIV/0!</v>
      </c>
      <c r="U78" s="316">
        <v>0</v>
      </c>
      <c r="V78" s="316">
        <v>0</v>
      </c>
      <c r="W78" s="316">
        <v>0</v>
      </c>
      <c r="X78" s="316">
        <v>0</v>
      </c>
      <c r="Y78" s="316">
        <v>0</v>
      </c>
      <c r="Z78" s="316">
        <v>0</v>
      </c>
      <c r="AA78" s="321"/>
    </row>
    <row r="79" spans="1:27" x14ac:dyDescent="0.3">
      <c r="A79" s="318" t="s">
        <v>494</v>
      </c>
      <c r="B79" s="204">
        <v>0</v>
      </c>
      <c r="C79" s="204">
        <v>0</v>
      </c>
      <c r="D79" s="204">
        <v>0</v>
      </c>
      <c r="E79" s="204">
        <v>0</v>
      </c>
      <c r="F79" s="204">
        <v>0</v>
      </c>
      <c r="G79" s="204">
        <v>0</v>
      </c>
      <c r="H79" s="204">
        <v>0</v>
      </c>
      <c r="I79" s="204">
        <v>0</v>
      </c>
      <c r="J79" s="204">
        <v>0</v>
      </c>
      <c r="K79" s="204">
        <v>0</v>
      </c>
      <c r="L79" s="204">
        <v>0</v>
      </c>
      <c r="M79" s="204">
        <v>0</v>
      </c>
      <c r="N79" s="204">
        <v>0</v>
      </c>
      <c r="O79" s="204">
        <v>0</v>
      </c>
      <c r="P79" s="204">
        <v>0</v>
      </c>
      <c r="Q79" s="204">
        <v>0</v>
      </c>
      <c r="R79" s="204">
        <v>0</v>
      </c>
      <c r="S79" s="239">
        <v>0</v>
      </c>
      <c r="T79" s="319" t="e">
        <v>#DIV/0!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</row>
    <row r="80" spans="1:27" x14ac:dyDescent="0.3">
      <c r="A80" s="318" t="s">
        <v>495</v>
      </c>
      <c r="B80" s="204">
        <v>0</v>
      </c>
      <c r="C80" s="204">
        <v>0</v>
      </c>
      <c r="D80" s="204">
        <v>0</v>
      </c>
      <c r="E80" s="204">
        <v>0</v>
      </c>
      <c r="F80" s="204">
        <v>0</v>
      </c>
      <c r="G80" s="204">
        <v>0</v>
      </c>
      <c r="H80" s="204">
        <v>0</v>
      </c>
      <c r="I80" s="204">
        <v>0</v>
      </c>
      <c r="J80" s="204">
        <v>0</v>
      </c>
      <c r="K80" s="204">
        <v>0</v>
      </c>
      <c r="L80" s="204">
        <v>0</v>
      </c>
      <c r="M80" s="204">
        <v>0</v>
      </c>
      <c r="N80" s="204">
        <v>0</v>
      </c>
      <c r="O80" s="204">
        <v>0</v>
      </c>
      <c r="P80" s="204">
        <v>0</v>
      </c>
      <c r="Q80" s="204">
        <v>0</v>
      </c>
      <c r="R80" s="204">
        <v>0</v>
      </c>
      <c r="S80" s="239">
        <v>0</v>
      </c>
      <c r="T80" s="319" t="e">
        <v>#DIV/0!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</row>
    <row r="81" spans="1:26" x14ac:dyDescent="0.3">
      <c r="A81" s="314" t="s">
        <v>496</v>
      </c>
      <c r="B81" s="315">
        <v>0</v>
      </c>
      <c r="C81" s="315">
        <v>0</v>
      </c>
      <c r="D81" s="315">
        <v>0</v>
      </c>
      <c r="E81" s="315">
        <v>0</v>
      </c>
      <c r="F81" s="315">
        <v>0</v>
      </c>
      <c r="G81" s="315">
        <v>0</v>
      </c>
      <c r="H81" s="315">
        <v>0</v>
      </c>
      <c r="I81" s="315">
        <v>0</v>
      </c>
      <c r="J81" s="315">
        <v>0</v>
      </c>
      <c r="K81" s="315">
        <v>0</v>
      </c>
      <c r="L81" s="315">
        <v>0</v>
      </c>
      <c r="M81" s="315">
        <v>0</v>
      </c>
      <c r="N81" s="315">
        <v>0</v>
      </c>
      <c r="O81" s="315">
        <v>0</v>
      </c>
      <c r="P81" s="315">
        <v>0</v>
      </c>
      <c r="Q81" s="315">
        <v>0</v>
      </c>
      <c r="R81" s="315">
        <v>0</v>
      </c>
      <c r="S81" s="316">
        <v>0</v>
      </c>
      <c r="T81" s="317" t="e">
        <v>#DIV/0!</v>
      </c>
      <c r="U81" s="316">
        <v>0</v>
      </c>
      <c r="V81" s="316">
        <v>0</v>
      </c>
      <c r="W81" s="316">
        <v>0</v>
      </c>
      <c r="X81" s="316">
        <v>0</v>
      </c>
      <c r="Y81" s="316">
        <v>0</v>
      </c>
      <c r="Z81" s="316">
        <v>0</v>
      </c>
    </row>
    <row r="82" spans="1:26" x14ac:dyDescent="0.3">
      <c r="A82" s="322" t="s">
        <v>497</v>
      </c>
      <c r="B82" s="204">
        <v>0</v>
      </c>
      <c r="C82" s="204">
        <v>0</v>
      </c>
      <c r="D82" s="204">
        <v>0</v>
      </c>
      <c r="E82" s="204">
        <v>0</v>
      </c>
      <c r="F82" s="204">
        <v>0</v>
      </c>
      <c r="G82" s="204">
        <v>0</v>
      </c>
      <c r="H82" s="204">
        <v>0</v>
      </c>
      <c r="I82" s="204">
        <v>0</v>
      </c>
      <c r="J82" s="204">
        <v>0</v>
      </c>
      <c r="K82" s="204">
        <v>0</v>
      </c>
      <c r="L82" s="204">
        <v>0</v>
      </c>
      <c r="M82" s="204">
        <v>0</v>
      </c>
      <c r="N82" s="204">
        <v>0</v>
      </c>
      <c r="O82" s="204">
        <v>0</v>
      </c>
      <c r="P82" s="204">
        <v>0</v>
      </c>
      <c r="Q82" s="204">
        <v>0</v>
      </c>
      <c r="R82" s="204">
        <v>0</v>
      </c>
      <c r="S82" s="239">
        <v>0</v>
      </c>
      <c r="T82" s="319" t="e">
        <v>#DIV/0!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</row>
    <row r="83" spans="1:26" x14ac:dyDescent="0.3">
      <c r="A83" s="322" t="s">
        <v>498</v>
      </c>
      <c r="B83" s="204">
        <v>0</v>
      </c>
      <c r="C83" s="204">
        <v>0</v>
      </c>
      <c r="D83" s="204">
        <v>0</v>
      </c>
      <c r="E83" s="204">
        <v>0</v>
      </c>
      <c r="F83" s="204">
        <v>0</v>
      </c>
      <c r="G83" s="204">
        <v>0</v>
      </c>
      <c r="H83" s="204">
        <v>0</v>
      </c>
      <c r="I83" s="204">
        <v>0</v>
      </c>
      <c r="J83" s="204">
        <v>0</v>
      </c>
      <c r="K83" s="204">
        <v>0</v>
      </c>
      <c r="L83" s="204">
        <v>0</v>
      </c>
      <c r="M83" s="204">
        <v>0</v>
      </c>
      <c r="N83" s="204">
        <v>0</v>
      </c>
      <c r="O83" s="204">
        <v>0</v>
      </c>
      <c r="P83" s="204">
        <v>0</v>
      </c>
      <c r="Q83" s="204">
        <v>0</v>
      </c>
      <c r="R83" s="204">
        <v>0</v>
      </c>
      <c r="S83" s="239">
        <v>0</v>
      </c>
      <c r="T83" s="319" t="e">
        <v>#DIV/0!</v>
      </c>
      <c r="U83" s="239">
        <v>0</v>
      </c>
      <c r="V83" s="239">
        <v>0</v>
      </c>
      <c r="W83" s="239">
        <v>0</v>
      </c>
      <c r="X83" s="239">
        <v>0</v>
      </c>
      <c r="Y83" s="239">
        <v>0</v>
      </c>
      <c r="Z83" s="239">
        <v>0</v>
      </c>
    </row>
    <row r="84" spans="1:26" x14ac:dyDescent="0.3">
      <c r="A84" s="322" t="s">
        <v>499</v>
      </c>
      <c r="B84" s="204">
        <v>0</v>
      </c>
      <c r="C84" s="204">
        <v>0</v>
      </c>
      <c r="D84" s="204">
        <v>0</v>
      </c>
      <c r="E84" s="204">
        <v>0</v>
      </c>
      <c r="F84" s="204">
        <v>0</v>
      </c>
      <c r="G84" s="204">
        <v>0</v>
      </c>
      <c r="H84" s="204">
        <v>0</v>
      </c>
      <c r="I84" s="204">
        <v>0</v>
      </c>
      <c r="J84" s="204">
        <v>0</v>
      </c>
      <c r="K84" s="204">
        <v>0</v>
      </c>
      <c r="L84" s="204">
        <v>0</v>
      </c>
      <c r="M84" s="204">
        <v>0</v>
      </c>
      <c r="N84" s="204">
        <v>0</v>
      </c>
      <c r="O84" s="204">
        <v>0</v>
      </c>
      <c r="P84" s="204">
        <v>0</v>
      </c>
      <c r="Q84" s="204">
        <v>0</v>
      </c>
      <c r="R84" s="204">
        <v>0</v>
      </c>
      <c r="S84" s="239">
        <v>0</v>
      </c>
      <c r="T84" s="319" t="e">
        <v>#DIV/0!</v>
      </c>
      <c r="U84" s="239">
        <v>0</v>
      </c>
      <c r="V84" s="239">
        <v>0</v>
      </c>
      <c r="W84" s="239">
        <v>0</v>
      </c>
      <c r="X84" s="239">
        <v>0</v>
      </c>
      <c r="Y84" s="239">
        <v>0</v>
      </c>
      <c r="Z84" s="239">
        <v>0</v>
      </c>
    </row>
    <row r="85" spans="1:26" x14ac:dyDescent="0.3">
      <c r="A85" s="322" t="s">
        <v>500</v>
      </c>
      <c r="B85" s="204">
        <v>0</v>
      </c>
      <c r="C85" s="204">
        <v>0</v>
      </c>
      <c r="D85" s="204">
        <v>0</v>
      </c>
      <c r="E85" s="204">
        <v>0</v>
      </c>
      <c r="F85" s="204">
        <v>0</v>
      </c>
      <c r="G85" s="204">
        <v>0</v>
      </c>
      <c r="H85" s="204">
        <v>0</v>
      </c>
      <c r="I85" s="204">
        <v>0</v>
      </c>
      <c r="J85" s="204">
        <v>0</v>
      </c>
      <c r="K85" s="204">
        <v>0</v>
      </c>
      <c r="L85" s="204">
        <v>0</v>
      </c>
      <c r="M85" s="204">
        <v>0</v>
      </c>
      <c r="N85" s="204">
        <v>0</v>
      </c>
      <c r="O85" s="204">
        <v>0</v>
      </c>
      <c r="P85" s="204">
        <v>0</v>
      </c>
      <c r="Q85" s="204">
        <v>0</v>
      </c>
      <c r="R85" s="204">
        <v>0</v>
      </c>
      <c r="S85" s="239">
        <v>0</v>
      </c>
      <c r="T85" s="319" t="e">
        <v>#DIV/0!</v>
      </c>
      <c r="U85" s="239">
        <v>0</v>
      </c>
      <c r="V85" s="239">
        <v>0</v>
      </c>
      <c r="W85" s="239">
        <v>0</v>
      </c>
      <c r="X85" s="239">
        <v>0</v>
      </c>
      <c r="Y85" s="239">
        <v>0</v>
      </c>
      <c r="Z85" s="239">
        <v>0</v>
      </c>
    </row>
    <row r="86" spans="1:26" x14ac:dyDescent="0.3">
      <c r="A86" s="322" t="s">
        <v>501</v>
      </c>
      <c r="B86" s="204">
        <v>0</v>
      </c>
      <c r="C86" s="204">
        <v>0</v>
      </c>
      <c r="D86" s="204">
        <v>0</v>
      </c>
      <c r="E86" s="204">
        <v>0</v>
      </c>
      <c r="F86" s="204">
        <v>0</v>
      </c>
      <c r="G86" s="204">
        <v>0</v>
      </c>
      <c r="H86" s="204">
        <v>0</v>
      </c>
      <c r="I86" s="204">
        <v>0</v>
      </c>
      <c r="J86" s="204">
        <v>0</v>
      </c>
      <c r="K86" s="204">
        <v>0</v>
      </c>
      <c r="L86" s="204">
        <v>0</v>
      </c>
      <c r="M86" s="204">
        <v>0</v>
      </c>
      <c r="N86" s="204">
        <v>0</v>
      </c>
      <c r="O86" s="204">
        <v>0</v>
      </c>
      <c r="P86" s="204">
        <v>0</v>
      </c>
      <c r="Q86" s="204">
        <v>0</v>
      </c>
      <c r="R86" s="204">
        <v>0</v>
      </c>
      <c r="S86" s="239">
        <v>0</v>
      </c>
      <c r="T86" s="319" t="e">
        <v>#DIV/0!</v>
      </c>
      <c r="U86" s="239">
        <v>0</v>
      </c>
      <c r="V86" s="239">
        <v>0</v>
      </c>
      <c r="W86" s="239">
        <v>0</v>
      </c>
      <c r="X86" s="239">
        <v>0</v>
      </c>
      <c r="Y86" s="239">
        <v>0</v>
      </c>
      <c r="Z86" s="239">
        <v>0</v>
      </c>
    </row>
    <row r="87" spans="1:26" x14ac:dyDescent="0.3">
      <c r="A87" s="322" t="s">
        <v>502</v>
      </c>
      <c r="B87" s="204">
        <v>0</v>
      </c>
      <c r="C87" s="204">
        <v>0</v>
      </c>
      <c r="D87" s="204">
        <v>0</v>
      </c>
      <c r="E87" s="204">
        <v>0</v>
      </c>
      <c r="F87" s="204">
        <v>0</v>
      </c>
      <c r="G87" s="204">
        <v>0</v>
      </c>
      <c r="H87" s="204">
        <v>0</v>
      </c>
      <c r="I87" s="204">
        <v>0</v>
      </c>
      <c r="J87" s="204">
        <v>0</v>
      </c>
      <c r="K87" s="204">
        <v>0</v>
      </c>
      <c r="L87" s="204">
        <v>0</v>
      </c>
      <c r="M87" s="204">
        <v>0</v>
      </c>
      <c r="N87" s="204">
        <v>0</v>
      </c>
      <c r="O87" s="204">
        <v>0</v>
      </c>
      <c r="P87" s="204">
        <v>0</v>
      </c>
      <c r="Q87" s="204">
        <v>0</v>
      </c>
      <c r="R87" s="204">
        <v>0</v>
      </c>
      <c r="S87" s="239">
        <v>0</v>
      </c>
      <c r="T87" s="319" t="e">
        <v>#DIV/0!</v>
      </c>
      <c r="U87" s="239">
        <v>0</v>
      </c>
      <c r="V87" s="239">
        <v>0</v>
      </c>
      <c r="W87" s="239">
        <v>0</v>
      </c>
      <c r="X87" s="239">
        <v>0</v>
      </c>
      <c r="Y87" s="239">
        <v>0</v>
      </c>
      <c r="Z87" s="239">
        <v>0</v>
      </c>
    </row>
    <row r="88" spans="1:26" x14ac:dyDescent="0.3">
      <c r="A88" s="322" t="s">
        <v>503</v>
      </c>
      <c r="B88" s="204">
        <v>0</v>
      </c>
      <c r="C88" s="204">
        <v>0</v>
      </c>
      <c r="D88" s="204">
        <v>0</v>
      </c>
      <c r="E88" s="204">
        <v>0</v>
      </c>
      <c r="F88" s="204">
        <v>0</v>
      </c>
      <c r="G88" s="204">
        <v>0</v>
      </c>
      <c r="H88" s="204">
        <v>0</v>
      </c>
      <c r="I88" s="204">
        <v>0</v>
      </c>
      <c r="J88" s="204">
        <v>0</v>
      </c>
      <c r="K88" s="204">
        <v>0</v>
      </c>
      <c r="L88" s="204">
        <v>0</v>
      </c>
      <c r="M88" s="204">
        <v>0</v>
      </c>
      <c r="N88" s="204">
        <v>0</v>
      </c>
      <c r="O88" s="204">
        <v>0</v>
      </c>
      <c r="P88" s="204">
        <v>0</v>
      </c>
      <c r="Q88" s="204">
        <v>0</v>
      </c>
      <c r="R88" s="204">
        <v>0</v>
      </c>
      <c r="S88" s="239">
        <v>0</v>
      </c>
      <c r="T88" s="319" t="e">
        <v>#DIV/0!</v>
      </c>
      <c r="U88" s="239">
        <v>0</v>
      </c>
      <c r="V88" s="239">
        <v>0</v>
      </c>
      <c r="W88" s="239">
        <v>0</v>
      </c>
      <c r="X88" s="239">
        <v>0</v>
      </c>
      <c r="Y88" s="239">
        <v>0</v>
      </c>
      <c r="Z88" s="239">
        <v>0</v>
      </c>
    </row>
    <row r="89" spans="1:26" x14ac:dyDescent="0.3">
      <c r="A89" s="322" t="s">
        <v>504</v>
      </c>
      <c r="B89" s="204">
        <v>0</v>
      </c>
      <c r="C89" s="204">
        <v>0</v>
      </c>
      <c r="D89" s="204">
        <v>0</v>
      </c>
      <c r="E89" s="204">
        <v>0</v>
      </c>
      <c r="F89" s="204">
        <v>0</v>
      </c>
      <c r="G89" s="204">
        <v>0</v>
      </c>
      <c r="H89" s="204">
        <v>0</v>
      </c>
      <c r="I89" s="204">
        <v>0</v>
      </c>
      <c r="J89" s="204">
        <v>0</v>
      </c>
      <c r="K89" s="204">
        <v>0</v>
      </c>
      <c r="L89" s="204">
        <v>0</v>
      </c>
      <c r="M89" s="204">
        <v>0</v>
      </c>
      <c r="N89" s="204">
        <v>0</v>
      </c>
      <c r="O89" s="204">
        <v>0</v>
      </c>
      <c r="P89" s="204">
        <v>0</v>
      </c>
      <c r="Q89" s="204">
        <v>0</v>
      </c>
      <c r="R89" s="204">
        <v>0</v>
      </c>
      <c r="S89" s="239">
        <v>0</v>
      </c>
      <c r="T89" s="319" t="e">
        <v>#DIV/0!</v>
      </c>
      <c r="U89" s="239">
        <v>0</v>
      </c>
      <c r="V89" s="239">
        <v>0</v>
      </c>
      <c r="W89" s="239">
        <v>0</v>
      </c>
      <c r="X89" s="239">
        <v>0</v>
      </c>
      <c r="Y89" s="239">
        <v>0</v>
      </c>
      <c r="Z89" s="239">
        <v>0</v>
      </c>
    </row>
    <row r="90" spans="1:26" x14ac:dyDescent="0.3">
      <c r="A90" s="322" t="s">
        <v>505</v>
      </c>
      <c r="B90" s="204">
        <v>0</v>
      </c>
      <c r="C90" s="204">
        <v>0</v>
      </c>
      <c r="D90" s="204">
        <v>0</v>
      </c>
      <c r="E90" s="204">
        <v>0</v>
      </c>
      <c r="F90" s="204">
        <v>0</v>
      </c>
      <c r="G90" s="204">
        <v>0</v>
      </c>
      <c r="H90" s="204">
        <v>0</v>
      </c>
      <c r="I90" s="204">
        <v>0</v>
      </c>
      <c r="J90" s="204">
        <v>0</v>
      </c>
      <c r="K90" s="204">
        <v>0</v>
      </c>
      <c r="L90" s="204">
        <v>0</v>
      </c>
      <c r="M90" s="204">
        <v>0</v>
      </c>
      <c r="N90" s="204">
        <v>0</v>
      </c>
      <c r="O90" s="204">
        <v>0</v>
      </c>
      <c r="P90" s="204">
        <v>0</v>
      </c>
      <c r="Q90" s="204">
        <v>0</v>
      </c>
      <c r="R90" s="204">
        <v>0</v>
      </c>
      <c r="S90" s="239">
        <v>0</v>
      </c>
      <c r="T90" s="319" t="e">
        <v>#DIV/0!</v>
      </c>
      <c r="U90" s="239">
        <v>0</v>
      </c>
      <c r="V90" s="239">
        <v>0</v>
      </c>
      <c r="W90" s="239">
        <v>0</v>
      </c>
      <c r="X90" s="239">
        <v>0</v>
      </c>
      <c r="Y90" s="239">
        <v>0</v>
      </c>
      <c r="Z90" s="239">
        <v>0</v>
      </c>
    </row>
    <row r="91" spans="1:26" x14ac:dyDescent="0.3">
      <c r="A91" s="322" t="s">
        <v>506</v>
      </c>
      <c r="B91" s="204">
        <v>0</v>
      </c>
      <c r="C91" s="204">
        <v>0</v>
      </c>
      <c r="D91" s="204">
        <v>0</v>
      </c>
      <c r="E91" s="204">
        <v>0</v>
      </c>
      <c r="F91" s="204">
        <v>0</v>
      </c>
      <c r="G91" s="204">
        <v>0</v>
      </c>
      <c r="H91" s="204">
        <v>0</v>
      </c>
      <c r="I91" s="204">
        <v>0</v>
      </c>
      <c r="J91" s="204">
        <v>0</v>
      </c>
      <c r="K91" s="204">
        <v>0</v>
      </c>
      <c r="L91" s="204">
        <v>0</v>
      </c>
      <c r="M91" s="204">
        <v>0</v>
      </c>
      <c r="N91" s="204">
        <v>0</v>
      </c>
      <c r="O91" s="204">
        <v>0</v>
      </c>
      <c r="P91" s="204">
        <v>0</v>
      </c>
      <c r="Q91" s="204">
        <v>0</v>
      </c>
      <c r="R91" s="204">
        <v>0</v>
      </c>
      <c r="S91" s="239">
        <v>0</v>
      </c>
      <c r="T91" s="319" t="e">
        <v>#DIV/0!</v>
      </c>
      <c r="U91" s="239">
        <v>0</v>
      </c>
      <c r="V91" s="239">
        <v>0</v>
      </c>
      <c r="W91" s="239">
        <v>0</v>
      </c>
      <c r="X91" s="239">
        <v>0</v>
      </c>
      <c r="Y91" s="239">
        <v>0</v>
      </c>
      <c r="Z91" s="239">
        <v>0</v>
      </c>
    </row>
    <row r="92" spans="1:26" x14ac:dyDescent="0.3">
      <c r="A92" s="322" t="s">
        <v>507</v>
      </c>
      <c r="B92" s="204">
        <v>0</v>
      </c>
      <c r="C92" s="204">
        <v>0</v>
      </c>
      <c r="D92" s="204">
        <v>0</v>
      </c>
      <c r="E92" s="204">
        <v>0</v>
      </c>
      <c r="F92" s="204">
        <v>0</v>
      </c>
      <c r="G92" s="204">
        <v>0</v>
      </c>
      <c r="H92" s="204">
        <v>0</v>
      </c>
      <c r="I92" s="204">
        <v>0</v>
      </c>
      <c r="J92" s="204">
        <v>0</v>
      </c>
      <c r="K92" s="204">
        <v>0</v>
      </c>
      <c r="L92" s="204">
        <v>0</v>
      </c>
      <c r="M92" s="204">
        <v>0</v>
      </c>
      <c r="N92" s="204">
        <v>0</v>
      </c>
      <c r="O92" s="204">
        <v>0</v>
      </c>
      <c r="P92" s="204">
        <v>0</v>
      </c>
      <c r="Q92" s="204">
        <v>0</v>
      </c>
      <c r="R92" s="204">
        <v>0</v>
      </c>
      <c r="S92" s="239">
        <v>0</v>
      </c>
      <c r="T92" s="319" t="e">
        <v>#DIV/0!</v>
      </c>
      <c r="U92" s="239">
        <v>0</v>
      </c>
      <c r="V92" s="239">
        <v>0</v>
      </c>
      <c r="W92" s="239">
        <v>0</v>
      </c>
      <c r="X92" s="239">
        <v>0</v>
      </c>
      <c r="Y92" s="239">
        <v>0</v>
      </c>
      <c r="Z92" s="239">
        <v>0</v>
      </c>
    </row>
    <row r="93" spans="1:26" x14ac:dyDescent="0.3">
      <c r="A93" s="322" t="s">
        <v>508</v>
      </c>
      <c r="B93" s="204">
        <v>0</v>
      </c>
      <c r="C93" s="204">
        <v>0</v>
      </c>
      <c r="D93" s="204">
        <v>0</v>
      </c>
      <c r="E93" s="204">
        <v>0</v>
      </c>
      <c r="F93" s="204">
        <v>0</v>
      </c>
      <c r="G93" s="204">
        <v>0</v>
      </c>
      <c r="H93" s="204">
        <v>0</v>
      </c>
      <c r="I93" s="204">
        <v>0</v>
      </c>
      <c r="J93" s="204">
        <v>0</v>
      </c>
      <c r="K93" s="204">
        <v>0</v>
      </c>
      <c r="L93" s="204">
        <v>0</v>
      </c>
      <c r="M93" s="204">
        <v>0</v>
      </c>
      <c r="N93" s="204">
        <v>0</v>
      </c>
      <c r="O93" s="204">
        <v>0</v>
      </c>
      <c r="P93" s="204">
        <v>0</v>
      </c>
      <c r="Q93" s="204">
        <v>0</v>
      </c>
      <c r="R93" s="204">
        <v>0</v>
      </c>
      <c r="S93" s="239">
        <v>0</v>
      </c>
      <c r="T93" s="319" t="e">
        <v>#DIV/0!</v>
      </c>
      <c r="U93" s="239">
        <v>0</v>
      </c>
      <c r="V93" s="239">
        <v>0</v>
      </c>
      <c r="W93" s="239">
        <v>0</v>
      </c>
      <c r="X93" s="239">
        <v>0</v>
      </c>
      <c r="Y93" s="239">
        <v>0</v>
      </c>
      <c r="Z93" s="239">
        <v>0</v>
      </c>
    </row>
    <row r="94" spans="1:26" x14ac:dyDescent="0.3">
      <c r="A94" s="322" t="s">
        <v>509</v>
      </c>
      <c r="B94" s="204">
        <v>0</v>
      </c>
      <c r="C94" s="204">
        <v>0</v>
      </c>
      <c r="D94" s="204">
        <v>0</v>
      </c>
      <c r="E94" s="204">
        <v>0</v>
      </c>
      <c r="F94" s="204">
        <v>0</v>
      </c>
      <c r="G94" s="204">
        <v>0</v>
      </c>
      <c r="H94" s="204">
        <v>0</v>
      </c>
      <c r="I94" s="204">
        <v>0</v>
      </c>
      <c r="J94" s="204">
        <v>0</v>
      </c>
      <c r="K94" s="204">
        <v>0</v>
      </c>
      <c r="L94" s="204">
        <v>0</v>
      </c>
      <c r="M94" s="204">
        <v>0</v>
      </c>
      <c r="N94" s="204">
        <v>0</v>
      </c>
      <c r="O94" s="204">
        <v>0</v>
      </c>
      <c r="P94" s="204">
        <v>0</v>
      </c>
      <c r="Q94" s="204">
        <v>0</v>
      </c>
      <c r="R94" s="204">
        <v>0</v>
      </c>
      <c r="S94" s="239">
        <v>0</v>
      </c>
      <c r="T94" s="319" t="e">
        <v>#DIV/0!</v>
      </c>
      <c r="U94" s="239">
        <v>0</v>
      </c>
      <c r="V94" s="239">
        <v>0</v>
      </c>
      <c r="W94" s="239">
        <v>0</v>
      </c>
      <c r="X94" s="239">
        <v>0</v>
      </c>
      <c r="Y94" s="239">
        <v>0</v>
      </c>
      <c r="Z94" s="239">
        <v>0</v>
      </c>
    </row>
    <row r="95" spans="1:26" x14ac:dyDescent="0.3">
      <c r="A95" s="322" t="s">
        <v>510</v>
      </c>
      <c r="B95" s="204">
        <v>0</v>
      </c>
      <c r="C95" s="204">
        <v>0</v>
      </c>
      <c r="D95" s="204">
        <v>0</v>
      </c>
      <c r="E95" s="204">
        <v>0</v>
      </c>
      <c r="F95" s="204">
        <v>0</v>
      </c>
      <c r="G95" s="204">
        <v>0</v>
      </c>
      <c r="H95" s="204">
        <v>0</v>
      </c>
      <c r="I95" s="204">
        <v>0</v>
      </c>
      <c r="J95" s="204">
        <v>0</v>
      </c>
      <c r="K95" s="204">
        <v>0</v>
      </c>
      <c r="L95" s="204">
        <v>0</v>
      </c>
      <c r="M95" s="204">
        <v>0</v>
      </c>
      <c r="N95" s="204">
        <v>0</v>
      </c>
      <c r="O95" s="204">
        <v>0</v>
      </c>
      <c r="P95" s="204">
        <v>0</v>
      </c>
      <c r="Q95" s="204">
        <v>0</v>
      </c>
      <c r="R95" s="204">
        <v>0</v>
      </c>
      <c r="S95" s="239">
        <v>0</v>
      </c>
      <c r="T95" s="319" t="e">
        <v>#DIV/0!</v>
      </c>
      <c r="U95" s="239">
        <v>0</v>
      </c>
      <c r="V95" s="239">
        <v>0</v>
      </c>
      <c r="W95" s="239">
        <v>0</v>
      </c>
      <c r="X95" s="239">
        <v>0</v>
      </c>
      <c r="Y95" s="239">
        <v>0</v>
      </c>
      <c r="Z95" s="239">
        <v>0</v>
      </c>
    </row>
    <row r="96" spans="1:26" x14ac:dyDescent="0.3">
      <c r="A96" s="322" t="s">
        <v>511</v>
      </c>
      <c r="B96" s="204">
        <v>0</v>
      </c>
      <c r="C96" s="204">
        <v>0</v>
      </c>
      <c r="D96" s="204">
        <v>0</v>
      </c>
      <c r="E96" s="204">
        <v>0</v>
      </c>
      <c r="F96" s="204">
        <v>0</v>
      </c>
      <c r="G96" s="204">
        <v>0</v>
      </c>
      <c r="H96" s="204">
        <v>0</v>
      </c>
      <c r="I96" s="204">
        <v>0</v>
      </c>
      <c r="J96" s="204">
        <v>0</v>
      </c>
      <c r="K96" s="204">
        <v>0</v>
      </c>
      <c r="L96" s="204">
        <v>0</v>
      </c>
      <c r="M96" s="204">
        <v>0</v>
      </c>
      <c r="N96" s="204">
        <v>0</v>
      </c>
      <c r="O96" s="204">
        <v>0</v>
      </c>
      <c r="P96" s="204">
        <v>0</v>
      </c>
      <c r="Q96" s="204">
        <v>0</v>
      </c>
      <c r="R96" s="204">
        <v>0</v>
      </c>
      <c r="S96" s="239">
        <v>0</v>
      </c>
      <c r="T96" s="319" t="e">
        <v>#DIV/0!</v>
      </c>
      <c r="U96" s="239">
        <v>0</v>
      </c>
      <c r="V96" s="239">
        <v>0</v>
      </c>
      <c r="W96" s="239">
        <v>0</v>
      </c>
      <c r="X96" s="239">
        <v>0</v>
      </c>
      <c r="Y96" s="239">
        <v>0</v>
      </c>
      <c r="Z96" s="239">
        <v>0</v>
      </c>
    </row>
    <row r="97" spans="1:26" x14ac:dyDescent="0.3">
      <c r="A97" s="322" t="s">
        <v>512</v>
      </c>
      <c r="B97" s="204">
        <v>0</v>
      </c>
      <c r="C97" s="204">
        <v>0</v>
      </c>
      <c r="D97" s="204">
        <v>0</v>
      </c>
      <c r="E97" s="204">
        <v>0</v>
      </c>
      <c r="F97" s="204">
        <v>0</v>
      </c>
      <c r="G97" s="204">
        <v>0</v>
      </c>
      <c r="H97" s="204">
        <v>0</v>
      </c>
      <c r="I97" s="204">
        <v>0</v>
      </c>
      <c r="J97" s="204">
        <v>0</v>
      </c>
      <c r="K97" s="204">
        <v>0</v>
      </c>
      <c r="L97" s="204">
        <v>0</v>
      </c>
      <c r="M97" s="204">
        <v>0</v>
      </c>
      <c r="N97" s="204">
        <v>0</v>
      </c>
      <c r="O97" s="204">
        <v>0</v>
      </c>
      <c r="P97" s="204">
        <v>0</v>
      </c>
      <c r="Q97" s="204">
        <v>0</v>
      </c>
      <c r="R97" s="204">
        <v>0</v>
      </c>
      <c r="S97" s="239">
        <v>0</v>
      </c>
      <c r="T97" s="319" t="e">
        <v>#DIV/0!</v>
      </c>
      <c r="U97" s="239">
        <v>0</v>
      </c>
      <c r="V97" s="239">
        <v>0</v>
      </c>
      <c r="W97" s="239">
        <v>0</v>
      </c>
      <c r="X97" s="239">
        <v>0</v>
      </c>
      <c r="Y97" s="239">
        <v>0</v>
      </c>
      <c r="Z97" s="239">
        <v>0</v>
      </c>
    </row>
    <row r="98" spans="1:26" x14ac:dyDescent="0.3">
      <c r="A98" s="322" t="s">
        <v>513</v>
      </c>
      <c r="B98" s="204">
        <v>0</v>
      </c>
      <c r="C98" s="204">
        <v>0</v>
      </c>
      <c r="D98" s="204">
        <v>0</v>
      </c>
      <c r="E98" s="204">
        <v>0</v>
      </c>
      <c r="F98" s="204">
        <v>0</v>
      </c>
      <c r="G98" s="204">
        <v>0</v>
      </c>
      <c r="H98" s="204">
        <v>0</v>
      </c>
      <c r="I98" s="204">
        <v>0</v>
      </c>
      <c r="J98" s="204">
        <v>0</v>
      </c>
      <c r="K98" s="204">
        <v>0</v>
      </c>
      <c r="L98" s="204">
        <v>0</v>
      </c>
      <c r="M98" s="204">
        <v>0</v>
      </c>
      <c r="N98" s="204">
        <v>0</v>
      </c>
      <c r="O98" s="204">
        <v>0</v>
      </c>
      <c r="P98" s="204">
        <v>0</v>
      </c>
      <c r="Q98" s="204">
        <v>0</v>
      </c>
      <c r="R98" s="204">
        <v>0</v>
      </c>
      <c r="S98" s="239">
        <v>0</v>
      </c>
      <c r="T98" s="319" t="e">
        <v>#DIV/0!</v>
      </c>
      <c r="U98" s="239">
        <v>0</v>
      </c>
      <c r="V98" s="239">
        <v>0</v>
      </c>
      <c r="W98" s="239">
        <v>0</v>
      </c>
      <c r="X98" s="239">
        <v>0</v>
      </c>
      <c r="Y98" s="239">
        <v>0</v>
      </c>
      <c r="Z98" s="239">
        <v>0</v>
      </c>
    </row>
    <row r="99" spans="1:26" x14ac:dyDescent="0.3">
      <c r="A99" s="322" t="s">
        <v>514</v>
      </c>
      <c r="B99" s="204">
        <v>0</v>
      </c>
      <c r="C99" s="204">
        <v>0</v>
      </c>
      <c r="D99" s="204">
        <v>0</v>
      </c>
      <c r="E99" s="204">
        <v>0</v>
      </c>
      <c r="F99" s="204">
        <v>0</v>
      </c>
      <c r="G99" s="204">
        <v>0</v>
      </c>
      <c r="H99" s="204">
        <v>0</v>
      </c>
      <c r="I99" s="204">
        <v>0</v>
      </c>
      <c r="J99" s="204">
        <v>0</v>
      </c>
      <c r="K99" s="204">
        <v>0</v>
      </c>
      <c r="L99" s="204">
        <v>0</v>
      </c>
      <c r="M99" s="204">
        <v>0</v>
      </c>
      <c r="N99" s="204">
        <v>0</v>
      </c>
      <c r="O99" s="204">
        <v>0</v>
      </c>
      <c r="P99" s="204">
        <v>0</v>
      </c>
      <c r="Q99" s="204">
        <v>0</v>
      </c>
      <c r="R99" s="204">
        <v>0</v>
      </c>
      <c r="S99" s="239">
        <v>0</v>
      </c>
      <c r="T99" s="319" t="e">
        <v>#DIV/0!</v>
      </c>
      <c r="U99" s="239">
        <v>0</v>
      </c>
      <c r="V99" s="239">
        <v>0</v>
      </c>
      <c r="W99" s="239">
        <v>0</v>
      </c>
      <c r="X99" s="239">
        <v>0</v>
      </c>
      <c r="Y99" s="239">
        <v>0</v>
      </c>
      <c r="Z99" s="239">
        <v>0</v>
      </c>
    </row>
    <row r="100" spans="1:26" x14ac:dyDescent="0.3">
      <c r="A100" s="322" t="s">
        <v>515</v>
      </c>
      <c r="B100" s="204">
        <v>0</v>
      </c>
      <c r="C100" s="204">
        <v>0</v>
      </c>
      <c r="D100" s="204">
        <v>0</v>
      </c>
      <c r="E100" s="204">
        <v>0</v>
      </c>
      <c r="F100" s="204">
        <v>0</v>
      </c>
      <c r="G100" s="204">
        <v>0</v>
      </c>
      <c r="H100" s="204">
        <v>0</v>
      </c>
      <c r="I100" s="204">
        <v>0</v>
      </c>
      <c r="J100" s="204">
        <v>0</v>
      </c>
      <c r="K100" s="204">
        <v>0</v>
      </c>
      <c r="L100" s="204">
        <v>0</v>
      </c>
      <c r="M100" s="204">
        <v>0</v>
      </c>
      <c r="N100" s="204">
        <v>0</v>
      </c>
      <c r="O100" s="204">
        <v>0</v>
      </c>
      <c r="P100" s="204">
        <v>0</v>
      </c>
      <c r="Q100" s="204">
        <v>0</v>
      </c>
      <c r="R100" s="204">
        <v>0</v>
      </c>
      <c r="S100" s="239">
        <v>0</v>
      </c>
      <c r="T100" s="319" t="e">
        <v>#DIV/0!</v>
      </c>
      <c r="U100" s="239">
        <v>0</v>
      </c>
      <c r="V100" s="239">
        <v>0</v>
      </c>
      <c r="W100" s="239">
        <v>0</v>
      </c>
      <c r="X100" s="239">
        <v>0</v>
      </c>
      <c r="Y100" s="239">
        <v>0</v>
      </c>
      <c r="Z100" s="239">
        <v>0</v>
      </c>
    </row>
    <row r="101" spans="1:26" x14ac:dyDescent="0.3">
      <c r="A101" s="322" t="s">
        <v>516</v>
      </c>
      <c r="B101" s="204">
        <v>0</v>
      </c>
      <c r="C101" s="204">
        <v>0</v>
      </c>
      <c r="D101" s="204">
        <v>0</v>
      </c>
      <c r="E101" s="204">
        <v>0</v>
      </c>
      <c r="F101" s="204">
        <v>0</v>
      </c>
      <c r="G101" s="204">
        <v>0</v>
      </c>
      <c r="H101" s="204">
        <v>0</v>
      </c>
      <c r="I101" s="204">
        <v>0</v>
      </c>
      <c r="J101" s="204">
        <v>0</v>
      </c>
      <c r="K101" s="204">
        <v>0</v>
      </c>
      <c r="L101" s="204">
        <v>0</v>
      </c>
      <c r="M101" s="204">
        <v>0</v>
      </c>
      <c r="N101" s="204">
        <v>0</v>
      </c>
      <c r="O101" s="204">
        <v>0</v>
      </c>
      <c r="P101" s="204">
        <v>0</v>
      </c>
      <c r="Q101" s="204">
        <v>0</v>
      </c>
      <c r="R101" s="204">
        <v>0</v>
      </c>
      <c r="S101" s="239">
        <v>0</v>
      </c>
      <c r="T101" s="319" t="e">
        <v>#DIV/0!</v>
      </c>
      <c r="U101" s="239">
        <v>0</v>
      </c>
      <c r="V101" s="239">
        <v>0</v>
      </c>
      <c r="W101" s="239">
        <v>0</v>
      </c>
      <c r="X101" s="239">
        <v>0</v>
      </c>
      <c r="Y101" s="239">
        <v>0</v>
      </c>
      <c r="Z101" s="239">
        <v>0</v>
      </c>
    </row>
    <row r="102" spans="1:26" x14ac:dyDescent="0.3">
      <c r="A102" s="322" t="s">
        <v>517</v>
      </c>
      <c r="B102" s="204">
        <v>0</v>
      </c>
      <c r="C102" s="204">
        <v>0</v>
      </c>
      <c r="D102" s="204">
        <v>0</v>
      </c>
      <c r="E102" s="204">
        <v>0</v>
      </c>
      <c r="F102" s="204">
        <v>0</v>
      </c>
      <c r="G102" s="204">
        <v>0</v>
      </c>
      <c r="H102" s="204">
        <v>0</v>
      </c>
      <c r="I102" s="204">
        <v>0</v>
      </c>
      <c r="J102" s="204">
        <v>0</v>
      </c>
      <c r="K102" s="204">
        <v>0</v>
      </c>
      <c r="L102" s="204">
        <v>0</v>
      </c>
      <c r="M102" s="204">
        <v>0</v>
      </c>
      <c r="N102" s="204">
        <v>0</v>
      </c>
      <c r="O102" s="204">
        <v>0</v>
      </c>
      <c r="P102" s="204">
        <v>0</v>
      </c>
      <c r="Q102" s="204">
        <v>0</v>
      </c>
      <c r="R102" s="204">
        <v>0</v>
      </c>
      <c r="S102" s="239">
        <v>0</v>
      </c>
      <c r="T102" s="319" t="e">
        <v>#DIV/0!</v>
      </c>
      <c r="U102" s="239">
        <v>0</v>
      </c>
      <c r="V102" s="239">
        <v>0</v>
      </c>
      <c r="W102" s="239">
        <v>0</v>
      </c>
      <c r="X102" s="239">
        <v>0</v>
      </c>
      <c r="Y102" s="239">
        <v>0</v>
      </c>
      <c r="Z102" s="239">
        <v>0</v>
      </c>
    </row>
    <row r="103" spans="1:26" x14ac:dyDescent="0.3">
      <c r="A103" s="322" t="s">
        <v>518</v>
      </c>
      <c r="B103" s="204">
        <v>0</v>
      </c>
      <c r="C103" s="204">
        <v>0</v>
      </c>
      <c r="D103" s="204">
        <v>0</v>
      </c>
      <c r="E103" s="204">
        <v>0</v>
      </c>
      <c r="F103" s="204">
        <v>0</v>
      </c>
      <c r="G103" s="204">
        <v>0</v>
      </c>
      <c r="H103" s="204">
        <v>0</v>
      </c>
      <c r="I103" s="204">
        <v>0</v>
      </c>
      <c r="J103" s="204">
        <v>0</v>
      </c>
      <c r="K103" s="204">
        <v>0</v>
      </c>
      <c r="L103" s="204">
        <v>0</v>
      </c>
      <c r="M103" s="204">
        <v>0</v>
      </c>
      <c r="N103" s="204">
        <v>0</v>
      </c>
      <c r="O103" s="204">
        <v>0</v>
      </c>
      <c r="P103" s="204">
        <v>0</v>
      </c>
      <c r="Q103" s="204">
        <v>0</v>
      </c>
      <c r="R103" s="204">
        <v>0</v>
      </c>
      <c r="S103" s="239">
        <v>0</v>
      </c>
      <c r="T103" s="319" t="e">
        <v>#DIV/0!</v>
      </c>
      <c r="U103" s="239">
        <v>0</v>
      </c>
      <c r="V103" s="239">
        <v>0</v>
      </c>
      <c r="W103" s="239">
        <v>0</v>
      </c>
      <c r="X103" s="239">
        <v>0</v>
      </c>
      <c r="Y103" s="239">
        <v>0</v>
      </c>
      <c r="Z103" s="239">
        <v>0</v>
      </c>
    </row>
    <row r="104" spans="1:26" x14ac:dyDescent="0.3">
      <c r="A104" s="322" t="s">
        <v>519</v>
      </c>
      <c r="B104" s="204">
        <v>0</v>
      </c>
      <c r="C104" s="204">
        <v>0</v>
      </c>
      <c r="D104" s="204">
        <v>0</v>
      </c>
      <c r="E104" s="204">
        <v>0</v>
      </c>
      <c r="F104" s="204">
        <v>0</v>
      </c>
      <c r="G104" s="204">
        <v>0</v>
      </c>
      <c r="H104" s="204">
        <v>0</v>
      </c>
      <c r="I104" s="204">
        <v>0</v>
      </c>
      <c r="J104" s="204">
        <v>0</v>
      </c>
      <c r="K104" s="204">
        <v>0</v>
      </c>
      <c r="L104" s="204">
        <v>0</v>
      </c>
      <c r="M104" s="204">
        <v>0</v>
      </c>
      <c r="N104" s="204">
        <v>0</v>
      </c>
      <c r="O104" s="204">
        <v>0</v>
      </c>
      <c r="P104" s="204">
        <v>0</v>
      </c>
      <c r="Q104" s="204">
        <v>0</v>
      </c>
      <c r="R104" s="204">
        <v>0</v>
      </c>
      <c r="S104" s="239">
        <v>0</v>
      </c>
      <c r="T104" s="319" t="e">
        <v>#DIV/0!</v>
      </c>
      <c r="U104" s="239">
        <v>0</v>
      </c>
      <c r="V104" s="239">
        <v>0</v>
      </c>
      <c r="W104" s="239">
        <v>0</v>
      </c>
      <c r="X104" s="239">
        <v>0</v>
      </c>
      <c r="Y104" s="239">
        <v>0</v>
      </c>
      <c r="Z104" s="239">
        <v>0</v>
      </c>
    </row>
    <row r="105" spans="1:26" x14ac:dyDescent="0.3">
      <c r="A105" s="322" t="s">
        <v>520</v>
      </c>
      <c r="B105" s="204">
        <v>0</v>
      </c>
      <c r="C105" s="204">
        <v>0</v>
      </c>
      <c r="D105" s="204">
        <v>0</v>
      </c>
      <c r="E105" s="204">
        <v>0</v>
      </c>
      <c r="F105" s="204">
        <v>0</v>
      </c>
      <c r="G105" s="204">
        <v>0</v>
      </c>
      <c r="H105" s="204">
        <v>0</v>
      </c>
      <c r="I105" s="204">
        <v>0</v>
      </c>
      <c r="J105" s="204">
        <v>0</v>
      </c>
      <c r="K105" s="204">
        <v>0</v>
      </c>
      <c r="L105" s="204">
        <v>0</v>
      </c>
      <c r="M105" s="204">
        <v>0</v>
      </c>
      <c r="N105" s="204">
        <v>0</v>
      </c>
      <c r="O105" s="204">
        <v>0</v>
      </c>
      <c r="P105" s="204">
        <v>0</v>
      </c>
      <c r="Q105" s="204">
        <v>0</v>
      </c>
      <c r="R105" s="204">
        <v>0</v>
      </c>
      <c r="S105" s="239">
        <v>0</v>
      </c>
      <c r="T105" s="319" t="e">
        <v>#DIV/0!</v>
      </c>
      <c r="U105" s="239">
        <v>0</v>
      </c>
      <c r="V105" s="239">
        <v>0</v>
      </c>
      <c r="W105" s="239">
        <v>0</v>
      </c>
      <c r="X105" s="239">
        <v>0</v>
      </c>
      <c r="Y105" s="239">
        <v>0</v>
      </c>
      <c r="Z105" s="239">
        <v>0</v>
      </c>
    </row>
    <row r="106" spans="1:26" x14ac:dyDescent="0.3">
      <c r="A106" s="322" t="s">
        <v>521</v>
      </c>
      <c r="B106" s="204">
        <v>0</v>
      </c>
      <c r="C106" s="204">
        <v>0</v>
      </c>
      <c r="D106" s="204">
        <v>0</v>
      </c>
      <c r="E106" s="204">
        <v>0</v>
      </c>
      <c r="F106" s="204">
        <v>0</v>
      </c>
      <c r="G106" s="204">
        <v>0</v>
      </c>
      <c r="H106" s="204">
        <v>0</v>
      </c>
      <c r="I106" s="204">
        <v>0</v>
      </c>
      <c r="J106" s="204">
        <v>0</v>
      </c>
      <c r="K106" s="204">
        <v>0</v>
      </c>
      <c r="L106" s="204">
        <v>0</v>
      </c>
      <c r="M106" s="204">
        <v>0</v>
      </c>
      <c r="N106" s="204">
        <v>0</v>
      </c>
      <c r="O106" s="204">
        <v>0</v>
      </c>
      <c r="P106" s="204">
        <v>0</v>
      </c>
      <c r="Q106" s="204">
        <v>0</v>
      </c>
      <c r="R106" s="204">
        <v>0</v>
      </c>
      <c r="S106" s="239">
        <v>0</v>
      </c>
      <c r="T106" s="319" t="e">
        <v>#DIV/0!</v>
      </c>
      <c r="U106" s="239">
        <v>0</v>
      </c>
      <c r="V106" s="239">
        <v>0</v>
      </c>
      <c r="W106" s="239">
        <v>0</v>
      </c>
      <c r="X106" s="239">
        <v>0</v>
      </c>
      <c r="Y106" s="239">
        <v>0</v>
      </c>
      <c r="Z106" s="239">
        <v>0</v>
      </c>
    </row>
    <row r="107" spans="1:26" x14ac:dyDescent="0.3">
      <c r="A107" s="322" t="s">
        <v>522</v>
      </c>
      <c r="B107" s="204">
        <v>0</v>
      </c>
      <c r="C107" s="204">
        <v>0</v>
      </c>
      <c r="D107" s="204">
        <v>0</v>
      </c>
      <c r="E107" s="204">
        <v>0</v>
      </c>
      <c r="F107" s="204">
        <v>0</v>
      </c>
      <c r="G107" s="204">
        <v>0</v>
      </c>
      <c r="H107" s="204">
        <v>0</v>
      </c>
      <c r="I107" s="204">
        <v>0</v>
      </c>
      <c r="J107" s="204">
        <v>0</v>
      </c>
      <c r="K107" s="204">
        <v>0</v>
      </c>
      <c r="L107" s="204">
        <v>0</v>
      </c>
      <c r="M107" s="204">
        <v>0</v>
      </c>
      <c r="N107" s="204">
        <v>0</v>
      </c>
      <c r="O107" s="204">
        <v>0</v>
      </c>
      <c r="P107" s="204">
        <v>0</v>
      </c>
      <c r="Q107" s="204">
        <v>0</v>
      </c>
      <c r="R107" s="204">
        <v>0</v>
      </c>
      <c r="S107" s="239">
        <v>0</v>
      </c>
      <c r="T107" s="319" t="e">
        <v>#DIV/0!</v>
      </c>
      <c r="U107" s="239">
        <v>0</v>
      </c>
      <c r="V107" s="239">
        <v>0</v>
      </c>
      <c r="W107" s="239">
        <v>0</v>
      </c>
      <c r="X107" s="239">
        <v>0</v>
      </c>
      <c r="Y107" s="239">
        <v>0</v>
      </c>
      <c r="Z107" s="239">
        <v>0</v>
      </c>
    </row>
    <row r="108" spans="1:26" x14ac:dyDescent="0.3">
      <c r="A108" s="314" t="s">
        <v>523</v>
      </c>
      <c r="B108" s="315">
        <v>0</v>
      </c>
      <c r="C108" s="315">
        <v>0</v>
      </c>
      <c r="D108" s="315">
        <v>0</v>
      </c>
      <c r="E108" s="315">
        <v>0</v>
      </c>
      <c r="F108" s="315">
        <v>0</v>
      </c>
      <c r="G108" s="315">
        <v>0</v>
      </c>
      <c r="H108" s="315">
        <v>0</v>
      </c>
      <c r="I108" s="315">
        <v>0</v>
      </c>
      <c r="J108" s="315">
        <v>0</v>
      </c>
      <c r="K108" s="315">
        <v>0</v>
      </c>
      <c r="L108" s="315">
        <v>0</v>
      </c>
      <c r="M108" s="315">
        <v>0</v>
      </c>
      <c r="N108" s="315">
        <v>0</v>
      </c>
      <c r="O108" s="315">
        <v>0</v>
      </c>
      <c r="P108" s="315">
        <v>0</v>
      </c>
      <c r="Q108" s="315">
        <v>0</v>
      </c>
      <c r="R108" s="315">
        <v>0</v>
      </c>
      <c r="S108" s="316">
        <v>0</v>
      </c>
      <c r="T108" s="317" t="e">
        <v>#DIV/0!</v>
      </c>
      <c r="U108" s="316">
        <v>0</v>
      </c>
      <c r="V108" s="316">
        <v>0</v>
      </c>
      <c r="W108" s="316">
        <v>0</v>
      </c>
      <c r="X108" s="316">
        <v>0</v>
      </c>
      <c r="Y108" s="316">
        <v>0</v>
      </c>
      <c r="Z108" s="316">
        <v>0</v>
      </c>
    </row>
    <row r="109" spans="1:26" x14ac:dyDescent="0.3">
      <c r="A109" s="322" t="s">
        <v>524</v>
      </c>
      <c r="B109" s="204">
        <v>0</v>
      </c>
      <c r="C109" s="204">
        <v>0</v>
      </c>
      <c r="D109" s="204">
        <v>0</v>
      </c>
      <c r="E109" s="204">
        <v>0</v>
      </c>
      <c r="F109" s="204">
        <v>0</v>
      </c>
      <c r="G109" s="204">
        <v>0</v>
      </c>
      <c r="H109" s="204">
        <v>0</v>
      </c>
      <c r="I109" s="204">
        <v>0</v>
      </c>
      <c r="J109" s="204">
        <v>0</v>
      </c>
      <c r="K109" s="204">
        <v>0</v>
      </c>
      <c r="L109" s="204">
        <v>0</v>
      </c>
      <c r="M109" s="204">
        <v>0</v>
      </c>
      <c r="N109" s="204">
        <v>0</v>
      </c>
      <c r="O109" s="204">
        <v>0</v>
      </c>
      <c r="P109" s="204">
        <v>0</v>
      </c>
      <c r="Q109" s="204">
        <v>0</v>
      </c>
      <c r="R109" s="204">
        <v>0</v>
      </c>
      <c r="S109" s="239">
        <v>0</v>
      </c>
      <c r="T109" s="319" t="e">
        <v>#DIV/0!</v>
      </c>
      <c r="U109" s="239">
        <v>0</v>
      </c>
      <c r="V109" s="239">
        <v>0</v>
      </c>
      <c r="W109" s="239">
        <v>0</v>
      </c>
      <c r="X109" s="239">
        <v>0</v>
      </c>
      <c r="Y109" s="239">
        <v>0</v>
      </c>
      <c r="Z109" s="239">
        <v>0</v>
      </c>
    </row>
    <row r="110" spans="1:26" x14ac:dyDescent="0.3">
      <c r="A110" s="322" t="s">
        <v>525</v>
      </c>
      <c r="B110" s="204">
        <v>0</v>
      </c>
      <c r="C110" s="204">
        <v>0</v>
      </c>
      <c r="D110" s="204">
        <v>0</v>
      </c>
      <c r="E110" s="204">
        <v>0</v>
      </c>
      <c r="F110" s="204">
        <v>0</v>
      </c>
      <c r="G110" s="204">
        <v>0</v>
      </c>
      <c r="H110" s="204">
        <v>0</v>
      </c>
      <c r="I110" s="204">
        <v>0</v>
      </c>
      <c r="J110" s="204">
        <v>0</v>
      </c>
      <c r="K110" s="204">
        <v>0</v>
      </c>
      <c r="L110" s="204">
        <v>0</v>
      </c>
      <c r="M110" s="204">
        <v>0</v>
      </c>
      <c r="N110" s="204">
        <v>0</v>
      </c>
      <c r="O110" s="204">
        <v>0</v>
      </c>
      <c r="P110" s="204">
        <v>0</v>
      </c>
      <c r="Q110" s="204">
        <v>0</v>
      </c>
      <c r="R110" s="204">
        <v>0</v>
      </c>
      <c r="S110" s="239">
        <v>0</v>
      </c>
      <c r="T110" s="319" t="e">
        <v>#DIV/0!</v>
      </c>
      <c r="U110" s="239">
        <v>0</v>
      </c>
      <c r="V110" s="239">
        <v>0</v>
      </c>
      <c r="W110" s="239">
        <v>0</v>
      </c>
      <c r="X110" s="239">
        <v>0</v>
      </c>
      <c r="Y110" s="239">
        <v>0</v>
      </c>
      <c r="Z110" s="239">
        <v>0</v>
      </c>
    </row>
    <row r="111" spans="1:26" x14ac:dyDescent="0.3">
      <c r="A111" s="322" t="s">
        <v>526</v>
      </c>
      <c r="B111" s="204">
        <v>0</v>
      </c>
      <c r="C111" s="204">
        <v>0</v>
      </c>
      <c r="D111" s="204">
        <v>0</v>
      </c>
      <c r="E111" s="204">
        <v>0</v>
      </c>
      <c r="F111" s="204">
        <v>0</v>
      </c>
      <c r="G111" s="204">
        <v>0</v>
      </c>
      <c r="H111" s="204">
        <v>0</v>
      </c>
      <c r="I111" s="204">
        <v>0</v>
      </c>
      <c r="J111" s="204">
        <v>0</v>
      </c>
      <c r="K111" s="204">
        <v>0</v>
      </c>
      <c r="L111" s="204">
        <v>0</v>
      </c>
      <c r="M111" s="204">
        <v>0</v>
      </c>
      <c r="N111" s="204">
        <v>0</v>
      </c>
      <c r="O111" s="204">
        <v>0</v>
      </c>
      <c r="P111" s="204">
        <v>0</v>
      </c>
      <c r="Q111" s="204">
        <v>0</v>
      </c>
      <c r="R111" s="204">
        <v>0</v>
      </c>
      <c r="S111" s="239">
        <v>0</v>
      </c>
      <c r="T111" s="319" t="e">
        <v>#DIV/0!</v>
      </c>
      <c r="U111" s="239">
        <v>0</v>
      </c>
      <c r="V111" s="239">
        <v>0</v>
      </c>
      <c r="W111" s="239">
        <v>0</v>
      </c>
      <c r="X111" s="239">
        <v>0</v>
      </c>
      <c r="Y111" s="239">
        <v>0</v>
      </c>
      <c r="Z111" s="239">
        <v>0</v>
      </c>
    </row>
    <row r="112" spans="1:26" x14ac:dyDescent="0.3">
      <c r="A112" s="322" t="s">
        <v>527</v>
      </c>
      <c r="B112" s="204">
        <v>0</v>
      </c>
      <c r="C112" s="204">
        <v>0</v>
      </c>
      <c r="D112" s="204">
        <v>0</v>
      </c>
      <c r="E112" s="204">
        <v>0</v>
      </c>
      <c r="F112" s="204">
        <v>0</v>
      </c>
      <c r="G112" s="204">
        <v>0</v>
      </c>
      <c r="H112" s="204">
        <v>0</v>
      </c>
      <c r="I112" s="204">
        <v>0</v>
      </c>
      <c r="J112" s="204">
        <v>0</v>
      </c>
      <c r="K112" s="204">
        <v>0</v>
      </c>
      <c r="L112" s="204">
        <v>0</v>
      </c>
      <c r="M112" s="204">
        <v>0</v>
      </c>
      <c r="N112" s="204">
        <v>0</v>
      </c>
      <c r="O112" s="204">
        <v>0</v>
      </c>
      <c r="P112" s="204">
        <v>0</v>
      </c>
      <c r="Q112" s="204">
        <v>0</v>
      </c>
      <c r="R112" s="204">
        <v>0</v>
      </c>
      <c r="S112" s="239">
        <v>0</v>
      </c>
      <c r="T112" s="319" t="e">
        <v>#DIV/0!</v>
      </c>
      <c r="U112" s="239">
        <v>0</v>
      </c>
      <c r="V112" s="239">
        <v>0</v>
      </c>
      <c r="W112" s="239">
        <v>0</v>
      </c>
      <c r="X112" s="239">
        <v>0</v>
      </c>
      <c r="Y112" s="239">
        <v>0</v>
      </c>
      <c r="Z112" s="239">
        <v>0</v>
      </c>
    </row>
    <row r="113" spans="1:26" x14ac:dyDescent="0.3">
      <c r="A113" s="314" t="s">
        <v>528</v>
      </c>
      <c r="B113" s="315">
        <v>0</v>
      </c>
      <c r="C113" s="315">
        <v>0</v>
      </c>
      <c r="D113" s="315">
        <v>0</v>
      </c>
      <c r="E113" s="315">
        <v>0</v>
      </c>
      <c r="F113" s="315">
        <v>0</v>
      </c>
      <c r="G113" s="315">
        <v>0</v>
      </c>
      <c r="H113" s="315">
        <v>0</v>
      </c>
      <c r="I113" s="315">
        <v>0</v>
      </c>
      <c r="J113" s="315">
        <v>0</v>
      </c>
      <c r="K113" s="315">
        <v>0</v>
      </c>
      <c r="L113" s="315">
        <v>0</v>
      </c>
      <c r="M113" s="315">
        <v>0</v>
      </c>
      <c r="N113" s="315">
        <v>0</v>
      </c>
      <c r="O113" s="315">
        <v>0</v>
      </c>
      <c r="P113" s="315">
        <v>0</v>
      </c>
      <c r="Q113" s="315">
        <v>0</v>
      </c>
      <c r="R113" s="315">
        <v>0</v>
      </c>
      <c r="S113" s="316">
        <v>0</v>
      </c>
      <c r="T113" s="317" t="e">
        <v>#DIV/0!</v>
      </c>
      <c r="U113" s="316">
        <v>0</v>
      </c>
      <c r="V113" s="316">
        <v>0</v>
      </c>
      <c r="W113" s="316">
        <v>0</v>
      </c>
      <c r="X113" s="316">
        <v>0</v>
      </c>
      <c r="Y113" s="316">
        <v>0</v>
      </c>
      <c r="Z113" s="316">
        <v>0</v>
      </c>
    </row>
    <row r="114" spans="1:26" x14ac:dyDescent="0.3">
      <c r="A114" s="322" t="s">
        <v>529</v>
      </c>
      <c r="B114" s="204">
        <v>0</v>
      </c>
      <c r="C114" s="204">
        <v>0</v>
      </c>
      <c r="D114" s="204">
        <v>0</v>
      </c>
      <c r="E114" s="204">
        <v>0</v>
      </c>
      <c r="F114" s="204">
        <v>0</v>
      </c>
      <c r="G114" s="204">
        <v>0</v>
      </c>
      <c r="H114" s="204">
        <v>0</v>
      </c>
      <c r="I114" s="204">
        <v>0</v>
      </c>
      <c r="J114" s="204">
        <v>0</v>
      </c>
      <c r="K114" s="204">
        <v>0</v>
      </c>
      <c r="L114" s="204">
        <v>0</v>
      </c>
      <c r="M114" s="204">
        <v>0</v>
      </c>
      <c r="N114" s="204">
        <v>0</v>
      </c>
      <c r="O114" s="204">
        <v>0</v>
      </c>
      <c r="P114" s="204">
        <v>0</v>
      </c>
      <c r="Q114" s="204">
        <v>0</v>
      </c>
      <c r="R114" s="204">
        <v>0</v>
      </c>
      <c r="S114" s="239">
        <v>0</v>
      </c>
      <c r="T114" s="319" t="e">
        <v>#DIV/0!</v>
      </c>
      <c r="U114" s="239">
        <v>0</v>
      </c>
      <c r="V114" s="239">
        <v>0</v>
      </c>
      <c r="W114" s="239">
        <v>0</v>
      </c>
      <c r="X114" s="239">
        <v>0</v>
      </c>
      <c r="Y114" s="239">
        <v>0</v>
      </c>
      <c r="Z114" s="239">
        <v>0</v>
      </c>
    </row>
    <row r="115" spans="1:26" x14ac:dyDescent="0.3">
      <c r="A115" s="322" t="s">
        <v>530</v>
      </c>
      <c r="B115" s="204">
        <v>0</v>
      </c>
      <c r="C115" s="204">
        <v>0</v>
      </c>
      <c r="D115" s="204">
        <v>0</v>
      </c>
      <c r="E115" s="204">
        <v>0</v>
      </c>
      <c r="F115" s="204">
        <v>0</v>
      </c>
      <c r="G115" s="204">
        <v>0</v>
      </c>
      <c r="H115" s="204">
        <v>0</v>
      </c>
      <c r="I115" s="204">
        <v>0</v>
      </c>
      <c r="J115" s="204">
        <v>0</v>
      </c>
      <c r="K115" s="204">
        <v>0</v>
      </c>
      <c r="L115" s="204">
        <v>0</v>
      </c>
      <c r="M115" s="204">
        <v>0</v>
      </c>
      <c r="N115" s="204">
        <v>0</v>
      </c>
      <c r="O115" s="204">
        <v>0</v>
      </c>
      <c r="P115" s="204">
        <v>0</v>
      </c>
      <c r="Q115" s="204">
        <v>0</v>
      </c>
      <c r="R115" s="204">
        <v>0</v>
      </c>
      <c r="S115" s="239">
        <v>0</v>
      </c>
      <c r="T115" s="319" t="e">
        <v>#DIV/0!</v>
      </c>
      <c r="U115" s="239">
        <v>0</v>
      </c>
      <c r="V115" s="239">
        <v>0</v>
      </c>
      <c r="W115" s="239">
        <v>0</v>
      </c>
      <c r="X115" s="239">
        <v>0</v>
      </c>
      <c r="Y115" s="239">
        <v>0</v>
      </c>
      <c r="Z115" s="239">
        <v>0</v>
      </c>
    </row>
    <row r="116" spans="1:26" x14ac:dyDescent="0.3">
      <c r="A116" s="322" t="s">
        <v>531</v>
      </c>
      <c r="B116" s="204">
        <v>0</v>
      </c>
      <c r="C116" s="204">
        <v>0</v>
      </c>
      <c r="D116" s="204">
        <v>0</v>
      </c>
      <c r="E116" s="204">
        <v>0</v>
      </c>
      <c r="F116" s="204">
        <v>0</v>
      </c>
      <c r="G116" s="204">
        <v>0</v>
      </c>
      <c r="H116" s="204">
        <v>0</v>
      </c>
      <c r="I116" s="204">
        <v>0</v>
      </c>
      <c r="J116" s="204">
        <v>0</v>
      </c>
      <c r="K116" s="204">
        <v>0</v>
      </c>
      <c r="L116" s="204">
        <v>0</v>
      </c>
      <c r="M116" s="204">
        <v>0</v>
      </c>
      <c r="N116" s="204">
        <v>0</v>
      </c>
      <c r="O116" s="204">
        <v>0</v>
      </c>
      <c r="P116" s="204">
        <v>0</v>
      </c>
      <c r="Q116" s="204">
        <v>0</v>
      </c>
      <c r="R116" s="204">
        <v>0</v>
      </c>
      <c r="S116" s="239">
        <v>0</v>
      </c>
      <c r="T116" s="319" t="e">
        <v>#DIV/0!</v>
      </c>
      <c r="U116" s="239">
        <v>0</v>
      </c>
      <c r="V116" s="239">
        <v>0</v>
      </c>
      <c r="W116" s="239">
        <v>0</v>
      </c>
      <c r="X116" s="239">
        <v>0</v>
      </c>
      <c r="Y116" s="239">
        <v>0</v>
      </c>
      <c r="Z116" s="239">
        <v>0</v>
      </c>
    </row>
    <row r="117" spans="1:26" x14ac:dyDescent="0.3">
      <c r="A117" s="322" t="s">
        <v>532</v>
      </c>
      <c r="B117" s="204">
        <v>0</v>
      </c>
      <c r="C117" s="204">
        <v>0</v>
      </c>
      <c r="D117" s="204">
        <v>0</v>
      </c>
      <c r="E117" s="204">
        <v>0</v>
      </c>
      <c r="F117" s="204">
        <v>0</v>
      </c>
      <c r="G117" s="204">
        <v>0</v>
      </c>
      <c r="H117" s="204">
        <v>0</v>
      </c>
      <c r="I117" s="204">
        <v>0</v>
      </c>
      <c r="J117" s="204">
        <v>0</v>
      </c>
      <c r="K117" s="204">
        <v>0</v>
      </c>
      <c r="L117" s="204">
        <v>0</v>
      </c>
      <c r="M117" s="204">
        <v>0</v>
      </c>
      <c r="N117" s="204">
        <v>0</v>
      </c>
      <c r="O117" s="204">
        <v>0</v>
      </c>
      <c r="P117" s="204">
        <v>0</v>
      </c>
      <c r="Q117" s="204">
        <v>0</v>
      </c>
      <c r="R117" s="204">
        <v>0</v>
      </c>
      <c r="S117" s="239">
        <v>0</v>
      </c>
      <c r="T117" s="319" t="e">
        <v>#DIV/0!</v>
      </c>
      <c r="U117" s="239">
        <v>0</v>
      </c>
      <c r="V117" s="239">
        <v>0</v>
      </c>
      <c r="W117" s="239">
        <v>0</v>
      </c>
      <c r="X117" s="239">
        <v>0</v>
      </c>
      <c r="Y117" s="239">
        <v>0</v>
      </c>
      <c r="Z117" s="239">
        <v>0</v>
      </c>
    </row>
    <row r="118" spans="1:26" x14ac:dyDescent="0.3">
      <c r="A118" s="322" t="s">
        <v>533</v>
      </c>
      <c r="B118" s="204">
        <v>0</v>
      </c>
      <c r="C118" s="204">
        <v>0</v>
      </c>
      <c r="D118" s="204">
        <v>0</v>
      </c>
      <c r="E118" s="204">
        <v>0</v>
      </c>
      <c r="F118" s="204">
        <v>0</v>
      </c>
      <c r="G118" s="204">
        <v>0</v>
      </c>
      <c r="H118" s="204">
        <v>0</v>
      </c>
      <c r="I118" s="204">
        <v>0</v>
      </c>
      <c r="J118" s="204">
        <v>0</v>
      </c>
      <c r="K118" s="204">
        <v>0</v>
      </c>
      <c r="L118" s="204">
        <v>0</v>
      </c>
      <c r="M118" s="204">
        <v>0</v>
      </c>
      <c r="N118" s="204">
        <v>0</v>
      </c>
      <c r="O118" s="204">
        <v>0</v>
      </c>
      <c r="P118" s="204">
        <v>0</v>
      </c>
      <c r="Q118" s="204">
        <v>0</v>
      </c>
      <c r="R118" s="204">
        <v>0</v>
      </c>
      <c r="S118" s="239">
        <v>0</v>
      </c>
      <c r="T118" s="319" t="e">
        <v>#DIV/0!</v>
      </c>
      <c r="U118" s="239">
        <v>0</v>
      </c>
      <c r="V118" s="239">
        <v>0</v>
      </c>
      <c r="W118" s="239">
        <v>0</v>
      </c>
      <c r="X118" s="239">
        <v>0</v>
      </c>
      <c r="Y118" s="239">
        <v>0</v>
      </c>
      <c r="Z118" s="239">
        <v>0</v>
      </c>
    </row>
    <row r="119" spans="1:26" x14ac:dyDescent="0.3">
      <c r="A119" s="322" t="s">
        <v>534</v>
      </c>
      <c r="B119" s="204">
        <v>0</v>
      </c>
      <c r="C119" s="204">
        <v>0</v>
      </c>
      <c r="D119" s="204">
        <v>0</v>
      </c>
      <c r="E119" s="204">
        <v>0</v>
      </c>
      <c r="F119" s="204">
        <v>0</v>
      </c>
      <c r="G119" s="204">
        <v>0</v>
      </c>
      <c r="H119" s="204">
        <v>0</v>
      </c>
      <c r="I119" s="204">
        <v>0</v>
      </c>
      <c r="J119" s="204">
        <v>0</v>
      </c>
      <c r="K119" s="204">
        <v>0</v>
      </c>
      <c r="L119" s="204">
        <v>0</v>
      </c>
      <c r="M119" s="204">
        <v>0</v>
      </c>
      <c r="N119" s="204">
        <v>0</v>
      </c>
      <c r="O119" s="204">
        <v>0</v>
      </c>
      <c r="P119" s="204">
        <v>0</v>
      </c>
      <c r="Q119" s="204">
        <v>0</v>
      </c>
      <c r="R119" s="204">
        <v>0</v>
      </c>
      <c r="S119" s="239">
        <v>0</v>
      </c>
      <c r="T119" s="319" t="e">
        <v>#DIV/0!</v>
      </c>
      <c r="U119" s="239">
        <v>0</v>
      </c>
      <c r="V119" s="239">
        <v>0</v>
      </c>
      <c r="W119" s="239">
        <v>0</v>
      </c>
      <c r="X119" s="239">
        <v>0</v>
      </c>
      <c r="Y119" s="239">
        <v>0</v>
      </c>
      <c r="Z119" s="239">
        <v>0</v>
      </c>
    </row>
    <row r="120" spans="1:26" x14ac:dyDescent="0.3">
      <c r="A120" s="314" t="s">
        <v>535</v>
      </c>
      <c r="B120" s="315">
        <v>0</v>
      </c>
      <c r="C120" s="315">
        <v>0</v>
      </c>
      <c r="D120" s="315">
        <v>0</v>
      </c>
      <c r="E120" s="315">
        <v>0</v>
      </c>
      <c r="F120" s="315">
        <v>0</v>
      </c>
      <c r="G120" s="315">
        <v>0</v>
      </c>
      <c r="H120" s="315">
        <v>0</v>
      </c>
      <c r="I120" s="315">
        <v>0</v>
      </c>
      <c r="J120" s="315">
        <v>0</v>
      </c>
      <c r="K120" s="315">
        <v>0</v>
      </c>
      <c r="L120" s="315">
        <v>0</v>
      </c>
      <c r="M120" s="315">
        <v>0</v>
      </c>
      <c r="N120" s="315">
        <v>0</v>
      </c>
      <c r="O120" s="315">
        <v>0</v>
      </c>
      <c r="P120" s="315">
        <v>0</v>
      </c>
      <c r="Q120" s="315">
        <v>0</v>
      </c>
      <c r="R120" s="315">
        <v>0</v>
      </c>
      <c r="S120" s="316">
        <v>0</v>
      </c>
      <c r="T120" s="317" t="e">
        <v>#DIV/0!</v>
      </c>
      <c r="U120" s="316">
        <v>0</v>
      </c>
      <c r="V120" s="316">
        <v>0</v>
      </c>
      <c r="W120" s="316">
        <v>0</v>
      </c>
      <c r="X120" s="316">
        <v>0</v>
      </c>
      <c r="Y120" s="316">
        <v>0</v>
      </c>
      <c r="Z120" s="316">
        <v>0</v>
      </c>
    </row>
    <row r="121" spans="1:26" x14ac:dyDescent="0.3">
      <c r="A121" s="322" t="s">
        <v>536</v>
      </c>
      <c r="B121" s="204">
        <v>0</v>
      </c>
      <c r="C121" s="204">
        <v>0</v>
      </c>
      <c r="D121" s="204">
        <v>0</v>
      </c>
      <c r="E121" s="204">
        <v>0</v>
      </c>
      <c r="F121" s="204">
        <v>0</v>
      </c>
      <c r="G121" s="204">
        <v>0</v>
      </c>
      <c r="H121" s="204">
        <v>0</v>
      </c>
      <c r="I121" s="204">
        <v>0</v>
      </c>
      <c r="J121" s="204">
        <v>0</v>
      </c>
      <c r="K121" s="204">
        <v>0</v>
      </c>
      <c r="L121" s="204">
        <v>0</v>
      </c>
      <c r="M121" s="204">
        <v>0</v>
      </c>
      <c r="N121" s="204">
        <v>0</v>
      </c>
      <c r="O121" s="204">
        <v>0</v>
      </c>
      <c r="P121" s="204">
        <v>0</v>
      </c>
      <c r="Q121" s="204">
        <v>0</v>
      </c>
      <c r="R121" s="204">
        <v>0</v>
      </c>
      <c r="S121" s="239">
        <v>0</v>
      </c>
      <c r="T121" s="319" t="e">
        <v>#DIV/0!</v>
      </c>
      <c r="U121" s="239">
        <v>0</v>
      </c>
      <c r="V121" s="239">
        <v>0</v>
      </c>
      <c r="W121" s="239">
        <v>0</v>
      </c>
      <c r="X121" s="239">
        <v>0</v>
      </c>
      <c r="Y121" s="239">
        <v>0</v>
      </c>
      <c r="Z121" s="239">
        <v>0</v>
      </c>
    </row>
    <row r="122" spans="1:26" x14ac:dyDescent="0.3">
      <c r="A122" s="322" t="s">
        <v>537</v>
      </c>
      <c r="B122" s="204">
        <v>0</v>
      </c>
      <c r="C122" s="204">
        <v>0</v>
      </c>
      <c r="D122" s="204">
        <v>0</v>
      </c>
      <c r="E122" s="204">
        <v>0</v>
      </c>
      <c r="F122" s="204">
        <v>0</v>
      </c>
      <c r="G122" s="204">
        <v>0</v>
      </c>
      <c r="H122" s="204">
        <v>0</v>
      </c>
      <c r="I122" s="204">
        <v>0</v>
      </c>
      <c r="J122" s="204">
        <v>0</v>
      </c>
      <c r="K122" s="204">
        <v>0</v>
      </c>
      <c r="L122" s="204">
        <v>0</v>
      </c>
      <c r="M122" s="204">
        <v>0</v>
      </c>
      <c r="N122" s="204">
        <v>0</v>
      </c>
      <c r="O122" s="204">
        <v>0</v>
      </c>
      <c r="P122" s="204">
        <v>0</v>
      </c>
      <c r="Q122" s="204">
        <v>0</v>
      </c>
      <c r="R122" s="204">
        <v>0</v>
      </c>
      <c r="S122" s="239">
        <v>0</v>
      </c>
      <c r="T122" s="319" t="e">
        <v>#DIV/0!</v>
      </c>
      <c r="U122" s="239">
        <v>0</v>
      </c>
      <c r="V122" s="239">
        <v>0</v>
      </c>
      <c r="W122" s="239">
        <v>0</v>
      </c>
      <c r="X122" s="239">
        <v>0</v>
      </c>
      <c r="Y122" s="239">
        <v>0</v>
      </c>
      <c r="Z122" s="239">
        <v>0</v>
      </c>
    </row>
    <row r="123" spans="1:26" x14ac:dyDescent="0.3">
      <c r="A123" s="314" t="s">
        <v>538</v>
      </c>
      <c r="B123" s="320">
        <v>0</v>
      </c>
      <c r="C123" s="320">
        <v>0</v>
      </c>
      <c r="D123" s="320">
        <v>0</v>
      </c>
      <c r="E123" s="320">
        <v>0</v>
      </c>
      <c r="F123" s="320">
        <v>0</v>
      </c>
      <c r="G123" s="320">
        <v>0</v>
      </c>
      <c r="H123" s="320">
        <v>0</v>
      </c>
      <c r="I123" s="320">
        <v>0</v>
      </c>
      <c r="J123" s="320">
        <v>0</v>
      </c>
      <c r="K123" s="320">
        <v>0</v>
      </c>
      <c r="L123" s="320">
        <v>0</v>
      </c>
      <c r="M123" s="320">
        <v>0</v>
      </c>
      <c r="N123" s="320">
        <v>0</v>
      </c>
      <c r="O123" s="320">
        <v>0</v>
      </c>
      <c r="P123" s="320">
        <v>0</v>
      </c>
      <c r="Q123" s="320">
        <v>0</v>
      </c>
      <c r="R123" s="320">
        <v>0</v>
      </c>
      <c r="S123" s="316">
        <v>0</v>
      </c>
      <c r="T123" s="317" t="e">
        <v>#DIV/0!</v>
      </c>
      <c r="U123" s="316">
        <v>0</v>
      </c>
      <c r="V123" s="316">
        <v>0</v>
      </c>
      <c r="W123" s="316">
        <v>0</v>
      </c>
      <c r="X123" s="316">
        <v>0</v>
      </c>
      <c r="Y123" s="316">
        <v>0</v>
      </c>
      <c r="Z123" s="316">
        <v>0</v>
      </c>
    </row>
    <row r="124" spans="1:26" x14ac:dyDescent="0.3">
      <c r="A124" s="314" t="s">
        <v>539</v>
      </c>
      <c r="B124" s="315">
        <v>0</v>
      </c>
      <c r="C124" s="315">
        <v>0</v>
      </c>
      <c r="D124" s="315">
        <v>0</v>
      </c>
      <c r="E124" s="315">
        <v>0</v>
      </c>
      <c r="F124" s="315">
        <v>0</v>
      </c>
      <c r="G124" s="315">
        <v>0</v>
      </c>
      <c r="H124" s="315">
        <v>0</v>
      </c>
      <c r="I124" s="315">
        <v>0</v>
      </c>
      <c r="J124" s="315">
        <v>0</v>
      </c>
      <c r="K124" s="315">
        <v>0</v>
      </c>
      <c r="L124" s="315">
        <v>0</v>
      </c>
      <c r="M124" s="315">
        <v>0</v>
      </c>
      <c r="N124" s="315">
        <v>0</v>
      </c>
      <c r="O124" s="315">
        <v>0</v>
      </c>
      <c r="P124" s="315">
        <v>0</v>
      </c>
      <c r="Q124" s="315">
        <v>0</v>
      </c>
      <c r="R124" s="315">
        <v>0</v>
      </c>
      <c r="S124" s="316">
        <v>0</v>
      </c>
      <c r="T124" s="317" t="e">
        <v>#DIV/0!</v>
      </c>
      <c r="U124" s="316">
        <v>0</v>
      </c>
      <c r="V124" s="316">
        <v>0</v>
      </c>
      <c r="W124" s="316">
        <v>0</v>
      </c>
      <c r="X124" s="316">
        <v>0</v>
      </c>
      <c r="Y124" s="316">
        <v>0</v>
      </c>
      <c r="Z124" s="316">
        <v>0</v>
      </c>
    </row>
    <row r="125" spans="1:26" x14ac:dyDescent="0.3">
      <c r="A125" s="322" t="s">
        <v>540</v>
      </c>
      <c r="B125" s="204">
        <v>0</v>
      </c>
      <c r="C125" s="204">
        <v>0</v>
      </c>
      <c r="D125" s="204">
        <v>0</v>
      </c>
      <c r="E125" s="204">
        <v>0</v>
      </c>
      <c r="F125" s="204">
        <v>0</v>
      </c>
      <c r="G125" s="204">
        <v>0</v>
      </c>
      <c r="H125" s="204">
        <v>0</v>
      </c>
      <c r="I125" s="204">
        <v>0</v>
      </c>
      <c r="J125" s="204">
        <v>0</v>
      </c>
      <c r="K125" s="204">
        <v>0</v>
      </c>
      <c r="L125" s="204">
        <v>0</v>
      </c>
      <c r="M125" s="204">
        <v>0</v>
      </c>
      <c r="N125" s="204">
        <v>0</v>
      </c>
      <c r="O125" s="204">
        <v>0</v>
      </c>
      <c r="P125" s="204">
        <v>0</v>
      </c>
      <c r="Q125" s="204">
        <v>0</v>
      </c>
      <c r="R125" s="204">
        <v>0</v>
      </c>
      <c r="S125" s="239">
        <v>0</v>
      </c>
      <c r="T125" s="319" t="e">
        <v>#DIV/0!</v>
      </c>
      <c r="U125" s="239">
        <v>0</v>
      </c>
      <c r="V125" s="239">
        <v>0</v>
      </c>
      <c r="W125" s="239">
        <v>0</v>
      </c>
      <c r="X125" s="239">
        <v>0</v>
      </c>
      <c r="Y125" s="239">
        <v>0</v>
      </c>
      <c r="Z125" s="239">
        <v>0</v>
      </c>
    </row>
    <row r="126" spans="1:26" x14ac:dyDescent="0.3">
      <c r="A126" s="322" t="s">
        <v>541</v>
      </c>
      <c r="B126" s="204">
        <v>0</v>
      </c>
      <c r="C126" s="204">
        <v>0</v>
      </c>
      <c r="D126" s="204">
        <v>0</v>
      </c>
      <c r="E126" s="204">
        <v>0</v>
      </c>
      <c r="F126" s="204">
        <v>0</v>
      </c>
      <c r="G126" s="204">
        <v>0</v>
      </c>
      <c r="H126" s="204">
        <v>0</v>
      </c>
      <c r="I126" s="204">
        <v>0</v>
      </c>
      <c r="J126" s="204">
        <v>0</v>
      </c>
      <c r="K126" s="204">
        <v>0</v>
      </c>
      <c r="L126" s="204">
        <v>0</v>
      </c>
      <c r="M126" s="204">
        <v>0</v>
      </c>
      <c r="N126" s="204">
        <v>0</v>
      </c>
      <c r="O126" s="204">
        <v>0</v>
      </c>
      <c r="P126" s="204">
        <v>0</v>
      </c>
      <c r="Q126" s="204">
        <v>0</v>
      </c>
      <c r="R126" s="204">
        <v>0</v>
      </c>
      <c r="S126" s="239">
        <v>0</v>
      </c>
      <c r="T126" s="319" t="e">
        <v>#DIV/0!</v>
      </c>
      <c r="U126" s="239">
        <v>0</v>
      </c>
      <c r="V126" s="239">
        <v>0</v>
      </c>
      <c r="W126" s="239">
        <v>0</v>
      </c>
      <c r="X126" s="239">
        <v>0</v>
      </c>
      <c r="Y126" s="239">
        <v>0</v>
      </c>
      <c r="Z126" s="239">
        <v>0</v>
      </c>
    </row>
    <row r="127" spans="1:26" x14ac:dyDescent="0.3">
      <c r="A127" s="314" t="s">
        <v>542</v>
      </c>
      <c r="B127" s="315">
        <v>0</v>
      </c>
      <c r="C127" s="315">
        <v>0</v>
      </c>
      <c r="D127" s="315">
        <v>0</v>
      </c>
      <c r="E127" s="315">
        <v>0</v>
      </c>
      <c r="F127" s="315">
        <v>0</v>
      </c>
      <c r="G127" s="315">
        <v>0</v>
      </c>
      <c r="H127" s="315">
        <v>0</v>
      </c>
      <c r="I127" s="315">
        <v>0</v>
      </c>
      <c r="J127" s="315">
        <v>0</v>
      </c>
      <c r="K127" s="315">
        <v>0</v>
      </c>
      <c r="L127" s="315">
        <v>0</v>
      </c>
      <c r="M127" s="315">
        <v>0</v>
      </c>
      <c r="N127" s="315">
        <v>0</v>
      </c>
      <c r="O127" s="315">
        <v>0</v>
      </c>
      <c r="P127" s="315">
        <v>0</v>
      </c>
      <c r="Q127" s="315">
        <v>0</v>
      </c>
      <c r="R127" s="315">
        <v>0</v>
      </c>
      <c r="S127" s="316">
        <v>0</v>
      </c>
      <c r="T127" s="317" t="e">
        <v>#DIV/0!</v>
      </c>
      <c r="U127" s="316">
        <v>0</v>
      </c>
      <c r="V127" s="316">
        <v>0</v>
      </c>
      <c r="W127" s="316">
        <v>0</v>
      </c>
      <c r="X127" s="316">
        <v>0</v>
      </c>
      <c r="Y127" s="316">
        <v>0</v>
      </c>
      <c r="Z127" s="316">
        <v>0</v>
      </c>
    </row>
    <row r="128" spans="1:26" x14ac:dyDescent="0.3">
      <c r="A128" s="322" t="s">
        <v>543</v>
      </c>
      <c r="B128" s="204">
        <v>0</v>
      </c>
      <c r="C128" s="204">
        <v>0</v>
      </c>
      <c r="D128" s="204">
        <v>0</v>
      </c>
      <c r="E128" s="204">
        <v>0</v>
      </c>
      <c r="F128" s="204">
        <v>0</v>
      </c>
      <c r="G128" s="204">
        <v>0</v>
      </c>
      <c r="H128" s="204">
        <v>0</v>
      </c>
      <c r="I128" s="204">
        <v>0</v>
      </c>
      <c r="J128" s="204">
        <v>0</v>
      </c>
      <c r="K128" s="204">
        <v>0</v>
      </c>
      <c r="L128" s="204">
        <v>0</v>
      </c>
      <c r="M128" s="204">
        <v>0</v>
      </c>
      <c r="N128" s="204">
        <v>0</v>
      </c>
      <c r="O128" s="204">
        <v>0</v>
      </c>
      <c r="P128" s="204">
        <v>0</v>
      </c>
      <c r="Q128" s="204">
        <v>0</v>
      </c>
      <c r="R128" s="204">
        <v>0</v>
      </c>
      <c r="S128" s="239">
        <v>0</v>
      </c>
      <c r="T128" s="319" t="e">
        <v>#DIV/0!</v>
      </c>
      <c r="U128" s="239">
        <v>0</v>
      </c>
      <c r="V128" s="239">
        <v>0</v>
      </c>
      <c r="W128" s="239">
        <v>0</v>
      </c>
      <c r="X128" s="239">
        <v>0</v>
      </c>
      <c r="Y128" s="239">
        <v>0</v>
      </c>
      <c r="Z128" s="239">
        <v>0</v>
      </c>
    </row>
    <row r="129" spans="1:26" x14ac:dyDescent="0.3">
      <c r="A129" s="322" t="s">
        <v>544</v>
      </c>
      <c r="B129" s="204">
        <v>0</v>
      </c>
      <c r="C129" s="204">
        <v>0</v>
      </c>
      <c r="D129" s="204">
        <v>0</v>
      </c>
      <c r="E129" s="204">
        <v>0</v>
      </c>
      <c r="F129" s="204">
        <v>0</v>
      </c>
      <c r="G129" s="204">
        <v>0</v>
      </c>
      <c r="H129" s="204">
        <v>0</v>
      </c>
      <c r="I129" s="204">
        <v>0</v>
      </c>
      <c r="J129" s="204">
        <v>0</v>
      </c>
      <c r="K129" s="204">
        <v>0</v>
      </c>
      <c r="L129" s="204">
        <v>0</v>
      </c>
      <c r="M129" s="204">
        <v>0</v>
      </c>
      <c r="N129" s="204">
        <v>0</v>
      </c>
      <c r="O129" s="204">
        <v>0</v>
      </c>
      <c r="P129" s="204">
        <v>0</v>
      </c>
      <c r="Q129" s="204">
        <v>0</v>
      </c>
      <c r="R129" s="204">
        <v>0</v>
      </c>
      <c r="S129" s="239">
        <v>0</v>
      </c>
      <c r="T129" s="319" t="e">
        <v>#DIV/0!</v>
      </c>
      <c r="U129" s="239">
        <v>0</v>
      </c>
      <c r="V129" s="239">
        <v>0</v>
      </c>
      <c r="W129" s="239">
        <v>0</v>
      </c>
      <c r="X129" s="239">
        <v>0</v>
      </c>
      <c r="Y129" s="239">
        <v>0</v>
      </c>
      <c r="Z129" s="239">
        <v>0</v>
      </c>
    </row>
    <row r="130" spans="1:26" x14ac:dyDescent="0.3">
      <c r="A130" s="314" t="s">
        <v>545</v>
      </c>
      <c r="B130" s="315">
        <v>0</v>
      </c>
      <c r="C130" s="315">
        <v>0</v>
      </c>
      <c r="D130" s="315">
        <v>0</v>
      </c>
      <c r="E130" s="315">
        <v>0</v>
      </c>
      <c r="F130" s="315">
        <v>0</v>
      </c>
      <c r="G130" s="315">
        <v>0</v>
      </c>
      <c r="H130" s="315">
        <v>0</v>
      </c>
      <c r="I130" s="315">
        <v>0</v>
      </c>
      <c r="J130" s="315">
        <v>0</v>
      </c>
      <c r="K130" s="315">
        <v>0</v>
      </c>
      <c r="L130" s="315">
        <v>0</v>
      </c>
      <c r="M130" s="315">
        <v>0</v>
      </c>
      <c r="N130" s="315">
        <v>0</v>
      </c>
      <c r="O130" s="315">
        <v>0</v>
      </c>
      <c r="P130" s="315">
        <v>0</v>
      </c>
      <c r="Q130" s="315">
        <v>0</v>
      </c>
      <c r="R130" s="315">
        <v>0</v>
      </c>
      <c r="S130" s="316">
        <v>0</v>
      </c>
      <c r="T130" s="317" t="e">
        <v>#DIV/0!</v>
      </c>
      <c r="U130" s="316">
        <v>0</v>
      </c>
      <c r="V130" s="316">
        <v>0</v>
      </c>
      <c r="W130" s="316">
        <v>0</v>
      </c>
      <c r="X130" s="316">
        <v>0</v>
      </c>
      <c r="Y130" s="316">
        <v>0</v>
      </c>
      <c r="Z130" s="316">
        <v>0</v>
      </c>
    </row>
    <row r="131" spans="1:26" x14ac:dyDescent="0.3">
      <c r="A131" s="318" t="s">
        <v>546</v>
      </c>
      <c r="B131" s="204">
        <v>0</v>
      </c>
      <c r="C131" s="204">
        <v>0</v>
      </c>
      <c r="D131" s="204">
        <v>0</v>
      </c>
      <c r="E131" s="204">
        <v>0</v>
      </c>
      <c r="F131" s="204">
        <v>0</v>
      </c>
      <c r="G131" s="204">
        <v>0</v>
      </c>
      <c r="H131" s="204">
        <v>0</v>
      </c>
      <c r="I131" s="204">
        <v>0</v>
      </c>
      <c r="J131" s="204">
        <v>0</v>
      </c>
      <c r="K131" s="204">
        <v>0</v>
      </c>
      <c r="L131" s="204">
        <v>0</v>
      </c>
      <c r="M131" s="204">
        <v>0</v>
      </c>
      <c r="N131" s="204">
        <v>0</v>
      </c>
      <c r="O131" s="204">
        <v>0</v>
      </c>
      <c r="P131" s="204">
        <v>0</v>
      </c>
      <c r="Q131" s="204">
        <v>0</v>
      </c>
      <c r="R131" s="204">
        <v>0</v>
      </c>
      <c r="S131" s="239">
        <v>0</v>
      </c>
      <c r="T131" s="319" t="e">
        <v>#DIV/0!</v>
      </c>
      <c r="U131" s="239">
        <v>0</v>
      </c>
      <c r="V131" s="239">
        <v>0</v>
      </c>
      <c r="W131" s="239">
        <v>0</v>
      </c>
      <c r="X131" s="239">
        <v>0</v>
      </c>
      <c r="Y131" s="239">
        <v>0</v>
      </c>
      <c r="Z131" s="239">
        <v>0</v>
      </c>
    </row>
    <row r="132" spans="1:26" x14ac:dyDescent="0.3">
      <c r="A132" s="318" t="s">
        <v>547</v>
      </c>
      <c r="B132" s="204">
        <v>0</v>
      </c>
      <c r="C132" s="204">
        <v>0</v>
      </c>
      <c r="D132" s="204">
        <v>0</v>
      </c>
      <c r="E132" s="204">
        <v>0</v>
      </c>
      <c r="F132" s="204">
        <v>0</v>
      </c>
      <c r="G132" s="204">
        <v>0</v>
      </c>
      <c r="H132" s="204">
        <v>0</v>
      </c>
      <c r="I132" s="204">
        <v>0</v>
      </c>
      <c r="J132" s="204">
        <v>0</v>
      </c>
      <c r="K132" s="204">
        <v>0</v>
      </c>
      <c r="L132" s="204">
        <v>0</v>
      </c>
      <c r="M132" s="204">
        <v>0</v>
      </c>
      <c r="N132" s="204">
        <v>0</v>
      </c>
      <c r="O132" s="204">
        <v>0</v>
      </c>
      <c r="P132" s="204">
        <v>0</v>
      </c>
      <c r="Q132" s="204">
        <v>0</v>
      </c>
      <c r="R132" s="204">
        <v>0</v>
      </c>
      <c r="S132" s="239">
        <v>0</v>
      </c>
      <c r="T132" s="319" t="e">
        <v>#DIV/0!</v>
      </c>
      <c r="U132" s="239">
        <v>0</v>
      </c>
      <c r="V132" s="239">
        <v>0</v>
      </c>
      <c r="W132" s="239">
        <v>0</v>
      </c>
      <c r="X132" s="239">
        <v>0</v>
      </c>
      <c r="Y132" s="239">
        <v>0</v>
      </c>
      <c r="Z132" s="239">
        <v>0</v>
      </c>
    </row>
    <row r="133" spans="1:26" x14ac:dyDescent="0.3">
      <c r="A133" s="318" t="s">
        <v>548</v>
      </c>
      <c r="B133" s="204">
        <v>0</v>
      </c>
      <c r="C133" s="204">
        <v>0</v>
      </c>
      <c r="D133" s="204">
        <v>0</v>
      </c>
      <c r="E133" s="204">
        <v>0</v>
      </c>
      <c r="F133" s="204">
        <v>0</v>
      </c>
      <c r="G133" s="204">
        <v>0</v>
      </c>
      <c r="H133" s="204">
        <v>0</v>
      </c>
      <c r="I133" s="204">
        <v>0</v>
      </c>
      <c r="J133" s="204">
        <v>0</v>
      </c>
      <c r="K133" s="204">
        <v>0</v>
      </c>
      <c r="L133" s="204">
        <v>0</v>
      </c>
      <c r="M133" s="204">
        <v>0</v>
      </c>
      <c r="N133" s="204">
        <v>0</v>
      </c>
      <c r="O133" s="204">
        <v>0</v>
      </c>
      <c r="P133" s="204">
        <v>0</v>
      </c>
      <c r="Q133" s="204">
        <v>0</v>
      </c>
      <c r="R133" s="204">
        <v>0</v>
      </c>
      <c r="S133" s="239">
        <v>0</v>
      </c>
      <c r="T133" s="319" t="e">
        <v>#DIV/0!</v>
      </c>
      <c r="U133" s="239">
        <v>0</v>
      </c>
      <c r="V133" s="239">
        <v>0</v>
      </c>
      <c r="W133" s="239">
        <v>0</v>
      </c>
      <c r="X133" s="239">
        <v>0</v>
      </c>
      <c r="Y133" s="239">
        <v>0</v>
      </c>
      <c r="Z133" s="239">
        <v>0</v>
      </c>
    </row>
    <row r="134" spans="1:26" x14ac:dyDescent="0.3">
      <c r="A134" s="314" t="s">
        <v>549</v>
      </c>
      <c r="B134" s="315">
        <v>0</v>
      </c>
      <c r="C134" s="315">
        <v>0</v>
      </c>
      <c r="D134" s="315">
        <v>0</v>
      </c>
      <c r="E134" s="315">
        <v>0</v>
      </c>
      <c r="F134" s="315">
        <v>0</v>
      </c>
      <c r="G134" s="315">
        <v>0</v>
      </c>
      <c r="H134" s="315">
        <v>0</v>
      </c>
      <c r="I134" s="315">
        <v>0</v>
      </c>
      <c r="J134" s="315">
        <v>0</v>
      </c>
      <c r="K134" s="315">
        <v>0</v>
      </c>
      <c r="L134" s="315">
        <v>0</v>
      </c>
      <c r="M134" s="315">
        <v>0</v>
      </c>
      <c r="N134" s="315">
        <v>0</v>
      </c>
      <c r="O134" s="315">
        <v>0</v>
      </c>
      <c r="P134" s="315">
        <v>0</v>
      </c>
      <c r="Q134" s="315">
        <v>0</v>
      </c>
      <c r="R134" s="315">
        <v>0</v>
      </c>
      <c r="S134" s="316">
        <v>0</v>
      </c>
      <c r="T134" s="317" t="e">
        <v>#DIV/0!</v>
      </c>
      <c r="U134" s="316">
        <v>0</v>
      </c>
      <c r="V134" s="316">
        <v>0</v>
      </c>
      <c r="W134" s="316">
        <v>0</v>
      </c>
      <c r="X134" s="316">
        <v>0</v>
      </c>
      <c r="Y134" s="316">
        <v>0</v>
      </c>
      <c r="Z134" s="316">
        <v>0</v>
      </c>
    </row>
    <row r="135" spans="1:26" x14ac:dyDescent="0.3">
      <c r="A135" s="322" t="s">
        <v>550</v>
      </c>
      <c r="B135" s="204">
        <v>0</v>
      </c>
      <c r="C135" s="204">
        <v>0</v>
      </c>
      <c r="D135" s="204">
        <v>0</v>
      </c>
      <c r="E135" s="204">
        <v>0</v>
      </c>
      <c r="F135" s="204">
        <v>0</v>
      </c>
      <c r="G135" s="204">
        <v>0</v>
      </c>
      <c r="H135" s="204">
        <v>0</v>
      </c>
      <c r="I135" s="204">
        <v>0</v>
      </c>
      <c r="J135" s="204">
        <v>0</v>
      </c>
      <c r="K135" s="204">
        <v>0</v>
      </c>
      <c r="L135" s="204">
        <v>0</v>
      </c>
      <c r="M135" s="204">
        <v>0</v>
      </c>
      <c r="N135" s="204">
        <v>0</v>
      </c>
      <c r="O135" s="204">
        <v>0</v>
      </c>
      <c r="P135" s="204">
        <v>0</v>
      </c>
      <c r="Q135" s="204">
        <v>0</v>
      </c>
      <c r="R135" s="204">
        <v>0</v>
      </c>
      <c r="S135" s="239">
        <v>0</v>
      </c>
      <c r="T135" s="319" t="e">
        <v>#DIV/0!</v>
      </c>
      <c r="U135" s="239">
        <v>0</v>
      </c>
      <c r="V135" s="239">
        <v>0</v>
      </c>
      <c r="W135" s="239">
        <v>0</v>
      </c>
      <c r="X135" s="239">
        <v>0</v>
      </c>
      <c r="Y135" s="239">
        <v>0</v>
      </c>
      <c r="Z135" s="239">
        <v>0</v>
      </c>
    </row>
    <row r="136" spans="1:26" x14ac:dyDescent="0.3">
      <c r="A136" s="322" t="s">
        <v>551</v>
      </c>
      <c r="B136" s="204">
        <v>0</v>
      </c>
      <c r="C136" s="204">
        <v>0</v>
      </c>
      <c r="D136" s="204">
        <v>0</v>
      </c>
      <c r="E136" s="204">
        <v>0</v>
      </c>
      <c r="F136" s="204">
        <v>0</v>
      </c>
      <c r="G136" s="204">
        <v>0</v>
      </c>
      <c r="H136" s="204">
        <v>0</v>
      </c>
      <c r="I136" s="204">
        <v>0</v>
      </c>
      <c r="J136" s="204">
        <v>0</v>
      </c>
      <c r="K136" s="204">
        <v>0</v>
      </c>
      <c r="L136" s="204">
        <v>0</v>
      </c>
      <c r="M136" s="204">
        <v>0</v>
      </c>
      <c r="N136" s="204">
        <v>0</v>
      </c>
      <c r="O136" s="204">
        <v>0</v>
      </c>
      <c r="P136" s="204">
        <v>0</v>
      </c>
      <c r="Q136" s="204">
        <v>0</v>
      </c>
      <c r="R136" s="204">
        <v>0</v>
      </c>
      <c r="S136" s="239">
        <v>0</v>
      </c>
      <c r="T136" s="319" t="e">
        <v>#DIV/0!</v>
      </c>
      <c r="U136" s="239">
        <v>0</v>
      </c>
      <c r="V136" s="239">
        <v>0</v>
      </c>
      <c r="W136" s="239">
        <v>0</v>
      </c>
      <c r="X136" s="239">
        <v>0</v>
      </c>
      <c r="Y136" s="239">
        <v>0</v>
      </c>
      <c r="Z136" s="239">
        <v>0</v>
      </c>
    </row>
    <row r="137" spans="1:26" x14ac:dyDescent="0.3">
      <c r="A137" s="322" t="s">
        <v>552</v>
      </c>
      <c r="B137" s="204">
        <v>0</v>
      </c>
      <c r="C137" s="204">
        <v>0</v>
      </c>
      <c r="D137" s="204">
        <v>0</v>
      </c>
      <c r="E137" s="204">
        <v>0</v>
      </c>
      <c r="F137" s="204">
        <v>0</v>
      </c>
      <c r="G137" s="204">
        <v>0</v>
      </c>
      <c r="H137" s="204">
        <v>0</v>
      </c>
      <c r="I137" s="204">
        <v>0</v>
      </c>
      <c r="J137" s="204">
        <v>0</v>
      </c>
      <c r="K137" s="204">
        <v>0</v>
      </c>
      <c r="L137" s="204">
        <v>0</v>
      </c>
      <c r="M137" s="204">
        <v>0</v>
      </c>
      <c r="N137" s="204">
        <v>0</v>
      </c>
      <c r="O137" s="204">
        <v>0</v>
      </c>
      <c r="P137" s="204">
        <v>0</v>
      </c>
      <c r="Q137" s="204">
        <v>0</v>
      </c>
      <c r="R137" s="204">
        <v>0</v>
      </c>
      <c r="S137" s="239">
        <v>0</v>
      </c>
      <c r="T137" s="319" t="e">
        <v>#DIV/0!</v>
      </c>
      <c r="U137" s="239">
        <v>0</v>
      </c>
      <c r="V137" s="239">
        <v>0</v>
      </c>
      <c r="W137" s="239">
        <v>0</v>
      </c>
      <c r="X137" s="239">
        <v>0</v>
      </c>
      <c r="Y137" s="239">
        <v>0</v>
      </c>
      <c r="Z137" s="239">
        <v>0</v>
      </c>
    </row>
    <row r="138" spans="1:26" x14ac:dyDescent="0.3">
      <c r="A138" s="322" t="s">
        <v>553</v>
      </c>
      <c r="B138" s="204">
        <v>0</v>
      </c>
      <c r="C138" s="204">
        <v>0</v>
      </c>
      <c r="D138" s="204">
        <v>0</v>
      </c>
      <c r="E138" s="204">
        <v>0</v>
      </c>
      <c r="F138" s="204">
        <v>0</v>
      </c>
      <c r="G138" s="204">
        <v>0</v>
      </c>
      <c r="H138" s="204">
        <v>0</v>
      </c>
      <c r="I138" s="204">
        <v>0</v>
      </c>
      <c r="J138" s="204">
        <v>0</v>
      </c>
      <c r="K138" s="204">
        <v>0</v>
      </c>
      <c r="L138" s="204">
        <v>0</v>
      </c>
      <c r="M138" s="204">
        <v>0</v>
      </c>
      <c r="N138" s="204">
        <v>0</v>
      </c>
      <c r="O138" s="204">
        <v>0</v>
      </c>
      <c r="P138" s="204">
        <v>0</v>
      </c>
      <c r="Q138" s="204">
        <v>0</v>
      </c>
      <c r="R138" s="204">
        <v>0</v>
      </c>
      <c r="S138" s="239">
        <v>0</v>
      </c>
      <c r="T138" s="319" t="e">
        <v>#DIV/0!</v>
      </c>
      <c r="U138" s="239">
        <v>0</v>
      </c>
      <c r="V138" s="239">
        <v>0</v>
      </c>
      <c r="W138" s="239">
        <v>0</v>
      </c>
      <c r="X138" s="239">
        <v>0</v>
      </c>
      <c r="Y138" s="239">
        <v>0</v>
      </c>
      <c r="Z138" s="239">
        <v>0</v>
      </c>
    </row>
    <row r="139" spans="1:26" x14ac:dyDescent="0.3">
      <c r="A139" s="322" t="s">
        <v>554</v>
      </c>
      <c r="B139" s="204">
        <v>0</v>
      </c>
      <c r="C139" s="204">
        <v>0</v>
      </c>
      <c r="D139" s="204">
        <v>0</v>
      </c>
      <c r="E139" s="204">
        <v>0</v>
      </c>
      <c r="F139" s="204">
        <v>0</v>
      </c>
      <c r="G139" s="204">
        <v>0</v>
      </c>
      <c r="H139" s="204">
        <v>0</v>
      </c>
      <c r="I139" s="204">
        <v>0</v>
      </c>
      <c r="J139" s="204">
        <v>0</v>
      </c>
      <c r="K139" s="204">
        <v>0</v>
      </c>
      <c r="L139" s="204">
        <v>0</v>
      </c>
      <c r="M139" s="204">
        <v>0</v>
      </c>
      <c r="N139" s="204">
        <v>0</v>
      </c>
      <c r="O139" s="204">
        <v>0</v>
      </c>
      <c r="P139" s="204">
        <v>0</v>
      </c>
      <c r="Q139" s="204">
        <v>0</v>
      </c>
      <c r="R139" s="204">
        <v>0</v>
      </c>
      <c r="S139" s="239">
        <v>0</v>
      </c>
      <c r="T139" s="319" t="e">
        <v>#DIV/0!</v>
      </c>
      <c r="U139" s="239">
        <v>0</v>
      </c>
      <c r="V139" s="239">
        <v>0</v>
      </c>
      <c r="W139" s="239">
        <v>0</v>
      </c>
      <c r="X139" s="239">
        <v>0</v>
      </c>
      <c r="Y139" s="239">
        <v>0</v>
      </c>
      <c r="Z139" s="239">
        <v>0</v>
      </c>
    </row>
    <row r="140" spans="1:26" x14ac:dyDescent="0.3">
      <c r="A140" s="322" t="s">
        <v>555</v>
      </c>
      <c r="B140" s="204">
        <v>0</v>
      </c>
      <c r="C140" s="204">
        <v>0</v>
      </c>
      <c r="D140" s="204">
        <v>0</v>
      </c>
      <c r="E140" s="204">
        <v>0</v>
      </c>
      <c r="F140" s="204">
        <v>0</v>
      </c>
      <c r="G140" s="204">
        <v>0</v>
      </c>
      <c r="H140" s="204">
        <v>0</v>
      </c>
      <c r="I140" s="204">
        <v>0</v>
      </c>
      <c r="J140" s="204">
        <v>0</v>
      </c>
      <c r="K140" s="204">
        <v>0</v>
      </c>
      <c r="L140" s="204">
        <v>0</v>
      </c>
      <c r="M140" s="204">
        <v>0</v>
      </c>
      <c r="N140" s="204">
        <v>0</v>
      </c>
      <c r="O140" s="204">
        <v>0</v>
      </c>
      <c r="P140" s="204">
        <v>0</v>
      </c>
      <c r="Q140" s="204">
        <v>0</v>
      </c>
      <c r="R140" s="204">
        <v>0</v>
      </c>
      <c r="S140" s="239">
        <v>0</v>
      </c>
      <c r="T140" s="319" t="e">
        <v>#DIV/0!</v>
      </c>
      <c r="U140" s="239">
        <v>0</v>
      </c>
      <c r="V140" s="239">
        <v>0</v>
      </c>
      <c r="W140" s="239">
        <v>0</v>
      </c>
      <c r="X140" s="239">
        <v>0</v>
      </c>
      <c r="Y140" s="239">
        <v>0</v>
      </c>
      <c r="Z140" s="239">
        <v>0</v>
      </c>
    </row>
    <row r="141" spans="1:26" x14ac:dyDescent="0.3">
      <c r="A141" s="322" t="s">
        <v>556</v>
      </c>
      <c r="B141" s="204">
        <v>0</v>
      </c>
      <c r="C141" s="204">
        <v>0</v>
      </c>
      <c r="D141" s="204">
        <v>0</v>
      </c>
      <c r="E141" s="204">
        <v>0</v>
      </c>
      <c r="F141" s="204">
        <v>0</v>
      </c>
      <c r="G141" s="204">
        <v>0</v>
      </c>
      <c r="H141" s="204">
        <v>0</v>
      </c>
      <c r="I141" s="204">
        <v>0</v>
      </c>
      <c r="J141" s="204">
        <v>0</v>
      </c>
      <c r="K141" s="204">
        <v>0</v>
      </c>
      <c r="L141" s="204">
        <v>0</v>
      </c>
      <c r="M141" s="204">
        <v>0</v>
      </c>
      <c r="N141" s="204">
        <v>0</v>
      </c>
      <c r="O141" s="204">
        <v>0</v>
      </c>
      <c r="P141" s="204">
        <v>0</v>
      </c>
      <c r="Q141" s="204">
        <v>0</v>
      </c>
      <c r="R141" s="204">
        <v>0</v>
      </c>
      <c r="S141" s="239">
        <v>0</v>
      </c>
      <c r="T141" s="319" t="e">
        <v>#DIV/0!</v>
      </c>
      <c r="U141" s="239">
        <v>0</v>
      </c>
      <c r="V141" s="239">
        <v>0</v>
      </c>
      <c r="W141" s="239">
        <v>0</v>
      </c>
      <c r="X141" s="239">
        <v>0</v>
      </c>
      <c r="Y141" s="239">
        <v>0</v>
      </c>
      <c r="Z141" s="239">
        <v>0</v>
      </c>
    </row>
    <row r="142" spans="1:26" x14ac:dyDescent="0.3">
      <c r="A142" s="314" t="s">
        <v>557</v>
      </c>
      <c r="B142" s="320">
        <v>0</v>
      </c>
      <c r="C142" s="320">
        <v>0</v>
      </c>
      <c r="D142" s="320">
        <v>0</v>
      </c>
      <c r="E142" s="320">
        <v>0</v>
      </c>
      <c r="F142" s="320">
        <v>0</v>
      </c>
      <c r="G142" s="320">
        <v>0</v>
      </c>
      <c r="H142" s="320">
        <v>0</v>
      </c>
      <c r="I142" s="320">
        <v>0</v>
      </c>
      <c r="J142" s="320">
        <v>0</v>
      </c>
      <c r="K142" s="320">
        <v>0</v>
      </c>
      <c r="L142" s="320">
        <v>0</v>
      </c>
      <c r="M142" s="320">
        <v>0</v>
      </c>
      <c r="N142" s="320">
        <v>0</v>
      </c>
      <c r="O142" s="320">
        <v>0</v>
      </c>
      <c r="P142" s="320">
        <v>0</v>
      </c>
      <c r="Q142" s="320">
        <v>0</v>
      </c>
      <c r="R142" s="320">
        <v>0</v>
      </c>
      <c r="S142" s="316">
        <v>0</v>
      </c>
      <c r="T142" s="317" t="e">
        <v>#DIV/0!</v>
      </c>
      <c r="U142" s="316">
        <v>0</v>
      </c>
      <c r="V142" s="316">
        <v>0</v>
      </c>
      <c r="W142" s="316">
        <v>0</v>
      </c>
      <c r="X142" s="316">
        <v>0</v>
      </c>
      <c r="Y142" s="316">
        <v>0</v>
      </c>
      <c r="Z142" s="316">
        <v>0</v>
      </c>
    </row>
    <row r="143" spans="1:26" x14ac:dyDescent="0.3">
      <c r="A143" s="314" t="s">
        <v>558</v>
      </c>
      <c r="B143" s="320">
        <v>0</v>
      </c>
      <c r="C143" s="320">
        <v>0</v>
      </c>
      <c r="D143" s="320">
        <v>0</v>
      </c>
      <c r="E143" s="320">
        <v>0</v>
      </c>
      <c r="F143" s="320">
        <v>0</v>
      </c>
      <c r="G143" s="320">
        <v>0</v>
      </c>
      <c r="H143" s="320">
        <v>0</v>
      </c>
      <c r="I143" s="320">
        <v>0</v>
      </c>
      <c r="J143" s="320">
        <v>0</v>
      </c>
      <c r="K143" s="320">
        <v>0</v>
      </c>
      <c r="L143" s="320">
        <v>0</v>
      </c>
      <c r="M143" s="320">
        <v>0</v>
      </c>
      <c r="N143" s="320">
        <v>0</v>
      </c>
      <c r="O143" s="320">
        <v>0</v>
      </c>
      <c r="P143" s="320">
        <v>0</v>
      </c>
      <c r="Q143" s="320">
        <v>0</v>
      </c>
      <c r="R143" s="320">
        <v>0</v>
      </c>
      <c r="S143" s="316">
        <v>0</v>
      </c>
      <c r="T143" s="317" t="e">
        <v>#DIV/0!</v>
      </c>
      <c r="U143" s="316">
        <v>0</v>
      </c>
      <c r="V143" s="316">
        <v>0</v>
      </c>
      <c r="W143" s="316">
        <v>0</v>
      </c>
      <c r="X143" s="316">
        <v>0</v>
      </c>
      <c r="Y143" s="316">
        <v>0</v>
      </c>
      <c r="Z143" s="316">
        <v>0</v>
      </c>
    </row>
    <row r="144" spans="1:26" x14ac:dyDescent="0.3">
      <c r="A144" s="314" t="s">
        <v>559</v>
      </c>
      <c r="B144" s="315">
        <v>0</v>
      </c>
      <c r="C144" s="315">
        <v>0</v>
      </c>
      <c r="D144" s="315">
        <v>0</v>
      </c>
      <c r="E144" s="315">
        <v>0</v>
      </c>
      <c r="F144" s="315">
        <v>0</v>
      </c>
      <c r="G144" s="315">
        <v>0</v>
      </c>
      <c r="H144" s="315">
        <v>0</v>
      </c>
      <c r="I144" s="315">
        <v>0</v>
      </c>
      <c r="J144" s="315">
        <v>0</v>
      </c>
      <c r="K144" s="315">
        <v>0</v>
      </c>
      <c r="L144" s="315">
        <v>0</v>
      </c>
      <c r="M144" s="315">
        <v>0</v>
      </c>
      <c r="N144" s="315">
        <v>0</v>
      </c>
      <c r="O144" s="315">
        <v>0</v>
      </c>
      <c r="P144" s="315">
        <v>0</v>
      </c>
      <c r="Q144" s="315">
        <v>0</v>
      </c>
      <c r="R144" s="315">
        <v>0</v>
      </c>
      <c r="S144" s="316">
        <v>0</v>
      </c>
      <c r="T144" s="317" t="e">
        <v>#DIV/0!</v>
      </c>
      <c r="U144" s="316">
        <v>0</v>
      </c>
      <c r="V144" s="316">
        <v>0</v>
      </c>
      <c r="W144" s="316">
        <v>0</v>
      </c>
      <c r="X144" s="316">
        <v>0</v>
      </c>
      <c r="Y144" s="316">
        <v>0</v>
      </c>
      <c r="Z144" s="316">
        <v>0</v>
      </c>
    </row>
    <row r="145" spans="1:26" x14ac:dyDescent="0.3">
      <c r="A145" s="322" t="s">
        <v>560</v>
      </c>
      <c r="B145" s="204">
        <v>0</v>
      </c>
      <c r="C145" s="204">
        <v>0</v>
      </c>
      <c r="D145" s="204">
        <v>0</v>
      </c>
      <c r="E145" s="204">
        <v>0</v>
      </c>
      <c r="F145" s="204">
        <v>0</v>
      </c>
      <c r="G145" s="204">
        <v>0</v>
      </c>
      <c r="H145" s="204">
        <v>0</v>
      </c>
      <c r="I145" s="204">
        <v>0</v>
      </c>
      <c r="J145" s="204">
        <v>0</v>
      </c>
      <c r="K145" s="204">
        <v>0</v>
      </c>
      <c r="L145" s="204">
        <v>0</v>
      </c>
      <c r="M145" s="204">
        <v>0</v>
      </c>
      <c r="N145" s="204">
        <v>0</v>
      </c>
      <c r="O145" s="204">
        <v>0</v>
      </c>
      <c r="P145" s="204">
        <v>0</v>
      </c>
      <c r="Q145" s="204">
        <v>0</v>
      </c>
      <c r="R145" s="204">
        <v>0</v>
      </c>
      <c r="S145" s="239">
        <v>0</v>
      </c>
      <c r="T145" s="319" t="e">
        <v>#DIV/0!</v>
      </c>
      <c r="U145" s="239">
        <v>0</v>
      </c>
      <c r="V145" s="239">
        <v>0</v>
      </c>
      <c r="W145" s="239">
        <v>0</v>
      </c>
      <c r="X145" s="239">
        <v>0</v>
      </c>
      <c r="Y145" s="239">
        <v>0</v>
      </c>
      <c r="Z145" s="239">
        <v>0</v>
      </c>
    </row>
    <row r="146" spans="1:26" x14ac:dyDescent="0.3">
      <c r="A146" s="322" t="s">
        <v>561</v>
      </c>
      <c r="B146" s="204">
        <v>0</v>
      </c>
      <c r="C146" s="204">
        <v>0</v>
      </c>
      <c r="D146" s="204">
        <v>0</v>
      </c>
      <c r="E146" s="204">
        <v>0</v>
      </c>
      <c r="F146" s="204">
        <v>0</v>
      </c>
      <c r="G146" s="204">
        <v>0</v>
      </c>
      <c r="H146" s="204">
        <v>0</v>
      </c>
      <c r="I146" s="204">
        <v>0</v>
      </c>
      <c r="J146" s="204">
        <v>0</v>
      </c>
      <c r="K146" s="204">
        <v>0</v>
      </c>
      <c r="L146" s="204">
        <v>0</v>
      </c>
      <c r="M146" s="204">
        <v>0</v>
      </c>
      <c r="N146" s="204">
        <v>0</v>
      </c>
      <c r="O146" s="204">
        <v>0</v>
      </c>
      <c r="P146" s="204">
        <v>0</v>
      </c>
      <c r="Q146" s="204">
        <v>0</v>
      </c>
      <c r="R146" s="204">
        <v>0</v>
      </c>
      <c r="S146" s="239">
        <v>0</v>
      </c>
      <c r="T146" s="319" t="e">
        <v>#DIV/0!</v>
      </c>
      <c r="U146" s="239">
        <v>0</v>
      </c>
      <c r="V146" s="239">
        <v>0</v>
      </c>
      <c r="W146" s="239">
        <v>0</v>
      </c>
      <c r="X146" s="239">
        <v>0</v>
      </c>
      <c r="Y146" s="239">
        <v>0</v>
      </c>
      <c r="Z146" s="239">
        <v>0</v>
      </c>
    </row>
    <row r="147" spans="1:26" x14ac:dyDescent="0.3">
      <c r="A147" s="322" t="s">
        <v>562</v>
      </c>
      <c r="B147" s="204">
        <v>0</v>
      </c>
      <c r="C147" s="204">
        <v>0</v>
      </c>
      <c r="D147" s="204">
        <v>0</v>
      </c>
      <c r="E147" s="204">
        <v>0</v>
      </c>
      <c r="F147" s="204">
        <v>0</v>
      </c>
      <c r="G147" s="204">
        <v>0</v>
      </c>
      <c r="H147" s="204">
        <v>0</v>
      </c>
      <c r="I147" s="204">
        <v>0</v>
      </c>
      <c r="J147" s="204">
        <v>0</v>
      </c>
      <c r="K147" s="204">
        <v>0</v>
      </c>
      <c r="L147" s="204">
        <v>0</v>
      </c>
      <c r="M147" s="204">
        <v>0</v>
      </c>
      <c r="N147" s="204">
        <v>0</v>
      </c>
      <c r="O147" s="204">
        <v>0</v>
      </c>
      <c r="P147" s="204">
        <v>0</v>
      </c>
      <c r="Q147" s="204">
        <v>0</v>
      </c>
      <c r="R147" s="204">
        <v>0</v>
      </c>
      <c r="S147" s="239">
        <v>0</v>
      </c>
      <c r="T147" s="319" t="e">
        <v>#DIV/0!</v>
      </c>
      <c r="U147" s="239">
        <v>0</v>
      </c>
      <c r="V147" s="239">
        <v>0</v>
      </c>
      <c r="W147" s="239">
        <v>0</v>
      </c>
      <c r="X147" s="239">
        <v>0</v>
      </c>
      <c r="Y147" s="239">
        <v>0</v>
      </c>
      <c r="Z147" s="239">
        <v>0</v>
      </c>
    </row>
    <row r="148" spans="1:26" x14ac:dyDescent="0.3">
      <c r="A148" s="322" t="s">
        <v>563</v>
      </c>
      <c r="B148" s="204">
        <v>0</v>
      </c>
      <c r="C148" s="204">
        <v>0</v>
      </c>
      <c r="D148" s="204">
        <v>0</v>
      </c>
      <c r="E148" s="204">
        <v>0</v>
      </c>
      <c r="F148" s="204">
        <v>0</v>
      </c>
      <c r="G148" s="204">
        <v>0</v>
      </c>
      <c r="H148" s="204">
        <v>0</v>
      </c>
      <c r="I148" s="204">
        <v>0</v>
      </c>
      <c r="J148" s="204">
        <v>0</v>
      </c>
      <c r="K148" s="204">
        <v>0</v>
      </c>
      <c r="L148" s="204">
        <v>0</v>
      </c>
      <c r="M148" s="204">
        <v>0</v>
      </c>
      <c r="N148" s="204">
        <v>0</v>
      </c>
      <c r="O148" s="204">
        <v>0</v>
      </c>
      <c r="P148" s="204">
        <v>0</v>
      </c>
      <c r="Q148" s="204">
        <v>0</v>
      </c>
      <c r="R148" s="204">
        <v>0</v>
      </c>
      <c r="S148" s="239">
        <v>0</v>
      </c>
      <c r="T148" s="319" t="e">
        <v>#DIV/0!</v>
      </c>
      <c r="U148" s="239">
        <v>0</v>
      </c>
      <c r="V148" s="239">
        <v>0</v>
      </c>
      <c r="W148" s="239">
        <v>0</v>
      </c>
      <c r="X148" s="239">
        <v>0</v>
      </c>
      <c r="Y148" s="239">
        <v>0</v>
      </c>
      <c r="Z148" s="239">
        <v>0</v>
      </c>
    </row>
    <row r="149" spans="1:26" x14ac:dyDescent="0.3">
      <c r="A149" s="322" t="s">
        <v>564</v>
      </c>
      <c r="B149" s="204">
        <v>0</v>
      </c>
      <c r="C149" s="204">
        <v>0</v>
      </c>
      <c r="D149" s="204">
        <v>0</v>
      </c>
      <c r="E149" s="204">
        <v>0</v>
      </c>
      <c r="F149" s="204">
        <v>0</v>
      </c>
      <c r="G149" s="204">
        <v>0</v>
      </c>
      <c r="H149" s="204">
        <v>0</v>
      </c>
      <c r="I149" s="204">
        <v>0</v>
      </c>
      <c r="J149" s="204">
        <v>0</v>
      </c>
      <c r="K149" s="204">
        <v>0</v>
      </c>
      <c r="L149" s="204">
        <v>0</v>
      </c>
      <c r="M149" s="204">
        <v>0</v>
      </c>
      <c r="N149" s="204">
        <v>0</v>
      </c>
      <c r="O149" s="204">
        <v>0</v>
      </c>
      <c r="P149" s="204">
        <v>0</v>
      </c>
      <c r="Q149" s="204">
        <v>0</v>
      </c>
      <c r="R149" s="204">
        <v>0</v>
      </c>
      <c r="S149" s="239">
        <v>0</v>
      </c>
      <c r="T149" s="319" t="e">
        <v>#DIV/0!</v>
      </c>
      <c r="U149" s="239">
        <v>0</v>
      </c>
      <c r="V149" s="239">
        <v>0</v>
      </c>
      <c r="W149" s="239">
        <v>0</v>
      </c>
      <c r="X149" s="239">
        <v>0</v>
      </c>
      <c r="Y149" s="239">
        <v>0</v>
      </c>
      <c r="Z149" s="239">
        <v>0</v>
      </c>
    </row>
    <row r="150" spans="1:26" x14ac:dyDescent="0.3">
      <c r="A150" s="322" t="s">
        <v>565</v>
      </c>
      <c r="B150" s="204">
        <v>0</v>
      </c>
      <c r="C150" s="204">
        <v>0</v>
      </c>
      <c r="D150" s="204">
        <v>0</v>
      </c>
      <c r="E150" s="204">
        <v>0</v>
      </c>
      <c r="F150" s="204">
        <v>0</v>
      </c>
      <c r="G150" s="204">
        <v>0</v>
      </c>
      <c r="H150" s="204">
        <v>0</v>
      </c>
      <c r="I150" s="204">
        <v>0</v>
      </c>
      <c r="J150" s="204">
        <v>0</v>
      </c>
      <c r="K150" s="204">
        <v>0</v>
      </c>
      <c r="L150" s="204">
        <v>0</v>
      </c>
      <c r="M150" s="204">
        <v>0</v>
      </c>
      <c r="N150" s="204">
        <v>0</v>
      </c>
      <c r="O150" s="204">
        <v>0</v>
      </c>
      <c r="P150" s="204">
        <v>0</v>
      </c>
      <c r="Q150" s="204">
        <v>0</v>
      </c>
      <c r="R150" s="204">
        <v>0</v>
      </c>
      <c r="S150" s="239">
        <v>0</v>
      </c>
      <c r="T150" s="319" t="e">
        <v>#DIV/0!</v>
      </c>
      <c r="U150" s="239">
        <v>0</v>
      </c>
      <c r="V150" s="239">
        <v>0</v>
      </c>
      <c r="W150" s="239">
        <v>0</v>
      </c>
      <c r="X150" s="239">
        <v>0</v>
      </c>
      <c r="Y150" s="239">
        <v>0</v>
      </c>
      <c r="Z150" s="239">
        <v>0</v>
      </c>
    </row>
    <row r="151" spans="1:26" x14ac:dyDescent="0.3">
      <c r="A151" s="314" t="s">
        <v>566</v>
      </c>
      <c r="B151" s="320">
        <v>0</v>
      </c>
      <c r="C151" s="320">
        <v>0</v>
      </c>
      <c r="D151" s="320">
        <v>0</v>
      </c>
      <c r="E151" s="320">
        <v>0</v>
      </c>
      <c r="F151" s="320">
        <v>0</v>
      </c>
      <c r="G151" s="320">
        <v>0</v>
      </c>
      <c r="H151" s="320">
        <v>0</v>
      </c>
      <c r="I151" s="320">
        <v>0</v>
      </c>
      <c r="J151" s="320">
        <v>0</v>
      </c>
      <c r="K151" s="320">
        <v>0</v>
      </c>
      <c r="L151" s="320">
        <v>0</v>
      </c>
      <c r="M151" s="320">
        <v>0</v>
      </c>
      <c r="N151" s="320">
        <v>0</v>
      </c>
      <c r="O151" s="320">
        <v>0</v>
      </c>
      <c r="P151" s="320">
        <v>0</v>
      </c>
      <c r="Q151" s="320">
        <v>0</v>
      </c>
      <c r="R151" s="320">
        <v>0</v>
      </c>
      <c r="S151" s="316">
        <v>0</v>
      </c>
      <c r="T151" s="317" t="e">
        <v>#DIV/0!</v>
      </c>
      <c r="U151" s="316">
        <v>0</v>
      </c>
      <c r="V151" s="316">
        <v>0</v>
      </c>
      <c r="W151" s="316">
        <v>0</v>
      </c>
      <c r="X151" s="316">
        <v>0</v>
      </c>
      <c r="Y151" s="316">
        <v>0</v>
      </c>
      <c r="Z151" s="316">
        <v>0</v>
      </c>
    </row>
    <row r="152" spans="1:26" x14ac:dyDescent="0.3">
      <c r="A152" s="314" t="s">
        <v>567</v>
      </c>
      <c r="B152" s="320">
        <v>0</v>
      </c>
      <c r="C152" s="320">
        <v>0</v>
      </c>
      <c r="D152" s="320">
        <v>0</v>
      </c>
      <c r="E152" s="320">
        <v>0</v>
      </c>
      <c r="F152" s="320">
        <v>0</v>
      </c>
      <c r="G152" s="320">
        <v>0</v>
      </c>
      <c r="H152" s="320">
        <v>0</v>
      </c>
      <c r="I152" s="320">
        <v>0</v>
      </c>
      <c r="J152" s="320">
        <v>0</v>
      </c>
      <c r="K152" s="320">
        <v>0</v>
      </c>
      <c r="L152" s="320">
        <v>0</v>
      </c>
      <c r="M152" s="320">
        <v>0</v>
      </c>
      <c r="N152" s="320">
        <v>0</v>
      </c>
      <c r="O152" s="320">
        <v>0</v>
      </c>
      <c r="P152" s="320">
        <v>0</v>
      </c>
      <c r="Q152" s="320">
        <v>0</v>
      </c>
      <c r="R152" s="320">
        <v>0</v>
      </c>
      <c r="S152" s="316">
        <v>0</v>
      </c>
      <c r="T152" s="317" t="e">
        <v>#DIV/0!</v>
      </c>
      <c r="U152" s="316">
        <v>0</v>
      </c>
      <c r="V152" s="316">
        <v>0</v>
      </c>
      <c r="W152" s="316">
        <v>0</v>
      </c>
      <c r="X152" s="316">
        <v>0</v>
      </c>
      <c r="Y152" s="316">
        <v>0</v>
      </c>
      <c r="Z152" s="316">
        <v>0</v>
      </c>
    </row>
    <row r="153" spans="1:26" x14ac:dyDescent="0.3">
      <c r="A153" s="314" t="s">
        <v>568</v>
      </c>
      <c r="B153" s="315">
        <v>0</v>
      </c>
      <c r="C153" s="315">
        <v>0</v>
      </c>
      <c r="D153" s="315">
        <v>0</v>
      </c>
      <c r="E153" s="315">
        <v>0</v>
      </c>
      <c r="F153" s="315">
        <v>0</v>
      </c>
      <c r="G153" s="315">
        <v>0</v>
      </c>
      <c r="H153" s="315">
        <v>0</v>
      </c>
      <c r="I153" s="315">
        <v>0</v>
      </c>
      <c r="J153" s="315">
        <v>0</v>
      </c>
      <c r="K153" s="315">
        <v>0</v>
      </c>
      <c r="L153" s="315">
        <v>0</v>
      </c>
      <c r="M153" s="315">
        <v>0</v>
      </c>
      <c r="N153" s="315">
        <v>0</v>
      </c>
      <c r="O153" s="315">
        <v>0</v>
      </c>
      <c r="P153" s="315">
        <v>0</v>
      </c>
      <c r="Q153" s="315">
        <v>0</v>
      </c>
      <c r="R153" s="315">
        <v>0</v>
      </c>
      <c r="S153" s="316">
        <v>0</v>
      </c>
      <c r="T153" s="317" t="e">
        <v>#DIV/0!</v>
      </c>
      <c r="U153" s="316">
        <v>0</v>
      </c>
      <c r="V153" s="316">
        <v>0</v>
      </c>
      <c r="W153" s="316">
        <v>0</v>
      </c>
      <c r="X153" s="316">
        <v>0</v>
      </c>
      <c r="Y153" s="316">
        <v>0</v>
      </c>
      <c r="Z153" s="316">
        <v>0</v>
      </c>
    </row>
    <row r="154" spans="1:26" x14ac:dyDescent="0.3">
      <c r="A154" s="322" t="s">
        <v>569</v>
      </c>
      <c r="B154" s="204">
        <v>0</v>
      </c>
      <c r="C154" s="204">
        <v>0</v>
      </c>
      <c r="D154" s="204">
        <v>0</v>
      </c>
      <c r="E154" s="204">
        <v>0</v>
      </c>
      <c r="F154" s="204">
        <v>0</v>
      </c>
      <c r="G154" s="204">
        <v>0</v>
      </c>
      <c r="H154" s="204">
        <v>0</v>
      </c>
      <c r="I154" s="204">
        <v>0</v>
      </c>
      <c r="J154" s="204">
        <v>0</v>
      </c>
      <c r="K154" s="204">
        <v>0</v>
      </c>
      <c r="L154" s="204">
        <v>0</v>
      </c>
      <c r="M154" s="204">
        <v>0</v>
      </c>
      <c r="N154" s="204">
        <v>0</v>
      </c>
      <c r="O154" s="204">
        <v>0</v>
      </c>
      <c r="P154" s="204">
        <v>0</v>
      </c>
      <c r="Q154" s="204">
        <v>0</v>
      </c>
      <c r="R154" s="204">
        <v>0</v>
      </c>
      <c r="S154" s="239">
        <v>0</v>
      </c>
      <c r="T154" s="319" t="e">
        <v>#DIV/0!</v>
      </c>
      <c r="U154" s="239">
        <v>0</v>
      </c>
      <c r="V154" s="239">
        <v>0</v>
      </c>
      <c r="W154" s="239">
        <v>0</v>
      </c>
      <c r="X154" s="239">
        <v>0</v>
      </c>
      <c r="Y154" s="239">
        <v>0</v>
      </c>
      <c r="Z154" s="239">
        <v>0</v>
      </c>
    </row>
    <row r="155" spans="1:26" x14ac:dyDescent="0.3">
      <c r="A155" s="322" t="s">
        <v>570</v>
      </c>
      <c r="B155" s="204">
        <v>0</v>
      </c>
      <c r="C155" s="204">
        <v>0</v>
      </c>
      <c r="D155" s="204">
        <v>0</v>
      </c>
      <c r="E155" s="204">
        <v>0</v>
      </c>
      <c r="F155" s="204">
        <v>0</v>
      </c>
      <c r="G155" s="204">
        <v>0</v>
      </c>
      <c r="H155" s="204">
        <v>0</v>
      </c>
      <c r="I155" s="204">
        <v>0</v>
      </c>
      <c r="J155" s="204">
        <v>0</v>
      </c>
      <c r="K155" s="204">
        <v>0</v>
      </c>
      <c r="L155" s="204">
        <v>0</v>
      </c>
      <c r="M155" s="204">
        <v>0</v>
      </c>
      <c r="N155" s="204">
        <v>0</v>
      </c>
      <c r="O155" s="204">
        <v>0</v>
      </c>
      <c r="P155" s="204">
        <v>0</v>
      </c>
      <c r="Q155" s="204">
        <v>0</v>
      </c>
      <c r="R155" s="204">
        <v>0</v>
      </c>
      <c r="S155" s="239">
        <v>0</v>
      </c>
      <c r="T155" s="319" t="e">
        <v>#DIV/0!</v>
      </c>
      <c r="U155" s="239">
        <v>0</v>
      </c>
      <c r="V155" s="239">
        <v>0</v>
      </c>
      <c r="W155" s="239">
        <v>0</v>
      </c>
      <c r="X155" s="239">
        <v>0</v>
      </c>
      <c r="Y155" s="239">
        <v>0</v>
      </c>
      <c r="Z155" s="239">
        <v>0</v>
      </c>
    </row>
    <row r="156" spans="1:26" x14ac:dyDescent="0.3">
      <c r="A156" s="322" t="s">
        <v>571</v>
      </c>
      <c r="B156" s="204">
        <v>0</v>
      </c>
      <c r="C156" s="204">
        <v>0</v>
      </c>
      <c r="D156" s="204">
        <v>0</v>
      </c>
      <c r="E156" s="204">
        <v>0</v>
      </c>
      <c r="F156" s="204">
        <v>0</v>
      </c>
      <c r="G156" s="204">
        <v>0</v>
      </c>
      <c r="H156" s="204">
        <v>0</v>
      </c>
      <c r="I156" s="204">
        <v>0</v>
      </c>
      <c r="J156" s="204">
        <v>0</v>
      </c>
      <c r="K156" s="204">
        <v>0</v>
      </c>
      <c r="L156" s="204">
        <v>0</v>
      </c>
      <c r="M156" s="204">
        <v>0</v>
      </c>
      <c r="N156" s="204">
        <v>0</v>
      </c>
      <c r="O156" s="204">
        <v>0</v>
      </c>
      <c r="P156" s="204">
        <v>0</v>
      </c>
      <c r="Q156" s="204">
        <v>0</v>
      </c>
      <c r="R156" s="204">
        <v>0</v>
      </c>
      <c r="S156" s="239">
        <v>0</v>
      </c>
      <c r="T156" s="319" t="e">
        <v>#DIV/0!</v>
      </c>
      <c r="U156" s="239">
        <v>0</v>
      </c>
      <c r="V156" s="239">
        <v>0</v>
      </c>
      <c r="W156" s="239">
        <v>0</v>
      </c>
      <c r="X156" s="239">
        <v>0</v>
      </c>
      <c r="Y156" s="239">
        <v>0</v>
      </c>
      <c r="Z156" s="239">
        <v>0</v>
      </c>
    </row>
    <row r="157" spans="1:26" x14ac:dyDescent="0.3">
      <c r="A157" s="322" t="s">
        <v>572</v>
      </c>
      <c r="B157" s="204">
        <v>0</v>
      </c>
      <c r="C157" s="204">
        <v>0</v>
      </c>
      <c r="D157" s="204">
        <v>0</v>
      </c>
      <c r="E157" s="204">
        <v>0</v>
      </c>
      <c r="F157" s="204">
        <v>0</v>
      </c>
      <c r="G157" s="204">
        <v>0</v>
      </c>
      <c r="H157" s="204">
        <v>0</v>
      </c>
      <c r="I157" s="204">
        <v>0</v>
      </c>
      <c r="J157" s="204">
        <v>0</v>
      </c>
      <c r="K157" s="204">
        <v>0</v>
      </c>
      <c r="L157" s="204">
        <v>0</v>
      </c>
      <c r="M157" s="204">
        <v>0</v>
      </c>
      <c r="N157" s="204">
        <v>0</v>
      </c>
      <c r="O157" s="204">
        <v>0</v>
      </c>
      <c r="P157" s="204">
        <v>0</v>
      </c>
      <c r="Q157" s="204">
        <v>0</v>
      </c>
      <c r="R157" s="204">
        <v>0</v>
      </c>
      <c r="S157" s="239">
        <v>0</v>
      </c>
      <c r="T157" s="319" t="e">
        <v>#DIV/0!</v>
      </c>
      <c r="U157" s="239">
        <v>0</v>
      </c>
      <c r="V157" s="239">
        <v>0</v>
      </c>
      <c r="W157" s="239">
        <v>0</v>
      </c>
      <c r="X157" s="239">
        <v>0</v>
      </c>
      <c r="Y157" s="239">
        <v>0</v>
      </c>
      <c r="Z157" s="239">
        <v>0</v>
      </c>
    </row>
    <row r="158" spans="1:26" x14ac:dyDescent="0.3">
      <c r="A158" s="322" t="s">
        <v>573</v>
      </c>
      <c r="B158" s="204">
        <v>0</v>
      </c>
      <c r="C158" s="204">
        <v>0</v>
      </c>
      <c r="D158" s="204">
        <v>0</v>
      </c>
      <c r="E158" s="204">
        <v>0</v>
      </c>
      <c r="F158" s="204">
        <v>0</v>
      </c>
      <c r="G158" s="204">
        <v>0</v>
      </c>
      <c r="H158" s="204">
        <v>0</v>
      </c>
      <c r="I158" s="204">
        <v>0</v>
      </c>
      <c r="J158" s="204">
        <v>0</v>
      </c>
      <c r="K158" s="204">
        <v>0</v>
      </c>
      <c r="L158" s="204">
        <v>0</v>
      </c>
      <c r="M158" s="204">
        <v>0</v>
      </c>
      <c r="N158" s="204">
        <v>0</v>
      </c>
      <c r="O158" s="204">
        <v>0</v>
      </c>
      <c r="P158" s="204">
        <v>0</v>
      </c>
      <c r="Q158" s="204">
        <v>0</v>
      </c>
      <c r="R158" s="204">
        <v>0</v>
      </c>
      <c r="S158" s="239">
        <v>0</v>
      </c>
      <c r="T158" s="319" t="e">
        <v>#DIV/0!</v>
      </c>
      <c r="U158" s="239">
        <v>0</v>
      </c>
      <c r="V158" s="239">
        <v>0</v>
      </c>
      <c r="W158" s="239">
        <v>0</v>
      </c>
      <c r="X158" s="239">
        <v>0</v>
      </c>
      <c r="Y158" s="239">
        <v>0</v>
      </c>
      <c r="Z158" s="239">
        <v>0</v>
      </c>
    </row>
    <row r="159" spans="1:26" x14ac:dyDescent="0.3">
      <c r="A159" s="322" t="s">
        <v>574</v>
      </c>
      <c r="B159" s="204">
        <v>0</v>
      </c>
      <c r="C159" s="204">
        <v>0</v>
      </c>
      <c r="D159" s="204">
        <v>0</v>
      </c>
      <c r="E159" s="204">
        <v>0</v>
      </c>
      <c r="F159" s="204">
        <v>0</v>
      </c>
      <c r="G159" s="204">
        <v>0</v>
      </c>
      <c r="H159" s="204">
        <v>0</v>
      </c>
      <c r="I159" s="204">
        <v>0</v>
      </c>
      <c r="J159" s="204">
        <v>0</v>
      </c>
      <c r="K159" s="204">
        <v>0</v>
      </c>
      <c r="L159" s="204">
        <v>0</v>
      </c>
      <c r="M159" s="204">
        <v>0</v>
      </c>
      <c r="N159" s="204">
        <v>0</v>
      </c>
      <c r="O159" s="204">
        <v>0</v>
      </c>
      <c r="P159" s="204">
        <v>0</v>
      </c>
      <c r="Q159" s="204">
        <v>0</v>
      </c>
      <c r="R159" s="204">
        <v>0</v>
      </c>
      <c r="S159" s="239">
        <v>0</v>
      </c>
      <c r="T159" s="319" t="e">
        <v>#DIV/0!</v>
      </c>
      <c r="U159" s="239">
        <v>0</v>
      </c>
      <c r="V159" s="239">
        <v>0</v>
      </c>
      <c r="W159" s="239">
        <v>0</v>
      </c>
      <c r="X159" s="239">
        <v>0</v>
      </c>
      <c r="Y159" s="239">
        <v>0</v>
      </c>
      <c r="Z159" s="239">
        <v>0</v>
      </c>
    </row>
    <row r="160" spans="1:26" x14ac:dyDescent="0.3">
      <c r="A160" s="322" t="s">
        <v>575</v>
      </c>
      <c r="B160" s="204">
        <v>0</v>
      </c>
      <c r="C160" s="204">
        <v>0</v>
      </c>
      <c r="D160" s="204">
        <v>0</v>
      </c>
      <c r="E160" s="204">
        <v>0</v>
      </c>
      <c r="F160" s="204">
        <v>0</v>
      </c>
      <c r="G160" s="204">
        <v>0</v>
      </c>
      <c r="H160" s="204">
        <v>0</v>
      </c>
      <c r="I160" s="204">
        <v>0</v>
      </c>
      <c r="J160" s="204">
        <v>0</v>
      </c>
      <c r="K160" s="204">
        <v>0</v>
      </c>
      <c r="L160" s="204">
        <v>0</v>
      </c>
      <c r="M160" s="204">
        <v>0</v>
      </c>
      <c r="N160" s="204">
        <v>0</v>
      </c>
      <c r="O160" s="204">
        <v>0</v>
      </c>
      <c r="P160" s="204">
        <v>0</v>
      </c>
      <c r="Q160" s="204">
        <v>0</v>
      </c>
      <c r="R160" s="204">
        <v>0</v>
      </c>
      <c r="S160" s="239">
        <v>0</v>
      </c>
      <c r="T160" s="319" t="e">
        <v>#DIV/0!</v>
      </c>
      <c r="U160" s="239">
        <v>0</v>
      </c>
      <c r="V160" s="239">
        <v>0</v>
      </c>
      <c r="W160" s="239">
        <v>0</v>
      </c>
      <c r="X160" s="239">
        <v>0</v>
      </c>
      <c r="Y160" s="239">
        <v>0</v>
      </c>
      <c r="Z160" s="239">
        <v>0</v>
      </c>
    </row>
    <row r="161" spans="1:26" x14ac:dyDescent="0.3">
      <c r="A161" s="322" t="s">
        <v>576</v>
      </c>
      <c r="B161" s="204">
        <v>0</v>
      </c>
      <c r="C161" s="204">
        <v>0</v>
      </c>
      <c r="D161" s="204">
        <v>0</v>
      </c>
      <c r="E161" s="204">
        <v>0</v>
      </c>
      <c r="F161" s="204">
        <v>0</v>
      </c>
      <c r="G161" s="204">
        <v>0</v>
      </c>
      <c r="H161" s="204">
        <v>0</v>
      </c>
      <c r="I161" s="204">
        <v>0</v>
      </c>
      <c r="J161" s="204">
        <v>0</v>
      </c>
      <c r="K161" s="204">
        <v>0</v>
      </c>
      <c r="L161" s="204">
        <v>0</v>
      </c>
      <c r="M161" s="204">
        <v>0</v>
      </c>
      <c r="N161" s="204">
        <v>0</v>
      </c>
      <c r="O161" s="204">
        <v>0</v>
      </c>
      <c r="P161" s="204">
        <v>0</v>
      </c>
      <c r="Q161" s="204">
        <v>0</v>
      </c>
      <c r="R161" s="204">
        <v>0</v>
      </c>
      <c r="S161" s="239">
        <v>0</v>
      </c>
      <c r="T161" s="319" t="e">
        <v>#DIV/0!</v>
      </c>
      <c r="U161" s="239">
        <v>0</v>
      </c>
      <c r="V161" s="239">
        <v>0</v>
      </c>
      <c r="W161" s="239">
        <v>0</v>
      </c>
      <c r="X161" s="239">
        <v>0</v>
      </c>
      <c r="Y161" s="239">
        <v>0</v>
      </c>
      <c r="Z161" s="239">
        <v>0</v>
      </c>
    </row>
    <row r="162" spans="1:26" x14ac:dyDescent="0.3">
      <c r="A162" s="322" t="s">
        <v>577</v>
      </c>
      <c r="B162" s="204">
        <v>0</v>
      </c>
      <c r="C162" s="204">
        <v>0</v>
      </c>
      <c r="D162" s="204">
        <v>0</v>
      </c>
      <c r="E162" s="204">
        <v>0</v>
      </c>
      <c r="F162" s="204">
        <v>0</v>
      </c>
      <c r="G162" s="204">
        <v>0</v>
      </c>
      <c r="H162" s="204">
        <v>0</v>
      </c>
      <c r="I162" s="204">
        <v>0</v>
      </c>
      <c r="J162" s="204">
        <v>0</v>
      </c>
      <c r="K162" s="204">
        <v>0</v>
      </c>
      <c r="L162" s="204">
        <v>0</v>
      </c>
      <c r="M162" s="204">
        <v>0</v>
      </c>
      <c r="N162" s="204">
        <v>0</v>
      </c>
      <c r="O162" s="204">
        <v>0</v>
      </c>
      <c r="P162" s="204">
        <v>0</v>
      </c>
      <c r="Q162" s="204">
        <v>0</v>
      </c>
      <c r="R162" s="204">
        <v>0</v>
      </c>
      <c r="S162" s="239">
        <v>0</v>
      </c>
      <c r="T162" s="319" t="e">
        <v>#DIV/0!</v>
      </c>
      <c r="U162" s="239">
        <v>0</v>
      </c>
      <c r="V162" s="239">
        <v>0</v>
      </c>
      <c r="W162" s="239">
        <v>0</v>
      </c>
      <c r="X162" s="239">
        <v>0</v>
      </c>
      <c r="Y162" s="239">
        <v>0</v>
      </c>
      <c r="Z162" s="239">
        <v>0</v>
      </c>
    </row>
    <row r="163" spans="1:26" x14ac:dyDescent="0.3">
      <c r="A163" s="322" t="s">
        <v>578</v>
      </c>
      <c r="B163" s="204">
        <v>0</v>
      </c>
      <c r="C163" s="204">
        <v>0</v>
      </c>
      <c r="D163" s="204">
        <v>0</v>
      </c>
      <c r="E163" s="204">
        <v>0</v>
      </c>
      <c r="F163" s="204">
        <v>0</v>
      </c>
      <c r="G163" s="204">
        <v>0</v>
      </c>
      <c r="H163" s="204">
        <v>0</v>
      </c>
      <c r="I163" s="204">
        <v>0</v>
      </c>
      <c r="J163" s="204">
        <v>0</v>
      </c>
      <c r="K163" s="204">
        <v>0</v>
      </c>
      <c r="L163" s="204">
        <v>0</v>
      </c>
      <c r="M163" s="204">
        <v>0</v>
      </c>
      <c r="N163" s="204">
        <v>0</v>
      </c>
      <c r="O163" s="204">
        <v>0</v>
      </c>
      <c r="P163" s="204">
        <v>0</v>
      </c>
      <c r="Q163" s="204">
        <v>0</v>
      </c>
      <c r="R163" s="204">
        <v>0</v>
      </c>
      <c r="S163" s="239">
        <v>0</v>
      </c>
      <c r="T163" s="319" t="e">
        <v>#DIV/0!</v>
      </c>
      <c r="U163" s="239">
        <v>0</v>
      </c>
      <c r="V163" s="239">
        <v>0</v>
      </c>
      <c r="W163" s="239">
        <v>0</v>
      </c>
      <c r="X163" s="239">
        <v>0</v>
      </c>
      <c r="Y163" s="239">
        <v>0</v>
      </c>
      <c r="Z163" s="239">
        <v>0</v>
      </c>
    </row>
    <row r="164" spans="1:26" x14ac:dyDescent="0.3">
      <c r="A164" s="322" t="s">
        <v>579</v>
      </c>
      <c r="B164" s="204">
        <v>0</v>
      </c>
      <c r="C164" s="204">
        <v>0</v>
      </c>
      <c r="D164" s="204">
        <v>0</v>
      </c>
      <c r="E164" s="204">
        <v>0</v>
      </c>
      <c r="F164" s="204">
        <v>0</v>
      </c>
      <c r="G164" s="204">
        <v>0</v>
      </c>
      <c r="H164" s="204">
        <v>0</v>
      </c>
      <c r="I164" s="204">
        <v>0</v>
      </c>
      <c r="J164" s="204">
        <v>0</v>
      </c>
      <c r="K164" s="204">
        <v>0</v>
      </c>
      <c r="L164" s="204">
        <v>0</v>
      </c>
      <c r="M164" s="204">
        <v>0</v>
      </c>
      <c r="N164" s="204">
        <v>0</v>
      </c>
      <c r="O164" s="204">
        <v>0</v>
      </c>
      <c r="P164" s="204">
        <v>0</v>
      </c>
      <c r="Q164" s="204">
        <v>0</v>
      </c>
      <c r="R164" s="204">
        <v>0</v>
      </c>
      <c r="S164" s="239">
        <v>0</v>
      </c>
      <c r="T164" s="319" t="e">
        <v>#DIV/0!</v>
      </c>
      <c r="U164" s="239">
        <v>0</v>
      </c>
      <c r="V164" s="239">
        <v>0</v>
      </c>
      <c r="W164" s="239">
        <v>0</v>
      </c>
      <c r="X164" s="239">
        <v>0</v>
      </c>
      <c r="Y164" s="239">
        <v>0</v>
      </c>
      <c r="Z164" s="239">
        <v>0</v>
      </c>
    </row>
    <row r="165" spans="1:26" x14ac:dyDescent="0.3">
      <c r="A165" s="322" t="s">
        <v>580</v>
      </c>
      <c r="B165" s="204">
        <v>0</v>
      </c>
      <c r="C165" s="204">
        <v>0</v>
      </c>
      <c r="D165" s="204">
        <v>0</v>
      </c>
      <c r="E165" s="204">
        <v>0</v>
      </c>
      <c r="F165" s="204">
        <v>0</v>
      </c>
      <c r="G165" s="204">
        <v>0</v>
      </c>
      <c r="H165" s="204">
        <v>0</v>
      </c>
      <c r="I165" s="204">
        <v>0</v>
      </c>
      <c r="J165" s="204">
        <v>0</v>
      </c>
      <c r="K165" s="204">
        <v>0</v>
      </c>
      <c r="L165" s="204">
        <v>0</v>
      </c>
      <c r="M165" s="204">
        <v>0</v>
      </c>
      <c r="N165" s="204">
        <v>0</v>
      </c>
      <c r="O165" s="204">
        <v>0</v>
      </c>
      <c r="P165" s="204">
        <v>0</v>
      </c>
      <c r="Q165" s="204">
        <v>0</v>
      </c>
      <c r="R165" s="204">
        <v>0</v>
      </c>
      <c r="S165" s="239">
        <v>0</v>
      </c>
      <c r="T165" s="319" t="e">
        <v>#DIV/0!</v>
      </c>
      <c r="U165" s="239">
        <v>0</v>
      </c>
      <c r="V165" s="239">
        <v>0</v>
      </c>
      <c r="W165" s="239">
        <v>0</v>
      </c>
      <c r="X165" s="239">
        <v>0</v>
      </c>
      <c r="Y165" s="239">
        <v>0</v>
      </c>
      <c r="Z165" s="239">
        <v>0</v>
      </c>
    </row>
    <row r="166" spans="1:26" x14ac:dyDescent="0.3">
      <c r="A166" s="314" t="s">
        <v>581</v>
      </c>
      <c r="B166" s="315">
        <v>0</v>
      </c>
      <c r="C166" s="315">
        <v>0</v>
      </c>
      <c r="D166" s="315">
        <v>0</v>
      </c>
      <c r="E166" s="315">
        <v>0</v>
      </c>
      <c r="F166" s="315">
        <v>0</v>
      </c>
      <c r="G166" s="315">
        <v>0</v>
      </c>
      <c r="H166" s="315">
        <v>0</v>
      </c>
      <c r="I166" s="315">
        <v>0</v>
      </c>
      <c r="J166" s="315">
        <v>0</v>
      </c>
      <c r="K166" s="315">
        <v>0</v>
      </c>
      <c r="L166" s="315">
        <v>0</v>
      </c>
      <c r="M166" s="315">
        <v>0</v>
      </c>
      <c r="N166" s="315">
        <v>0</v>
      </c>
      <c r="O166" s="315">
        <v>0</v>
      </c>
      <c r="P166" s="315">
        <v>0</v>
      </c>
      <c r="Q166" s="315">
        <v>0</v>
      </c>
      <c r="R166" s="315">
        <v>0</v>
      </c>
      <c r="S166" s="316">
        <v>0</v>
      </c>
      <c r="T166" s="317" t="e">
        <v>#DIV/0!</v>
      </c>
      <c r="U166" s="316">
        <v>0</v>
      </c>
      <c r="V166" s="316">
        <v>0</v>
      </c>
      <c r="W166" s="316">
        <v>0</v>
      </c>
      <c r="X166" s="316">
        <v>0</v>
      </c>
      <c r="Y166" s="316">
        <v>0</v>
      </c>
      <c r="Z166" s="316">
        <v>0</v>
      </c>
    </row>
    <row r="167" spans="1:26" x14ac:dyDescent="0.3">
      <c r="A167" s="322" t="s">
        <v>582</v>
      </c>
      <c r="B167" s="204">
        <v>0</v>
      </c>
      <c r="C167" s="204">
        <v>0</v>
      </c>
      <c r="D167" s="204">
        <v>0</v>
      </c>
      <c r="E167" s="204">
        <v>0</v>
      </c>
      <c r="F167" s="204">
        <v>0</v>
      </c>
      <c r="G167" s="204">
        <v>0</v>
      </c>
      <c r="H167" s="204">
        <v>0</v>
      </c>
      <c r="I167" s="204">
        <v>0</v>
      </c>
      <c r="J167" s="204">
        <v>0</v>
      </c>
      <c r="K167" s="204">
        <v>0</v>
      </c>
      <c r="L167" s="204">
        <v>0</v>
      </c>
      <c r="M167" s="204">
        <v>0</v>
      </c>
      <c r="N167" s="204">
        <v>0</v>
      </c>
      <c r="O167" s="204">
        <v>0</v>
      </c>
      <c r="P167" s="204">
        <v>0</v>
      </c>
      <c r="Q167" s="204">
        <v>0</v>
      </c>
      <c r="R167" s="204">
        <v>0</v>
      </c>
      <c r="S167" s="239">
        <v>0</v>
      </c>
      <c r="T167" s="319" t="e">
        <v>#DIV/0!</v>
      </c>
      <c r="U167" s="239">
        <v>0</v>
      </c>
      <c r="V167" s="239">
        <v>0</v>
      </c>
      <c r="W167" s="239">
        <v>0</v>
      </c>
      <c r="X167" s="239">
        <v>0</v>
      </c>
      <c r="Y167" s="239">
        <v>0</v>
      </c>
      <c r="Z167" s="239">
        <v>0</v>
      </c>
    </row>
    <row r="168" spans="1:26" x14ac:dyDescent="0.3">
      <c r="A168" s="322" t="s">
        <v>583</v>
      </c>
      <c r="B168" s="204">
        <v>0</v>
      </c>
      <c r="C168" s="204">
        <v>0</v>
      </c>
      <c r="D168" s="204">
        <v>0</v>
      </c>
      <c r="E168" s="204">
        <v>0</v>
      </c>
      <c r="F168" s="204">
        <v>0</v>
      </c>
      <c r="G168" s="204">
        <v>0</v>
      </c>
      <c r="H168" s="204">
        <v>0</v>
      </c>
      <c r="I168" s="204">
        <v>0</v>
      </c>
      <c r="J168" s="204">
        <v>0</v>
      </c>
      <c r="K168" s="204">
        <v>0</v>
      </c>
      <c r="L168" s="204">
        <v>0</v>
      </c>
      <c r="M168" s="204">
        <v>0</v>
      </c>
      <c r="N168" s="204">
        <v>0</v>
      </c>
      <c r="O168" s="204">
        <v>0</v>
      </c>
      <c r="P168" s="204">
        <v>0</v>
      </c>
      <c r="Q168" s="204">
        <v>0</v>
      </c>
      <c r="R168" s="204">
        <v>0</v>
      </c>
      <c r="S168" s="239">
        <v>0</v>
      </c>
      <c r="T168" s="319" t="e">
        <v>#DIV/0!</v>
      </c>
      <c r="U168" s="239">
        <v>0</v>
      </c>
      <c r="V168" s="239">
        <v>0</v>
      </c>
      <c r="W168" s="239">
        <v>0</v>
      </c>
      <c r="X168" s="239">
        <v>0</v>
      </c>
      <c r="Y168" s="239">
        <v>0</v>
      </c>
      <c r="Z168" s="239">
        <v>0</v>
      </c>
    </row>
    <row r="169" spans="1:26" x14ac:dyDescent="0.3">
      <c r="A169" s="322" t="s">
        <v>584</v>
      </c>
      <c r="B169" s="204">
        <v>0</v>
      </c>
      <c r="C169" s="204">
        <v>0</v>
      </c>
      <c r="D169" s="204">
        <v>0</v>
      </c>
      <c r="E169" s="204">
        <v>0</v>
      </c>
      <c r="F169" s="204">
        <v>0</v>
      </c>
      <c r="G169" s="204">
        <v>0</v>
      </c>
      <c r="H169" s="204">
        <v>0</v>
      </c>
      <c r="I169" s="204">
        <v>0</v>
      </c>
      <c r="J169" s="204">
        <v>0</v>
      </c>
      <c r="K169" s="204">
        <v>0</v>
      </c>
      <c r="L169" s="204">
        <v>0</v>
      </c>
      <c r="M169" s="204">
        <v>0</v>
      </c>
      <c r="N169" s="204">
        <v>0</v>
      </c>
      <c r="O169" s="204">
        <v>0</v>
      </c>
      <c r="P169" s="204">
        <v>0</v>
      </c>
      <c r="Q169" s="204">
        <v>0</v>
      </c>
      <c r="R169" s="204">
        <v>0</v>
      </c>
      <c r="S169" s="239">
        <v>0</v>
      </c>
      <c r="T169" s="319" t="e">
        <v>#DIV/0!</v>
      </c>
      <c r="U169" s="239">
        <v>0</v>
      </c>
      <c r="V169" s="239">
        <v>0</v>
      </c>
      <c r="W169" s="239">
        <v>0</v>
      </c>
      <c r="X169" s="239">
        <v>0</v>
      </c>
      <c r="Y169" s="239">
        <v>0</v>
      </c>
      <c r="Z169" s="239">
        <v>0</v>
      </c>
    </row>
    <row r="170" spans="1:26" x14ac:dyDescent="0.3">
      <c r="A170" s="308" t="s">
        <v>585</v>
      </c>
      <c r="B170" s="309">
        <v>6931200</v>
      </c>
      <c r="C170" s="309">
        <v>6931200</v>
      </c>
      <c r="D170" s="309">
        <v>6931200</v>
      </c>
      <c r="E170" s="309">
        <v>3833346.0139999995</v>
      </c>
      <c r="F170" s="309">
        <v>3831808.8839999996</v>
      </c>
      <c r="G170" s="309">
        <v>417894.77</v>
      </c>
      <c r="H170" s="309">
        <v>423249.76999999996</v>
      </c>
      <c r="I170" s="309">
        <v>422440.70999999996</v>
      </c>
      <c r="J170" s="309">
        <v>422870.07</v>
      </c>
      <c r="K170" s="309">
        <v>425880.62399999995</v>
      </c>
      <c r="L170" s="309">
        <v>431894.34499999997</v>
      </c>
      <c r="M170" s="309">
        <v>429201.27</v>
      </c>
      <c r="N170" s="309">
        <v>428606.57999999996</v>
      </c>
      <c r="O170" s="309">
        <v>429285.69499999995</v>
      </c>
      <c r="P170" s="309">
        <v>0</v>
      </c>
      <c r="Q170" s="309">
        <v>0</v>
      </c>
      <c r="R170" s="309">
        <v>0</v>
      </c>
      <c r="S170" s="310">
        <v>3831323.8339999998</v>
      </c>
      <c r="T170" s="311">
        <v>0.55276486524699908</v>
      </c>
      <c r="U170" s="310">
        <v>3099876.1660000002</v>
      </c>
      <c r="V170" s="310">
        <v>0</v>
      </c>
      <c r="W170" s="310">
        <v>3097853.9860000005</v>
      </c>
      <c r="X170" s="310">
        <v>3097853.9860000005</v>
      </c>
      <c r="Y170" s="310">
        <v>1537.1299999998882</v>
      </c>
      <c r="Z170" s="310">
        <v>485.04999999981374</v>
      </c>
    </row>
    <row r="171" spans="1:26" x14ac:dyDescent="0.3">
      <c r="A171" s="314" t="s">
        <v>586</v>
      </c>
      <c r="B171" s="315">
        <v>0</v>
      </c>
      <c r="C171" s="315">
        <v>0</v>
      </c>
      <c r="D171" s="315">
        <v>0</v>
      </c>
      <c r="E171" s="315">
        <v>0</v>
      </c>
      <c r="F171" s="315">
        <v>0</v>
      </c>
      <c r="G171" s="315">
        <v>0</v>
      </c>
      <c r="H171" s="315">
        <v>0</v>
      </c>
      <c r="I171" s="315">
        <v>0</v>
      </c>
      <c r="J171" s="315">
        <v>0</v>
      </c>
      <c r="K171" s="315">
        <v>0</v>
      </c>
      <c r="L171" s="315">
        <v>0</v>
      </c>
      <c r="M171" s="315">
        <v>0</v>
      </c>
      <c r="N171" s="315">
        <v>0</v>
      </c>
      <c r="O171" s="315">
        <v>0</v>
      </c>
      <c r="P171" s="315">
        <v>0</v>
      </c>
      <c r="Q171" s="315">
        <v>0</v>
      </c>
      <c r="R171" s="315">
        <v>0</v>
      </c>
      <c r="S171" s="316">
        <v>0</v>
      </c>
      <c r="T171" s="317" t="e">
        <v>#DIV/0!</v>
      </c>
      <c r="U171" s="316">
        <v>0</v>
      </c>
      <c r="V171" s="316">
        <v>0</v>
      </c>
      <c r="W171" s="316">
        <v>0</v>
      </c>
      <c r="X171" s="316">
        <v>0</v>
      </c>
      <c r="Y171" s="316">
        <v>0</v>
      </c>
      <c r="Z171" s="316">
        <v>0</v>
      </c>
    </row>
    <row r="172" spans="1:26" x14ac:dyDescent="0.3">
      <c r="A172" s="322" t="s">
        <v>587</v>
      </c>
      <c r="B172" s="323">
        <v>0</v>
      </c>
      <c r="C172" s="323">
        <v>0</v>
      </c>
      <c r="D172" s="323">
        <v>0</v>
      </c>
      <c r="E172" s="323">
        <v>0</v>
      </c>
      <c r="F172" s="323">
        <v>0</v>
      </c>
      <c r="G172" s="323">
        <v>0</v>
      </c>
      <c r="H172" s="323">
        <v>0</v>
      </c>
      <c r="I172" s="323">
        <v>0</v>
      </c>
      <c r="J172" s="323">
        <v>0</v>
      </c>
      <c r="K172" s="323">
        <v>0</v>
      </c>
      <c r="L172" s="323">
        <v>0</v>
      </c>
      <c r="M172" s="323">
        <v>0</v>
      </c>
      <c r="N172" s="323">
        <v>0</v>
      </c>
      <c r="O172" s="323">
        <v>0</v>
      </c>
      <c r="P172" s="323">
        <v>0</v>
      </c>
      <c r="Q172" s="323">
        <v>0</v>
      </c>
      <c r="R172" s="323">
        <v>0</v>
      </c>
      <c r="S172" s="239">
        <v>0</v>
      </c>
      <c r="T172" s="319" t="e">
        <v>#DIV/0!</v>
      </c>
      <c r="U172" s="239">
        <v>0</v>
      </c>
      <c r="V172" s="239">
        <v>0</v>
      </c>
      <c r="W172" s="239">
        <v>0</v>
      </c>
      <c r="X172" s="239">
        <v>0</v>
      </c>
      <c r="Y172" s="239">
        <v>0</v>
      </c>
      <c r="Z172" s="239">
        <v>0</v>
      </c>
    </row>
    <row r="173" spans="1:26" x14ac:dyDescent="0.3">
      <c r="A173" s="324" t="s">
        <v>588</v>
      </c>
      <c r="B173" s="204">
        <v>0</v>
      </c>
      <c r="C173" s="204">
        <v>0</v>
      </c>
      <c r="D173" s="204">
        <v>0</v>
      </c>
      <c r="E173" s="204">
        <v>0</v>
      </c>
      <c r="F173" s="204">
        <v>0</v>
      </c>
      <c r="G173" s="204">
        <v>0</v>
      </c>
      <c r="H173" s="204">
        <v>0</v>
      </c>
      <c r="I173" s="204">
        <v>0</v>
      </c>
      <c r="J173" s="204">
        <v>0</v>
      </c>
      <c r="K173" s="204">
        <v>0</v>
      </c>
      <c r="L173" s="204">
        <v>0</v>
      </c>
      <c r="M173" s="204">
        <v>0</v>
      </c>
      <c r="N173" s="204">
        <v>0</v>
      </c>
      <c r="O173" s="204">
        <v>0</v>
      </c>
      <c r="P173" s="204">
        <v>0</v>
      </c>
      <c r="Q173" s="204">
        <v>0</v>
      </c>
      <c r="R173" s="204">
        <v>0</v>
      </c>
      <c r="S173" s="239">
        <v>0</v>
      </c>
      <c r="T173" s="319" t="e">
        <v>#DIV/0!</v>
      </c>
      <c r="U173" s="239">
        <v>0</v>
      </c>
      <c r="V173" s="239">
        <v>0</v>
      </c>
      <c r="W173" s="239">
        <v>0</v>
      </c>
      <c r="X173" s="239">
        <v>0</v>
      </c>
      <c r="Y173" s="239">
        <v>0</v>
      </c>
      <c r="Z173" s="239">
        <v>0</v>
      </c>
    </row>
    <row r="174" spans="1:26" x14ac:dyDescent="0.3">
      <c r="A174" s="324" t="s">
        <v>589</v>
      </c>
      <c r="B174" s="204">
        <v>0</v>
      </c>
      <c r="C174" s="204">
        <v>0</v>
      </c>
      <c r="D174" s="204">
        <v>0</v>
      </c>
      <c r="E174" s="204">
        <v>0</v>
      </c>
      <c r="F174" s="204">
        <v>0</v>
      </c>
      <c r="G174" s="204">
        <v>0</v>
      </c>
      <c r="H174" s="204">
        <v>0</v>
      </c>
      <c r="I174" s="204">
        <v>0</v>
      </c>
      <c r="J174" s="204">
        <v>0</v>
      </c>
      <c r="K174" s="204">
        <v>0</v>
      </c>
      <c r="L174" s="204">
        <v>0</v>
      </c>
      <c r="M174" s="204">
        <v>0</v>
      </c>
      <c r="N174" s="204">
        <v>0</v>
      </c>
      <c r="O174" s="204">
        <v>0</v>
      </c>
      <c r="P174" s="204">
        <v>0</v>
      </c>
      <c r="Q174" s="204">
        <v>0</v>
      </c>
      <c r="R174" s="204">
        <v>0</v>
      </c>
      <c r="S174" s="239">
        <v>0</v>
      </c>
      <c r="T174" s="319" t="e">
        <v>#DIV/0!</v>
      </c>
      <c r="U174" s="239">
        <v>0</v>
      </c>
      <c r="V174" s="239">
        <v>0</v>
      </c>
      <c r="W174" s="239">
        <v>0</v>
      </c>
      <c r="X174" s="239">
        <v>0</v>
      </c>
      <c r="Y174" s="239">
        <v>0</v>
      </c>
      <c r="Z174" s="239">
        <v>0</v>
      </c>
    </row>
    <row r="175" spans="1:26" x14ac:dyDescent="0.3">
      <c r="A175" s="322" t="s">
        <v>590</v>
      </c>
      <c r="B175" s="204">
        <v>0</v>
      </c>
      <c r="C175" s="204">
        <v>0</v>
      </c>
      <c r="D175" s="204">
        <v>0</v>
      </c>
      <c r="E175" s="204">
        <v>0</v>
      </c>
      <c r="F175" s="204">
        <v>0</v>
      </c>
      <c r="G175" s="204">
        <v>0</v>
      </c>
      <c r="H175" s="204">
        <v>0</v>
      </c>
      <c r="I175" s="204">
        <v>0</v>
      </c>
      <c r="J175" s="204">
        <v>0</v>
      </c>
      <c r="K175" s="204">
        <v>0</v>
      </c>
      <c r="L175" s="204">
        <v>0</v>
      </c>
      <c r="M175" s="204">
        <v>0</v>
      </c>
      <c r="N175" s="204">
        <v>0</v>
      </c>
      <c r="O175" s="204">
        <v>0</v>
      </c>
      <c r="P175" s="204">
        <v>0</v>
      </c>
      <c r="Q175" s="204">
        <v>0</v>
      </c>
      <c r="R175" s="204">
        <v>0</v>
      </c>
      <c r="S175" s="239">
        <v>0</v>
      </c>
      <c r="T175" s="319" t="e">
        <v>#DIV/0!</v>
      </c>
      <c r="U175" s="239">
        <v>0</v>
      </c>
      <c r="V175" s="239">
        <v>0</v>
      </c>
      <c r="W175" s="239">
        <v>0</v>
      </c>
      <c r="X175" s="239">
        <v>0</v>
      </c>
      <c r="Y175" s="239">
        <v>0</v>
      </c>
      <c r="Z175" s="239">
        <v>0</v>
      </c>
    </row>
    <row r="176" spans="1:26" x14ac:dyDescent="0.3">
      <c r="A176" s="322" t="s">
        <v>591</v>
      </c>
      <c r="B176" s="204">
        <v>0</v>
      </c>
      <c r="C176" s="204">
        <v>0</v>
      </c>
      <c r="D176" s="204">
        <v>0</v>
      </c>
      <c r="E176" s="204">
        <v>0</v>
      </c>
      <c r="F176" s="204">
        <v>0</v>
      </c>
      <c r="G176" s="204">
        <v>0</v>
      </c>
      <c r="H176" s="204">
        <v>0</v>
      </c>
      <c r="I176" s="204">
        <v>0</v>
      </c>
      <c r="J176" s="204">
        <v>0</v>
      </c>
      <c r="K176" s="204">
        <v>0</v>
      </c>
      <c r="L176" s="204">
        <v>0</v>
      </c>
      <c r="M176" s="204">
        <v>0</v>
      </c>
      <c r="N176" s="204">
        <v>0</v>
      </c>
      <c r="O176" s="204">
        <v>0</v>
      </c>
      <c r="P176" s="204">
        <v>0</v>
      </c>
      <c r="Q176" s="204">
        <v>0</v>
      </c>
      <c r="R176" s="204">
        <v>0</v>
      </c>
      <c r="S176" s="239">
        <v>0</v>
      </c>
      <c r="T176" s="319" t="e">
        <v>#DIV/0!</v>
      </c>
      <c r="U176" s="239">
        <v>0</v>
      </c>
      <c r="V176" s="239">
        <v>0</v>
      </c>
      <c r="W176" s="239">
        <v>0</v>
      </c>
      <c r="X176" s="239">
        <v>0</v>
      </c>
      <c r="Y176" s="239">
        <v>0</v>
      </c>
      <c r="Z176" s="239">
        <v>0</v>
      </c>
    </row>
    <row r="177" spans="1:26" x14ac:dyDescent="0.3">
      <c r="A177" s="322" t="s">
        <v>592</v>
      </c>
      <c r="B177" s="204">
        <v>0</v>
      </c>
      <c r="C177" s="204">
        <v>0</v>
      </c>
      <c r="D177" s="204">
        <v>0</v>
      </c>
      <c r="E177" s="204">
        <v>0</v>
      </c>
      <c r="F177" s="204">
        <v>0</v>
      </c>
      <c r="G177" s="204">
        <v>0</v>
      </c>
      <c r="H177" s="204">
        <v>0</v>
      </c>
      <c r="I177" s="204">
        <v>0</v>
      </c>
      <c r="J177" s="204">
        <v>0</v>
      </c>
      <c r="K177" s="204">
        <v>0</v>
      </c>
      <c r="L177" s="204">
        <v>0</v>
      </c>
      <c r="M177" s="204">
        <v>0</v>
      </c>
      <c r="N177" s="204">
        <v>0</v>
      </c>
      <c r="O177" s="204">
        <v>0</v>
      </c>
      <c r="P177" s="204">
        <v>0</v>
      </c>
      <c r="Q177" s="204">
        <v>0</v>
      </c>
      <c r="R177" s="204">
        <v>0</v>
      </c>
      <c r="S177" s="239">
        <v>0</v>
      </c>
      <c r="T177" s="319" t="e">
        <v>#DIV/0!</v>
      </c>
      <c r="U177" s="239">
        <v>0</v>
      </c>
      <c r="V177" s="239">
        <v>0</v>
      </c>
      <c r="W177" s="239">
        <v>0</v>
      </c>
      <c r="X177" s="239">
        <v>0</v>
      </c>
      <c r="Y177" s="239">
        <v>0</v>
      </c>
      <c r="Z177" s="239">
        <v>0</v>
      </c>
    </row>
    <row r="178" spans="1:26" x14ac:dyDescent="0.3">
      <c r="A178" s="314" t="s">
        <v>593</v>
      </c>
      <c r="B178" s="315">
        <v>0</v>
      </c>
      <c r="C178" s="315">
        <v>0</v>
      </c>
      <c r="D178" s="315">
        <v>0</v>
      </c>
      <c r="E178" s="315">
        <v>0</v>
      </c>
      <c r="F178" s="315">
        <v>0</v>
      </c>
      <c r="G178" s="315">
        <v>0</v>
      </c>
      <c r="H178" s="315">
        <v>0</v>
      </c>
      <c r="I178" s="315">
        <v>0</v>
      </c>
      <c r="J178" s="315">
        <v>0</v>
      </c>
      <c r="K178" s="315">
        <v>0</v>
      </c>
      <c r="L178" s="315">
        <v>0</v>
      </c>
      <c r="M178" s="315">
        <v>0</v>
      </c>
      <c r="N178" s="315">
        <v>0</v>
      </c>
      <c r="O178" s="315">
        <v>0</v>
      </c>
      <c r="P178" s="315">
        <v>0</v>
      </c>
      <c r="Q178" s="315">
        <v>0</v>
      </c>
      <c r="R178" s="315">
        <v>0</v>
      </c>
      <c r="S178" s="316">
        <v>0</v>
      </c>
      <c r="T178" s="317" t="e">
        <v>#DIV/0!</v>
      </c>
      <c r="U178" s="316">
        <v>0</v>
      </c>
      <c r="V178" s="316">
        <v>0</v>
      </c>
      <c r="W178" s="316">
        <v>0</v>
      </c>
      <c r="X178" s="316">
        <v>0</v>
      </c>
      <c r="Y178" s="316">
        <v>0</v>
      </c>
      <c r="Z178" s="316">
        <v>0</v>
      </c>
    </row>
    <row r="179" spans="1:26" x14ac:dyDescent="0.3">
      <c r="A179" s="322" t="s">
        <v>594</v>
      </c>
      <c r="B179" s="204">
        <v>0</v>
      </c>
      <c r="C179" s="204">
        <v>0</v>
      </c>
      <c r="D179" s="204">
        <v>0</v>
      </c>
      <c r="E179" s="204">
        <v>0</v>
      </c>
      <c r="F179" s="204">
        <v>0</v>
      </c>
      <c r="G179" s="204">
        <v>0</v>
      </c>
      <c r="H179" s="204">
        <v>0</v>
      </c>
      <c r="I179" s="204">
        <v>0</v>
      </c>
      <c r="J179" s="204">
        <v>0</v>
      </c>
      <c r="K179" s="204">
        <v>0</v>
      </c>
      <c r="L179" s="204">
        <v>0</v>
      </c>
      <c r="M179" s="204">
        <v>0</v>
      </c>
      <c r="N179" s="204">
        <v>0</v>
      </c>
      <c r="O179" s="204">
        <v>0</v>
      </c>
      <c r="P179" s="204">
        <v>0</v>
      </c>
      <c r="Q179" s="204">
        <v>0</v>
      </c>
      <c r="R179" s="204">
        <v>0</v>
      </c>
      <c r="S179" s="239">
        <v>0</v>
      </c>
      <c r="T179" s="319" t="e">
        <v>#DIV/0!</v>
      </c>
      <c r="U179" s="239">
        <v>0</v>
      </c>
      <c r="V179" s="239">
        <v>0</v>
      </c>
      <c r="W179" s="239">
        <v>0</v>
      </c>
      <c r="X179" s="239">
        <v>0</v>
      </c>
      <c r="Y179" s="239">
        <v>0</v>
      </c>
      <c r="Z179" s="239">
        <v>0</v>
      </c>
    </row>
    <row r="180" spans="1:26" x14ac:dyDescent="0.3">
      <c r="A180" s="322" t="s">
        <v>595</v>
      </c>
      <c r="B180" s="204">
        <v>0</v>
      </c>
      <c r="C180" s="204">
        <v>0</v>
      </c>
      <c r="D180" s="204">
        <v>0</v>
      </c>
      <c r="E180" s="204">
        <v>0</v>
      </c>
      <c r="F180" s="204">
        <v>0</v>
      </c>
      <c r="G180" s="204">
        <v>0</v>
      </c>
      <c r="H180" s="204">
        <v>0</v>
      </c>
      <c r="I180" s="204">
        <v>0</v>
      </c>
      <c r="J180" s="204">
        <v>0</v>
      </c>
      <c r="K180" s="204">
        <v>0</v>
      </c>
      <c r="L180" s="204">
        <v>0</v>
      </c>
      <c r="M180" s="204">
        <v>0</v>
      </c>
      <c r="N180" s="204">
        <v>0</v>
      </c>
      <c r="O180" s="204">
        <v>0</v>
      </c>
      <c r="P180" s="204">
        <v>0</v>
      </c>
      <c r="Q180" s="204">
        <v>0</v>
      </c>
      <c r="R180" s="204">
        <v>0</v>
      </c>
      <c r="S180" s="239">
        <v>0</v>
      </c>
      <c r="T180" s="319" t="e">
        <v>#DIV/0!</v>
      </c>
      <c r="U180" s="239">
        <v>0</v>
      </c>
      <c r="V180" s="239">
        <v>0</v>
      </c>
      <c r="W180" s="239">
        <v>0</v>
      </c>
      <c r="X180" s="239">
        <v>0</v>
      </c>
      <c r="Y180" s="239">
        <v>0</v>
      </c>
      <c r="Z180" s="239">
        <v>0</v>
      </c>
    </row>
    <row r="181" spans="1:26" x14ac:dyDescent="0.3">
      <c r="A181" s="322" t="s">
        <v>596</v>
      </c>
      <c r="B181" s="204">
        <v>0</v>
      </c>
      <c r="C181" s="204">
        <v>0</v>
      </c>
      <c r="D181" s="204">
        <v>0</v>
      </c>
      <c r="E181" s="204">
        <v>0</v>
      </c>
      <c r="F181" s="204">
        <v>0</v>
      </c>
      <c r="G181" s="204">
        <v>0</v>
      </c>
      <c r="H181" s="204">
        <v>0</v>
      </c>
      <c r="I181" s="204">
        <v>0</v>
      </c>
      <c r="J181" s="204">
        <v>0</v>
      </c>
      <c r="K181" s="204">
        <v>0</v>
      </c>
      <c r="L181" s="204">
        <v>0</v>
      </c>
      <c r="M181" s="204">
        <v>0</v>
      </c>
      <c r="N181" s="204">
        <v>0</v>
      </c>
      <c r="O181" s="204">
        <v>0</v>
      </c>
      <c r="P181" s="204">
        <v>0</v>
      </c>
      <c r="Q181" s="204">
        <v>0</v>
      </c>
      <c r="R181" s="204">
        <v>0</v>
      </c>
      <c r="S181" s="239">
        <v>0</v>
      </c>
      <c r="T181" s="319" t="e">
        <v>#DIV/0!</v>
      </c>
      <c r="U181" s="239">
        <v>0</v>
      </c>
      <c r="V181" s="239">
        <v>0</v>
      </c>
      <c r="W181" s="239">
        <v>0</v>
      </c>
      <c r="X181" s="239">
        <v>0</v>
      </c>
      <c r="Y181" s="239">
        <v>0</v>
      </c>
      <c r="Z181" s="239">
        <v>0</v>
      </c>
    </row>
    <row r="182" spans="1:26" x14ac:dyDescent="0.3">
      <c r="A182" s="314" t="s">
        <v>597</v>
      </c>
      <c r="B182" s="315">
        <v>6931200</v>
      </c>
      <c r="C182" s="315">
        <v>6931200</v>
      </c>
      <c r="D182" s="315">
        <v>6931200</v>
      </c>
      <c r="E182" s="315">
        <v>3833346.0139999995</v>
      </c>
      <c r="F182" s="315">
        <v>3831808.8839999996</v>
      </c>
      <c r="G182" s="315">
        <v>417894.77</v>
      </c>
      <c r="H182" s="315">
        <v>423249.76999999996</v>
      </c>
      <c r="I182" s="315">
        <v>422440.70999999996</v>
      </c>
      <c r="J182" s="315">
        <v>422870.07</v>
      </c>
      <c r="K182" s="315">
        <v>425880.62399999995</v>
      </c>
      <c r="L182" s="315">
        <v>431894.34499999997</v>
      </c>
      <c r="M182" s="315">
        <v>429201.27</v>
      </c>
      <c r="N182" s="315">
        <v>428606.57999999996</v>
      </c>
      <c r="O182" s="315">
        <v>429285.69499999995</v>
      </c>
      <c r="P182" s="315">
        <v>0</v>
      </c>
      <c r="Q182" s="315">
        <v>0</v>
      </c>
      <c r="R182" s="315">
        <v>0</v>
      </c>
      <c r="S182" s="316">
        <v>3831323.8339999998</v>
      </c>
      <c r="T182" s="317">
        <v>0.55276486524699908</v>
      </c>
      <c r="U182" s="316">
        <v>3099876.1660000002</v>
      </c>
      <c r="V182" s="316">
        <v>0</v>
      </c>
      <c r="W182" s="316">
        <v>3097853.9860000005</v>
      </c>
      <c r="X182" s="316">
        <v>3097853.9860000005</v>
      </c>
      <c r="Y182" s="316">
        <v>1537.1299999998882</v>
      </c>
      <c r="Z182" s="316">
        <v>485.04999999981374</v>
      </c>
    </row>
    <row r="183" spans="1:26" x14ac:dyDescent="0.3">
      <c r="A183" s="322" t="s">
        <v>598</v>
      </c>
      <c r="B183" s="204">
        <v>0</v>
      </c>
      <c r="C183" s="204">
        <v>0</v>
      </c>
      <c r="D183" s="204">
        <v>0</v>
      </c>
      <c r="E183" s="204">
        <v>0</v>
      </c>
      <c r="F183" s="204">
        <v>0</v>
      </c>
      <c r="G183" s="204">
        <v>0</v>
      </c>
      <c r="H183" s="204">
        <v>0</v>
      </c>
      <c r="I183" s="204">
        <v>0</v>
      </c>
      <c r="J183" s="204">
        <v>0</v>
      </c>
      <c r="K183" s="204">
        <v>0</v>
      </c>
      <c r="L183" s="204">
        <v>0</v>
      </c>
      <c r="M183" s="204">
        <v>0</v>
      </c>
      <c r="N183" s="204">
        <v>0</v>
      </c>
      <c r="O183" s="204">
        <v>0</v>
      </c>
      <c r="P183" s="204">
        <v>0</v>
      </c>
      <c r="Q183" s="204">
        <v>0</v>
      </c>
      <c r="R183" s="204">
        <v>0</v>
      </c>
      <c r="S183" s="239">
        <v>0</v>
      </c>
      <c r="T183" s="319" t="e">
        <v>#DIV/0!</v>
      </c>
      <c r="U183" s="239">
        <v>0</v>
      </c>
      <c r="V183" s="239">
        <v>0</v>
      </c>
      <c r="W183" s="239">
        <v>0</v>
      </c>
      <c r="X183" s="239">
        <v>0</v>
      </c>
      <c r="Y183" s="239">
        <v>0</v>
      </c>
      <c r="Z183" s="239">
        <v>0</v>
      </c>
    </row>
    <row r="184" spans="1:26" x14ac:dyDescent="0.3">
      <c r="A184" s="322" t="s">
        <v>599</v>
      </c>
      <c r="B184" s="204">
        <v>0</v>
      </c>
      <c r="C184" s="204">
        <v>0</v>
      </c>
      <c r="D184" s="204">
        <v>0</v>
      </c>
      <c r="E184" s="204">
        <v>0</v>
      </c>
      <c r="F184" s="204">
        <v>0</v>
      </c>
      <c r="G184" s="204">
        <v>0</v>
      </c>
      <c r="H184" s="204">
        <v>0</v>
      </c>
      <c r="I184" s="204">
        <v>0</v>
      </c>
      <c r="J184" s="204">
        <v>0</v>
      </c>
      <c r="K184" s="204">
        <v>0</v>
      </c>
      <c r="L184" s="204">
        <v>0</v>
      </c>
      <c r="M184" s="204">
        <v>0</v>
      </c>
      <c r="N184" s="204">
        <v>0</v>
      </c>
      <c r="O184" s="204">
        <v>0</v>
      </c>
      <c r="P184" s="204">
        <v>0</v>
      </c>
      <c r="Q184" s="204">
        <v>0</v>
      </c>
      <c r="R184" s="204">
        <v>0</v>
      </c>
      <c r="S184" s="239">
        <v>0</v>
      </c>
      <c r="T184" s="319" t="e">
        <v>#DIV/0!</v>
      </c>
      <c r="U184" s="239">
        <v>0</v>
      </c>
      <c r="V184" s="239">
        <v>0</v>
      </c>
      <c r="W184" s="239">
        <v>0</v>
      </c>
      <c r="X184" s="239">
        <v>0</v>
      </c>
      <c r="Y184" s="239">
        <v>0</v>
      </c>
      <c r="Z184" s="239">
        <v>0</v>
      </c>
    </row>
    <row r="185" spans="1:26" x14ac:dyDescent="0.3">
      <c r="A185" s="322" t="s">
        <v>600</v>
      </c>
      <c r="B185" s="204">
        <v>0</v>
      </c>
      <c r="C185" s="204">
        <v>0</v>
      </c>
      <c r="D185" s="204">
        <v>0</v>
      </c>
      <c r="E185" s="204">
        <v>0</v>
      </c>
      <c r="F185" s="204">
        <v>0</v>
      </c>
      <c r="G185" s="204">
        <v>0</v>
      </c>
      <c r="H185" s="204">
        <v>0</v>
      </c>
      <c r="I185" s="204">
        <v>0</v>
      </c>
      <c r="J185" s="204">
        <v>0</v>
      </c>
      <c r="K185" s="204">
        <v>0</v>
      </c>
      <c r="L185" s="204">
        <v>0</v>
      </c>
      <c r="M185" s="204">
        <v>0</v>
      </c>
      <c r="N185" s="204">
        <v>0</v>
      </c>
      <c r="O185" s="204">
        <v>0</v>
      </c>
      <c r="P185" s="204">
        <v>0</v>
      </c>
      <c r="Q185" s="204">
        <v>0</v>
      </c>
      <c r="R185" s="204">
        <v>0</v>
      </c>
      <c r="S185" s="239">
        <v>0</v>
      </c>
      <c r="T185" s="319" t="e">
        <v>#DIV/0!</v>
      </c>
      <c r="U185" s="239">
        <v>0</v>
      </c>
      <c r="V185" s="239">
        <v>0</v>
      </c>
      <c r="W185" s="239">
        <v>0</v>
      </c>
      <c r="X185" s="239">
        <v>0</v>
      </c>
      <c r="Y185" s="239">
        <v>0</v>
      </c>
      <c r="Z185" s="239">
        <v>0</v>
      </c>
    </row>
    <row r="186" spans="1:26" x14ac:dyDescent="0.3">
      <c r="A186" s="322" t="s">
        <v>601</v>
      </c>
      <c r="B186" s="204">
        <v>0</v>
      </c>
      <c r="C186" s="204">
        <v>0</v>
      </c>
      <c r="D186" s="204">
        <v>0</v>
      </c>
      <c r="E186" s="204">
        <v>0</v>
      </c>
      <c r="F186" s="204">
        <v>0</v>
      </c>
      <c r="G186" s="204">
        <v>0</v>
      </c>
      <c r="H186" s="204">
        <v>0</v>
      </c>
      <c r="I186" s="204">
        <v>0</v>
      </c>
      <c r="J186" s="204">
        <v>0</v>
      </c>
      <c r="K186" s="204">
        <v>0</v>
      </c>
      <c r="L186" s="204">
        <v>0</v>
      </c>
      <c r="M186" s="204">
        <v>0</v>
      </c>
      <c r="N186" s="204">
        <v>0</v>
      </c>
      <c r="O186" s="204">
        <v>0</v>
      </c>
      <c r="P186" s="204">
        <v>0</v>
      </c>
      <c r="Q186" s="204">
        <v>0</v>
      </c>
      <c r="R186" s="204">
        <v>0</v>
      </c>
      <c r="S186" s="239">
        <v>0</v>
      </c>
      <c r="T186" s="319" t="e">
        <v>#DIV/0!</v>
      </c>
      <c r="U186" s="239">
        <v>0</v>
      </c>
      <c r="V186" s="239">
        <v>0</v>
      </c>
      <c r="W186" s="239">
        <v>0</v>
      </c>
      <c r="X186" s="239">
        <v>0</v>
      </c>
      <c r="Y186" s="239">
        <v>0</v>
      </c>
      <c r="Z186" s="239">
        <v>0</v>
      </c>
    </row>
    <row r="187" spans="1:26" x14ac:dyDescent="0.3">
      <c r="A187" s="322" t="s">
        <v>602</v>
      </c>
      <c r="B187" s="204">
        <v>0</v>
      </c>
      <c r="C187" s="204">
        <v>0</v>
      </c>
      <c r="D187" s="204">
        <v>0</v>
      </c>
      <c r="E187" s="204">
        <v>0</v>
      </c>
      <c r="F187" s="204">
        <v>0</v>
      </c>
      <c r="G187" s="204">
        <v>0</v>
      </c>
      <c r="H187" s="204">
        <v>0</v>
      </c>
      <c r="I187" s="204">
        <v>0</v>
      </c>
      <c r="J187" s="204">
        <v>0</v>
      </c>
      <c r="K187" s="204">
        <v>0</v>
      </c>
      <c r="L187" s="204">
        <v>0</v>
      </c>
      <c r="M187" s="204">
        <v>0</v>
      </c>
      <c r="N187" s="204">
        <v>0</v>
      </c>
      <c r="O187" s="204">
        <v>0</v>
      </c>
      <c r="P187" s="204">
        <v>0</v>
      </c>
      <c r="Q187" s="204">
        <v>0</v>
      </c>
      <c r="R187" s="204">
        <v>0</v>
      </c>
      <c r="S187" s="239">
        <v>0</v>
      </c>
      <c r="T187" s="319" t="e">
        <v>#DIV/0!</v>
      </c>
      <c r="U187" s="239">
        <v>0</v>
      </c>
      <c r="V187" s="239">
        <v>0</v>
      </c>
      <c r="W187" s="239">
        <v>0</v>
      </c>
      <c r="X187" s="239">
        <v>0</v>
      </c>
      <c r="Y187" s="239">
        <v>0</v>
      </c>
      <c r="Z187" s="239">
        <v>0</v>
      </c>
    </row>
    <row r="188" spans="1:26" x14ac:dyDescent="0.3">
      <c r="A188" s="322" t="s">
        <v>603</v>
      </c>
      <c r="B188" s="204">
        <v>0</v>
      </c>
      <c r="C188" s="204">
        <v>0</v>
      </c>
      <c r="D188" s="204">
        <v>0</v>
      </c>
      <c r="E188" s="204">
        <v>0</v>
      </c>
      <c r="F188" s="204">
        <v>0</v>
      </c>
      <c r="G188" s="204">
        <v>0</v>
      </c>
      <c r="H188" s="204">
        <v>0</v>
      </c>
      <c r="I188" s="204">
        <v>0</v>
      </c>
      <c r="J188" s="204">
        <v>0</v>
      </c>
      <c r="K188" s="204">
        <v>0</v>
      </c>
      <c r="L188" s="204">
        <v>0</v>
      </c>
      <c r="M188" s="204">
        <v>0</v>
      </c>
      <c r="N188" s="204">
        <v>0</v>
      </c>
      <c r="O188" s="204">
        <v>0</v>
      </c>
      <c r="P188" s="204">
        <v>0</v>
      </c>
      <c r="Q188" s="204">
        <v>0</v>
      </c>
      <c r="R188" s="204">
        <v>0</v>
      </c>
      <c r="S188" s="239">
        <v>0</v>
      </c>
      <c r="T188" s="319" t="e">
        <v>#DIV/0!</v>
      </c>
      <c r="U188" s="239">
        <v>0</v>
      </c>
      <c r="V188" s="239">
        <v>0</v>
      </c>
      <c r="W188" s="239">
        <v>0</v>
      </c>
      <c r="X188" s="239">
        <v>0</v>
      </c>
      <c r="Y188" s="239">
        <v>0</v>
      </c>
      <c r="Z188" s="239">
        <v>0</v>
      </c>
    </row>
    <row r="189" spans="1:26" x14ac:dyDescent="0.3">
      <c r="A189" s="322" t="s">
        <v>604</v>
      </c>
      <c r="B189" s="204">
        <v>31200</v>
      </c>
      <c r="C189" s="204">
        <v>31200</v>
      </c>
      <c r="D189" s="204">
        <v>31200</v>
      </c>
      <c r="E189" s="204">
        <v>15645.239999999996</v>
      </c>
      <c r="F189" s="204">
        <v>15645.239999999996</v>
      </c>
      <c r="G189" s="204">
        <v>1738.3600000000001</v>
      </c>
      <c r="H189" s="204">
        <v>1738.3600000000001</v>
      </c>
      <c r="I189" s="204">
        <v>1738.3600000000001</v>
      </c>
      <c r="J189" s="204">
        <v>1738.3600000000001</v>
      </c>
      <c r="K189" s="204">
        <v>1738.3600000000001</v>
      </c>
      <c r="L189" s="204">
        <v>1738.3600000000001</v>
      </c>
      <c r="M189" s="204">
        <v>1738.3600000000001</v>
      </c>
      <c r="N189" s="204">
        <v>1738.3600000000001</v>
      </c>
      <c r="O189" s="204">
        <v>1738.3600000000001</v>
      </c>
      <c r="P189" s="204">
        <v>0</v>
      </c>
      <c r="Q189" s="204">
        <v>0</v>
      </c>
      <c r="R189" s="204">
        <v>0</v>
      </c>
      <c r="S189" s="239">
        <v>15645.240000000003</v>
      </c>
      <c r="T189" s="319">
        <v>0.50145000000000006</v>
      </c>
      <c r="U189" s="239">
        <v>15554.759999999997</v>
      </c>
      <c r="V189" s="239">
        <v>0</v>
      </c>
      <c r="W189" s="239">
        <v>15554.760000000004</v>
      </c>
      <c r="X189" s="239">
        <v>15554.760000000004</v>
      </c>
      <c r="Y189" s="239">
        <v>0</v>
      </c>
      <c r="Z189" s="239">
        <v>0</v>
      </c>
    </row>
    <row r="190" spans="1:26" x14ac:dyDescent="0.3">
      <c r="A190" s="322" t="s">
        <v>605</v>
      </c>
      <c r="B190" s="204">
        <v>3300000</v>
      </c>
      <c r="C190" s="204">
        <v>3300000</v>
      </c>
      <c r="D190" s="204">
        <v>3300000</v>
      </c>
      <c r="E190" s="204">
        <v>1400019.6450000003</v>
      </c>
      <c r="F190" s="204">
        <v>1399040.175</v>
      </c>
      <c r="G190" s="204">
        <v>151168.01</v>
      </c>
      <c r="H190" s="204">
        <v>153549.64999999997</v>
      </c>
      <c r="I190" s="204">
        <v>154923.55000000002</v>
      </c>
      <c r="J190" s="204">
        <v>154858.54000000004</v>
      </c>
      <c r="K190" s="204">
        <v>156776.58999999997</v>
      </c>
      <c r="L190" s="204">
        <v>155522.095</v>
      </c>
      <c r="M190" s="204">
        <v>157617.99000000002</v>
      </c>
      <c r="N190" s="204">
        <v>157487.05499999999</v>
      </c>
      <c r="O190" s="204">
        <v>156651.64499999999</v>
      </c>
      <c r="P190" s="204">
        <v>0</v>
      </c>
      <c r="Q190" s="204">
        <v>0</v>
      </c>
      <c r="R190" s="204">
        <v>0</v>
      </c>
      <c r="S190" s="239">
        <v>1398555.125</v>
      </c>
      <c r="T190" s="319">
        <v>0.42380458333333332</v>
      </c>
      <c r="U190" s="239">
        <v>1901444.875</v>
      </c>
      <c r="V190" s="239">
        <v>0</v>
      </c>
      <c r="W190" s="239">
        <v>1899980.3549999997</v>
      </c>
      <c r="X190" s="239">
        <v>1899980.3549999997</v>
      </c>
      <c r="Y190" s="239">
        <v>979.47000000020489</v>
      </c>
      <c r="Z190" s="239">
        <v>485.05000000004657</v>
      </c>
    </row>
    <row r="191" spans="1:26" x14ac:dyDescent="0.3">
      <c r="A191" s="322" t="s">
        <v>606</v>
      </c>
      <c r="B191" s="204">
        <v>3600000</v>
      </c>
      <c r="C191" s="204">
        <v>3600000</v>
      </c>
      <c r="D191" s="204">
        <v>3600000</v>
      </c>
      <c r="E191" s="204">
        <v>2417681.1289999993</v>
      </c>
      <c r="F191" s="204">
        <v>2417123.4689999996</v>
      </c>
      <c r="G191" s="204">
        <v>264988.40000000002</v>
      </c>
      <c r="H191" s="204">
        <v>267961.76</v>
      </c>
      <c r="I191" s="204">
        <v>265778.8</v>
      </c>
      <c r="J191" s="204">
        <v>266273.17</v>
      </c>
      <c r="K191" s="204">
        <v>267365.674</v>
      </c>
      <c r="L191" s="204">
        <v>274633.89</v>
      </c>
      <c r="M191" s="204">
        <v>269844.92</v>
      </c>
      <c r="N191" s="204">
        <v>269381.16499999998</v>
      </c>
      <c r="O191" s="204">
        <v>270895.69</v>
      </c>
      <c r="P191" s="204">
        <v>0</v>
      </c>
      <c r="Q191" s="204">
        <v>0</v>
      </c>
      <c r="R191" s="204">
        <v>0</v>
      </c>
      <c r="S191" s="239">
        <v>2417123.469</v>
      </c>
      <c r="T191" s="319">
        <v>0.67142318583333338</v>
      </c>
      <c r="U191" s="239">
        <v>1182876.531</v>
      </c>
      <c r="V191" s="239">
        <v>0</v>
      </c>
      <c r="W191" s="239">
        <v>1182318.8710000007</v>
      </c>
      <c r="X191" s="239">
        <v>1182318.8710000007</v>
      </c>
      <c r="Y191" s="239">
        <v>557.65999999968335</v>
      </c>
      <c r="Z191" s="239">
        <v>0</v>
      </c>
    </row>
    <row r="192" spans="1:26" x14ac:dyDescent="0.3">
      <c r="A192" s="322" t="s">
        <v>607</v>
      </c>
      <c r="B192" s="204">
        <v>0</v>
      </c>
      <c r="C192" s="204">
        <v>0</v>
      </c>
      <c r="D192" s="204">
        <v>0</v>
      </c>
      <c r="E192" s="204">
        <v>0</v>
      </c>
      <c r="F192" s="204">
        <v>0</v>
      </c>
      <c r="G192" s="204">
        <v>0</v>
      </c>
      <c r="H192" s="204">
        <v>0</v>
      </c>
      <c r="I192" s="204">
        <v>0</v>
      </c>
      <c r="J192" s="204">
        <v>0</v>
      </c>
      <c r="K192" s="204">
        <v>0</v>
      </c>
      <c r="L192" s="204">
        <v>0</v>
      </c>
      <c r="M192" s="204">
        <v>0</v>
      </c>
      <c r="N192" s="204">
        <v>0</v>
      </c>
      <c r="O192" s="204">
        <v>0</v>
      </c>
      <c r="P192" s="204">
        <v>0</v>
      </c>
      <c r="Q192" s="204">
        <v>0</v>
      </c>
      <c r="R192" s="204">
        <v>0</v>
      </c>
      <c r="S192" s="239">
        <v>0</v>
      </c>
      <c r="T192" s="319" t="e">
        <v>#DIV/0!</v>
      </c>
      <c r="U192" s="239">
        <v>0</v>
      </c>
      <c r="V192" s="239">
        <v>0</v>
      </c>
      <c r="W192" s="239">
        <v>0</v>
      </c>
      <c r="X192" s="239">
        <v>0</v>
      </c>
      <c r="Y192" s="239">
        <v>0</v>
      </c>
      <c r="Z192" s="239">
        <v>0</v>
      </c>
    </row>
    <row r="193" spans="1:26" x14ac:dyDescent="0.3">
      <c r="A193" s="322" t="s">
        <v>608</v>
      </c>
      <c r="B193" s="204">
        <v>0</v>
      </c>
      <c r="C193" s="204">
        <v>0</v>
      </c>
      <c r="D193" s="204">
        <v>0</v>
      </c>
      <c r="E193" s="204">
        <v>0</v>
      </c>
      <c r="F193" s="204">
        <v>0</v>
      </c>
      <c r="G193" s="204">
        <v>0</v>
      </c>
      <c r="H193" s="204">
        <v>0</v>
      </c>
      <c r="I193" s="204">
        <v>0</v>
      </c>
      <c r="J193" s="204">
        <v>0</v>
      </c>
      <c r="K193" s="204">
        <v>0</v>
      </c>
      <c r="L193" s="204">
        <v>0</v>
      </c>
      <c r="M193" s="204">
        <v>0</v>
      </c>
      <c r="N193" s="204">
        <v>0</v>
      </c>
      <c r="O193" s="204">
        <v>0</v>
      </c>
      <c r="P193" s="204">
        <v>0</v>
      </c>
      <c r="Q193" s="204">
        <v>0</v>
      </c>
      <c r="R193" s="204">
        <v>0</v>
      </c>
      <c r="S193" s="239">
        <v>0</v>
      </c>
      <c r="T193" s="319" t="e">
        <v>#DIV/0!</v>
      </c>
      <c r="U193" s="239">
        <v>0</v>
      </c>
      <c r="V193" s="239">
        <v>0</v>
      </c>
      <c r="W193" s="239">
        <v>0</v>
      </c>
      <c r="X193" s="239">
        <v>0</v>
      </c>
      <c r="Y193" s="239">
        <v>0</v>
      </c>
      <c r="Z193" s="239">
        <v>0</v>
      </c>
    </row>
    <row r="194" spans="1:26" x14ac:dyDescent="0.3">
      <c r="A194" s="322" t="s">
        <v>609</v>
      </c>
      <c r="B194" s="204">
        <v>0</v>
      </c>
      <c r="C194" s="204">
        <v>0</v>
      </c>
      <c r="D194" s="204">
        <v>0</v>
      </c>
      <c r="E194" s="204">
        <v>0</v>
      </c>
      <c r="F194" s="204">
        <v>0</v>
      </c>
      <c r="G194" s="204">
        <v>0</v>
      </c>
      <c r="H194" s="204">
        <v>0</v>
      </c>
      <c r="I194" s="204">
        <v>0</v>
      </c>
      <c r="J194" s="204">
        <v>0</v>
      </c>
      <c r="K194" s="204">
        <v>0</v>
      </c>
      <c r="L194" s="204">
        <v>0</v>
      </c>
      <c r="M194" s="204">
        <v>0</v>
      </c>
      <c r="N194" s="204">
        <v>0</v>
      </c>
      <c r="O194" s="204">
        <v>0</v>
      </c>
      <c r="P194" s="204">
        <v>0</v>
      </c>
      <c r="Q194" s="204">
        <v>0</v>
      </c>
      <c r="R194" s="204">
        <v>0</v>
      </c>
      <c r="S194" s="239">
        <v>0</v>
      </c>
      <c r="T194" s="319" t="e">
        <v>#DIV/0!</v>
      </c>
      <c r="U194" s="239">
        <v>0</v>
      </c>
      <c r="V194" s="239">
        <v>0</v>
      </c>
      <c r="W194" s="239">
        <v>0</v>
      </c>
      <c r="X194" s="239">
        <v>0</v>
      </c>
      <c r="Y194" s="239">
        <v>0</v>
      </c>
      <c r="Z194" s="239">
        <v>0</v>
      </c>
    </row>
    <row r="195" spans="1:26" x14ac:dyDescent="0.3">
      <c r="A195" s="322" t="s">
        <v>610</v>
      </c>
      <c r="B195" s="204">
        <v>0</v>
      </c>
      <c r="C195" s="204">
        <v>0</v>
      </c>
      <c r="D195" s="204">
        <v>0</v>
      </c>
      <c r="E195" s="204">
        <v>0</v>
      </c>
      <c r="F195" s="204">
        <v>0</v>
      </c>
      <c r="G195" s="204">
        <v>0</v>
      </c>
      <c r="H195" s="204">
        <v>0</v>
      </c>
      <c r="I195" s="204">
        <v>0</v>
      </c>
      <c r="J195" s="204">
        <v>0</v>
      </c>
      <c r="K195" s="204">
        <v>0</v>
      </c>
      <c r="L195" s="204">
        <v>0</v>
      </c>
      <c r="M195" s="204">
        <v>0</v>
      </c>
      <c r="N195" s="204">
        <v>0</v>
      </c>
      <c r="O195" s="204">
        <v>0</v>
      </c>
      <c r="P195" s="204">
        <v>0</v>
      </c>
      <c r="Q195" s="204">
        <v>0</v>
      </c>
      <c r="R195" s="204">
        <v>0</v>
      </c>
      <c r="S195" s="239">
        <v>0</v>
      </c>
      <c r="T195" s="319" t="e">
        <v>#DIV/0!</v>
      </c>
      <c r="U195" s="239">
        <v>0</v>
      </c>
      <c r="V195" s="239">
        <v>0</v>
      </c>
      <c r="W195" s="239">
        <v>0</v>
      </c>
      <c r="X195" s="239">
        <v>0</v>
      </c>
      <c r="Y195" s="239">
        <v>0</v>
      </c>
      <c r="Z195" s="239">
        <v>0</v>
      </c>
    </row>
    <row r="196" spans="1:26" x14ac:dyDescent="0.3">
      <c r="A196" s="322" t="s">
        <v>611</v>
      </c>
      <c r="B196" s="204">
        <v>0</v>
      </c>
      <c r="C196" s="204">
        <v>0</v>
      </c>
      <c r="D196" s="204">
        <v>0</v>
      </c>
      <c r="E196" s="204">
        <v>0</v>
      </c>
      <c r="F196" s="204">
        <v>0</v>
      </c>
      <c r="G196" s="204">
        <v>0</v>
      </c>
      <c r="H196" s="204">
        <v>0</v>
      </c>
      <c r="I196" s="204">
        <v>0</v>
      </c>
      <c r="J196" s="204">
        <v>0</v>
      </c>
      <c r="K196" s="204">
        <v>0</v>
      </c>
      <c r="L196" s="204">
        <v>0</v>
      </c>
      <c r="M196" s="204">
        <v>0</v>
      </c>
      <c r="N196" s="204">
        <v>0</v>
      </c>
      <c r="O196" s="204">
        <v>0</v>
      </c>
      <c r="P196" s="204">
        <v>0</v>
      </c>
      <c r="Q196" s="204">
        <v>0</v>
      </c>
      <c r="R196" s="204">
        <v>0</v>
      </c>
      <c r="S196" s="239">
        <v>0</v>
      </c>
      <c r="T196" s="319" t="e">
        <v>#DIV/0!</v>
      </c>
      <c r="U196" s="239">
        <v>0</v>
      </c>
      <c r="V196" s="239">
        <v>0</v>
      </c>
      <c r="W196" s="239">
        <v>0</v>
      </c>
      <c r="X196" s="239">
        <v>0</v>
      </c>
      <c r="Y196" s="239">
        <v>0</v>
      </c>
      <c r="Z196" s="239">
        <v>0</v>
      </c>
    </row>
    <row r="197" spans="1:26" x14ac:dyDescent="0.3">
      <c r="A197" s="322" t="s">
        <v>612</v>
      </c>
      <c r="B197" s="204">
        <v>0</v>
      </c>
      <c r="C197" s="204">
        <v>0</v>
      </c>
      <c r="D197" s="204">
        <v>0</v>
      </c>
      <c r="E197" s="204">
        <v>0</v>
      </c>
      <c r="F197" s="204">
        <v>0</v>
      </c>
      <c r="G197" s="204">
        <v>0</v>
      </c>
      <c r="H197" s="204">
        <v>0</v>
      </c>
      <c r="I197" s="204">
        <v>0</v>
      </c>
      <c r="J197" s="204">
        <v>0</v>
      </c>
      <c r="K197" s="204">
        <v>0</v>
      </c>
      <c r="L197" s="204">
        <v>0</v>
      </c>
      <c r="M197" s="204">
        <v>0</v>
      </c>
      <c r="N197" s="204">
        <v>0</v>
      </c>
      <c r="O197" s="204">
        <v>0</v>
      </c>
      <c r="P197" s="204">
        <v>0</v>
      </c>
      <c r="Q197" s="204">
        <v>0</v>
      </c>
      <c r="R197" s="204">
        <v>0</v>
      </c>
      <c r="S197" s="239">
        <v>0</v>
      </c>
      <c r="T197" s="319" t="e">
        <v>#DIV/0!</v>
      </c>
      <c r="U197" s="239">
        <v>0</v>
      </c>
      <c r="V197" s="239">
        <v>0</v>
      </c>
      <c r="W197" s="239">
        <v>0</v>
      </c>
      <c r="X197" s="239">
        <v>0</v>
      </c>
      <c r="Y197" s="239">
        <v>0</v>
      </c>
      <c r="Z197" s="239">
        <v>0</v>
      </c>
    </row>
    <row r="198" spans="1:26" x14ac:dyDescent="0.3">
      <c r="A198" s="322" t="s">
        <v>613</v>
      </c>
      <c r="B198" s="204">
        <v>0</v>
      </c>
      <c r="C198" s="204">
        <v>0</v>
      </c>
      <c r="D198" s="204">
        <v>0</v>
      </c>
      <c r="E198" s="204">
        <v>0</v>
      </c>
      <c r="F198" s="204">
        <v>0</v>
      </c>
      <c r="G198" s="204">
        <v>0</v>
      </c>
      <c r="H198" s="204">
        <v>0</v>
      </c>
      <c r="I198" s="204">
        <v>0</v>
      </c>
      <c r="J198" s="204">
        <v>0</v>
      </c>
      <c r="K198" s="204">
        <v>0</v>
      </c>
      <c r="L198" s="204">
        <v>0</v>
      </c>
      <c r="M198" s="204">
        <v>0</v>
      </c>
      <c r="N198" s="204">
        <v>0</v>
      </c>
      <c r="O198" s="204">
        <v>0</v>
      </c>
      <c r="P198" s="204">
        <v>0</v>
      </c>
      <c r="Q198" s="204">
        <v>0</v>
      </c>
      <c r="R198" s="204">
        <v>0</v>
      </c>
      <c r="S198" s="239">
        <v>0</v>
      </c>
      <c r="T198" s="319" t="e">
        <v>#DIV/0!</v>
      </c>
      <c r="U198" s="239">
        <v>0</v>
      </c>
      <c r="V198" s="239">
        <v>0</v>
      </c>
      <c r="W198" s="239">
        <v>0</v>
      </c>
      <c r="X198" s="239">
        <v>0</v>
      </c>
      <c r="Y198" s="239">
        <v>0</v>
      </c>
      <c r="Z198" s="239">
        <v>0</v>
      </c>
    </row>
    <row r="199" spans="1:26" x14ac:dyDescent="0.3">
      <c r="A199" s="322" t="s">
        <v>614</v>
      </c>
      <c r="B199" s="204">
        <v>0</v>
      </c>
      <c r="C199" s="204">
        <v>0</v>
      </c>
      <c r="D199" s="204">
        <v>0</v>
      </c>
      <c r="E199" s="204">
        <v>0</v>
      </c>
      <c r="F199" s="204">
        <v>0</v>
      </c>
      <c r="G199" s="204">
        <v>0</v>
      </c>
      <c r="H199" s="204">
        <v>0</v>
      </c>
      <c r="I199" s="204">
        <v>0</v>
      </c>
      <c r="J199" s="204">
        <v>0</v>
      </c>
      <c r="K199" s="204">
        <v>0</v>
      </c>
      <c r="L199" s="204">
        <v>0</v>
      </c>
      <c r="M199" s="204">
        <v>0</v>
      </c>
      <c r="N199" s="204">
        <v>0</v>
      </c>
      <c r="O199" s="204">
        <v>0</v>
      </c>
      <c r="P199" s="204">
        <v>0</v>
      </c>
      <c r="Q199" s="204">
        <v>0</v>
      </c>
      <c r="R199" s="204">
        <v>0</v>
      </c>
      <c r="S199" s="239">
        <v>0</v>
      </c>
      <c r="T199" s="319" t="e">
        <v>#DIV/0!</v>
      </c>
      <c r="U199" s="239">
        <v>0</v>
      </c>
      <c r="V199" s="239">
        <v>0</v>
      </c>
      <c r="W199" s="239">
        <v>0</v>
      </c>
      <c r="X199" s="239">
        <v>0</v>
      </c>
      <c r="Y199" s="239">
        <v>0</v>
      </c>
      <c r="Z199" s="239">
        <v>0</v>
      </c>
    </row>
    <row r="200" spans="1:26" x14ac:dyDescent="0.3">
      <c r="A200" s="322" t="s">
        <v>615</v>
      </c>
      <c r="B200" s="204">
        <v>0</v>
      </c>
      <c r="C200" s="204">
        <v>0</v>
      </c>
      <c r="D200" s="204">
        <v>0</v>
      </c>
      <c r="E200" s="204">
        <v>0</v>
      </c>
      <c r="F200" s="204">
        <v>0</v>
      </c>
      <c r="G200" s="204">
        <v>0</v>
      </c>
      <c r="H200" s="204">
        <v>0</v>
      </c>
      <c r="I200" s="204">
        <v>0</v>
      </c>
      <c r="J200" s="204">
        <v>0</v>
      </c>
      <c r="K200" s="204">
        <v>0</v>
      </c>
      <c r="L200" s="204">
        <v>0</v>
      </c>
      <c r="M200" s="204">
        <v>0</v>
      </c>
      <c r="N200" s="204">
        <v>0</v>
      </c>
      <c r="O200" s="204">
        <v>0</v>
      </c>
      <c r="P200" s="204">
        <v>0</v>
      </c>
      <c r="Q200" s="204">
        <v>0</v>
      </c>
      <c r="R200" s="204">
        <v>0</v>
      </c>
      <c r="S200" s="239">
        <v>0</v>
      </c>
      <c r="T200" s="319" t="e">
        <v>#DIV/0!</v>
      </c>
      <c r="U200" s="239">
        <v>0</v>
      </c>
      <c r="V200" s="239">
        <v>0</v>
      </c>
      <c r="W200" s="239">
        <v>0</v>
      </c>
      <c r="X200" s="239">
        <v>0</v>
      </c>
      <c r="Y200" s="239">
        <v>0</v>
      </c>
      <c r="Z200" s="239">
        <v>0</v>
      </c>
    </row>
    <row r="201" spans="1:26" x14ac:dyDescent="0.3">
      <c r="A201" s="322" t="s">
        <v>616</v>
      </c>
      <c r="B201" s="204">
        <v>0</v>
      </c>
      <c r="C201" s="204">
        <v>0</v>
      </c>
      <c r="D201" s="204">
        <v>0</v>
      </c>
      <c r="E201" s="204">
        <v>0</v>
      </c>
      <c r="F201" s="204">
        <v>0</v>
      </c>
      <c r="G201" s="204">
        <v>0</v>
      </c>
      <c r="H201" s="204">
        <v>0</v>
      </c>
      <c r="I201" s="204">
        <v>0</v>
      </c>
      <c r="J201" s="204">
        <v>0</v>
      </c>
      <c r="K201" s="204">
        <v>0</v>
      </c>
      <c r="L201" s="204">
        <v>0</v>
      </c>
      <c r="M201" s="204">
        <v>0</v>
      </c>
      <c r="N201" s="204">
        <v>0</v>
      </c>
      <c r="O201" s="204">
        <v>0</v>
      </c>
      <c r="P201" s="204">
        <v>0</v>
      </c>
      <c r="Q201" s="204">
        <v>0</v>
      </c>
      <c r="R201" s="204">
        <v>0</v>
      </c>
      <c r="S201" s="239">
        <v>0</v>
      </c>
      <c r="T201" s="319" t="e">
        <v>#DIV/0!</v>
      </c>
      <c r="U201" s="239">
        <v>0</v>
      </c>
      <c r="V201" s="239">
        <v>0</v>
      </c>
      <c r="W201" s="239">
        <v>0</v>
      </c>
      <c r="X201" s="239">
        <v>0</v>
      </c>
      <c r="Y201" s="239">
        <v>0</v>
      </c>
      <c r="Z201" s="239">
        <v>0</v>
      </c>
    </row>
    <row r="202" spans="1:26" x14ac:dyDescent="0.3">
      <c r="A202" s="322" t="s">
        <v>617</v>
      </c>
      <c r="B202" s="204">
        <v>0</v>
      </c>
      <c r="C202" s="204">
        <v>0</v>
      </c>
      <c r="D202" s="204">
        <v>0</v>
      </c>
      <c r="E202" s="204">
        <v>0</v>
      </c>
      <c r="F202" s="204">
        <v>0</v>
      </c>
      <c r="G202" s="204">
        <v>0</v>
      </c>
      <c r="H202" s="204">
        <v>0</v>
      </c>
      <c r="I202" s="204">
        <v>0</v>
      </c>
      <c r="J202" s="204">
        <v>0</v>
      </c>
      <c r="K202" s="204">
        <v>0</v>
      </c>
      <c r="L202" s="204">
        <v>0</v>
      </c>
      <c r="M202" s="204">
        <v>0</v>
      </c>
      <c r="N202" s="204">
        <v>0</v>
      </c>
      <c r="O202" s="204">
        <v>0</v>
      </c>
      <c r="P202" s="204">
        <v>0</v>
      </c>
      <c r="Q202" s="204">
        <v>0</v>
      </c>
      <c r="R202" s="204">
        <v>0</v>
      </c>
      <c r="S202" s="239">
        <v>0</v>
      </c>
      <c r="T202" s="319" t="e">
        <v>#DIV/0!</v>
      </c>
      <c r="U202" s="239">
        <v>0</v>
      </c>
      <c r="V202" s="239">
        <v>0</v>
      </c>
      <c r="W202" s="239">
        <v>0</v>
      </c>
      <c r="X202" s="239">
        <v>0</v>
      </c>
      <c r="Y202" s="239">
        <v>0</v>
      </c>
      <c r="Z202" s="239">
        <v>0</v>
      </c>
    </row>
    <row r="203" spans="1:26" x14ac:dyDescent="0.3">
      <c r="A203" s="322" t="s">
        <v>618</v>
      </c>
      <c r="B203" s="204">
        <v>0</v>
      </c>
      <c r="C203" s="204">
        <v>0</v>
      </c>
      <c r="D203" s="204">
        <v>0</v>
      </c>
      <c r="E203" s="204">
        <v>0</v>
      </c>
      <c r="F203" s="204">
        <v>0</v>
      </c>
      <c r="G203" s="204">
        <v>0</v>
      </c>
      <c r="H203" s="204">
        <v>0</v>
      </c>
      <c r="I203" s="204">
        <v>0</v>
      </c>
      <c r="J203" s="204">
        <v>0</v>
      </c>
      <c r="K203" s="204">
        <v>0</v>
      </c>
      <c r="L203" s="204">
        <v>0</v>
      </c>
      <c r="M203" s="204">
        <v>0</v>
      </c>
      <c r="N203" s="204">
        <v>0</v>
      </c>
      <c r="O203" s="204">
        <v>0</v>
      </c>
      <c r="P203" s="204">
        <v>0</v>
      </c>
      <c r="Q203" s="204">
        <v>0</v>
      </c>
      <c r="R203" s="204">
        <v>0</v>
      </c>
      <c r="S203" s="239">
        <v>0</v>
      </c>
      <c r="T203" s="319" t="e">
        <v>#DIV/0!</v>
      </c>
      <c r="U203" s="239">
        <v>0</v>
      </c>
      <c r="V203" s="239">
        <v>0</v>
      </c>
      <c r="W203" s="239">
        <v>0</v>
      </c>
      <c r="X203" s="239">
        <v>0</v>
      </c>
      <c r="Y203" s="239">
        <v>0</v>
      </c>
      <c r="Z203" s="239">
        <v>0</v>
      </c>
    </row>
    <row r="204" spans="1:26" x14ac:dyDescent="0.3">
      <c r="A204" s="322" t="s">
        <v>619</v>
      </c>
      <c r="B204" s="204">
        <v>0</v>
      </c>
      <c r="C204" s="204">
        <v>0</v>
      </c>
      <c r="D204" s="204">
        <v>0</v>
      </c>
      <c r="E204" s="204">
        <v>0</v>
      </c>
      <c r="F204" s="204">
        <v>0</v>
      </c>
      <c r="G204" s="204">
        <v>0</v>
      </c>
      <c r="H204" s="204">
        <v>0</v>
      </c>
      <c r="I204" s="204">
        <v>0</v>
      </c>
      <c r="J204" s="204">
        <v>0</v>
      </c>
      <c r="K204" s="204">
        <v>0</v>
      </c>
      <c r="L204" s="204">
        <v>0</v>
      </c>
      <c r="M204" s="204">
        <v>0</v>
      </c>
      <c r="N204" s="204">
        <v>0</v>
      </c>
      <c r="O204" s="204">
        <v>0</v>
      </c>
      <c r="P204" s="204">
        <v>0</v>
      </c>
      <c r="Q204" s="204">
        <v>0</v>
      </c>
      <c r="R204" s="204">
        <v>0</v>
      </c>
      <c r="S204" s="239">
        <v>0</v>
      </c>
      <c r="T204" s="319" t="e">
        <v>#DIV/0!</v>
      </c>
      <c r="U204" s="239">
        <v>0</v>
      </c>
      <c r="V204" s="239">
        <v>0</v>
      </c>
      <c r="W204" s="239">
        <v>0</v>
      </c>
      <c r="X204" s="239">
        <v>0</v>
      </c>
      <c r="Y204" s="239">
        <v>0</v>
      </c>
      <c r="Z204" s="239">
        <v>0</v>
      </c>
    </row>
    <row r="205" spans="1:26" x14ac:dyDescent="0.3">
      <c r="A205" s="322" t="s">
        <v>620</v>
      </c>
      <c r="B205" s="204">
        <v>0</v>
      </c>
      <c r="C205" s="204">
        <v>0</v>
      </c>
      <c r="D205" s="204">
        <v>0</v>
      </c>
      <c r="E205" s="204">
        <v>0</v>
      </c>
      <c r="F205" s="204">
        <v>0</v>
      </c>
      <c r="G205" s="204">
        <v>0</v>
      </c>
      <c r="H205" s="204">
        <v>0</v>
      </c>
      <c r="I205" s="204">
        <v>0</v>
      </c>
      <c r="J205" s="204">
        <v>0</v>
      </c>
      <c r="K205" s="204">
        <v>0</v>
      </c>
      <c r="L205" s="204">
        <v>0</v>
      </c>
      <c r="M205" s="204">
        <v>0</v>
      </c>
      <c r="N205" s="204">
        <v>0</v>
      </c>
      <c r="O205" s="204">
        <v>0</v>
      </c>
      <c r="P205" s="204">
        <v>0</v>
      </c>
      <c r="Q205" s="204">
        <v>0</v>
      </c>
      <c r="R205" s="204">
        <v>0</v>
      </c>
      <c r="S205" s="239">
        <v>0</v>
      </c>
      <c r="T205" s="319" t="e">
        <v>#DIV/0!</v>
      </c>
      <c r="U205" s="239">
        <v>0</v>
      </c>
      <c r="V205" s="239">
        <v>0</v>
      </c>
      <c r="W205" s="239">
        <v>0</v>
      </c>
      <c r="X205" s="239">
        <v>0</v>
      </c>
      <c r="Y205" s="239">
        <v>0</v>
      </c>
      <c r="Z205" s="239">
        <v>0</v>
      </c>
    </row>
    <row r="206" spans="1:26" x14ac:dyDescent="0.3">
      <c r="A206" s="322" t="s">
        <v>621</v>
      </c>
      <c r="B206" s="204">
        <v>0</v>
      </c>
      <c r="C206" s="204">
        <v>0</v>
      </c>
      <c r="D206" s="204">
        <v>0</v>
      </c>
      <c r="E206" s="204">
        <v>0</v>
      </c>
      <c r="F206" s="204">
        <v>0</v>
      </c>
      <c r="G206" s="204">
        <v>0</v>
      </c>
      <c r="H206" s="204">
        <v>0</v>
      </c>
      <c r="I206" s="204">
        <v>0</v>
      </c>
      <c r="J206" s="204">
        <v>0</v>
      </c>
      <c r="K206" s="204">
        <v>0</v>
      </c>
      <c r="L206" s="204">
        <v>0</v>
      </c>
      <c r="M206" s="204">
        <v>0</v>
      </c>
      <c r="N206" s="204">
        <v>0</v>
      </c>
      <c r="O206" s="204">
        <v>0</v>
      </c>
      <c r="P206" s="204">
        <v>0</v>
      </c>
      <c r="Q206" s="204">
        <v>0</v>
      </c>
      <c r="R206" s="204">
        <v>0</v>
      </c>
      <c r="S206" s="239">
        <v>0</v>
      </c>
      <c r="T206" s="319" t="e">
        <v>#DIV/0!</v>
      </c>
      <c r="U206" s="239">
        <v>0</v>
      </c>
      <c r="V206" s="239">
        <v>0</v>
      </c>
      <c r="W206" s="239">
        <v>0</v>
      </c>
      <c r="X206" s="239">
        <v>0</v>
      </c>
      <c r="Y206" s="239">
        <v>0</v>
      </c>
      <c r="Z206" s="239">
        <v>0</v>
      </c>
    </row>
    <row r="207" spans="1:26" x14ac:dyDescent="0.3">
      <c r="A207" s="322" t="s">
        <v>622</v>
      </c>
      <c r="B207" s="204">
        <v>0</v>
      </c>
      <c r="C207" s="204">
        <v>0</v>
      </c>
      <c r="D207" s="204">
        <v>0</v>
      </c>
      <c r="E207" s="204">
        <v>0</v>
      </c>
      <c r="F207" s="204">
        <v>0</v>
      </c>
      <c r="G207" s="204">
        <v>0</v>
      </c>
      <c r="H207" s="204">
        <v>0</v>
      </c>
      <c r="I207" s="204">
        <v>0</v>
      </c>
      <c r="J207" s="204">
        <v>0</v>
      </c>
      <c r="K207" s="204">
        <v>0</v>
      </c>
      <c r="L207" s="204">
        <v>0</v>
      </c>
      <c r="M207" s="204">
        <v>0</v>
      </c>
      <c r="N207" s="204">
        <v>0</v>
      </c>
      <c r="O207" s="204">
        <v>0</v>
      </c>
      <c r="P207" s="204">
        <v>0</v>
      </c>
      <c r="Q207" s="204">
        <v>0</v>
      </c>
      <c r="R207" s="204">
        <v>0</v>
      </c>
      <c r="S207" s="239">
        <v>0</v>
      </c>
      <c r="T207" s="319" t="e">
        <v>#DIV/0!</v>
      </c>
      <c r="U207" s="239">
        <v>0</v>
      </c>
      <c r="V207" s="239">
        <v>0</v>
      </c>
      <c r="W207" s="239">
        <v>0</v>
      </c>
      <c r="X207" s="239">
        <v>0</v>
      </c>
      <c r="Y207" s="239">
        <v>0</v>
      </c>
      <c r="Z207" s="239">
        <v>0</v>
      </c>
    </row>
    <row r="208" spans="1:26" x14ac:dyDescent="0.3">
      <c r="A208" s="322" t="s">
        <v>623</v>
      </c>
      <c r="B208" s="204">
        <v>0</v>
      </c>
      <c r="C208" s="204">
        <v>0</v>
      </c>
      <c r="D208" s="204">
        <v>0</v>
      </c>
      <c r="E208" s="204">
        <v>0</v>
      </c>
      <c r="F208" s="204">
        <v>0</v>
      </c>
      <c r="G208" s="204">
        <v>0</v>
      </c>
      <c r="H208" s="204">
        <v>0</v>
      </c>
      <c r="I208" s="204">
        <v>0</v>
      </c>
      <c r="J208" s="204">
        <v>0</v>
      </c>
      <c r="K208" s="204">
        <v>0</v>
      </c>
      <c r="L208" s="204">
        <v>0</v>
      </c>
      <c r="M208" s="204">
        <v>0</v>
      </c>
      <c r="N208" s="204">
        <v>0</v>
      </c>
      <c r="O208" s="204">
        <v>0</v>
      </c>
      <c r="P208" s="204">
        <v>0</v>
      </c>
      <c r="Q208" s="204">
        <v>0</v>
      </c>
      <c r="R208" s="204">
        <v>0</v>
      </c>
      <c r="S208" s="239">
        <v>0</v>
      </c>
      <c r="T208" s="319" t="e">
        <v>#DIV/0!</v>
      </c>
      <c r="U208" s="239">
        <v>0</v>
      </c>
      <c r="V208" s="239">
        <v>0</v>
      </c>
      <c r="W208" s="239">
        <v>0</v>
      </c>
      <c r="X208" s="239">
        <v>0</v>
      </c>
      <c r="Y208" s="239">
        <v>0</v>
      </c>
      <c r="Z208" s="239">
        <v>0</v>
      </c>
    </row>
    <row r="209" spans="1:26" ht="24" x14ac:dyDescent="0.3">
      <c r="A209" s="322" t="s">
        <v>624</v>
      </c>
      <c r="B209" s="204">
        <v>0</v>
      </c>
      <c r="C209" s="204">
        <v>0</v>
      </c>
      <c r="D209" s="204">
        <v>0</v>
      </c>
      <c r="E209" s="204">
        <v>0</v>
      </c>
      <c r="F209" s="204">
        <v>0</v>
      </c>
      <c r="G209" s="204">
        <v>0</v>
      </c>
      <c r="H209" s="204">
        <v>0</v>
      </c>
      <c r="I209" s="204">
        <v>0</v>
      </c>
      <c r="J209" s="204">
        <v>0</v>
      </c>
      <c r="K209" s="204">
        <v>0</v>
      </c>
      <c r="L209" s="204">
        <v>0</v>
      </c>
      <c r="M209" s="204">
        <v>0</v>
      </c>
      <c r="N209" s="204">
        <v>0</v>
      </c>
      <c r="O209" s="204">
        <v>0</v>
      </c>
      <c r="P209" s="204">
        <v>0</v>
      </c>
      <c r="Q209" s="204">
        <v>0</v>
      </c>
      <c r="R209" s="204">
        <v>0</v>
      </c>
      <c r="S209" s="239">
        <v>0</v>
      </c>
      <c r="T209" s="319" t="e">
        <v>#DIV/0!</v>
      </c>
      <c r="U209" s="239">
        <v>0</v>
      </c>
      <c r="V209" s="239">
        <v>0</v>
      </c>
      <c r="W209" s="239">
        <v>0</v>
      </c>
      <c r="X209" s="239">
        <v>0</v>
      </c>
      <c r="Y209" s="239">
        <v>0</v>
      </c>
      <c r="Z209" s="239">
        <v>0</v>
      </c>
    </row>
    <row r="210" spans="1:26" x14ac:dyDescent="0.3">
      <c r="A210" s="322" t="s">
        <v>625</v>
      </c>
      <c r="B210" s="204">
        <v>0</v>
      </c>
      <c r="C210" s="204">
        <v>0</v>
      </c>
      <c r="D210" s="204">
        <v>0</v>
      </c>
      <c r="E210" s="204">
        <v>0</v>
      </c>
      <c r="F210" s="204">
        <v>0</v>
      </c>
      <c r="G210" s="204">
        <v>0</v>
      </c>
      <c r="H210" s="204">
        <v>0</v>
      </c>
      <c r="I210" s="204">
        <v>0</v>
      </c>
      <c r="J210" s="204">
        <v>0</v>
      </c>
      <c r="K210" s="204">
        <v>0</v>
      </c>
      <c r="L210" s="204">
        <v>0</v>
      </c>
      <c r="M210" s="204">
        <v>0</v>
      </c>
      <c r="N210" s="204">
        <v>0</v>
      </c>
      <c r="O210" s="204">
        <v>0</v>
      </c>
      <c r="P210" s="204">
        <v>0</v>
      </c>
      <c r="Q210" s="204">
        <v>0</v>
      </c>
      <c r="R210" s="204">
        <v>0</v>
      </c>
      <c r="S210" s="239">
        <v>0</v>
      </c>
      <c r="T210" s="319" t="e">
        <v>#DIV/0!</v>
      </c>
      <c r="U210" s="239">
        <v>0</v>
      </c>
      <c r="V210" s="239">
        <v>0</v>
      </c>
      <c r="W210" s="239">
        <v>0</v>
      </c>
      <c r="X210" s="239">
        <v>0</v>
      </c>
      <c r="Y210" s="239">
        <v>0</v>
      </c>
      <c r="Z210" s="239">
        <v>0</v>
      </c>
    </row>
    <row r="211" spans="1:26" x14ac:dyDescent="0.3">
      <c r="A211" s="322" t="s">
        <v>626</v>
      </c>
      <c r="B211" s="204">
        <v>0</v>
      </c>
      <c r="C211" s="204">
        <v>0</v>
      </c>
      <c r="D211" s="204">
        <v>0</v>
      </c>
      <c r="E211" s="204">
        <v>0</v>
      </c>
      <c r="F211" s="204">
        <v>0</v>
      </c>
      <c r="G211" s="204">
        <v>0</v>
      </c>
      <c r="H211" s="204">
        <v>0</v>
      </c>
      <c r="I211" s="204">
        <v>0</v>
      </c>
      <c r="J211" s="204">
        <v>0</v>
      </c>
      <c r="K211" s="204">
        <v>0</v>
      </c>
      <c r="L211" s="204">
        <v>0</v>
      </c>
      <c r="M211" s="204">
        <v>0</v>
      </c>
      <c r="N211" s="204">
        <v>0</v>
      </c>
      <c r="O211" s="204">
        <v>0</v>
      </c>
      <c r="P211" s="204">
        <v>0</v>
      </c>
      <c r="Q211" s="204">
        <v>0</v>
      </c>
      <c r="R211" s="204">
        <v>0</v>
      </c>
      <c r="S211" s="239">
        <v>0</v>
      </c>
      <c r="T211" s="319" t="e">
        <v>#DIV/0!</v>
      </c>
      <c r="U211" s="239">
        <v>0</v>
      </c>
      <c r="V211" s="239">
        <v>0</v>
      </c>
      <c r="W211" s="239">
        <v>0</v>
      </c>
      <c r="X211" s="239">
        <v>0</v>
      </c>
      <c r="Y211" s="239">
        <v>0</v>
      </c>
      <c r="Z211" s="239">
        <v>0</v>
      </c>
    </row>
    <row r="212" spans="1:26" x14ac:dyDescent="0.3">
      <c r="A212" s="322" t="s">
        <v>627</v>
      </c>
      <c r="B212" s="204">
        <v>0</v>
      </c>
      <c r="C212" s="204">
        <v>0</v>
      </c>
      <c r="D212" s="204">
        <v>0</v>
      </c>
      <c r="E212" s="204">
        <v>0</v>
      </c>
      <c r="F212" s="204">
        <v>0</v>
      </c>
      <c r="G212" s="204">
        <v>0</v>
      </c>
      <c r="H212" s="204">
        <v>0</v>
      </c>
      <c r="I212" s="204">
        <v>0</v>
      </c>
      <c r="J212" s="204">
        <v>0</v>
      </c>
      <c r="K212" s="204">
        <v>0</v>
      </c>
      <c r="L212" s="204">
        <v>0</v>
      </c>
      <c r="M212" s="204">
        <v>0</v>
      </c>
      <c r="N212" s="204">
        <v>0</v>
      </c>
      <c r="O212" s="204">
        <v>0</v>
      </c>
      <c r="P212" s="204">
        <v>0</v>
      </c>
      <c r="Q212" s="204">
        <v>0</v>
      </c>
      <c r="R212" s="204">
        <v>0</v>
      </c>
      <c r="S212" s="239">
        <v>0</v>
      </c>
      <c r="T212" s="319" t="e">
        <v>#DIV/0!</v>
      </c>
      <c r="U212" s="239">
        <v>0</v>
      </c>
      <c r="V212" s="239">
        <v>0</v>
      </c>
      <c r="W212" s="239">
        <v>0</v>
      </c>
      <c r="X212" s="239">
        <v>0</v>
      </c>
      <c r="Y212" s="239">
        <v>0</v>
      </c>
      <c r="Z212" s="239">
        <v>0</v>
      </c>
    </row>
    <row r="213" spans="1:26" x14ac:dyDescent="0.3">
      <c r="A213" s="322" t="s">
        <v>628</v>
      </c>
      <c r="B213" s="204">
        <v>0</v>
      </c>
      <c r="C213" s="204">
        <v>0</v>
      </c>
      <c r="D213" s="204">
        <v>0</v>
      </c>
      <c r="E213" s="204">
        <v>0</v>
      </c>
      <c r="F213" s="204">
        <v>0</v>
      </c>
      <c r="G213" s="204">
        <v>0</v>
      </c>
      <c r="H213" s="204">
        <v>0</v>
      </c>
      <c r="I213" s="204">
        <v>0</v>
      </c>
      <c r="J213" s="204">
        <v>0</v>
      </c>
      <c r="K213" s="204">
        <v>0</v>
      </c>
      <c r="L213" s="204">
        <v>0</v>
      </c>
      <c r="M213" s="204">
        <v>0</v>
      </c>
      <c r="N213" s="204">
        <v>0</v>
      </c>
      <c r="O213" s="204">
        <v>0</v>
      </c>
      <c r="P213" s="204">
        <v>0</v>
      </c>
      <c r="Q213" s="204">
        <v>0</v>
      </c>
      <c r="R213" s="204">
        <v>0</v>
      </c>
      <c r="S213" s="239">
        <v>0</v>
      </c>
      <c r="T213" s="319" t="e">
        <v>#DIV/0!</v>
      </c>
      <c r="U213" s="239">
        <v>0</v>
      </c>
      <c r="V213" s="239">
        <v>0</v>
      </c>
      <c r="W213" s="239">
        <v>0</v>
      </c>
      <c r="X213" s="239">
        <v>0</v>
      </c>
      <c r="Y213" s="239">
        <v>0</v>
      </c>
      <c r="Z213" s="239">
        <v>0</v>
      </c>
    </row>
    <row r="214" spans="1:26" x14ac:dyDescent="0.3">
      <c r="A214" s="314" t="s">
        <v>629</v>
      </c>
      <c r="B214" s="315">
        <v>0</v>
      </c>
      <c r="C214" s="315">
        <v>0</v>
      </c>
      <c r="D214" s="315">
        <v>0</v>
      </c>
      <c r="E214" s="315">
        <v>0</v>
      </c>
      <c r="F214" s="315">
        <v>0</v>
      </c>
      <c r="G214" s="315">
        <v>0</v>
      </c>
      <c r="H214" s="315">
        <v>0</v>
      </c>
      <c r="I214" s="315">
        <v>0</v>
      </c>
      <c r="J214" s="315">
        <v>0</v>
      </c>
      <c r="K214" s="315">
        <v>0</v>
      </c>
      <c r="L214" s="315">
        <v>0</v>
      </c>
      <c r="M214" s="315">
        <v>0</v>
      </c>
      <c r="N214" s="315">
        <v>0</v>
      </c>
      <c r="O214" s="315">
        <v>0</v>
      </c>
      <c r="P214" s="315">
        <v>0</v>
      </c>
      <c r="Q214" s="315">
        <v>0</v>
      </c>
      <c r="R214" s="315">
        <v>0</v>
      </c>
      <c r="S214" s="316">
        <v>0</v>
      </c>
      <c r="T214" s="317" t="e">
        <v>#DIV/0!</v>
      </c>
      <c r="U214" s="316">
        <v>0</v>
      </c>
      <c r="V214" s="316">
        <v>0</v>
      </c>
      <c r="W214" s="316">
        <v>0</v>
      </c>
      <c r="X214" s="316">
        <v>0</v>
      </c>
      <c r="Y214" s="316">
        <v>0</v>
      </c>
      <c r="Z214" s="316">
        <v>0</v>
      </c>
    </row>
    <row r="215" spans="1:26" x14ac:dyDescent="0.3">
      <c r="A215" s="322" t="s">
        <v>630</v>
      </c>
      <c r="B215" s="204">
        <v>0</v>
      </c>
      <c r="C215" s="204">
        <v>0</v>
      </c>
      <c r="D215" s="204">
        <v>0</v>
      </c>
      <c r="E215" s="204">
        <v>0</v>
      </c>
      <c r="F215" s="204">
        <v>0</v>
      </c>
      <c r="G215" s="204">
        <v>0</v>
      </c>
      <c r="H215" s="204">
        <v>0</v>
      </c>
      <c r="I215" s="204">
        <v>0</v>
      </c>
      <c r="J215" s="204">
        <v>0</v>
      </c>
      <c r="K215" s="204">
        <v>0</v>
      </c>
      <c r="L215" s="204">
        <v>0</v>
      </c>
      <c r="M215" s="204">
        <v>0</v>
      </c>
      <c r="N215" s="204">
        <v>0</v>
      </c>
      <c r="O215" s="204">
        <v>0</v>
      </c>
      <c r="P215" s="204">
        <v>0</v>
      </c>
      <c r="Q215" s="204">
        <v>0</v>
      </c>
      <c r="R215" s="204">
        <v>0</v>
      </c>
      <c r="S215" s="239">
        <v>0</v>
      </c>
      <c r="T215" s="319" t="e">
        <v>#DIV/0!</v>
      </c>
      <c r="U215" s="239">
        <v>0</v>
      </c>
      <c r="V215" s="239">
        <v>0</v>
      </c>
      <c r="W215" s="239">
        <v>0</v>
      </c>
      <c r="X215" s="239">
        <v>0</v>
      </c>
      <c r="Y215" s="239">
        <v>0</v>
      </c>
      <c r="Z215" s="239">
        <v>0</v>
      </c>
    </row>
    <row r="216" spans="1:26" x14ac:dyDescent="0.3">
      <c r="A216" s="322" t="s">
        <v>631</v>
      </c>
      <c r="B216" s="204">
        <v>0</v>
      </c>
      <c r="C216" s="204">
        <v>0</v>
      </c>
      <c r="D216" s="204">
        <v>0</v>
      </c>
      <c r="E216" s="204">
        <v>0</v>
      </c>
      <c r="F216" s="204">
        <v>0</v>
      </c>
      <c r="G216" s="204">
        <v>0</v>
      </c>
      <c r="H216" s="204">
        <v>0</v>
      </c>
      <c r="I216" s="204">
        <v>0</v>
      </c>
      <c r="J216" s="204">
        <v>0</v>
      </c>
      <c r="K216" s="204">
        <v>0</v>
      </c>
      <c r="L216" s="204">
        <v>0</v>
      </c>
      <c r="M216" s="204">
        <v>0</v>
      </c>
      <c r="N216" s="204">
        <v>0</v>
      </c>
      <c r="O216" s="204">
        <v>0</v>
      </c>
      <c r="P216" s="204">
        <v>0</v>
      </c>
      <c r="Q216" s="204">
        <v>0</v>
      </c>
      <c r="R216" s="204">
        <v>0</v>
      </c>
      <c r="S216" s="239">
        <v>0</v>
      </c>
      <c r="T216" s="319" t="e">
        <v>#DIV/0!</v>
      </c>
      <c r="U216" s="239">
        <v>0</v>
      </c>
      <c r="V216" s="239">
        <v>0</v>
      </c>
      <c r="W216" s="239">
        <v>0</v>
      </c>
      <c r="X216" s="239">
        <v>0</v>
      </c>
      <c r="Y216" s="239">
        <v>0</v>
      </c>
      <c r="Z216" s="239">
        <v>0</v>
      </c>
    </row>
    <row r="217" spans="1:26" x14ac:dyDescent="0.3">
      <c r="A217" s="322" t="s">
        <v>632</v>
      </c>
      <c r="B217" s="204">
        <v>0</v>
      </c>
      <c r="C217" s="204">
        <v>0</v>
      </c>
      <c r="D217" s="204">
        <v>0</v>
      </c>
      <c r="E217" s="204">
        <v>0</v>
      </c>
      <c r="F217" s="204">
        <v>0</v>
      </c>
      <c r="G217" s="204">
        <v>0</v>
      </c>
      <c r="H217" s="204">
        <v>0</v>
      </c>
      <c r="I217" s="204">
        <v>0</v>
      </c>
      <c r="J217" s="204">
        <v>0</v>
      </c>
      <c r="K217" s="204">
        <v>0</v>
      </c>
      <c r="L217" s="204">
        <v>0</v>
      </c>
      <c r="M217" s="204">
        <v>0</v>
      </c>
      <c r="N217" s="204">
        <v>0</v>
      </c>
      <c r="O217" s="204">
        <v>0</v>
      </c>
      <c r="P217" s="204">
        <v>0</v>
      </c>
      <c r="Q217" s="204">
        <v>0</v>
      </c>
      <c r="R217" s="204">
        <v>0</v>
      </c>
      <c r="S217" s="239">
        <v>0</v>
      </c>
      <c r="T217" s="319" t="e">
        <v>#DIV/0!</v>
      </c>
      <c r="U217" s="239">
        <v>0</v>
      </c>
      <c r="V217" s="239">
        <v>0</v>
      </c>
      <c r="W217" s="239">
        <v>0</v>
      </c>
      <c r="X217" s="239">
        <v>0</v>
      </c>
      <c r="Y217" s="239">
        <v>0</v>
      </c>
      <c r="Z217" s="239">
        <v>0</v>
      </c>
    </row>
    <row r="218" spans="1:26" x14ac:dyDescent="0.3">
      <c r="A218" s="314" t="s">
        <v>633</v>
      </c>
      <c r="B218" s="315">
        <v>0</v>
      </c>
      <c r="C218" s="315">
        <v>0</v>
      </c>
      <c r="D218" s="315">
        <v>0</v>
      </c>
      <c r="E218" s="315">
        <v>0</v>
      </c>
      <c r="F218" s="315">
        <v>0</v>
      </c>
      <c r="G218" s="315">
        <v>0</v>
      </c>
      <c r="H218" s="315">
        <v>0</v>
      </c>
      <c r="I218" s="315">
        <v>0</v>
      </c>
      <c r="J218" s="315">
        <v>0</v>
      </c>
      <c r="K218" s="315">
        <v>0</v>
      </c>
      <c r="L218" s="315">
        <v>0</v>
      </c>
      <c r="M218" s="315">
        <v>0</v>
      </c>
      <c r="N218" s="315">
        <v>0</v>
      </c>
      <c r="O218" s="315">
        <v>0</v>
      </c>
      <c r="P218" s="315">
        <v>0</v>
      </c>
      <c r="Q218" s="315">
        <v>0</v>
      </c>
      <c r="R218" s="315">
        <v>0</v>
      </c>
      <c r="S218" s="316">
        <v>0</v>
      </c>
      <c r="T218" s="317" t="e">
        <v>#DIV/0!</v>
      </c>
      <c r="U218" s="316">
        <v>0</v>
      </c>
      <c r="V218" s="316">
        <v>0</v>
      </c>
      <c r="W218" s="316">
        <v>0</v>
      </c>
      <c r="X218" s="316">
        <v>0</v>
      </c>
      <c r="Y218" s="316">
        <v>0</v>
      </c>
      <c r="Z218" s="316">
        <v>0</v>
      </c>
    </row>
    <row r="219" spans="1:26" x14ac:dyDescent="0.3">
      <c r="A219" s="322" t="s">
        <v>634</v>
      </c>
      <c r="B219" s="204">
        <v>0</v>
      </c>
      <c r="C219" s="204">
        <v>0</v>
      </c>
      <c r="D219" s="204">
        <v>0</v>
      </c>
      <c r="E219" s="204">
        <v>0</v>
      </c>
      <c r="F219" s="204">
        <v>0</v>
      </c>
      <c r="G219" s="204">
        <v>0</v>
      </c>
      <c r="H219" s="204">
        <v>0</v>
      </c>
      <c r="I219" s="204">
        <v>0</v>
      </c>
      <c r="J219" s="204">
        <v>0</v>
      </c>
      <c r="K219" s="204">
        <v>0</v>
      </c>
      <c r="L219" s="204">
        <v>0</v>
      </c>
      <c r="M219" s="204">
        <v>0</v>
      </c>
      <c r="N219" s="204">
        <v>0</v>
      </c>
      <c r="O219" s="204">
        <v>0</v>
      </c>
      <c r="P219" s="204">
        <v>0</v>
      </c>
      <c r="Q219" s="204">
        <v>0</v>
      </c>
      <c r="R219" s="204">
        <v>0</v>
      </c>
      <c r="S219" s="239">
        <v>0</v>
      </c>
      <c r="T219" s="319" t="e">
        <v>#DIV/0!</v>
      </c>
      <c r="U219" s="239">
        <v>0</v>
      </c>
      <c r="V219" s="239">
        <v>0</v>
      </c>
      <c r="W219" s="239">
        <v>0</v>
      </c>
      <c r="X219" s="239">
        <v>0</v>
      </c>
      <c r="Y219" s="239">
        <v>0</v>
      </c>
      <c r="Z219" s="239">
        <v>0</v>
      </c>
    </row>
    <row r="220" spans="1:26" x14ac:dyDescent="0.3">
      <c r="A220" s="322" t="s">
        <v>635</v>
      </c>
      <c r="B220" s="204">
        <v>0</v>
      </c>
      <c r="C220" s="204">
        <v>0</v>
      </c>
      <c r="D220" s="204">
        <v>0</v>
      </c>
      <c r="E220" s="204">
        <v>0</v>
      </c>
      <c r="F220" s="204">
        <v>0</v>
      </c>
      <c r="G220" s="204">
        <v>0</v>
      </c>
      <c r="H220" s="204">
        <v>0</v>
      </c>
      <c r="I220" s="204">
        <v>0</v>
      </c>
      <c r="J220" s="204">
        <v>0</v>
      </c>
      <c r="K220" s="204">
        <v>0</v>
      </c>
      <c r="L220" s="204">
        <v>0</v>
      </c>
      <c r="M220" s="204">
        <v>0</v>
      </c>
      <c r="N220" s="204">
        <v>0</v>
      </c>
      <c r="O220" s="204">
        <v>0</v>
      </c>
      <c r="P220" s="204">
        <v>0</v>
      </c>
      <c r="Q220" s="204">
        <v>0</v>
      </c>
      <c r="R220" s="204">
        <v>0</v>
      </c>
      <c r="S220" s="239">
        <v>0</v>
      </c>
      <c r="T220" s="319" t="e">
        <v>#DIV/0!</v>
      </c>
      <c r="U220" s="239">
        <v>0</v>
      </c>
      <c r="V220" s="239">
        <v>0</v>
      </c>
      <c r="W220" s="239">
        <v>0</v>
      </c>
      <c r="X220" s="239">
        <v>0</v>
      </c>
      <c r="Y220" s="239">
        <v>0</v>
      </c>
      <c r="Z220" s="239">
        <v>0</v>
      </c>
    </row>
    <row r="221" spans="1:26" x14ac:dyDescent="0.3">
      <c r="A221" s="322" t="s">
        <v>636</v>
      </c>
      <c r="B221" s="204">
        <v>0</v>
      </c>
      <c r="C221" s="204">
        <v>0</v>
      </c>
      <c r="D221" s="204">
        <v>0</v>
      </c>
      <c r="E221" s="204">
        <v>0</v>
      </c>
      <c r="F221" s="204">
        <v>0</v>
      </c>
      <c r="G221" s="204">
        <v>0</v>
      </c>
      <c r="H221" s="204">
        <v>0</v>
      </c>
      <c r="I221" s="204">
        <v>0</v>
      </c>
      <c r="J221" s="204">
        <v>0</v>
      </c>
      <c r="K221" s="204">
        <v>0</v>
      </c>
      <c r="L221" s="204">
        <v>0</v>
      </c>
      <c r="M221" s="204">
        <v>0</v>
      </c>
      <c r="N221" s="204">
        <v>0</v>
      </c>
      <c r="O221" s="204">
        <v>0</v>
      </c>
      <c r="P221" s="204">
        <v>0</v>
      </c>
      <c r="Q221" s="204">
        <v>0</v>
      </c>
      <c r="R221" s="204">
        <v>0</v>
      </c>
      <c r="S221" s="239">
        <v>0</v>
      </c>
      <c r="T221" s="319" t="e">
        <v>#DIV/0!</v>
      </c>
      <c r="U221" s="239">
        <v>0</v>
      </c>
      <c r="V221" s="239">
        <v>0</v>
      </c>
      <c r="W221" s="239">
        <v>0</v>
      </c>
      <c r="X221" s="239">
        <v>0</v>
      </c>
      <c r="Y221" s="239">
        <v>0</v>
      </c>
      <c r="Z221" s="239">
        <v>0</v>
      </c>
    </row>
    <row r="222" spans="1:26" x14ac:dyDescent="0.3">
      <c r="A222" s="314" t="s">
        <v>637</v>
      </c>
      <c r="B222" s="315">
        <v>0</v>
      </c>
      <c r="C222" s="315">
        <v>0</v>
      </c>
      <c r="D222" s="315">
        <v>0</v>
      </c>
      <c r="E222" s="315">
        <v>0</v>
      </c>
      <c r="F222" s="315">
        <v>0</v>
      </c>
      <c r="G222" s="315">
        <v>0</v>
      </c>
      <c r="H222" s="315">
        <v>0</v>
      </c>
      <c r="I222" s="315">
        <v>0</v>
      </c>
      <c r="J222" s="315">
        <v>0</v>
      </c>
      <c r="K222" s="315">
        <v>0</v>
      </c>
      <c r="L222" s="315">
        <v>0</v>
      </c>
      <c r="M222" s="315">
        <v>0</v>
      </c>
      <c r="N222" s="315">
        <v>0</v>
      </c>
      <c r="O222" s="315">
        <v>0</v>
      </c>
      <c r="P222" s="315">
        <v>0</v>
      </c>
      <c r="Q222" s="315">
        <v>0</v>
      </c>
      <c r="R222" s="315">
        <v>0</v>
      </c>
      <c r="S222" s="316">
        <v>0</v>
      </c>
      <c r="T222" s="317" t="e">
        <v>#DIV/0!</v>
      </c>
      <c r="U222" s="316">
        <v>0</v>
      </c>
      <c r="V222" s="316">
        <v>0</v>
      </c>
      <c r="W222" s="316">
        <v>0</v>
      </c>
      <c r="X222" s="316">
        <v>0</v>
      </c>
      <c r="Y222" s="316">
        <v>0</v>
      </c>
      <c r="Z222" s="316">
        <v>0</v>
      </c>
    </row>
    <row r="223" spans="1:26" x14ac:dyDescent="0.3">
      <c r="A223" s="322" t="s">
        <v>638</v>
      </c>
      <c r="B223" s="204">
        <v>0</v>
      </c>
      <c r="C223" s="204">
        <v>0</v>
      </c>
      <c r="D223" s="204">
        <v>0</v>
      </c>
      <c r="E223" s="204">
        <v>0</v>
      </c>
      <c r="F223" s="204">
        <v>0</v>
      </c>
      <c r="G223" s="204">
        <v>0</v>
      </c>
      <c r="H223" s="204">
        <v>0</v>
      </c>
      <c r="I223" s="204">
        <v>0</v>
      </c>
      <c r="J223" s="204">
        <v>0</v>
      </c>
      <c r="K223" s="204">
        <v>0</v>
      </c>
      <c r="L223" s="204">
        <v>0</v>
      </c>
      <c r="M223" s="204">
        <v>0</v>
      </c>
      <c r="N223" s="204">
        <v>0</v>
      </c>
      <c r="O223" s="204">
        <v>0</v>
      </c>
      <c r="P223" s="204">
        <v>0</v>
      </c>
      <c r="Q223" s="204">
        <v>0</v>
      </c>
      <c r="R223" s="204">
        <v>0</v>
      </c>
      <c r="S223" s="239">
        <v>0</v>
      </c>
      <c r="T223" s="319" t="e">
        <v>#DIV/0!</v>
      </c>
      <c r="U223" s="239">
        <v>0</v>
      </c>
      <c r="V223" s="239">
        <v>0</v>
      </c>
      <c r="W223" s="239">
        <v>0</v>
      </c>
      <c r="X223" s="239">
        <v>0</v>
      </c>
      <c r="Y223" s="239">
        <v>0</v>
      </c>
      <c r="Z223" s="239">
        <v>0</v>
      </c>
    </row>
    <row r="224" spans="1:26" x14ac:dyDescent="0.3">
      <c r="A224" s="322" t="s">
        <v>639</v>
      </c>
      <c r="B224" s="204">
        <v>0</v>
      </c>
      <c r="C224" s="204">
        <v>0</v>
      </c>
      <c r="D224" s="204">
        <v>0</v>
      </c>
      <c r="E224" s="204">
        <v>0</v>
      </c>
      <c r="F224" s="204">
        <v>0</v>
      </c>
      <c r="G224" s="204">
        <v>0</v>
      </c>
      <c r="H224" s="204">
        <v>0</v>
      </c>
      <c r="I224" s="204">
        <v>0</v>
      </c>
      <c r="J224" s="204">
        <v>0</v>
      </c>
      <c r="K224" s="204">
        <v>0</v>
      </c>
      <c r="L224" s="204">
        <v>0</v>
      </c>
      <c r="M224" s="204">
        <v>0</v>
      </c>
      <c r="N224" s="204">
        <v>0</v>
      </c>
      <c r="O224" s="204">
        <v>0</v>
      </c>
      <c r="P224" s="204">
        <v>0</v>
      </c>
      <c r="Q224" s="204">
        <v>0</v>
      </c>
      <c r="R224" s="204">
        <v>0</v>
      </c>
      <c r="S224" s="239">
        <v>0</v>
      </c>
      <c r="T224" s="319" t="e">
        <v>#DIV/0!</v>
      </c>
      <c r="U224" s="239">
        <v>0</v>
      </c>
      <c r="V224" s="239">
        <v>0</v>
      </c>
      <c r="W224" s="239">
        <v>0</v>
      </c>
      <c r="X224" s="239">
        <v>0</v>
      </c>
      <c r="Y224" s="239">
        <v>0</v>
      </c>
      <c r="Z224" s="239">
        <v>0</v>
      </c>
    </row>
    <row r="225" spans="1:26" x14ac:dyDescent="0.3">
      <c r="A225" s="322" t="s">
        <v>640</v>
      </c>
      <c r="B225" s="204">
        <v>0</v>
      </c>
      <c r="C225" s="204">
        <v>0</v>
      </c>
      <c r="D225" s="204">
        <v>0</v>
      </c>
      <c r="E225" s="204">
        <v>0</v>
      </c>
      <c r="F225" s="204">
        <v>0</v>
      </c>
      <c r="G225" s="204">
        <v>0</v>
      </c>
      <c r="H225" s="204">
        <v>0</v>
      </c>
      <c r="I225" s="204">
        <v>0</v>
      </c>
      <c r="J225" s="204">
        <v>0</v>
      </c>
      <c r="K225" s="204">
        <v>0</v>
      </c>
      <c r="L225" s="204">
        <v>0</v>
      </c>
      <c r="M225" s="204">
        <v>0</v>
      </c>
      <c r="N225" s="204">
        <v>0</v>
      </c>
      <c r="O225" s="204">
        <v>0</v>
      </c>
      <c r="P225" s="204">
        <v>0</v>
      </c>
      <c r="Q225" s="204">
        <v>0</v>
      </c>
      <c r="R225" s="204">
        <v>0</v>
      </c>
      <c r="S225" s="239">
        <v>0</v>
      </c>
      <c r="T225" s="319" t="e">
        <v>#DIV/0!</v>
      </c>
      <c r="U225" s="239">
        <v>0</v>
      </c>
      <c r="V225" s="239">
        <v>0</v>
      </c>
      <c r="W225" s="239">
        <v>0</v>
      </c>
      <c r="X225" s="239">
        <v>0</v>
      </c>
      <c r="Y225" s="239">
        <v>0</v>
      </c>
      <c r="Z225" s="239">
        <v>0</v>
      </c>
    </row>
    <row r="226" spans="1:26" x14ac:dyDescent="0.3">
      <c r="A226" s="322" t="s">
        <v>641</v>
      </c>
      <c r="B226" s="204">
        <v>0</v>
      </c>
      <c r="C226" s="204">
        <v>0</v>
      </c>
      <c r="D226" s="204">
        <v>0</v>
      </c>
      <c r="E226" s="204">
        <v>0</v>
      </c>
      <c r="F226" s="204">
        <v>0</v>
      </c>
      <c r="G226" s="204">
        <v>0</v>
      </c>
      <c r="H226" s="204">
        <v>0</v>
      </c>
      <c r="I226" s="204">
        <v>0</v>
      </c>
      <c r="J226" s="204">
        <v>0</v>
      </c>
      <c r="K226" s="204">
        <v>0</v>
      </c>
      <c r="L226" s="204">
        <v>0</v>
      </c>
      <c r="M226" s="204">
        <v>0</v>
      </c>
      <c r="N226" s="204">
        <v>0</v>
      </c>
      <c r="O226" s="204">
        <v>0</v>
      </c>
      <c r="P226" s="204">
        <v>0</v>
      </c>
      <c r="Q226" s="204">
        <v>0</v>
      </c>
      <c r="R226" s="204">
        <v>0</v>
      </c>
      <c r="S226" s="239">
        <v>0</v>
      </c>
      <c r="T226" s="319" t="e">
        <v>#DIV/0!</v>
      </c>
      <c r="U226" s="239">
        <v>0</v>
      </c>
      <c r="V226" s="239">
        <v>0</v>
      </c>
      <c r="W226" s="239">
        <v>0</v>
      </c>
      <c r="X226" s="239">
        <v>0</v>
      </c>
      <c r="Y226" s="239">
        <v>0</v>
      </c>
      <c r="Z226" s="239">
        <v>0</v>
      </c>
    </row>
    <row r="227" spans="1:26" x14ac:dyDescent="0.3">
      <c r="A227" s="322" t="s">
        <v>642</v>
      </c>
      <c r="B227" s="204">
        <v>0</v>
      </c>
      <c r="C227" s="204">
        <v>0</v>
      </c>
      <c r="D227" s="204">
        <v>0</v>
      </c>
      <c r="E227" s="204">
        <v>0</v>
      </c>
      <c r="F227" s="204">
        <v>0</v>
      </c>
      <c r="G227" s="204">
        <v>0</v>
      </c>
      <c r="H227" s="204">
        <v>0</v>
      </c>
      <c r="I227" s="204">
        <v>0</v>
      </c>
      <c r="J227" s="204">
        <v>0</v>
      </c>
      <c r="K227" s="204">
        <v>0</v>
      </c>
      <c r="L227" s="204">
        <v>0</v>
      </c>
      <c r="M227" s="204">
        <v>0</v>
      </c>
      <c r="N227" s="204">
        <v>0</v>
      </c>
      <c r="O227" s="204">
        <v>0</v>
      </c>
      <c r="P227" s="204">
        <v>0</v>
      </c>
      <c r="Q227" s="204">
        <v>0</v>
      </c>
      <c r="R227" s="204">
        <v>0</v>
      </c>
      <c r="S227" s="239">
        <v>0</v>
      </c>
      <c r="T227" s="319" t="e">
        <v>#DIV/0!</v>
      </c>
      <c r="U227" s="239">
        <v>0</v>
      </c>
      <c r="V227" s="239">
        <v>0</v>
      </c>
      <c r="W227" s="239">
        <v>0</v>
      </c>
      <c r="X227" s="239">
        <v>0</v>
      </c>
      <c r="Y227" s="239">
        <v>0</v>
      </c>
      <c r="Z227" s="239">
        <v>0</v>
      </c>
    </row>
    <row r="228" spans="1:26" x14ac:dyDescent="0.3">
      <c r="A228" s="322" t="s">
        <v>643</v>
      </c>
      <c r="B228" s="204">
        <v>0</v>
      </c>
      <c r="C228" s="204">
        <v>0</v>
      </c>
      <c r="D228" s="204">
        <v>0</v>
      </c>
      <c r="E228" s="204">
        <v>0</v>
      </c>
      <c r="F228" s="204">
        <v>0</v>
      </c>
      <c r="G228" s="204">
        <v>0</v>
      </c>
      <c r="H228" s="204">
        <v>0</v>
      </c>
      <c r="I228" s="204">
        <v>0</v>
      </c>
      <c r="J228" s="204">
        <v>0</v>
      </c>
      <c r="K228" s="204">
        <v>0</v>
      </c>
      <c r="L228" s="204">
        <v>0</v>
      </c>
      <c r="M228" s="204">
        <v>0</v>
      </c>
      <c r="N228" s="204">
        <v>0</v>
      </c>
      <c r="O228" s="204">
        <v>0</v>
      </c>
      <c r="P228" s="204">
        <v>0</v>
      </c>
      <c r="Q228" s="204">
        <v>0</v>
      </c>
      <c r="R228" s="204">
        <v>0</v>
      </c>
      <c r="S228" s="239">
        <v>0</v>
      </c>
      <c r="T228" s="319" t="e">
        <v>#DIV/0!</v>
      </c>
      <c r="U228" s="239">
        <v>0</v>
      </c>
      <c r="V228" s="239">
        <v>0</v>
      </c>
      <c r="W228" s="239">
        <v>0</v>
      </c>
      <c r="X228" s="239">
        <v>0</v>
      </c>
      <c r="Y228" s="239">
        <v>0</v>
      </c>
      <c r="Z228" s="239">
        <v>0</v>
      </c>
    </row>
    <row r="229" spans="1:26" x14ac:dyDescent="0.3">
      <c r="A229" s="322" t="s">
        <v>644</v>
      </c>
      <c r="B229" s="204">
        <v>0</v>
      </c>
      <c r="C229" s="204">
        <v>0</v>
      </c>
      <c r="D229" s="204">
        <v>0</v>
      </c>
      <c r="E229" s="204">
        <v>0</v>
      </c>
      <c r="F229" s="204">
        <v>0</v>
      </c>
      <c r="G229" s="204">
        <v>0</v>
      </c>
      <c r="H229" s="204">
        <v>0</v>
      </c>
      <c r="I229" s="204">
        <v>0</v>
      </c>
      <c r="J229" s="204">
        <v>0</v>
      </c>
      <c r="K229" s="204">
        <v>0</v>
      </c>
      <c r="L229" s="204">
        <v>0</v>
      </c>
      <c r="M229" s="204">
        <v>0</v>
      </c>
      <c r="N229" s="204">
        <v>0</v>
      </c>
      <c r="O229" s="204">
        <v>0</v>
      </c>
      <c r="P229" s="204">
        <v>0</v>
      </c>
      <c r="Q229" s="204">
        <v>0</v>
      </c>
      <c r="R229" s="204">
        <v>0</v>
      </c>
      <c r="S229" s="239">
        <v>0</v>
      </c>
      <c r="T229" s="319" t="e">
        <v>#DIV/0!</v>
      </c>
      <c r="U229" s="239">
        <v>0</v>
      </c>
      <c r="V229" s="239">
        <v>0</v>
      </c>
      <c r="W229" s="239">
        <v>0</v>
      </c>
      <c r="X229" s="239">
        <v>0</v>
      </c>
      <c r="Y229" s="239">
        <v>0</v>
      </c>
      <c r="Z229" s="239">
        <v>0</v>
      </c>
    </row>
    <row r="230" spans="1:26" x14ac:dyDescent="0.3">
      <c r="A230" s="314" t="s">
        <v>645</v>
      </c>
      <c r="B230" s="320">
        <v>0</v>
      </c>
      <c r="C230" s="320">
        <v>0</v>
      </c>
      <c r="D230" s="320">
        <v>0</v>
      </c>
      <c r="E230" s="320">
        <v>0</v>
      </c>
      <c r="F230" s="320">
        <v>0</v>
      </c>
      <c r="G230" s="320">
        <v>0</v>
      </c>
      <c r="H230" s="320">
        <v>0</v>
      </c>
      <c r="I230" s="320">
        <v>0</v>
      </c>
      <c r="J230" s="320">
        <v>0</v>
      </c>
      <c r="K230" s="320">
        <v>0</v>
      </c>
      <c r="L230" s="320">
        <v>0</v>
      </c>
      <c r="M230" s="320">
        <v>0</v>
      </c>
      <c r="N230" s="320">
        <v>0</v>
      </c>
      <c r="O230" s="320">
        <v>0</v>
      </c>
      <c r="P230" s="320">
        <v>0</v>
      </c>
      <c r="Q230" s="320">
        <v>0</v>
      </c>
      <c r="R230" s="320">
        <v>0</v>
      </c>
      <c r="S230" s="316">
        <v>0</v>
      </c>
      <c r="T230" s="317" t="e">
        <v>#DIV/0!</v>
      </c>
      <c r="U230" s="316">
        <v>0</v>
      </c>
      <c r="V230" s="316">
        <v>0</v>
      </c>
      <c r="W230" s="316">
        <v>0</v>
      </c>
      <c r="X230" s="316">
        <v>0</v>
      </c>
      <c r="Y230" s="316">
        <v>0</v>
      </c>
      <c r="Z230" s="316">
        <v>0</v>
      </c>
    </row>
    <row r="231" spans="1:26" x14ac:dyDescent="0.3">
      <c r="A231" s="314" t="s">
        <v>646</v>
      </c>
      <c r="B231" s="320">
        <v>0</v>
      </c>
      <c r="C231" s="320">
        <v>0</v>
      </c>
      <c r="D231" s="320">
        <v>0</v>
      </c>
      <c r="E231" s="320">
        <v>0</v>
      </c>
      <c r="F231" s="320">
        <v>0</v>
      </c>
      <c r="G231" s="320">
        <v>0</v>
      </c>
      <c r="H231" s="320">
        <v>0</v>
      </c>
      <c r="I231" s="320">
        <v>0</v>
      </c>
      <c r="J231" s="320">
        <v>0</v>
      </c>
      <c r="K231" s="320">
        <v>0</v>
      </c>
      <c r="L231" s="320">
        <v>0</v>
      </c>
      <c r="M231" s="320">
        <v>0</v>
      </c>
      <c r="N231" s="320">
        <v>0</v>
      </c>
      <c r="O231" s="320">
        <v>0</v>
      </c>
      <c r="P231" s="320">
        <v>0</v>
      </c>
      <c r="Q231" s="320">
        <v>0</v>
      </c>
      <c r="R231" s="320">
        <v>0</v>
      </c>
      <c r="S231" s="316">
        <v>0</v>
      </c>
      <c r="T231" s="317" t="e">
        <v>#DIV/0!</v>
      </c>
      <c r="U231" s="316">
        <v>0</v>
      </c>
      <c r="V231" s="316">
        <v>0</v>
      </c>
      <c r="W231" s="316">
        <v>0</v>
      </c>
      <c r="X231" s="316">
        <v>0</v>
      </c>
      <c r="Y231" s="316">
        <v>0</v>
      </c>
      <c r="Z231" s="316">
        <v>0</v>
      </c>
    </row>
    <row r="232" spans="1:26" x14ac:dyDescent="0.3">
      <c r="A232" s="314" t="s">
        <v>647</v>
      </c>
      <c r="B232" s="320">
        <v>0</v>
      </c>
      <c r="C232" s="320">
        <v>0</v>
      </c>
      <c r="D232" s="320">
        <v>0</v>
      </c>
      <c r="E232" s="320">
        <v>0</v>
      </c>
      <c r="F232" s="320">
        <v>0</v>
      </c>
      <c r="G232" s="320">
        <v>0</v>
      </c>
      <c r="H232" s="320">
        <v>0</v>
      </c>
      <c r="I232" s="320">
        <v>0</v>
      </c>
      <c r="J232" s="320">
        <v>0</v>
      </c>
      <c r="K232" s="320">
        <v>0</v>
      </c>
      <c r="L232" s="320">
        <v>0</v>
      </c>
      <c r="M232" s="320">
        <v>0</v>
      </c>
      <c r="N232" s="320">
        <v>0</v>
      </c>
      <c r="O232" s="320">
        <v>0</v>
      </c>
      <c r="P232" s="320">
        <v>0</v>
      </c>
      <c r="Q232" s="320">
        <v>0</v>
      </c>
      <c r="R232" s="320">
        <v>0</v>
      </c>
      <c r="S232" s="316">
        <v>0</v>
      </c>
      <c r="T232" s="317" t="e">
        <v>#DIV/0!</v>
      </c>
      <c r="U232" s="316">
        <v>0</v>
      </c>
      <c r="V232" s="316">
        <v>0</v>
      </c>
      <c r="W232" s="316">
        <v>0</v>
      </c>
      <c r="X232" s="316">
        <v>0</v>
      </c>
      <c r="Y232" s="316">
        <v>0</v>
      </c>
      <c r="Z232" s="316">
        <v>0</v>
      </c>
    </row>
    <row r="233" spans="1:26" x14ac:dyDescent="0.3">
      <c r="A233" s="314" t="s">
        <v>648</v>
      </c>
      <c r="B233" s="320">
        <v>0</v>
      </c>
      <c r="C233" s="320">
        <v>0</v>
      </c>
      <c r="D233" s="320">
        <v>0</v>
      </c>
      <c r="E233" s="320">
        <v>0</v>
      </c>
      <c r="F233" s="320">
        <v>0</v>
      </c>
      <c r="G233" s="320">
        <v>0</v>
      </c>
      <c r="H233" s="320">
        <v>0</v>
      </c>
      <c r="I233" s="320">
        <v>0</v>
      </c>
      <c r="J233" s="320">
        <v>0</v>
      </c>
      <c r="K233" s="320">
        <v>0</v>
      </c>
      <c r="L233" s="320">
        <v>0</v>
      </c>
      <c r="M233" s="320">
        <v>0</v>
      </c>
      <c r="N233" s="320">
        <v>0</v>
      </c>
      <c r="O233" s="320">
        <v>0</v>
      </c>
      <c r="P233" s="320">
        <v>0</v>
      </c>
      <c r="Q233" s="320">
        <v>0</v>
      </c>
      <c r="R233" s="320">
        <v>0</v>
      </c>
      <c r="S233" s="316">
        <v>0</v>
      </c>
      <c r="T233" s="317" t="e">
        <v>#DIV/0!</v>
      </c>
      <c r="U233" s="316">
        <v>0</v>
      </c>
      <c r="V233" s="316">
        <v>0</v>
      </c>
      <c r="W233" s="316">
        <v>0</v>
      </c>
      <c r="X233" s="316">
        <v>0</v>
      </c>
      <c r="Y233" s="316">
        <v>0</v>
      </c>
      <c r="Z233" s="316">
        <v>0</v>
      </c>
    </row>
    <row r="234" spans="1:26" x14ac:dyDescent="0.3">
      <c r="A234" s="314" t="s">
        <v>649</v>
      </c>
      <c r="B234" s="315">
        <v>0</v>
      </c>
      <c r="C234" s="315">
        <v>0</v>
      </c>
      <c r="D234" s="315">
        <v>0</v>
      </c>
      <c r="E234" s="315">
        <v>0</v>
      </c>
      <c r="F234" s="315">
        <v>0</v>
      </c>
      <c r="G234" s="315">
        <v>0</v>
      </c>
      <c r="H234" s="315">
        <v>0</v>
      </c>
      <c r="I234" s="315">
        <v>0</v>
      </c>
      <c r="J234" s="315">
        <v>0</v>
      </c>
      <c r="K234" s="315">
        <v>0</v>
      </c>
      <c r="L234" s="315">
        <v>0</v>
      </c>
      <c r="M234" s="315">
        <v>0</v>
      </c>
      <c r="N234" s="315">
        <v>0</v>
      </c>
      <c r="O234" s="315">
        <v>0</v>
      </c>
      <c r="P234" s="315">
        <v>0</v>
      </c>
      <c r="Q234" s="315">
        <v>0</v>
      </c>
      <c r="R234" s="315">
        <v>0</v>
      </c>
      <c r="S234" s="316">
        <v>0</v>
      </c>
      <c r="T234" s="317" t="e">
        <v>#DIV/0!</v>
      </c>
      <c r="U234" s="316">
        <v>0</v>
      </c>
      <c r="V234" s="316">
        <v>0</v>
      </c>
      <c r="W234" s="316">
        <v>0</v>
      </c>
      <c r="X234" s="316">
        <v>0</v>
      </c>
      <c r="Y234" s="316">
        <v>0</v>
      </c>
      <c r="Z234" s="316">
        <v>0</v>
      </c>
    </row>
    <row r="235" spans="1:26" x14ac:dyDescent="0.3">
      <c r="A235" s="322" t="s">
        <v>650</v>
      </c>
      <c r="B235" s="323">
        <v>0</v>
      </c>
      <c r="C235" s="323">
        <v>0</v>
      </c>
      <c r="D235" s="323">
        <v>0</v>
      </c>
      <c r="E235" s="323">
        <v>0</v>
      </c>
      <c r="F235" s="323">
        <v>0</v>
      </c>
      <c r="G235" s="323">
        <v>0</v>
      </c>
      <c r="H235" s="323">
        <v>0</v>
      </c>
      <c r="I235" s="323">
        <v>0</v>
      </c>
      <c r="J235" s="323">
        <v>0</v>
      </c>
      <c r="K235" s="323">
        <v>0</v>
      </c>
      <c r="L235" s="323">
        <v>0</v>
      </c>
      <c r="M235" s="323">
        <v>0</v>
      </c>
      <c r="N235" s="323">
        <v>0</v>
      </c>
      <c r="O235" s="323">
        <v>0</v>
      </c>
      <c r="P235" s="323">
        <v>0</v>
      </c>
      <c r="Q235" s="323">
        <v>0</v>
      </c>
      <c r="R235" s="323">
        <v>0</v>
      </c>
      <c r="S235" s="239">
        <v>0</v>
      </c>
      <c r="T235" s="319" t="e">
        <v>#DIV/0!</v>
      </c>
      <c r="U235" s="239">
        <v>0</v>
      </c>
      <c r="V235" s="239">
        <v>0</v>
      </c>
      <c r="W235" s="239">
        <v>0</v>
      </c>
      <c r="X235" s="239">
        <v>0</v>
      </c>
      <c r="Y235" s="239">
        <v>0</v>
      </c>
      <c r="Z235" s="239">
        <v>0</v>
      </c>
    </row>
    <row r="236" spans="1:26" x14ac:dyDescent="0.3">
      <c r="A236" s="324" t="s">
        <v>651</v>
      </c>
      <c r="B236" s="323">
        <v>0</v>
      </c>
      <c r="C236" s="323">
        <v>0</v>
      </c>
      <c r="D236" s="323">
        <v>0</v>
      </c>
      <c r="E236" s="323">
        <v>0</v>
      </c>
      <c r="F236" s="323">
        <v>0</v>
      </c>
      <c r="G236" s="323">
        <v>0</v>
      </c>
      <c r="H236" s="323">
        <v>0</v>
      </c>
      <c r="I236" s="323">
        <v>0</v>
      </c>
      <c r="J236" s="323">
        <v>0</v>
      </c>
      <c r="K236" s="323">
        <v>0</v>
      </c>
      <c r="L236" s="323">
        <v>0</v>
      </c>
      <c r="M236" s="323">
        <v>0</v>
      </c>
      <c r="N236" s="323">
        <v>0</v>
      </c>
      <c r="O236" s="323">
        <v>0</v>
      </c>
      <c r="P236" s="323">
        <v>0</v>
      </c>
      <c r="Q236" s="323">
        <v>0</v>
      </c>
      <c r="R236" s="323">
        <v>0</v>
      </c>
      <c r="S236" s="239">
        <v>0</v>
      </c>
      <c r="T236" s="319" t="e">
        <v>#DIV/0!</v>
      </c>
      <c r="U236" s="239">
        <v>0</v>
      </c>
      <c r="V236" s="239">
        <v>0</v>
      </c>
      <c r="W236" s="239">
        <v>0</v>
      </c>
      <c r="X236" s="239">
        <v>0</v>
      </c>
      <c r="Y236" s="239">
        <v>0</v>
      </c>
      <c r="Z236" s="239">
        <v>0</v>
      </c>
    </row>
    <row r="237" spans="1:26" x14ac:dyDescent="0.3">
      <c r="A237" s="325" t="s">
        <v>652</v>
      </c>
      <c r="B237" s="204">
        <v>0</v>
      </c>
      <c r="C237" s="204">
        <v>0</v>
      </c>
      <c r="D237" s="204">
        <v>0</v>
      </c>
      <c r="E237" s="204">
        <v>0</v>
      </c>
      <c r="F237" s="204">
        <v>0</v>
      </c>
      <c r="G237" s="204">
        <v>0</v>
      </c>
      <c r="H237" s="204">
        <v>0</v>
      </c>
      <c r="I237" s="204">
        <v>0</v>
      </c>
      <c r="J237" s="204">
        <v>0</v>
      </c>
      <c r="K237" s="204">
        <v>0</v>
      </c>
      <c r="L237" s="204">
        <v>0</v>
      </c>
      <c r="M237" s="204">
        <v>0</v>
      </c>
      <c r="N237" s="204">
        <v>0</v>
      </c>
      <c r="O237" s="204">
        <v>0</v>
      </c>
      <c r="P237" s="204">
        <v>0</v>
      </c>
      <c r="Q237" s="204">
        <v>0</v>
      </c>
      <c r="R237" s="204">
        <v>0</v>
      </c>
      <c r="S237" s="239">
        <v>0</v>
      </c>
      <c r="T237" s="319" t="e">
        <v>#DIV/0!</v>
      </c>
      <c r="U237" s="239">
        <v>0</v>
      </c>
      <c r="V237" s="239">
        <v>0</v>
      </c>
      <c r="W237" s="239">
        <v>0</v>
      </c>
      <c r="X237" s="239">
        <v>0</v>
      </c>
      <c r="Y237" s="239">
        <v>0</v>
      </c>
      <c r="Z237" s="239">
        <v>0</v>
      </c>
    </row>
    <row r="238" spans="1:26" x14ac:dyDescent="0.3">
      <c r="A238" s="325" t="s">
        <v>653</v>
      </c>
      <c r="B238" s="204">
        <v>0</v>
      </c>
      <c r="C238" s="204">
        <v>0</v>
      </c>
      <c r="D238" s="204">
        <v>0</v>
      </c>
      <c r="E238" s="204">
        <v>0</v>
      </c>
      <c r="F238" s="204">
        <v>0</v>
      </c>
      <c r="G238" s="204">
        <v>0</v>
      </c>
      <c r="H238" s="204">
        <v>0</v>
      </c>
      <c r="I238" s="204">
        <v>0</v>
      </c>
      <c r="J238" s="204">
        <v>0</v>
      </c>
      <c r="K238" s="204">
        <v>0</v>
      </c>
      <c r="L238" s="204">
        <v>0</v>
      </c>
      <c r="M238" s="204">
        <v>0</v>
      </c>
      <c r="N238" s="204">
        <v>0</v>
      </c>
      <c r="O238" s="204">
        <v>0</v>
      </c>
      <c r="P238" s="204">
        <v>0</v>
      </c>
      <c r="Q238" s="204">
        <v>0</v>
      </c>
      <c r="R238" s="204">
        <v>0</v>
      </c>
      <c r="S238" s="239">
        <v>0</v>
      </c>
      <c r="T238" s="319" t="e">
        <v>#DIV/0!</v>
      </c>
      <c r="U238" s="239">
        <v>0</v>
      </c>
      <c r="V238" s="239">
        <v>0</v>
      </c>
      <c r="W238" s="239">
        <v>0</v>
      </c>
      <c r="X238" s="239">
        <v>0</v>
      </c>
      <c r="Y238" s="239">
        <v>0</v>
      </c>
      <c r="Z238" s="239">
        <v>0</v>
      </c>
    </row>
    <row r="239" spans="1:26" x14ac:dyDescent="0.3">
      <c r="A239" s="324" t="s">
        <v>654</v>
      </c>
      <c r="B239" s="204">
        <v>0</v>
      </c>
      <c r="C239" s="204">
        <v>0</v>
      </c>
      <c r="D239" s="204">
        <v>0</v>
      </c>
      <c r="E239" s="204">
        <v>0</v>
      </c>
      <c r="F239" s="204">
        <v>0</v>
      </c>
      <c r="G239" s="204">
        <v>0</v>
      </c>
      <c r="H239" s="204">
        <v>0</v>
      </c>
      <c r="I239" s="204">
        <v>0</v>
      </c>
      <c r="J239" s="204">
        <v>0</v>
      </c>
      <c r="K239" s="204">
        <v>0</v>
      </c>
      <c r="L239" s="204">
        <v>0</v>
      </c>
      <c r="M239" s="204">
        <v>0</v>
      </c>
      <c r="N239" s="204">
        <v>0</v>
      </c>
      <c r="O239" s="204">
        <v>0</v>
      </c>
      <c r="P239" s="204">
        <v>0</v>
      </c>
      <c r="Q239" s="204">
        <v>0</v>
      </c>
      <c r="R239" s="204">
        <v>0</v>
      </c>
      <c r="S239" s="239">
        <v>0</v>
      </c>
      <c r="T239" s="319" t="e">
        <v>#DIV/0!</v>
      </c>
      <c r="U239" s="239">
        <v>0</v>
      </c>
      <c r="V239" s="239">
        <v>0</v>
      </c>
      <c r="W239" s="239">
        <v>0</v>
      </c>
      <c r="X239" s="239">
        <v>0</v>
      </c>
      <c r="Y239" s="239">
        <v>0</v>
      </c>
      <c r="Z239" s="239">
        <v>0</v>
      </c>
    </row>
    <row r="240" spans="1:26" x14ac:dyDescent="0.3">
      <c r="A240" s="324" t="s">
        <v>655</v>
      </c>
      <c r="B240" s="204">
        <v>0</v>
      </c>
      <c r="C240" s="204">
        <v>0</v>
      </c>
      <c r="D240" s="204">
        <v>0</v>
      </c>
      <c r="E240" s="204">
        <v>0</v>
      </c>
      <c r="F240" s="204">
        <v>0</v>
      </c>
      <c r="G240" s="204">
        <v>0</v>
      </c>
      <c r="H240" s="204">
        <v>0</v>
      </c>
      <c r="I240" s="204">
        <v>0</v>
      </c>
      <c r="J240" s="204">
        <v>0</v>
      </c>
      <c r="K240" s="204">
        <v>0</v>
      </c>
      <c r="L240" s="204">
        <v>0</v>
      </c>
      <c r="M240" s="204">
        <v>0</v>
      </c>
      <c r="N240" s="204">
        <v>0</v>
      </c>
      <c r="O240" s="204">
        <v>0</v>
      </c>
      <c r="P240" s="204">
        <v>0</v>
      </c>
      <c r="Q240" s="204">
        <v>0</v>
      </c>
      <c r="R240" s="204">
        <v>0</v>
      </c>
      <c r="S240" s="239">
        <v>0</v>
      </c>
      <c r="T240" s="319" t="e">
        <v>#DIV/0!</v>
      </c>
      <c r="U240" s="239">
        <v>0</v>
      </c>
      <c r="V240" s="239">
        <v>0</v>
      </c>
      <c r="W240" s="239">
        <v>0</v>
      </c>
      <c r="X240" s="239">
        <v>0</v>
      </c>
      <c r="Y240" s="239">
        <v>0</v>
      </c>
      <c r="Z240" s="239">
        <v>0</v>
      </c>
    </row>
    <row r="241" spans="1:26" x14ac:dyDescent="0.3">
      <c r="A241" s="324" t="s">
        <v>656</v>
      </c>
      <c r="B241" s="204">
        <v>0</v>
      </c>
      <c r="C241" s="204">
        <v>0</v>
      </c>
      <c r="D241" s="204">
        <v>0</v>
      </c>
      <c r="E241" s="204">
        <v>0</v>
      </c>
      <c r="F241" s="204">
        <v>0</v>
      </c>
      <c r="G241" s="204">
        <v>0</v>
      </c>
      <c r="H241" s="204">
        <v>0</v>
      </c>
      <c r="I241" s="204">
        <v>0</v>
      </c>
      <c r="J241" s="204">
        <v>0</v>
      </c>
      <c r="K241" s="204">
        <v>0</v>
      </c>
      <c r="L241" s="204">
        <v>0</v>
      </c>
      <c r="M241" s="204">
        <v>0</v>
      </c>
      <c r="N241" s="204">
        <v>0</v>
      </c>
      <c r="O241" s="204">
        <v>0</v>
      </c>
      <c r="P241" s="204">
        <v>0</v>
      </c>
      <c r="Q241" s="204">
        <v>0</v>
      </c>
      <c r="R241" s="204">
        <v>0</v>
      </c>
      <c r="S241" s="239">
        <v>0</v>
      </c>
      <c r="T241" s="319" t="e">
        <v>#DIV/0!</v>
      </c>
      <c r="U241" s="239">
        <v>0</v>
      </c>
      <c r="V241" s="239">
        <v>0</v>
      </c>
      <c r="W241" s="239">
        <v>0</v>
      </c>
      <c r="X241" s="239">
        <v>0</v>
      </c>
      <c r="Y241" s="239">
        <v>0</v>
      </c>
      <c r="Z241" s="239">
        <v>0</v>
      </c>
    </row>
    <row r="242" spans="1:26" x14ac:dyDescent="0.3">
      <c r="A242" s="322" t="s">
        <v>657</v>
      </c>
      <c r="B242" s="204">
        <v>0</v>
      </c>
      <c r="C242" s="204">
        <v>0</v>
      </c>
      <c r="D242" s="204">
        <v>0</v>
      </c>
      <c r="E242" s="204">
        <v>0</v>
      </c>
      <c r="F242" s="204">
        <v>0</v>
      </c>
      <c r="G242" s="204">
        <v>0</v>
      </c>
      <c r="H242" s="204">
        <v>0</v>
      </c>
      <c r="I242" s="204">
        <v>0</v>
      </c>
      <c r="J242" s="204">
        <v>0</v>
      </c>
      <c r="K242" s="204">
        <v>0</v>
      </c>
      <c r="L242" s="204">
        <v>0</v>
      </c>
      <c r="M242" s="204">
        <v>0</v>
      </c>
      <c r="N242" s="204">
        <v>0</v>
      </c>
      <c r="O242" s="204">
        <v>0</v>
      </c>
      <c r="P242" s="204">
        <v>0</v>
      </c>
      <c r="Q242" s="204">
        <v>0</v>
      </c>
      <c r="R242" s="204">
        <v>0</v>
      </c>
      <c r="S242" s="239">
        <v>0</v>
      </c>
      <c r="T242" s="319" t="e">
        <v>#DIV/0!</v>
      </c>
      <c r="U242" s="239">
        <v>0</v>
      </c>
      <c r="V242" s="239">
        <v>0</v>
      </c>
      <c r="W242" s="239">
        <v>0</v>
      </c>
      <c r="X242" s="239">
        <v>0</v>
      </c>
      <c r="Y242" s="239">
        <v>0</v>
      </c>
      <c r="Z242" s="239">
        <v>0</v>
      </c>
    </row>
    <row r="243" spans="1:26" x14ac:dyDescent="0.3">
      <c r="A243" s="322" t="s">
        <v>658</v>
      </c>
      <c r="B243" s="204">
        <v>0</v>
      </c>
      <c r="C243" s="204">
        <v>0</v>
      </c>
      <c r="D243" s="204">
        <v>0</v>
      </c>
      <c r="E243" s="204">
        <v>0</v>
      </c>
      <c r="F243" s="204">
        <v>0</v>
      </c>
      <c r="G243" s="204">
        <v>0</v>
      </c>
      <c r="H243" s="204">
        <v>0</v>
      </c>
      <c r="I243" s="204">
        <v>0</v>
      </c>
      <c r="J243" s="204">
        <v>0</v>
      </c>
      <c r="K243" s="204">
        <v>0</v>
      </c>
      <c r="L243" s="204">
        <v>0</v>
      </c>
      <c r="M243" s="204">
        <v>0</v>
      </c>
      <c r="N243" s="204">
        <v>0</v>
      </c>
      <c r="O243" s="204">
        <v>0</v>
      </c>
      <c r="P243" s="204">
        <v>0</v>
      </c>
      <c r="Q243" s="204">
        <v>0</v>
      </c>
      <c r="R243" s="204">
        <v>0</v>
      </c>
      <c r="S243" s="239">
        <v>0</v>
      </c>
      <c r="T243" s="319" t="e">
        <v>#DIV/0!</v>
      </c>
      <c r="U243" s="239">
        <v>0</v>
      </c>
      <c r="V243" s="239">
        <v>0</v>
      </c>
      <c r="W243" s="239">
        <v>0</v>
      </c>
      <c r="X243" s="239">
        <v>0</v>
      </c>
      <c r="Y243" s="239">
        <v>0</v>
      </c>
      <c r="Z243" s="239">
        <v>0</v>
      </c>
    </row>
    <row r="244" spans="1:26" x14ac:dyDescent="0.3">
      <c r="A244" s="322" t="s">
        <v>659</v>
      </c>
      <c r="B244" s="204">
        <v>0</v>
      </c>
      <c r="C244" s="204">
        <v>0</v>
      </c>
      <c r="D244" s="204">
        <v>0</v>
      </c>
      <c r="E244" s="204">
        <v>0</v>
      </c>
      <c r="F244" s="204">
        <v>0</v>
      </c>
      <c r="G244" s="204">
        <v>0</v>
      </c>
      <c r="H244" s="204">
        <v>0</v>
      </c>
      <c r="I244" s="204">
        <v>0</v>
      </c>
      <c r="J244" s="204">
        <v>0</v>
      </c>
      <c r="K244" s="204">
        <v>0</v>
      </c>
      <c r="L244" s="204">
        <v>0</v>
      </c>
      <c r="M244" s="204">
        <v>0</v>
      </c>
      <c r="N244" s="204">
        <v>0</v>
      </c>
      <c r="O244" s="204">
        <v>0</v>
      </c>
      <c r="P244" s="204">
        <v>0</v>
      </c>
      <c r="Q244" s="204">
        <v>0</v>
      </c>
      <c r="R244" s="204">
        <v>0</v>
      </c>
      <c r="S244" s="239">
        <v>0</v>
      </c>
      <c r="T244" s="319" t="e">
        <v>#DIV/0!</v>
      </c>
      <c r="U244" s="239">
        <v>0</v>
      </c>
      <c r="V244" s="239">
        <v>0</v>
      </c>
      <c r="W244" s="239">
        <v>0</v>
      </c>
      <c r="X244" s="239">
        <v>0</v>
      </c>
      <c r="Y244" s="239">
        <v>0</v>
      </c>
      <c r="Z244" s="239">
        <v>0</v>
      </c>
    </row>
    <row r="245" spans="1:26" x14ac:dyDescent="0.3">
      <c r="A245" s="322" t="s">
        <v>660</v>
      </c>
      <c r="B245" s="204">
        <v>0</v>
      </c>
      <c r="C245" s="204">
        <v>0</v>
      </c>
      <c r="D245" s="204">
        <v>0</v>
      </c>
      <c r="E245" s="204">
        <v>0</v>
      </c>
      <c r="F245" s="204">
        <v>0</v>
      </c>
      <c r="G245" s="204">
        <v>0</v>
      </c>
      <c r="H245" s="204">
        <v>0</v>
      </c>
      <c r="I245" s="204">
        <v>0</v>
      </c>
      <c r="J245" s="204">
        <v>0</v>
      </c>
      <c r="K245" s="204">
        <v>0</v>
      </c>
      <c r="L245" s="204">
        <v>0</v>
      </c>
      <c r="M245" s="204">
        <v>0</v>
      </c>
      <c r="N245" s="204">
        <v>0</v>
      </c>
      <c r="O245" s="204">
        <v>0</v>
      </c>
      <c r="P245" s="204">
        <v>0</v>
      </c>
      <c r="Q245" s="204">
        <v>0</v>
      </c>
      <c r="R245" s="204">
        <v>0</v>
      </c>
      <c r="S245" s="239">
        <v>0</v>
      </c>
      <c r="T245" s="319" t="e">
        <v>#DIV/0!</v>
      </c>
      <c r="U245" s="239">
        <v>0</v>
      </c>
      <c r="V245" s="239">
        <v>0</v>
      </c>
      <c r="W245" s="239">
        <v>0</v>
      </c>
      <c r="X245" s="239">
        <v>0</v>
      </c>
      <c r="Y245" s="239">
        <v>0</v>
      </c>
      <c r="Z245" s="239">
        <v>0</v>
      </c>
    </row>
    <row r="246" spans="1:26" x14ac:dyDescent="0.3">
      <c r="A246" s="322" t="s">
        <v>661</v>
      </c>
      <c r="B246" s="204">
        <v>0</v>
      </c>
      <c r="C246" s="204">
        <v>0</v>
      </c>
      <c r="D246" s="204">
        <v>0</v>
      </c>
      <c r="E246" s="204">
        <v>0</v>
      </c>
      <c r="F246" s="204">
        <v>0</v>
      </c>
      <c r="G246" s="204">
        <v>0</v>
      </c>
      <c r="H246" s="204">
        <v>0</v>
      </c>
      <c r="I246" s="204">
        <v>0</v>
      </c>
      <c r="J246" s="204">
        <v>0</v>
      </c>
      <c r="K246" s="204">
        <v>0</v>
      </c>
      <c r="L246" s="204">
        <v>0</v>
      </c>
      <c r="M246" s="204">
        <v>0</v>
      </c>
      <c r="N246" s="204">
        <v>0</v>
      </c>
      <c r="O246" s="204">
        <v>0</v>
      </c>
      <c r="P246" s="204">
        <v>0</v>
      </c>
      <c r="Q246" s="204">
        <v>0</v>
      </c>
      <c r="R246" s="204">
        <v>0</v>
      </c>
      <c r="S246" s="239">
        <v>0</v>
      </c>
      <c r="T246" s="319" t="e">
        <v>#DIV/0!</v>
      </c>
      <c r="U246" s="239">
        <v>0</v>
      </c>
      <c r="V246" s="239">
        <v>0</v>
      </c>
      <c r="W246" s="239">
        <v>0</v>
      </c>
      <c r="X246" s="239">
        <v>0</v>
      </c>
      <c r="Y246" s="239">
        <v>0</v>
      </c>
      <c r="Z246" s="239">
        <v>0</v>
      </c>
    </row>
    <row r="247" spans="1:26" x14ac:dyDescent="0.3">
      <c r="A247" s="314" t="s">
        <v>662</v>
      </c>
      <c r="B247" s="315">
        <v>0</v>
      </c>
      <c r="C247" s="315">
        <v>0</v>
      </c>
      <c r="D247" s="315">
        <v>0</v>
      </c>
      <c r="E247" s="315">
        <v>0</v>
      </c>
      <c r="F247" s="315">
        <v>0</v>
      </c>
      <c r="G247" s="315">
        <v>0</v>
      </c>
      <c r="H247" s="315">
        <v>0</v>
      </c>
      <c r="I247" s="315">
        <v>0</v>
      </c>
      <c r="J247" s="315">
        <v>0</v>
      </c>
      <c r="K247" s="315">
        <v>0</v>
      </c>
      <c r="L247" s="315">
        <v>0</v>
      </c>
      <c r="M247" s="315">
        <v>0</v>
      </c>
      <c r="N247" s="315">
        <v>0</v>
      </c>
      <c r="O247" s="315">
        <v>0</v>
      </c>
      <c r="P247" s="315">
        <v>0</v>
      </c>
      <c r="Q247" s="315">
        <v>0</v>
      </c>
      <c r="R247" s="315">
        <v>0</v>
      </c>
      <c r="S247" s="316">
        <v>0</v>
      </c>
      <c r="T247" s="317" t="e">
        <v>#DIV/0!</v>
      </c>
      <c r="U247" s="316">
        <v>0</v>
      </c>
      <c r="V247" s="316">
        <v>0</v>
      </c>
      <c r="W247" s="316">
        <v>0</v>
      </c>
      <c r="X247" s="316">
        <v>0</v>
      </c>
      <c r="Y247" s="316">
        <v>0</v>
      </c>
      <c r="Z247" s="316">
        <v>0</v>
      </c>
    </row>
    <row r="248" spans="1:26" x14ac:dyDescent="0.3">
      <c r="A248" s="322" t="s">
        <v>663</v>
      </c>
      <c r="B248" s="204">
        <v>0</v>
      </c>
      <c r="C248" s="204">
        <v>0</v>
      </c>
      <c r="D248" s="204">
        <v>0</v>
      </c>
      <c r="E248" s="204">
        <v>0</v>
      </c>
      <c r="F248" s="204">
        <v>0</v>
      </c>
      <c r="G248" s="204">
        <v>0</v>
      </c>
      <c r="H248" s="204">
        <v>0</v>
      </c>
      <c r="I248" s="204">
        <v>0</v>
      </c>
      <c r="J248" s="204">
        <v>0</v>
      </c>
      <c r="K248" s="204">
        <v>0</v>
      </c>
      <c r="L248" s="204">
        <v>0</v>
      </c>
      <c r="M248" s="204">
        <v>0</v>
      </c>
      <c r="N248" s="204">
        <v>0</v>
      </c>
      <c r="O248" s="204">
        <v>0</v>
      </c>
      <c r="P248" s="204">
        <v>0</v>
      </c>
      <c r="Q248" s="204">
        <v>0</v>
      </c>
      <c r="R248" s="204">
        <v>0</v>
      </c>
      <c r="S248" s="239">
        <v>0</v>
      </c>
      <c r="T248" s="319" t="e">
        <v>#DIV/0!</v>
      </c>
      <c r="U248" s="239">
        <v>0</v>
      </c>
      <c r="V248" s="239">
        <v>0</v>
      </c>
      <c r="W248" s="239">
        <v>0</v>
      </c>
      <c r="X248" s="239">
        <v>0</v>
      </c>
      <c r="Y248" s="239">
        <v>0</v>
      </c>
      <c r="Z248" s="239">
        <v>0</v>
      </c>
    </row>
    <row r="249" spans="1:26" x14ac:dyDescent="0.3">
      <c r="A249" s="322" t="s">
        <v>664</v>
      </c>
      <c r="B249" s="204">
        <v>0</v>
      </c>
      <c r="C249" s="204">
        <v>0</v>
      </c>
      <c r="D249" s="204">
        <v>0</v>
      </c>
      <c r="E249" s="204">
        <v>0</v>
      </c>
      <c r="F249" s="204">
        <v>0</v>
      </c>
      <c r="G249" s="204">
        <v>0</v>
      </c>
      <c r="H249" s="204">
        <v>0</v>
      </c>
      <c r="I249" s="204">
        <v>0</v>
      </c>
      <c r="J249" s="204">
        <v>0</v>
      </c>
      <c r="K249" s="204">
        <v>0</v>
      </c>
      <c r="L249" s="204">
        <v>0</v>
      </c>
      <c r="M249" s="204">
        <v>0</v>
      </c>
      <c r="N249" s="204">
        <v>0</v>
      </c>
      <c r="O249" s="204">
        <v>0</v>
      </c>
      <c r="P249" s="204">
        <v>0</v>
      </c>
      <c r="Q249" s="204">
        <v>0</v>
      </c>
      <c r="R249" s="204">
        <v>0</v>
      </c>
      <c r="S249" s="239">
        <v>0</v>
      </c>
      <c r="T249" s="319" t="e">
        <v>#DIV/0!</v>
      </c>
      <c r="U249" s="239">
        <v>0</v>
      </c>
      <c r="V249" s="239">
        <v>0</v>
      </c>
      <c r="W249" s="239">
        <v>0</v>
      </c>
      <c r="X249" s="239">
        <v>0</v>
      </c>
      <c r="Y249" s="239">
        <v>0</v>
      </c>
      <c r="Z249" s="239">
        <v>0</v>
      </c>
    </row>
    <row r="250" spans="1:26" x14ac:dyDescent="0.3">
      <c r="A250" s="322" t="s">
        <v>665</v>
      </c>
      <c r="B250" s="204">
        <v>0</v>
      </c>
      <c r="C250" s="204">
        <v>0</v>
      </c>
      <c r="D250" s="204">
        <v>0</v>
      </c>
      <c r="E250" s="204">
        <v>0</v>
      </c>
      <c r="F250" s="204">
        <v>0</v>
      </c>
      <c r="G250" s="204">
        <v>0</v>
      </c>
      <c r="H250" s="204">
        <v>0</v>
      </c>
      <c r="I250" s="204">
        <v>0</v>
      </c>
      <c r="J250" s="204">
        <v>0</v>
      </c>
      <c r="K250" s="204">
        <v>0</v>
      </c>
      <c r="L250" s="204">
        <v>0</v>
      </c>
      <c r="M250" s="204">
        <v>0</v>
      </c>
      <c r="N250" s="204">
        <v>0</v>
      </c>
      <c r="O250" s="204">
        <v>0</v>
      </c>
      <c r="P250" s="204">
        <v>0</v>
      </c>
      <c r="Q250" s="204">
        <v>0</v>
      </c>
      <c r="R250" s="204">
        <v>0</v>
      </c>
      <c r="S250" s="239">
        <v>0</v>
      </c>
      <c r="T250" s="319" t="e">
        <v>#DIV/0!</v>
      </c>
      <c r="U250" s="239">
        <v>0</v>
      </c>
      <c r="V250" s="239">
        <v>0</v>
      </c>
      <c r="W250" s="239">
        <v>0</v>
      </c>
      <c r="X250" s="239">
        <v>0</v>
      </c>
      <c r="Y250" s="239">
        <v>0</v>
      </c>
      <c r="Z250" s="239">
        <v>0</v>
      </c>
    </row>
    <row r="251" spans="1:26" x14ac:dyDescent="0.3">
      <c r="A251" s="314" t="s">
        <v>666</v>
      </c>
      <c r="B251" s="315">
        <v>0</v>
      </c>
      <c r="C251" s="315">
        <v>0</v>
      </c>
      <c r="D251" s="315">
        <v>0</v>
      </c>
      <c r="E251" s="315">
        <v>0</v>
      </c>
      <c r="F251" s="315">
        <v>0</v>
      </c>
      <c r="G251" s="315">
        <v>0</v>
      </c>
      <c r="H251" s="315">
        <v>0</v>
      </c>
      <c r="I251" s="315">
        <v>0</v>
      </c>
      <c r="J251" s="315">
        <v>0</v>
      </c>
      <c r="K251" s="315">
        <v>0</v>
      </c>
      <c r="L251" s="315">
        <v>0</v>
      </c>
      <c r="M251" s="315">
        <v>0</v>
      </c>
      <c r="N251" s="315">
        <v>0</v>
      </c>
      <c r="O251" s="315">
        <v>0</v>
      </c>
      <c r="P251" s="315">
        <v>0</v>
      </c>
      <c r="Q251" s="315">
        <v>0</v>
      </c>
      <c r="R251" s="315">
        <v>0</v>
      </c>
      <c r="S251" s="316">
        <v>0</v>
      </c>
      <c r="T251" s="317" t="e">
        <v>#DIV/0!</v>
      </c>
      <c r="U251" s="316">
        <v>0</v>
      </c>
      <c r="V251" s="316">
        <v>0</v>
      </c>
      <c r="W251" s="316">
        <v>0</v>
      </c>
      <c r="X251" s="316">
        <v>0</v>
      </c>
      <c r="Y251" s="316">
        <v>0</v>
      </c>
      <c r="Z251" s="316">
        <v>0</v>
      </c>
    </row>
    <row r="252" spans="1:26" x14ac:dyDescent="0.3">
      <c r="A252" s="322" t="s">
        <v>667</v>
      </c>
      <c r="B252" s="204">
        <v>0</v>
      </c>
      <c r="C252" s="204">
        <v>0</v>
      </c>
      <c r="D252" s="204">
        <v>0</v>
      </c>
      <c r="E252" s="204">
        <v>0</v>
      </c>
      <c r="F252" s="204">
        <v>0</v>
      </c>
      <c r="G252" s="204">
        <v>0</v>
      </c>
      <c r="H252" s="204">
        <v>0</v>
      </c>
      <c r="I252" s="204">
        <v>0</v>
      </c>
      <c r="J252" s="204">
        <v>0</v>
      </c>
      <c r="K252" s="204">
        <v>0</v>
      </c>
      <c r="L252" s="204">
        <v>0</v>
      </c>
      <c r="M252" s="204">
        <v>0</v>
      </c>
      <c r="N252" s="204">
        <v>0</v>
      </c>
      <c r="O252" s="204">
        <v>0</v>
      </c>
      <c r="P252" s="204">
        <v>0</v>
      </c>
      <c r="Q252" s="204">
        <v>0</v>
      </c>
      <c r="R252" s="204">
        <v>0</v>
      </c>
      <c r="S252" s="239">
        <v>0</v>
      </c>
      <c r="T252" s="319" t="e">
        <v>#DIV/0!</v>
      </c>
      <c r="U252" s="239">
        <v>0</v>
      </c>
      <c r="V252" s="239">
        <v>0</v>
      </c>
      <c r="W252" s="239">
        <v>0</v>
      </c>
      <c r="X252" s="239">
        <v>0</v>
      </c>
      <c r="Y252" s="239">
        <v>0</v>
      </c>
      <c r="Z252" s="239">
        <v>0</v>
      </c>
    </row>
    <row r="253" spans="1:26" x14ac:dyDescent="0.3">
      <c r="A253" s="322" t="s">
        <v>668</v>
      </c>
      <c r="B253" s="204">
        <v>0</v>
      </c>
      <c r="C253" s="204">
        <v>0</v>
      </c>
      <c r="D253" s="204">
        <v>0</v>
      </c>
      <c r="E253" s="204">
        <v>0</v>
      </c>
      <c r="F253" s="204">
        <v>0</v>
      </c>
      <c r="G253" s="204">
        <v>0</v>
      </c>
      <c r="H253" s="204">
        <v>0</v>
      </c>
      <c r="I253" s="204">
        <v>0</v>
      </c>
      <c r="J253" s="204">
        <v>0</v>
      </c>
      <c r="K253" s="204">
        <v>0</v>
      </c>
      <c r="L253" s="204">
        <v>0</v>
      </c>
      <c r="M253" s="204">
        <v>0</v>
      </c>
      <c r="N253" s="204">
        <v>0</v>
      </c>
      <c r="O253" s="204">
        <v>0</v>
      </c>
      <c r="P253" s="204">
        <v>0</v>
      </c>
      <c r="Q253" s="204">
        <v>0</v>
      </c>
      <c r="R253" s="204">
        <v>0</v>
      </c>
      <c r="S253" s="239">
        <v>0</v>
      </c>
      <c r="T253" s="319" t="e">
        <v>#DIV/0!</v>
      </c>
      <c r="U253" s="239">
        <v>0</v>
      </c>
      <c r="V253" s="239">
        <v>0</v>
      </c>
      <c r="W253" s="239">
        <v>0</v>
      </c>
      <c r="X253" s="239">
        <v>0</v>
      </c>
      <c r="Y253" s="239">
        <v>0</v>
      </c>
      <c r="Z253" s="239">
        <v>0</v>
      </c>
    </row>
    <row r="254" spans="1:26" x14ac:dyDescent="0.3">
      <c r="A254" s="322" t="s">
        <v>669</v>
      </c>
      <c r="B254" s="204">
        <v>0</v>
      </c>
      <c r="C254" s="204">
        <v>0</v>
      </c>
      <c r="D254" s="204">
        <v>0</v>
      </c>
      <c r="E254" s="204">
        <v>0</v>
      </c>
      <c r="F254" s="204">
        <v>0</v>
      </c>
      <c r="G254" s="204">
        <v>0</v>
      </c>
      <c r="H254" s="204">
        <v>0</v>
      </c>
      <c r="I254" s="204">
        <v>0</v>
      </c>
      <c r="J254" s="204">
        <v>0</v>
      </c>
      <c r="K254" s="204">
        <v>0</v>
      </c>
      <c r="L254" s="204">
        <v>0</v>
      </c>
      <c r="M254" s="204">
        <v>0</v>
      </c>
      <c r="N254" s="204">
        <v>0</v>
      </c>
      <c r="O254" s="204">
        <v>0</v>
      </c>
      <c r="P254" s="204">
        <v>0</v>
      </c>
      <c r="Q254" s="204">
        <v>0</v>
      </c>
      <c r="R254" s="204">
        <v>0</v>
      </c>
      <c r="S254" s="239">
        <v>0</v>
      </c>
      <c r="T254" s="319" t="e">
        <v>#DIV/0!</v>
      </c>
      <c r="U254" s="239">
        <v>0</v>
      </c>
      <c r="V254" s="239">
        <v>0</v>
      </c>
      <c r="W254" s="239">
        <v>0</v>
      </c>
      <c r="X254" s="239">
        <v>0</v>
      </c>
      <c r="Y254" s="239">
        <v>0</v>
      </c>
      <c r="Z254" s="239">
        <v>0</v>
      </c>
    </row>
    <row r="255" spans="1:26" x14ac:dyDescent="0.3">
      <c r="A255" s="322" t="s">
        <v>670</v>
      </c>
      <c r="B255" s="204">
        <v>0</v>
      </c>
      <c r="C255" s="204">
        <v>0</v>
      </c>
      <c r="D255" s="204">
        <v>0</v>
      </c>
      <c r="E255" s="204">
        <v>0</v>
      </c>
      <c r="F255" s="204">
        <v>0</v>
      </c>
      <c r="G255" s="204">
        <v>0</v>
      </c>
      <c r="H255" s="204">
        <v>0</v>
      </c>
      <c r="I255" s="204">
        <v>0</v>
      </c>
      <c r="J255" s="204">
        <v>0</v>
      </c>
      <c r="K255" s="204">
        <v>0</v>
      </c>
      <c r="L255" s="204">
        <v>0</v>
      </c>
      <c r="M255" s="204">
        <v>0</v>
      </c>
      <c r="N255" s="204">
        <v>0</v>
      </c>
      <c r="O255" s="204">
        <v>0</v>
      </c>
      <c r="P255" s="204">
        <v>0</v>
      </c>
      <c r="Q255" s="204">
        <v>0</v>
      </c>
      <c r="R255" s="204">
        <v>0</v>
      </c>
      <c r="S255" s="239">
        <v>0</v>
      </c>
      <c r="T255" s="319" t="e">
        <v>#DIV/0!</v>
      </c>
      <c r="U255" s="239">
        <v>0</v>
      </c>
      <c r="V255" s="239">
        <v>0</v>
      </c>
      <c r="W255" s="239">
        <v>0</v>
      </c>
      <c r="X255" s="239">
        <v>0</v>
      </c>
      <c r="Y255" s="239">
        <v>0</v>
      </c>
      <c r="Z255" s="239">
        <v>0</v>
      </c>
    </row>
    <row r="256" spans="1:26" x14ac:dyDescent="0.3">
      <c r="A256" s="322" t="s">
        <v>671</v>
      </c>
      <c r="B256" s="204">
        <v>0</v>
      </c>
      <c r="C256" s="204">
        <v>0</v>
      </c>
      <c r="D256" s="204">
        <v>0</v>
      </c>
      <c r="E256" s="204">
        <v>0</v>
      </c>
      <c r="F256" s="204">
        <v>0</v>
      </c>
      <c r="G256" s="204">
        <v>0</v>
      </c>
      <c r="H256" s="204">
        <v>0</v>
      </c>
      <c r="I256" s="204">
        <v>0</v>
      </c>
      <c r="J256" s="204">
        <v>0</v>
      </c>
      <c r="K256" s="204">
        <v>0</v>
      </c>
      <c r="L256" s="204">
        <v>0</v>
      </c>
      <c r="M256" s="204">
        <v>0</v>
      </c>
      <c r="N256" s="204">
        <v>0</v>
      </c>
      <c r="O256" s="204">
        <v>0</v>
      </c>
      <c r="P256" s="204">
        <v>0</v>
      </c>
      <c r="Q256" s="204">
        <v>0</v>
      </c>
      <c r="R256" s="204">
        <v>0</v>
      </c>
      <c r="S256" s="239">
        <v>0</v>
      </c>
      <c r="T256" s="319" t="e">
        <v>#DIV/0!</v>
      </c>
      <c r="U256" s="239">
        <v>0</v>
      </c>
      <c r="V256" s="239">
        <v>0</v>
      </c>
      <c r="W256" s="239">
        <v>0</v>
      </c>
      <c r="X256" s="239">
        <v>0</v>
      </c>
      <c r="Y256" s="239">
        <v>0</v>
      </c>
      <c r="Z256" s="239">
        <v>0</v>
      </c>
    </row>
    <row r="257" spans="1:26" x14ac:dyDescent="0.3">
      <c r="A257" s="322" t="s">
        <v>672</v>
      </c>
      <c r="B257" s="204">
        <v>0</v>
      </c>
      <c r="C257" s="204">
        <v>0</v>
      </c>
      <c r="D257" s="204">
        <v>0</v>
      </c>
      <c r="E257" s="204">
        <v>0</v>
      </c>
      <c r="F257" s="204">
        <v>0</v>
      </c>
      <c r="G257" s="204">
        <v>0</v>
      </c>
      <c r="H257" s="204">
        <v>0</v>
      </c>
      <c r="I257" s="204">
        <v>0</v>
      </c>
      <c r="J257" s="204">
        <v>0</v>
      </c>
      <c r="K257" s="204">
        <v>0</v>
      </c>
      <c r="L257" s="204">
        <v>0</v>
      </c>
      <c r="M257" s="204">
        <v>0</v>
      </c>
      <c r="N257" s="204">
        <v>0</v>
      </c>
      <c r="O257" s="204">
        <v>0</v>
      </c>
      <c r="P257" s="204">
        <v>0</v>
      </c>
      <c r="Q257" s="204">
        <v>0</v>
      </c>
      <c r="R257" s="204">
        <v>0</v>
      </c>
      <c r="S257" s="239">
        <v>0</v>
      </c>
      <c r="T257" s="319" t="e">
        <v>#DIV/0!</v>
      </c>
      <c r="U257" s="239">
        <v>0</v>
      </c>
      <c r="V257" s="239">
        <v>0</v>
      </c>
      <c r="W257" s="239">
        <v>0</v>
      </c>
      <c r="X257" s="239">
        <v>0</v>
      </c>
      <c r="Y257" s="239">
        <v>0</v>
      </c>
      <c r="Z257" s="239">
        <v>0</v>
      </c>
    </row>
    <row r="258" spans="1:26" x14ac:dyDescent="0.3">
      <c r="A258" s="308" t="s">
        <v>673</v>
      </c>
      <c r="B258" s="309">
        <v>0</v>
      </c>
      <c r="C258" s="309">
        <v>0</v>
      </c>
      <c r="D258" s="309">
        <v>0</v>
      </c>
      <c r="E258" s="309">
        <v>0</v>
      </c>
      <c r="F258" s="309">
        <v>0</v>
      </c>
      <c r="G258" s="309">
        <v>0</v>
      </c>
      <c r="H258" s="309">
        <v>0</v>
      </c>
      <c r="I258" s="309">
        <v>0</v>
      </c>
      <c r="J258" s="309">
        <v>0</v>
      </c>
      <c r="K258" s="309">
        <v>0</v>
      </c>
      <c r="L258" s="309">
        <v>0</v>
      </c>
      <c r="M258" s="309">
        <v>0</v>
      </c>
      <c r="N258" s="309">
        <v>0</v>
      </c>
      <c r="O258" s="309">
        <v>0</v>
      </c>
      <c r="P258" s="309">
        <v>0</v>
      </c>
      <c r="Q258" s="309">
        <v>0</v>
      </c>
      <c r="R258" s="309">
        <v>0</v>
      </c>
      <c r="S258" s="310">
        <v>0</v>
      </c>
      <c r="T258" s="311" t="e">
        <v>#DIV/0!</v>
      </c>
      <c r="U258" s="310">
        <v>0</v>
      </c>
      <c r="V258" s="310">
        <v>0</v>
      </c>
      <c r="W258" s="310">
        <v>0</v>
      </c>
      <c r="X258" s="310">
        <v>0</v>
      </c>
      <c r="Y258" s="310">
        <v>0</v>
      </c>
      <c r="Z258" s="310">
        <v>0</v>
      </c>
    </row>
    <row r="259" spans="1:26" x14ac:dyDescent="0.3">
      <c r="A259" s="314" t="s">
        <v>674</v>
      </c>
      <c r="B259" s="315">
        <v>0</v>
      </c>
      <c r="C259" s="315">
        <v>0</v>
      </c>
      <c r="D259" s="315">
        <v>0</v>
      </c>
      <c r="E259" s="315">
        <v>0</v>
      </c>
      <c r="F259" s="315">
        <v>0</v>
      </c>
      <c r="G259" s="315">
        <v>0</v>
      </c>
      <c r="H259" s="315">
        <v>0</v>
      </c>
      <c r="I259" s="315">
        <v>0</v>
      </c>
      <c r="J259" s="315">
        <v>0</v>
      </c>
      <c r="K259" s="315">
        <v>0</v>
      </c>
      <c r="L259" s="315">
        <v>0</v>
      </c>
      <c r="M259" s="315">
        <v>0</v>
      </c>
      <c r="N259" s="315">
        <v>0</v>
      </c>
      <c r="O259" s="315">
        <v>0</v>
      </c>
      <c r="P259" s="315">
        <v>0</v>
      </c>
      <c r="Q259" s="315">
        <v>0</v>
      </c>
      <c r="R259" s="315">
        <v>0</v>
      </c>
      <c r="S259" s="316">
        <v>0</v>
      </c>
      <c r="T259" s="317" t="e">
        <v>#DIV/0!</v>
      </c>
      <c r="U259" s="316">
        <v>0</v>
      </c>
      <c r="V259" s="316">
        <v>0</v>
      </c>
      <c r="W259" s="316">
        <v>0</v>
      </c>
      <c r="X259" s="316">
        <v>0</v>
      </c>
      <c r="Y259" s="316">
        <v>0</v>
      </c>
      <c r="Z259" s="316">
        <v>0</v>
      </c>
    </row>
    <row r="260" spans="1:26" x14ac:dyDescent="0.3">
      <c r="A260" s="322" t="s">
        <v>675</v>
      </c>
      <c r="B260" s="204">
        <v>0</v>
      </c>
      <c r="C260" s="204">
        <v>0</v>
      </c>
      <c r="D260" s="204">
        <v>0</v>
      </c>
      <c r="E260" s="204">
        <v>0</v>
      </c>
      <c r="F260" s="204">
        <v>0</v>
      </c>
      <c r="G260" s="204">
        <v>0</v>
      </c>
      <c r="H260" s="204">
        <v>0</v>
      </c>
      <c r="I260" s="204">
        <v>0</v>
      </c>
      <c r="J260" s="204">
        <v>0</v>
      </c>
      <c r="K260" s="204">
        <v>0</v>
      </c>
      <c r="L260" s="204">
        <v>0</v>
      </c>
      <c r="M260" s="204">
        <v>0</v>
      </c>
      <c r="N260" s="204">
        <v>0</v>
      </c>
      <c r="O260" s="204">
        <v>0</v>
      </c>
      <c r="P260" s="204">
        <v>0</v>
      </c>
      <c r="Q260" s="204">
        <v>0</v>
      </c>
      <c r="R260" s="204">
        <v>0</v>
      </c>
      <c r="S260" s="239">
        <v>0</v>
      </c>
      <c r="T260" s="319" t="e">
        <v>#DIV/0!</v>
      </c>
      <c r="U260" s="239">
        <v>0</v>
      </c>
      <c r="V260" s="239">
        <v>0</v>
      </c>
      <c r="W260" s="239">
        <v>0</v>
      </c>
      <c r="X260" s="239">
        <v>0</v>
      </c>
      <c r="Y260" s="239">
        <v>0</v>
      </c>
      <c r="Z260" s="239">
        <v>0</v>
      </c>
    </row>
    <row r="261" spans="1:26" x14ac:dyDescent="0.3">
      <c r="A261" s="322" t="s">
        <v>676</v>
      </c>
      <c r="B261" s="204">
        <v>0</v>
      </c>
      <c r="C261" s="204">
        <v>0</v>
      </c>
      <c r="D261" s="204">
        <v>0</v>
      </c>
      <c r="E261" s="204">
        <v>0</v>
      </c>
      <c r="F261" s="204">
        <v>0</v>
      </c>
      <c r="G261" s="204">
        <v>0</v>
      </c>
      <c r="H261" s="204">
        <v>0</v>
      </c>
      <c r="I261" s="204">
        <v>0</v>
      </c>
      <c r="J261" s="204">
        <v>0</v>
      </c>
      <c r="K261" s="204">
        <v>0</v>
      </c>
      <c r="L261" s="204">
        <v>0</v>
      </c>
      <c r="M261" s="204">
        <v>0</v>
      </c>
      <c r="N261" s="204">
        <v>0</v>
      </c>
      <c r="O261" s="204">
        <v>0</v>
      </c>
      <c r="P261" s="204">
        <v>0</v>
      </c>
      <c r="Q261" s="204">
        <v>0</v>
      </c>
      <c r="R261" s="204">
        <v>0</v>
      </c>
      <c r="S261" s="239">
        <v>0</v>
      </c>
      <c r="T261" s="319" t="e">
        <v>#DIV/0!</v>
      </c>
      <c r="U261" s="239">
        <v>0</v>
      </c>
      <c r="V261" s="239">
        <v>0</v>
      </c>
      <c r="W261" s="239">
        <v>0</v>
      </c>
      <c r="X261" s="239">
        <v>0</v>
      </c>
      <c r="Y261" s="239">
        <v>0</v>
      </c>
      <c r="Z261" s="239">
        <v>0</v>
      </c>
    </row>
    <row r="262" spans="1:26" x14ac:dyDescent="0.3">
      <c r="A262" s="322" t="s">
        <v>677</v>
      </c>
      <c r="B262" s="204">
        <v>0</v>
      </c>
      <c r="C262" s="204">
        <v>0</v>
      </c>
      <c r="D262" s="204">
        <v>0</v>
      </c>
      <c r="E262" s="204">
        <v>0</v>
      </c>
      <c r="F262" s="204">
        <v>0</v>
      </c>
      <c r="G262" s="204">
        <v>0</v>
      </c>
      <c r="H262" s="204">
        <v>0</v>
      </c>
      <c r="I262" s="204">
        <v>0</v>
      </c>
      <c r="J262" s="204">
        <v>0</v>
      </c>
      <c r="K262" s="204">
        <v>0</v>
      </c>
      <c r="L262" s="204">
        <v>0</v>
      </c>
      <c r="M262" s="204">
        <v>0</v>
      </c>
      <c r="N262" s="204">
        <v>0</v>
      </c>
      <c r="O262" s="204">
        <v>0</v>
      </c>
      <c r="P262" s="204">
        <v>0</v>
      </c>
      <c r="Q262" s="204">
        <v>0</v>
      </c>
      <c r="R262" s="204">
        <v>0</v>
      </c>
      <c r="S262" s="239">
        <v>0</v>
      </c>
      <c r="T262" s="319" t="e">
        <v>#DIV/0!</v>
      </c>
      <c r="U262" s="239">
        <v>0</v>
      </c>
      <c r="V262" s="239">
        <v>0</v>
      </c>
      <c r="W262" s="239">
        <v>0</v>
      </c>
      <c r="X262" s="239">
        <v>0</v>
      </c>
      <c r="Y262" s="239">
        <v>0</v>
      </c>
      <c r="Z262" s="239">
        <v>0</v>
      </c>
    </row>
    <row r="263" spans="1:26" x14ac:dyDescent="0.3">
      <c r="A263" s="322" t="s">
        <v>678</v>
      </c>
      <c r="B263" s="204">
        <v>0</v>
      </c>
      <c r="C263" s="204">
        <v>0</v>
      </c>
      <c r="D263" s="204">
        <v>0</v>
      </c>
      <c r="E263" s="204">
        <v>0</v>
      </c>
      <c r="F263" s="204">
        <v>0</v>
      </c>
      <c r="G263" s="204">
        <v>0</v>
      </c>
      <c r="H263" s="204">
        <v>0</v>
      </c>
      <c r="I263" s="204">
        <v>0</v>
      </c>
      <c r="J263" s="204">
        <v>0</v>
      </c>
      <c r="K263" s="204">
        <v>0</v>
      </c>
      <c r="L263" s="204">
        <v>0</v>
      </c>
      <c r="M263" s="204">
        <v>0</v>
      </c>
      <c r="N263" s="204">
        <v>0</v>
      </c>
      <c r="O263" s="204">
        <v>0</v>
      </c>
      <c r="P263" s="204">
        <v>0</v>
      </c>
      <c r="Q263" s="204">
        <v>0</v>
      </c>
      <c r="R263" s="204">
        <v>0</v>
      </c>
      <c r="S263" s="239">
        <v>0</v>
      </c>
      <c r="T263" s="319" t="e">
        <v>#DIV/0!</v>
      </c>
      <c r="U263" s="239">
        <v>0</v>
      </c>
      <c r="V263" s="239">
        <v>0</v>
      </c>
      <c r="W263" s="239">
        <v>0</v>
      </c>
      <c r="X263" s="239">
        <v>0</v>
      </c>
      <c r="Y263" s="239">
        <v>0</v>
      </c>
      <c r="Z263" s="239">
        <v>0</v>
      </c>
    </row>
    <row r="264" spans="1:26" x14ac:dyDescent="0.3">
      <c r="A264" s="322" t="s">
        <v>679</v>
      </c>
      <c r="B264" s="204">
        <v>0</v>
      </c>
      <c r="C264" s="204">
        <v>0</v>
      </c>
      <c r="D264" s="204">
        <v>0</v>
      </c>
      <c r="E264" s="204">
        <v>0</v>
      </c>
      <c r="F264" s="204">
        <v>0</v>
      </c>
      <c r="G264" s="204">
        <v>0</v>
      </c>
      <c r="H264" s="204">
        <v>0</v>
      </c>
      <c r="I264" s="204">
        <v>0</v>
      </c>
      <c r="J264" s="204">
        <v>0</v>
      </c>
      <c r="K264" s="204">
        <v>0</v>
      </c>
      <c r="L264" s="204">
        <v>0</v>
      </c>
      <c r="M264" s="204">
        <v>0</v>
      </c>
      <c r="N264" s="204">
        <v>0</v>
      </c>
      <c r="O264" s="204">
        <v>0</v>
      </c>
      <c r="P264" s="204">
        <v>0</v>
      </c>
      <c r="Q264" s="204">
        <v>0</v>
      </c>
      <c r="R264" s="204">
        <v>0</v>
      </c>
      <c r="S264" s="239">
        <v>0</v>
      </c>
      <c r="T264" s="319" t="e">
        <v>#DIV/0!</v>
      </c>
      <c r="U264" s="239">
        <v>0</v>
      </c>
      <c r="V264" s="239">
        <v>0</v>
      </c>
      <c r="W264" s="239">
        <v>0</v>
      </c>
      <c r="X264" s="239">
        <v>0</v>
      </c>
      <c r="Y264" s="239">
        <v>0</v>
      </c>
      <c r="Z264" s="239">
        <v>0</v>
      </c>
    </row>
    <row r="265" spans="1:26" x14ac:dyDescent="0.3">
      <c r="A265" s="322" t="s">
        <v>680</v>
      </c>
      <c r="B265" s="204">
        <v>0</v>
      </c>
      <c r="C265" s="204">
        <v>0</v>
      </c>
      <c r="D265" s="204">
        <v>0</v>
      </c>
      <c r="E265" s="204">
        <v>0</v>
      </c>
      <c r="F265" s="204">
        <v>0</v>
      </c>
      <c r="G265" s="204">
        <v>0</v>
      </c>
      <c r="H265" s="204">
        <v>0</v>
      </c>
      <c r="I265" s="204">
        <v>0</v>
      </c>
      <c r="J265" s="204">
        <v>0</v>
      </c>
      <c r="K265" s="204">
        <v>0</v>
      </c>
      <c r="L265" s="204">
        <v>0</v>
      </c>
      <c r="M265" s="204">
        <v>0</v>
      </c>
      <c r="N265" s="204">
        <v>0</v>
      </c>
      <c r="O265" s="204">
        <v>0</v>
      </c>
      <c r="P265" s="204">
        <v>0</v>
      </c>
      <c r="Q265" s="204">
        <v>0</v>
      </c>
      <c r="R265" s="204">
        <v>0</v>
      </c>
      <c r="S265" s="239">
        <v>0</v>
      </c>
      <c r="T265" s="319" t="e">
        <v>#DIV/0!</v>
      </c>
      <c r="U265" s="239">
        <v>0</v>
      </c>
      <c r="V265" s="239">
        <v>0</v>
      </c>
      <c r="W265" s="239">
        <v>0</v>
      </c>
      <c r="X265" s="239">
        <v>0</v>
      </c>
      <c r="Y265" s="239">
        <v>0</v>
      </c>
      <c r="Z265" s="239">
        <v>0</v>
      </c>
    </row>
    <row r="266" spans="1:26" x14ac:dyDescent="0.3">
      <c r="A266" s="322" t="s">
        <v>681</v>
      </c>
      <c r="B266" s="204">
        <v>0</v>
      </c>
      <c r="C266" s="204">
        <v>0</v>
      </c>
      <c r="D266" s="204">
        <v>0</v>
      </c>
      <c r="E266" s="204">
        <v>0</v>
      </c>
      <c r="F266" s="204">
        <v>0</v>
      </c>
      <c r="G266" s="204">
        <v>0</v>
      </c>
      <c r="H266" s="204">
        <v>0</v>
      </c>
      <c r="I266" s="204">
        <v>0</v>
      </c>
      <c r="J266" s="204">
        <v>0</v>
      </c>
      <c r="K266" s="204">
        <v>0</v>
      </c>
      <c r="L266" s="204">
        <v>0</v>
      </c>
      <c r="M266" s="204">
        <v>0</v>
      </c>
      <c r="N266" s="204">
        <v>0</v>
      </c>
      <c r="O266" s="204">
        <v>0</v>
      </c>
      <c r="P266" s="204">
        <v>0</v>
      </c>
      <c r="Q266" s="204">
        <v>0</v>
      </c>
      <c r="R266" s="204">
        <v>0</v>
      </c>
      <c r="S266" s="239">
        <v>0</v>
      </c>
      <c r="T266" s="319" t="e">
        <v>#DIV/0!</v>
      </c>
      <c r="U266" s="239">
        <v>0</v>
      </c>
      <c r="V266" s="239">
        <v>0</v>
      </c>
      <c r="W266" s="239">
        <v>0</v>
      </c>
      <c r="X266" s="239">
        <v>0</v>
      </c>
      <c r="Y266" s="239">
        <v>0</v>
      </c>
      <c r="Z266" s="239">
        <v>0</v>
      </c>
    </row>
    <row r="267" spans="1:26" x14ac:dyDescent="0.3">
      <c r="A267" s="322" t="s">
        <v>682</v>
      </c>
      <c r="B267" s="204">
        <v>0</v>
      </c>
      <c r="C267" s="204">
        <v>0</v>
      </c>
      <c r="D267" s="204">
        <v>0</v>
      </c>
      <c r="E267" s="204">
        <v>0</v>
      </c>
      <c r="F267" s="204">
        <v>0</v>
      </c>
      <c r="G267" s="204">
        <v>0</v>
      </c>
      <c r="H267" s="204">
        <v>0</v>
      </c>
      <c r="I267" s="204">
        <v>0</v>
      </c>
      <c r="J267" s="204">
        <v>0</v>
      </c>
      <c r="K267" s="204">
        <v>0</v>
      </c>
      <c r="L267" s="204">
        <v>0</v>
      </c>
      <c r="M267" s="204">
        <v>0</v>
      </c>
      <c r="N267" s="204">
        <v>0</v>
      </c>
      <c r="O267" s="204">
        <v>0</v>
      </c>
      <c r="P267" s="204">
        <v>0</v>
      </c>
      <c r="Q267" s="204">
        <v>0</v>
      </c>
      <c r="R267" s="204">
        <v>0</v>
      </c>
      <c r="S267" s="239">
        <v>0</v>
      </c>
      <c r="T267" s="319" t="e">
        <v>#DIV/0!</v>
      </c>
      <c r="U267" s="239">
        <v>0</v>
      </c>
      <c r="V267" s="239">
        <v>0</v>
      </c>
      <c r="W267" s="239">
        <v>0</v>
      </c>
      <c r="X267" s="239">
        <v>0</v>
      </c>
      <c r="Y267" s="239">
        <v>0</v>
      </c>
      <c r="Z267" s="239">
        <v>0</v>
      </c>
    </row>
    <row r="268" spans="1:26" x14ac:dyDescent="0.3">
      <c r="A268" s="322" t="s">
        <v>683</v>
      </c>
      <c r="B268" s="204">
        <v>0</v>
      </c>
      <c r="C268" s="204">
        <v>0</v>
      </c>
      <c r="D268" s="204">
        <v>0</v>
      </c>
      <c r="E268" s="204">
        <v>0</v>
      </c>
      <c r="F268" s="204">
        <v>0</v>
      </c>
      <c r="G268" s="204">
        <v>0</v>
      </c>
      <c r="H268" s="204">
        <v>0</v>
      </c>
      <c r="I268" s="204">
        <v>0</v>
      </c>
      <c r="J268" s="204">
        <v>0</v>
      </c>
      <c r="K268" s="204">
        <v>0</v>
      </c>
      <c r="L268" s="204">
        <v>0</v>
      </c>
      <c r="M268" s="204">
        <v>0</v>
      </c>
      <c r="N268" s="204">
        <v>0</v>
      </c>
      <c r="O268" s="204">
        <v>0</v>
      </c>
      <c r="P268" s="204">
        <v>0</v>
      </c>
      <c r="Q268" s="204">
        <v>0</v>
      </c>
      <c r="R268" s="204">
        <v>0</v>
      </c>
      <c r="S268" s="239">
        <v>0</v>
      </c>
      <c r="T268" s="319" t="e">
        <v>#DIV/0!</v>
      </c>
      <c r="U268" s="239">
        <v>0</v>
      </c>
      <c r="V268" s="239">
        <v>0</v>
      </c>
      <c r="W268" s="239">
        <v>0</v>
      </c>
      <c r="X268" s="239">
        <v>0</v>
      </c>
      <c r="Y268" s="239">
        <v>0</v>
      </c>
      <c r="Z268" s="239">
        <v>0</v>
      </c>
    </row>
    <row r="269" spans="1:26" x14ac:dyDescent="0.3">
      <c r="A269" s="322" t="s">
        <v>684</v>
      </c>
      <c r="B269" s="204">
        <v>0</v>
      </c>
      <c r="C269" s="204">
        <v>0</v>
      </c>
      <c r="D269" s="204">
        <v>0</v>
      </c>
      <c r="E269" s="204">
        <v>0</v>
      </c>
      <c r="F269" s="204">
        <v>0</v>
      </c>
      <c r="G269" s="204">
        <v>0</v>
      </c>
      <c r="H269" s="204">
        <v>0</v>
      </c>
      <c r="I269" s="204">
        <v>0</v>
      </c>
      <c r="J269" s="204">
        <v>0</v>
      </c>
      <c r="K269" s="204">
        <v>0</v>
      </c>
      <c r="L269" s="204">
        <v>0</v>
      </c>
      <c r="M269" s="204">
        <v>0</v>
      </c>
      <c r="N269" s="204">
        <v>0</v>
      </c>
      <c r="O269" s="204">
        <v>0</v>
      </c>
      <c r="P269" s="204">
        <v>0</v>
      </c>
      <c r="Q269" s="204">
        <v>0</v>
      </c>
      <c r="R269" s="204">
        <v>0</v>
      </c>
      <c r="S269" s="239">
        <v>0</v>
      </c>
      <c r="T269" s="319" t="e">
        <v>#DIV/0!</v>
      </c>
      <c r="U269" s="239">
        <v>0</v>
      </c>
      <c r="V269" s="239">
        <v>0</v>
      </c>
      <c r="W269" s="239">
        <v>0</v>
      </c>
      <c r="X269" s="239">
        <v>0</v>
      </c>
      <c r="Y269" s="239">
        <v>0</v>
      </c>
      <c r="Z269" s="239">
        <v>0</v>
      </c>
    </row>
    <row r="270" spans="1:26" x14ac:dyDescent="0.3">
      <c r="A270" s="322" t="s">
        <v>685</v>
      </c>
      <c r="B270" s="204">
        <v>0</v>
      </c>
      <c r="C270" s="204">
        <v>0</v>
      </c>
      <c r="D270" s="204">
        <v>0</v>
      </c>
      <c r="E270" s="204">
        <v>0</v>
      </c>
      <c r="F270" s="204">
        <v>0</v>
      </c>
      <c r="G270" s="204">
        <v>0</v>
      </c>
      <c r="H270" s="204">
        <v>0</v>
      </c>
      <c r="I270" s="204">
        <v>0</v>
      </c>
      <c r="J270" s="204">
        <v>0</v>
      </c>
      <c r="K270" s="204">
        <v>0</v>
      </c>
      <c r="L270" s="204">
        <v>0</v>
      </c>
      <c r="M270" s="204">
        <v>0</v>
      </c>
      <c r="N270" s="204">
        <v>0</v>
      </c>
      <c r="O270" s="204">
        <v>0</v>
      </c>
      <c r="P270" s="204">
        <v>0</v>
      </c>
      <c r="Q270" s="204">
        <v>0</v>
      </c>
      <c r="R270" s="204">
        <v>0</v>
      </c>
      <c r="S270" s="239">
        <v>0</v>
      </c>
      <c r="T270" s="319" t="e">
        <v>#DIV/0!</v>
      </c>
      <c r="U270" s="239">
        <v>0</v>
      </c>
      <c r="V270" s="239">
        <v>0</v>
      </c>
      <c r="W270" s="239">
        <v>0</v>
      </c>
      <c r="X270" s="239">
        <v>0</v>
      </c>
      <c r="Y270" s="239">
        <v>0</v>
      </c>
      <c r="Z270" s="239">
        <v>0</v>
      </c>
    </row>
    <row r="271" spans="1:26" x14ac:dyDescent="0.3">
      <c r="A271" s="322" t="s">
        <v>686</v>
      </c>
      <c r="B271" s="204">
        <v>0</v>
      </c>
      <c r="C271" s="204">
        <v>0</v>
      </c>
      <c r="D271" s="204">
        <v>0</v>
      </c>
      <c r="E271" s="204">
        <v>0</v>
      </c>
      <c r="F271" s="204">
        <v>0</v>
      </c>
      <c r="G271" s="204">
        <v>0</v>
      </c>
      <c r="H271" s="204">
        <v>0</v>
      </c>
      <c r="I271" s="204">
        <v>0</v>
      </c>
      <c r="J271" s="204">
        <v>0</v>
      </c>
      <c r="K271" s="204">
        <v>0</v>
      </c>
      <c r="L271" s="204">
        <v>0</v>
      </c>
      <c r="M271" s="204">
        <v>0</v>
      </c>
      <c r="N271" s="204">
        <v>0</v>
      </c>
      <c r="O271" s="204">
        <v>0</v>
      </c>
      <c r="P271" s="204">
        <v>0</v>
      </c>
      <c r="Q271" s="204">
        <v>0</v>
      </c>
      <c r="R271" s="204">
        <v>0</v>
      </c>
      <c r="S271" s="239">
        <v>0</v>
      </c>
      <c r="T271" s="319" t="e">
        <v>#DIV/0!</v>
      </c>
      <c r="U271" s="239">
        <v>0</v>
      </c>
      <c r="V271" s="239">
        <v>0</v>
      </c>
      <c r="W271" s="239">
        <v>0</v>
      </c>
      <c r="X271" s="239">
        <v>0</v>
      </c>
      <c r="Y271" s="239">
        <v>0</v>
      </c>
      <c r="Z271" s="239">
        <v>0</v>
      </c>
    </row>
    <row r="272" spans="1:26" x14ac:dyDescent="0.3">
      <c r="A272" s="322" t="s">
        <v>687</v>
      </c>
      <c r="B272" s="204">
        <v>0</v>
      </c>
      <c r="C272" s="204">
        <v>0</v>
      </c>
      <c r="D272" s="204">
        <v>0</v>
      </c>
      <c r="E272" s="204">
        <v>0</v>
      </c>
      <c r="F272" s="204">
        <v>0</v>
      </c>
      <c r="G272" s="204">
        <v>0</v>
      </c>
      <c r="H272" s="204">
        <v>0</v>
      </c>
      <c r="I272" s="204">
        <v>0</v>
      </c>
      <c r="J272" s="204">
        <v>0</v>
      </c>
      <c r="K272" s="204">
        <v>0</v>
      </c>
      <c r="L272" s="204">
        <v>0</v>
      </c>
      <c r="M272" s="204">
        <v>0</v>
      </c>
      <c r="N272" s="204">
        <v>0</v>
      </c>
      <c r="O272" s="204">
        <v>0</v>
      </c>
      <c r="P272" s="204">
        <v>0</v>
      </c>
      <c r="Q272" s="204">
        <v>0</v>
      </c>
      <c r="R272" s="204">
        <v>0</v>
      </c>
      <c r="S272" s="239">
        <v>0</v>
      </c>
      <c r="T272" s="319" t="e">
        <v>#DIV/0!</v>
      </c>
      <c r="U272" s="239">
        <v>0</v>
      </c>
      <c r="V272" s="239">
        <v>0</v>
      </c>
      <c r="W272" s="239">
        <v>0</v>
      </c>
      <c r="X272" s="239">
        <v>0</v>
      </c>
      <c r="Y272" s="239">
        <v>0</v>
      </c>
      <c r="Z272" s="239">
        <v>0</v>
      </c>
    </row>
    <row r="273" spans="1:26" x14ac:dyDescent="0.3">
      <c r="A273" s="322" t="s">
        <v>688</v>
      </c>
      <c r="B273" s="204">
        <v>0</v>
      </c>
      <c r="C273" s="204">
        <v>0</v>
      </c>
      <c r="D273" s="204">
        <v>0</v>
      </c>
      <c r="E273" s="204">
        <v>0</v>
      </c>
      <c r="F273" s="204">
        <v>0</v>
      </c>
      <c r="G273" s="204">
        <v>0</v>
      </c>
      <c r="H273" s="204">
        <v>0</v>
      </c>
      <c r="I273" s="204">
        <v>0</v>
      </c>
      <c r="J273" s="204">
        <v>0</v>
      </c>
      <c r="K273" s="204">
        <v>0</v>
      </c>
      <c r="L273" s="204">
        <v>0</v>
      </c>
      <c r="M273" s="204">
        <v>0</v>
      </c>
      <c r="N273" s="204">
        <v>0</v>
      </c>
      <c r="O273" s="204">
        <v>0</v>
      </c>
      <c r="P273" s="204">
        <v>0</v>
      </c>
      <c r="Q273" s="204">
        <v>0</v>
      </c>
      <c r="R273" s="204">
        <v>0</v>
      </c>
      <c r="S273" s="239">
        <v>0</v>
      </c>
      <c r="T273" s="319" t="e">
        <v>#DIV/0!</v>
      </c>
      <c r="U273" s="239">
        <v>0</v>
      </c>
      <c r="V273" s="239">
        <v>0</v>
      </c>
      <c r="W273" s="239">
        <v>0</v>
      </c>
      <c r="X273" s="239">
        <v>0</v>
      </c>
      <c r="Y273" s="239">
        <v>0</v>
      </c>
      <c r="Z273" s="239">
        <v>0</v>
      </c>
    </row>
    <row r="274" spans="1:26" x14ac:dyDescent="0.3">
      <c r="A274" s="314" t="s">
        <v>689</v>
      </c>
      <c r="B274" s="320">
        <v>0</v>
      </c>
      <c r="C274" s="320">
        <v>0</v>
      </c>
      <c r="D274" s="320">
        <v>0</v>
      </c>
      <c r="E274" s="320">
        <v>0</v>
      </c>
      <c r="F274" s="320">
        <v>0</v>
      </c>
      <c r="G274" s="320">
        <v>0</v>
      </c>
      <c r="H274" s="320">
        <v>0</v>
      </c>
      <c r="I274" s="320">
        <v>0</v>
      </c>
      <c r="J274" s="320">
        <v>0</v>
      </c>
      <c r="K274" s="320">
        <v>0</v>
      </c>
      <c r="L274" s="320">
        <v>0</v>
      </c>
      <c r="M274" s="320">
        <v>0</v>
      </c>
      <c r="N274" s="320">
        <v>0</v>
      </c>
      <c r="O274" s="320">
        <v>0</v>
      </c>
      <c r="P274" s="320">
        <v>0</v>
      </c>
      <c r="Q274" s="320">
        <v>0</v>
      </c>
      <c r="R274" s="320">
        <v>0</v>
      </c>
      <c r="S274" s="316">
        <v>0</v>
      </c>
      <c r="T274" s="317" t="e">
        <v>#DIV/0!</v>
      </c>
      <c r="U274" s="316">
        <v>0</v>
      </c>
      <c r="V274" s="316">
        <v>0</v>
      </c>
      <c r="W274" s="316">
        <v>0</v>
      </c>
      <c r="X274" s="316">
        <v>0</v>
      </c>
      <c r="Y274" s="316">
        <v>0</v>
      </c>
      <c r="Z274" s="316">
        <v>0</v>
      </c>
    </row>
    <row r="275" spans="1:26" x14ac:dyDescent="0.3">
      <c r="A275" s="308" t="s">
        <v>690</v>
      </c>
      <c r="B275" s="309">
        <v>0</v>
      </c>
      <c r="C275" s="309">
        <v>0</v>
      </c>
      <c r="D275" s="309">
        <v>0</v>
      </c>
      <c r="E275" s="309">
        <v>0</v>
      </c>
      <c r="F275" s="309">
        <v>0</v>
      </c>
      <c r="G275" s="309">
        <v>0</v>
      </c>
      <c r="H275" s="309">
        <v>0</v>
      </c>
      <c r="I275" s="309">
        <v>0</v>
      </c>
      <c r="J275" s="309">
        <v>0</v>
      </c>
      <c r="K275" s="309">
        <v>0</v>
      </c>
      <c r="L275" s="309">
        <v>0</v>
      </c>
      <c r="M275" s="309">
        <v>0</v>
      </c>
      <c r="N275" s="309">
        <v>0</v>
      </c>
      <c r="O275" s="309">
        <v>0</v>
      </c>
      <c r="P275" s="309">
        <v>0</v>
      </c>
      <c r="Q275" s="309">
        <v>0</v>
      </c>
      <c r="R275" s="309">
        <v>0</v>
      </c>
      <c r="S275" s="310">
        <v>0</v>
      </c>
      <c r="T275" s="311" t="e">
        <v>#DIV/0!</v>
      </c>
      <c r="U275" s="310">
        <v>0</v>
      </c>
      <c r="V275" s="310">
        <v>0</v>
      </c>
      <c r="W275" s="310">
        <v>0</v>
      </c>
      <c r="X275" s="310">
        <v>0</v>
      </c>
      <c r="Y275" s="310">
        <v>0</v>
      </c>
      <c r="Z275" s="310">
        <v>0</v>
      </c>
    </row>
    <row r="276" spans="1:26" x14ac:dyDescent="0.3">
      <c r="A276" s="314" t="s">
        <v>691</v>
      </c>
      <c r="B276" s="315">
        <v>0</v>
      </c>
      <c r="C276" s="315">
        <v>0</v>
      </c>
      <c r="D276" s="315">
        <v>0</v>
      </c>
      <c r="E276" s="315">
        <v>0</v>
      </c>
      <c r="F276" s="315">
        <v>0</v>
      </c>
      <c r="G276" s="315">
        <v>0</v>
      </c>
      <c r="H276" s="315">
        <v>0</v>
      </c>
      <c r="I276" s="315">
        <v>0</v>
      </c>
      <c r="J276" s="315">
        <v>0</v>
      </c>
      <c r="K276" s="315">
        <v>0</v>
      </c>
      <c r="L276" s="315">
        <v>0</v>
      </c>
      <c r="M276" s="315">
        <v>0</v>
      </c>
      <c r="N276" s="315">
        <v>0</v>
      </c>
      <c r="O276" s="315">
        <v>0</v>
      </c>
      <c r="P276" s="315">
        <v>0</v>
      </c>
      <c r="Q276" s="315">
        <v>0</v>
      </c>
      <c r="R276" s="315">
        <v>0</v>
      </c>
      <c r="S276" s="316">
        <v>0</v>
      </c>
      <c r="T276" s="317" t="e">
        <v>#DIV/0!</v>
      </c>
      <c r="U276" s="316">
        <v>0</v>
      </c>
      <c r="V276" s="316">
        <v>0</v>
      </c>
      <c r="W276" s="316">
        <v>0</v>
      </c>
      <c r="X276" s="316">
        <v>0</v>
      </c>
      <c r="Y276" s="316">
        <v>0</v>
      </c>
      <c r="Z276" s="316">
        <v>0</v>
      </c>
    </row>
    <row r="277" spans="1:26" x14ac:dyDescent="0.3">
      <c r="A277" s="322" t="s">
        <v>692</v>
      </c>
      <c r="B277" s="204">
        <v>0</v>
      </c>
      <c r="C277" s="204">
        <v>0</v>
      </c>
      <c r="D277" s="204">
        <v>0</v>
      </c>
      <c r="E277" s="204">
        <v>0</v>
      </c>
      <c r="F277" s="204">
        <v>0</v>
      </c>
      <c r="G277" s="204">
        <v>0</v>
      </c>
      <c r="H277" s="204">
        <v>0</v>
      </c>
      <c r="I277" s="204">
        <v>0</v>
      </c>
      <c r="J277" s="204">
        <v>0</v>
      </c>
      <c r="K277" s="204">
        <v>0</v>
      </c>
      <c r="L277" s="204">
        <v>0</v>
      </c>
      <c r="M277" s="204">
        <v>0</v>
      </c>
      <c r="N277" s="204">
        <v>0</v>
      </c>
      <c r="O277" s="204">
        <v>0</v>
      </c>
      <c r="P277" s="204">
        <v>0</v>
      </c>
      <c r="Q277" s="204">
        <v>0</v>
      </c>
      <c r="R277" s="204">
        <v>0</v>
      </c>
      <c r="S277" s="239">
        <v>0</v>
      </c>
      <c r="T277" s="319" t="e">
        <v>#DIV/0!</v>
      </c>
      <c r="U277" s="239">
        <v>0</v>
      </c>
      <c r="V277" s="239">
        <v>0</v>
      </c>
      <c r="W277" s="239">
        <v>0</v>
      </c>
      <c r="X277" s="239">
        <v>0</v>
      </c>
      <c r="Y277" s="239">
        <v>0</v>
      </c>
      <c r="Z277" s="239">
        <v>0</v>
      </c>
    </row>
    <row r="278" spans="1:26" x14ac:dyDescent="0.3">
      <c r="A278" s="322" t="s">
        <v>693</v>
      </c>
      <c r="B278" s="204">
        <v>0</v>
      </c>
      <c r="C278" s="204">
        <v>0</v>
      </c>
      <c r="D278" s="204">
        <v>0</v>
      </c>
      <c r="E278" s="204">
        <v>0</v>
      </c>
      <c r="F278" s="204">
        <v>0</v>
      </c>
      <c r="G278" s="204">
        <v>0</v>
      </c>
      <c r="H278" s="204">
        <v>0</v>
      </c>
      <c r="I278" s="204">
        <v>0</v>
      </c>
      <c r="J278" s="204">
        <v>0</v>
      </c>
      <c r="K278" s="204">
        <v>0</v>
      </c>
      <c r="L278" s="204">
        <v>0</v>
      </c>
      <c r="M278" s="204">
        <v>0</v>
      </c>
      <c r="N278" s="204">
        <v>0</v>
      </c>
      <c r="O278" s="204">
        <v>0</v>
      </c>
      <c r="P278" s="204">
        <v>0</v>
      </c>
      <c r="Q278" s="204">
        <v>0</v>
      </c>
      <c r="R278" s="204">
        <v>0</v>
      </c>
      <c r="S278" s="239">
        <v>0</v>
      </c>
      <c r="T278" s="319" t="e">
        <v>#DIV/0!</v>
      </c>
      <c r="U278" s="239">
        <v>0</v>
      </c>
      <c r="V278" s="239">
        <v>0</v>
      </c>
      <c r="W278" s="239">
        <v>0</v>
      </c>
      <c r="X278" s="239">
        <v>0</v>
      </c>
      <c r="Y278" s="239">
        <v>0</v>
      </c>
      <c r="Z278" s="239">
        <v>0</v>
      </c>
    </row>
    <row r="279" spans="1:26" x14ac:dyDescent="0.3">
      <c r="A279" s="322" t="s">
        <v>694</v>
      </c>
      <c r="B279" s="204">
        <v>0</v>
      </c>
      <c r="C279" s="204">
        <v>0</v>
      </c>
      <c r="D279" s="204">
        <v>0</v>
      </c>
      <c r="E279" s="204">
        <v>0</v>
      </c>
      <c r="F279" s="204">
        <v>0</v>
      </c>
      <c r="G279" s="204">
        <v>0</v>
      </c>
      <c r="H279" s="204">
        <v>0</v>
      </c>
      <c r="I279" s="204">
        <v>0</v>
      </c>
      <c r="J279" s="204">
        <v>0</v>
      </c>
      <c r="K279" s="204">
        <v>0</v>
      </c>
      <c r="L279" s="204">
        <v>0</v>
      </c>
      <c r="M279" s="204">
        <v>0</v>
      </c>
      <c r="N279" s="204">
        <v>0</v>
      </c>
      <c r="O279" s="204">
        <v>0</v>
      </c>
      <c r="P279" s="204">
        <v>0</v>
      </c>
      <c r="Q279" s="204">
        <v>0</v>
      </c>
      <c r="R279" s="204">
        <v>0</v>
      </c>
      <c r="S279" s="239">
        <v>0</v>
      </c>
      <c r="T279" s="319" t="e">
        <v>#DIV/0!</v>
      </c>
      <c r="U279" s="239">
        <v>0</v>
      </c>
      <c r="V279" s="239">
        <v>0</v>
      </c>
      <c r="W279" s="239">
        <v>0</v>
      </c>
      <c r="X279" s="239">
        <v>0</v>
      </c>
      <c r="Y279" s="239">
        <v>0</v>
      </c>
      <c r="Z279" s="239">
        <v>0</v>
      </c>
    </row>
    <row r="280" spans="1:26" x14ac:dyDescent="0.3">
      <c r="A280" s="322" t="s">
        <v>695</v>
      </c>
      <c r="B280" s="204">
        <v>0</v>
      </c>
      <c r="C280" s="204">
        <v>0</v>
      </c>
      <c r="D280" s="204">
        <v>0</v>
      </c>
      <c r="E280" s="204">
        <v>0</v>
      </c>
      <c r="F280" s="204">
        <v>0</v>
      </c>
      <c r="G280" s="204">
        <v>0</v>
      </c>
      <c r="H280" s="204">
        <v>0</v>
      </c>
      <c r="I280" s="204">
        <v>0</v>
      </c>
      <c r="J280" s="204">
        <v>0</v>
      </c>
      <c r="K280" s="204">
        <v>0</v>
      </c>
      <c r="L280" s="204">
        <v>0</v>
      </c>
      <c r="M280" s="204">
        <v>0</v>
      </c>
      <c r="N280" s="204">
        <v>0</v>
      </c>
      <c r="O280" s="204">
        <v>0</v>
      </c>
      <c r="P280" s="204">
        <v>0</v>
      </c>
      <c r="Q280" s="204">
        <v>0</v>
      </c>
      <c r="R280" s="204">
        <v>0</v>
      </c>
      <c r="S280" s="239">
        <v>0</v>
      </c>
      <c r="T280" s="319" t="e">
        <v>#DIV/0!</v>
      </c>
      <c r="U280" s="239">
        <v>0</v>
      </c>
      <c r="V280" s="239">
        <v>0</v>
      </c>
      <c r="W280" s="239">
        <v>0</v>
      </c>
      <c r="X280" s="239">
        <v>0</v>
      </c>
      <c r="Y280" s="239">
        <v>0</v>
      </c>
      <c r="Z280" s="239">
        <v>0</v>
      </c>
    </row>
    <row r="281" spans="1:26" x14ac:dyDescent="0.3">
      <c r="A281" s="322" t="s">
        <v>696</v>
      </c>
      <c r="B281" s="204">
        <v>0</v>
      </c>
      <c r="C281" s="204">
        <v>0</v>
      </c>
      <c r="D281" s="204">
        <v>0</v>
      </c>
      <c r="E281" s="204">
        <v>0</v>
      </c>
      <c r="F281" s="204">
        <v>0</v>
      </c>
      <c r="G281" s="204">
        <v>0</v>
      </c>
      <c r="H281" s="204">
        <v>0</v>
      </c>
      <c r="I281" s="204">
        <v>0</v>
      </c>
      <c r="J281" s="204">
        <v>0</v>
      </c>
      <c r="K281" s="204">
        <v>0</v>
      </c>
      <c r="L281" s="204">
        <v>0</v>
      </c>
      <c r="M281" s="204">
        <v>0</v>
      </c>
      <c r="N281" s="204">
        <v>0</v>
      </c>
      <c r="O281" s="204">
        <v>0</v>
      </c>
      <c r="P281" s="204">
        <v>0</v>
      </c>
      <c r="Q281" s="204">
        <v>0</v>
      </c>
      <c r="R281" s="204">
        <v>0</v>
      </c>
      <c r="S281" s="239">
        <v>0</v>
      </c>
      <c r="T281" s="319" t="e">
        <v>#DIV/0!</v>
      </c>
      <c r="U281" s="239">
        <v>0</v>
      </c>
      <c r="V281" s="239">
        <v>0</v>
      </c>
      <c r="W281" s="239">
        <v>0</v>
      </c>
      <c r="X281" s="239">
        <v>0</v>
      </c>
      <c r="Y281" s="239">
        <v>0</v>
      </c>
      <c r="Z281" s="239">
        <v>0</v>
      </c>
    </row>
    <row r="282" spans="1:26" x14ac:dyDescent="0.3">
      <c r="A282" s="322" t="s">
        <v>697</v>
      </c>
      <c r="B282" s="204">
        <v>0</v>
      </c>
      <c r="C282" s="204">
        <v>0</v>
      </c>
      <c r="D282" s="204">
        <v>0</v>
      </c>
      <c r="E282" s="204">
        <v>0</v>
      </c>
      <c r="F282" s="204">
        <v>0</v>
      </c>
      <c r="G282" s="204">
        <v>0</v>
      </c>
      <c r="H282" s="204">
        <v>0</v>
      </c>
      <c r="I282" s="204">
        <v>0</v>
      </c>
      <c r="J282" s="204">
        <v>0</v>
      </c>
      <c r="K282" s="204">
        <v>0</v>
      </c>
      <c r="L282" s="204">
        <v>0</v>
      </c>
      <c r="M282" s="204">
        <v>0</v>
      </c>
      <c r="N282" s="204">
        <v>0</v>
      </c>
      <c r="O282" s="204">
        <v>0</v>
      </c>
      <c r="P282" s="204">
        <v>0</v>
      </c>
      <c r="Q282" s="204">
        <v>0</v>
      </c>
      <c r="R282" s="204">
        <v>0</v>
      </c>
      <c r="S282" s="239">
        <v>0</v>
      </c>
      <c r="T282" s="319" t="e">
        <v>#DIV/0!</v>
      </c>
      <c r="U282" s="239">
        <v>0</v>
      </c>
      <c r="V282" s="239">
        <v>0</v>
      </c>
      <c r="W282" s="239">
        <v>0</v>
      </c>
      <c r="X282" s="239">
        <v>0</v>
      </c>
      <c r="Y282" s="239">
        <v>0</v>
      </c>
      <c r="Z282" s="239">
        <v>0</v>
      </c>
    </row>
    <row r="283" spans="1:26" x14ac:dyDescent="0.3">
      <c r="A283" s="322" t="s">
        <v>698</v>
      </c>
      <c r="B283" s="204">
        <v>0</v>
      </c>
      <c r="C283" s="204">
        <v>0</v>
      </c>
      <c r="D283" s="204">
        <v>0</v>
      </c>
      <c r="E283" s="204">
        <v>0</v>
      </c>
      <c r="F283" s="204">
        <v>0</v>
      </c>
      <c r="G283" s="204">
        <v>0</v>
      </c>
      <c r="H283" s="204">
        <v>0</v>
      </c>
      <c r="I283" s="204">
        <v>0</v>
      </c>
      <c r="J283" s="204">
        <v>0</v>
      </c>
      <c r="K283" s="204">
        <v>0</v>
      </c>
      <c r="L283" s="204">
        <v>0</v>
      </c>
      <c r="M283" s="204">
        <v>0</v>
      </c>
      <c r="N283" s="204">
        <v>0</v>
      </c>
      <c r="O283" s="204">
        <v>0</v>
      </c>
      <c r="P283" s="204">
        <v>0</v>
      </c>
      <c r="Q283" s="204">
        <v>0</v>
      </c>
      <c r="R283" s="204">
        <v>0</v>
      </c>
      <c r="S283" s="239">
        <v>0</v>
      </c>
      <c r="T283" s="319" t="e">
        <v>#DIV/0!</v>
      </c>
      <c r="U283" s="239">
        <v>0</v>
      </c>
      <c r="V283" s="239">
        <v>0</v>
      </c>
      <c r="W283" s="239">
        <v>0</v>
      </c>
      <c r="X283" s="239">
        <v>0</v>
      </c>
      <c r="Y283" s="239">
        <v>0</v>
      </c>
      <c r="Z283" s="239">
        <v>0</v>
      </c>
    </row>
    <row r="284" spans="1:26" x14ac:dyDescent="0.3">
      <c r="A284" s="322" t="s">
        <v>699</v>
      </c>
      <c r="B284" s="204">
        <v>0</v>
      </c>
      <c r="C284" s="204">
        <v>0</v>
      </c>
      <c r="D284" s="204">
        <v>0</v>
      </c>
      <c r="E284" s="204">
        <v>0</v>
      </c>
      <c r="F284" s="204">
        <v>0</v>
      </c>
      <c r="G284" s="204">
        <v>0</v>
      </c>
      <c r="H284" s="204">
        <v>0</v>
      </c>
      <c r="I284" s="204">
        <v>0</v>
      </c>
      <c r="J284" s="204">
        <v>0</v>
      </c>
      <c r="K284" s="204">
        <v>0</v>
      </c>
      <c r="L284" s="204">
        <v>0</v>
      </c>
      <c r="M284" s="204">
        <v>0</v>
      </c>
      <c r="N284" s="204">
        <v>0</v>
      </c>
      <c r="O284" s="204">
        <v>0</v>
      </c>
      <c r="P284" s="204">
        <v>0</v>
      </c>
      <c r="Q284" s="204">
        <v>0</v>
      </c>
      <c r="R284" s="204">
        <v>0</v>
      </c>
      <c r="S284" s="239">
        <v>0</v>
      </c>
      <c r="T284" s="319" t="e">
        <v>#DIV/0!</v>
      </c>
      <c r="U284" s="239">
        <v>0</v>
      </c>
      <c r="V284" s="239">
        <v>0</v>
      </c>
      <c r="W284" s="239">
        <v>0</v>
      </c>
      <c r="X284" s="239">
        <v>0</v>
      </c>
      <c r="Y284" s="239">
        <v>0</v>
      </c>
      <c r="Z284" s="239">
        <v>0</v>
      </c>
    </row>
    <row r="285" spans="1:26" x14ac:dyDescent="0.3">
      <c r="A285" s="322" t="s">
        <v>700</v>
      </c>
      <c r="B285" s="204">
        <v>0</v>
      </c>
      <c r="C285" s="204">
        <v>0</v>
      </c>
      <c r="D285" s="204">
        <v>0</v>
      </c>
      <c r="E285" s="204">
        <v>0</v>
      </c>
      <c r="F285" s="204">
        <v>0</v>
      </c>
      <c r="G285" s="204">
        <v>0</v>
      </c>
      <c r="H285" s="204">
        <v>0</v>
      </c>
      <c r="I285" s="204">
        <v>0</v>
      </c>
      <c r="J285" s="204">
        <v>0</v>
      </c>
      <c r="K285" s="204">
        <v>0</v>
      </c>
      <c r="L285" s="204">
        <v>0</v>
      </c>
      <c r="M285" s="204">
        <v>0</v>
      </c>
      <c r="N285" s="204">
        <v>0</v>
      </c>
      <c r="O285" s="204">
        <v>0</v>
      </c>
      <c r="P285" s="204">
        <v>0</v>
      </c>
      <c r="Q285" s="204">
        <v>0</v>
      </c>
      <c r="R285" s="204">
        <v>0</v>
      </c>
      <c r="S285" s="239">
        <v>0</v>
      </c>
      <c r="T285" s="319" t="e">
        <v>#DIV/0!</v>
      </c>
      <c r="U285" s="239">
        <v>0</v>
      </c>
      <c r="V285" s="239">
        <v>0</v>
      </c>
      <c r="W285" s="239">
        <v>0</v>
      </c>
      <c r="X285" s="239">
        <v>0</v>
      </c>
      <c r="Y285" s="239">
        <v>0</v>
      </c>
      <c r="Z285" s="239">
        <v>0</v>
      </c>
    </row>
    <row r="286" spans="1:26" x14ac:dyDescent="0.3">
      <c r="A286" s="322" t="s">
        <v>701</v>
      </c>
      <c r="B286" s="204">
        <v>0</v>
      </c>
      <c r="C286" s="204">
        <v>0</v>
      </c>
      <c r="D286" s="204">
        <v>0</v>
      </c>
      <c r="E286" s="204">
        <v>0</v>
      </c>
      <c r="F286" s="204">
        <v>0</v>
      </c>
      <c r="G286" s="204">
        <v>0</v>
      </c>
      <c r="H286" s="204">
        <v>0</v>
      </c>
      <c r="I286" s="204">
        <v>0</v>
      </c>
      <c r="J286" s="204">
        <v>0</v>
      </c>
      <c r="K286" s="204">
        <v>0</v>
      </c>
      <c r="L286" s="204">
        <v>0</v>
      </c>
      <c r="M286" s="204">
        <v>0</v>
      </c>
      <c r="N286" s="204">
        <v>0</v>
      </c>
      <c r="O286" s="204">
        <v>0</v>
      </c>
      <c r="P286" s="204">
        <v>0</v>
      </c>
      <c r="Q286" s="204">
        <v>0</v>
      </c>
      <c r="R286" s="204">
        <v>0</v>
      </c>
      <c r="S286" s="239">
        <v>0</v>
      </c>
      <c r="T286" s="319" t="e">
        <v>#DIV/0!</v>
      </c>
      <c r="U286" s="239">
        <v>0</v>
      </c>
      <c r="V286" s="239">
        <v>0</v>
      </c>
      <c r="W286" s="239">
        <v>0</v>
      </c>
      <c r="X286" s="239">
        <v>0</v>
      </c>
      <c r="Y286" s="239">
        <v>0</v>
      </c>
      <c r="Z286" s="239">
        <v>0</v>
      </c>
    </row>
    <row r="287" spans="1:26" x14ac:dyDescent="0.3">
      <c r="A287" s="322" t="s">
        <v>702</v>
      </c>
      <c r="B287" s="204">
        <v>0</v>
      </c>
      <c r="C287" s="204">
        <v>0</v>
      </c>
      <c r="D287" s="204">
        <v>0</v>
      </c>
      <c r="E287" s="204">
        <v>0</v>
      </c>
      <c r="F287" s="204">
        <v>0</v>
      </c>
      <c r="G287" s="204">
        <v>0</v>
      </c>
      <c r="H287" s="204">
        <v>0</v>
      </c>
      <c r="I287" s="204">
        <v>0</v>
      </c>
      <c r="J287" s="204">
        <v>0</v>
      </c>
      <c r="K287" s="204">
        <v>0</v>
      </c>
      <c r="L287" s="204">
        <v>0</v>
      </c>
      <c r="M287" s="204">
        <v>0</v>
      </c>
      <c r="N287" s="204">
        <v>0</v>
      </c>
      <c r="O287" s="204">
        <v>0</v>
      </c>
      <c r="P287" s="204">
        <v>0</v>
      </c>
      <c r="Q287" s="204">
        <v>0</v>
      </c>
      <c r="R287" s="204">
        <v>0</v>
      </c>
      <c r="S287" s="239">
        <v>0</v>
      </c>
      <c r="T287" s="319" t="e">
        <v>#DIV/0!</v>
      </c>
      <c r="U287" s="239">
        <v>0</v>
      </c>
      <c r="V287" s="239">
        <v>0</v>
      </c>
      <c r="W287" s="239">
        <v>0</v>
      </c>
      <c r="X287" s="239">
        <v>0</v>
      </c>
      <c r="Y287" s="239">
        <v>0</v>
      </c>
      <c r="Z287" s="239">
        <v>0</v>
      </c>
    </row>
    <row r="288" spans="1:26" x14ac:dyDescent="0.3">
      <c r="A288" s="322" t="s">
        <v>703</v>
      </c>
      <c r="B288" s="204">
        <v>0</v>
      </c>
      <c r="C288" s="204">
        <v>0</v>
      </c>
      <c r="D288" s="204">
        <v>0</v>
      </c>
      <c r="E288" s="204">
        <v>0</v>
      </c>
      <c r="F288" s="204">
        <v>0</v>
      </c>
      <c r="G288" s="204">
        <v>0</v>
      </c>
      <c r="H288" s="204">
        <v>0</v>
      </c>
      <c r="I288" s="204">
        <v>0</v>
      </c>
      <c r="J288" s="204">
        <v>0</v>
      </c>
      <c r="K288" s="204">
        <v>0</v>
      </c>
      <c r="L288" s="204">
        <v>0</v>
      </c>
      <c r="M288" s="204">
        <v>0</v>
      </c>
      <c r="N288" s="204">
        <v>0</v>
      </c>
      <c r="O288" s="204">
        <v>0</v>
      </c>
      <c r="P288" s="204">
        <v>0</v>
      </c>
      <c r="Q288" s="204">
        <v>0</v>
      </c>
      <c r="R288" s="204">
        <v>0</v>
      </c>
      <c r="S288" s="239">
        <v>0</v>
      </c>
      <c r="T288" s="319" t="e">
        <v>#DIV/0!</v>
      </c>
      <c r="U288" s="239">
        <v>0</v>
      </c>
      <c r="V288" s="239">
        <v>0</v>
      </c>
      <c r="W288" s="239">
        <v>0</v>
      </c>
      <c r="X288" s="239">
        <v>0</v>
      </c>
      <c r="Y288" s="239">
        <v>0</v>
      </c>
      <c r="Z288" s="239">
        <v>0</v>
      </c>
    </row>
    <row r="289" spans="1:26" x14ac:dyDescent="0.3">
      <c r="A289" s="322" t="s">
        <v>704</v>
      </c>
      <c r="B289" s="204">
        <v>0</v>
      </c>
      <c r="C289" s="204">
        <v>0</v>
      </c>
      <c r="D289" s="204">
        <v>0</v>
      </c>
      <c r="E289" s="204">
        <v>0</v>
      </c>
      <c r="F289" s="204">
        <v>0</v>
      </c>
      <c r="G289" s="204">
        <v>0</v>
      </c>
      <c r="H289" s="204">
        <v>0</v>
      </c>
      <c r="I289" s="204">
        <v>0</v>
      </c>
      <c r="J289" s="204">
        <v>0</v>
      </c>
      <c r="K289" s="204">
        <v>0</v>
      </c>
      <c r="L289" s="204">
        <v>0</v>
      </c>
      <c r="M289" s="204">
        <v>0</v>
      </c>
      <c r="N289" s="204">
        <v>0</v>
      </c>
      <c r="O289" s="204">
        <v>0</v>
      </c>
      <c r="P289" s="204">
        <v>0</v>
      </c>
      <c r="Q289" s="204">
        <v>0</v>
      </c>
      <c r="R289" s="204">
        <v>0</v>
      </c>
      <c r="S289" s="239">
        <v>0</v>
      </c>
      <c r="T289" s="319" t="e">
        <v>#DIV/0!</v>
      </c>
      <c r="U289" s="239">
        <v>0</v>
      </c>
      <c r="V289" s="239">
        <v>0</v>
      </c>
      <c r="W289" s="239">
        <v>0</v>
      </c>
      <c r="X289" s="239">
        <v>0</v>
      </c>
      <c r="Y289" s="239">
        <v>0</v>
      </c>
      <c r="Z289" s="239">
        <v>0</v>
      </c>
    </row>
    <row r="290" spans="1:26" x14ac:dyDescent="0.3">
      <c r="A290" s="322" t="s">
        <v>705</v>
      </c>
      <c r="B290" s="204">
        <v>0</v>
      </c>
      <c r="C290" s="204">
        <v>0</v>
      </c>
      <c r="D290" s="204">
        <v>0</v>
      </c>
      <c r="E290" s="204">
        <v>0</v>
      </c>
      <c r="F290" s="204">
        <v>0</v>
      </c>
      <c r="G290" s="204">
        <v>0</v>
      </c>
      <c r="H290" s="204">
        <v>0</v>
      </c>
      <c r="I290" s="204">
        <v>0</v>
      </c>
      <c r="J290" s="204">
        <v>0</v>
      </c>
      <c r="K290" s="204">
        <v>0</v>
      </c>
      <c r="L290" s="204">
        <v>0</v>
      </c>
      <c r="M290" s="204">
        <v>0</v>
      </c>
      <c r="N290" s="204">
        <v>0</v>
      </c>
      <c r="O290" s="204">
        <v>0</v>
      </c>
      <c r="P290" s="204">
        <v>0</v>
      </c>
      <c r="Q290" s="204">
        <v>0</v>
      </c>
      <c r="R290" s="204">
        <v>0</v>
      </c>
      <c r="S290" s="239">
        <v>0</v>
      </c>
      <c r="T290" s="319" t="e">
        <v>#DIV/0!</v>
      </c>
      <c r="U290" s="239">
        <v>0</v>
      </c>
      <c r="V290" s="239">
        <v>0</v>
      </c>
      <c r="W290" s="239">
        <v>0</v>
      </c>
      <c r="X290" s="239">
        <v>0</v>
      </c>
      <c r="Y290" s="239">
        <v>0</v>
      </c>
      <c r="Z290" s="239">
        <v>0</v>
      </c>
    </row>
    <row r="291" spans="1:26" x14ac:dyDescent="0.3">
      <c r="A291" s="322" t="s">
        <v>706</v>
      </c>
      <c r="B291" s="204">
        <v>0</v>
      </c>
      <c r="C291" s="204">
        <v>0</v>
      </c>
      <c r="D291" s="204">
        <v>0</v>
      </c>
      <c r="E291" s="204">
        <v>0</v>
      </c>
      <c r="F291" s="204">
        <v>0</v>
      </c>
      <c r="G291" s="204">
        <v>0</v>
      </c>
      <c r="H291" s="204">
        <v>0</v>
      </c>
      <c r="I291" s="204">
        <v>0</v>
      </c>
      <c r="J291" s="204">
        <v>0</v>
      </c>
      <c r="K291" s="204">
        <v>0</v>
      </c>
      <c r="L291" s="204">
        <v>0</v>
      </c>
      <c r="M291" s="204">
        <v>0</v>
      </c>
      <c r="N291" s="204">
        <v>0</v>
      </c>
      <c r="O291" s="204">
        <v>0</v>
      </c>
      <c r="P291" s="204">
        <v>0</v>
      </c>
      <c r="Q291" s="204">
        <v>0</v>
      </c>
      <c r="R291" s="204">
        <v>0</v>
      </c>
      <c r="S291" s="239">
        <v>0</v>
      </c>
      <c r="T291" s="319" t="e">
        <v>#DIV/0!</v>
      </c>
      <c r="U291" s="239">
        <v>0</v>
      </c>
      <c r="V291" s="239">
        <v>0</v>
      </c>
      <c r="W291" s="239">
        <v>0</v>
      </c>
      <c r="X291" s="239">
        <v>0</v>
      </c>
      <c r="Y291" s="239">
        <v>0</v>
      </c>
      <c r="Z291" s="239">
        <v>0</v>
      </c>
    </row>
    <row r="292" spans="1:26" x14ac:dyDescent="0.3">
      <c r="A292" s="322" t="s">
        <v>707</v>
      </c>
      <c r="B292" s="204">
        <v>0</v>
      </c>
      <c r="C292" s="204">
        <v>0</v>
      </c>
      <c r="D292" s="204">
        <v>0</v>
      </c>
      <c r="E292" s="204">
        <v>0</v>
      </c>
      <c r="F292" s="204">
        <v>0</v>
      </c>
      <c r="G292" s="204">
        <v>0</v>
      </c>
      <c r="H292" s="204">
        <v>0</v>
      </c>
      <c r="I292" s="204">
        <v>0</v>
      </c>
      <c r="J292" s="204">
        <v>0</v>
      </c>
      <c r="K292" s="204">
        <v>0</v>
      </c>
      <c r="L292" s="204">
        <v>0</v>
      </c>
      <c r="M292" s="204">
        <v>0</v>
      </c>
      <c r="N292" s="204">
        <v>0</v>
      </c>
      <c r="O292" s="204">
        <v>0</v>
      </c>
      <c r="P292" s="204">
        <v>0</v>
      </c>
      <c r="Q292" s="204">
        <v>0</v>
      </c>
      <c r="R292" s="204">
        <v>0</v>
      </c>
      <c r="S292" s="239">
        <v>0</v>
      </c>
      <c r="T292" s="319" t="e">
        <v>#DIV/0!</v>
      </c>
      <c r="U292" s="239">
        <v>0</v>
      </c>
      <c r="V292" s="239">
        <v>0</v>
      </c>
      <c r="W292" s="239">
        <v>0</v>
      </c>
      <c r="X292" s="239">
        <v>0</v>
      </c>
      <c r="Y292" s="239">
        <v>0</v>
      </c>
      <c r="Z292" s="239">
        <v>0</v>
      </c>
    </row>
    <row r="293" spans="1:26" x14ac:dyDescent="0.3">
      <c r="A293" s="322" t="s">
        <v>708</v>
      </c>
      <c r="B293" s="204">
        <v>0</v>
      </c>
      <c r="C293" s="204">
        <v>0</v>
      </c>
      <c r="D293" s="204">
        <v>0</v>
      </c>
      <c r="E293" s="204">
        <v>0</v>
      </c>
      <c r="F293" s="204">
        <v>0</v>
      </c>
      <c r="G293" s="204">
        <v>0</v>
      </c>
      <c r="H293" s="204">
        <v>0</v>
      </c>
      <c r="I293" s="204">
        <v>0</v>
      </c>
      <c r="J293" s="204">
        <v>0</v>
      </c>
      <c r="K293" s="204">
        <v>0</v>
      </c>
      <c r="L293" s="204">
        <v>0</v>
      </c>
      <c r="M293" s="204">
        <v>0</v>
      </c>
      <c r="N293" s="204">
        <v>0</v>
      </c>
      <c r="O293" s="204">
        <v>0</v>
      </c>
      <c r="P293" s="204">
        <v>0</v>
      </c>
      <c r="Q293" s="204">
        <v>0</v>
      </c>
      <c r="R293" s="204">
        <v>0</v>
      </c>
      <c r="S293" s="239">
        <v>0</v>
      </c>
      <c r="T293" s="319" t="e">
        <v>#DIV/0!</v>
      </c>
      <c r="U293" s="239">
        <v>0</v>
      </c>
      <c r="V293" s="239">
        <v>0</v>
      </c>
      <c r="W293" s="239">
        <v>0</v>
      </c>
      <c r="X293" s="239">
        <v>0</v>
      </c>
      <c r="Y293" s="239">
        <v>0</v>
      </c>
      <c r="Z293" s="239">
        <v>0</v>
      </c>
    </row>
    <row r="294" spans="1:26" x14ac:dyDescent="0.3">
      <c r="A294" s="322" t="s">
        <v>709</v>
      </c>
      <c r="B294" s="204">
        <v>0</v>
      </c>
      <c r="C294" s="204">
        <v>0</v>
      </c>
      <c r="D294" s="204">
        <v>0</v>
      </c>
      <c r="E294" s="204">
        <v>0</v>
      </c>
      <c r="F294" s="204">
        <v>0</v>
      </c>
      <c r="G294" s="204">
        <v>0</v>
      </c>
      <c r="H294" s="204">
        <v>0</v>
      </c>
      <c r="I294" s="204">
        <v>0</v>
      </c>
      <c r="J294" s="204">
        <v>0</v>
      </c>
      <c r="K294" s="204">
        <v>0</v>
      </c>
      <c r="L294" s="204">
        <v>0</v>
      </c>
      <c r="M294" s="204">
        <v>0</v>
      </c>
      <c r="N294" s="204">
        <v>0</v>
      </c>
      <c r="O294" s="204">
        <v>0</v>
      </c>
      <c r="P294" s="204">
        <v>0</v>
      </c>
      <c r="Q294" s="204">
        <v>0</v>
      </c>
      <c r="R294" s="204">
        <v>0</v>
      </c>
      <c r="S294" s="239">
        <v>0</v>
      </c>
      <c r="T294" s="319" t="e">
        <v>#DIV/0!</v>
      </c>
      <c r="U294" s="239">
        <v>0</v>
      </c>
      <c r="V294" s="239">
        <v>0</v>
      </c>
      <c r="W294" s="239">
        <v>0</v>
      </c>
      <c r="X294" s="239">
        <v>0</v>
      </c>
      <c r="Y294" s="239">
        <v>0</v>
      </c>
      <c r="Z294" s="239">
        <v>0</v>
      </c>
    </row>
    <row r="295" spans="1:26" x14ac:dyDescent="0.3">
      <c r="A295" s="326" t="s">
        <v>710</v>
      </c>
      <c r="B295" s="327">
        <v>0</v>
      </c>
      <c r="C295" s="327">
        <v>0</v>
      </c>
      <c r="D295" s="327">
        <v>5541.36</v>
      </c>
      <c r="E295" s="327">
        <v>5541.36</v>
      </c>
      <c r="F295" s="327">
        <v>5541.36</v>
      </c>
      <c r="G295" s="327">
        <v>5541.36</v>
      </c>
      <c r="H295" s="327">
        <v>0</v>
      </c>
      <c r="I295" s="327">
        <v>0</v>
      </c>
      <c r="J295" s="327">
        <v>0</v>
      </c>
      <c r="K295" s="327">
        <v>0</v>
      </c>
      <c r="L295" s="327">
        <v>0</v>
      </c>
      <c r="M295" s="327">
        <v>0</v>
      </c>
      <c r="N295" s="327">
        <v>0</v>
      </c>
      <c r="O295" s="327">
        <v>0</v>
      </c>
      <c r="P295" s="327">
        <v>0</v>
      </c>
      <c r="Q295" s="327">
        <v>0</v>
      </c>
      <c r="R295" s="327">
        <v>0</v>
      </c>
      <c r="S295" s="328">
        <v>5541.36</v>
      </c>
      <c r="T295" s="329" t="e">
        <v>#DIV/0!</v>
      </c>
      <c r="U295" s="328">
        <v>-5541.36</v>
      </c>
      <c r="V295" s="328">
        <v>-5541.36</v>
      </c>
      <c r="W295" s="328">
        <v>-5541.36</v>
      </c>
      <c r="X295" s="328">
        <v>0</v>
      </c>
      <c r="Y295" s="328">
        <v>0</v>
      </c>
      <c r="Z295" s="328">
        <v>0</v>
      </c>
    </row>
    <row r="296" spans="1:26" x14ac:dyDescent="0.3">
      <c r="A296" s="314" t="s">
        <v>711</v>
      </c>
      <c r="B296" s="320">
        <v>0</v>
      </c>
      <c r="C296" s="320">
        <v>0</v>
      </c>
      <c r="D296" s="320">
        <v>0</v>
      </c>
      <c r="E296" s="320">
        <v>0</v>
      </c>
      <c r="F296" s="320">
        <v>0</v>
      </c>
      <c r="G296" s="320">
        <v>0</v>
      </c>
      <c r="H296" s="320">
        <v>0</v>
      </c>
      <c r="I296" s="320">
        <v>0</v>
      </c>
      <c r="J296" s="320">
        <v>0</v>
      </c>
      <c r="K296" s="320">
        <v>0</v>
      </c>
      <c r="L296" s="320">
        <v>0</v>
      </c>
      <c r="M296" s="320">
        <v>0</v>
      </c>
      <c r="N296" s="320">
        <v>0</v>
      </c>
      <c r="O296" s="320">
        <v>0</v>
      </c>
      <c r="P296" s="320">
        <v>0</v>
      </c>
      <c r="Q296" s="320">
        <v>0</v>
      </c>
      <c r="R296" s="320">
        <v>0</v>
      </c>
      <c r="S296" s="316">
        <v>0</v>
      </c>
      <c r="T296" s="317" t="e">
        <v>#DIV/0!</v>
      </c>
      <c r="U296" s="316">
        <v>0</v>
      </c>
      <c r="V296" s="316">
        <v>0</v>
      </c>
      <c r="W296" s="316">
        <v>0</v>
      </c>
      <c r="X296" s="316">
        <v>0</v>
      </c>
      <c r="Y296" s="316">
        <v>0</v>
      </c>
      <c r="Z296" s="316">
        <v>0</v>
      </c>
    </row>
    <row r="297" spans="1:26" x14ac:dyDescent="0.3">
      <c r="A297" s="314" t="s">
        <v>712</v>
      </c>
      <c r="B297" s="315">
        <v>0</v>
      </c>
      <c r="C297" s="315">
        <v>0</v>
      </c>
      <c r="D297" s="315">
        <v>0</v>
      </c>
      <c r="E297" s="315">
        <v>0</v>
      </c>
      <c r="F297" s="315">
        <v>0</v>
      </c>
      <c r="G297" s="315">
        <v>0</v>
      </c>
      <c r="H297" s="315">
        <v>0</v>
      </c>
      <c r="I297" s="315">
        <v>0</v>
      </c>
      <c r="J297" s="315">
        <v>0</v>
      </c>
      <c r="K297" s="315">
        <v>0</v>
      </c>
      <c r="L297" s="315">
        <v>0</v>
      </c>
      <c r="M297" s="315">
        <v>0</v>
      </c>
      <c r="N297" s="315">
        <v>0</v>
      </c>
      <c r="O297" s="315">
        <v>0</v>
      </c>
      <c r="P297" s="315">
        <v>0</v>
      </c>
      <c r="Q297" s="315">
        <v>0</v>
      </c>
      <c r="R297" s="315">
        <v>0</v>
      </c>
      <c r="S297" s="316">
        <v>0</v>
      </c>
      <c r="T297" s="317" t="e">
        <v>#DIV/0!</v>
      </c>
      <c r="U297" s="316">
        <v>0</v>
      </c>
      <c r="V297" s="316">
        <v>0</v>
      </c>
      <c r="W297" s="316">
        <v>0</v>
      </c>
      <c r="X297" s="316">
        <v>0</v>
      </c>
      <c r="Y297" s="316">
        <v>0</v>
      </c>
      <c r="Z297" s="316">
        <v>0</v>
      </c>
    </row>
    <row r="298" spans="1:26" x14ac:dyDescent="0.3">
      <c r="A298" s="322" t="s">
        <v>713</v>
      </c>
      <c r="B298" s="204">
        <v>0</v>
      </c>
      <c r="C298" s="204">
        <v>0</v>
      </c>
      <c r="D298" s="204">
        <v>0</v>
      </c>
      <c r="E298" s="204">
        <v>0</v>
      </c>
      <c r="F298" s="204">
        <v>0</v>
      </c>
      <c r="G298" s="204">
        <v>0</v>
      </c>
      <c r="H298" s="204">
        <v>0</v>
      </c>
      <c r="I298" s="204">
        <v>0</v>
      </c>
      <c r="J298" s="204">
        <v>0</v>
      </c>
      <c r="K298" s="204">
        <v>0</v>
      </c>
      <c r="L298" s="204">
        <v>0</v>
      </c>
      <c r="M298" s="204">
        <v>0</v>
      </c>
      <c r="N298" s="204">
        <v>0</v>
      </c>
      <c r="O298" s="204">
        <v>0</v>
      </c>
      <c r="P298" s="204">
        <v>0</v>
      </c>
      <c r="Q298" s="204">
        <v>0</v>
      </c>
      <c r="R298" s="204">
        <v>0</v>
      </c>
      <c r="S298" s="239">
        <v>0</v>
      </c>
      <c r="T298" s="319" t="e">
        <v>#DIV/0!</v>
      </c>
      <c r="U298" s="239">
        <v>0</v>
      </c>
      <c r="V298" s="239">
        <v>0</v>
      </c>
      <c r="W298" s="239">
        <v>0</v>
      </c>
      <c r="X298" s="239">
        <v>0</v>
      </c>
      <c r="Y298" s="239">
        <v>0</v>
      </c>
      <c r="Z298" s="239">
        <v>0</v>
      </c>
    </row>
    <row r="299" spans="1:26" x14ac:dyDescent="0.3">
      <c r="A299" s="322" t="s">
        <v>714</v>
      </c>
      <c r="B299" s="204">
        <v>0</v>
      </c>
      <c r="C299" s="204">
        <v>0</v>
      </c>
      <c r="D299" s="204">
        <v>0</v>
      </c>
      <c r="E299" s="204">
        <v>0</v>
      </c>
      <c r="F299" s="204">
        <v>0</v>
      </c>
      <c r="G299" s="204">
        <v>0</v>
      </c>
      <c r="H299" s="204">
        <v>0</v>
      </c>
      <c r="I299" s="204">
        <v>0</v>
      </c>
      <c r="J299" s="204">
        <v>0</v>
      </c>
      <c r="K299" s="204">
        <v>0</v>
      </c>
      <c r="L299" s="204">
        <v>0</v>
      </c>
      <c r="M299" s="204">
        <v>0</v>
      </c>
      <c r="N299" s="204">
        <v>0</v>
      </c>
      <c r="O299" s="204">
        <v>0</v>
      </c>
      <c r="P299" s="204">
        <v>0</v>
      </c>
      <c r="Q299" s="204">
        <v>0</v>
      </c>
      <c r="R299" s="204">
        <v>0</v>
      </c>
      <c r="S299" s="239">
        <v>0</v>
      </c>
      <c r="T299" s="319" t="e">
        <v>#DIV/0!</v>
      </c>
      <c r="U299" s="239">
        <v>0</v>
      </c>
      <c r="V299" s="239">
        <v>0</v>
      </c>
      <c r="W299" s="239">
        <v>0</v>
      </c>
      <c r="X299" s="239">
        <v>0</v>
      </c>
      <c r="Y299" s="239">
        <v>0</v>
      </c>
      <c r="Z299" s="239">
        <v>0</v>
      </c>
    </row>
    <row r="300" spans="1:26" x14ac:dyDescent="0.3">
      <c r="A300" s="322" t="s">
        <v>715</v>
      </c>
      <c r="B300" s="204">
        <v>0</v>
      </c>
      <c r="C300" s="204">
        <v>0</v>
      </c>
      <c r="D300" s="204">
        <v>0</v>
      </c>
      <c r="E300" s="204">
        <v>0</v>
      </c>
      <c r="F300" s="204">
        <v>0</v>
      </c>
      <c r="G300" s="204">
        <v>0</v>
      </c>
      <c r="H300" s="204">
        <v>0</v>
      </c>
      <c r="I300" s="204">
        <v>0</v>
      </c>
      <c r="J300" s="204">
        <v>0</v>
      </c>
      <c r="K300" s="204">
        <v>0</v>
      </c>
      <c r="L300" s="204">
        <v>0</v>
      </c>
      <c r="M300" s="204">
        <v>0</v>
      </c>
      <c r="N300" s="204">
        <v>0</v>
      </c>
      <c r="O300" s="204">
        <v>0</v>
      </c>
      <c r="P300" s="204">
        <v>0</v>
      </c>
      <c r="Q300" s="204">
        <v>0</v>
      </c>
      <c r="R300" s="204">
        <v>0</v>
      </c>
      <c r="S300" s="239">
        <v>0</v>
      </c>
      <c r="T300" s="319" t="e">
        <v>#DIV/0!</v>
      </c>
      <c r="U300" s="239">
        <v>0</v>
      </c>
      <c r="V300" s="239">
        <v>0</v>
      </c>
      <c r="W300" s="239">
        <v>0</v>
      </c>
      <c r="X300" s="239">
        <v>0</v>
      </c>
      <c r="Y300" s="239">
        <v>0</v>
      </c>
      <c r="Z300" s="239">
        <v>0</v>
      </c>
    </row>
    <row r="301" spans="1:26" x14ac:dyDescent="0.3">
      <c r="A301" s="314" t="s">
        <v>716</v>
      </c>
      <c r="B301" s="315">
        <v>0</v>
      </c>
      <c r="C301" s="315">
        <v>0</v>
      </c>
      <c r="D301" s="315">
        <v>0</v>
      </c>
      <c r="E301" s="315">
        <v>0</v>
      </c>
      <c r="F301" s="315">
        <v>0</v>
      </c>
      <c r="G301" s="315">
        <v>0</v>
      </c>
      <c r="H301" s="315">
        <v>0</v>
      </c>
      <c r="I301" s="315">
        <v>0</v>
      </c>
      <c r="J301" s="315">
        <v>0</v>
      </c>
      <c r="K301" s="315">
        <v>0</v>
      </c>
      <c r="L301" s="315">
        <v>0</v>
      </c>
      <c r="M301" s="315">
        <v>0</v>
      </c>
      <c r="N301" s="315">
        <v>0</v>
      </c>
      <c r="O301" s="315">
        <v>0</v>
      </c>
      <c r="P301" s="315">
        <v>0</v>
      </c>
      <c r="Q301" s="315">
        <v>0</v>
      </c>
      <c r="R301" s="315">
        <v>0</v>
      </c>
      <c r="S301" s="316">
        <v>0</v>
      </c>
      <c r="T301" s="317" t="e">
        <v>#DIV/0!</v>
      </c>
      <c r="U301" s="316">
        <v>0</v>
      </c>
      <c r="V301" s="316">
        <v>0</v>
      </c>
      <c r="W301" s="316">
        <v>0</v>
      </c>
      <c r="X301" s="316">
        <v>0</v>
      </c>
      <c r="Y301" s="316">
        <v>0</v>
      </c>
      <c r="Z301" s="316">
        <v>0</v>
      </c>
    </row>
    <row r="302" spans="1:26" x14ac:dyDescent="0.3">
      <c r="A302" s="322" t="s">
        <v>717</v>
      </c>
      <c r="B302" s="204">
        <v>0</v>
      </c>
      <c r="C302" s="204">
        <v>0</v>
      </c>
      <c r="D302" s="204">
        <v>0</v>
      </c>
      <c r="E302" s="204">
        <v>0</v>
      </c>
      <c r="F302" s="204">
        <v>0</v>
      </c>
      <c r="G302" s="204">
        <v>0</v>
      </c>
      <c r="H302" s="204">
        <v>0</v>
      </c>
      <c r="I302" s="204">
        <v>0</v>
      </c>
      <c r="J302" s="204">
        <v>0</v>
      </c>
      <c r="K302" s="204">
        <v>0</v>
      </c>
      <c r="L302" s="204">
        <v>0</v>
      </c>
      <c r="M302" s="204">
        <v>0</v>
      </c>
      <c r="N302" s="204">
        <v>0</v>
      </c>
      <c r="O302" s="204">
        <v>0</v>
      </c>
      <c r="P302" s="204">
        <v>0</v>
      </c>
      <c r="Q302" s="204">
        <v>0</v>
      </c>
      <c r="R302" s="204">
        <v>0</v>
      </c>
      <c r="S302" s="239">
        <v>0</v>
      </c>
      <c r="T302" s="319" t="e">
        <v>#DIV/0!</v>
      </c>
      <c r="U302" s="239">
        <v>0</v>
      </c>
      <c r="V302" s="239">
        <v>0</v>
      </c>
      <c r="W302" s="239">
        <v>0</v>
      </c>
      <c r="X302" s="239">
        <v>0</v>
      </c>
      <c r="Y302" s="239">
        <v>0</v>
      </c>
      <c r="Z302" s="239">
        <v>0</v>
      </c>
    </row>
    <row r="303" spans="1:26" x14ac:dyDescent="0.3">
      <c r="A303" s="322" t="s">
        <v>718</v>
      </c>
      <c r="B303" s="204">
        <v>0</v>
      </c>
      <c r="C303" s="204">
        <v>0</v>
      </c>
      <c r="D303" s="204">
        <v>0</v>
      </c>
      <c r="E303" s="204">
        <v>0</v>
      </c>
      <c r="F303" s="204">
        <v>0</v>
      </c>
      <c r="G303" s="204">
        <v>0</v>
      </c>
      <c r="H303" s="204">
        <v>0</v>
      </c>
      <c r="I303" s="204">
        <v>0</v>
      </c>
      <c r="J303" s="204">
        <v>0</v>
      </c>
      <c r="K303" s="204">
        <v>0</v>
      </c>
      <c r="L303" s="204">
        <v>0</v>
      </c>
      <c r="M303" s="204">
        <v>0</v>
      </c>
      <c r="N303" s="204">
        <v>0</v>
      </c>
      <c r="O303" s="204">
        <v>0</v>
      </c>
      <c r="P303" s="204">
        <v>0</v>
      </c>
      <c r="Q303" s="204">
        <v>0</v>
      </c>
      <c r="R303" s="204">
        <v>0</v>
      </c>
      <c r="S303" s="239">
        <v>0</v>
      </c>
      <c r="T303" s="319" t="e">
        <v>#DIV/0!</v>
      </c>
      <c r="U303" s="239">
        <v>0</v>
      </c>
      <c r="V303" s="239">
        <v>0</v>
      </c>
      <c r="W303" s="239">
        <v>0</v>
      </c>
      <c r="X303" s="239">
        <v>0</v>
      </c>
      <c r="Y303" s="239">
        <v>0</v>
      </c>
      <c r="Z303" s="239">
        <v>0</v>
      </c>
    </row>
    <row r="304" spans="1:26" x14ac:dyDescent="0.3">
      <c r="A304" s="322" t="s">
        <v>719</v>
      </c>
      <c r="B304" s="204">
        <v>0</v>
      </c>
      <c r="C304" s="204">
        <v>0</v>
      </c>
      <c r="D304" s="204">
        <v>0</v>
      </c>
      <c r="E304" s="204">
        <v>0</v>
      </c>
      <c r="F304" s="204">
        <v>0</v>
      </c>
      <c r="G304" s="204">
        <v>0</v>
      </c>
      <c r="H304" s="204">
        <v>0</v>
      </c>
      <c r="I304" s="204">
        <v>0</v>
      </c>
      <c r="J304" s="204">
        <v>0</v>
      </c>
      <c r="K304" s="204">
        <v>0</v>
      </c>
      <c r="L304" s="204">
        <v>0</v>
      </c>
      <c r="M304" s="204">
        <v>0</v>
      </c>
      <c r="N304" s="204">
        <v>0</v>
      </c>
      <c r="O304" s="204">
        <v>0</v>
      </c>
      <c r="P304" s="204">
        <v>0</v>
      </c>
      <c r="Q304" s="204">
        <v>0</v>
      </c>
      <c r="R304" s="204">
        <v>0</v>
      </c>
      <c r="S304" s="239">
        <v>0</v>
      </c>
      <c r="T304" s="319" t="e">
        <v>#DIV/0!</v>
      </c>
      <c r="U304" s="239">
        <v>0</v>
      </c>
      <c r="V304" s="239">
        <v>0</v>
      </c>
      <c r="W304" s="239">
        <v>0</v>
      </c>
      <c r="X304" s="239">
        <v>0</v>
      </c>
      <c r="Y304" s="239">
        <v>0</v>
      </c>
      <c r="Z304" s="239">
        <v>0</v>
      </c>
    </row>
    <row r="305" spans="1:26" x14ac:dyDescent="0.3">
      <c r="A305" s="314" t="s">
        <v>720</v>
      </c>
      <c r="B305" s="320">
        <v>0</v>
      </c>
      <c r="C305" s="320">
        <v>0</v>
      </c>
      <c r="D305" s="320">
        <v>5541.36</v>
      </c>
      <c r="E305" s="320">
        <v>5541.36</v>
      </c>
      <c r="F305" s="320">
        <v>5541.36</v>
      </c>
      <c r="G305" s="320">
        <v>5541.36</v>
      </c>
      <c r="H305" s="320">
        <v>0</v>
      </c>
      <c r="I305" s="320">
        <v>0</v>
      </c>
      <c r="J305" s="320">
        <v>0</v>
      </c>
      <c r="K305" s="320">
        <v>0</v>
      </c>
      <c r="L305" s="320">
        <v>0</v>
      </c>
      <c r="M305" s="320">
        <v>0</v>
      </c>
      <c r="N305" s="320">
        <v>0</v>
      </c>
      <c r="O305" s="320">
        <v>0</v>
      </c>
      <c r="P305" s="320">
        <v>0</v>
      </c>
      <c r="Q305" s="320">
        <v>0</v>
      </c>
      <c r="R305" s="320">
        <v>0</v>
      </c>
      <c r="S305" s="316">
        <v>5541.36</v>
      </c>
      <c r="T305" s="317" t="e">
        <v>#DIV/0!</v>
      </c>
      <c r="U305" s="316">
        <v>-5541.36</v>
      </c>
      <c r="V305" s="316">
        <v>-5541.36</v>
      </c>
      <c r="W305" s="316">
        <v>-5541.36</v>
      </c>
      <c r="X305" s="316">
        <v>0</v>
      </c>
      <c r="Y305" s="316">
        <v>0</v>
      </c>
      <c r="Z305" s="316">
        <v>0</v>
      </c>
    </row>
    <row r="306" spans="1:26" x14ac:dyDescent="0.3">
      <c r="A306" s="330" t="s">
        <v>1105</v>
      </c>
      <c r="B306" s="331">
        <v>6931200</v>
      </c>
      <c r="C306" s="331">
        <v>6931200</v>
      </c>
      <c r="D306" s="331">
        <v>6931200</v>
      </c>
      <c r="E306" s="331">
        <v>3833346.0139999995</v>
      </c>
      <c r="F306" s="331">
        <v>3831808.8839999996</v>
      </c>
      <c r="G306" s="331">
        <v>417894.77</v>
      </c>
      <c r="H306" s="331">
        <v>423249.76999999996</v>
      </c>
      <c r="I306" s="331">
        <v>422440.70999999996</v>
      </c>
      <c r="J306" s="331">
        <v>422870.07</v>
      </c>
      <c r="K306" s="331">
        <v>425880.62399999995</v>
      </c>
      <c r="L306" s="331">
        <v>431894.34499999997</v>
      </c>
      <c r="M306" s="331">
        <v>429201.27</v>
      </c>
      <c r="N306" s="331">
        <v>428606.57999999996</v>
      </c>
      <c r="O306" s="331">
        <v>429285.69499999995</v>
      </c>
      <c r="P306" s="331">
        <v>0</v>
      </c>
      <c r="Q306" s="331">
        <v>0</v>
      </c>
      <c r="R306" s="331">
        <v>0</v>
      </c>
      <c r="S306" s="332">
        <v>3831323.8339999998</v>
      </c>
      <c r="T306" s="333">
        <v>0.55276486524699908</v>
      </c>
      <c r="U306" s="332">
        <v>3099876.1660000002</v>
      </c>
      <c r="V306" s="332">
        <v>0</v>
      </c>
      <c r="W306" s="332">
        <v>3097853.9860000005</v>
      </c>
      <c r="X306" s="332">
        <v>3097853.9860000005</v>
      </c>
      <c r="Y306" s="332">
        <v>1537.1299999998882</v>
      </c>
      <c r="Z306" s="332">
        <v>485.04999999981374</v>
      </c>
    </row>
    <row r="307" spans="1:26" x14ac:dyDescent="0.3">
      <c r="A307" s="334" t="s">
        <v>74</v>
      </c>
      <c r="B307" s="335">
        <v>6931200</v>
      </c>
      <c r="C307" s="335">
        <v>6931200</v>
      </c>
      <c r="D307" s="335">
        <v>6931200</v>
      </c>
      <c r="E307" s="335">
        <v>3833346.0139999995</v>
      </c>
      <c r="F307" s="335">
        <v>3831808.8839999996</v>
      </c>
      <c r="G307" s="335">
        <v>417894.77</v>
      </c>
      <c r="H307" s="335">
        <v>423249.76999999996</v>
      </c>
      <c r="I307" s="335">
        <v>422440.70999999996</v>
      </c>
      <c r="J307" s="335">
        <v>422870.07</v>
      </c>
      <c r="K307" s="335">
        <v>425880.62399999995</v>
      </c>
      <c r="L307" s="335">
        <v>431894.34499999997</v>
      </c>
      <c r="M307" s="335">
        <v>429201.27</v>
      </c>
      <c r="N307" s="335">
        <v>428606.57999999996</v>
      </c>
      <c r="O307" s="335">
        <v>429285.69499999995</v>
      </c>
      <c r="P307" s="335">
        <v>0</v>
      </c>
      <c r="Q307" s="335">
        <v>0</v>
      </c>
      <c r="R307" s="335">
        <v>0</v>
      </c>
      <c r="S307" s="336">
        <v>3831323.8339999998</v>
      </c>
      <c r="T307" s="337">
        <v>0.55276486524699908</v>
      </c>
      <c r="U307" s="336">
        <v>3099876.1660000002</v>
      </c>
      <c r="V307" s="336">
        <v>0</v>
      </c>
      <c r="W307" s="336">
        <v>3097853.9860000005</v>
      </c>
      <c r="X307" s="336">
        <v>3097853.9860000005</v>
      </c>
      <c r="Y307" s="336">
        <v>1537.1299999998882</v>
      </c>
      <c r="Z307" s="336">
        <v>485.04999999981374</v>
      </c>
    </row>
  </sheetData>
  <sheetProtection formatCells="0" formatColumns="0" formatRows="0"/>
  <mergeCells count="26">
    <mergeCell ref="N10:N11"/>
    <mergeCell ref="A2:Z2"/>
    <mergeCell ref="A3:Z3"/>
    <mergeCell ref="A4:Z4"/>
    <mergeCell ref="A7:C7"/>
    <mergeCell ref="A9:Z9"/>
    <mergeCell ref="A10:A12"/>
    <mergeCell ref="B10:B11"/>
    <mergeCell ref="C10:C11"/>
    <mergeCell ref="G10:G11"/>
    <mergeCell ref="H10:H11"/>
    <mergeCell ref="I10:I11"/>
    <mergeCell ref="J10:J11"/>
    <mergeCell ref="K10:K11"/>
    <mergeCell ref="L10:L11"/>
    <mergeCell ref="M10:M11"/>
    <mergeCell ref="W10:W11"/>
    <mergeCell ref="X10:X11"/>
    <mergeCell ref="Y10:Y11"/>
    <mergeCell ref="Z10:Z11"/>
    <mergeCell ref="O10:O11"/>
    <mergeCell ref="P10:P11"/>
    <mergeCell ref="Q10:Q11"/>
    <mergeCell ref="R10:R11"/>
    <mergeCell ref="U10:U11"/>
    <mergeCell ref="V10:V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C87B5-D93E-44F3-9675-9B1E8BCE81D7}">
  <sheetPr>
    <tabColor theme="5" tint="0.39997558519241921"/>
  </sheetPr>
  <dimension ref="A1:Z307"/>
  <sheetViews>
    <sheetView zoomScale="80" zoomScaleNormal="80" workbookViewId="0">
      <pane ySplit="12" topLeftCell="A13" activePane="bottomLeft" state="frozen"/>
      <selection pane="bottomLeft" activeCell="J35" sqref="J35"/>
    </sheetView>
  </sheetViews>
  <sheetFormatPr defaultColWidth="8.7265625" defaultRowHeight="12" x14ac:dyDescent="0.3"/>
  <cols>
    <col min="1" max="1" width="58.81640625" style="313" customWidth="1"/>
    <col min="2" max="2" width="17.453125" style="313" customWidth="1"/>
    <col min="3" max="3" width="18.453125" style="313" customWidth="1"/>
    <col min="4" max="4" width="19.81640625" style="313" customWidth="1"/>
    <col min="5" max="5" width="16.453125" style="313" customWidth="1"/>
    <col min="6" max="6" width="15.1796875" style="313" customWidth="1"/>
    <col min="7" max="18" width="13.1796875" style="313" bestFit="1" customWidth="1"/>
    <col min="19" max="19" width="15.7265625" style="313" customWidth="1"/>
    <col min="20" max="20" width="10.54296875" style="313" customWidth="1"/>
    <col min="21" max="21" width="16" style="313" bestFit="1" customWidth="1"/>
    <col min="22" max="22" width="18" style="313" customWidth="1"/>
    <col min="23" max="23" width="15.7265625" style="313" bestFit="1" customWidth="1"/>
    <col min="24" max="24" width="15.54296875" style="313" customWidth="1"/>
    <col min="25" max="25" width="11.81640625" style="313" customWidth="1"/>
    <col min="26" max="26" width="14.54296875" style="313" customWidth="1"/>
    <col min="27" max="16384" width="8.7265625" style="313"/>
  </cols>
  <sheetData>
    <row r="1" spans="1:26" s="215" customFormat="1" x14ac:dyDescent="0.25">
      <c r="A1" s="6"/>
      <c r="B1" s="6"/>
      <c r="C1" s="7"/>
    </row>
    <row r="2" spans="1:26" s="215" customFormat="1" ht="12" customHeight="1" x14ac:dyDescent="0.25">
      <c r="A2" s="420" t="s">
        <v>0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</row>
    <row r="3" spans="1:26" s="215" customFormat="1" ht="15.5" x14ac:dyDescent="0.25">
      <c r="A3" s="420" t="s">
        <v>87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</row>
    <row r="4" spans="1:26" s="215" customFormat="1" ht="15.5" x14ac:dyDescent="0.25">
      <c r="A4" s="421">
        <v>2024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</row>
    <row r="5" spans="1:26" s="215" customFormat="1" ht="14.5" x14ac:dyDescent="0.25">
      <c r="A5" s="302" t="s">
        <v>1101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ht="14.5" x14ac:dyDescent="0.3">
      <c r="A6" s="302" t="s">
        <v>1106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215"/>
      <c r="X6" s="215"/>
      <c r="Y6" s="215"/>
      <c r="Z6" s="215"/>
    </row>
    <row r="7" spans="1:26" ht="15.5" x14ac:dyDescent="0.3">
      <c r="A7" s="422" t="s">
        <v>1107</v>
      </c>
      <c r="B7" s="422"/>
      <c r="C7" s="422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303"/>
      <c r="X7" s="303"/>
      <c r="Y7" s="303"/>
      <c r="Z7" s="303"/>
    </row>
    <row r="8" spans="1:26" x14ac:dyDescent="0.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215"/>
      <c r="X8" s="215"/>
      <c r="Y8" s="215"/>
      <c r="Z8" s="304" t="s">
        <v>1</v>
      </c>
    </row>
    <row r="9" spans="1:26" x14ac:dyDescent="0.3">
      <c r="A9" s="423" t="s">
        <v>34</v>
      </c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</row>
    <row r="10" spans="1:26" ht="24" x14ac:dyDescent="0.3">
      <c r="A10" s="423" t="s">
        <v>1108</v>
      </c>
      <c r="B10" s="423" t="s">
        <v>2</v>
      </c>
      <c r="C10" s="423" t="s">
        <v>3</v>
      </c>
      <c r="D10" s="305" t="s">
        <v>57</v>
      </c>
      <c r="E10" s="305" t="s">
        <v>30</v>
      </c>
      <c r="F10" s="305" t="s">
        <v>58</v>
      </c>
      <c r="G10" s="419" t="s">
        <v>5</v>
      </c>
      <c r="H10" s="419" t="s">
        <v>6</v>
      </c>
      <c r="I10" s="419" t="s">
        <v>7</v>
      </c>
      <c r="J10" s="419" t="s">
        <v>8</v>
      </c>
      <c r="K10" s="419" t="s">
        <v>9</v>
      </c>
      <c r="L10" s="419" t="s">
        <v>10</v>
      </c>
      <c r="M10" s="419" t="s">
        <v>11</v>
      </c>
      <c r="N10" s="419" t="s">
        <v>12</v>
      </c>
      <c r="O10" s="419" t="s">
        <v>13</v>
      </c>
      <c r="P10" s="419" t="s">
        <v>14</v>
      </c>
      <c r="Q10" s="419" t="s">
        <v>15</v>
      </c>
      <c r="R10" s="419" t="s">
        <v>16</v>
      </c>
      <c r="S10" s="305" t="s">
        <v>17</v>
      </c>
      <c r="T10" s="305" t="s">
        <v>18</v>
      </c>
      <c r="U10" s="419" t="s">
        <v>59</v>
      </c>
      <c r="V10" s="419" t="s">
        <v>60</v>
      </c>
      <c r="W10" s="419" t="s">
        <v>32</v>
      </c>
      <c r="X10" s="419" t="s">
        <v>31</v>
      </c>
      <c r="Y10" s="419" t="s">
        <v>61</v>
      </c>
      <c r="Z10" s="419" t="s">
        <v>62</v>
      </c>
    </row>
    <row r="11" spans="1:26" ht="24" x14ac:dyDescent="0.3">
      <c r="A11" s="423"/>
      <c r="B11" s="423"/>
      <c r="C11" s="423"/>
      <c r="D11" s="306" t="s">
        <v>1145</v>
      </c>
      <c r="E11" s="306" t="s">
        <v>1145</v>
      </c>
      <c r="F11" s="306" t="s">
        <v>1145</v>
      </c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306" t="s">
        <v>1145</v>
      </c>
      <c r="T11" s="306" t="s">
        <v>1145</v>
      </c>
      <c r="U11" s="419"/>
      <c r="V11" s="419"/>
      <c r="W11" s="419"/>
      <c r="X11" s="419"/>
      <c r="Y11" s="419"/>
      <c r="Z11" s="419"/>
    </row>
    <row r="12" spans="1:26" x14ac:dyDescent="0.3">
      <c r="A12" s="423"/>
      <c r="B12" s="307" t="s">
        <v>20</v>
      </c>
      <c r="C12" s="307" t="s">
        <v>21</v>
      </c>
      <c r="D12" s="307" t="s">
        <v>22</v>
      </c>
      <c r="E12" s="307" t="s">
        <v>23</v>
      </c>
      <c r="F12" s="307" t="s">
        <v>24</v>
      </c>
      <c r="G12" s="307" t="s">
        <v>63</v>
      </c>
      <c r="H12" s="307" t="s">
        <v>63</v>
      </c>
      <c r="I12" s="307" t="s">
        <v>63</v>
      </c>
      <c r="J12" s="307" t="s">
        <v>63</v>
      </c>
      <c r="K12" s="307" t="s">
        <v>63</v>
      </c>
      <c r="L12" s="307" t="s">
        <v>63</v>
      </c>
      <c r="M12" s="307" t="s">
        <v>63</v>
      </c>
      <c r="N12" s="307" t="s">
        <v>63</v>
      </c>
      <c r="O12" s="307" t="s">
        <v>63</v>
      </c>
      <c r="P12" s="307" t="s">
        <v>63</v>
      </c>
      <c r="Q12" s="307" t="s">
        <v>63</v>
      </c>
      <c r="R12" s="307" t="s">
        <v>63</v>
      </c>
      <c r="S12" s="307" t="s">
        <v>64</v>
      </c>
      <c r="T12" s="307" t="s">
        <v>65</v>
      </c>
      <c r="U12" s="307" t="s">
        <v>66</v>
      </c>
      <c r="V12" s="307" t="s">
        <v>67</v>
      </c>
      <c r="W12" s="307" t="s">
        <v>68</v>
      </c>
      <c r="X12" s="307" t="s">
        <v>69</v>
      </c>
      <c r="Y12" s="307" t="s">
        <v>70</v>
      </c>
      <c r="Z12" s="307" t="s">
        <v>71</v>
      </c>
    </row>
    <row r="13" spans="1:26" x14ac:dyDescent="0.3">
      <c r="A13" s="308" t="s">
        <v>428</v>
      </c>
      <c r="B13" s="309">
        <v>0</v>
      </c>
      <c r="C13" s="309">
        <v>0</v>
      </c>
      <c r="D13" s="309">
        <v>0</v>
      </c>
      <c r="E13" s="309">
        <v>0</v>
      </c>
      <c r="F13" s="309">
        <v>0</v>
      </c>
      <c r="G13" s="309">
        <v>0</v>
      </c>
      <c r="H13" s="309">
        <v>0</v>
      </c>
      <c r="I13" s="309">
        <v>0</v>
      </c>
      <c r="J13" s="309">
        <v>0</v>
      </c>
      <c r="K13" s="309">
        <v>0</v>
      </c>
      <c r="L13" s="309">
        <v>0</v>
      </c>
      <c r="M13" s="309">
        <v>0</v>
      </c>
      <c r="N13" s="309">
        <v>0</v>
      </c>
      <c r="O13" s="309">
        <v>0</v>
      </c>
      <c r="P13" s="309">
        <v>0</v>
      </c>
      <c r="Q13" s="309">
        <v>0</v>
      </c>
      <c r="R13" s="309">
        <v>0</v>
      </c>
      <c r="S13" s="310">
        <v>0</v>
      </c>
      <c r="T13" s="311" t="e">
        <v>#DIV/0!</v>
      </c>
      <c r="U13" s="310">
        <v>0</v>
      </c>
      <c r="V13" s="310">
        <v>0</v>
      </c>
      <c r="W13" s="310">
        <v>0</v>
      </c>
      <c r="X13" s="310">
        <v>0</v>
      </c>
      <c r="Y13" s="310">
        <v>0</v>
      </c>
      <c r="Z13" s="310">
        <v>0</v>
      </c>
    </row>
    <row r="14" spans="1:26" x14ac:dyDescent="0.3">
      <c r="A14" s="314" t="s">
        <v>429</v>
      </c>
      <c r="B14" s="315">
        <v>0</v>
      </c>
      <c r="C14" s="315">
        <v>0</v>
      </c>
      <c r="D14" s="315">
        <v>0</v>
      </c>
      <c r="E14" s="315">
        <v>0</v>
      </c>
      <c r="F14" s="315">
        <v>0</v>
      </c>
      <c r="G14" s="315">
        <v>0</v>
      </c>
      <c r="H14" s="315">
        <v>0</v>
      </c>
      <c r="I14" s="315">
        <v>0</v>
      </c>
      <c r="J14" s="315">
        <v>0</v>
      </c>
      <c r="K14" s="315">
        <v>0</v>
      </c>
      <c r="L14" s="315">
        <v>0</v>
      </c>
      <c r="M14" s="315">
        <v>0</v>
      </c>
      <c r="N14" s="315">
        <v>0</v>
      </c>
      <c r="O14" s="315">
        <v>0</v>
      </c>
      <c r="P14" s="315">
        <v>0</v>
      </c>
      <c r="Q14" s="315">
        <v>0</v>
      </c>
      <c r="R14" s="315">
        <v>0</v>
      </c>
      <c r="S14" s="316">
        <v>0</v>
      </c>
      <c r="T14" s="317" t="e">
        <v>#DIV/0!</v>
      </c>
      <c r="U14" s="316">
        <v>0</v>
      </c>
      <c r="V14" s="316">
        <v>0</v>
      </c>
      <c r="W14" s="316">
        <v>0</v>
      </c>
      <c r="X14" s="316">
        <v>0</v>
      </c>
      <c r="Y14" s="316">
        <v>0</v>
      </c>
      <c r="Z14" s="316">
        <v>0</v>
      </c>
    </row>
    <row r="15" spans="1:26" x14ac:dyDescent="0.3">
      <c r="A15" s="318" t="s">
        <v>430</v>
      </c>
      <c r="B15" s="204">
        <v>0</v>
      </c>
      <c r="C15" s="204">
        <v>0</v>
      </c>
      <c r="D15" s="204">
        <v>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  <c r="Q15" s="204">
        <v>0</v>
      </c>
      <c r="R15" s="204">
        <v>0</v>
      </c>
      <c r="S15" s="239">
        <v>0</v>
      </c>
      <c r="T15" s="319" t="e">
        <v>#DIV/0!</v>
      </c>
      <c r="U15" s="239">
        <v>0</v>
      </c>
      <c r="V15" s="239">
        <v>0</v>
      </c>
      <c r="W15" s="239">
        <v>0</v>
      </c>
      <c r="X15" s="239">
        <v>0</v>
      </c>
      <c r="Y15" s="239">
        <v>0</v>
      </c>
      <c r="Z15" s="239">
        <v>0</v>
      </c>
    </row>
    <row r="16" spans="1:26" x14ac:dyDescent="0.3">
      <c r="A16" s="318" t="s">
        <v>431</v>
      </c>
      <c r="B16" s="204">
        <v>0</v>
      </c>
      <c r="C16" s="204">
        <v>0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0</v>
      </c>
      <c r="L16" s="204">
        <v>0</v>
      </c>
      <c r="M16" s="204">
        <v>0</v>
      </c>
      <c r="N16" s="204">
        <v>0</v>
      </c>
      <c r="O16" s="204">
        <v>0</v>
      </c>
      <c r="P16" s="204">
        <v>0</v>
      </c>
      <c r="Q16" s="204">
        <v>0</v>
      </c>
      <c r="R16" s="204">
        <v>0</v>
      </c>
      <c r="S16" s="239">
        <v>0</v>
      </c>
      <c r="T16" s="319" t="e">
        <v>#DIV/0!</v>
      </c>
      <c r="U16" s="239">
        <v>0</v>
      </c>
      <c r="V16" s="239">
        <v>0</v>
      </c>
      <c r="W16" s="239">
        <v>0</v>
      </c>
      <c r="X16" s="239">
        <v>0</v>
      </c>
      <c r="Y16" s="239">
        <v>0</v>
      </c>
      <c r="Z16" s="239">
        <v>0</v>
      </c>
    </row>
    <row r="17" spans="1:26" x14ac:dyDescent="0.3">
      <c r="A17" s="318" t="s">
        <v>432</v>
      </c>
      <c r="B17" s="204">
        <v>0</v>
      </c>
      <c r="C17" s="204">
        <v>0</v>
      </c>
      <c r="D17" s="204">
        <v>0</v>
      </c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0</v>
      </c>
      <c r="L17" s="204">
        <v>0</v>
      </c>
      <c r="M17" s="204">
        <v>0</v>
      </c>
      <c r="N17" s="204">
        <v>0</v>
      </c>
      <c r="O17" s="204">
        <v>0</v>
      </c>
      <c r="P17" s="204">
        <v>0</v>
      </c>
      <c r="Q17" s="204">
        <v>0</v>
      </c>
      <c r="R17" s="204">
        <v>0</v>
      </c>
      <c r="S17" s="239">
        <v>0</v>
      </c>
      <c r="T17" s="319" t="e">
        <v>#DIV/0!</v>
      </c>
      <c r="U17" s="239">
        <v>0</v>
      </c>
      <c r="V17" s="239">
        <v>0</v>
      </c>
      <c r="W17" s="239">
        <v>0</v>
      </c>
      <c r="X17" s="239">
        <v>0</v>
      </c>
      <c r="Y17" s="239">
        <v>0</v>
      </c>
      <c r="Z17" s="239">
        <v>0</v>
      </c>
    </row>
    <row r="18" spans="1:26" x14ac:dyDescent="0.3">
      <c r="A18" s="318" t="s">
        <v>433</v>
      </c>
      <c r="B18" s="204">
        <v>0</v>
      </c>
      <c r="C18" s="204">
        <v>0</v>
      </c>
      <c r="D18" s="204">
        <v>0</v>
      </c>
      <c r="E18" s="204">
        <v>0</v>
      </c>
      <c r="F18" s="204">
        <v>0</v>
      </c>
      <c r="G18" s="204">
        <v>0</v>
      </c>
      <c r="H18" s="204">
        <v>0</v>
      </c>
      <c r="I18" s="204">
        <v>0</v>
      </c>
      <c r="J18" s="204">
        <v>0</v>
      </c>
      <c r="K18" s="204">
        <v>0</v>
      </c>
      <c r="L18" s="204">
        <v>0</v>
      </c>
      <c r="M18" s="204">
        <v>0</v>
      </c>
      <c r="N18" s="204">
        <v>0</v>
      </c>
      <c r="O18" s="204">
        <v>0</v>
      </c>
      <c r="P18" s="204">
        <v>0</v>
      </c>
      <c r="Q18" s="204">
        <v>0</v>
      </c>
      <c r="R18" s="204">
        <v>0</v>
      </c>
      <c r="S18" s="239">
        <v>0</v>
      </c>
      <c r="T18" s="319" t="e">
        <v>#DIV/0!</v>
      </c>
      <c r="U18" s="239">
        <v>0</v>
      </c>
      <c r="V18" s="239">
        <v>0</v>
      </c>
      <c r="W18" s="239">
        <v>0</v>
      </c>
      <c r="X18" s="239">
        <v>0</v>
      </c>
      <c r="Y18" s="239">
        <v>0</v>
      </c>
      <c r="Z18" s="239">
        <v>0</v>
      </c>
    </row>
    <row r="19" spans="1:26" x14ac:dyDescent="0.3">
      <c r="A19" s="318" t="s">
        <v>434</v>
      </c>
      <c r="B19" s="204">
        <v>0</v>
      </c>
      <c r="C19" s="204">
        <v>0</v>
      </c>
      <c r="D19" s="204">
        <v>0</v>
      </c>
      <c r="E19" s="204">
        <v>0</v>
      </c>
      <c r="F19" s="204">
        <v>0</v>
      </c>
      <c r="G19" s="204">
        <v>0</v>
      </c>
      <c r="H19" s="204">
        <v>0</v>
      </c>
      <c r="I19" s="204">
        <v>0</v>
      </c>
      <c r="J19" s="204">
        <v>0</v>
      </c>
      <c r="K19" s="204">
        <v>0</v>
      </c>
      <c r="L19" s="204">
        <v>0</v>
      </c>
      <c r="M19" s="204">
        <v>0</v>
      </c>
      <c r="N19" s="204">
        <v>0</v>
      </c>
      <c r="O19" s="204">
        <v>0</v>
      </c>
      <c r="P19" s="204">
        <v>0</v>
      </c>
      <c r="Q19" s="204">
        <v>0</v>
      </c>
      <c r="R19" s="204">
        <v>0</v>
      </c>
      <c r="S19" s="239">
        <v>0</v>
      </c>
      <c r="T19" s="319" t="e">
        <v>#DIV/0!</v>
      </c>
      <c r="U19" s="239">
        <v>0</v>
      </c>
      <c r="V19" s="239">
        <v>0</v>
      </c>
      <c r="W19" s="239">
        <v>0</v>
      </c>
      <c r="X19" s="239">
        <v>0</v>
      </c>
      <c r="Y19" s="239">
        <v>0</v>
      </c>
      <c r="Z19" s="239">
        <v>0</v>
      </c>
    </row>
    <row r="20" spans="1:26" x14ac:dyDescent="0.3">
      <c r="A20" s="318" t="s">
        <v>435</v>
      </c>
      <c r="B20" s="204">
        <v>0</v>
      </c>
      <c r="C20" s="204">
        <v>0</v>
      </c>
      <c r="D20" s="204">
        <v>0</v>
      </c>
      <c r="E20" s="204">
        <v>0</v>
      </c>
      <c r="F20" s="204">
        <v>0</v>
      </c>
      <c r="G20" s="204">
        <v>0</v>
      </c>
      <c r="H20" s="204">
        <v>0</v>
      </c>
      <c r="I20" s="204">
        <v>0</v>
      </c>
      <c r="J20" s="204">
        <v>0</v>
      </c>
      <c r="K20" s="204">
        <v>0</v>
      </c>
      <c r="L20" s="204">
        <v>0</v>
      </c>
      <c r="M20" s="204">
        <v>0</v>
      </c>
      <c r="N20" s="204">
        <v>0</v>
      </c>
      <c r="O20" s="204">
        <v>0</v>
      </c>
      <c r="P20" s="204">
        <v>0</v>
      </c>
      <c r="Q20" s="204">
        <v>0</v>
      </c>
      <c r="R20" s="204">
        <v>0</v>
      </c>
      <c r="S20" s="239">
        <v>0</v>
      </c>
      <c r="T20" s="319" t="e">
        <v>#DIV/0!</v>
      </c>
      <c r="U20" s="239">
        <v>0</v>
      </c>
      <c r="V20" s="239">
        <v>0</v>
      </c>
      <c r="W20" s="239">
        <v>0</v>
      </c>
      <c r="X20" s="239">
        <v>0</v>
      </c>
      <c r="Y20" s="239">
        <v>0</v>
      </c>
      <c r="Z20" s="239">
        <v>0</v>
      </c>
    </row>
    <row r="21" spans="1:26" x14ac:dyDescent="0.3">
      <c r="A21" s="318" t="s">
        <v>436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0</v>
      </c>
      <c r="L21" s="204">
        <v>0</v>
      </c>
      <c r="M21" s="204">
        <v>0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39">
        <v>0</v>
      </c>
      <c r="T21" s="319" t="e">
        <v>#DIV/0!</v>
      </c>
      <c r="U21" s="239">
        <v>0</v>
      </c>
      <c r="V21" s="239">
        <v>0</v>
      </c>
      <c r="W21" s="239">
        <v>0</v>
      </c>
      <c r="X21" s="239">
        <v>0</v>
      </c>
      <c r="Y21" s="239">
        <v>0</v>
      </c>
      <c r="Z21" s="239">
        <v>0</v>
      </c>
    </row>
    <row r="22" spans="1:26" x14ac:dyDescent="0.3">
      <c r="A22" s="318" t="s">
        <v>437</v>
      </c>
      <c r="B22" s="204">
        <v>0</v>
      </c>
      <c r="C22" s="204">
        <v>0</v>
      </c>
      <c r="D22" s="204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4">
        <v>0</v>
      </c>
      <c r="L22" s="204">
        <v>0</v>
      </c>
      <c r="M22" s="204">
        <v>0</v>
      </c>
      <c r="N22" s="204">
        <v>0</v>
      </c>
      <c r="O22" s="204">
        <v>0</v>
      </c>
      <c r="P22" s="204">
        <v>0</v>
      </c>
      <c r="Q22" s="204">
        <v>0</v>
      </c>
      <c r="R22" s="204">
        <v>0</v>
      </c>
      <c r="S22" s="239">
        <v>0</v>
      </c>
      <c r="T22" s="319" t="e">
        <v>#DIV/0!</v>
      </c>
      <c r="U22" s="239">
        <v>0</v>
      </c>
      <c r="V22" s="239">
        <v>0</v>
      </c>
      <c r="W22" s="239">
        <v>0</v>
      </c>
      <c r="X22" s="239">
        <v>0</v>
      </c>
      <c r="Y22" s="239">
        <v>0</v>
      </c>
      <c r="Z22" s="239">
        <v>0</v>
      </c>
    </row>
    <row r="23" spans="1:26" x14ac:dyDescent="0.3">
      <c r="A23" s="318" t="s">
        <v>438</v>
      </c>
      <c r="B23" s="204">
        <v>0</v>
      </c>
      <c r="C23" s="204">
        <v>0</v>
      </c>
      <c r="D23" s="204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4">
        <v>0</v>
      </c>
      <c r="L23" s="204">
        <v>0</v>
      </c>
      <c r="M23" s="204">
        <v>0</v>
      </c>
      <c r="N23" s="204">
        <v>0</v>
      </c>
      <c r="O23" s="204">
        <v>0</v>
      </c>
      <c r="P23" s="204">
        <v>0</v>
      </c>
      <c r="Q23" s="204">
        <v>0</v>
      </c>
      <c r="R23" s="204">
        <v>0</v>
      </c>
      <c r="S23" s="239">
        <v>0</v>
      </c>
      <c r="T23" s="319" t="e">
        <v>#DIV/0!</v>
      </c>
      <c r="U23" s="239">
        <v>0</v>
      </c>
      <c r="V23" s="239">
        <v>0</v>
      </c>
      <c r="W23" s="239">
        <v>0</v>
      </c>
      <c r="X23" s="239">
        <v>0</v>
      </c>
      <c r="Y23" s="239">
        <v>0</v>
      </c>
      <c r="Z23" s="239">
        <v>0</v>
      </c>
    </row>
    <row r="24" spans="1:26" x14ac:dyDescent="0.3">
      <c r="A24" s="318" t="s">
        <v>439</v>
      </c>
      <c r="B24" s="204">
        <v>0</v>
      </c>
      <c r="C24" s="204">
        <v>0</v>
      </c>
      <c r="D24" s="204">
        <v>0</v>
      </c>
      <c r="E24" s="204">
        <v>0</v>
      </c>
      <c r="F24" s="204">
        <v>0</v>
      </c>
      <c r="G24" s="204">
        <v>0</v>
      </c>
      <c r="H24" s="204">
        <v>0</v>
      </c>
      <c r="I24" s="204">
        <v>0</v>
      </c>
      <c r="J24" s="204">
        <v>0</v>
      </c>
      <c r="K24" s="204">
        <v>0</v>
      </c>
      <c r="L24" s="204">
        <v>0</v>
      </c>
      <c r="M24" s="204">
        <v>0</v>
      </c>
      <c r="N24" s="204">
        <v>0</v>
      </c>
      <c r="O24" s="204">
        <v>0</v>
      </c>
      <c r="P24" s="204">
        <v>0</v>
      </c>
      <c r="Q24" s="204">
        <v>0</v>
      </c>
      <c r="R24" s="204">
        <v>0</v>
      </c>
      <c r="S24" s="239">
        <v>0</v>
      </c>
      <c r="T24" s="319" t="e">
        <v>#DIV/0!</v>
      </c>
      <c r="U24" s="239">
        <v>0</v>
      </c>
      <c r="V24" s="239">
        <v>0</v>
      </c>
      <c r="W24" s="239">
        <v>0</v>
      </c>
      <c r="X24" s="239">
        <v>0</v>
      </c>
      <c r="Y24" s="239">
        <v>0</v>
      </c>
      <c r="Z24" s="239">
        <v>0</v>
      </c>
    </row>
    <row r="25" spans="1:26" x14ac:dyDescent="0.3">
      <c r="A25" s="318" t="s">
        <v>440</v>
      </c>
      <c r="B25" s="204">
        <v>0</v>
      </c>
      <c r="C25" s="204">
        <v>0</v>
      </c>
      <c r="D25" s="204">
        <v>0</v>
      </c>
      <c r="E25" s="204">
        <v>0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0</v>
      </c>
      <c r="L25" s="204">
        <v>0</v>
      </c>
      <c r="M25" s="204">
        <v>0</v>
      </c>
      <c r="N25" s="204">
        <v>0</v>
      </c>
      <c r="O25" s="204">
        <v>0</v>
      </c>
      <c r="P25" s="204">
        <v>0</v>
      </c>
      <c r="Q25" s="204">
        <v>0</v>
      </c>
      <c r="R25" s="204">
        <v>0</v>
      </c>
      <c r="S25" s="239">
        <v>0</v>
      </c>
      <c r="T25" s="319" t="e">
        <v>#DIV/0!</v>
      </c>
      <c r="U25" s="239">
        <v>0</v>
      </c>
      <c r="V25" s="239">
        <v>0</v>
      </c>
      <c r="W25" s="239">
        <v>0</v>
      </c>
      <c r="X25" s="239">
        <v>0</v>
      </c>
      <c r="Y25" s="239">
        <v>0</v>
      </c>
      <c r="Z25" s="239">
        <v>0</v>
      </c>
    </row>
    <row r="26" spans="1:26" x14ac:dyDescent="0.3">
      <c r="A26" s="318" t="s">
        <v>441</v>
      </c>
      <c r="B26" s="204">
        <v>0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04">
        <v>0</v>
      </c>
      <c r="I26" s="204">
        <v>0</v>
      </c>
      <c r="J26" s="204">
        <v>0</v>
      </c>
      <c r="K26" s="204">
        <v>0</v>
      </c>
      <c r="L26" s="204">
        <v>0</v>
      </c>
      <c r="M26" s="204">
        <v>0</v>
      </c>
      <c r="N26" s="204">
        <v>0</v>
      </c>
      <c r="O26" s="204">
        <v>0</v>
      </c>
      <c r="P26" s="204">
        <v>0</v>
      </c>
      <c r="Q26" s="204">
        <v>0</v>
      </c>
      <c r="R26" s="204">
        <v>0</v>
      </c>
      <c r="S26" s="239">
        <v>0</v>
      </c>
      <c r="T26" s="319" t="e">
        <v>#DIV/0!</v>
      </c>
      <c r="U26" s="239">
        <v>0</v>
      </c>
      <c r="V26" s="239">
        <v>0</v>
      </c>
      <c r="W26" s="239">
        <v>0</v>
      </c>
      <c r="X26" s="239">
        <v>0</v>
      </c>
      <c r="Y26" s="239">
        <v>0</v>
      </c>
      <c r="Z26" s="239">
        <v>0</v>
      </c>
    </row>
    <row r="27" spans="1:26" x14ac:dyDescent="0.3">
      <c r="A27" s="314" t="s">
        <v>442</v>
      </c>
      <c r="B27" s="315">
        <v>0</v>
      </c>
      <c r="C27" s="315">
        <v>0</v>
      </c>
      <c r="D27" s="315">
        <v>0</v>
      </c>
      <c r="E27" s="315">
        <v>0</v>
      </c>
      <c r="F27" s="315">
        <v>0</v>
      </c>
      <c r="G27" s="315">
        <v>0</v>
      </c>
      <c r="H27" s="315">
        <v>0</v>
      </c>
      <c r="I27" s="315">
        <v>0</v>
      </c>
      <c r="J27" s="315">
        <v>0</v>
      </c>
      <c r="K27" s="315">
        <v>0</v>
      </c>
      <c r="L27" s="315">
        <v>0</v>
      </c>
      <c r="M27" s="315">
        <v>0</v>
      </c>
      <c r="N27" s="315">
        <v>0</v>
      </c>
      <c r="O27" s="315">
        <v>0</v>
      </c>
      <c r="P27" s="315">
        <v>0</v>
      </c>
      <c r="Q27" s="315">
        <v>0</v>
      </c>
      <c r="R27" s="315">
        <v>0</v>
      </c>
      <c r="S27" s="316">
        <v>0</v>
      </c>
      <c r="T27" s="317" t="e">
        <v>#DIV/0!</v>
      </c>
      <c r="U27" s="316">
        <v>0</v>
      </c>
      <c r="V27" s="316">
        <v>0</v>
      </c>
      <c r="W27" s="316">
        <v>0</v>
      </c>
      <c r="X27" s="316">
        <v>0</v>
      </c>
      <c r="Y27" s="316">
        <v>0</v>
      </c>
      <c r="Z27" s="316">
        <v>0</v>
      </c>
    </row>
    <row r="28" spans="1:26" x14ac:dyDescent="0.3">
      <c r="A28" s="318" t="s">
        <v>443</v>
      </c>
      <c r="B28" s="204">
        <v>0</v>
      </c>
      <c r="C28" s="204">
        <v>0</v>
      </c>
      <c r="D28" s="204">
        <v>0</v>
      </c>
      <c r="E28" s="204">
        <v>0</v>
      </c>
      <c r="F28" s="204">
        <v>0</v>
      </c>
      <c r="G28" s="204">
        <v>0</v>
      </c>
      <c r="H28" s="204">
        <v>0</v>
      </c>
      <c r="I28" s="204">
        <v>0</v>
      </c>
      <c r="J28" s="204">
        <v>0</v>
      </c>
      <c r="K28" s="204">
        <v>0</v>
      </c>
      <c r="L28" s="204">
        <v>0</v>
      </c>
      <c r="M28" s="204">
        <v>0</v>
      </c>
      <c r="N28" s="204">
        <v>0</v>
      </c>
      <c r="O28" s="204">
        <v>0</v>
      </c>
      <c r="P28" s="204">
        <v>0</v>
      </c>
      <c r="Q28" s="204">
        <v>0</v>
      </c>
      <c r="R28" s="204">
        <v>0</v>
      </c>
      <c r="S28" s="239">
        <v>0</v>
      </c>
      <c r="T28" s="319" t="e">
        <v>#DIV/0!</v>
      </c>
      <c r="U28" s="239">
        <v>0</v>
      </c>
      <c r="V28" s="239">
        <v>0</v>
      </c>
      <c r="W28" s="239">
        <v>0</v>
      </c>
      <c r="X28" s="239">
        <v>0</v>
      </c>
      <c r="Y28" s="239">
        <v>0</v>
      </c>
      <c r="Z28" s="239">
        <v>0</v>
      </c>
    </row>
    <row r="29" spans="1:26" x14ac:dyDescent="0.3">
      <c r="A29" s="318" t="s">
        <v>444</v>
      </c>
      <c r="B29" s="204">
        <v>0</v>
      </c>
      <c r="C29" s="204">
        <v>0</v>
      </c>
      <c r="D29" s="204">
        <v>0</v>
      </c>
      <c r="E29" s="204">
        <v>0</v>
      </c>
      <c r="F29" s="204">
        <v>0</v>
      </c>
      <c r="G29" s="204">
        <v>0</v>
      </c>
      <c r="H29" s="204">
        <v>0</v>
      </c>
      <c r="I29" s="204">
        <v>0</v>
      </c>
      <c r="J29" s="204">
        <v>0</v>
      </c>
      <c r="K29" s="204">
        <v>0</v>
      </c>
      <c r="L29" s="204">
        <v>0</v>
      </c>
      <c r="M29" s="204">
        <v>0</v>
      </c>
      <c r="N29" s="204">
        <v>0</v>
      </c>
      <c r="O29" s="204">
        <v>0</v>
      </c>
      <c r="P29" s="204">
        <v>0</v>
      </c>
      <c r="Q29" s="204">
        <v>0</v>
      </c>
      <c r="R29" s="204">
        <v>0</v>
      </c>
      <c r="S29" s="239">
        <v>0</v>
      </c>
      <c r="T29" s="319" t="e">
        <v>#DIV/0!</v>
      </c>
      <c r="U29" s="239">
        <v>0</v>
      </c>
      <c r="V29" s="239">
        <v>0</v>
      </c>
      <c r="W29" s="239">
        <v>0</v>
      </c>
      <c r="X29" s="239">
        <v>0</v>
      </c>
      <c r="Y29" s="239">
        <v>0</v>
      </c>
      <c r="Z29" s="239">
        <v>0</v>
      </c>
    </row>
    <row r="30" spans="1:26" x14ac:dyDescent="0.3">
      <c r="A30" s="318" t="s">
        <v>445</v>
      </c>
      <c r="B30" s="204">
        <v>0</v>
      </c>
      <c r="C30" s="204">
        <v>0</v>
      </c>
      <c r="D30" s="204">
        <v>0</v>
      </c>
      <c r="E30" s="204">
        <v>0</v>
      </c>
      <c r="F30" s="204">
        <v>0</v>
      </c>
      <c r="G30" s="204">
        <v>0</v>
      </c>
      <c r="H30" s="204">
        <v>0</v>
      </c>
      <c r="I30" s="204">
        <v>0</v>
      </c>
      <c r="J30" s="204">
        <v>0</v>
      </c>
      <c r="K30" s="204">
        <v>0</v>
      </c>
      <c r="L30" s="204">
        <v>0</v>
      </c>
      <c r="M30" s="204">
        <v>0</v>
      </c>
      <c r="N30" s="204">
        <v>0</v>
      </c>
      <c r="O30" s="204">
        <v>0</v>
      </c>
      <c r="P30" s="204">
        <v>0</v>
      </c>
      <c r="Q30" s="204">
        <v>0</v>
      </c>
      <c r="R30" s="204">
        <v>0</v>
      </c>
      <c r="S30" s="239">
        <v>0</v>
      </c>
      <c r="T30" s="319" t="e">
        <v>#DIV/0!</v>
      </c>
      <c r="U30" s="239">
        <v>0</v>
      </c>
      <c r="V30" s="239">
        <v>0</v>
      </c>
      <c r="W30" s="239">
        <v>0</v>
      </c>
      <c r="X30" s="239">
        <v>0</v>
      </c>
      <c r="Y30" s="239">
        <v>0</v>
      </c>
      <c r="Z30" s="239">
        <v>0</v>
      </c>
    </row>
    <row r="31" spans="1:26" x14ac:dyDescent="0.3">
      <c r="A31" s="318" t="s">
        <v>446</v>
      </c>
      <c r="B31" s="204">
        <v>0</v>
      </c>
      <c r="C31" s="204">
        <v>0</v>
      </c>
      <c r="D31" s="204">
        <v>0</v>
      </c>
      <c r="E31" s="204">
        <v>0</v>
      </c>
      <c r="F31" s="204">
        <v>0</v>
      </c>
      <c r="G31" s="204">
        <v>0</v>
      </c>
      <c r="H31" s="204">
        <v>0</v>
      </c>
      <c r="I31" s="204">
        <v>0</v>
      </c>
      <c r="J31" s="204">
        <v>0</v>
      </c>
      <c r="K31" s="204">
        <v>0</v>
      </c>
      <c r="L31" s="204">
        <v>0</v>
      </c>
      <c r="M31" s="204">
        <v>0</v>
      </c>
      <c r="N31" s="204">
        <v>0</v>
      </c>
      <c r="O31" s="204">
        <v>0</v>
      </c>
      <c r="P31" s="204">
        <v>0</v>
      </c>
      <c r="Q31" s="204">
        <v>0</v>
      </c>
      <c r="R31" s="204">
        <v>0</v>
      </c>
      <c r="S31" s="239">
        <v>0</v>
      </c>
      <c r="T31" s="319" t="e">
        <v>#DIV/0!</v>
      </c>
      <c r="U31" s="239">
        <v>0</v>
      </c>
      <c r="V31" s="239">
        <v>0</v>
      </c>
      <c r="W31" s="239">
        <v>0</v>
      </c>
      <c r="X31" s="239">
        <v>0</v>
      </c>
      <c r="Y31" s="239">
        <v>0</v>
      </c>
      <c r="Z31" s="239">
        <v>0</v>
      </c>
    </row>
    <row r="32" spans="1:26" x14ac:dyDescent="0.3">
      <c r="A32" s="318" t="s">
        <v>447</v>
      </c>
      <c r="B32" s="204">
        <v>0</v>
      </c>
      <c r="C32" s="204">
        <v>0</v>
      </c>
      <c r="D32" s="204">
        <v>0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0</v>
      </c>
      <c r="L32" s="204">
        <v>0</v>
      </c>
      <c r="M32" s="204">
        <v>0</v>
      </c>
      <c r="N32" s="204">
        <v>0</v>
      </c>
      <c r="O32" s="204">
        <v>0</v>
      </c>
      <c r="P32" s="204">
        <v>0</v>
      </c>
      <c r="Q32" s="204">
        <v>0</v>
      </c>
      <c r="R32" s="204">
        <v>0</v>
      </c>
      <c r="S32" s="239">
        <v>0</v>
      </c>
      <c r="T32" s="319" t="e">
        <v>#DIV/0!</v>
      </c>
      <c r="U32" s="239">
        <v>0</v>
      </c>
      <c r="V32" s="239">
        <v>0</v>
      </c>
      <c r="W32" s="239">
        <v>0</v>
      </c>
      <c r="X32" s="239">
        <v>0</v>
      </c>
      <c r="Y32" s="239">
        <v>0</v>
      </c>
      <c r="Z32" s="239">
        <v>0</v>
      </c>
    </row>
    <row r="33" spans="1:26" x14ac:dyDescent="0.3">
      <c r="A33" s="318" t="s">
        <v>448</v>
      </c>
      <c r="B33" s="204">
        <v>0</v>
      </c>
      <c r="C33" s="204">
        <v>0</v>
      </c>
      <c r="D33" s="204">
        <v>0</v>
      </c>
      <c r="E33" s="204">
        <v>0</v>
      </c>
      <c r="F33" s="204">
        <v>0</v>
      </c>
      <c r="G33" s="204">
        <v>0</v>
      </c>
      <c r="H33" s="204">
        <v>0</v>
      </c>
      <c r="I33" s="204">
        <v>0</v>
      </c>
      <c r="J33" s="204">
        <v>0</v>
      </c>
      <c r="K33" s="204">
        <v>0</v>
      </c>
      <c r="L33" s="204">
        <v>0</v>
      </c>
      <c r="M33" s="204">
        <v>0</v>
      </c>
      <c r="N33" s="204">
        <v>0</v>
      </c>
      <c r="O33" s="204">
        <v>0</v>
      </c>
      <c r="P33" s="204">
        <v>0</v>
      </c>
      <c r="Q33" s="204">
        <v>0</v>
      </c>
      <c r="R33" s="204">
        <v>0</v>
      </c>
      <c r="S33" s="239">
        <v>0</v>
      </c>
      <c r="T33" s="319" t="e">
        <v>#DIV/0!</v>
      </c>
      <c r="U33" s="239">
        <v>0</v>
      </c>
      <c r="V33" s="239">
        <v>0</v>
      </c>
      <c r="W33" s="239">
        <v>0</v>
      </c>
      <c r="X33" s="239">
        <v>0</v>
      </c>
      <c r="Y33" s="239">
        <v>0</v>
      </c>
      <c r="Z33" s="239">
        <v>0</v>
      </c>
    </row>
    <row r="34" spans="1:26" x14ac:dyDescent="0.3">
      <c r="A34" s="318" t="s">
        <v>449</v>
      </c>
      <c r="B34" s="204">
        <v>0</v>
      </c>
      <c r="C34" s="204">
        <v>0</v>
      </c>
      <c r="D34" s="204">
        <v>0</v>
      </c>
      <c r="E34" s="204">
        <v>0</v>
      </c>
      <c r="F34" s="204">
        <v>0</v>
      </c>
      <c r="G34" s="204">
        <v>0</v>
      </c>
      <c r="H34" s="204">
        <v>0</v>
      </c>
      <c r="I34" s="204">
        <v>0</v>
      </c>
      <c r="J34" s="204">
        <v>0</v>
      </c>
      <c r="K34" s="204">
        <v>0</v>
      </c>
      <c r="L34" s="204">
        <v>0</v>
      </c>
      <c r="M34" s="204">
        <v>0</v>
      </c>
      <c r="N34" s="204">
        <v>0</v>
      </c>
      <c r="O34" s="204">
        <v>0</v>
      </c>
      <c r="P34" s="204">
        <v>0</v>
      </c>
      <c r="Q34" s="204">
        <v>0</v>
      </c>
      <c r="R34" s="204">
        <v>0</v>
      </c>
      <c r="S34" s="239">
        <v>0</v>
      </c>
      <c r="T34" s="319" t="e">
        <v>#DIV/0!</v>
      </c>
      <c r="U34" s="239">
        <v>0</v>
      </c>
      <c r="V34" s="239">
        <v>0</v>
      </c>
      <c r="W34" s="239">
        <v>0</v>
      </c>
      <c r="X34" s="239">
        <v>0</v>
      </c>
      <c r="Y34" s="239">
        <v>0</v>
      </c>
      <c r="Z34" s="239">
        <v>0</v>
      </c>
    </row>
    <row r="35" spans="1:26" x14ac:dyDescent="0.3">
      <c r="A35" s="318" t="s">
        <v>450</v>
      </c>
      <c r="B35" s="204">
        <v>0</v>
      </c>
      <c r="C35" s="204">
        <v>0</v>
      </c>
      <c r="D35" s="204">
        <v>0</v>
      </c>
      <c r="E35" s="204">
        <v>0</v>
      </c>
      <c r="F35" s="204">
        <v>0</v>
      </c>
      <c r="G35" s="204">
        <v>0</v>
      </c>
      <c r="H35" s="204">
        <v>0</v>
      </c>
      <c r="I35" s="204">
        <v>0</v>
      </c>
      <c r="J35" s="204">
        <v>0</v>
      </c>
      <c r="K35" s="204">
        <v>0</v>
      </c>
      <c r="L35" s="204">
        <v>0</v>
      </c>
      <c r="M35" s="204">
        <v>0</v>
      </c>
      <c r="N35" s="204">
        <v>0</v>
      </c>
      <c r="O35" s="204">
        <v>0</v>
      </c>
      <c r="P35" s="204">
        <v>0</v>
      </c>
      <c r="Q35" s="204">
        <v>0</v>
      </c>
      <c r="R35" s="204">
        <v>0</v>
      </c>
      <c r="S35" s="239">
        <v>0</v>
      </c>
      <c r="T35" s="319" t="e">
        <v>#DIV/0!</v>
      </c>
      <c r="U35" s="239">
        <v>0</v>
      </c>
      <c r="V35" s="239">
        <v>0</v>
      </c>
      <c r="W35" s="239">
        <v>0</v>
      </c>
      <c r="X35" s="239">
        <v>0</v>
      </c>
      <c r="Y35" s="239">
        <v>0</v>
      </c>
      <c r="Z35" s="239">
        <v>0</v>
      </c>
    </row>
    <row r="36" spans="1:26" x14ac:dyDescent="0.3">
      <c r="A36" s="318" t="s">
        <v>451</v>
      </c>
      <c r="B36" s="204">
        <v>0</v>
      </c>
      <c r="C36" s="204">
        <v>0</v>
      </c>
      <c r="D36" s="204">
        <v>0</v>
      </c>
      <c r="E36" s="204">
        <v>0</v>
      </c>
      <c r="F36" s="204">
        <v>0</v>
      </c>
      <c r="G36" s="204">
        <v>0</v>
      </c>
      <c r="H36" s="204">
        <v>0</v>
      </c>
      <c r="I36" s="204">
        <v>0</v>
      </c>
      <c r="J36" s="204">
        <v>0</v>
      </c>
      <c r="K36" s="204">
        <v>0</v>
      </c>
      <c r="L36" s="204">
        <v>0</v>
      </c>
      <c r="M36" s="204">
        <v>0</v>
      </c>
      <c r="N36" s="204">
        <v>0</v>
      </c>
      <c r="O36" s="204">
        <v>0</v>
      </c>
      <c r="P36" s="204">
        <v>0</v>
      </c>
      <c r="Q36" s="204">
        <v>0</v>
      </c>
      <c r="R36" s="204">
        <v>0</v>
      </c>
      <c r="S36" s="239">
        <v>0</v>
      </c>
      <c r="T36" s="319" t="e">
        <v>#DIV/0!</v>
      </c>
      <c r="U36" s="239">
        <v>0</v>
      </c>
      <c r="V36" s="239">
        <v>0</v>
      </c>
      <c r="W36" s="239">
        <v>0</v>
      </c>
      <c r="X36" s="239">
        <v>0</v>
      </c>
      <c r="Y36" s="239">
        <v>0</v>
      </c>
      <c r="Z36" s="239">
        <v>0</v>
      </c>
    </row>
    <row r="37" spans="1:26" s="321" customFormat="1" x14ac:dyDescent="0.3">
      <c r="A37" s="314" t="s">
        <v>452</v>
      </c>
      <c r="B37" s="320">
        <v>0</v>
      </c>
      <c r="C37" s="320">
        <v>0</v>
      </c>
      <c r="D37" s="320">
        <v>0</v>
      </c>
      <c r="E37" s="320">
        <v>0</v>
      </c>
      <c r="F37" s="320">
        <v>0</v>
      </c>
      <c r="G37" s="320">
        <v>0</v>
      </c>
      <c r="H37" s="320">
        <v>0</v>
      </c>
      <c r="I37" s="320">
        <v>0</v>
      </c>
      <c r="J37" s="320">
        <v>0</v>
      </c>
      <c r="K37" s="320">
        <v>0</v>
      </c>
      <c r="L37" s="320">
        <v>0</v>
      </c>
      <c r="M37" s="320">
        <v>0</v>
      </c>
      <c r="N37" s="320">
        <v>0</v>
      </c>
      <c r="O37" s="320">
        <v>0</v>
      </c>
      <c r="P37" s="320">
        <v>0</v>
      </c>
      <c r="Q37" s="320">
        <v>0</v>
      </c>
      <c r="R37" s="320">
        <v>0</v>
      </c>
      <c r="S37" s="316">
        <v>0</v>
      </c>
      <c r="T37" s="317" t="e">
        <v>#DIV/0!</v>
      </c>
      <c r="U37" s="316">
        <v>0</v>
      </c>
      <c r="V37" s="316">
        <v>0</v>
      </c>
      <c r="W37" s="316">
        <v>0</v>
      </c>
      <c r="X37" s="316">
        <v>0</v>
      </c>
      <c r="Y37" s="316">
        <v>0</v>
      </c>
      <c r="Z37" s="316">
        <v>0</v>
      </c>
    </row>
    <row r="38" spans="1:26" s="321" customFormat="1" x14ac:dyDescent="0.3">
      <c r="A38" s="314" t="s">
        <v>453</v>
      </c>
      <c r="B38" s="320">
        <v>0</v>
      </c>
      <c r="C38" s="320">
        <v>0</v>
      </c>
      <c r="D38" s="320">
        <v>0</v>
      </c>
      <c r="E38" s="320">
        <v>0</v>
      </c>
      <c r="F38" s="320">
        <v>0</v>
      </c>
      <c r="G38" s="320">
        <v>0</v>
      </c>
      <c r="H38" s="320">
        <v>0</v>
      </c>
      <c r="I38" s="320">
        <v>0</v>
      </c>
      <c r="J38" s="320">
        <v>0</v>
      </c>
      <c r="K38" s="320">
        <v>0</v>
      </c>
      <c r="L38" s="320">
        <v>0</v>
      </c>
      <c r="M38" s="320">
        <v>0</v>
      </c>
      <c r="N38" s="320">
        <v>0</v>
      </c>
      <c r="O38" s="320">
        <v>0</v>
      </c>
      <c r="P38" s="320">
        <v>0</v>
      </c>
      <c r="Q38" s="320">
        <v>0</v>
      </c>
      <c r="R38" s="320">
        <v>0</v>
      </c>
      <c r="S38" s="316">
        <v>0</v>
      </c>
      <c r="T38" s="317" t="e">
        <v>#DIV/0!</v>
      </c>
      <c r="U38" s="316">
        <v>0</v>
      </c>
      <c r="V38" s="316">
        <v>0</v>
      </c>
      <c r="W38" s="316">
        <v>0</v>
      </c>
      <c r="X38" s="316">
        <v>0</v>
      </c>
      <c r="Y38" s="316">
        <v>0</v>
      </c>
      <c r="Z38" s="316">
        <v>0</v>
      </c>
    </row>
    <row r="39" spans="1:26" x14ac:dyDescent="0.3">
      <c r="A39" s="308" t="s">
        <v>454</v>
      </c>
      <c r="B39" s="309">
        <v>0</v>
      </c>
      <c r="C39" s="309">
        <v>0</v>
      </c>
      <c r="D39" s="309">
        <v>0</v>
      </c>
      <c r="E39" s="309">
        <v>0</v>
      </c>
      <c r="F39" s="309">
        <v>0</v>
      </c>
      <c r="G39" s="309">
        <v>0</v>
      </c>
      <c r="H39" s="309">
        <v>0</v>
      </c>
      <c r="I39" s="309">
        <v>0</v>
      </c>
      <c r="J39" s="309">
        <v>0</v>
      </c>
      <c r="K39" s="309">
        <v>0</v>
      </c>
      <c r="L39" s="309">
        <v>0</v>
      </c>
      <c r="M39" s="309">
        <v>0</v>
      </c>
      <c r="N39" s="309">
        <v>0</v>
      </c>
      <c r="O39" s="309">
        <v>0</v>
      </c>
      <c r="P39" s="309">
        <v>0</v>
      </c>
      <c r="Q39" s="309">
        <v>0</v>
      </c>
      <c r="R39" s="309">
        <v>0</v>
      </c>
      <c r="S39" s="310">
        <v>0</v>
      </c>
      <c r="T39" s="311" t="e">
        <v>#DIV/0!</v>
      </c>
      <c r="U39" s="310">
        <v>0</v>
      </c>
      <c r="V39" s="310">
        <v>0</v>
      </c>
      <c r="W39" s="310">
        <v>0</v>
      </c>
      <c r="X39" s="310">
        <v>0</v>
      </c>
      <c r="Y39" s="310">
        <v>0</v>
      </c>
      <c r="Z39" s="310">
        <v>0</v>
      </c>
    </row>
    <row r="40" spans="1:26" s="321" customFormat="1" x14ac:dyDescent="0.3">
      <c r="A40" s="314" t="s">
        <v>455</v>
      </c>
      <c r="B40" s="320">
        <v>0</v>
      </c>
      <c r="C40" s="320">
        <v>0</v>
      </c>
      <c r="D40" s="320">
        <v>0</v>
      </c>
      <c r="E40" s="320">
        <v>0</v>
      </c>
      <c r="F40" s="320">
        <v>0</v>
      </c>
      <c r="G40" s="320">
        <v>0</v>
      </c>
      <c r="H40" s="320">
        <v>0</v>
      </c>
      <c r="I40" s="320">
        <v>0</v>
      </c>
      <c r="J40" s="320">
        <v>0</v>
      </c>
      <c r="K40" s="320">
        <v>0</v>
      </c>
      <c r="L40" s="320">
        <v>0</v>
      </c>
      <c r="M40" s="320">
        <v>0</v>
      </c>
      <c r="N40" s="320">
        <v>0</v>
      </c>
      <c r="O40" s="320">
        <v>0</v>
      </c>
      <c r="P40" s="320">
        <v>0</v>
      </c>
      <c r="Q40" s="320">
        <v>0</v>
      </c>
      <c r="R40" s="320">
        <v>0</v>
      </c>
      <c r="S40" s="316">
        <v>0</v>
      </c>
      <c r="T40" s="317" t="e">
        <v>#DIV/0!</v>
      </c>
      <c r="U40" s="316">
        <v>0</v>
      </c>
      <c r="V40" s="316">
        <v>0</v>
      </c>
      <c r="W40" s="316">
        <v>0</v>
      </c>
      <c r="X40" s="316">
        <v>0</v>
      </c>
      <c r="Y40" s="316">
        <v>0</v>
      </c>
      <c r="Z40" s="316">
        <v>0</v>
      </c>
    </row>
    <row r="41" spans="1:26" s="321" customFormat="1" x14ac:dyDescent="0.3">
      <c r="A41" s="314" t="s">
        <v>456</v>
      </c>
      <c r="B41" s="320">
        <v>0</v>
      </c>
      <c r="C41" s="320">
        <v>0</v>
      </c>
      <c r="D41" s="320">
        <v>0</v>
      </c>
      <c r="E41" s="320">
        <v>0</v>
      </c>
      <c r="F41" s="320">
        <v>0</v>
      </c>
      <c r="G41" s="320">
        <v>0</v>
      </c>
      <c r="H41" s="320">
        <v>0</v>
      </c>
      <c r="I41" s="320">
        <v>0</v>
      </c>
      <c r="J41" s="320">
        <v>0</v>
      </c>
      <c r="K41" s="320">
        <v>0</v>
      </c>
      <c r="L41" s="320">
        <v>0</v>
      </c>
      <c r="M41" s="320">
        <v>0</v>
      </c>
      <c r="N41" s="320">
        <v>0</v>
      </c>
      <c r="O41" s="320">
        <v>0</v>
      </c>
      <c r="P41" s="320">
        <v>0</v>
      </c>
      <c r="Q41" s="320">
        <v>0</v>
      </c>
      <c r="R41" s="320">
        <v>0</v>
      </c>
      <c r="S41" s="316">
        <v>0</v>
      </c>
      <c r="T41" s="317" t="e">
        <v>#DIV/0!</v>
      </c>
      <c r="U41" s="316">
        <v>0</v>
      </c>
      <c r="V41" s="316">
        <v>0</v>
      </c>
      <c r="W41" s="316">
        <v>0</v>
      </c>
      <c r="X41" s="316">
        <v>0</v>
      </c>
      <c r="Y41" s="316">
        <v>0</v>
      </c>
      <c r="Z41" s="316">
        <v>0</v>
      </c>
    </row>
    <row r="42" spans="1:26" x14ac:dyDescent="0.3">
      <c r="A42" s="314" t="s">
        <v>457</v>
      </c>
      <c r="B42" s="315">
        <v>0</v>
      </c>
      <c r="C42" s="315">
        <v>0</v>
      </c>
      <c r="D42" s="315">
        <v>0</v>
      </c>
      <c r="E42" s="315">
        <v>0</v>
      </c>
      <c r="F42" s="315">
        <v>0</v>
      </c>
      <c r="G42" s="315">
        <v>0</v>
      </c>
      <c r="H42" s="315">
        <v>0</v>
      </c>
      <c r="I42" s="315">
        <v>0</v>
      </c>
      <c r="J42" s="315">
        <v>0</v>
      </c>
      <c r="K42" s="315">
        <v>0</v>
      </c>
      <c r="L42" s="315">
        <v>0</v>
      </c>
      <c r="M42" s="315">
        <v>0</v>
      </c>
      <c r="N42" s="315">
        <v>0</v>
      </c>
      <c r="O42" s="315">
        <v>0</v>
      </c>
      <c r="P42" s="315">
        <v>0</v>
      </c>
      <c r="Q42" s="315">
        <v>0</v>
      </c>
      <c r="R42" s="315">
        <v>0</v>
      </c>
      <c r="S42" s="316">
        <v>0</v>
      </c>
      <c r="T42" s="317" t="e">
        <v>#DIV/0!</v>
      </c>
      <c r="U42" s="316">
        <v>0</v>
      </c>
      <c r="V42" s="316">
        <v>0</v>
      </c>
      <c r="W42" s="316">
        <v>0</v>
      </c>
      <c r="X42" s="316">
        <v>0</v>
      </c>
      <c r="Y42" s="316">
        <v>0</v>
      </c>
      <c r="Z42" s="316">
        <v>0</v>
      </c>
    </row>
    <row r="43" spans="1:26" x14ac:dyDescent="0.3">
      <c r="A43" s="318" t="s">
        <v>458</v>
      </c>
      <c r="B43" s="204">
        <v>0</v>
      </c>
      <c r="C43" s="204">
        <v>0</v>
      </c>
      <c r="D43" s="204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04">
        <v>0</v>
      </c>
      <c r="L43" s="204">
        <v>0</v>
      </c>
      <c r="M43" s="204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39">
        <v>0</v>
      </c>
      <c r="T43" s="319" t="e">
        <v>#DIV/0!</v>
      </c>
      <c r="U43" s="239">
        <v>0</v>
      </c>
      <c r="V43" s="239">
        <v>0</v>
      </c>
      <c r="W43" s="239">
        <v>0</v>
      </c>
      <c r="X43" s="239">
        <v>0</v>
      </c>
      <c r="Y43" s="239">
        <v>0</v>
      </c>
      <c r="Z43" s="239">
        <v>0</v>
      </c>
    </row>
    <row r="44" spans="1:26" x14ac:dyDescent="0.3">
      <c r="A44" s="318" t="s">
        <v>459</v>
      </c>
      <c r="B44" s="204">
        <v>0</v>
      </c>
      <c r="C44" s="204">
        <v>0</v>
      </c>
      <c r="D44" s="204">
        <v>0</v>
      </c>
      <c r="E44" s="204">
        <v>0</v>
      </c>
      <c r="F44" s="204">
        <v>0</v>
      </c>
      <c r="G44" s="204">
        <v>0</v>
      </c>
      <c r="H44" s="204">
        <v>0</v>
      </c>
      <c r="I44" s="204">
        <v>0</v>
      </c>
      <c r="J44" s="204">
        <v>0</v>
      </c>
      <c r="K44" s="204">
        <v>0</v>
      </c>
      <c r="L44" s="204">
        <v>0</v>
      </c>
      <c r="M44" s="204">
        <v>0</v>
      </c>
      <c r="N44" s="204">
        <v>0</v>
      </c>
      <c r="O44" s="204">
        <v>0</v>
      </c>
      <c r="P44" s="204">
        <v>0</v>
      </c>
      <c r="Q44" s="204">
        <v>0</v>
      </c>
      <c r="R44" s="204">
        <v>0</v>
      </c>
      <c r="S44" s="239">
        <v>0</v>
      </c>
      <c r="T44" s="319" t="e">
        <v>#DIV/0!</v>
      </c>
      <c r="U44" s="239">
        <v>0</v>
      </c>
      <c r="V44" s="239">
        <v>0</v>
      </c>
      <c r="W44" s="239">
        <v>0</v>
      </c>
      <c r="X44" s="239">
        <v>0</v>
      </c>
      <c r="Y44" s="239">
        <v>0</v>
      </c>
      <c r="Z44" s="239">
        <v>0</v>
      </c>
    </row>
    <row r="45" spans="1:26" x14ac:dyDescent="0.3">
      <c r="A45" s="314" t="s">
        <v>460</v>
      </c>
      <c r="B45" s="315">
        <v>0</v>
      </c>
      <c r="C45" s="315">
        <v>0</v>
      </c>
      <c r="D45" s="315">
        <v>0</v>
      </c>
      <c r="E45" s="315">
        <v>0</v>
      </c>
      <c r="F45" s="315">
        <v>0</v>
      </c>
      <c r="G45" s="315">
        <v>0</v>
      </c>
      <c r="H45" s="315">
        <v>0</v>
      </c>
      <c r="I45" s="315">
        <v>0</v>
      </c>
      <c r="J45" s="315">
        <v>0</v>
      </c>
      <c r="K45" s="315">
        <v>0</v>
      </c>
      <c r="L45" s="315">
        <v>0</v>
      </c>
      <c r="M45" s="315">
        <v>0</v>
      </c>
      <c r="N45" s="315">
        <v>0</v>
      </c>
      <c r="O45" s="315">
        <v>0</v>
      </c>
      <c r="P45" s="315">
        <v>0</v>
      </c>
      <c r="Q45" s="315">
        <v>0</v>
      </c>
      <c r="R45" s="315">
        <v>0</v>
      </c>
      <c r="S45" s="316">
        <v>0</v>
      </c>
      <c r="T45" s="317" t="e">
        <v>#DIV/0!</v>
      </c>
      <c r="U45" s="316">
        <v>0</v>
      </c>
      <c r="V45" s="316">
        <v>0</v>
      </c>
      <c r="W45" s="316">
        <v>0</v>
      </c>
      <c r="X45" s="316">
        <v>0</v>
      </c>
      <c r="Y45" s="316">
        <v>0</v>
      </c>
      <c r="Z45" s="316">
        <v>0</v>
      </c>
    </row>
    <row r="46" spans="1:26" x14ac:dyDescent="0.3">
      <c r="A46" s="318" t="s">
        <v>461</v>
      </c>
      <c r="B46" s="204">
        <v>0</v>
      </c>
      <c r="C46" s="204">
        <v>0</v>
      </c>
      <c r="D46" s="204">
        <v>0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4">
        <v>0</v>
      </c>
      <c r="L46" s="204">
        <v>0</v>
      </c>
      <c r="M46" s="204">
        <v>0</v>
      </c>
      <c r="N46" s="204">
        <v>0</v>
      </c>
      <c r="O46" s="204">
        <v>0</v>
      </c>
      <c r="P46" s="204">
        <v>0</v>
      </c>
      <c r="Q46" s="204">
        <v>0</v>
      </c>
      <c r="R46" s="204">
        <v>0</v>
      </c>
      <c r="S46" s="239">
        <v>0</v>
      </c>
      <c r="T46" s="319" t="e">
        <v>#DIV/0!</v>
      </c>
      <c r="U46" s="239">
        <v>0</v>
      </c>
      <c r="V46" s="239">
        <v>0</v>
      </c>
      <c r="W46" s="239">
        <v>0</v>
      </c>
      <c r="X46" s="239">
        <v>0</v>
      </c>
      <c r="Y46" s="239">
        <v>0</v>
      </c>
      <c r="Z46" s="239">
        <v>0</v>
      </c>
    </row>
    <row r="47" spans="1:26" x14ac:dyDescent="0.3">
      <c r="A47" s="318" t="s">
        <v>462</v>
      </c>
      <c r="B47" s="204">
        <v>0</v>
      </c>
      <c r="C47" s="204">
        <v>0</v>
      </c>
      <c r="D47" s="204">
        <v>0</v>
      </c>
      <c r="E47" s="204">
        <v>0</v>
      </c>
      <c r="F47" s="204">
        <v>0</v>
      </c>
      <c r="G47" s="204">
        <v>0</v>
      </c>
      <c r="H47" s="204">
        <v>0</v>
      </c>
      <c r="I47" s="204">
        <v>0</v>
      </c>
      <c r="J47" s="204">
        <v>0</v>
      </c>
      <c r="K47" s="204">
        <v>0</v>
      </c>
      <c r="L47" s="204">
        <v>0</v>
      </c>
      <c r="M47" s="204">
        <v>0</v>
      </c>
      <c r="N47" s="204">
        <v>0</v>
      </c>
      <c r="O47" s="204">
        <v>0</v>
      </c>
      <c r="P47" s="204">
        <v>0</v>
      </c>
      <c r="Q47" s="204">
        <v>0</v>
      </c>
      <c r="R47" s="204">
        <v>0</v>
      </c>
      <c r="S47" s="239">
        <v>0</v>
      </c>
      <c r="T47" s="319" t="e">
        <v>#DIV/0!</v>
      </c>
      <c r="U47" s="239">
        <v>0</v>
      </c>
      <c r="V47" s="239">
        <v>0</v>
      </c>
      <c r="W47" s="239">
        <v>0</v>
      </c>
      <c r="X47" s="239">
        <v>0</v>
      </c>
      <c r="Y47" s="239">
        <v>0</v>
      </c>
      <c r="Z47" s="239">
        <v>0</v>
      </c>
    </row>
    <row r="48" spans="1:26" x14ac:dyDescent="0.3">
      <c r="A48" s="318" t="s">
        <v>463</v>
      </c>
      <c r="B48" s="204">
        <v>0</v>
      </c>
      <c r="C48" s="204">
        <v>0</v>
      </c>
      <c r="D48" s="204">
        <v>0</v>
      </c>
      <c r="E48" s="204">
        <v>0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204">
        <v>0</v>
      </c>
      <c r="L48" s="204">
        <v>0</v>
      </c>
      <c r="M48" s="204">
        <v>0</v>
      </c>
      <c r="N48" s="204">
        <v>0</v>
      </c>
      <c r="O48" s="204">
        <v>0</v>
      </c>
      <c r="P48" s="204">
        <v>0</v>
      </c>
      <c r="Q48" s="204">
        <v>0</v>
      </c>
      <c r="R48" s="204">
        <v>0</v>
      </c>
      <c r="S48" s="239">
        <v>0</v>
      </c>
      <c r="T48" s="319" t="e">
        <v>#DIV/0!</v>
      </c>
      <c r="U48" s="239">
        <v>0</v>
      </c>
      <c r="V48" s="239">
        <v>0</v>
      </c>
      <c r="W48" s="239">
        <v>0</v>
      </c>
      <c r="X48" s="239">
        <v>0</v>
      </c>
      <c r="Y48" s="239">
        <v>0</v>
      </c>
      <c r="Z48" s="239">
        <v>0</v>
      </c>
    </row>
    <row r="49" spans="1:26" x14ac:dyDescent="0.3">
      <c r="A49" s="318" t="s">
        <v>464</v>
      </c>
      <c r="B49" s="204">
        <v>0</v>
      </c>
      <c r="C49" s="204">
        <v>0</v>
      </c>
      <c r="D49" s="204">
        <v>0</v>
      </c>
      <c r="E49" s="204">
        <v>0</v>
      </c>
      <c r="F49" s="204">
        <v>0</v>
      </c>
      <c r="G49" s="204">
        <v>0</v>
      </c>
      <c r="H49" s="204">
        <v>0</v>
      </c>
      <c r="I49" s="204">
        <v>0</v>
      </c>
      <c r="J49" s="204">
        <v>0</v>
      </c>
      <c r="K49" s="204">
        <v>0</v>
      </c>
      <c r="L49" s="204">
        <v>0</v>
      </c>
      <c r="M49" s="204">
        <v>0</v>
      </c>
      <c r="N49" s="204">
        <v>0</v>
      </c>
      <c r="O49" s="204">
        <v>0</v>
      </c>
      <c r="P49" s="204">
        <v>0</v>
      </c>
      <c r="Q49" s="204">
        <v>0</v>
      </c>
      <c r="R49" s="204">
        <v>0</v>
      </c>
      <c r="S49" s="239">
        <v>0</v>
      </c>
      <c r="T49" s="319" t="e">
        <v>#DIV/0!</v>
      </c>
      <c r="U49" s="239">
        <v>0</v>
      </c>
      <c r="V49" s="239">
        <v>0</v>
      </c>
      <c r="W49" s="239">
        <v>0</v>
      </c>
      <c r="X49" s="239">
        <v>0</v>
      </c>
      <c r="Y49" s="239">
        <v>0</v>
      </c>
      <c r="Z49" s="239">
        <v>0</v>
      </c>
    </row>
    <row r="50" spans="1:26" x14ac:dyDescent="0.3">
      <c r="A50" s="314" t="s">
        <v>465</v>
      </c>
      <c r="B50" s="315">
        <v>0</v>
      </c>
      <c r="C50" s="315">
        <v>0</v>
      </c>
      <c r="D50" s="315">
        <v>0</v>
      </c>
      <c r="E50" s="315">
        <v>0</v>
      </c>
      <c r="F50" s="315">
        <v>0</v>
      </c>
      <c r="G50" s="315">
        <v>0</v>
      </c>
      <c r="H50" s="315">
        <v>0</v>
      </c>
      <c r="I50" s="315">
        <v>0</v>
      </c>
      <c r="J50" s="315">
        <v>0</v>
      </c>
      <c r="K50" s="315">
        <v>0</v>
      </c>
      <c r="L50" s="315">
        <v>0</v>
      </c>
      <c r="M50" s="315">
        <v>0</v>
      </c>
      <c r="N50" s="315">
        <v>0</v>
      </c>
      <c r="O50" s="315">
        <v>0</v>
      </c>
      <c r="P50" s="315">
        <v>0</v>
      </c>
      <c r="Q50" s="315">
        <v>0</v>
      </c>
      <c r="R50" s="315">
        <v>0</v>
      </c>
      <c r="S50" s="316">
        <v>0</v>
      </c>
      <c r="T50" s="317" t="e">
        <v>#DIV/0!</v>
      </c>
      <c r="U50" s="316">
        <v>0</v>
      </c>
      <c r="V50" s="316">
        <v>0</v>
      </c>
      <c r="W50" s="316">
        <v>0</v>
      </c>
      <c r="X50" s="316">
        <v>0</v>
      </c>
      <c r="Y50" s="316">
        <v>0</v>
      </c>
      <c r="Z50" s="316">
        <v>0</v>
      </c>
    </row>
    <row r="51" spans="1:26" x14ac:dyDescent="0.3">
      <c r="A51" s="318" t="s">
        <v>466</v>
      </c>
      <c r="B51" s="204">
        <v>0</v>
      </c>
      <c r="C51" s="204">
        <v>0</v>
      </c>
      <c r="D51" s="204">
        <v>0</v>
      </c>
      <c r="E51" s="204">
        <v>0</v>
      </c>
      <c r="F51" s="204">
        <v>0</v>
      </c>
      <c r="G51" s="204">
        <v>0</v>
      </c>
      <c r="H51" s="204">
        <v>0</v>
      </c>
      <c r="I51" s="204">
        <v>0</v>
      </c>
      <c r="J51" s="204">
        <v>0</v>
      </c>
      <c r="K51" s="204">
        <v>0</v>
      </c>
      <c r="L51" s="204">
        <v>0</v>
      </c>
      <c r="M51" s="204">
        <v>0</v>
      </c>
      <c r="N51" s="204">
        <v>0</v>
      </c>
      <c r="O51" s="204">
        <v>0</v>
      </c>
      <c r="P51" s="204">
        <v>0</v>
      </c>
      <c r="Q51" s="204">
        <v>0</v>
      </c>
      <c r="R51" s="204">
        <v>0</v>
      </c>
      <c r="S51" s="239">
        <v>0</v>
      </c>
      <c r="T51" s="319" t="e">
        <v>#DIV/0!</v>
      </c>
      <c r="U51" s="239">
        <v>0</v>
      </c>
      <c r="V51" s="239">
        <v>0</v>
      </c>
      <c r="W51" s="239">
        <v>0</v>
      </c>
      <c r="X51" s="239">
        <v>0</v>
      </c>
      <c r="Y51" s="239">
        <v>0</v>
      </c>
      <c r="Z51" s="239">
        <v>0</v>
      </c>
    </row>
    <row r="52" spans="1:26" x14ac:dyDescent="0.3">
      <c r="A52" s="318" t="s">
        <v>467</v>
      </c>
      <c r="B52" s="204">
        <v>0</v>
      </c>
      <c r="C52" s="204">
        <v>0</v>
      </c>
      <c r="D52" s="204">
        <v>0</v>
      </c>
      <c r="E52" s="204">
        <v>0</v>
      </c>
      <c r="F52" s="204">
        <v>0</v>
      </c>
      <c r="G52" s="204">
        <v>0</v>
      </c>
      <c r="H52" s="204">
        <v>0</v>
      </c>
      <c r="I52" s="204">
        <v>0</v>
      </c>
      <c r="J52" s="204">
        <v>0</v>
      </c>
      <c r="K52" s="204">
        <v>0</v>
      </c>
      <c r="L52" s="204">
        <v>0</v>
      </c>
      <c r="M52" s="204">
        <v>0</v>
      </c>
      <c r="N52" s="204">
        <v>0</v>
      </c>
      <c r="O52" s="204">
        <v>0</v>
      </c>
      <c r="P52" s="204">
        <v>0</v>
      </c>
      <c r="Q52" s="204">
        <v>0</v>
      </c>
      <c r="R52" s="204">
        <v>0</v>
      </c>
      <c r="S52" s="239">
        <v>0</v>
      </c>
      <c r="T52" s="319" t="e">
        <v>#DIV/0!</v>
      </c>
      <c r="U52" s="239">
        <v>0</v>
      </c>
      <c r="V52" s="239">
        <v>0</v>
      </c>
      <c r="W52" s="239">
        <v>0</v>
      </c>
      <c r="X52" s="239">
        <v>0</v>
      </c>
      <c r="Y52" s="239">
        <v>0</v>
      </c>
      <c r="Z52" s="239">
        <v>0</v>
      </c>
    </row>
    <row r="53" spans="1:26" x14ac:dyDescent="0.3">
      <c r="A53" s="318" t="s">
        <v>468</v>
      </c>
      <c r="B53" s="204">
        <v>0</v>
      </c>
      <c r="C53" s="204">
        <v>0</v>
      </c>
      <c r="D53" s="204">
        <v>0</v>
      </c>
      <c r="E53" s="204">
        <v>0</v>
      </c>
      <c r="F53" s="204">
        <v>0</v>
      </c>
      <c r="G53" s="204">
        <v>0</v>
      </c>
      <c r="H53" s="204">
        <v>0</v>
      </c>
      <c r="I53" s="204">
        <v>0</v>
      </c>
      <c r="J53" s="204">
        <v>0</v>
      </c>
      <c r="K53" s="204">
        <v>0</v>
      </c>
      <c r="L53" s="204">
        <v>0</v>
      </c>
      <c r="M53" s="204">
        <v>0</v>
      </c>
      <c r="N53" s="204">
        <v>0</v>
      </c>
      <c r="O53" s="204">
        <v>0</v>
      </c>
      <c r="P53" s="204">
        <v>0</v>
      </c>
      <c r="Q53" s="204">
        <v>0</v>
      </c>
      <c r="R53" s="204">
        <v>0</v>
      </c>
      <c r="S53" s="239">
        <v>0</v>
      </c>
      <c r="T53" s="319" t="e">
        <v>#DIV/0!</v>
      </c>
      <c r="U53" s="239">
        <v>0</v>
      </c>
      <c r="V53" s="239">
        <v>0</v>
      </c>
      <c r="W53" s="239">
        <v>0</v>
      </c>
      <c r="X53" s="239">
        <v>0</v>
      </c>
      <c r="Y53" s="239">
        <v>0</v>
      </c>
      <c r="Z53" s="239">
        <v>0</v>
      </c>
    </row>
    <row r="54" spans="1:26" x14ac:dyDescent="0.3">
      <c r="A54" s="318" t="s">
        <v>469</v>
      </c>
      <c r="B54" s="204">
        <v>0</v>
      </c>
      <c r="C54" s="204">
        <v>0</v>
      </c>
      <c r="D54" s="204">
        <v>0</v>
      </c>
      <c r="E54" s="204">
        <v>0</v>
      </c>
      <c r="F54" s="204">
        <v>0</v>
      </c>
      <c r="G54" s="204">
        <v>0</v>
      </c>
      <c r="H54" s="204">
        <v>0</v>
      </c>
      <c r="I54" s="204">
        <v>0</v>
      </c>
      <c r="J54" s="204">
        <v>0</v>
      </c>
      <c r="K54" s="204">
        <v>0</v>
      </c>
      <c r="L54" s="204">
        <v>0</v>
      </c>
      <c r="M54" s="204">
        <v>0</v>
      </c>
      <c r="N54" s="204">
        <v>0</v>
      </c>
      <c r="O54" s="204">
        <v>0</v>
      </c>
      <c r="P54" s="204">
        <v>0</v>
      </c>
      <c r="Q54" s="204">
        <v>0</v>
      </c>
      <c r="R54" s="204">
        <v>0</v>
      </c>
      <c r="S54" s="239">
        <v>0</v>
      </c>
      <c r="T54" s="319" t="e">
        <v>#DIV/0!</v>
      </c>
      <c r="U54" s="239">
        <v>0</v>
      </c>
      <c r="V54" s="239">
        <v>0</v>
      </c>
      <c r="W54" s="239">
        <v>0</v>
      </c>
      <c r="X54" s="239">
        <v>0</v>
      </c>
      <c r="Y54" s="239">
        <v>0</v>
      </c>
      <c r="Z54" s="239">
        <v>0</v>
      </c>
    </row>
    <row r="55" spans="1:26" s="321" customFormat="1" x14ac:dyDescent="0.3">
      <c r="A55" s="314" t="s">
        <v>470</v>
      </c>
      <c r="B55" s="320">
        <v>0</v>
      </c>
      <c r="C55" s="320">
        <v>0</v>
      </c>
      <c r="D55" s="320">
        <v>0</v>
      </c>
      <c r="E55" s="320">
        <v>0</v>
      </c>
      <c r="F55" s="320">
        <v>0</v>
      </c>
      <c r="G55" s="320">
        <v>0</v>
      </c>
      <c r="H55" s="320">
        <v>0</v>
      </c>
      <c r="I55" s="320">
        <v>0</v>
      </c>
      <c r="J55" s="320">
        <v>0</v>
      </c>
      <c r="K55" s="320">
        <v>0</v>
      </c>
      <c r="L55" s="320">
        <v>0</v>
      </c>
      <c r="M55" s="320">
        <v>0</v>
      </c>
      <c r="N55" s="320">
        <v>0</v>
      </c>
      <c r="O55" s="320">
        <v>0</v>
      </c>
      <c r="P55" s="320">
        <v>0</v>
      </c>
      <c r="Q55" s="320">
        <v>0</v>
      </c>
      <c r="R55" s="320">
        <v>0</v>
      </c>
      <c r="S55" s="316">
        <v>0</v>
      </c>
      <c r="T55" s="317" t="e">
        <v>#DIV/0!</v>
      </c>
      <c r="U55" s="316">
        <v>0</v>
      </c>
      <c r="V55" s="316">
        <v>0</v>
      </c>
      <c r="W55" s="316">
        <v>0</v>
      </c>
      <c r="X55" s="316">
        <v>0</v>
      </c>
      <c r="Y55" s="316">
        <v>0</v>
      </c>
      <c r="Z55" s="316">
        <v>0</v>
      </c>
    </row>
    <row r="56" spans="1:26" s="321" customFormat="1" x14ac:dyDescent="0.3">
      <c r="A56" s="314" t="s">
        <v>471</v>
      </c>
      <c r="B56" s="320">
        <v>0</v>
      </c>
      <c r="C56" s="320">
        <v>0</v>
      </c>
      <c r="D56" s="320">
        <v>0</v>
      </c>
      <c r="E56" s="320">
        <v>0</v>
      </c>
      <c r="F56" s="320">
        <v>0</v>
      </c>
      <c r="G56" s="320">
        <v>0</v>
      </c>
      <c r="H56" s="320">
        <v>0</v>
      </c>
      <c r="I56" s="320">
        <v>0</v>
      </c>
      <c r="J56" s="320">
        <v>0</v>
      </c>
      <c r="K56" s="320">
        <v>0</v>
      </c>
      <c r="L56" s="320">
        <v>0</v>
      </c>
      <c r="M56" s="320">
        <v>0</v>
      </c>
      <c r="N56" s="320">
        <v>0</v>
      </c>
      <c r="O56" s="320">
        <v>0</v>
      </c>
      <c r="P56" s="320">
        <v>0</v>
      </c>
      <c r="Q56" s="320">
        <v>0</v>
      </c>
      <c r="R56" s="320">
        <v>0</v>
      </c>
      <c r="S56" s="316">
        <v>0</v>
      </c>
      <c r="T56" s="317" t="e">
        <v>#DIV/0!</v>
      </c>
      <c r="U56" s="316">
        <v>0</v>
      </c>
      <c r="V56" s="316">
        <v>0</v>
      </c>
      <c r="W56" s="316">
        <v>0</v>
      </c>
      <c r="X56" s="316">
        <v>0</v>
      </c>
      <c r="Y56" s="316">
        <v>0</v>
      </c>
      <c r="Z56" s="316">
        <v>0</v>
      </c>
    </row>
    <row r="57" spans="1:26" s="321" customFormat="1" x14ac:dyDescent="0.3">
      <c r="A57" s="314" t="s">
        <v>472</v>
      </c>
      <c r="B57" s="320">
        <v>0</v>
      </c>
      <c r="C57" s="320">
        <v>0</v>
      </c>
      <c r="D57" s="320">
        <v>0</v>
      </c>
      <c r="E57" s="320">
        <v>0</v>
      </c>
      <c r="F57" s="320">
        <v>0</v>
      </c>
      <c r="G57" s="320">
        <v>0</v>
      </c>
      <c r="H57" s="320">
        <v>0</v>
      </c>
      <c r="I57" s="320">
        <v>0</v>
      </c>
      <c r="J57" s="320">
        <v>0</v>
      </c>
      <c r="K57" s="320">
        <v>0</v>
      </c>
      <c r="L57" s="320">
        <v>0</v>
      </c>
      <c r="M57" s="320">
        <v>0</v>
      </c>
      <c r="N57" s="320">
        <v>0</v>
      </c>
      <c r="O57" s="320">
        <v>0</v>
      </c>
      <c r="P57" s="320">
        <v>0</v>
      </c>
      <c r="Q57" s="320">
        <v>0</v>
      </c>
      <c r="R57" s="320">
        <v>0</v>
      </c>
      <c r="S57" s="316">
        <v>0</v>
      </c>
      <c r="T57" s="317" t="e">
        <v>#DIV/0!</v>
      </c>
      <c r="U57" s="316">
        <v>0</v>
      </c>
      <c r="V57" s="316">
        <v>0</v>
      </c>
      <c r="W57" s="316">
        <v>0</v>
      </c>
      <c r="X57" s="316">
        <v>0</v>
      </c>
      <c r="Y57" s="316">
        <v>0</v>
      </c>
      <c r="Z57" s="316">
        <v>0</v>
      </c>
    </row>
    <row r="58" spans="1:26" s="321" customFormat="1" x14ac:dyDescent="0.3">
      <c r="A58" s="314" t="s">
        <v>473</v>
      </c>
      <c r="B58" s="320">
        <v>0</v>
      </c>
      <c r="C58" s="320">
        <v>0</v>
      </c>
      <c r="D58" s="320">
        <v>0</v>
      </c>
      <c r="E58" s="320">
        <v>0</v>
      </c>
      <c r="F58" s="320">
        <v>0</v>
      </c>
      <c r="G58" s="320">
        <v>0</v>
      </c>
      <c r="H58" s="320">
        <v>0</v>
      </c>
      <c r="I58" s="320">
        <v>0</v>
      </c>
      <c r="J58" s="320">
        <v>0</v>
      </c>
      <c r="K58" s="320">
        <v>0</v>
      </c>
      <c r="L58" s="320">
        <v>0</v>
      </c>
      <c r="M58" s="320">
        <v>0</v>
      </c>
      <c r="N58" s="320">
        <v>0</v>
      </c>
      <c r="O58" s="320">
        <v>0</v>
      </c>
      <c r="P58" s="320">
        <v>0</v>
      </c>
      <c r="Q58" s="320">
        <v>0</v>
      </c>
      <c r="R58" s="320">
        <v>0</v>
      </c>
      <c r="S58" s="316">
        <v>0</v>
      </c>
      <c r="T58" s="317" t="e">
        <v>#DIV/0!</v>
      </c>
      <c r="U58" s="316">
        <v>0</v>
      </c>
      <c r="V58" s="316">
        <v>0</v>
      </c>
      <c r="W58" s="316">
        <v>0</v>
      </c>
      <c r="X58" s="316">
        <v>0</v>
      </c>
      <c r="Y58" s="316">
        <v>0</v>
      </c>
      <c r="Z58" s="316">
        <v>0</v>
      </c>
    </row>
    <row r="59" spans="1:26" x14ac:dyDescent="0.3">
      <c r="A59" s="314" t="s">
        <v>474</v>
      </c>
      <c r="B59" s="315">
        <v>0</v>
      </c>
      <c r="C59" s="315">
        <v>0</v>
      </c>
      <c r="D59" s="315">
        <v>0</v>
      </c>
      <c r="E59" s="315">
        <v>0</v>
      </c>
      <c r="F59" s="315">
        <v>0</v>
      </c>
      <c r="G59" s="315">
        <v>0</v>
      </c>
      <c r="H59" s="315">
        <v>0</v>
      </c>
      <c r="I59" s="315">
        <v>0</v>
      </c>
      <c r="J59" s="315">
        <v>0</v>
      </c>
      <c r="K59" s="315">
        <v>0</v>
      </c>
      <c r="L59" s="315">
        <v>0</v>
      </c>
      <c r="M59" s="315">
        <v>0</v>
      </c>
      <c r="N59" s="315">
        <v>0</v>
      </c>
      <c r="O59" s="315">
        <v>0</v>
      </c>
      <c r="P59" s="315">
        <v>0</v>
      </c>
      <c r="Q59" s="315">
        <v>0</v>
      </c>
      <c r="R59" s="315">
        <v>0</v>
      </c>
      <c r="S59" s="316">
        <v>0</v>
      </c>
      <c r="T59" s="317" t="e">
        <v>#DIV/0!</v>
      </c>
      <c r="U59" s="316">
        <v>0</v>
      </c>
      <c r="V59" s="316">
        <v>0</v>
      </c>
      <c r="W59" s="316">
        <v>0</v>
      </c>
      <c r="X59" s="316">
        <v>0</v>
      </c>
      <c r="Y59" s="316">
        <v>0</v>
      </c>
      <c r="Z59" s="316">
        <v>0</v>
      </c>
    </row>
    <row r="60" spans="1:26" x14ac:dyDescent="0.3">
      <c r="A60" s="318" t="s">
        <v>475</v>
      </c>
      <c r="B60" s="204">
        <v>0</v>
      </c>
      <c r="C60" s="204">
        <v>0</v>
      </c>
      <c r="D60" s="204">
        <v>0</v>
      </c>
      <c r="E60" s="204">
        <v>0</v>
      </c>
      <c r="F60" s="204">
        <v>0</v>
      </c>
      <c r="G60" s="204">
        <v>0</v>
      </c>
      <c r="H60" s="204">
        <v>0</v>
      </c>
      <c r="I60" s="204">
        <v>0</v>
      </c>
      <c r="J60" s="204">
        <v>0</v>
      </c>
      <c r="K60" s="204">
        <v>0</v>
      </c>
      <c r="L60" s="204">
        <v>0</v>
      </c>
      <c r="M60" s="204">
        <v>0</v>
      </c>
      <c r="N60" s="204">
        <v>0</v>
      </c>
      <c r="O60" s="204">
        <v>0</v>
      </c>
      <c r="P60" s="204">
        <v>0</v>
      </c>
      <c r="Q60" s="204">
        <v>0</v>
      </c>
      <c r="R60" s="204">
        <v>0</v>
      </c>
      <c r="S60" s="239">
        <v>0</v>
      </c>
      <c r="T60" s="319" t="e">
        <v>#DIV/0!</v>
      </c>
      <c r="U60" s="239">
        <v>0</v>
      </c>
      <c r="V60" s="239">
        <v>0</v>
      </c>
      <c r="W60" s="239">
        <v>0</v>
      </c>
      <c r="X60" s="239">
        <v>0</v>
      </c>
      <c r="Y60" s="239">
        <v>0</v>
      </c>
      <c r="Z60" s="239">
        <v>0</v>
      </c>
    </row>
    <row r="61" spans="1:26" x14ac:dyDescent="0.3">
      <c r="A61" s="318" t="s">
        <v>476</v>
      </c>
      <c r="B61" s="204">
        <v>0</v>
      </c>
      <c r="C61" s="204">
        <v>0</v>
      </c>
      <c r="D61" s="204">
        <v>0</v>
      </c>
      <c r="E61" s="204">
        <v>0</v>
      </c>
      <c r="F61" s="204">
        <v>0</v>
      </c>
      <c r="G61" s="204">
        <v>0</v>
      </c>
      <c r="H61" s="204">
        <v>0</v>
      </c>
      <c r="I61" s="204">
        <v>0</v>
      </c>
      <c r="J61" s="204">
        <v>0</v>
      </c>
      <c r="K61" s="204">
        <v>0</v>
      </c>
      <c r="L61" s="204">
        <v>0</v>
      </c>
      <c r="M61" s="204">
        <v>0</v>
      </c>
      <c r="N61" s="204">
        <v>0</v>
      </c>
      <c r="O61" s="204">
        <v>0</v>
      </c>
      <c r="P61" s="204">
        <v>0</v>
      </c>
      <c r="Q61" s="204">
        <v>0</v>
      </c>
      <c r="R61" s="204">
        <v>0</v>
      </c>
      <c r="S61" s="239">
        <v>0</v>
      </c>
      <c r="T61" s="319" t="e">
        <v>#DIV/0!</v>
      </c>
      <c r="U61" s="239">
        <v>0</v>
      </c>
      <c r="V61" s="239">
        <v>0</v>
      </c>
      <c r="W61" s="239">
        <v>0</v>
      </c>
      <c r="X61" s="239">
        <v>0</v>
      </c>
      <c r="Y61" s="239">
        <v>0</v>
      </c>
      <c r="Z61" s="239">
        <v>0</v>
      </c>
    </row>
    <row r="62" spans="1:26" x14ac:dyDescent="0.3">
      <c r="A62" s="318" t="s">
        <v>477</v>
      </c>
      <c r="B62" s="204">
        <v>0</v>
      </c>
      <c r="C62" s="204">
        <v>0</v>
      </c>
      <c r="D62" s="204">
        <v>0</v>
      </c>
      <c r="E62" s="204">
        <v>0</v>
      </c>
      <c r="F62" s="204">
        <v>0</v>
      </c>
      <c r="G62" s="204">
        <v>0</v>
      </c>
      <c r="H62" s="204">
        <v>0</v>
      </c>
      <c r="I62" s="204">
        <v>0</v>
      </c>
      <c r="J62" s="204">
        <v>0</v>
      </c>
      <c r="K62" s="204">
        <v>0</v>
      </c>
      <c r="L62" s="204">
        <v>0</v>
      </c>
      <c r="M62" s="204">
        <v>0</v>
      </c>
      <c r="N62" s="204">
        <v>0</v>
      </c>
      <c r="O62" s="204">
        <v>0</v>
      </c>
      <c r="P62" s="204">
        <v>0</v>
      </c>
      <c r="Q62" s="204">
        <v>0</v>
      </c>
      <c r="R62" s="204">
        <v>0</v>
      </c>
      <c r="S62" s="239">
        <v>0</v>
      </c>
      <c r="T62" s="319" t="e">
        <v>#DIV/0!</v>
      </c>
      <c r="U62" s="239">
        <v>0</v>
      </c>
      <c r="V62" s="239">
        <v>0</v>
      </c>
      <c r="W62" s="239">
        <v>0</v>
      </c>
      <c r="X62" s="239">
        <v>0</v>
      </c>
      <c r="Y62" s="239">
        <v>0</v>
      </c>
      <c r="Z62" s="239">
        <v>0</v>
      </c>
    </row>
    <row r="63" spans="1:26" x14ac:dyDescent="0.3">
      <c r="A63" s="318" t="s">
        <v>478</v>
      </c>
      <c r="B63" s="204">
        <v>0</v>
      </c>
      <c r="C63" s="204">
        <v>0</v>
      </c>
      <c r="D63" s="204">
        <v>0</v>
      </c>
      <c r="E63" s="204">
        <v>0</v>
      </c>
      <c r="F63" s="204">
        <v>0</v>
      </c>
      <c r="G63" s="204">
        <v>0</v>
      </c>
      <c r="H63" s="204">
        <v>0</v>
      </c>
      <c r="I63" s="204">
        <v>0</v>
      </c>
      <c r="J63" s="204">
        <v>0</v>
      </c>
      <c r="K63" s="204">
        <v>0</v>
      </c>
      <c r="L63" s="204">
        <v>0</v>
      </c>
      <c r="M63" s="204">
        <v>0</v>
      </c>
      <c r="N63" s="204">
        <v>0</v>
      </c>
      <c r="O63" s="204">
        <v>0</v>
      </c>
      <c r="P63" s="204">
        <v>0</v>
      </c>
      <c r="Q63" s="204">
        <v>0</v>
      </c>
      <c r="R63" s="204">
        <v>0</v>
      </c>
      <c r="S63" s="239">
        <v>0</v>
      </c>
      <c r="T63" s="319" t="e">
        <v>#DIV/0!</v>
      </c>
      <c r="U63" s="239">
        <v>0</v>
      </c>
      <c r="V63" s="239">
        <v>0</v>
      </c>
      <c r="W63" s="239">
        <v>0</v>
      </c>
      <c r="X63" s="239">
        <v>0</v>
      </c>
      <c r="Y63" s="239">
        <v>0</v>
      </c>
      <c r="Z63" s="239">
        <v>0</v>
      </c>
    </row>
    <row r="64" spans="1:26" x14ac:dyDescent="0.3">
      <c r="A64" s="318" t="s">
        <v>479</v>
      </c>
      <c r="B64" s="204">
        <v>0</v>
      </c>
      <c r="C64" s="204">
        <v>0</v>
      </c>
      <c r="D64" s="204">
        <v>0</v>
      </c>
      <c r="E64" s="204">
        <v>0</v>
      </c>
      <c r="F64" s="204">
        <v>0</v>
      </c>
      <c r="G64" s="204">
        <v>0</v>
      </c>
      <c r="H64" s="204">
        <v>0</v>
      </c>
      <c r="I64" s="204">
        <v>0</v>
      </c>
      <c r="J64" s="204">
        <v>0</v>
      </c>
      <c r="K64" s="204">
        <v>0</v>
      </c>
      <c r="L64" s="204">
        <v>0</v>
      </c>
      <c r="M64" s="204">
        <v>0</v>
      </c>
      <c r="N64" s="204">
        <v>0</v>
      </c>
      <c r="O64" s="204">
        <v>0</v>
      </c>
      <c r="P64" s="204">
        <v>0</v>
      </c>
      <c r="Q64" s="204">
        <v>0</v>
      </c>
      <c r="R64" s="204">
        <v>0</v>
      </c>
      <c r="S64" s="239">
        <v>0</v>
      </c>
      <c r="T64" s="319" t="e">
        <v>#DIV/0!</v>
      </c>
      <c r="U64" s="239">
        <v>0</v>
      </c>
      <c r="V64" s="239">
        <v>0</v>
      </c>
      <c r="W64" s="239">
        <v>0</v>
      </c>
      <c r="X64" s="239">
        <v>0</v>
      </c>
      <c r="Y64" s="239">
        <v>0</v>
      </c>
      <c r="Z64" s="239">
        <v>0</v>
      </c>
    </row>
    <row r="65" spans="1:26" x14ac:dyDescent="0.3">
      <c r="A65" s="314" t="s">
        <v>480</v>
      </c>
      <c r="B65" s="315">
        <v>0</v>
      </c>
      <c r="C65" s="315">
        <v>0</v>
      </c>
      <c r="D65" s="315">
        <v>0</v>
      </c>
      <c r="E65" s="315">
        <v>0</v>
      </c>
      <c r="F65" s="315">
        <v>0</v>
      </c>
      <c r="G65" s="315">
        <v>0</v>
      </c>
      <c r="H65" s="315">
        <v>0</v>
      </c>
      <c r="I65" s="315">
        <v>0</v>
      </c>
      <c r="J65" s="315">
        <v>0</v>
      </c>
      <c r="K65" s="315">
        <v>0</v>
      </c>
      <c r="L65" s="315">
        <v>0</v>
      </c>
      <c r="M65" s="315">
        <v>0</v>
      </c>
      <c r="N65" s="315">
        <v>0</v>
      </c>
      <c r="O65" s="315">
        <v>0</v>
      </c>
      <c r="P65" s="315">
        <v>0</v>
      </c>
      <c r="Q65" s="315">
        <v>0</v>
      </c>
      <c r="R65" s="315">
        <v>0</v>
      </c>
      <c r="S65" s="316">
        <v>0</v>
      </c>
      <c r="T65" s="317" t="e">
        <v>#DIV/0!</v>
      </c>
      <c r="U65" s="316">
        <v>0</v>
      </c>
      <c r="V65" s="316">
        <v>0</v>
      </c>
      <c r="W65" s="316">
        <v>0</v>
      </c>
      <c r="X65" s="316">
        <v>0</v>
      </c>
      <c r="Y65" s="316">
        <v>0</v>
      </c>
      <c r="Z65" s="316">
        <v>0</v>
      </c>
    </row>
    <row r="66" spans="1:26" x14ac:dyDescent="0.3">
      <c r="A66" s="318" t="s">
        <v>481</v>
      </c>
      <c r="B66" s="204">
        <v>0</v>
      </c>
      <c r="C66" s="204">
        <v>0</v>
      </c>
      <c r="D66" s="204">
        <v>0</v>
      </c>
      <c r="E66" s="204">
        <v>0</v>
      </c>
      <c r="F66" s="204">
        <v>0</v>
      </c>
      <c r="G66" s="204">
        <v>0</v>
      </c>
      <c r="H66" s="204">
        <v>0</v>
      </c>
      <c r="I66" s="204">
        <v>0</v>
      </c>
      <c r="J66" s="204">
        <v>0</v>
      </c>
      <c r="K66" s="204">
        <v>0</v>
      </c>
      <c r="L66" s="204">
        <v>0</v>
      </c>
      <c r="M66" s="204">
        <v>0</v>
      </c>
      <c r="N66" s="204">
        <v>0</v>
      </c>
      <c r="O66" s="204">
        <v>0</v>
      </c>
      <c r="P66" s="204">
        <v>0</v>
      </c>
      <c r="Q66" s="204">
        <v>0</v>
      </c>
      <c r="R66" s="204">
        <v>0</v>
      </c>
      <c r="S66" s="239">
        <v>0</v>
      </c>
      <c r="T66" s="319" t="e">
        <v>#DIV/0!</v>
      </c>
      <c r="U66" s="239">
        <v>0</v>
      </c>
      <c r="V66" s="239">
        <v>0</v>
      </c>
      <c r="W66" s="239">
        <v>0</v>
      </c>
      <c r="X66" s="239">
        <v>0</v>
      </c>
      <c r="Y66" s="239">
        <v>0</v>
      </c>
      <c r="Z66" s="239">
        <v>0</v>
      </c>
    </row>
    <row r="67" spans="1:26" x14ac:dyDescent="0.3">
      <c r="A67" s="318" t="s">
        <v>482</v>
      </c>
      <c r="B67" s="204">
        <v>0</v>
      </c>
      <c r="C67" s="204">
        <v>0</v>
      </c>
      <c r="D67" s="204">
        <v>0</v>
      </c>
      <c r="E67" s="204">
        <v>0</v>
      </c>
      <c r="F67" s="204">
        <v>0</v>
      </c>
      <c r="G67" s="204">
        <v>0</v>
      </c>
      <c r="H67" s="204">
        <v>0</v>
      </c>
      <c r="I67" s="204">
        <v>0</v>
      </c>
      <c r="J67" s="204">
        <v>0</v>
      </c>
      <c r="K67" s="204">
        <v>0</v>
      </c>
      <c r="L67" s="204">
        <v>0</v>
      </c>
      <c r="M67" s="204">
        <v>0</v>
      </c>
      <c r="N67" s="204">
        <v>0</v>
      </c>
      <c r="O67" s="204">
        <v>0</v>
      </c>
      <c r="P67" s="204">
        <v>0</v>
      </c>
      <c r="Q67" s="204">
        <v>0</v>
      </c>
      <c r="R67" s="204">
        <v>0</v>
      </c>
      <c r="S67" s="239">
        <v>0</v>
      </c>
      <c r="T67" s="319" t="e">
        <v>#DIV/0!</v>
      </c>
      <c r="U67" s="239">
        <v>0</v>
      </c>
      <c r="V67" s="239">
        <v>0</v>
      </c>
      <c r="W67" s="239">
        <v>0</v>
      </c>
      <c r="X67" s="239">
        <v>0</v>
      </c>
      <c r="Y67" s="239">
        <v>0</v>
      </c>
      <c r="Z67" s="239">
        <v>0</v>
      </c>
    </row>
    <row r="68" spans="1:26" x14ac:dyDescent="0.3">
      <c r="A68" s="318" t="s">
        <v>483</v>
      </c>
      <c r="B68" s="204">
        <v>0</v>
      </c>
      <c r="C68" s="204">
        <v>0</v>
      </c>
      <c r="D68" s="204">
        <v>0</v>
      </c>
      <c r="E68" s="204">
        <v>0</v>
      </c>
      <c r="F68" s="204">
        <v>0</v>
      </c>
      <c r="G68" s="204">
        <v>0</v>
      </c>
      <c r="H68" s="204">
        <v>0</v>
      </c>
      <c r="I68" s="204">
        <v>0</v>
      </c>
      <c r="J68" s="204">
        <v>0</v>
      </c>
      <c r="K68" s="204">
        <v>0</v>
      </c>
      <c r="L68" s="204">
        <v>0</v>
      </c>
      <c r="M68" s="204">
        <v>0</v>
      </c>
      <c r="N68" s="204">
        <v>0</v>
      </c>
      <c r="O68" s="204">
        <v>0</v>
      </c>
      <c r="P68" s="204">
        <v>0</v>
      </c>
      <c r="Q68" s="204">
        <v>0</v>
      </c>
      <c r="R68" s="204">
        <v>0</v>
      </c>
      <c r="S68" s="239">
        <v>0</v>
      </c>
      <c r="T68" s="319" t="e">
        <v>#DIV/0!</v>
      </c>
      <c r="U68" s="239">
        <v>0</v>
      </c>
      <c r="V68" s="239">
        <v>0</v>
      </c>
      <c r="W68" s="239">
        <v>0</v>
      </c>
      <c r="X68" s="239">
        <v>0</v>
      </c>
      <c r="Y68" s="239">
        <v>0</v>
      </c>
      <c r="Z68" s="239">
        <v>0</v>
      </c>
    </row>
    <row r="69" spans="1:26" x14ac:dyDescent="0.3">
      <c r="A69" s="318" t="s">
        <v>484</v>
      </c>
      <c r="B69" s="204">
        <v>0</v>
      </c>
      <c r="C69" s="204">
        <v>0</v>
      </c>
      <c r="D69" s="204">
        <v>0</v>
      </c>
      <c r="E69" s="204">
        <v>0</v>
      </c>
      <c r="F69" s="204">
        <v>0</v>
      </c>
      <c r="G69" s="204">
        <v>0</v>
      </c>
      <c r="H69" s="204">
        <v>0</v>
      </c>
      <c r="I69" s="204">
        <v>0</v>
      </c>
      <c r="J69" s="204">
        <v>0</v>
      </c>
      <c r="K69" s="204">
        <v>0</v>
      </c>
      <c r="L69" s="204">
        <v>0</v>
      </c>
      <c r="M69" s="204">
        <v>0</v>
      </c>
      <c r="N69" s="204">
        <v>0</v>
      </c>
      <c r="O69" s="204">
        <v>0</v>
      </c>
      <c r="P69" s="204">
        <v>0</v>
      </c>
      <c r="Q69" s="204">
        <v>0</v>
      </c>
      <c r="R69" s="204">
        <v>0</v>
      </c>
      <c r="S69" s="239">
        <v>0</v>
      </c>
      <c r="T69" s="319" t="e">
        <v>#DIV/0!</v>
      </c>
      <c r="U69" s="239">
        <v>0</v>
      </c>
      <c r="V69" s="239">
        <v>0</v>
      </c>
      <c r="W69" s="239">
        <v>0</v>
      </c>
      <c r="X69" s="239">
        <v>0</v>
      </c>
      <c r="Y69" s="239">
        <v>0</v>
      </c>
      <c r="Z69" s="239">
        <v>0</v>
      </c>
    </row>
    <row r="70" spans="1:26" x14ac:dyDescent="0.3">
      <c r="A70" s="318" t="s">
        <v>485</v>
      </c>
      <c r="B70" s="204">
        <v>0</v>
      </c>
      <c r="C70" s="204">
        <v>0</v>
      </c>
      <c r="D70" s="204">
        <v>0</v>
      </c>
      <c r="E70" s="204">
        <v>0</v>
      </c>
      <c r="F70" s="204">
        <v>0</v>
      </c>
      <c r="G70" s="204">
        <v>0</v>
      </c>
      <c r="H70" s="204">
        <v>0</v>
      </c>
      <c r="I70" s="204">
        <v>0</v>
      </c>
      <c r="J70" s="204">
        <v>0</v>
      </c>
      <c r="K70" s="204">
        <v>0</v>
      </c>
      <c r="L70" s="204">
        <v>0</v>
      </c>
      <c r="M70" s="204">
        <v>0</v>
      </c>
      <c r="N70" s="204">
        <v>0</v>
      </c>
      <c r="O70" s="204">
        <v>0</v>
      </c>
      <c r="P70" s="204">
        <v>0</v>
      </c>
      <c r="Q70" s="204">
        <v>0</v>
      </c>
      <c r="R70" s="204">
        <v>0</v>
      </c>
      <c r="S70" s="239">
        <v>0</v>
      </c>
      <c r="T70" s="319" t="e">
        <v>#DIV/0!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</row>
    <row r="71" spans="1:26" x14ac:dyDescent="0.3">
      <c r="A71" s="318" t="s">
        <v>486</v>
      </c>
      <c r="B71" s="204">
        <v>0</v>
      </c>
      <c r="C71" s="204">
        <v>0</v>
      </c>
      <c r="D71" s="204">
        <v>0</v>
      </c>
      <c r="E71" s="204">
        <v>0</v>
      </c>
      <c r="F71" s="204">
        <v>0</v>
      </c>
      <c r="G71" s="204">
        <v>0</v>
      </c>
      <c r="H71" s="204">
        <v>0</v>
      </c>
      <c r="I71" s="204">
        <v>0</v>
      </c>
      <c r="J71" s="204">
        <v>0</v>
      </c>
      <c r="K71" s="204">
        <v>0</v>
      </c>
      <c r="L71" s="204">
        <v>0</v>
      </c>
      <c r="M71" s="204">
        <v>0</v>
      </c>
      <c r="N71" s="204">
        <v>0</v>
      </c>
      <c r="O71" s="204">
        <v>0</v>
      </c>
      <c r="P71" s="204">
        <v>0</v>
      </c>
      <c r="Q71" s="204">
        <v>0</v>
      </c>
      <c r="R71" s="204">
        <v>0</v>
      </c>
      <c r="S71" s="239">
        <v>0</v>
      </c>
      <c r="T71" s="319" t="e">
        <v>#DIV/0!</v>
      </c>
      <c r="U71" s="239">
        <v>0</v>
      </c>
      <c r="V71" s="239">
        <v>0</v>
      </c>
      <c r="W71" s="239">
        <v>0</v>
      </c>
      <c r="X71" s="239">
        <v>0</v>
      </c>
      <c r="Y71" s="239">
        <v>0</v>
      </c>
      <c r="Z71" s="239">
        <v>0</v>
      </c>
    </row>
    <row r="72" spans="1:26" x14ac:dyDescent="0.3">
      <c r="A72" s="314" t="s">
        <v>487</v>
      </c>
      <c r="B72" s="315">
        <v>0</v>
      </c>
      <c r="C72" s="315">
        <v>0</v>
      </c>
      <c r="D72" s="315">
        <v>0</v>
      </c>
      <c r="E72" s="315">
        <v>0</v>
      </c>
      <c r="F72" s="315">
        <v>0</v>
      </c>
      <c r="G72" s="315">
        <v>0</v>
      </c>
      <c r="H72" s="315">
        <v>0</v>
      </c>
      <c r="I72" s="315">
        <v>0</v>
      </c>
      <c r="J72" s="315">
        <v>0</v>
      </c>
      <c r="K72" s="315">
        <v>0</v>
      </c>
      <c r="L72" s="315">
        <v>0</v>
      </c>
      <c r="M72" s="315">
        <v>0</v>
      </c>
      <c r="N72" s="315">
        <v>0</v>
      </c>
      <c r="O72" s="315">
        <v>0</v>
      </c>
      <c r="P72" s="315">
        <v>0</v>
      </c>
      <c r="Q72" s="315">
        <v>0</v>
      </c>
      <c r="R72" s="315">
        <v>0</v>
      </c>
      <c r="S72" s="316">
        <v>0</v>
      </c>
      <c r="T72" s="317" t="e">
        <v>#DIV/0!</v>
      </c>
      <c r="U72" s="316">
        <v>0</v>
      </c>
      <c r="V72" s="316">
        <v>0</v>
      </c>
      <c r="W72" s="316">
        <v>0</v>
      </c>
      <c r="X72" s="316">
        <v>0</v>
      </c>
      <c r="Y72" s="316">
        <v>0</v>
      </c>
      <c r="Z72" s="316">
        <v>0</v>
      </c>
    </row>
    <row r="73" spans="1:26" x14ac:dyDescent="0.3">
      <c r="A73" s="318" t="s">
        <v>488</v>
      </c>
      <c r="B73" s="204">
        <v>0</v>
      </c>
      <c r="C73" s="204">
        <v>0</v>
      </c>
      <c r="D73" s="204">
        <v>0</v>
      </c>
      <c r="E73" s="204">
        <v>0</v>
      </c>
      <c r="F73" s="204">
        <v>0</v>
      </c>
      <c r="G73" s="204">
        <v>0</v>
      </c>
      <c r="H73" s="204">
        <v>0</v>
      </c>
      <c r="I73" s="204">
        <v>0</v>
      </c>
      <c r="J73" s="204">
        <v>0</v>
      </c>
      <c r="K73" s="204">
        <v>0</v>
      </c>
      <c r="L73" s="204">
        <v>0</v>
      </c>
      <c r="M73" s="204">
        <v>0</v>
      </c>
      <c r="N73" s="204">
        <v>0</v>
      </c>
      <c r="O73" s="204">
        <v>0</v>
      </c>
      <c r="P73" s="204">
        <v>0</v>
      </c>
      <c r="Q73" s="204">
        <v>0</v>
      </c>
      <c r="R73" s="204">
        <v>0</v>
      </c>
      <c r="S73" s="239">
        <v>0</v>
      </c>
      <c r="T73" s="319" t="e">
        <v>#DIV/0!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</row>
    <row r="74" spans="1:26" x14ac:dyDescent="0.3">
      <c r="A74" s="318" t="s">
        <v>489</v>
      </c>
      <c r="B74" s="204">
        <v>0</v>
      </c>
      <c r="C74" s="204">
        <v>0</v>
      </c>
      <c r="D74" s="204">
        <v>0</v>
      </c>
      <c r="E74" s="204">
        <v>0</v>
      </c>
      <c r="F74" s="204">
        <v>0</v>
      </c>
      <c r="G74" s="204">
        <v>0</v>
      </c>
      <c r="H74" s="204">
        <v>0</v>
      </c>
      <c r="I74" s="204">
        <v>0</v>
      </c>
      <c r="J74" s="204">
        <v>0</v>
      </c>
      <c r="K74" s="204">
        <v>0</v>
      </c>
      <c r="L74" s="204">
        <v>0</v>
      </c>
      <c r="M74" s="204">
        <v>0</v>
      </c>
      <c r="N74" s="204">
        <v>0</v>
      </c>
      <c r="O74" s="204">
        <v>0</v>
      </c>
      <c r="P74" s="204">
        <v>0</v>
      </c>
      <c r="Q74" s="204">
        <v>0</v>
      </c>
      <c r="R74" s="204">
        <v>0</v>
      </c>
      <c r="S74" s="239">
        <v>0</v>
      </c>
      <c r="T74" s="319" t="e">
        <v>#DIV/0!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</row>
    <row r="75" spans="1:26" s="321" customFormat="1" x14ac:dyDescent="0.3">
      <c r="A75" s="314" t="s">
        <v>490</v>
      </c>
      <c r="B75" s="320">
        <v>0</v>
      </c>
      <c r="C75" s="320">
        <v>0</v>
      </c>
      <c r="D75" s="320">
        <v>0</v>
      </c>
      <c r="E75" s="320">
        <v>0</v>
      </c>
      <c r="F75" s="320">
        <v>0</v>
      </c>
      <c r="G75" s="320">
        <v>0</v>
      </c>
      <c r="H75" s="320">
        <v>0</v>
      </c>
      <c r="I75" s="320">
        <v>0</v>
      </c>
      <c r="J75" s="320">
        <v>0</v>
      </c>
      <c r="K75" s="320">
        <v>0</v>
      </c>
      <c r="L75" s="320">
        <v>0</v>
      </c>
      <c r="M75" s="320">
        <v>0</v>
      </c>
      <c r="N75" s="320">
        <v>0</v>
      </c>
      <c r="O75" s="320">
        <v>0</v>
      </c>
      <c r="P75" s="320">
        <v>0</v>
      </c>
      <c r="Q75" s="320">
        <v>0</v>
      </c>
      <c r="R75" s="320">
        <v>0</v>
      </c>
      <c r="S75" s="316">
        <v>0</v>
      </c>
      <c r="T75" s="317" t="e">
        <v>#DIV/0!</v>
      </c>
      <c r="U75" s="316">
        <v>0</v>
      </c>
      <c r="V75" s="316">
        <v>0</v>
      </c>
      <c r="W75" s="316">
        <v>0</v>
      </c>
      <c r="X75" s="316">
        <v>0</v>
      </c>
      <c r="Y75" s="316">
        <v>0</v>
      </c>
      <c r="Z75" s="316">
        <v>0</v>
      </c>
    </row>
    <row r="76" spans="1:26" s="321" customFormat="1" x14ac:dyDescent="0.3">
      <c r="A76" s="314" t="s">
        <v>491</v>
      </c>
      <c r="B76" s="320">
        <v>0</v>
      </c>
      <c r="C76" s="320">
        <v>0</v>
      </c>
      <c r="D76" s="320">
        <v>0</v>
      </c>
      <c r="E76" s="320">
        <v>0</v>
      </c>
      <c r="F76" s="320">
        <v>0</v>
      </c>
      <c r="G76" s="320">
        <v>0</v>
      </c>
      <c r="H76" s="320">
        <v>0</v>
      </c>
      <c r="I76" s="320">
        <v>0</v>
      </c>
      <c r="J76" s="320">
        <v>0</v>
      </c>
      <c r="K76" s="320">
        <v>0</v>
      </c>
      <c r="L76" s="320">
        <v>0</v>
      </c>
      <c r="M76" s="320">
        <v>0</v>
      </c>
      <c r="N76" s="320">
        <v>0</v>
      </c>
      <c r="O76" s="320">
        <v>0</v>
      </c>
      <c r="P76" s="320">
        <v>0</v>
      </c>
      <c r="Q76" s="320">
        <v>0</v>
      </c>
      <c r="R76" s="320">
        <v>0</v>
      </c>
      <c r="S76" s="316">
        <v>0</v>
      </c>
      <c r="T76" s="317" t="e">
        <v>#DIV/0!</v>
      </c>
      <c r="U76" s="316">
        <v>0</v>
      </c>
      <c r="V76" s="316">
        <v>0</v>
      </c>
      <c r="W76" s="316">
        <v>0</v>
      </c>
      <c r="X76" s="316">
        <v>0</v>
      </c>
      <c r="Y76" s="316">
        <v>0</v>
      </c>
      <c r="Z76" s="316">
        <v>0</v>
      </c>
    </row>
    <row r="77" spans="1:26" s="321" customFormat="1" x14ac:dyDescent="0.3">
      <c r="A77" s="314" t="s">
        <v>492</v>
      </c>
      <c r="B77" s="320">
        <v>0</v>
      </c>
      <c r="C77" s="320">
        <v>0</v>
      </c>
      <c r="D77" s="320">
        <v>0</v>
      </c>
      <c r="E77" s="320">
        <v>0</v>
      </c>
      <c r="F77" s="320">
        <v>0</v>
      </c>
      <c r="G77" s="320">
        <v>0</v>
      </c>
      <c r="H77" s="320">
        <v>0</v>
      </c>
      <c r="I77" s="320">
        <v>0</v>
      </c>
      <c r="J77" s="320">
        <v>0</v>
      </c>
      <c r="K77" s="320">
        <v>0</v>
      </c>
      <c r="L77" s="320">
        <v>0</v>
      </c>
      <c r="M77" s="320">
        <v>0</v>
      </c>
      <c r="N77" s="320">
        <v>0</v>
      </c>
      <c r="O77" s="320">
        <v>0</v>
      </c>
      <c r="P77" s="320">
        <v>0</v>
      </c>
      <c r="Q77" s="320">
        <v>0</v>
      </c>
      <c r="R77" s="320">
        <v>0</v>
      </c>
      <c r="S77" s="316">
        <v>0</v>
      </c>
      <c r="T77" s="317" t="e">
        <v>#DIV/0!</v>
      </c>
      <c r="U77" s="316">
        <v>0</v>
      </c>
      <c r="V77" s="316">
        <v>0</v>
      </c>
      <c r="W77" s="316">
        <v>0</v>
      </c>
      <c r="X77" s="316">
        <v>0</v>
      </c>
      <c r="Y77" s="316">
        <v>0</v>
      </c>
      <c r="Z77" s="316">
        <v>0</v>
      </c>
    </row>
    <row r="78" spans="1:26" x14ac:dyDescent="0.3">
      <c r="A78" s="314" t="s">
        <v>493</v>
      </c>
      <c r="B78" s="315">
        <v>0</v>
      </c>
      <c r="C78" s="315">
        <v>0</v>
      </c>
      <c r="D78" s="315">
        <v>0</v>
      </c>
      <c r="E78" s="315">
        <v>0</v>
      </c>
      <c r="F78" s="315">
        <v>0</v>
      </c>
      <c r="G78" s="315">
        <v>0</v>
      </c>
      <c r="H78" s="315">
        <v>0</v>
      </c>
      <c r="I78" s="315">
        <v>0</v>
      </c>
      <c r="J78" s="315">
        <v>0</v>
      </c>
      <c r="K78" s="315">
        <v>0</v>
      </c>
      <c r="L78" s="315">
        <v>0</v>
      </c>
      <c r="M78" s="315">
        <v>0</v>
      </c>
      <c r="N78" s="315">
        <v>0</v>
      </c>
      <c r="O78" s="315">
        <v>0</v>
      </c>
      <c r="P78" s="315">
        <v>0</v>
      </c>
      <c r="Q78" s="315">
        <v>0</v>
      </c>
      <c r="R78" s="315">
        <v>0</v>
      </c>
      <c r="S78" s="316">
        <v>0</v>
      </c>
      <c r="T78" s="317" t="e">
        <v>#DIV/0!</v>
      </c>
      <c r="U78" s="316">
        <v>0</v>
      </c>
      <c r="V78" s="316">
        <v>0</v>
      </c>
      <c r="W78" s="316">
        <v>0</v>
      </c>
      <c r="X78" s="316">
        <v>0</v>
      </c>
      <c r="Y78" s="316">
        <v>0</v>
      </c>
      <c r="Z78" s="316">
        <v>0</v>
      </c>
    </row>
    <row r="79" spans="1:26" x14ac:dyDescent="0.3">
      <c r="A79" s="318" t="s">
        <v>494</v>
      </c>
      <c r="B79" s="204">
        <v>0</v>
      </c>
      <c r="C79" s="204">
        <v>0</v>
      </c>
      <c r="D79" s="204">
        <v>0</v>
      </c>
      <c r="E79" s="204">
        <v>0</v>
      </c>
      <c r="F79" s="204">
        <v>0</v>
      </c>
      <c r="G79" s="204">
        <v>0</v>
      </c>
      <c r="H79" s="204">
        <v>0</v>
      </c>
      <c r="I79" s="204">
        <v>0</v>
      </c>
      <c r="J79" s="204">
        <v>0</v>
      </c>
      <c r="K79" s="204">
        <v>0</v>
      </c>
      <c r="L79" s="204">
        <v>0</v>
      </c>
      <c r="M79" s="204">
        <v>0</v>
      </c>
      <c r="N79" s="204">
        <v>0</v>
      </c>
      <c r="O79" s="204">
        <v>0</v>
      </c>
      <c r="P79" s="204">
        <v>0</v>
      </c>
      <c r="Q79" s="204">
        <v>0</v>
      </c>
      <c r="R79" s="204">
        <v>0</v>
      </c>
      <c r="S79" s="239">
        <v>0</v>
      </c>
      <c r="T79" s="319" t="e">
        <v>#DIV/0!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</row>
    <row r="80" spans="1:26" x14ac:dyDescent="0.3">
      <c r="A80" s="318" t="s">
        <v>495</v>
      </c>
      <c r="B80" s="204">
        <v>0</v>
      </c>
      <c r="C80" s="204">
        <v>0</v>
      </c>
      <c r="D80" s="204">
        <v>0</v>
      </c>
      <c r="E80" s="204">
        <v>0</v>
      </c>
      <c r="F80" s="204">
        <v>0</v>
      </c>
      <c r="G80" s="204">
        <v>0</v>
      </c>
      <c r="H80" s="204">
        <v>0</v>
      </c>
      <c r="I80" s="204">
        <v>0</v>
      </c>
      <c r="J80" s="204">
        <v>0</v>
      </c>
      <c r="K80" s="204">
        <v>0</v>
      </c>
      <c r="L80" s="204">
        <v>0</v>
      </c>
      <c r="M80" s="204">
        <v>0</v>
      </c>
      <c r="N80" s="204">
        <v>0</v>
      </c>
      <c r="O80" s="204">
        <v>0</v>
      </c>
      <c r="P80" s="204">
        <v>0</v>
      </c>
      <c r="Q80" s="204">
        <v>0</v>
      </c>
      <c r="R80" s="204">
        <v>0</v>
      </c>
      <c r="S80" s="239">
        <v>0</v>
      </c>
      <c r="T80" s="319" t="e">
        <v>#DIV/0!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</row>
    <row r="81" spans="1:26" x14ac:dyDescent="0.3">
      <c r="A81" s="314" t="s">
        <v>496</v>
      </c>
      <c r="B81" s="315">
        <v>0</v>
      </c>
      <c r="C81" s="315">
        <v>0</v>
      </c>
      <c r="D81" s="315">
        <v>0</v>
      </c>
      <c r="E81" s="315">
        <v>0</v>
      </c>
      <c r="F81" s="315">
        <v>0</v>
      </c>
      <c r="G81" s="315">
        <v>0</v>
      </c>
      <c r="H81" s="315">
        <v>0</v>
      </c>
      <c r="I81" s="315">
        <v>0</v>
      </c>
      <c r="J81" s="315">
        <v>0</v>
      </c>
      <c r="K81" s="315">
        <v>0</v>
      </c>
      <c r="L81" s="315">
        <v>0</v>
      </c>
      <c r="M81" s="315">
        <v>0</v>
      </c>
      <c r="N81" s="315">
        <v>0</v>
      </c>
      <c r="O81" s="315">
        <v>0</v>
      </c>
      <c r="P81" s="315">
        <v>0</v>
      </c>
      <c r="Q81" s="315">
        <v>0</v>
      </c>
      <c r="R81" s="315">
        <v>0</v>
      </c>
      <c r="S81" s="316">
        <v>0</v>
      </c>
      <c r="T81" s="317" t="e">
        <v>#DIV/0!</v>
      </c>
      <c r="U81" s="316">
        <v>0</v>
      </c>
      <c r="V81" s="316">
        <v>0</v>
      </c>
      <c r="W81" s="316">
        <v>0</v>
      </c>
      <c r="X81" s="316">
        <v>0</v>
      </c>
      <c r="Y81" s="316">
        <v>0</v>
      </c>
      <c r="Z81" s="316">
        <v>0</v>
      </c>
    </row>
    <row r="82" spans="1:26" x14ac:dyDescent="0.3">
      <c r="A82" s="322" t="s">
        <v>497</v>
      </c>
      <c r="B82" s="204">
        <v>0</v>
      </c>
      <c r="C82" s="204">
        <v>0</v>
      </c>
      <c r="D82" s="204">
        <v>0</v>
      </c>
      <c r="E82" s="204">
        <v>0</v>
      </c>
      <c r="F82" s="204">
        <v>0</v>
      </c>
      <c r="G82" s="204">
        <v>0</v>
      </c>
      <c r="H82" s="204">
        <v>0</v>
      </c>
      <c r="I82" s="204">
        <v>0</v>
      </c>
      <c r="J82" s="204">
        <v>0</v>
      </c>
      <c r="K82" s="204">
        <v>0</v>
      </c>
      <c r="L82" s="204">
        <v>0</v>
      </c>
      <c r="M82" s="204">
        <v>0</v>
      </c>
      <c r="N82" s="204">
        <v>0</v>
      </c>
      <c r="O82" s="204">
        <v>0</v>
      </c>
      <c r="P82" s="204">
        <v>0</v>
      </c>
      <c r="Q82" s="204">
        <v>0</v>
      </c>
      <c r="R82" s="204">
        <v>0</v>
      </c>
      <c r="S82" s="239">
        <v>0</v>
      </c>
      <c r="T82" s="319" t="e">
        <v>#DIV/0!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</row>
    <row r="83" spans="1:26" x14ac:dyDescent="0.3">
      <c r="A83" s="322" t="s">
        <v>498</v>
      </c>
      <c r="B83" s="204">
        <v>0</v>
      </c>
      <c r="C83" s="204">
        <v>0</v>
      </c>
      <c r="D83" s="204">
        <v>0</v>
      </c>
      <c r="E83" s="204">
        <v>0</v>
      </c>
      <c r="F83" s="204">
        <v>0</v>
      </c>
      <c r="G83" s="204">
        <v>0</v>
      </c>
      <c r="H83" s="204">
        <v>0</v>
      </c>
      <c r="I83" s="204">
        <v>0</v>
      </c>
      <c r="J83" s="204">
        <v>0</v>
      </c>
      <c r="K83" s="204">
        <v>0</v>
      </c>
      <c r="L83" s="204">
        <v>0</v>
      </c>
      <c r="M83" s="204">
        <v>0</v>
      </c>
      <c r="N83" s="204">
        <v>0</v>
      </c>
      <c r="O83" s="204">
        <v>0</v>
      </c>
      <c r="P83" s="204">
        <v>0</v>
      </c>
      <c r="Q83" s="204">
        <v>0</v>
      </c>
      <c r="R83" s="204">
        <v>0</v>
      </c>
      <c r="S83" s="239">
        <v>0</v>
      </c>
      <c r="T83" s="319" t="e">
        <v>#DIV/0!</v>
      </c>
      <c r="U83" s="239">
        <v>0</v>
      </c>
      <c r="V83" s="239">
        <v>0</v>
      </c>
      <c r="W83" s="239">
        <v>0</v>
      </c>
      <c r="X83" s="239">
        <v>0</v>
      </c>
      <c r="Y83" s="239">
        <v>0</v>
      </c>
      <c r="Z83" s="239">
        <v>0</v>
      </c>
    </row>
    <row r="84" spans="1:26" x14ac:dyDescent="0.3">
      <c r="A84" s="322" t="s">
        <v>499</v>
      </c>
      <c r="B84" s="204">
        <v>0</v>
      </c>
      <c r="C84" s="204">
        <v>0</v>
      </c>
      <c r="D84" s="204">
        <v>0</v>
      </c>
      <c r="E84" s="204">
        <v>0</v>
      </c>
      <c r="F84" s="204">
        <v>0</v>
      </c>
      <c r="G84" s="204">
        <v>0</v>
      </c>
      <c r="H84" s="204">
        <v>0</v>
      </c>
      <c r="I84" s="204">
        <v>0</v>
      </c>
      <c r="J84" s="204">
        <v>0</v>
      </c>
      <c r="K84" s="204">
        <v>0</v>
      </c>
      <c r="L84" s="204">
        <v>0</v>
      </c>
      <c r="M84" s="204">
        <v>0</v>
      </c>
      <c r="N84" s="204">
        <v>0</v>
      </c>
      <c r="O84" s="204">
        <v>0</v>
      </c>
      <c r="P84" s="204">
        <v>0</v>
      </c>
      <c r="Q84" s="204">
        <v>0</v>
      </c>
      <c r="R84" s="204">
        <v>0</v>
      </c>
      <c r="S84" s="239">
        <v>0</v>
      </c>
      <c r="T84" s="319" t="e">
        <v>#DIV/0!</v>
      </c>
      <c r="U84" s="239">
        <v>0</v>
      </c>
      <c r="V84" s="239">
        <v>0</v>
      </c>
      <c r="W84" s="239">
        <v>0</v>
      </c>
      <c r="X84" s="239">
        <v>0</v>
      </c>
      <c r="Y84" s="239">
        <v>0</v>
      </c>
      <c r="Z84" s="239">
        <v>0</v>
      </c>
    </row>
    <row r="85" spans="1:26" x14ac:dyDescent="0.3">
      <c r="A85" s="322" t="s">
        <v>500</v>
      </c>
      <c r="B85" s="204">
        <v>0</v>
      </c>
      <c r="C85" s="204">
        <v>0</v>
      </c>
      <c r="D85" s="204">
        <v>0</v>
      </c>
      <c r="E85" s="204">
        <v>0</v>
      </c>
      <c r="F85" s="204">
        <v>0</v>
      </c>
      <c r="G85" s="204">
        <v>0</v>
      </c>
      <c r="H85" s="204">
        <v>0</v>
      </c>
      <c r="I85" s="204">
        <v>0</v>
      </c>
      <c r="J85" s="204">
        <v>0</v>
      </c>
      <c r="K85" s="204">
        <v>0</v>
      </c>
      <c r="L85" s="204">
        <v>0</v>
      </c>
      <c r="M85" s="204">
        <v>0</v>
      </c>
      <c r="N85" s="204">
        <v>0</v>
      </c>
      <c r="O85" s="204">
        <v>0</v>
      </c>
      <c r="P85" s="204">
        <v>0</v>
      </c>
      <c r="Q85" s="204">
        <v>0</v>
      </c>
      <c r="R85" s="204">
        <v>0</v>
      </c>
      <c r="S85" s="239">
        <v>0</v>
      </c>
      <c r="T85" s="319" t="e">
        <v>#DIV/0!</v>
      </c>
      <c r="U85" s="239">
        <v>0</v>
      </c>
      <c r="V85" s="239">
        <v>0</v>
      </c>
      <c r="W85" s="239">
        <v>0</v>
      </c>
      <c r="X85" s="239">
        <v>0</v>
      </c>
      <c r="Y85" s="239">
        <v>0</v>
      </c>
      <c r="Z85" s="239">
        <v>0</v>
      </c>
    </row>
    <row r="86" spans="1:26" x14ac:dyDescent="0.3">
      <c r="A86" s="322" t="s">
        <v>501</v>
      </c>
      <c r="B86" s="204">
        <v>0</v>
      </c>
      <c r="C86" s="204">
        <v>0</v>
      </c>
      <c r="D86" s="204">
        <v>0</v>
      </c>
      <c r="E86" s="204">
        <v>0</v>
      </c>
      <c r="F86" s="204">
        <v>0</v>
      </c>
      <c r="G86" s="204">
        <v>0</v>
      </c>
      <c r="H86" s="204">
        <v>0</v>
      </c>
      <c r="I86" s="204">
        <v>0</v>
      </c>
      <c r="J86" s="204">
        <v>0</v>
      </c>
      <c r="K86" s="204">
        <v>0</v>
      </c>
      <c r="L86" s="204">
        <v>0</v>
      </c>
      <c r="M86" s="204">
        <v>0</v>
      </c>
      <c r="N86" s="204">
        <v>0</v>
      </c>
      <c r="O86" s="204">
        <v>0</v>
      </c>
      <c r="P86" s="204">
        <v>0</v>
      </c>
      <c r="Q86" s="204">
        <v>0</v>
      </c>
      <c r="R86" s="204">
        <v>0</v>
      </c>
      <c r="S86" s="239">
        <v>0</v>
      </c>
      <c r="T86" s="319" t="e">
        <v>#DIV/0!</v>
      </c>
      <c r="U86" s="239">
        <v>0</v>
      </c>
      <c r="V86" s="239">
        <v>0</v>
      </c>
      <c r="W86" s="239">
        <v>0</v>
      </c>
      <c r="X86" s="239">
        <v>0</v>
      </c>
      <c r="Y86" s="239">
        <v>0</v>
      </c>
      <c r="Z86" s="239">
        <v>0</v>
      </c>
    </row>
    <row r="87" spans="1:26" x14ac:dyDescent="0.3">
      <c r="A87" s="322" t="s">
        <v>502</v>
      </c>
      <c r="B87" s="204">
        <v>0</v>
      </c>
      <c r="C87" s="204">
        <v>0</v>
      </c>
      <c r="D87" s="204">
        <v>0</v>
      </c>
      <c r="E87" s="204">
        <v>0</v>
      </c>
      <c r="F87" s="204">
        <v>0</v>
      </c>
      <c r="G87" s="204">
        <v>0</v>
      </c>
      <c r="H87" s="204">
        <v>0</v>
      </c>
      <c r="I87" s="204">
        <v>0</v>
      </c>
      <c r="J87" s="204">
        <v>0</v>
      </c>
      <c r="K87" s="204">
        <v>0</v>
      </c>
      <c r="L87" s="204">
        <v>0</v>
      </c>
      <c r="M87" s="204">
        <v>0</v>
      </c>
      <c r="N87" s="204">
        <v>0</v>
      </c>
      <c r="O87" s="204">
        <v>0</v>
      </c>
      <c r="P87" s="204">
        <v>0</v>
      </c>
      <c r="Q87" s="204">
        <v>0</v>
      </c>
      <c r="R87" s="204">
        <v>0</v>
      </c>
      <c r="S87" s="239">
        <v>0</v>
      </c>
      <c r="T87" s="319" t="e">
        <v>#DIV/0!</v>
      </c>
      <c r="U87" s="239">
        <v>0</v>
      </c>
      <c r="V87" s="239">
        <v>0</v>
      </c>
      <c r="W87" s="239">
        <v>0</v>
      </c>
      <c r="X87" s="239">
        <v>0</v>
      </c>
      <c r="Y87" s="239">
        <v>0</v>
      </c>
      <c r="Z87" s="239">
        <v>0</v>
      </c>
    </row>
    <row r="88" spans="1:26" x14ac:dyDescent="0.3">
      <c r="A88" s="322" t="s">
        <v>503</v>
      </c>
      <c r="B88" s="204">
        <v>0</v>
      </c>
      <c r="C88" s="204">
        <v>0</v>
      </c>
      <c r="D88" s="204">
        <v>0</v>
      </c>
      <c r="E88" s="204">
        <v>0</v>
      </c>
      <c r="F88" s="204">
        <v>0</v>
      </c>
      <c r="G88" s="204">
        <v>0</v>
      </c>
      <c r="H88" s="204">
        <v>0</v>
      </c>
      <c r="I88" s="204">
        <v>0</v>
      </c>
      <c r="J88" s="204">
        <v>0</v>
      </c>
      <c r="K88" s="204">
        <v>0</v>
      </c>
      <c r="L88" s="204">
        <v>0</v>
      </c>
      <c r="M88" s="204">
        <v>0</v>
      </c>
      <c r="N88" s="204">
        <v>0</v>
      </c>
      <c r="O88" s="204">
        <v>0</v>
      </c>
      <c r="P88" s="204">
        <v>0</v>
      </c>
      <c r="Q88" s="204">
        <v>0</v>
      </c>
      <c r="R88" s="204">
        <v>0</v>
      </c>
      <c r="S88" s="239">
        <v>0</v>
      </c>
      <c r="T88" s="319" t="e">
        <v>#DIV/0!</v>
      </c>
      <c r="U88" s="239">
        <v>0</v>
      </c>
      <c r="V88" s="239">
        <v>0</v>
      </c>
      <c r="W88" s="239">
        <v>0</v>
      </c>
      <c r="X88" s="239">
        <v>0</v>
      </c>
      <c r="Y88" s="239">
        <v>0</v>
      </c>
      <c r="Z88" s="239">
        <v>0</v>
      </c>
    </row>
    <row r="89" spans="1:26" x14ac:dyDescent="0.3">
      <c r="A89" s="322" t="s">
        <v>504</v>
      </c>
      <c r="B89" s="204">
        <v>0</v>
      </c>
      <c r="C89" s="204">
        <v>0</v>
      </c>
      <c r="D89" s="204">
        <v>0</v>
      </c>
      <c r="E89" s="204">
        <v>0</v>
      </c>
      <c r="F89" s="204">
        <v>0</v>
      </c>
      <c r="G89" s="204">
        <v>0</v>
      </c>
      <c r="H89" s="204">
        <v>0</v>
      </c>
      <c r="I89" s="204">
        <v>0</v>
      </c>
      <c r="J89" s="204">
        <v>0</v>
      </c>
      <c r="K89" s="204">
        <v>0</v>
      </c>
      <c r="L89" s="204">
        <v>0</v>
      </c>
      <c r="M89" s="204">
        <v>0</v>
      </c>
      <c r="N89" s="204">
        <v>0</v>
      </c>
      <c r="O89" s="204">
        <v>0</v>
      </c>
      <c r="P89" s="204">
        <v>0</v>
      </c>
      <c r="Q89" s="204">
        <v>0</v>
      </c>
      <c r="R89" s="204">
        <v>0</v>
      </c>
      <c r="S89" s="239">
        <v>0</v>
      </c>
      <c r="T89" s="319" t="e">
        <v>#DIV/0!</v>
      </c>
      <c r="U89" s="239">
        <v>0</v>
      </c>
      <c r="V89" s="239">
        <v>0</v>
      </c>
      <c r="W89" s="239">
        <v>0</v>
      </c>
      <c r="X89" s="239">
        <v>0</v>
      </c>
      <c r="Y89" s="239">
        <v>0</v>
      </c>
      <c r="Z89" s="239">
        <v>0</v>
      </c>
    </row>
    <row r="90" spans="1:26" x14ac:dyDescent="0.3">
      <c r="A90" s="322" t="s">
        <v>505</v>
      </c>
      <c r="B90" s="204">
        <v>0</v>
      </c>
      <c r="C90" s="204">
        <v>0</v>
      </c>
      <c r="D90" s="204">
        <v>0</v>
      </c>
      <c r="E90" s="204">
        <v>0</v>
      </c>
      <c r="F90" s="204">
        <v>0</v>
      </c>
      <c r="G90" s="204">
        <v>0</v>
      </c>
      <c r="H90" s="204">
        <v>0</v>
      </c>
      <c r="I90" s="204">
        <v>0</v>
      </c>
      <c r="J90" s="204">
        <v>0</v>
      </c>
      <c r="K90" s="204">
        <v>0</v>
      </c>
      <c r="L90" s="204">
        <v>0</v>
      </c>
      <c r="M90" s="204">
        <v>0</v>
      </c>
      <c r="N90" s="204">
        <v>0</v>
      </c>
      <c r="O90" s="204">
        <v>0</v>
      </c>
      <c r="P90" s="204">
        <v>0</v>
      </c>
      <c r="Q90" s="204">
        <v>0</v>
      </c>
      <c r="R90" s="204">
        <v>0</v>
      </c>
      <c r="S90" s="239">
        <v>0</v>
      </c>
      <c r="T90" s="319" t="e">
        <v>#DIV/0!</v>
      </c>
      <c r="U90" s="239">
        <v>0</v>
      </c>
      <c r="V90" s="239">
        <v>0</v>
      </c>
      <c r="W90" s="239">
        <v>0</v>
      </c>
      <c r="X90" s="239">
        <v>0</v>
      </c>
      <c r="Y90" s="239">
        <v>0</v>
      </c>
      <c r="Z90" s="239">
        <v>0</v>
      </c>
    </row>
    <row r="91" spans="1:26" x14ac:dyDescent="0.3">
      <c r="A91" s="322" t="s">
        <v>506</v>
      </c>
      <c r="B91" s="204">
        <v>0</v>
      </c>
      <c r="C91" s="204">
        <v>0</v>
      </c>
      <c r="D91" s="204">
        <v>0</v>
      </c>
      <c r="E91" s="204">
        <v>0</v>
      </c>
      <c r="F91" s="204">
        <v>0</v>
      </c>
      <c r="G91" s="204">
        <v>0</v>
      </c>
      <c r="H91" s="204">
        <v>0</v>
      </c>
      <c r="I91" s="204">
        <v>0</v>
      </c>
      <c r="J91" s="204">
        <v>0</v>
      </c>
      <c r="K91" s="204">
        <v>0</v>
      </c>
      <c r="L91" s="204">
        <v>0</v>
      </c>
      <c r="M91" s="204">
        <v>0</v>
      </c>
      <c r="N91" s="204">
        <v>0</v>
      </c>
      <c r="O91" s="204">
        <v>0</v>
      </c>
      <c r="P91" s="204">
        <v>0</v>
      </c>
      <c r="Q91" s="204">
        <v>0</v>
      </c>
      <c r="R91" s="204">
        <v>0</v>
      </c>
      <c r="S91" s="239">
        <v>0</v>
      </c>
      <c r="T91" s="319" t="e">
        <v>#DIV/0!</v>
      </c>
      <c r="U91" s="239">
        <v>0</v>
      </c>
      <c r="V91" s="239">
        <v>0</v>
      </c>
      <c r="W91" s="239">
        <v>0</v>
      </c>
      <c r="X91" s="239">
        <v>0</v>
      </c>
      <c r="Y91" s="239">
        <v>0</v>
      </c>
      <c r="Z91" s="239">
        <v>0</v>
      </c>
    </row>
    <row r="92" spans="1:26" x14ac:dyDescent="0.3">
      <c r="A92" s="322" t="s">
        <v>507</v>
      </c>
      <c r="B92" s="204">
        <v>0</v>
      </c>
      <c r="C92" s="204">
        <v>0</v>
      </c>
      <c r="D92" s="204">
        <v>0</v>
      </c>
      <c r="E92" s="204">
        <v>0</v>
      </c>
      <c r="F92" s="204">
        <v>0</v>
      </c>
      <c r="G92" s="204">
        <v>0</v>
      </c>
      <c r="H92" s="204">
        <v>0</v>
      </c>
      <c r="I92" s="204">
        <v>0</v>
      </c>
      <c r="J92" s="204">
        <v>0</v>
      </c>
      <c r="K92" s="204">
        <v>0</v>
      </c>
      <c r="L92" s="204">
        <v>0</v>
      </c>
      <c r="M92" s="204">
        <v>0</v>
      </c>
      <c r="N92" s="204">
        <v>0</v>
      </c>
      <c r="O92" s="204">
        <v>0</v>
      </c>
      <c r="P92" s="204">
        <v>0</v>
      </c>
      <c r="Q92" s="204">
        <v>0</v>
      </c>
      <c r="R92" s="204">
        <v>0</v>
      </c>
      <c r="S92" s="239">
        <v>0</v>
      </c>
      <c r="T92" s="319" t="e">
        <v>#DIV/0!</v>
      </c>
      <c r="U92" s="239">
        <v>0</v>
      </c>
      <c r="V92" s="239">
        <v>0</v>
      </c>
      <c r="W92" s="239">
        <v>0</v>
      </c>
      <c r="X92" s="239">
        <v>0</v>
      </c>
      <c r="Y92" s="239">
        <v>0</v>
      </c>
      <c r="Z92" s="239">
        <v>0</v>
      </c>
    </row>
    <row r="93" spans="1:26" x14ac:dyDescent="0.3">
      <c r="A93" s="322" t="s">
        <v>508</v>
      </c>
      <c r="B93" s="204">
        <v>0</v>
      </c>
      <c r="C93" s="204">
        <v>0</v>
      </c>
      <c r="D93" s="204">
        <v>0</v>
      </c>
      <c r="E93" s="204">
        <v>0</v>
      </c>
      <c r="F93" s="204">
        <v>0</v>
      </c>
      <c r="G93" s="204">
        <v>0</v>
      </c>
      <c r="H93" s="204">
        <v>0</v>
      </c>
      <c r="I93" s="204">
        <v>0</v>
      </c>
      <c r="J93" s="204">
        <v>0</v>
      </c>
      <c r="K93" s="204">
        <v>0</v>
      </c>
      <c r="L93" s="204">
        <v>0</v>
      </c>
      <c r="M93" s="204">
        <v>0</v>
      </c>
      <c r="N93" s="204">
        <v>0</v>
      </c>
      <c r="O93" s="204">
        <v>0</v>
      </c>
      <c r="P93" s="204">
        <v>0</v>
      </c>
      <c r="Q93" s="204">
        <v>0</v>
      </c>
      <c r="R93" s="204">
        <v>0</v>
      </c>
      <c r="S93" s="239">
        <v>0</v>
      </c>
      <c r="T93" s="319" t="e">
        <v>#DIV/0!</v>
      </c>
      <c r="U93" s="239">
        <v>0</v>
      </c>
      <c r="V93" s="239">
        <v>0</v>
      </c>
      <c r="W93" s="239">
        <v>0</v>
      </c>
      <c r="X93" s="239">
        <v>0</v>
      </c>
      <c r="Y93" s="239">
        <v>0</v>
      </c>
      <c r="Z93" s="239">
        <v>0</v>
      </c>
    </row>
    <row r="94" spans="1:26" x14ac:dyDescent="0.3">
      <c r="A94" s="322" t="s">
        <v>509</v>
      </c>
      <c r="B94" s="204">
        <v>0</v>
      </c>
      <c r="C94" s="204">
        <v>0</v>
      </c>
      <c r="D94" s="204">
        <v>0</v>
      </c>
      <c r="E94" s="204">
        <v>0</v>
      </c>
      <c r="F94" s="204">
        <v>0</v>
      </c>
      <c r="G94" s="204">
        <v>0</v>
      </c>
      <c r="H94" s="204">
        <v>0</v>
      </c>
      <c r="I94" s="204">
        <v>0</v>
      </c>
      <c r="J94" s="204">
        <v>0</v>
      </c>
      <c r="K94" s="204">
        <v>0</v>
      </c>
      <c r="L94" s="204">
        <v>0</v>
      </c>
      <c r="M94" s="204">
        <v>0</v>
      </c>
      <c r="N94" s="204">
        <v>0</v>
      </c>
      <c r="O94" s="204">
        <v>0</v>
      </c>
      <c r="P94" s="204">
        <v>0</v>
      </c>
      <c r="Q94" s="204">
        <v>0</v>
      </c>
      <c r="R94" s="204">
        <v>0</v>
      </c>
      <c r="S94" s="239">
        <v>0</v>
      </c>
      <c r="T94" s="319" t="e">
        <v>#DIV/0!</v>
      </c>
      <c r="U94" s="239">
        <v>0</v>
      </c>
      <c r="V94" s="239">
        <v>0</v>
      </c>
      <c r="W94" s="239">
        <v>0</v>
      </c>
      <c r="X94" s="239">
        <v>0</v>
      </c>
      <c r="Y94" s="239">
        <v>0</v>
      </c>
      <c r="Z94" s="239">
        <v>0</v>
      </c>
    </row>
    <row r="95" spans="1:26" x14ac:dyDescent="0.3">
      <c r="A95" s="322" t="s">
        <v>510</v>
      </c>
      <c r="B95" s="204">
        <v>0</v>
      </c>
      <c r="C95" s="204">
        <v>0</v>
      </c>
      <c r="D95" s="204">
        <v>0</v>
      </c>
      <c r="E95" s="204">
        <v>0</v>
      </c>
      <c r="F95" s="204">
        <v>0</v>
      </c>
      <c r="G95" s="204">
        <v>0</v>
      </c>
      <c r="H95" s="204">
        <v>0</v>
      </c>
      <c r="I95" s="204">
        <v>0</v>
      </c>
      <c r="J95" s="204">
        <v>0</v>
      </c>
      <c r="K95" s="204">
        <v>0</v>
      </c>
      <c r="L95" s="204">
        <v>0</v>
      </c>
      <c r="M95" s="204">
        <v>0</v>
      </c>
      <c r="N95" s="204">
        <v>0</v>
      </c>
      <c r="O95" s="204">
        <v>0</v>
      </c>
      <c r="P95" s="204">
        <v>0</v>
      </c>
      <c r="Q95" s="204">
        <v>0</v>
      </c>
      <c r="R95" s="204">
        <v>0</v>
      </c>
      <c r="S95" s="239">
        <v>0</v>
      </c>
      <c r="T95" s="319" t="e">
        <v>#DIV/0!</v>
      </c>
      <c r="U95" s="239">
        <v>0</v>
      </c>
      <c r="V95" s="239">
        <v>0</v>
      </c>
      <c r="W95" s="239">
        <v>0</v>
      </c>
      <c r="X95" s="239">
        <v>0</v>
      </c>
      <c r="Y95" s="239">
        <v>0</v>
      </c>
      <c r="Z95" s="239">
        <v>0</v>
      </c>
    </row>
    <row r="96" spans="1:26" x14ac:dyDescent="0.3">
      <c r="A96" s="322" t="s">
        <v>511</v>
      </c>
      <c r="B96" s="204">
        <v>0</v>
      </c>
      <c r="C96" s="204">
        <v>0</v>
      </c>
      <c r="D96" s="204">
        <v>0</v>
      </c>
      <c r="E96" s="204">
        <v>0</v>
      </c>
      <c r="F96" s="204">
        <v>0</v>
      </c>
      <c r="G96" s="204">
        <v>0</v>
      </c>
      <c r="H96" s="204">
        <v>0</v>
      </c>
      <c r="I96" s="204">
        <v>0</v>
      </c>
      <c r="J96" s="204">
        <v>0</v>
      </c>
      <c r="K96" s="204">
        <v>0</v>
      </c>
      <c r="L96" s="204">
        <v>0</v>
      </c>
      <c r="M96" s="204">
        <v>0</v>
      </c>
      <c r="N96" s="204">
        <v>0</v>
      </c>
      <c r="O96" s="204">
        <v>0</v>
      </c>
      <c r="P96" s="204">
        <v>0</v>
      </c>
      <c r="Q96" s="204">
        <v>0</v>
      </c>
      <c r="R96" s="204">
        <v>0</v>
      </c>
      <c r="S96" s="239">
        <v>0</v>
      </c>
      <c r="T96" s="319" t="e">
        <v>#DIV/0!</v>
      </c>
      <c r="U96" s="239">
        <v>0</v>
      </c>
      <c r="V96" s="239">
        <v>0</v>
      </c>
      <c r="W96" s="239">
        <v>0</v>
      </c>
      <c r="X96" s="239">
        <v>0</v>
      </c>
      <c r="Y96" s="239">
        <v>0</v>
      </c>
      <c r="Z96" s="239">
        <v>0</v>
      </c>
    </row>
    <row r="97" spans="1:26" x14ac:dyDescent="0.3">
      <c r="A97" s="322" t="s">
        <v>512</v>
      </c>
      <c r="B97" s="204">
        <v>0</v>
      </c>
      <c r="C97" s="204">
        <v>0</v>
      </c>
      <c r="D97" s="204">
        <v>0</v>
      </c>
      <c r="E97" s="204">
        <v>0</v>
      </c>
      <c r="F97" s="204">
        <v>0</v>
      </c>
      <c r="G97" s="204">
        <v>0</v>
      </c>
      <c r="H97" s="204">
        <v>0</v>
      </c>
      <c r="I97" s="204">
        <v>0</v>
      </c>
      <c r="J97" s="204">
        <v>0</v>
      </c>
      <c r="K97" s="204">
        <v>0</v>
      </c>
      <c r="L97" s="204">
        <v>0</v>
      </c>
      <c r="M97" s="204">
        <v>0</v>
      </c>
      <c r="N97" s="204">
        <v>0</v>
      </c>
      <c r="O97" s="204">
        <v>0</v>
      </c>
      <c r="P97" s="204">
        <v>0</v>
      </c>
      <c r="Q97" s="204">
        <v>0</v>
      </c>
      <c r="R97" s="204">
        <v>0</v>
      </c>
      <c r="S97" s="239">
        <v>0</v>
      </c>
      <c r="T97" s="319" t="e">
        <v>#DIV/0!</v>
      </c>
      <c r="U97" s="239">
        <v>0</v>
      </c>
      <c r="V97" s="239">
        <v>0</v>
      </c>
      <c r="W97" s="239">
        <v>0</v>
      </c>
      <c r="X97" s="239">
        <v>0</v>
      </c>
      <c r="Y97" s="239">
        <v>0</v>
      </c>
      <c r="Z97" s="239">
        <v>0</v>
      </c>
    </row>
    <row r="98" spans="1:26" x14ac:dyDescent="0.3">
      <c r="A98" s="322" t="s">
        <v>513</v>
      </c>
      <c r="B98" s="204">
        <v>0</v>
      </c>
      <c r="C98" s="204">
        <v>0</v>
      </c>
      <c r="D98" s="204">
        <v>0</v>
      </c>
      <c r="E98" s="204">
        <v>0</v>
      </c>
      <c r="F98" s="204">
        <v>0</v>
      </c>
      <c r="G98" s="204">
        <v>0</v>
      </c>
      <c r="H98" s="204">
        <v>0</v>
      </c>
      <c r="I98" s="204">
        <v>0</v>
      </c>
      <c r="J98" s="204">
        <v>0</v>
      </c>
      <c r="K98" s="204">
        <v>0</v>
      </c>
      <c r="L98" s="204">
        <v>0</v>
      </c>
      <c r="M98" s="204">
        <v>0</v>
      </c>
      <c r="N98" s="204">
        <v>0</v>
      </c>
      <c r="O98" s="204">
        <v>0</v>
      </c>
      <c r="P98" s="204">
        <v>0</v>
      </c>
      <c r="Q98" s="204">
        <v>0</v>
      </c>
      <c r="R98" s="204">
        <v>0</v>
      </c>
      <c r="S98" s="239">
        <v>0</v>
      </c>
      <c r="T98" s="319" t="e">
        <v>#DIV/0!</v>
      </c>
      <c r="U98" s="239">
        <v>0</v>
      </c>
      <c r="V98" s="239">
        <v>0</v>
      </c>
      <c r="W98" s="239">
        <v>0</v>
      </c>
      <c r="X98" s="239">
        <v>0</v>
      </c>
      <c r="Y98" s="239">
        <v>0</v>
      </c>
      <c r="Z98" s="239">
        <v>0</v>
      </c>
    </row>
    <row r="99" spans="1:26" x14ac:dyDescent="0.3">
      <c r="A99" s="322" t="s">
        <v>514</v>
      </c>
      <c r="B99" s="204">
        <v>0</v>
      </c>
      <c r="C99" s="204">
        <v>0</v>
      </c>
      <c r="D99" s="204">
        <v>0</v>
      </c>
      <c r="E99" s="204">
        <v>0</v>
      </c>
      <c r="F99" s="204">
        <v>0</v>
      </c>
      <c r="G99" s="204">
        <v>0</v>
      </c>
      <c r="H99" s="204">
        <v>0</v>
      </c>
      <c r="I99" s="204">
        <v>0</v>
      </c>
      <c r="J99" s="204">
        <v>0</v>
      </c>
      <c r="K99" s="204">
        <v>0</v>
      </c>
      <c r="L99" s="204">
        <v>0</v>
      </c>
      <c r="M99" s="204">
        <v>0</v>
      </c>
      <c r="N99" s="204">
        <v>0</v>
      </c>
      <c r="O99" s="204">
        <v>0</v>
      </c>
      <c r="P99" s="204">
        <v>0</v>
      </c>
      <c r="Q99" s="204">
        <v>0</v>
      </c>
      <c r="R99" s="204">
        <v>0</v>
      </c>
      <c r="S99" s="239">
        <v>0</v>
      </c>
      <c r="T99" s="319" t="e">
        <v>#DIV/0!</v>
      </c>
      <c r="U99" s="239">
        <v>0</v>
      </c>
      <c r="V99" s="239">
        <v>0</v>
      </c>
      <c r="W99" s="239">
        <v>0</v>
      </c>
      <c r="X99" s="239">
        <v>0</v>
      </c>
      <c r="Y99" s="239">
        <v>0</v>
      </c>
      <c r="Z99" s="239">
        <v>0</v>
      </c>
    </row>
    <row r="100" spans="1:26" x14ac:dyDescent="0.3">
      <c r="A100" s="322" t="s">
        <v>515</v>
      </c>
      <c r="B100" s="204">
        <v>0</v>
      </c>
      <c r="C100" s="204">
        <v>0</v>
      </c>
      <c r="D100" s="204">
        <v>0</v>
      </c>
      <c r="E100" s="204">
        <v>0</v>
      </c>
      <c r="F100" s="204">
        <v>0</v>
      </c>
      <c r="G100" s="204">
        <v>0</v>
      </c>
      <c r="H100" s="204">
        <v>0</v>
      </c>
      <c r="I100" s="204">
        <v>0</v>
      </c>
      <c r="J100" s="204">
        <v>0</v>
      </c>
      <c r="K100" s="204">
        <v>0</v>
      </c>
      <c r="L100" s="204">
        <v>0</v>
      </c>
      <c r="M100" s="204">
        <v>0</v>
      </c>
      <c r="N100" s="204">
        <v>0</v>
      </c>
      <c r="O100" s="204">
        <v>0</v>
      </c>
      <c r="P100" s="204">
        <v>0</v>
      </c>
      <c r="Q100" s="204">
        <v>0</v>
      </c>
      <c r="R100" s="204">
        <v>0</v>
      </c>
      <c r="S100" s="239">
        <v>0</v>
      </c>
      <c r="T100" s="319" t="e">
        <v>#DIV/0!</v>
      </c>
      <c r="U100" s="239">
        <v>0</v>
      </c>
      <c r="V100" s="239">
        <v>0</v>
      </c>
      <c r="W100" s="239">
        <v>0</v>
      </c>
      <c r="X100" s="239">
        <v>0</v>
      </c>
      <c r="Y100" s="239">
        <v>0</v>
      </c>
      <c r="Z100" s="239">
        <v>0</v>
      </c>
    </row>
    <row r="101" spans="1:26" x14ac:dyDescent="0.3">
      <c r="A101" s="322" t="s">
        <v>516</v>
      </c>
      <c r="B101" s="204">
        <v>0</v>
      </c>
      <c r="C101" s="204">
        <v>0</v>
      </c>
      <c r="D101" s="204">
        <v>0</v>
      </c>
      <c r="E101" s="204">
        <v>0</v>
      </c>
      <c r="F101" s="204">
        <v>0</v>
      </c>
      <c r="G101" s="204">
        <v>0</v>
      </c>
      <c r="H101" s="204">
        <v>0</v>
      </c>
      <c r="I101" s="204">
        <v>0</v>
      </c>
      <c r="J101" s="204">
        <v>0</v>
      </c>
      <c r="K101" s="204">
        <v>0</v>
      </c>
      <c r="L101" s="204">
        <v>0</v>
      </c>
      <c r="M101" s="204">
        <v>0</v>
      </c>
      <c r="N101" s="204">
        <v>0</v>
      </c>
      <c r="O101" s="204">
        <v>0</v>
      </c>
      <c r="P101" s="204">
        <v>0</v>
      </c>
      <c r="Q101" s="204">
        <v>0</v>
      </c>
      <c r="R101" s="204">
        <v>0</v>
      </c>
      <c r="S101" s="239">
        <v>0</v>
      </c>
      <c r="T101" s="319" t="e">
        <v>#DIV/0!</v>
      </c>
      <c r="U101" s="239">
        <v>0</v>
      </c>
      <c r="V101" s="239">
        <v>0</v>
      </c>
      <c r="W101" s="239">
        <v>0</v>
      </c>
      <c r="X101" s="239">
        <v>0</v>
      </c>
      <c r="Y101" s="239">
        <v>0</v>
      </c>
      <c r="Z101" s="239">
        <v>0</v>
      </c>
    </row>
    <row r="102" spans="1:26" x14ac:dyDescent="0.3">
      <c r="A102" s="322" t="s">
        <v>517</v>
      </c>
      <c r="B102" s="204">
        <v>0</v>
      </c>
      <c r="C102" s="204">
        <v>0</v>
      </c>
      <c r="D102" s="204">
        <v>0</v>
      </c>
      <c r="E102" s="204">
        <v>0</v>
      </c>
      <c r="F102" s="204">
        <v>0</v>
      </c>
      <c r="G102" s="204">
        <v>0</v>
      </c>
      <c r="H102" s="204">
        <v>0</v>
      </c>
      <c r="I102" s="204">
        <v>0</v>
      </c>
      <c r="J102" s="204">
        <v>0</v>
      </c>
      <c r="K102" s="204">
        <v>0</v>
      </c>
      <c r="L102" s="204">
        <v>0</v>
      </c>
      <c r="M102" s="204">
        <v>0</v>
      </c>
      <c r="N102" s="204">
        <v>0</v>
      </c>
      <c r="O102" s="204">
        <v>0</v>
      </c>
      <c r="P102" s="204">
        <v>0</v>
      </c>
      <c r="Q102" s="204">
        <v>0</v>
      </c>
      <c r="R102" s="204">
        <v>0</v>
      </c>
      <c r="S102" s="239">
        <v>0</v>
      </c>
      <c r="T102" s="319" t="e">
        <v>#DIV/0!</v>
      </c>
      <c r="U102" s="239">
        <v>0</v>
      </c>
      <c r="V102" s="239">
        <v>0</v>
      </c>
      <c r="W102" s="239">
        <v>0</v>
      </c>
      <c r="X102" s="239">
        <v>0</v>
      </c>
      <c r="Y102" s="239">
        <v>0</v>
      </c>
      <c r="Z102" s="239">
        <v>0</v>
      </c>
    </row>
    <row r="103" spans="1:26" x14ac:dyDescent="0.3">
      <c r="A103" s="322" t="s">
        <v>518</v>
      </c>
      <c r="B103" s="204">
        <v>0</v>
      </c>
      <c r="C103" s="204">
        <v>0</v>
      </c>
      <c r="D103" s="204">
        <v>0</v>
      </c>
      <c r="E103" s="204">
        <v>0</v>
      </c>
      <c r="F103" s="204">
        <v>0</v>
      </c>
      <c r="G103" s="204">
        <v>0</v>
      </c>
      <c r="H103" s="204">
        <v>0</v>
      </c>
      <c r="I103" s="204">
        <v>0</v>
      </c>
      <c r="J103" s="204">
        <v>0</v>
      </c>
      <c r="K103" s="204">
        <v>0</v>
      </c>
      <c r="L103" s="204">
        <v>0</v>
      </c>
      <c r="M103" s="204">
        <v>0</v>
      </c>
      <c r="N103" s="204">
        <v>0</v>
      </c>
      <c r="O103" s="204">
        <v>0</v>
      </c>
      <c r="P103" s="204">
        <v>0</v>
      </c>
      <c r="Q103" s="204">
        <v>0</v>
      </c>
      <c r="R103" s="204">
        <v>0</v>
      </c>
      <c r="S103" s="239">
        <v>0</v>
      </c>
      <c r="T103" s="319" t="e">
        <v>#DIV/0!</v>
      </c>
      <c r="U103" s="239">
        <v>0</v>
      </c>
      <c r="V103" s="239">
        <v>0</v>
      </c>
      <c r="W103" s="239">
        <v>0</v>
      </c>
      <c r="X103" s="239">
        <v>0</v>
      </c>
      <c r="Y103" s="239">
        <v>0</v>
      </c>
      <c r="Z103" s="239">
        <v>0</v>
      </c>
    </row>
    <row r="104" spans="1:26" x14ac:dyDescent="0.3">
      <c r="A104" s="322" t="s">
        <v>519</v>
      </c>
      <c r="B104" s="204">
        <v>0</v>
      </c>
      <c r="C104" s="204">
        <v>0</v>
      </c>
      <c r="D104" s="204">
        <v>0</v>
      </c>
      <c r="E104" s="204">
        <v>0</v>
      </c>
      <c r="F104" s="204">
        <v>0</v>
      </c>
      <c r="G104" s="204">
        <v>0</v>
      </c>
      <c r="H104" s="204">
        <v>0</v>
      </c>
      <c r="I104" s="204">
        <v>0</v>
      </c>
      <c r="J104" s="204">
        <v>0</v>
      </c>
      <c r="K104" s="204">
        <v>0</v>
      </c>
      <c r="L104" s="204">
        <v>0</v>
      </c>
      <c r="M104" s="204">
        <v>0</v>
      </c>
      <c r="N104" s="204">
        <v>0</v>
      </c>
      <c r="O104" s="204">
        <v>0</v>
      </c>
      <c r="P104" s="204">
        <v>0</v>
      </c>
      <c r="Q104" s="204">
        <v>0</v>
      </c>
      <c r="R104" s="204">
        <v>0</v>
      </c>
      <c r="S104" s="239">
        <v>0</v>
      </c>
      <c r="T104" s="319" t="e">
        <v>#DIV/0!</v>
      </c>
      <c r="U104" s="239">
        <v>0</v>
      </c>
      <c r="V104" s="239">
        <v>0</v>
      </c>
      <c r="W104" s="239">
        <v>0</v>
      </c>
      <c r="X104" s="239">
        <v>0</v>
      </c>
      <c r="Y104" s="239">
        <v>0</v>
      </c>
      <c r="Z104" s="239">
        <v>0</v>
      </c>
    </row>
    <row r="105" spans="1:26" x14ac:dyDescent="0.3">
      <c r="A105" s="322" t="s">
        <v>520</v>
      </c>
      <c r="B105" s="204">
        <v>0</v>
      </c>
      <c r="C105" s="204">
        <v>0</v>
      </c>
      <c r="D105" s="204">
        <v>0</v>
      </c>
      <c r="E105" s="204">
        <v>0</v>
      </c>
      <c r="F105" s="204">
        <v>0</v>
      </c>
      <c r="G105" s="204">
        <v>0</v>
      </c>
      <c r="H105" s="204">
        <v>0</v>
      </c>
      <c r="I105" s="204">
        <v>0</v>
      </c>
      <c r="J105" s="204">
        <v>0</v>
      </c>
      <c r="K105" s="204">
        <v>0</v>
      </c>
      <c r="L105" s="204">
        <v>0</v>
      </c>
      <c r="M105" s="204">
        <v>0</v>
      </c>
      <c r="N105" s="204">
        <v>0</v>
      </c>
      <c r="O105" s="204">
        <v>0</v>
      </c>
      <c r="P105" s="204">
        <v>0</v>
      </c>
      <c r="Q105" s="204">
        <v>0</v>
      </c>
      <c r="R105" s="204">
        <v>0</v>
      </c>
      <c r="S105" s="239">
        <v>0</v>
      </c>
      <c r="T105" s="319" t="e">
        <v>#DIV/0!</v>
      </c>
      <c r="U105" s="239">
        <v>0</v>
      </c>
      <c r="V105" s="239">
        <v>0</v>
      </c>
      <c r="W105" s="239">
        <v>0</v>
      </c>
      <c r="X105" s="239">
        <v>0</v>
      </c>
      <c r="Y105" s="239">
        <v>0</v>
      </c>
      <c r="Z105" s="239">
        <v>0</v>
      </c>
    </row>
    <row r="106" spans="1:26" x14ac:dyDescent="0.3">
      <c r="A106" s="322" t="s">
        <v>521</v>
      </c>
      <c r="B106" s="204">
        <v>0</v>
      </c>
      <c r="C106" s="204">
        <v>0</v>
      </c>
      <c r="D106" s="204">
        <v>0</v>
      </c>
      <c r="E106" s="204">
        <v>0</v>
      </c>
      <c r="F106" s="204">
        <v>0</v>
      </c>
      <c r="G106" s="204">
        <v>0</v>
      </c>
      <c r="H106" s="204">
        <v>0</v>
      </c>
      <c r="I106" s="204">
        <v>0</v>
      </c>
      <c r="J106" s="204">
        <v>0</v>
      </c>
      <c r="K106" s="204">
        <v>0</v>
      </c>
      <c r="L106" s="204">
        <v>0</v>
      </c>
      <c r="M106" s="204">
        <v>0</v>
      </c>
      <c r="N106" s="204">
        <v>0</v>
      </c>
      <c r="O106" s="204">
        <v>0</v>
      </c>
      <c r="P106" s="204">
        <v>0</v>
      </c>
      <c r="Q106" s="204">
        <v>0</v>
      </c>
      <c r="R106" s="204">
        <v>0</v>
      </c>
      <c r="S106" s="239">
        <v>0</v>
      </c>
      <c r="T106" s="319" t="e">
        <v>#DIV/0!</v>
      </c>
      <c r="U106" s="239">
        <v>0</v>
      </c>
      <c r="V106" s="239">
        <v>0</v>
      </c>
      <c r="W106" s="239">
        <v>0</v>
      </c>
      <c r="X106" s="239">
        <v>0</v>
      </c>
      <c r="Y106" s="239">
        <v>0</v>
      </c>
      <c r="Z106" s="239">
        <v>0</v>
      </c>
    </row>
    <row r="107" spans="1:26" x14ac:dyDescent="0.3">
      <c r="A107" s="322" t="s">
        <v>522</v>
      </c>
      <c r="B107" s="204">
        <v>0</v>
      </c>
      <c r="C107" s="204">
        <v>0</v>
      </c>
      <c r="D107" s="204">
        <v>0</v>
      </c>
      <c r="E107" s="204">
        <v>0</v>
      </c>
      <c r="F107" s="204">
        <v>0</v>
      </c>
      <c r="G107" s="204">
        <v>0</v>
      </c>
      <c r="H107" s="204">
        <v>0</v>
      </c>
      <c r="I107" s="204">
        <v>0</v>
      </c>
      <c r="J107" s="204">
        <v>0</v>
      </c>
      <c r="K107" s="204">
        <v>0</v>
      </c>
      <c r="L107" s="204">
        <v>0</v>
      </c>
      <c r="M107" s="204">
        <v>0</v>
      </c>
      <c r="N107" s="204">
        <v>0</v>
      </c>
      <c r="O107" s="204">
        <v>0</v>
      </c>
      <c r="P107" s="204">
        <v>0</v>
      </c>
      <c r="Q107" s="204">
        <v>0</v>
      </c>
      <c r="R107" s="204">
        <v>0</v>
      </c>
      <c r="S107" s="239">
        <v>0</v>
      </c>
      <c r="T107" s="319" t="e">
        <v>#DIV/0!</v>
      </c>
      <c r="U107" s="239">
        <v>0</v>
      </c>
      <c r="V107" s="239">
        <v>0</v>
      </c>
      <c r="W107" s="239">
        <v>0</v>
      </c>
      <c r="X107" s="239">
        <v>0</v>
      </c>
      <c r="Y107" s="239">
        <v>0</v>
      </c>
      <c r="Z107" s="239">
        <v>0</v>
      </c>
    </row>
    <row r="108" spans="1:26" x14ac:dyDescent="0.3">
      <c r="A108" s="314" t="s">
        <v>523</v>
      </c>
      <c r="B108" s="315">
        <v>0</v>
      </c>
      <c r="C108" s="315">
        <v>0</v>
      </c>
      <c r="D108" s="315">
        <v>0</v>
      </c>
      <c r="E108" s="315">
        <v>0</v>
      </c>
      <c r="F108" s="315">
        <v>0</v>
      </c>
      <c r="G108" s="315">
        <v>0</v>
      </c>
      <c r="H108" s="315">
        <v>0</v>
      </c>
      <c r="I108" s="315">
        <v>0</v>
      </c>
      <c r="J108" s="315">
        <v>0</v>
      </c>
      <c r="K108" s="315">
        <v>0</v>
      </c>
      <c r="L108" s="315">
        <v>0</v>
      </c>
      <c r="M108" s="315">
        <v>0</v>
      </c>
      <c r="N108" s="315">
        <v>0</v>
      </c>
      <c r="O108" s="315">
        <v>0</v>
      </c>
      <c r="P108" s="315">
        <v>0</v>
      </c>
      <c r="Q108" s="315">
        <v>0</v>
      </c>
      <c r="R108" s="315">
        <v>0</v>
      </c>
      <c r="S108" s="316">
        <v>0</v>
      </c>
      <c r="T108" s="317" t="e">
        <v>#DIV/0!</v>
      </c>
      <c r="U108" s="316">
        <v>0</v>
      </c>
      <c r="V108" s="316">
        <v>0</v>
      </c>
      <c r="W108" s="316">
        <v>0</v>
      </c>
      <c r="X108" s="316">
        <v>0</v>
      </c>
      <c r="Y108" s="316">
        <v>0</v>
      </c>
      <c r="Z108" s="316">
        <v>0</v>
      </c>
    </row>
    <row r="109" spans="1:26" x14ac:dyDescent="0.3">
      <c r="A109" s="322" t="s">
        <v>524</v>
      </c>
      <c r="B109" s="204">
        <v>0</v>
      </c>
      <c r="C109" s="204">
        <v>0</v>
      </c>
      <c r="D109" s="204">
        <v>0</v>
      </c>
      <c r="E109" s="204">
        <v>0</v>
      </c>
      <c r="F109" s="204">
        <v>0</v>
      </c>
      <c r="G109" s="204">
        <v>0</v>
      </c>
      <c r="H109" s="204">
        <v>0</v>
      </c>
      <c r="I109" s="204">
        <v>0</v>
      </c>
      <c r="J109" s="204">
        <v>0</v>
      </c>
      <c r="K109" s="204">
        <v>0</v>
      </c>
      <c r="L109" s="204">
        <v>0</v>
      </c>
      <c r="M109" s="204">
        <v>0</v>
      </c>
      <c r="N109" s="204">
        <v>0</v>
      </c>
      <c r="O109" s="204">
        <v>0</v>
      </c>
      <c r="P109" s="204">
        <v>0</v>
      </c>
      <c r="Q109" s="204">
        <v>0</v>
      </c>
      <c r="R109" s="204">
        <v>0</v>
      </c>
      <c r="S109" s="239">
        <v>0</v>
      </c>
      <c r="T109" s="319" t="e">
        <v>#DIV/0!</v>
      </c>
      <c r="U109" s="239">
        <v>0</v>
      </c>
      <c r="V109" s="239">
        <v>0</v>
      </c>
      <c r="W109" s="239">
        <v>0</v>
      </c>
      <c r="X109" s="239">
        <v>0</v>
      </c>
      <c r="Y109" s="239">
        <v>0</v>
      </c>
      <c r="Z109" s="239">
        <v>0</v>
      </c>
    </row>
    <row r="110" spans="1:26" x14ac:dyDescent="0.3">
      <c r="A110" s="322" t="s">
        <v>525</v>
      </c>
      <c r="B110" s="204">
        <v>0</v>
      </c>
      <c r="C110" s="204">
        <v>0</v>
      </c>
      <c r="D110" s="204">
        <v>0</v>
      </c>
      <c r="E110" s="204">
        <v>0</v>
      </c>
      <c r="F110" s="204">
        <v>0</v>
      </c>
      <c r="G110" s="204">
        <v>0</v>
      </c>
      <c r="H110" s="204">
        <v>0</v>
      </c>
      <c r="I110" s="204">
        <v>0</v>
      </c>
      <c r="J110" s="204">
        <v>0</v>
      </c>
      <c r="K110" s="204">
        <v>0</v>
      </c>
      <c r="L110" s="204">
        <v>0</v>
      </c>
      <c r="M110" s="204">
        <v>0</v>
      </c>
      <c r="N110" s="204">
        <v>0</v>
      </c>
      <c r="O110" s="204">
        <v>0</v>
      </c>
      <c r="P110" s="204">
        <v>0</v>
      </c>
      <c r="Q110" s="204">
        <v>0</v>
      </c>
      <c r="R110" s="204">
        <v>0</v>
      </c>
      <c r="S110" s="239">
        <v>0</v>
      </c>
      <c r="T110" s="319" t="e">
        <v>#DIV/0!</v>
      </c>
      <c r="U110" s="239">
        <v>0</v>
      </c>
      <c r="V110" s="239">
        <v>0</v>
      </c>
      <c r="W110" s="239">
        <v>0</v>
      </c>
      <c r="X110" s="239">
        <v>0</v>
      </c>
      <c r="Y110" s="239">
        <v>0</v>
      </c>
      <c r="Z110" s="239">
        <v>0</v>
      </c>
    </row>
    <row r="111" spans="1:26" x14ac:dyDescent="0.3">
      <c r="A111" s="322" t="s">
        <v>526</v>
      </c>
      <c r="B111" s="204">
        <v>0</v>
      </c>
      <c r="C111" s="204">
        <v>0</v>
      </c>
      <c r="D111" s="204">
        <v>0</v>
      </c>
      <c r="E111" s="204">
        <v>0</v>
      </c>
      <c r="F111" s="204">
        <v>0</v>
      </c>
      <c r="G111" s="204">
        <v>0</v>
      </c>
      <c r="H111" s="204">
        <v>0</v>
      </c>
      <c r="I111" s="204">
        <v>0</v>
      </c>
      <c r="J111" s="204">
        <v>0</v>
      </c>
      <c r="K111" s="204">
        <v>0</v>
      </c>
      <c r="L111" s="204">
        <v>0</v>
      </c>
      <c r="M111" s="204">
        <v>0</v>
      </c>
      <c r="N111" s="204">
        <v>0</v>
      </c>
      <c r="O111" s="204">
        <v>0</v>
      </c>
      <c r="P111" s="204">
        <v>0</v>
      </c>
      <c r="Q111" s="204">
        <v>0</v>
      </c>
      <c r="R111" s="204">
        <v>0</v>
      </c>
      <c r="S111" s="239">
        <v>0</v>
      </c>
      <c r="T111" s="319" t="e">
        <v>#DIV/0!</v>
      </c>
      <c r="U111" s="239">
        <v>0</v>
      </c>
      <c r="V111" s="239">
        <v>0</v>
      </c>
      <c r="W111" s="239">
        <v>0</v>
      </c>
      <c r="X111" s="239">
        <v>0</v>
      </c>
      <c r="Y111" s="239">
        <v>0</v>
      </c>
      <c r="Z111" s="239">
        <v>0</v>
      </c>
    </row>
    <row r="112" spans="1:26" x14ac:dyDescent="0.3">
      <c r="A112" s="322" t="s">
        <v>527</v>
      </c>
      <c r="B112" s="204">
        <v>0</v>
      </c>
      <c r="C112" s="204">
        <v>0</v>
      </c>
      <c r="D112" s="204">
        <v>0</v>
      </c>
      <c r="E112" s="204">
        <v>0</v>
      </c>
      <c r="F112" s="204">
        <v>0</v>
      </c>
      <c r="G112" s="204">
        <v>0</v>
      </c>
      <c r="H112" s="204">
        <v>0</v>
      </c>
      <c r="I112" s="204">
        <v>0</v>
      </c>
      <c r="J112" s="204">
        <v>0</v>
      </c>
      <c r="K112" s="204">
        <v>0</v>
      </c>
      <c r="L112" s="204">
        <v>0</v>
      </c>
      <c r="M112" s="204">
        <v>0</v>
      </c>
      <c r="N112" s="204">
        <v>0</v>
      </c>
      <c r="O112" s="204">
        <v>0</v>
      </c>
      <c r="P112" s="204">
        <v>0</v>
      </c>
      <c r="Q112" s="204">
        <v>0</v>
      </c>
      <c r="R112" s="204">
        <v>0</v>
      </c>
      <c r="S112" s="239">
        <v>0</v>
      </c>
      <c r="T112" s="319" t="e">
        <v>#DIV/0!</v>
      </c>
      <c r="U112" s="239">
        <v>0</v>
      </c>
      <c r="V112" s="239">
        <v>0</v>
      </c>
      <c r="W112" s="239">
        <v>0</v>
      </c>
      <c r="X112" s="239">
        <v>0</v>
      </c>
      <c r="Y112" s="239">
        <v>0</v>
      </c>
      <c r="Z112" s="239">
        <v>0</v>
      </c>
    </row>
    <row r="113" spans="1:26" x14ac:dyDescent="0.3">
      <c r="A113" s="314" t="s">
        <v>528</v>
      </c>
      <c r="B113" s="315">
        <v>0</v>
      </c>
      <c r="C113" s="315">
        <v>0</v>
      </c>
      <c r="D113" s="315">
        <v>0</v>
      </c>
      <c r="E113" s="315">
        <v>0</v>
      </c>
      <c r="F113" s="315">
        <v>0</v>
      </c>
      <c r="G113" s="315">
        <v>0</v>
      </c>
      <c r="H113" s="315">
        <v>0</v>
      </c>
      <c r="I113" s="315">
        <v>0</v>
      </c>
      <c r="J113" s="315">
        <v>0</v>
      </c>
      <c r="K113" s="315">
        <v>0</v>
      </c>
      <c r="L113" s="315">
        <v>0</v>
      </c>
      <c r="M113" s="315">
        <v>0</v>
      </c>
      <c r="N113" s="315">
        <v>0</v>
      </c>
      <c r="O113" s="315">
        <v>0</v>
      </c>
      <c r="P113" s="315">
        <v>0</v>
      </c>
      <c r="Q113" s="315">
        <v>0</v>
      </c>
      <c r="R113" s="315">
        <v>0</v>
      </c>
      <c r="S113" s="316">
        <v>0</v>
      </c>
      <c r="T113" s="317" t="e">
        <v>#DIV/0!</v>
      </c>
      <c r="U113" s="316">
        <v>0</v>
      </c>
      <c r="V113" s="316">
        <v>0</v>
      </c>
      <c r="W113" s="316">
        <v>0</v>
      </c>
      <c r="X113" s="316">
        <v>0</v>
      </c>
      <c r="Y113" s="316">
        <v>0</v>
      </c>
      <c r="Z113" s="316">
        <v>0</v>
      </c>
    </row>
    <row r="114" spans="1:26" x14ac:dyDescent="0.3">
      <c r="A114" s="322" t="s">
        <v>529</v>
      </c>
      <c r="B114" s="204">
        <v>0</v>
      </c>
      <c r="C114" s="204">
        <v>0</v>
      </c>
      <c r="D114" s="204">
        <v>0</v>
      </c>
      <c r="E114" s="204">
        <v>0</v>
      </c>
      <c r="F114" s="204">
        <v>0</v>
      </c>
      <c r="G114" s="204">
        <v>0</v>
      </c>
      <c r="H114" s="204">
        <v>0</v>
      </c>
      <c r="I114" s="204">
        <v>0</v>
      </c>
      <c r="J114" s="204">
        <v>0</v>
      </c>
      <c r="K114" s="204">
        <v>0</v>
      </c>
      <c r="L114" s="204">
        <v>0</v>
      </c>
      <c r="M114" s="204">
        <v>0</v>
      </c>
      <c r="N114" s="204">
        <v>0</v>
      </c>
      <c r="O114" s="204">
        <v>0</v>
      </c>
      <c r="P114" s="204">
        <v>0</v>
      </c>
      <c r="Q114" s="204">
        <v>0</v>
      </c>
      <c r="R114" s="204">
        <v>0</v>
      </c>
      <c r="S114" s="239">
        <v>0</v>
      </c>
      <c r="T114" s="319" t="e">
        <v>#DIV/0!</v>
      </c>
      <c r="U114" s="239">
        <v>0</v>
      </c>
      <c r="V114" s="239">
        <v>0</v>
      </c>
      <c r="W114" s="239">
        <v>0</v>
      </c>
      <c r="X114" s="239">
        <v>0</v>
      </c>
      <c r="Y114" s="239">
        <v>0</v>
      </c>
      <c r="Z114" s="239">
        <v>0</v>
      </c>
    </row>
    <row r="115" spans="1:26" x14ac:dyDescent="0.3">
      <c r="A115" s="322" t="s">
        <v>530</v>
      </c>
      <c r="B115" s="204">
        <v>0</v>
      </c>
      <c r="C115" s="204">
        <v>0</v>
      </c>
      <c r="D115" s="204">
        <v>0</v>
      </c>
      <c r="E115" s="204">
        <v>0</v>
      </c>
      <c r="F115" s="204">
        <v>0</v>
      </c>
      <c r="G115" s="204">
        <v>0</v>
      </c>
      <c r="H115" s="204">
        <v>0</v>
      </c>
      <c r="I115" s="204">
        <v>0</v>
      </c>
      <c r="J115" s="204">
        <v>0</v>
      </c>
      <c r="K115" s="204">
        <v>0</v>
      </c>
      <c r="L115" s="204">
        <v>0</v>
      </c>
      <c r="M115" s="204">
        <v>0</v>
      </c>
      <c r="N115" s="204">
        <v>0</v>
      </c>
      <c r="O115" s="204">
        <v>0</v>
      </c>
      <c r="P115" s="204">
        <v>0</v>
      </c>
      <c r="Q115" s="204">
        <v>0</v>
      </c>
      <c r="R115" s="204">
        <v>0</v>
      </c>
      <c r="S115" s="239">
        <v>0</v>
      </c>
      <c r="T115" s="319" t="e">
        <v>#DIV/0!</v>
      </c>
      <c r="U115" s="239">
        <v>0</v>
      </c>
      <c r="V115" s="239">
        <v>0</v>
      </c>
      <c r="W115" s="239">
        <v>0</v>
      </c>
      <c r="X115" s="239">
        <v>0</v>
      </c>
      <c r="Y115" s="239">
        <v>0</v>
      </c>
      <c r="Z115" s="239">
        <v>0</v>
      </c>
    </row>
    <row r="116" spans="1:26" x14ac:dyDescent="0.3">
      <c r="A116" s="322" t="s">
        <v>531</v>
      </c>
      <c r="B116" s="204">
        <v>0</v>
      </c>
      <c r="C116" s="204">
        <v>0</v>
      </c>
      <c r="D116" s="204">
        <v>0</v>
      </c>
      <c r="E116" s="204">
        <v>0</v>
      </c>
      <c r="F116" s="204">
        <v>0</v>
      </c>
      <c r="G116" s="204">
        <v>0</v>
      </c>
      <c r="H116" s="204">
        <v>0</v>
      </c>
      <c r="I116" s="204">
        <v>0</v>
      </c>
      <c r="J116" s="204">
        <v>0</v>
      </c>
      <c r="K116" s="204">
        <v>0</v>
      </c>
      <c r="L116" s="204">
        <v>0</v>
      </c>
      <c r="M116" s="204">
        <v>0</v>
      </c>
      <c r="N116" s="204">
        <v>0</v>
      </c>
      <c r="O116" s="204">
        <v>0</v>
      </c>
      <c r="P116" s="204">
        <v>0</v>
      </c>
      <c r="Q116" s="204">
        <v>0</v>
      </c>
      <c r="R116" s="204">
        <v>0</v>
      </c>
      <c r="S116" s="239">
        <v>0</v>
      </c>
      <c r="T116" s="319" t="e">
        <v>#DIV/0!</v>
      </c>
      <c r="U116" s="239">
        <v>0</v>
      </c>
      <c r="V116" s="239">
        <v>0</v>
      </c>
      <c r="W116" s="239">
        <v>0</v>
      </c>
      <c r="X116" s="239">
        <v>0</v>
      </c>
      <c r="Y116" s="239">
        <v>0</v>
      </c>
      <c r="Z116" s="239">
        <v>0</v>
      </c>
    </row>
    <row r="117" spans="1:26" x14ac:dyDescent="0.3">
      <c r="A117" s="322" t="s">
        <v>532</v>
      </c>
      <c r="B117" s="204">
        <v>0</v>
      </c>
      <c r="C117" s="204">
        <v>0</v>
      </c>
      <c r="D117" s="204">
        <v>0</v>
      </c>
      <c r="E117" s="204">
        <v>0</v>
      </c>
      <c r="F117" s="204">
        <v>0</v>
      </c>
      <c r="G117" s="204">
        <v>0</v>
      </c>
      <c r="H117" s="204">
        <v>0</v>
      </c>
      <c r="I117" s="204">
        <v>0</v>
      </c>
      <c r="J117" s="204">
        <v>0</v>
      </c>
      <c r="K117" s="204">
        <v>0</v>
      </c>
      <c r="L117" s="204">
        <v>0</v>
      </c>
      <c r="M117" s="204">
        <v>0</v>
      </c>
      <c r="N117" s="204">
        <v>0</v>
      </c>
      <c r="O117" s="204">
        <v>0</v>
      </c>
      <c r="P117" s="204">
        <v>0</v>
      </c>
      <c r="Q117" s="204">
        <v>0</v>
      </c>
      <c r="R117" s="204">
        <v>0</v>
      </c>
      <c r="S117" s="239">
        <v>0</v>
      </c>
      <c r="T117" s="319" t="e">
        <v>#DIV/0!</v>
      </c>
      <c r="U117" s="239">
        <v>0</v>
      </c>
      <c r="V117" s="239">
        <v>0</v>
      </c>
      <c r="W117" s="239">
        <v>0</v>
      </c>
      <c r="X117" s="239">
        <v>0</v>
      </c>
      <c r="Y117" s="239">
        <v>0</v>
      </c>
      <c r="Z117" s="239">
        <v>0</v>
      </c>
    </row>
    <row r="118" spans="1:26" x14ac:dyDescent="0.3">
      <c r="A118" s="322" t="s">
        <v>533</v>
      </c>
      <c r="B118" s="204">
        <v>0</v>
      </c>
      <c r="C118" s="204">
        <v>0</v>
      </c>
      <c r="D118" s="204">
        <v>0</v>
      </c>
      <c r="E118" s="204">
        <v>0</v>
      </c>
      <c r="F118" s="204">
        <v>0</v>
      </c>
      <c r="G118" s="204">
        <v>0</v>
      </c>
      <c r="H118" s="204">
        <v>0</v>
      </c>
      <c r="I118" s="204">
        <v>0</v>
      </c>
      <c r="J118" s="204">
        <v>0</v>
      </c>
      <c r="K118" s="204">
        <v>0</v>
      </c>
      <c r="L118" s="204">
        <v>0</v>
      </c>
      <c r="M118" s="204">
        <v>0</v>
      </c>
      <c r="N118" s="204">
        <v>0</v>
      </c>
      <c r="O118" s="204">
        <v>0</v>
      </c>
      <c r="P118" s="204">
        <v>0</v>
      </c>
      <c r="Q118" s="204">
        <v>0</v>
      </c>
      <c r="R118" s="204">
        <v>0</v>
      </c>
      <c r="S118" s="239">
        <v>0</v>
      </c>
      <c r="T118" s="319" t="e">
        <v>#DIV/0!</v>
      </c>
      <c r="U118" s="239">
        <v>0</v>
      </c>
      <c r="V118" s="239">
        <v>0</v>
      </c>
      <c r="W118" s="239">
        <v>0</v>
      </c>
      <c r="X118" s="239">
        <v>0</v>
      </c>
      <c r="Y118" s="239">
        <v>0</v>
      </c>
      <c r="Z118" s="239">
        <v>0</v>
      </c>
    </row>
    <row r="119" spans="1:26" x14ac:dyDescent="0.3">
      <c r="A119" s="322" t="s">
        <v>534</v>
      </c>
      <c r="B119" s="204">
        <v>0</v>
      </c>
      <c r="C119" s="204">
        <v>0</v>
      </c>
      <c r="D119" s="204">
        <v>0</v>
      </c>
      <c r="E119" s="204">
        <v>0</v>
      </c>
      <c r="F119" s="204">
        <v>0</v>
      </c>
      <c r="G119" s="204">
        <v>0</v>
      </c>
      <c r="H119" s="204">
        <v>0</v>
      </c>
      <c r="I119" s="204">
        <v>0</v>
      </c>
      <c r="J119" s="204">
        <v>0</v>
      </c>
      <c r="K119" s="204">
        <v>0</v>
      </c>
      <c r="L119" s="204">
        <v>0</v>
      </c>
      <c r="M119" s="204">
        <v>0</v>
      </c>
      <c r="N119" s="204">
        <v>0</v>
      </c>
      <c r="O119" s="204">
        <v>0</v>
      </c>
      <c r="P119" s="204">
        <v>0</v>
      </c>
      <c r="Q119" s="204">
        <v>0</v>
      </c>
      <c r="R119" s="204">
        <v>0</v>
      </c>
      <c r="S119" s="239">
        <v>0</v>
      </c>
      <c r="T119" s="319" t="e">
        <v>#DIV/0!</v>
      </c>
      <c r="U119" s="239">
        <v>0</v>
      </c>
      <c r="V119" s="239">
        <v>0</v>
      </c>
      <c r="W119" s="239">
        <v>0</v>
      </c>
      <c r="X119" s="239">
        <v>0</v>
      </c>
      <c r="Y119" s="239">
        <v>0</v>
      </c>
      <c r="Z119" s="239">
        <v>0</v>
      </c>
    </row>
    <row r="120" spans="1:26" x14ac:dyDescent="0.3">
      <c r="A120" s="314" t="s">
        <v>535</v>
      </c>
      <c r="B120" s="315">
        <v>0</v>
      </c>
      <c r="C120" s="315">
        <v>0</v>
      </c>
      <c r="D120" s="315">
        <v>0</v>
      </c>
      <c r="E120" s="315">
        <v>0</v>
      </c>
      <c r="F120" s="315">
        <v>0</v>
      </c>
      <c r="G120" s="315">
        <v>0</v>
      </c>
      <c r="H120" s="315">
        <v>0</v>
      </c>
      <c r="I120" s="315">
        <v>0</v>
      </c>
      <c r="J120" s="315">
        <v>0</v>
      </c>
      <c r="K120" s="315">
        <v>0</v>
      </c>
      <c r="L120" s="315">
        <v>0</v>
      </c>
      <c r="M120" s="315">
        <v>0</v>
      </c>
      <c r="N120" s="315">
        <v>0</v>
      </c>
      <c r="O120" s="315">
        <v>0</v>
      </c>
      <c r="P120" s="315">
        <v>0</v>
      </c>
      <c r="Q120" s="315">
        <v>0</v>
      </c>
      <c r="R120" s="315">
        <v>0</v>
      </c>
      <c r="S120" s="316">
        <v>0</v>
      </c>
      <c r="T120" s="317" t="e">
        <v>#DIV/0!</v>
      </c>
      <c r="U120" s="316">
        <v>0</v>
      </c>
      <c r="V120" s="316">
        <v>0</v>
      </c>
      <c r="W120" s="316">
        <v>0</v>
      </c>
      <c r="X120" s="316">
        <v>0</v>
      </c>
      <c r="Y120" s="316">
        <v>0</v>
      </c>
      <c r="Z120" s="316">
        <v>0</v>
      </c>
    </row>
    <row r="121" spans="1:26" x14ac:dyDescent="0.3">
      <c r="A121" s="322" t="s">
        <v>536</v>
      </c>
      <c r="B121" s="204">
        <v>0</v>
      </c>
      <c r="C121" s="204">
        <v>0</v>
      </c>
      <c r="D121" s="204">
        <v>0</v>
      </c>
      <c r="E121" s="204">
        <v>0</v>
      </c>
      <c r="F121" s="204">
        <v>0</v>
      </c>
      <c r="G121" s="204">
        <v>0</v>
      </c>
      <c r="H121" s="204">
        <v>0</v>
      </c>
      <c r="I121" s="204">
        <v>0</v>
      </c>
      <c r="J121" s="204">
        <v>0</v>
      </c>
      <c r="K121" s="204">
        <v>0</v>
      </c>
      <c r="L121" s="204">
        <v>0</v>
      </c>
      <c r="M121" s="204">
        <v>0</v>
      </c>
      <c r="N121" s="204">
        <v>0</v>
      </c>
      <c r="O121" s="204">
        <v>0</v>
      </c>
      <c r="P121" s="204">
        <v>0</v>
      </c>
      <c r="Q121" s="204">
        <v>0</v>
      </c>
      <c r="R121" s="204">
        <v>0</v>
      </c>
      <c r="S121" s="239">
        <v>0</v>
      </c>
      <c r="T121" s="319" t="e">
        <v>#DIV/0!</v>
      </c>
      <c r="U121" s="239">
        <v>0</v>
      </c>
      <c r="V121" s="239">
        <v>0</v>
      </c>
      <c r="W121" s="239">
        <v>0</v>
      </c>
      <c r="X121" s="239">
        <v>0</v>
      </c>
      <c r="Y121" s="239">
        <v>0</v>
      </c>
      <c r="Z121" s="239">
        <v>0</v>
      </c>
    </row>
    <row r="122" spans="1:26" x14ac:dyDescent="0.3">
      <c r="A122" s="322" t="s">
        <v>537</v>
      </c>
      <c r="B122" s="204">
        <v>0</v>
      </c>
      <c r="C122" s="204">
        <v>0</v>
      </c>
      <c r="D122" s="204">
        <v>0</v>
      </c>
      <c r="E122" s="204">
        <v>0</v>
      </c>
      <c r="F122" s="204">
        <v>0</v>
      </c>
      <c r="G122" s="204">
        <v>0</v>
      </c>
      <c r="H122" s="204">
        <v>0</v>
      </c>
      <c r="I122" s="204">
        <v>0</v>
      </c>
      <c r="J122" s="204">
        <v>0</v>
      </c>
      <c r="K122" s="204">
        <v>0</v>
      </c>
      <c r="L122" s="204">
        <v>0</v>
      </c>
      <c r="M122" s="204">
        <v>0</v>
      </c>
      <c r="N122" s="204">
        <v>0</v>
      </c>
      <c r="O122" s="204">
        <v>0</v>
      </c>
      <c r="P122" s="204">
        <v>0</v>
      </c>
      <c r="Q122" s="204">
        <v>0</v>
      </c>
      <c r="R122" s="204">
        <v>0</v>
      </c>
      <c r="S122" s="239">
        <v>0</v>
      </c>
      <c r="T122" s="319" t="e">
        <v>#DIV/0!</v>
      </c>
      <c r="U122" s="239">
        <v>0</v>
      </c>
      <c r="V122" s="239">
        <v>0</v>
      </c>
      <c r="W122" s="239">
        <v>0</v>
      </c>
      <c r="X122" s="239">
        <v>0</v>
      </c>
      <c r="Y122" s="239">
        <v>0</v>
      </c>
      <c r="Z122" s="239">
        <v>0</v>
      </c>
    </row>
    <row r="123" spans="1:26" s="321" customFormat="1" x14ac:dyDescent="0.3">
      <c r="A123" s="314" t="s">
        <v>538</v>
      </c>
      <c r="B123" s="320">
        <v>0</v>
      </c>
      <c r="C123" s="320">
        <v>0</v>
      </c>
      <c r="D123" s="320">
        <v>0</v>
      </c>
      <c r="E123" s="320">
        <v>0</v>
      </c>
      <c r="F123" s="320">
        <v>0</v>
      </c>
      <c r="G123" s="320">
        <v>0</v>
      </c>
      <c r="H123" s="320">
        <v>0</v>
      </c>
      <c r="I123" s="320">
        <v>0</v>
      </c>
      <c r="J123" s="320">
        <v>0</v>
      </c>
      <c r="K123" s="320">
        <v>0</v>
      </c>
      <c r="L123" s="320">
        <v>0</v>
      </c>
      <c r="M123" s="320">
        <v>0</v>
      </c>
      <c r="N123" s="320">
        <v>0</v>
      </c>
      <c r="O123" s="320">
        <v>0</v>
      </c>
      <c r="P123" s="320">
        <v>0</v>
      </c>
      <c r="Q123" s="320">
        <v>0</v>
      </c>
      <c r="R123" s="320">
        <v>0</v>
      </c>
      <c r="S123" s="316">
        <v>0</v>
      </c>
      <c r="T123" s="317" t="e">
        <v>#DIV/0!</v>
      </c>
      <c r="U123" s="316">
        <v>0</v>
      </c>
      <c r="V123" s="316">
        <v>0</v>
      </c>
      <c r="W123" s="316">
        <v>0</v>
      </c>
      <c r="X123" s="316">
        <v>0</v>
      </c>
      <c r="Y123" s="316">
        <v>0</v>
      </c>
      <c r="Z123" s="316">
        <v>0</v>
      </c>
    </row>
    <row r="124" spans="1:26" x14ac:dyDescent="0.3">
      <c r="A124" s="314" t="s">
        <v>539</v>
      </c>
      <c r="B124" s="315">
        <v>0</v>
      </c>
      <c r="C124" s="315">
        <v>0</v>
      </c>
      <c r="D124" s="315">
        <v>0</v>
      </c>
      <c r="E124" s="315">
        <v>0</v>
      </c>
      <c r="F124" s="315">
        <v>0</v>
      </c>
      <c r="G124" s="315">
        <v>0</v>
      </c>
      <c r="H124" s="315">
        <v>0</v>
      </c>
      <c r="I124" s="315">
        <v>0</v>
      </c>
      <c r="J124" s="315">
        <v>0</v>
      </c>
      <c r="K124" s="315">
        <v>0</v>
      </c>
      <c r="L124" s="315">
        <v>0</v>
      </c>
      <c r="M124" s="315">
        <v>0</v>
      </c>
      <c r="N124" s="315">
        <v>0</v>
      </c>
      <c r="O124" s="315">
        <v>0</v>
      </c>
      <c r="P124" s="315">
        <v>0</v>
      </c>
      <c r="Q124" s="315">
        <v>0</v>
      </c>
      <c r="R124" s="315">
        <v>0</v>
      </c>
      <c r="S124" s="316">
        <v>0</v>
      </c>
      <c r="T124" s="317" t="e">
        <v>#DIV/0!</v>
      </c>
      <c r="U124" s="316">
        <v>0</v>
      </c>
      <c r="V124" s="316">
        <v>0</v>
      </c>
      <c r="W124" s="316">
        <v>0</v>
      </c>
      <c r="X124" s="316">
        <v>0</v>
      </c>
      <c r="Y124" s="316">
        <v>0</v>
      </c>
      <c r="Z124" s="316">
        <v>0</v>
      </c>
    </row>
    <row r="125" spans="1:26" x14ac:dyDescent="0.3">
      <c r="A125" s="322" t="s">
        <v>540</v>
      </c>
      <c r="B125" s="204">
        <v>0</v>
      </c>
      <c r="C125" s="204">
        <v>0</v>
      </c>
      <c r="D125" s="204">
        <v>0</v>
      </c>
      <c r="E125" s="204">
        <v>0</v>
      </c>
      <c r="F125" s="204">
        <v>0</v>
      </c>
      <c r="G125" s="204">
        <v>0</v>
      </c>
      <c r="H125" s="204">
        <v>0</v>
      </c>
      <c r="I125" s="204">
        <v>0</v>
      </c>
      <c r="J125" s="204">
        <v>0</v>
      </c>
      <c r="K125" s="204">
        <v>0</v>
      </c>
      <c r="L125" s="204">
        <v>0</v>
      </c>
      <c r="M125" s="204">
        <v>0</v>
      </c>
      <c r="N125" s="204">
        <v>0</v>
      </c>
      <c r="O125" s="204">
        <v>0</v>
      </c>
      <c r="P125" s="204">
        <v>0</v>
      </c>
      <c r="Q125" s="204">
        <v>0</v>
      </c>
      <c r="R125" s="204">
        <v>0</v>
      </c>
      <c r="S125" s="239">
        <v>0</v>
      </c>
      <c r="T125" s="319" t="e">
        <v>#DIV/0!</v>
      </c>
      <c r="U125" s="239">
        <v>0</v>
      </c>
      <c r="V125" s="239">
        <v>0</v>
      </c>
      <c r="W125" s="239">
        <v>0</v>
      </c>
      <c r="X125" s="239">
        <v>0</v>
      </c>
      <c r="Y125" s="239">
        <v>0</v>
      </c>
      <c r="Z125" s="239">
        <v>0</v>
      </c>
    </row>
    <row r="126" spans="1:26" x14ac:dyDescent="0.3">
      <c r="A126" s="322" t="s">
        <v>541</v>
      </c>
      <c r="B126" s="204">
        <v>0</v>
      </c>
      <c r="C126" s="204">
        <v>0</v>
      </c>
      <c r="D126" s="204">
        <v>0</v>
      </c>
      <c r="E126" s="204">
        <v>0</v>
      </c>
      <c r="F126" s="204">
        <v>0</v>
      </c>
      <c r="G126" s="204">
        <v>0</v>
      </c>
      <c r="H126" s="204">
        <v>0</v>
      </c>
      <c r="I126" s="204">
        <v>0</v>
      </c>
      <c r="J126" s="204">
        <v>0</v>
      </c>
      <c r="K126" s="204">
        <v>0</v>
      </c>
      <c r="L126" s="204">
        <v>0</v>
      </c>
      <c r="M126" s="204">
        <v>0</v>
      </c>
      <c r="N126" s="204">
        <v>0</v>
      </c>
      <c r="O126" s="204">
        <v>0</v>
      </c>
      <c r="P126" s="204">
        <v>0</v>
      </c>
      <c r="Q126" s="204">
        <v>0</v>
      </c>
      <c r="R126" s="204">
        <v>0</v>
      </c>
      <c r="S126" s="239">
        <v>0</v>
      </c>
      <c r="T126" s="319" t="e">
        <v>#DIV/0!</v>
      </c>
      <c r="U126" s="239">
        <v>0</v>
      </c>
      <c r="V126" s="239">
        <v>0</v>
      </c>
      <c r="W126" s="239">
        <v>0</v>
      </c>
      <c r="X126" s="239">
        <v>0</v>
      </c>
      <c r="Y126" s="239">
        <v>0</v>
      </c>
      <c r="Z126" s="239">
        <v>0</v>
      </c>
    </row>
    <row r="127" spans="1:26" x14ac:dyDescent="0.3">
      <c r="A127" s="314" t="s">
        <v>542</v>
      </c>
      <c r="B127" s="315">
        <v>0</v>
      </c>
      <c r="C127" s="315">
        <v>0</v>
      </c>
      <c r="D127" s="315">
        <v>0</v>
      </c>
      <c r="E127" s="315">
        <v>0</v>
      </c>
      <c r="F127" s="315">
        <v>0</v>
      </c>
      <c r="G127" s="315">
        <v>0</v>
      </c>
      <c r="H127" s="315">
        <v>0</v>
      </c>
      <c r="I127" s="315">
        <v>0</v>
      </c>
      <c r="J127" s="315">
        <v>0</v>
      </c>
      <c r="K127" s="315">
        <v>0</v>
      </c>
      <c r="L127" s="315">
        <v>0</v>
      </c>
      <c r="M127" s="315">
        <v>0</v>
      </c>
      <c r="N127" s="315">
        <v>0</v>
      </c>
      <c r="O127" s="315">
        <v>0</v>
      </c>
      <c r="P127" s="315">
        <v>0</v>
      </c>
      <c r="Q127" s="315">
        <v>0</v>
      </c>
      <c r="R127" s="315">
        <v>0</v>
      </c>
      <c r="S127" s="316">
        <v>0</v>
      </c>
      <c r="T127" s="317" t="e">
        <v>#DIV/0!</v>
      </c>
      <c r="U127" s="316">
        <v>0</v>
      </c>
      <c r="V127" s="316">
        <v>0</v>
      </c>
      <c r="W127" s="316">
        <v>0</v>
      </c>
      <c r="X127" s="316">
        <v>0</v>
      </c>
      <c r="Y127" s="316">
        <v>0</v>
      </c>
      <c r="Z127" s="316">
        <v>0</v>
      </c>
    </row>
    <row r="128" spans="1:26" x14ac:dyDescent="0.3">
      <c r="A128" s="322" t="s">
        <v>543</v>
      </c>
      <c r="B128" s="204">
        <v>0</v>
      </c>
      <c r="C128" s="204">
        <v>0</v>
      </c>
      <c r="D128" s="204">
        <v>0</v>
      </c>
      <c r="E128" s="204">
        <v>0</v>
      </c>
      <c r="F128" s="204">
        <v>0</v>
      </c>
      <c r="G128" s="204">
        <v>0</v>
      </c>
      <c r="H128" s="204">
        <v>0</v>
      </c>
      <c r="I128" s="204">
        <v>0</v>
      </c>
      <c r="J128" s="204">
        <v>0</v>
      </c>
      <c r="K128" s="204">
        <v>0</v>
      </c>
      <c r="L128" s="204">
        <v>0</v>
      </c>
      <c r="M128" s="204">
        <v>0</v>
      </c>
      <c r="N128" s="204">
        <v>0</v>
      </c>
      <c r="O128" s="204">
        <v>0</v>
      </c>
      <c r="P128" s="204">
        <v>0</v>
      </c>
      <c r="Q128" s="204">
        <v>0</v>
      </c>
      <c r="R128" s="204">
        <v>0</v>
      </c>
      <c r="S128" s="239">
        <v>0</v>
      </c>
      <c r="T128" s="319" t="e">
        <v>#DIV/0!</v>
      </c>
      <c r="U128" s="239">
        <v>0</v>
      </c>
      <c r="V128" s="239">
        <v>0</v>
      </c>
      <c r="W128" s="239">
        <v>0</v>
      </c>
      <c r="X128" s="239">
        <v>0</v>
      </c>
      <c r="Y128" s="239">
        <v>0</v>
      </c>
      <c r="Z128" s="239">
        <v>0</v>
      </c>
    </row>
    <row r="129" spans="1:26" x14ac:dyDescent="0.3">
      <c r="A129" s="322" t="s">
        <v>544</v>
      </c>
      <c r="B129" s="204">
        <v>0</v>
      </c>
      <c r="C129" s="204">
        <v>0</v>
      </c>
      <c r="D129" s="204">
        <v>0</v>
      </c>
      <c r="E129" s="204">
        <v>0</v>
      </c>
      <c r="F129" s="204">
        <v>0</v>
      </c>
      <c r="G129" s="204">
        <v>0</v>
      </c>
      <c r="H129" s="204">
        <v>0</v>
      </c>
      <c r="I129" s="204">
        <v>0</v>
      </c>
      <c r="J129" s="204">
        <v>0</v>
      </c>
      <c r="K129" s="204">
        <v>0</v>
      </c>
      <c r="L129" s="204">
        <v>0</v>
      </c>
      <c r="M129" s="204">
        <v>0</v>
      </c>
      <c r="N129" s="204">
        <v>0</v>
      </c>
      <c r="O129" s="204">
        <v>0</v>
      </c>
      <c r="P129" s="204">
        <v>0</v>
      </c>
      <c r="Q129" s="204">
        <v>0</v>
      </c>
      <c r="R129" s="204">
        <v>0</v>
      </c>
      <c r="S129" s="239">
        <v>0</v>
      </c>
      <c r="T129" s="319" t="e">
        <v>#DIV/0!</v>
      </c>
      <c r="U129" s="239">
        <v>0</v>
      </c>
      <c r="V129" s="239">
        <v>0</v>
      </c>
      <c r="W129" s="239">
        <v>0</v>
      </c>
      <c r="X129" s="239">
        <v>0</v>
      </c>
      <c r="Y129" s="239">
        <v>0</v>
      </c>
      <c r="Z129" s="239">
        <v>0</v>
      </c>
    </row>
    <row r="130" spans="1:26" x14ac:dyDescent="0.3">
      <c r="A130" s="314" t="s">
        <v>545</v>
      </c>
      <c r="B130" s="315">
        <v>0</v>
      </c>
      <c r="C130" s="315">
        <v>0</v>
      </c>
      <c r="D130" s="315">
        <v>0</v>
      </c>
      <c r="E130" s="315">
        <v>0</v>
      </c>
      <c r="F130" s="315">
        <v>0</v>
      </c>
      <c r="G130" s="315">
        <v>0</v>
      </c>
      <c r="H130" s="315">
        <v>0</v>
      </c>
      <c r="I130" s="315">
        <v>0</v>
      </c>
      <c r="J130" s="315">
        <v>0</v>
      </c>
      <c r="K130" s="315">
        <v>0</v>
      </c>
      <c r="L130" s="315">
        <v>0</v>
      </c>
      <c r="M130" s="315">
        <v>0</v>
      </c>
      <c r="N130" s="315">
        <v>0</v>
      </c>
      <c r="O130" s="315">
        <v>0</v>
      </c>
      <c r="P130" s="315">
        <v>0</v>
      </c>
      <c r="Q130" s="315">
        <v>0</v>
      </c>
      <c r="R130" s="315">
        <v>0</v>
      </c>
      <c r="S130" s="316">
        <v>0</v>
      </c>
      <c r="T130" s="317" t="e">
        <v>#DIV/0!</v>
      </c>
      <c r="U130" s="316">
        <v>0</v>
      </c>
      <c r="V130" s="316">
        <v>0</v>
      </c>
      <c r="W130" s="316">
        <v>0</v>
      </c>
      <c r="X130" s="316">
        <v>0</v>
      </c>
      <c r="Y130" s="316">
        <v>0</v>
      </c>
      <c r="Z130" s="316">
        <v>0</v>
      </c>
    </row>
    <row r="131" spans="1:26" x14ac:dyDescent="0.3">
      <c r="A131" s="318" t="s">
        <v>546</v>
      </c>
      <c r="B131" s="204">
        <v>0</v>
      </c>
      <c r="C131" s="204">
        <v>0</v>
      </c>
      <c r="D131" s="204">
        <v>0</v>
      </c>
      <c r="E131" s="204">
        <v>0</v>
      </c>
      <c r="F131" s="204">
        <v>0</v>
      </c>
      <c r="G131" s="204">
        <v>0</v>
      </c>
      <c r="H131" s="204">
        <v>0</v>
      </c>
      <c r="I131" s="204">
        <v>0</v>
      </c>
      <c r="J131" s="204">
        <v>0</v>
      </c>
      <c r="K131" s="204">
        <v>0</v>
      </c>
      <c r="L131" s="204">
        <v>0</v>
      </c>
      <c r="M131" s="204">
        <v>0</v>
      </c>
      <c r="N131" s="204">
        <v>0</v>
      </c>
      <c r="O131" s="204">
        <v>0</v>
      </c>
      <c r="P131" s="204">
        <v>0</v>
      </c>
      <c r="Q131" s="204">
        <v>0</v>
      </c>
      <c r="R131" s="204">
        <v>0</v>
      </c>
      <c r="S131" s="239">
        <v>0</v>
      </c>
      <c r="T131" s="319" t="e">
        <v>#DIV/0!</v>
      </c>
      <c r="U131" s="239">
        <v>0</v>
      </c>
      <c r="V131" s="239">
        <v>0</v>
      </c>
      <c r="W131" s="239">
        <v>0</v>
      </c>
      <c r="X131" s="239">
        <v>0</v>
      </c>
      <c r="Y131" s="239">
        <v>0</v>
      </c>
      <c r="Z131" s="239">
        <v>0</v>
      </c>
    </row>
    <row r="132" spans="1:26" x14ac:dyDescent="0.3">
      <c r="A132" s="318" t="s">
        <v>547</v>
      </c>
      <c r="B132" s="204">
        <v>0</v>
      </c>
      <c r="C132" s="204">
        <v>0</v>
      </c>
      <c r="D132" s="204">
        <v>0</v>
      </c>
      <c r="E132" s="204">
        <v>0</v>
      </c>
      <c r="F132" s="204">
        <v>0</v>
      </c>
      <c r="G132" s="204">
        <v>0</v>
      </c>
      <c r="H132" s="204">
        <v>0</v>
      </c>
      <c r="I132" s="204">
        <v>0</v>
      </c>
      <c r="J132" s="204">
        <v>0</v>
      </c>
      <c r="K132" s="204">
        <v>0</v>
      </c>
      <c r="L132" s="204">
        <v>0</v>
      </c>
      <c r="M132" s="204">
        <v>0</v>
      </c>
      <c r="N132" s="204">
        <v>0</v>
      </c>
      <c r="O132" s="204">
        <v>0</v>
      </c>
      <c r="P132" s="204">
        <v>0</v>
      </c>
      <c r="Q132" s="204">
        <v>0</v>
      </c>
      <c r="R132" s="204">
        <v>0</v>
      </c>
      <c r="S132" s="239">
        <v>0</v>
      </c>
      <c r="T132" s="319" t="e">
        <v>#DIV/0!</v>
      </c>
      <c r="U132" s="239">
        <v>0</v>
      </c>
      <c r="V132" s="239">
        <v>0</v>
      </c>
      <c r="W132" s="239">
        <v>0</v>
      </c>
      <c r="X132" s="239">
        <v>0</v>
      </c>
      <c r="Y132" s="239">
        <v>0</v>
      </c>
      <c r="Z132" s="239">
        <v>0</v>
      </c>
    </row>
    <row r="133" spans="1:26" x14ac:dyDescent="0.3">
      <c r="A133" s="318" t="s">
        <v>548</v>
      </c>
      <c r="B133" s="204">
        <v>0</v>
      </c>
      <c r="C133" s="204">
        <v>0</v>
      </c>
      <c r="D133" s="204">
        <v>0</v>
      </c>
      <c r="E133" s="204">
        <v>0</v>
      </c>
      <c r="F133" s="204">
        <v>0</v>
      </c>
      <c r="G133" s="204">
        <v>0</v>
      </c>
      <c r="H133" s="204">
        <v>0</v>
      </c>
      <c r="I133" s="204">
        <v>0</v>
      </c>
      <c r="J133" s="204">
        <v>0</v>
      </c>
      <c r="K133" s="204">
        <v>0</v>
      </c>
      <c r="L133" s="204">
        <v>0</v>
      </c>
      <c r="M133" s="204">
        <v>0</v>
      </c>
      <c r="N133" s="204">
        <v>0</v>
      </c>
      <c r="O133" s="204">
        <v>0</v>
      </c>
      <c r="P133" s="204">
        <v>0</v>
      </c>
      <c r="Q133" s="204">
        <v>0</v>
      </c>
      <c r="R133" s="204">
        <v>0</v>
      </c>
      <c r="S133" s="239">
        <v>0</v>
      </c>
      <c r="T133" s="319" t="e">
        <v>#DIV/0!</v>
      </c>
      <c r="U133" s="239">
        <v>0</v>
      </c>
      <c r="V133" s="239">
        <v>0</v>
      </c>
      <c r="W133" s="239">
        <v>0</v>
      </c>
      <c r="X133" s="239">
        <v>0</v>
      </c>
      <c r="Y133" s="239">
        <v>0</v>
      </c>
      <c r="Z133" s="239">
        <v>0</v>
      </c>
    </row>
    <row r="134" spans="1:26" x14ac:dyDescent="0.3">
      <c r="A134" s="314" t="s">
        <v>549</v>
      </c>
      <c r="B134" s="315">
        <v>0</v>
      </c>
      <c r="C134" s="315">
        <v>0</v>
      </c>
      <c r="D134" s="315">
        <v>0</v>
      </c>
      <c r="E134" s="315">
        <v>0</v>
      </c>
      <c r="F134" s="315">
        <v>0</v>
      </c>
      <c r="G134" s="315">
        <v>0</v>
      </c>
      <c r="H134" s="315">
        <v>0</v>
      </c>
      <c r="I134" s="315">
        <v>0</v>
      </c>
      <c r="J134" s="315">
        <v>0</v>
      </c>
      <c r="K134" s="315">
        <v>0</v>
      </c>
      <c r="L134" s="315">
        <v>0</v>
      </c>
      <c r="M134" s="315">
        <v>0</v>
      </c>
      <c r="N134" s="315">
        <v>0</v>
      </c>
      <c r="O134" s="315">
        <v>0</v>
      </c>
      <c r="P134" s="315">
        <v>0</v>
      </c>
      <c r="Q134" s="315">
        <v>0</v>
      </c>
      <c r="R134" s="315">
        <v>0</v>
      </c>
      <c r="S134" s="316">
        <v>0</v>
      </c>
      <c r="T134" s="317" t="e">
        <v>#DIV/0!</v>
      </c>
      <c r="U134" s="316">
        <v>0</v>
      </c>
      <c r="V134" s="316">
        <v>0</v>
      </c>
      <c r="W134" s="316">
        <v>0</v>
      </c>
      <c r="X134" s="316">
        <v>0</v>
      </c>
      <c r="Y134" s="316">
        <v>0</v>
      </c>
      <c r="Z134" s="316">
        <v>0</v>
      </c>
    </row>
    <row r="135" spans="1:26" x14ac:dyDescent="0.3">
      <c r="A135" s="322" t="s">
        <v>550</v>
      </c>
      <c r="B135" s="204">
        <v>0</v>
      </c>
      <c r="C135" s="204">
        <v>0</v>
      </c>
      <c r="D135" s="204">
        <v>0</v>
      </c>
      <c r="E135" s="204">
        <v>0</v>
      </c>
      <c r="F135" s="204">
        <v>0</v>
      </c>
      <c r="G135" s="204">
        <v>0</v>
      </c>
      <c r="H135" s="204">
        <v>0</v>
      </c>
      <c r="I135" s="204">
        <v>0</v>
      </c>
      <c r="J135" s="204">
        <v>0</v>
      </c>
      <c r="K135" s="204">
        <v>0</v>
      </c>
      <c r="L135" s="204">
        <v>0</v>
      </c>
      <c r="M135" s="204">
        <v>0</v>
      </c>
      <c r="N135" s="204">
        <v>0</v>
      </c>
      <c r="O135" s="204">
        <v>0</v>
      </c>
      <c r="P135" s="204">
        <v>0</v>
      </c>
      <c r="Q135" s="204">
        <v>0</v>
      </c>
      <c r="R135" s="204">
        <v>0</v>
      </c>
      <c r="S135" s="239">
        <v>0</v>
      </c>
      <c r="T135" s="319" t="e">
        <v>#DIV/0!</v>
      </c>
      <c r="U135" s="239">
        <v>0</v>
      </c>
      <c r="V135" s="239">
        <v>0</v>
      </c>
      <c r="W135" s="239">
        <v>0</v>
      </c>
      <c r="X135" s="239">
        <v>0</v>
      </c>
      <c r="Y135" s="239">
        <v>0</v>
      </c>
      <c r="Z135" s="239">
        <v>0</v>
      </c>
    </row>
    <row r="136" spans="1:26" x14ac:dyDescent="0.3">
      <c r="A136" s="322" t="s">
        <v>551</v>
      </c>
      <c r="B136" s="204">
        <v>0</v>
      </c>
      <c r="C136" s="204">
        <v>0</v>
      </c>
      <c r="D136" s="204">
        <v>0</v>
      </c>
      <c r="E136" s="204">
        <v>0</v>
      </c>
      <c r="F136" s="204">
        <v>0</v>
      </c>
      <c r="G136" s="204">
        <v>0</v>
      </c>
      <c r="H136" s="204">
        <v>0</v>
      </c>
      <c r="I136" s="204">
        <v>0</v>
      </c>
      <c r="J136" s="204">
        <v>0</v>
      </c>
      <c r="K136" s="204">
        <v>0</v>
      </c>
      <c r="L136" s="204">
        <v>0</v>
      </c>
      <c r="M136" s="204">
        <v>0</v>
      </c>
      <c r="N136" s="204">
        <v>0</v>
      </c>
      <c r="O136" s="204">
        <v>0</v>
      </c>
      <c r="P136" s="204">
        <v>0</v>
      </c>
      <c r="Q136" s="204">
        <v>0</v>
      </c>
      <c r="R136" s="204">
        <v>0</v>
      </c>
      <c r="S136" s="239">
        <v>0</v>
      </c>
      <c r="T136" s="319" t="e">
        <v>#DIV/0!</v>
      </c>
      <c r="U136" s="239">
        <v>0</v>
      </c>
      <c r="V136" s="239">
        <v>0</v>
      </c>
      <c r="W136" s="239">
        <v>0</v>
      </c>
      <c r="X136" s="239">
        <v>0</v>
      </c>
      <c r="Y136" s="239">
        <v>0</v>
      </c>
      <c r="Z136" s="239">
        <v>0</v>
      </c>
    </row>
    <row r="137" spans="1:26" x14ac:dyDescent="0.3">
      <c r="A137" s="322" t="s">
        <v>552</v>
      </c>
      <c r="B137" s="204">
        <v>0</v>
      </c>
      <c r="C137" s="204">
        <v>0</v>
      </c>
      <c r="D137" s="204">
        <v>0</v>
      </c>
      <c r="E137" s="204">
        <v>0</v>
      </c>
      <c r="F137" s="204">
        <v>0</v>
      </c>
      <c r="G137" s="204">
        <v>0</v>
      </c>
      <c r="H137" s="204">
        <v>0</v>
      </c>
      <c r="I137" s="204">
        <v>0</v>
      </c>
      <c r="J137" s="204">
        <v>0</v>
      </c>
      <c r="K137" s="204">
        <v>0</v>
      </c>
      <c r="L137" s="204">
        <v>0</v>
      </c>
      <c r="M137" s="204">
        <v>0</v>
      </c>
      <c r="N137" s="204">
        <v>0</v>
      </c>
      <c r="O137" s="204">
        <v>0</v>
      </c>
      <c r="P137" s="204">
        <v>0</v>
      </c>
      <c r="Q137" s="204">
        <v>0</v>
      </c>
      <c r="R137" s="204">
        <v>0</v>
      </c>
      <c r="S137" s="239">
        <v>0</v>
      </c>
      <c r="T137" s="319" t="e">
        <v>#DIV/0!</v>
      </c>
      <c r="U137" s="239">
        <v>0</v>
      </c>
      <c r="V137" s="239">
        <v>0</v>
      </c>
      <c r="W137" s="239">
        <v>0</v>
      </c>
      <c r="X137" s="239">
        <v>0</v>
      </c>
      <c r="Y137" s="239">
        <v>0</v>
      </c>
      <c r="Z137" s="239">
        <v>0</v>
      </c>
    </row>
    <row r="138" spans="1:26" x14ac:dyDescent="0.3">
      <c r="A138" s="322" t="s">
        <v>553</v>
      </c>
      <c r="B138" s="204">
        <v>0</v>
      </c>
      <c r="C138" s="204">
        <v>0</v>
      </c>
      <c r="D138" s="204">
        <v>0</v>
      </c>
      <c r="E138" s="204">
        <v>0</v>
      </c>
      <c r="F138" s="204">
        <v>0</v>
      </c>
      <c r="G138" s="204">
        <v>0</v>
      </c>
      <c r="H138" s="204">
        <v>0</v>
      </c>
      <c r="I138" s="204">
        <v>0</v>
      </c>
      <c r="J138" s="204">
        <v>0</v>
      </c>
      <c r="K138" s="204">
        <v>0</v>
      </c>
      <c r="L138" s="204">
        <v>0</v>
      </c>
      <c r="M138" s="204">
        <v>0</v>
      </c>
      <c r="N138" s="204">
        <v>0</v>
      </c>
      <c r="O138" s="204">
        <v>0</v>
      </c>
      <c r="P138" s="204">
        <v>0</v>
      </c>
      <c r="Q138" s="204">
        <v>0</v>
      </c>
      <c r="R138" s="204">
        <v>0</v>
      </c>
      <c r="S138" s="239">
        <v>0</v>
      </c>
      <c r="T138" s="319" t="e">
        <v>#DIV/0!</v>
      </c>
      <c r="U138" s="239">
        <v>0</v>
      </c>
      <c r="V138" s="239">
        <v>0</v>
      </c>
      <c r="W138" s="239">
        <v>0</v>
      </c>
      <c r="X138" s="239">
        <v>0</v>
      </c>
      <c r="Y138" s="239">
        <v>0</v>
      </c>
      <c r="Z138" s="239">
        <v>0</v>
      </c>
    </row>
    <row r="139" spans="1:26" x14ac:dyDescent="0.3">
      <c r="A139" s="322" t="s">
        <v>554</v>
      </c>
      <c r="B139" s="204">
        <v>0</v>
      </c>
      <c r="C139" s="204">
        <v>0</v>
      </c>
      <c r="D139" s="204">
        <v>0</v>
      </c>
      <c r="E139" s="204">
        <v>0</v>
      </c>
      <c r="F139" s="204">
        <v>0</v>
      </c>
      <c r="G139" s="204">
        <v>0</v>
      </c>
      <c r="H139" s="204">
        <v>0</v>
      </c>
      <c r="I139" s="204">
        <v>0</v>
      </c>
      <c r="J139" s="204">
        <v>0</v>
      </c>
      <c r="K139" s="204">
        <v>0</v>
      </c>
      <c r="L139" s="204">
        <v>0</v>
      </c>
      <c r="M139" s="204">
        <v>0</v>
      </c>
      <c r="N139" s="204">
        <v>0</v>
      </c>
      <c r="O139" s="204">
        <v>0</v>
      </c>
      <c r="P139" s="204">
        <v>0</v>
      </c>
      <c r="Q139" s="204">
        <v>0</v>
      </c>
      <c r="R139" s="204">
        <v>0</v>
      </c>
      <c r="S139" s="239">
        <v>0</v>
      </c>
      <c r="T139" s="319" t="e">
        <v>#DIV/0!</v>
      </c>
      <c r="U139" s="239">
        <v>0</v>
      </c>
      <c r="V139" s="239">
        <v>0</v>
      </c>
      <c r="W139" s="239">
        <v>0</v>
      </c>
      <c r="X139" s="239">
        <v>0</v>
      </c>
      <c r="Y139" s="239">
        <v>0</v>
      </c>
      <c r="Z139" s="239">
        <v>0</v>
      </c>
    </row>
    <row r="140" spans="1:26" x14ac:dyDescent="0.3">
      <c r="A140" s="322" t="s">
        <v>555</v>
      </c>
      <c r="B140" s="204">
        <v>0</v>
      </c>
      <c r="C140" s="204">
        <v>0</v>
      </c>
      <c r="D140" s="204">
        <v>0</v>
      </c>
      <c r="E140" s="204">
        <v>0</v>
      </c>
      <c r="F140" s="204">
        <v>0</v>
      </c>
      <c r="G140" s="204">
        <v>0</v>
      </c>
      <c r="H140" s="204">
        <v>0</v>
      </c>
      <c r="I140" s="204">
        <v>0</v>
      </c>
      <c r="J140" s="204">
        <v>0</v>
      </c>
      <c r="K140" s="204">
        <v>0</v>
      </c>
      <c r="L140" s="204">
        <v>0</v>
      </c>
      <c r="M140" s="204">
        <v>0</v>
      </c>
      <c r="N140" s="204">
        <v>0</v>
      </c>
      <c r="O140" s="204">
        <v>0</v>
      </c>
      <c r="P140" s="204">
        <v>0</v>
      </c>
      <c r="Q140" s="204">
        <v>0</v>
      </c>
      <c r="R140" s="204">
        <v>0</v>
      </c>
      <c r="S140" s="239">
        <v>0</v>
      </c>
      <c r="T140" s="319" t="e">
        <v>#DIV/0!</v>
      </c>
      <c r="U140" s="239">
        <v>0</v>
      </c>
      <c r="V140" s="239">
        <v>0</v>
      </c>
      <c r="W140" s="239">
        <v>0</v>
      </c>
      <c r="X140" s="239">
        <v>0</v>
      </c>
      <c r="Y140" s="239">
        <v>0</v>
      </c>
      <c r="Z140" s="239">
        <v>0</v>
      </c>
    </row>
    <row r="141" spans="1:26" x14ac:dyDescent="0.3">
      <c r="A141" s="322" t="s">
        <v>556</v>
      </c>
      <c r="B141" s="204">
        <v>0</v>
      </c>
      <c r="C141" s="204">
        <v>0</v>
      </c>
      <c r="D141" s="204">
        <v>0</v>
      </c>
      <c r="E141" s="204">
        <v>0</v>
      </c>
      <c r="F141" s="204">
        <v>0</v>
      </c>
      <c r="G141" s="204">
        <v>0</v>
      </c>
      <c r="H141" s="204">
        <v>0</v>
      </c>
      <c r="I141" s="204">
        <v>0</v>
      </c>
      <c r="J141" s="204">
        <v>0</v>
      </c>
      <c r="K141" s="204">
        <v>0</v>
      </c>
      <c r="L141" s="204">
        <v>0</v>
      </c>
      <c r="M141" s="204">
        <v>0</v>
      </c>
      <c r="N141" s="204">
        <v>0</v>
      </c>
      <c r="O141" s="204">
        <v>0</v>
      </c>
      <c r="P141" s="204">
        <v>0</v>
      </c>
      <c r="Q141" s="204">
        <v>0</v>
      </c>
      <c r="R141" s="204">
        <v>0</v>
      </c>
      <c r="S141" s="239">
        <v>0</v>
      </c>
      <c r="T141" s="319" t="e">
        <v>#DIV/0!</v>
      </c>
      <c r="U141" s="239">
        <v>0</v>
      </c>
      <c r="V141" s="239">
        <v>0</v>
      </c>
      <c r="W141" s="239">
        <v>0</v>
      </c>
      <c r="X141" s="239">
        <v>0</v>
      </c>
      <c r="Y141" s="239">
        <v>0</v>
      </c>
      <c r="Z141" s="239">
        <v>0</v>
      </c>
    </row>
    <row r="142" spans="1:26" s="321" customFormat="1" x14ac:dyDescent="0.3">
      <c r="A142" s="314" t="s">
        <v>557</v>
      </c>
      <c r="B142" s="320">
        <v>0</v>
      </c>
      <c r="C142" s="320">
        <v>0</v>
      </c>
      <c r="D142" s="320">
        <v>0</v>
      </c>
      <c r="E142" s="320">
        <v>0</v>
      </c>
      <c r="F142" s="320">
        <v>0</v>
      </c>
      <c r="G142" s="320">
        <v>0</v>
      </c>
      <c r="H142" s="320">
        <v>0</v>
      </c>
      <c r="I142" s="320">
        <v>0</v>
      </c>
      <c r="J142" s="320">
        <v>0</v>
      </c>
      <c r="K142" s="320">
        <v>0</v>
      </c>
      <c r="L142" s="320">
        <v>0</v>
      </c>
      <c r="M142" s="320">
        <v>0</v>
      </c>
      <c r="N142" s="320">
        <v>0</v>
      </c>
      <c r="O142" s="320">
        <v>0</v>
      </c>
      <c r="P142" s="320">
        <v>0</v>
      </c>
      <c r="Q142" s="320">
        <v>0</v>
      </c>
      <c r="R142" s="320">
        <v>0</v>
      </c>
      <c r="S142" s="316">
        <v>0</v>
      </c>
      <c r="T142" s="317" t="e">
        <v>#DIV/0!</v>
      </c>
      <c r="U142" s="316">
        <v>0</v>
      </c>
      <c r="V142" s="316">
        <v>0</v>
      </c>
      <c r="W142" s="316">
        <v>0</v>
      </c>
      <c r="X142" s="316">
        <v>0</v>
      </c>
      <c r="Y142" s="316">
        <v>0</v>
      </c>
      <c r="Z142" s="316">
        <v>0</v>
      </c>
    </row>
    <row r="143" spans="1:26" s="321" customFormat="1" x14ac:dyDescent="0.3">
      <c r="A143" s="314" t="s">
        <v>558</v>
      </c>
      <c r="B143" s="320">
        <v>0</v>
      </c>
      <c r="C143" s="320">
        <v>0</v>
      </c>
      <c r="D143" s="320">
        <v>0</v>
      </c>
      <c r="E143" s="320">
        <v>0</v>
      </c>
      <c r="F143" s="320">
        <v>0</v>
      </c>
      <c r="G143" s="320">
        <v>0</v>
      </c>
      <c r="H143" s="320">
        <v>0</v>
      </c>
      <c r="I143" s="320">
        <v>0</v>
      </c>
      <c r="J143" s="320">
        <v>0</v>
      </c>
      <c r="K143" s="320">
        <v>0</v>
      </c>
      <c r="L143" s="320">
        <v>0</v>
      </c>
      <c r="M143" s="320">
        <v>0</v>
      </c>
      <c r="N143" s="320">
        <v>0</v>
      </c>
      <c r="O143" s="320">
        <v>0</v>
      </c>
      <c r="P143" s="320">
        <v>0</v>
      </c>
      <c r="Q143" s="320">
        <v>0</v>
      </c>
      <c r="R143" s="320">
        <v>0</v>
      </c>
      <c r="S143" s="316">
        <v>0</v>
      </c>
      <c r="T143" s="317" t="e">
        <v>#DIV/0!</v>
      </c>
      <c r="U143" s="316">
        <v>0</v>
      </c>
      <c r="V143" s="316">
        <v>0</v>
      </c>
      <c r="W143" s="316">
        <v>0</v>
      </c>
      <c r="X143" s="316">
        <v>0</v>
      </c>
      <c r="Y143" s="316">
        <v>0</v>
      </c>
      <c r="Z143" s="316">
        <v>0</v>
      </c>
    </row>
    <row r="144" spans="1:26" x14ac:dyDescent="0.3">
      <c r="A144" s="314" t="s">
        <v>559</v>
      </c>
      <c r="B144" s="315">
        <v>0</v>
      </c>
      <c r="C144" s="315">
        <v>0</v>
      </c>
      <c r="D144" s="315">
        <v>0</v>
      </c>
      <c r="E144" s="315">
        <v>0</v>
      </c>
      <c r="F144" s="315">
        <v>0</v>
      </c>
      <c r="G144" s="315">
        <v>0</v>
      </c>
      <c r="H144" s="315">
        <v>0</v>
      </c>
      <c r="I144" s="315">
        <v>0</v>
      </c>
      <c r="J144" s="315">
        <v>0</v>
      </c>
      <c r="K144" s="315">
        <v>0</v>
      </c>
      <c r="L144" s="315">
        <v>0</v>
      </c>
      <c r="M144" s="315">
        <v>0</v>
      </c>
      <c r="N144" s="315">
        <v>0</v>
      </c>
      <c r="O144" s="315">
        <v>0</v>
      </c>
      <c r="P144" s="315">
        <v>0</v>
      </c>
      <c r="Q144" s="315">
        <v>0</v>
      </c>
      <c r="R144" s="315">
        <v>0</v>
      </c>
      <c r="S144" s="316">
        <v>0</v>
      </c>
      <c r="T144" s="317" t="e">
        <v>#DIV/0!</v>
      </c>
      <c r="U144" s="316">
        <v>0</v>
      </c>
      <c r="V144" s="316">
        <v>0</v>
      </c>
      <c r="W144" s="316">
        <v>0</v>
      </c>
      <c r="X144" s="316">
        <v>0</v>
      </c>
      <c r="Y144" s="316">
        <v>0</v>
      </c>
      <c r="Z144" s="316">
        <v>0</v>
      </c>
    </row>
    <row r="145" spans="1:26" x14ac:dyDescent="0.3">
      <c r="A145" s="322" t="s">
        <v>560</v>
      </c>
      <c r="B145" s="204">
        <v>0</v>
      </c>
      <c r="C145" s="204">
        <v>0</v>
      </c>
      <c r="D145" s="204">
        <v>0</v>
      </c>
      <c r="E145" s="204">
        <v>0</v>
      </c>
      <c r="F145" s="204">
        <v>0</v>
      </c>
      <c r="G145" s="204">
        <v>0</v>
      </c>
      <c r="H145" s="204">
        <v>0</v>
      </c>
      <c r="I145" s="204">
        <v>0</v>
      </c>
      <c r="J145" s="204">
        <v>0</v>
      </c>
      <c r="K145" s="204">
        <v>0</v>
      </c>
      <c r="L145" s="204">
        <v>0</v>
      </c>
      <c r="M145" s="204">
        <v>0</v>
      </c>
      <c r="N145" s="204">
        <v>0</v>
      </c>
      <c r="O145" s="204">
        <v>0</v>
      </c>
      <c r="P145" s="204">
        <v>0</v>
      </c>
      <c r="Q145" s="204">
        <v>0</v>
      </c>
      <c r="R145" s="204">
        <v>0</v>
      </c>
      <c r="S145" s="239">
        <v>0</v>
      </c>
      <c r="T145" s="319" t="e">
        <v>#DIV/0!</v>
      </c>
      <c r="U145" s="239">
        <v>0</v>
      </c>
      <c r="V145" s="239">
        <v>0</v>
      </c>
      <c r="W145" s="239">
        <v>0</v>
      </c>
      <c r="X145" s="239">
        <v>0</v>
      </c>
      <c r="Y145" s="239">
        <v>0</v>
      </c>
      <c r="Z145" s="239">
        <v>0</v>
      </c>
    </row>
    <row r="146" spans="1:26" x14ac:dyDescent="0.3">
      <c r="A146" s="322" t="s">
        <v>561</v>
      </c>
      <c r="B146" s="204">
        <v>0</v>
      </c>
      <c r="C146" s="204">
        <v>0</v>
      </c>
      <c r="D146" s="204">
        <v>0</v>
      </c>
      <c r="E146" s="204">
        <v>0</v>
      </c>
      <c r="F146" s="204">
        <v>0</v>
      </c>
      <c r="G146" s="204">
        <v>0</v>
      </c>
      <c r="H146" s="204">
        <v>0</v>
      </c>
      <c r="I146" s="204">
        <v>0</v>
      </c>
      <c r="J146" s="204">
        <v>0</v>
      </c>
      <c r="K146" s="204">
        <v>0</v>
      </c>
      <c r="L146" s="204">
        <v>0</v>
      </c>
      <c r="M146" s="204">
        <v>0</v>
      </c>
      <c r="N146" s="204">
        <v>0</v>
      </c>
      <c r="O146" s="204">
        <v>0</v>
      </c>
      <c r="P146" s="204">
        <v>0</v>
      </c>
      <c r="Q146" s="204">
        <v>0</v>
      </c>
      <c r="R146" s="204">
        <v>0</v>
      </c>
      <c r="S146" s="239">
        <v>0</v>
      </c>
      <c r="T146" s="319" t="e">
        <v>#DIV/0!</v>
      </c>
      <c r="U146" s="239">
        <v>0</v>
      </c>
      <c r="V146" s="239">
        <v>0</v>
      </c>
      <c r="W146" s="239">
        <v>0</v>
      </c>
      <c r="X146" s="239">
        <v>0</v>
      </c>
      <c r="Y146" s="239">
        <v>0</v>
      </c>
      <c r="Z146" s="239">
        <v>0</v>
      </c>
    </row>
    <row r="147" spans="1:26" x14ac:dyDescent="0.3">
      <c r="A147" s="322" t="s">
        <v>562</v>
      </c>
      <c r="B147" s="204">
        <v>0</v>
      </c>
      <c r="C147" s="204">
        <v>0</v>
      </c>
      <c r="D147" s="204">
        <v>0</v>
      </c>
      <c r="E147" s="204">
        <v>0</v>
      </c>
      <c r="F147" s="204">
        <v>0</v>
      </c>
      <c r="G147" s="204">
        <v>0</v>
      </c>
      <c r="H147" s="204">
        <v>0</v>
      </c>
      <c r="I147" s="204">
        <v>0</v>
      </c>
      <c r="J147" s="204">
        <v>0</v>
      </c>
      <c r="K147" s="204">
        <v>0</v>
      </c>
      <c r="L147" s="204">
        <v>0</v>
      </c>
      <c r="M147" s="204">
        <v>0</v>
      </c>
      <c r="N147" s="204">
        <v>0</v>
      </c>
      <c r="O147" s="204">
        <v>0</v>
      </c>
      <c r="P147" s="204">
        <v>0</v>
      </c>
      <c r="Q147" s="204">
        <v>0</v>
      </c>
      <c r="R147" s="204">
        <v>0</v>
      </c>
      <c r="S147" s="239">
        <v>0</v>
      </c>
      <c r="T147" s="319" t="e">
        <v>#DIV/0!</v>
      </c>
      <c r="U147" s="239">
        <v>0</v>
      </c>
      <c r="V147" s="239">
        <v>0</v>
      </c>
      <c r="W147" s="239">
        <v>0</v>
      </c>
      <c r="X147" s="239">
        <v>0</v>
      </c>
      <c r="Y147" s="239">
        <v>0</v>
      </c>
      <c r="Z147" s="239">
        <v>0</v>
      </c>
    </row>
    <row r="148" spans="1:26" x14ac:dyDescent="0.3">
      <c r="A148" s="322" t="s">
        <v>563</v>
      </c>
      <c r="B148" s="204">
        <v>0</v>
      </c>
      <c r="C148" s="204">
        <v>0</v>
      </c>
      <c r="D148" s="204">
        <v>0</v>
      </c>
      <c r="E148" s="204">
        <v>0</v>
      </c>
      <c r="F148" s="204">
        <v>0</v>
      </c>
      <c r="G148" s="204">
        <v>0</v>
      </c>
      <c r="H148" s="204">
        <v>0</v>
      </c>
      <c r="I148" s="204">
        <v>0</v>
      </c>
      <c r="J148" s="204">
        <v>0</v>
      </c>
      <c r="K148" s="204">
        <v>0</v>
      </c>
      <c r="L148" s="204">
        <v>0</v>
      </c>
      <c r="M148" s="204">
        <v>0</v>
      </c>
      <c r="N148" s="204">
        <v>0</v>
      </c>
      <c r="O148" s="204">
        <v>0</v>
      </c>
      <c r="P148" s="204">
        <v>0</v>
      </c>
      <c r="Q148" s="204">
        <v>0</v>
      </c>
      <c r="R148" s="204">
        <v>0</v>
      </c>
      <c r="S148" s="239">
        <v>0</v>
      </c>
      <c r="T148" s="319" t="e">
        <v>#DIV/0!</v>
      </c>
      <c r="U148" s="239">
        <v>0</v>
      </c>
      <c r="V148" s="239">
        <v>0</v>
      </c>
      <c r="W148" s="239">
        <v>0</v>
      </c>
      <c r="X148" s="239">
        <v>0</v>
      </c>
      <c r="Y148" s="239">
        <v>0</v>
      </c>
      <c r="Z148" s="239">
        <v>0</v>
      </c>
    </row>
    <row r="149" spans="1:26" x14ac:dyDescent="0.3">
      <c r="A149" s="322" t="s">
        <v>564</v>
      </c>
      <c r="B149" s="204">
        <v>0</v>
      </c>
      <c r="C149" s="204">
        <v>0</v>
      </c>
      <c r="D149" s="204">
        <v>0</v>
      </c>
      <c r="E149" s="204">
        <v>0</v>
      </c>
      <c r="F149" s="204">
        <v>0</v>
      </c>
      <c r="G149" s="204">
        <v>0</v>
      </c>
      <c r="H149" s="204">
        <v>0</v>
      </c>
      <c r="I149" s="204">
        <v>0</v>
      </c>
      <c r="J149" s="204">
        <v>0</v>
      </c>
      <c r="K149" s="204">
        <v>0</v>
      </c>
      <c r="L149" s="204">
        <v>0</v>
      </c>
      <c r="M149" s="204">
        <v>0</v>
      </c>
      <c r="N149" s="204">
        <v>0</v>
      </c>
      <c r="O149" s="204">
        <v>0</v>
      </c>
      <c r="P149" s="204">
        <v>0</v>
      </c>
      <c r="Q149" s="204">
        <v>0</v>
      </c>
      <c r="R149" s="204">
        <v>0</v>
      </c>
      <c r="S149" s="239">
        <v>0</v>
      </c>
      <c r="T149" s="319" t="e">
        <v>#DIV/0!</v>
      </c>
      <c r="U149" s="239">
        <v>0</v>
      </c>
      <c r="V149" s="239">
        <v>0</v>
      </c>
      <c r="W149" s="239">
        <v>0</v>
      </c>
      <c r="X149" s="239">
        <v>0</v>
      </c>
      <c r="Y149" s="239">
        <v>0</v>
      </c>
      <c r="Z149" s="239">
        <v>0</v>
      </c>
    </row>
    <row r="150" spans="1:26" x14ac:dyDescent="0.3">
      <c r="A150" s="322" t="s">
        <v>565</v>
      </c>
      <c r="B150" s="204">
        <v>0</v>
      </c>
      <c r="C150" s="204">
        <v>0</v>
      </c>
      <c r="D150" s="204">
        <v>0</v>
      </c>
      <c r="E150" s="204">
        <v>0</v>
      </c>
      <c r="F150" s="204">
        <v>0</v>
      </c>
      <c r="G150" s="204">
        <v>0</v>
      </c>
      <c r="H150" s="204">
        <v>0</v>
      </c>
      <c r="I150" s="204">
        <v>0</v>
      </c>
      <c r="J150" s="204">
        <v>0</v>
      </c>
      <c r="K150" s="204">
        <v>0</v>
      </c>
      <c r="L150" s="204">
        <v>0</v>
      </c>
      <c r="M150" s="204">
        <v>0</v>
      </c>
      <c r="N150" s="204">
        <v>0</v>
      </c>
      <c r="O150" s="204">
        <v>0</v>
      </c>
      <c r="P150" s="204">
        <v>0</v>
      </c>
      <c r="Q150" s="204">
        <v>0</v>
      </c>
      <c r="R150" s="204">
        <v>0</v>
      </c>
      <c r="S150" s="239">
        <v>0</v>
      </c>
      <c r="T150" s="319" t="e">
        <v>#DIV/0!</v>
      </c>
      <c r="U150" s="239">
        <v>0</v>
      </c>
      <c r="V150" s="239">
        <v>0</v>
      </c>
      <c r="W150" s="239">
        <v>0</v>
      </c>
      <c r="X150" s="239">
        <v>0</v>
      </c>
      <c r="Y150" s="239">
        <v>0</v>
      </c>
      <c r="Z150" s="239">
        <v>0</v>
      </c>
    </row>
    <row r="151" spans="1:26" s="321" customFormat="1" x14ac:dyDescent="0.3">
      <c r="A151" s="314" t="s">
        <v>566</v>
      </c>
      <c r="B151" s="320">
        <v>0</v>
      </c>
      <c r="C151" s="320">
        <v>0</v>
      </c>
      <c r="D151" s="320">
        <v>0</v>
      </c>
      <c r="E151" s="320">
        <v>0</v>
      </c>
      <c r="F151" s="320">
        <v>0</v>
      </c>
      <c r="G151" s="320">
        <v>0</v>
      </c>
      <c r="H151" s="320">
        <v>0</v>
      </c>
      <c r="I151" s="320">
        <v>0</v>
      </c>
      <c r="J151" s="320">
        <v>0</v>
      </c>
      <c r="K151" s="320">
        <v>0</v>
      </c>
      <c r="L151" s="320">
        <v>0</v>
      </c>
      <c r="M151" s="320">
        <v>0</v>
      </c>
      <c r="N151" s="320">
        <v>0</v>
      </c>
      <c r="O151" s="320">
        <v>0</v>
      </c>
      <c r="P151" s="320">
        <v>0</v>
      </c>
      <c r="Q151" s="320">
        <v>0</v>
      </c>
      <c r="R151" s="320">
        <v>0</v>
      </c>
      <c r="S151" s="316">
        <v>0</v>
      </c>
      <c r="T151" s="317" t="e">
        <v>#DIV/0!</v>
      </c>
      <c r="U151" s="316">
        <v>0</v>
      </c>
      <c r="V151" s="316">
        <v>0</v>
      </c>
      <c r="W151" s="316">
        <v>0</v>
      </c>
      <c r="X151" s="316">
        <v>0</v>
      </c>
      <c r="Y151" s="316">
        <v>0</v>
      </c>
      <c r="Z151" s="316">
        <v>0</v>
      </c>
    </row>
    <row r="152" spans="1:26" s="321" customFormat="1" x14ac:dyDescent="0.3">
      <c r="A152" s="314" t="s">
        <v>567</v>
      </c>
      <c r="B152" s="320">
        <v>0</v>
      </c>
      <c r="C152" s="320">
        <v>0</v>
      </c>
      <c r="D152" s="320">
        <v>0</v>
      </c>
      <c r="E152" s="320">
        <v>0</v>
      </c>
      <c r="F152" s="320">
        <v>0</v>
      </c>
      <c r="G152" s="320">
        <v>0</v>
      </c>
      <c r="H152" s="320">
        <v>0</v>
      </c>
      <c r="I152" s="320">
        <v>0</v>
      </c>
      <c r="J152" s="320">
        <v>0</v>
      </c>
      <c r="K152" s="320">
        <v>0</v>
      </c>
      <c r="L152" s="320">
        <v>0</v>
      </c>
      <c r="M152" s="320">
        <v>0</v>
      </c>
      <c r="N152" s="320">
        <v>0</v>
      </c>
      <c r="O152" s="320">
        <v>0</v>
      </c>
      <c r="P152" s="320">
        <v>0</v>
      </c>
      <c r="Q152" s="320">
        <v>0</v>
      </c>
      <c r="R152" s="320">
        <v>0</v>
      </c>
      <c r="S152" s="316">
        <v>0</v>
      </c>
      <c r="T152" s="317" t="e">
        <v>#DIV/0!</v>
      </c>
      <c r="U152" s="316">
        <v>0</v>
      </c>
      <c r="V152" s="316">
        <v>0</v>
      </c>
      <c r="W152" s="316">
        <v>0</v>
      </c>
      <c r="X152" s="316">
        <v>0</v>
      </c>
      <c r="Y152" s="316">
        <v>0</v>
      </c>
      <c r="Z152" s="316">
        <v>0</v>
      </c>
    </row>
    <row r="153" spans="1:26" x14ac:dyDescent="0.3">
      <c r="A153" s="314" t="s">
        <v>568</v>
      </c>
      <c r="B153" s="315">
        <v>0</v>
      </c>
      <c r="C153" s="315">
        <v>0</v>
      </c>
      <c r="D153" s="315">
        <v>0</v>
      </c>
      <c r="E153" s="315">
        <v>0</v>
      </c>
      <c r="F153" s="315">
        <v>0</v>
      </c>
      <c r="G153" s="315">
        <v>0</v>
      </c>
      <c r="H153" s="315">
        <v>0</v>
      </c>
      <c r="I153" s="315">
        <v>0</v>
      </c>
      <c r="J153" s="315">
        <v>0</v>
      </c>
      <c r="K153" s="315">
        <v>0</v>
      </c>
      <c r="L153" s="315">
        <v>0</v>
      </c>
      <c r="M153" s="315">
        <v>0</v>
      </c>
      <c r="N153" s="315">
        <v>0</v>
      </c>
      <c r="O153" s="315">
        <v>0</v>
      </c>
      <c r="P153" s="315">
        <v>0</v>
      </c>
      <c r="Q153" s="315">
        <v>0</v>
      </c>
      <c r="R153" s="315">
        <v>0</v>
      </c>
      <c r="S153" s="316">
        <v>0</v>
      </c>
      <c r="T153" s="317" t="e">
        <v>#DIV/0!</v>
      </c>
      <c r="U153" s="316">
        <v>0</v>
      </c>
      <c r="V153" s="316">
        <v>0</v>
      </c>
      <c r="W153" s="316">
        <v>0</v>
      </c>
      <c r="X153" s="316">
        <v>0</v>
      </c>
      <c r="Y153" s="316">
        <v>0</v>
      </c>
      <c r="Z153" s="316">
        <v>0</v>
      </c>
    </row>
    <row r="154" spans="1:26" x14ac:dyDescent="0.3">
      <c r="A154" s="322" t="s">
        <v>569</v>
      </c>
      <c r="B154" s="204">
        <v>0</v>
      </c>
      <c r="C154" s="204">
        <v>0</v>
      </c>
      <c r="D154" s="204">
        <v>0</v>
      </c>
      <c r="E154" s="204">
        <v>0</v>
      </c>
      <c r="F154" s="204">
        <v>0</v>
      </c>
      <c r="G154" s="204">
        <v>0</v>
      </c>
      <c r="H154" s="204">
        <v>0</v>
      </c>
      <c r="I154" s="204">
        <v>0</v>
      </c>
      <c r="J154" s="204">
        <v>0</v>
      </c>
      <c r="K154" s="204">
        <v>0</v>
      </c>
      <c r="L154" s="204">
        <v>0</v>
      </c>
      <c r="M154" s="204">
        <v>0</v>
      </c>
      <c r="N154" s="204">
        <v>0</v>
      </c>
      <c r="O154" s="204">
        <v>0</v>
      </c>
      <c r="P154" s="204">
        <v>0</v>
      </c>
      <c r="Q154" s="204">
        <v>0</v>
      </c>
      <c r="R154" s="204">
        <v>0</v>
      </c>
      <c r="S154" s="239">
        <v>0</v>
      </c>
      <c r="T154" s="319" t="e">
        <v>#DIV/0!</v>
      </c>
      <c r="U154" s="239">
        <v>0</v>
      </c>
      <c r="V154" s="239">
        <v>0</v>
      </c>
      <c r="W154" s="239">
        <v>0</v>
      </c>
      <c r="X154" s="239">
        <v>0</v>
      </c>
      <c r="Y154" s="239">
        <v>0</v>
      </c>
      <c r="Z154" s="239">
        <v>0</v>
      </c>
    </row>
    <row r="155" spans="1:26" x14ac:dyDescent="0.3">
      <c r="A155" s="322" t="s">
        <v>570</v>
      </c>
      <c r="B155" s="204">
        <v>0</v>
      </c>
      <c r="C155" s="204">
        <v>0</v>
      </c>
      <c r="D155" s="204">
        <v>0</v>
      </c>
      <c r="E155" s="204">
        <v>0</v>
      </c>
      <c r="F155" s="204">
        <v>0</v>
      </c>
      <c r="G155" s="204">
        <v>0</v>
      </c>
      <c r="H155" s="204">
        <v>0</v>
      </c>
      <c r="I155" s="204">
        <v>0</v>
      </c>
      <c r="J155" s="204">
        <v>0</v>
      </c>
      <c r="K155" s="204">
        <v>0</v>
      </c>
      <c r="L155" s="204">
        <v>0</v>
      </c>
      <c r="M155" s="204">
        <v>0</v>
      </c>
      <c r="N155" s="204">
        <v>0</v>
      </c>
      <c r="O155" s="204">
        <v>0</v>
      </c>
      <c r="P155" s="204">
        <v>0</v>
      </c>
      <c r="Q155" s="204">
        <v>0</v>
      </c>
      <c r="R155" s="204">
        <v>0</v>
      </c>
      <c r="S155" s="239">
        <v>0</v>
      </c>
      <c r="T155" s="319" t="e">
        <v>#DIV/0!</v>
      </c>
      <c r="U155" s="239">
        <v>0</v>
      </c>
      <c r="V155" s="239">
        <v>0</v>
      </c>
      <c r="W155" s="239">
        <v>0</v>
      </c>
      <c r="X155" s="239">
        <v>0</v>
      </c>
      <c r="Y155" s="239">
        <v>0</v>
      </c>
      <c r="Z155" s="239">
        <v>0</v>
      </c>
    </row>
    <row r="156" spans="1:26" x14ac:dyDescent="0.3">
      <c r="A156" s="322" t="s">
        <v>571</v>
      </c>
      <c r="B156" s="204">
        <v>0</v>
      </c>
      <c r="C156" s="204">
        <v>0</v>
      </c>
      <c r="D156" s="204">
        <v>0</v>
      </c>
      <c r="E156" s="204">
        <v>0</v>
      </c>
      <c r="F156" s="204">
        <v>0</v>
      </c>
      <c r="G156" s="204">
        <v>0</v>
      </c>
      <c r="H156" s="204">
        <v>0</v>
      </c>
      <c r="I156" s="204">
        <v>0</v>
      </c>
      <c r="J156" s="204">
        <v>0</v>
      </c>
      <c r="K156" s="204">
        <v>0</v>
      </c>
      <c r="L156" s="204">
        <v>0</v>
      </c>
      <c r="M156" s="204">
        <v>0</v>
      </c>
      <c r="N156" s="204">
        <v>0</v>
      </c>
      <c r="O156" s="204">
        <v>0</v>
      </c>
      <c r="P156" s="204">
        <v>0</v>
      </c>
      <c r="Q156" s="204">
        <v>0</v>
      </c>
      <c r="R156" s="204">
        <v>0</v>
      </c>
      <c r="S156" s="239">
        <v>0</v>
      </c>
      <c r="T156" s="319" t="e">
        <v>#DIV/0!</v>
      </c>
      <c r="U156" s="239">
        <v>0</v>
      </c>
      <c r="V156" s="239">
        <v>0</v>
      </c>
      <c r="W156" s="239">
        <v>0</v>
      </c>
      <c r="X156" s="239">
        <v>0</v>
      </c>
      <c r="Y156" s="239">
        <v>0</v>
      </c>
      <c r="Z156" s="239">
        <v>0</v>
      </c>
    </row>
    <row r="157" spans="1:26" x14ac:dyDescent="0.3">
      <c r="A157" s="322" t="s">
        <v>572</v>
      </c>
      <c r="B157" s="204">
        <v>0</v>
      </c>
      <c r="C157" s="204">
        <v>0</v>
      </c>
      <c r="D157" s="204">
        <v>0</v>
      </c>
      <c r="E157" s="204">
        <v>0</v>
      </c>
      <c r="F157" s="204">
        <v>0</v>
      </c>
      <c r="G157" s="204">
        <v>0</v>
      </c>
      <c r="H157" s="204">
        <v>0</v>
      </c>
      <c r="I157" s="204">
        <v>0</v>
      </c>
      <c r="J157" s="204">
        <v>0</v>
      </c>
      <c r="K157" s="204">
        <v>0</v>
      </c>
      <c r="L157" s="204">
        <v>0</v>
      </c>
      <c r="M157" s="204">
        <v>0</v>
      </c>
      <c r="N157" s="204">
        <v>0</v>
      </c>
      <c r="O157" s="204">
        <v>0</v>
      </c>
      <c r="P157" s="204">
        <v>0</v>
      </c>
      <c r="Q157" s="204">
        <v>0</v>
      </c>
      <c r="R157" s="204">
        <v>0</v>
      </c>
      <c r="S157" s="239">
        <v>0</v>
      </c>
      <c r="T157" s="319" t="e">
        <v>#DIV/0!</v>
      </c>
      <c r="U157" s="239">
        <v>0</v>
      </c>
      <c r="V157" s="239">
        <v>0</v>
      </c>
      <c r="W157" s="239">
        <v>0</v>
      </c>
      <c r="X157" s="239">
        <v>0</v>
      </c>
      <c r="Y157" s="239">
        <v>0</v>
      </c>
      <c r="Z157" s="239">
        <v>0</v>
      </c>
    </row>
    <row r="158" spans="1:26" x14ac:dyDescent="0.3">
      <c r="A158" s="322" t="s">
        <v>573</v>
      </c>
      <c r="B158" s="204">
        <v>0</v>
      </c>
      <c r="C158" s="204">
        <v>0</v>
      </c>
      <c r="D158" s="204">
        <v>0</v>
      </c>
      <c r="E158" s="204">
        <v>0</v>
      </c>
      <c r="F158" s="204">
        <v>0</v>
      </c>
      <c r="G158" s="204">
        <v>0</v>
      </c>
      <c r="H158" s="204">
        <v>0</v>
      </c>
      <c r="I158" s="204">
        <v>0</v>
      </c>
      <c r="J158" s="204">
        <v>0</v>
      </c>
      <c r="K158" s="204">
        <v>0</v>
      </c>
      <c r="L158" s="204">
        <v>0</v>
      </c>
      <c r="M158" s="204">
        <v>0</v>
      </c>
      <c r="N158" s="204">
        <v>0</v>
      </c>
      <c r="O158" s="204">
        <v>0</v>
      </c>
      <c r="P158" s="204">
        <v>0</v>
      </c>
      <c r="Q158" s="204">
        <v>0</v>
      </c>
      <c r="R158" s="204">
        <v>0</v>
      </c>
      <c r="S158" s="239">
        <v>0</v>
      </c>
      <c r="T158" s="319" t="e">
        <v>#DIV/0!</v>
      </c>
      <c r="U158" s="239">
        <v>0</v>
      </c>
      <c r="V158" s="239">
        <v>0</v>
      </c>
      <c r="W158" s="239">
        <v>0</v>
      </c>
      <c r="X158" s="239">
        <v>0</v>
      </c>
      <c r="Y158" s="239">
        <v>0</v>
      </c>
      <c r="Z158" s="239">
        <v>0</v>
      </c>
    </row>
    <row r="159" spans="1:26" x14ac:dyDescent="0.3">
      <c r="A159" s="322" t="s">
        <v>574</v>
      </c>
      <c r="B159" s="204">
        <v>0</v>
      </c>
      <c r="C159" s="204">
        <v>0</v>
      </c>
      <c r="D159" s="204">
        <v>0</v>
      </c>
      <c r="E159" s="204">
        <v>0</v>
      </c>
      <c r="F159" s="204">
        <v>0</v>
      </c>
      <c r="G159" s="204">
        <v>0</v>
      </c>
      <c r="H159" s="204">
        <v>0</v>
      </c>
      <c r="I159" s="204">
        <v>0</v>
      </c>
      <c r="J159" s="204">
        <v>0</v>
      </c>
      <c r="K159" s="204">
        <v>0</v>
      </c>
      <c r="L159" s="204">
        <v>0</v>
      </c>
      <c r="M159" s="204">
        <v>0</v>
      </c>
      <c r="N159" s="204">
        <v>0</v>
      </c>
      <c r="O159" s="204">
        <v>0</v>
      </c>
      <c r="P159" s="204">
        <v>0</v>
      </c>
      <c r="Q159" s="204">
        <v>0</v>
      </c>
      <c r="R159" s="204">
        <v>0</v>
      </c>
      <c r="S159" s="239">
        <v>0</v>
      </c>
      <c r="T159" s="319" t="e">
        <v>#DIV/0!</v>
      </c>
      <c r="U159" s="239">
        <v>0</v>
      </c>
      <c r="V159" s="239">
        <v>0</v>
      </c>
      <c r="W159" s="239">
        <v>0</v>
      </c>
      <c r="X159" s="239">
        <v>0</v>
      </c>
      <c r="Y159" s="239">
        <v>0</v>
      </c>
      <c r="Z159" s="239">
        <v>0</v>
      </c>
    </row>
    <row r="160" spans="1:26" x14ac:dyDescent="0.3">
      <c r="A160" s="322" t="s">
        <v>575</v>
      </c>
      <c r="B160" s="204">
        <v>0</v>
      </c>
      <c r="C160" s="204">
        <v>0</v>
      </c>
      <c r="D160" s="204">
        <v>0</v>
      </c>
      <c r="E160" s="204">
        <v>0</v>
      </c>
      <c r="F160" s="204">
        <v>0</v>
      </c>
      <c r="G160" s="204">
        <v>0</v>
      </c>
      <c r="H160" s="204">
        <v>0</v>
      </c>
      <c r="I160" s="204">
        <v>0</v>
      </c>
      <c r="J160" s="204">
        <v>0</v>
      </c>
      <c r="K160" s="204">
        <v>0</v>
      </c>
      <c r="L160" s="204">
        <v>0</v>
      </c>
      <c r="M160" s="204">
        <v>0</v>
      </c>
      <c r="N160" s="204">
        <v>0</v>
      </c>
      <c r="O160" s="204">
        <v>0</v>
      </c>
      <c r="P160" s="204">
        <v>0</v>
      </c>
      <c r="Q160" s="204">
        <v>0</v>
      </c>
      <c r="R160" s="204">
        <v>0</v>
      </c>
      <c r="S160" s="239">
        <v>0</v>
      </c>
      <c r="T160" s="319" t="e">
        <v>#DIV/0!</v>
      </c>
      <c r="U160" s="239">
        <v>0</v>
      </c>
      <c r="V160" s="239">
        <v>0</v>
      </c>
      <c r="W160" s="239">
        <v>0</v>
      </c>
      <c r="X160" s="239">
        <v>0</v>
      </c>
      <c r="Y160" s="239">
        <v>0</v>
      </c>
      <c r="Z160" s="239">
        <v>0</v>
      </c>
    </row>
    <row r="161" spans="1:26" x14ac:dyDescent="0.3">
      <c r="A161" s="322" t="s">
        <v>576</v>
      </c>
      <c r="B161" s="204">
        <v>0</v>
      </c>
      <c r="C161" s="204">
        <v>0</v>
      </c>
      <c r="D161" s="204">
        <v>0</v>
      </c>
      <c r="E161" s="204">
        <v>0</v>
      </c>
      <c r="F161" s="204">
        <v>0</v>
      </c>
      <c r="G161" s="204">
        <v>0</v>
      </c>
      <c r="H161" s="204">
        <v>0</v>
      </c>
      <c r="I161" s="204">
        <v>0</v>
      </c>
      <c r="J161" s="204">
        <v>0</v>
      </c>
      <c r="K161" s="204">
        <v>0</v>
      </c>
      <c r="L161" s="204">
        <v>0</v>
      </c>
      <c r="M161" s="204">
        <v>0</v>
      </c>
      <c r="N161" s="204">
        <v>0</v>
      </c>
      <c r="O161" s="204">
        <v>0</v>
      </c>
      <c r="P161" s="204">
        <v>0</v>
      </c>
      <c r="Q161" s="204">
        <v>0</v>
      </c>
      <c r="R161" s="204">
        <v>0</v>
      </c>
      <c r="S161" s="239">
        <v>0</v>
      </c>
      <c r="T161" s="319" t="e">
        <v>#DIV/0!</v>
      </c>
      <c r="U161" s="239">
        <v>0</v>
      </c>
      <c r="V161" s="239">
        <v>0</v>
      </c>
      <c r="W161" s="239">
        <v>0</v>
      </c>
      <c r="X161" s="239">
        <v>0</v>
      </c>
      <c r="Y161" s="239">
        <v>0</v>
      </c>
      <c r="Z161" s="239">
        <v>0</v>
      </c>
    </row>
    <row r="162" spans="1:26" x14ac:dyDescent="0.3">
      <c r="A162" s="322" t="s">
        <v>577</v>
      </c>
      <c r="B162" s="204">
        <v>0</v>
      </c>
      <c r="C162" s="204">
        <v>0</v>
      </c>
      <c r="D162" s="204">
        <v>0</v>
      </c>
      <c r="E162" s="204">
        <v>0</v>
      </c>
      <c r="F162" s="204">
        <v>0</v>
      </c>
      <c r="G162" s="204">
        <v>0</v>
      </c>
      <c r="H162" s="204">
        <v>0</v>
      </c>
      <c r="I162" s="204">
        <v>0</v>
      </c>
      <c r="J162" s="204">
        <v>0</v>
      </c>
      <c r="K162" s="204">
        <v>0</v>
      </c>
      <c r="L162" s="204">
        <v>0</v>
      </c>
      <c r="M162" s="204">
        <v>0</v>
      </c>
      <c r="N162" s="204">
        <v>0</v>
      </c>
      <c r="O162" s="204">
        <v>0</v>
      </c>
      <c r="P162" s="204">
        <v>0</v>
      </c>
      <c r="Q162" s="204">
        <v>0</v>
      </c>
      <c r="R162" s="204">
        <v>0</v>
      </c>
      <c r="S162" s="239">
        <v>0</v>
      </c>
      <c r="T162" s="319" t="e">
        <v>#DIV/0!</v>
      </c>
      <c r="U162" s="239">
        <v>0</v>
      </c>
      <c r="V162" s="239">
        <v>0</v>
      </c>
      <c r="W162" s="239">
        <v>0</v>
      </c>
      <c r="X162" s="239">
        <v>0</v>
      </c>
      <c r="Y162" s="239">
        <v>0</v>
      </c>
      <c r="Z162" s="239">
        <v>0</v>
      </c>
    </row>
    <row r="163" spans="1:26" x14ac:dyDescent="0.3">
      <c r="A163" s="322" t="s">
        <v>578</v>
      </c>
      <c r="B163" s="204">
        <v>0</v>
      </c>
      <c r="C163" s="204">
        <v>0</v>
      </c>
      <c r="D163" s="204">
        <v>0</v>
      </c>
      <c r="E163" s="204">
        <v>0</v>
      </c>
      <c r="F163" s="204">
        <v>0</v>
      </c>
      <c r="G163" s="204">
        <v>0</v>
      </c>
      <c r="H163" s="204">
        <v>0</v>
      </c>
      <c r="I163" s="204">
        <v>0</v>
      </c>
      <c r="J163" s="204">
        <v>0</v>
      </c>
      <c r="K163" s="204">
        <v>0</v>
      </c>
      <c r="L163" s="204">
        <v>0</v>
      </c>
      <c r="M163" s="204">
        <v>0</v>
      </c>
      <c r="N163" s="204">
        <v>0</v>
      </c>
      <c r="O163" s="204">
        <v>0</v>
      </c>
      <c r="P163" s="204">
        <v>0</v>
      </c>
      <c r="Q163" s="204">
        <v>0</v>
      </c>
      <c r="R163" s="204">
        <v>0</v>
      </c>
      <c r="S163" s="239">
        <v>0</v>
      </c>
      <c r="T163" s="319" t="e">
        <v>#DIV/0!</v>
      </c>
      <c r="U163" s="239">
        <v>0</v>
      </c>
      <c r="V163" s="239">
        <v>0</v>
      </c>
      <c r="W163" s="239">
        <v>0</v>
      </c>
      <c r="X163" s="239">
        <v>0</v>
      </c>
      <c r="Y163" s="239">
        <v>0</v>
      </c>
      <c r="Z163" s="239">
        <v>0</v>
      </c>
    </row>
    <row r="164" spans="1:26" x14ac:dyDescent="0.3">
      <c r="A164" s="322" t="s">
        <v>579</v>
      </c>
      <c r="B164" s="204">
        <v>0</v>
      </c>
      <c r="C164" s="204">
        <v>0</v>
      </c>
      <c r="D164" s="204">
        <v>0</v>
      </c>
      <c r="E164" s="204">
        <v>0</v>
      </c>
      <c r="F164" s="204">
        <v>0</v>
      </c>
      <c r="G164" s="204">
        <v>0</v>
      </c>
      <c r="H164" s="204">
        <v>0</v>
      </c>
      <c r="I164" s="204">
        <v>0</v>
      </c>
      <c r="J164" s="204">
        <v>0</v>
      </c>
      <c r="K164" s="204">
        <v>0</v>
      </c>
      <c r="L164" s="204">
        <v>0</v>
      </c>
      <c r="M164" s="204">
        <v>0</v>
      </c>
      <c r="N164" s="204">
        <v>0</v>
      </c>
      <c r="O164" s="204">
        <v>0</v>
      </c>
      <c r="P164" s="204">
        <v>0</v>
      </c>
      <c r="Q164" s="204">
        <v>0</v>
      </c>
      <c r="R164" s="204">
        <v>0</v>
      </c>
      <c r="S164" s="239">
        <v>0</v>
      </c>
      <c r="T164" s="319" t="e">
        <v>#DIV/0!</v>
      </c>
      <c r="U164" s="239">
        <v>0</v>
      </c>
      <c r="V164" s="239">
        <v>0</v>
      </c>
      <c r="W164" s="239">
        <v>0</v>
      </c>
      <c r="X164" s="239">
        <v>0</v>
      </c>
      <c r="Y164" s="239">
        <v>0</v>
      </c>
      <c r="Z164" s="239">
        <v>0</v>
      </c>
    </row>
    <row r="165" spans="1:26" x14ac:dyDescent="0.3">
      <c r="A165" s="322" t="s">
        <v>580</v>
      </c>
      <c r="B165" s="204">
        <v>0</v>
      </c>
      <c r="C165" s="204">
        <v>0</v>
      </c>
      <c r="D165" s="204">
        <v>0</v>
      </c>
      <c r="E165" s="204">
        <v>0</v>
      </c>
      <c r="F165" s="204">
        <v>0</v>
      </c>
      <c r="G165" s="204">
        <v>0</v>
      </c>
      <c r="H165" s="204">
        <v>0</v>
      </c>
      <c r="I165" s="204">
        <v>0</v>
      </c>
      <c r="J165" s="204">
        <v>0</v>
      </c>
      <c r="K165" s="204">
        <v>0</v>
      </c>
      <c r="L165" s="204">
        <v>0</v>
      </c>
      <c r="M165" s="204">
        <v>0</v>
      </c>
      <c r="N165" s="204">
        <v>0</v>
      </c>
      <c r="O165" s="204">
        <v>0</v>
      </c>
      <c r="P165" s="204">
        <v>0</v>
      </c>
      <c r="Q165" s="204">
        <v>0</v>
      </c>
      <c r="R165" s="204">
        <v>0</v>
      </c>
      <c r="S165" s="239">
        <v>0</v>
      </c>
      <c r="T165" s="319" t="e">
        <v>#DIV/0!</v>
      </c>
      <c r="U165" s="239">
        <v>0</v>
      </c>
      <c r="V165" s="239">
        <v>0</v>
      </c>
      <c r="W165" s="239">
        <v>0</v>
      </c>
      <c r="X165" s="239">
        <v>0</v>
      </c>
      <c r="Y165" s="239">
        <v>0</v>
      </c>
      <c r="Z165" s="239">
        <v>0</v>
      </c>
    </row>
    <row r="166" spans="1:26" x14ac:dyDescent="0.3">
      <c r="A166" s="314" t="s">
        <v>581</v>
      </c>
      <c r="B166" s="315">
        <v>0</v>
      </c>
      <c r="C166" s="315">
        <v>0</v>
      </c>
      <c r="D166" s="315">
        <v>0</v>
      </c>
      <c r="E166" s="315">
        <v>0</v>
      </c>
      <c r="F166" s="315">
        <v>0</v>
      </c>
      <c r="G166" s="315">
        <v>0</v>
      </c>
      <c r="H166" s="315">
        <v>0</v>
      </c>
      <c r="I166" s="315">
        <v>0</v>
      </c>
      <c r="J166" s="315">
        <v>0</v>
      </c>
      <c r="K166" s="315">
        <v>0</v>
      </c>
      <c r="L166" s="315">
        <v>0</v>
      </c>
      <c r="M166" s="315">
        <v>0</v>
      </c>
      <c r="N166" s="315">
        <v>0</v>
      </c>
      <c r="O166" s="315">
        <v>0</v>
      </c>
      <c r="P166" s="315">
        <v>0</v>
      </c>
      <c r="Q166" s="315">
        <v>0</v>
      </c>
      <c r="R166" s="315">
        <v>0</v>
      </c>
      <c r="S166" s="316">
        <v>0</v>
      </c>
      <c r="T166" s="317" t="e">
        <v>#DIV/0!</v>
      </c>
      <c r="U166" s="316">
        <v>0</v>
      </c>
      <c r="V166" s="316">
        <v>0</v>
      </c>
      <c r="W166" s="316">
        <v>0</v>
      </c>
      <c r="X166" s="316">
        <v>0</v>
      </c>
      <c r="Y166" s="316">
        <v>0</v>
      </c>
      <c r="Z166" s="316">
        <v>0</v>
      </c>
    </row>
    <row r="167" spans="1:26" x14ac:dyDescent="0.3">
      <c r="A167" s="322" t="s">
        <v>582</v>
      </c>
      <c r="B167" s="204">
        <v>0</v>
      </c>
      <c r="C167" s="204">
        <v>0</v>
      </c>
      <c r="D167" s="204">
        <v>0</v>
      </c>
      <c r="E167" s="204">
        <v>0</v>
      </c>
      <c r="F167" s="204">
        <v>0</v>
      </c>
      <c r="G167" s="204">
        <v>0</v>
      </c>
      <c r="H167" s="204">
        <v>0</v>
      </c>
      <c r="I167" s="204">
        <v>0</v>
      </c>
      <c r="J167" s="204">
        <v>0</v>
      </c>
      <c r="K167" s="204">
        <v>0</v>
      </c>
      <c r="L167" s="204">
        <v>0</v>
      </c>
      <c r="M167" s="204">
        <v>0</v>
      </c>
      <c r="N167" s="204">
        <v>0</v>
      </c>
      <c r="O167" s="204">
        <v>0</v>
      </c>
      <c r="P167" s="204">
        <v>0</v>
      </c>
      <c r="Q167" s="204">
        <v>0</v>
      </c>
      <c r="R167" s="204">
        <v>0</v>
      </c>
      <c r="S167" s="239">
        <v>0</v>
      </c>
      <c r="T167" s="319" t="e">
        <v>#DIV/0!</v>
      </c>
      <c r="U167" s="239">
        <v>0</v>
      </c>
      <c r="V167" s="239">
        <v>0</v>
      </c>
      <c r="W167" s="239">
        <v>0</v>
      </c>
      <c r="X167" s="239">
        <v>0</v>
      </c>
      <c r="Y167" s="239">
        <v>0</v>
      </c>
      <c r="Z167" s="239">
        <v>0</v>
      </c>
    </row>
    <row r="168" spans="1:26" x14ac:dyDescent="0.3">
      <c r="A168" s="322" t="s">
        <v>583</v>
      </c>
      <c r="B168" s="204">
        <v>0</v>
      </c>
      <c r="C168" s="204">
        <v>0</v>
      </c>
      <c r="D168" s="204">
        <v>0</v>
      </c>
      <c r="E168" s="204">
        <v>0</v>
      </c>
      <c r="F168" s="204">
        <v>0</v>
      </c>
      <c r="G168" s="204">
        <v>0</v>
      </c>
      <c r="H168" s="204">
        <v>0</v>
      </c>
      <c r="I168" s="204">
        <v>0</v>
      </c>
      <c r="J168" s="204">
        <v>0</v>
      </c>
      <c r="K168" s="204">
        <v>0</v>
      </c>
      <c r="L168" s="204">
        <v>0</v>
      </c>
      <c r="M168" s="204">
        <v>0</v>
      </c>
      <c r="N168" s="204">
        <v>0</v>
      </c>
      <c r="O168" s="204">
        <v>0</v>
      </c>
      <c r="P168" s="204">
        <v>0</v>
      </c>
      <c r="Q168" s="204">
        <v>0</v>
      </c>
      <c r="R168" s="204">
        <v>0</v>
      </c>
      <c r="S168" s="239">
        <v>0</v>
      </c>
      <c r="T168" s="319" t="e">
        <v>#DIV/0!</v>
      </c>
      <c r="U168" s="239">
        <v>0</v>
      </c>
      <c r="V168" s="239">
        <v>0</v>
      </c>
      <c r="W168" s="239">
        <v>0</v>
      </c>
      <c r="X168" s="239">
        <v>0</v>
      </c>
      <c r="Y168" s="239">
        <v>0</v>
      </c>
      <c r="Z168" s="239">
        <v>0</v>
      </c>
    </row>
    <row r="169" spans="1:26" x14ac:dyDescent="0.3">
      <c r="A169" s="322" t="s">
        <v>584</v>
      </c>
      <c r="B169" s="204">
        <v>0</v>
      </c>
      <c r="C169" s="204">
        <v>0</v>
      </c>
      <c r="D169" s="204">
        <v>0</v>
      </c>
      <c r="E169" s="204">
        <v>0</v>
      </c>
      <c r="F169" s="204">
        <v>0</v>
      </c>
      <c r="G169" s="204">
        <v>0</v>
      </c>
      <c r="H169" s="204">
        <v>0</v>
      </c>
      <c r="I169" s="204">
        <v>0</v>
      </c>
      <c r="J169" s="204">
        <v>0</v>
      </c>
      <c r="K169" s="204">
        <v>0</v>
      </c>
      <c r="L169" s="204">
        <v>0</v>
      </c>
      <c r="M169" s="204">
        <v>0</v>
      </c>
      <c r="N169" s="204">
        <v>0</v>
      </c>
      <c r="O169" s="204">
        <v>0</v>
      </c>
      <c r="P169" s="204">
        <v>0</v>
      </c>
      <c r="Q169" s="204">
        <v>0</v>
      </c>
      <c r="R169" s="204">
        <v>0</v>
      </c>
      <c r="S169" s="239">
        <v>0</v>
      </c>
      <c r="T169" s="319" t="e">
        <v>#DIV/0!</v>
      </c>
      <c r="U169" s="239">
        <v>0</v>
      </c>
      <c r="V169" s="239">
        <v>0</v>
      </c>
      <c r="W169" s="239">
        <v>0</v>
      </c>
      <c r="X169" s="239">
        <v>0</v>
      </c>
      <c r="Y169" s="239">
        <v>0</v>
      </c>
      <c r="Z169" s="239">
        <v>0</v>
      </c>
    </row>
    <row r="170" spans="1:26" x14ac:dyDescent="0.3">
      <c r="A170" s="308" t="s">
        <v>585</v>
      </c>
      <c r="B170" s="309">
        <v>4115293</v>
      </c>
      <c r="C170" s="309">
        <v>4115293</v>
      </c>
      <c r="D170" s="309">
        <v>3075293</v>
      </c>
      <c r="E170" s="309">
        <v>1589969.4350000005</v>
      </c>
      <c r="F170" s="309">
        <v>1509469.7060000002</v>
      </c>
      <c r="G170" s="309">
        <v>125834.83800000002</v>
      </c>
      <c r="H170" s="309">
        <v>146169.36799999999</v>
      </c>
      <c r="I170" s="309">
        <v>154556.29399999999</v>
      </c>
      <c r="J170" s="309">
        <v>178321.23200000002</v>
      </c>
      <c r="K170" s="309">
        <v>170764.18599999999</v>
      </c>
      <c r="L170" s="309">
        <v>166202.68300000002</v>
      </c>
      <c r="M170" s="309">
        <v>169727.89599999998</v>
      </c>
      <c r="N170" s="309">
        <v>227732.1888</v>
      </c>
      <c r="O170" s="309">
        <v>170113.345</v>
      </c>
      <c r="P170" s="309">
        <v>0</v>
      </c>
      <c r="Q170" s="309">
        <v>0</v>
      </c>
      <c r="R170" s="309">
        <v>0</v>
      </c>
      <c r="S170" s="310">
        <v>1509422.0308000001</v>
      </c>
      <c r="T170" s="311">
        <v>0.36678361195666992</v>
      </c>
      <c r="U170" s="310">
        <v>2605870.9692000002</v>
      </c>
      <c r="V170" s="310">
        <v>1040000</v>
      </c>
      <c r="W170" s="310">
        <v>2525323.5649999995</v>
      </c>
      <c r="X170" s="310">
        <v>1485323.5649999995</v>
      </c>
      <c r="Y170" s="310">
        <v>80499.729000000283</v>
      </c>
      <c r="Z170" s="310">
        <v>47.675200000172481</v>
      </c>
    </row>
    <row r="171" spans="1:26" x14ac:dyDescent="0.3">
      <c r="A171" s="314" t="s">
        <v>586</v>
      </c>
      <c r="B171" s="315">
        <v>0</v>
      </c>
      <c r="C171" s="315">
        <v>0</v>
      </c>
      <c r="D171" s="315">
        <v>0</v>
      </c>
      <c r="E171" s="315">
        <v>0</v>
      </c>
      <c r="F171" s="315">
        <v>0</v>
      </c>
      <c r="G171" s="315">
        <v>0</v>
      </c>
      <c r="H171" s="315">
        <v>0</v>
      </c>
      <c r="I171" s="315">
        <v>0</v>
      </c>
      <c r="J171" s="315">
        <v>0</v>
      </c>
      <c r="K171" s="315">
        <v>0</v>
      </c>
      <c r="L171" s="315">
        <v>0</v>
      </c>
      <c r="M171" s="315">
        <v>0</v>
      </c>
      <c r="N171" s="315">
        <v>0</v>
      </c>
      <c r="O171" s="315">
        <v>0</v>
      </c>
      <c r="P171" s="315">
        <v>0</v>
      </c>
      <c r="Q171" s="315">
        <v>0</v>
      </c>
      <c r="R171" s="315">
        <v>0</v>
      </c>
      <c r="S171" s="316">
        <v>0</v>
      </c>
      <c r="T171" s="317" t="e">
        <v>#DIV/0!</v>
      </c>
      <c r="U171" s="316">
        <v>0</v>
      </c>
      <c r="V171" s="316">
        <v>0</v>
      </c>
      <c r="W171" s="316">
        <v>0</v>
      </c>
      <c r="X171" s="316">
        <v>0</v>
      </c>
      <c r="Y171" s="316">
        <v>0</v>
      </c>
      <c r="Z171" s="316">
        <v>0</v>
      </c>
    </row>
    <row r="172" spans="1:26" x14ac:dyDescent="0.3">
      <c r="A172" s="322" t="s">
        <v>587</v>
      </c>
      <c r="B172" s="323">
        <v>0</v>
      </c>
      <c r="C172" s="323">
        <v>0</v>
      </c>
      <c r="D172" s="323">
        <v>0</v>
      </c>
      <c r="E172" s="323">
        <v>0</v>
      </c>
      <c r="F172" s="323">
        <v>0</v>
      </c>
      <c r="G172" s="323">
        <v>0</v>
      </c>
      <c r="H172" s="323">
        <v>0</v>
      </c>
      <c r="I172" s="323">
        <v>0</v>
      </c>
      <c r="J172" s="323">
        <v>0</v>
      </c>
      <c r="K172" s="323">
        <v>0</v>
      </c>
      <c r="L172" s="323">
        <v>0</v>
      </c>
      <c r="M172" s="323">
        <v>0</v>
      </c>
      <c r="N172" s="323">
        <v>0</v>
      </c>
      <c r="O172" s="323">
        <v>0</v>
      </c>
      <c r="P172" s="323">
        <v>0</v>
      </c>
      <c r="Q172" s="323">
        <v>0</v>
      </c>
      <c r="R172" s="323">
        <v>0</v>
      </c>
      <c r="S172" s="239">
        <v>0</v>
      </c>
      <c r="T172" s="319" t="e">
        <v>#DIV/0!</v>
      </c>
      <c r="U172" s="239">
        <v>0</v>
      </c>
      <c r="V172" s="239">
        <v>0</v>
      </c>
      <c r="W172" s="239">
        <v>0</v>
      </c>
      <c r="X172" s="239">
        <v>0</v>
      </c>
      <c r="Y172" s="239">
        <v>0</v>
      </c>
      <c r="Z172" s="239">
        <v>0</v>
      </c>
    </row>
    <row r="173" spans="1:26" x14ac:dyDescent="0.3">
      <c r="A173" s="324" t="s">
        <v>588</v>
      </c>
      <c r="B173" s="204">
        <v>0</v>
      </c>
      <c r="C173" s="204">
        <v>0</v>
      </c>
      <c r="D173" s="204">
        <v>0</v>
      </c>
      <c r="E173" s="204">
        <v>0</v>
      </c>
      <c r="F173" s="204">
        <v>0</v>
      </c>
      <c r="G173" s="204">
        <v>0</v>
      </c>
      <c r="H173" s="204">
        <v>0</v>
      </c>
      <c r="I173" s="204">
        <v>0</v>
      </c>
      <c r="J173" s="204">
        <v>0</v>
      </c>
      <c r="K173" s="204">
        <v>0</v>
      </c>
      <c r="L173" s="204">
        <v>0</v>
      </c>
      <c r="M173" s="204">
        <v>0</v>
      </c>
      <c r="N173" s="204">
        <v>0</v>
      </c>
      <c r="O173" s="204">
        <v>0</v>
      </c>
      <c r="P173" s="204">
        <v>0</v>
      </c>
      <c r="Q173" s="204">
        <v>0</v>
      </c>
      <c r="R173" s="204">
        <v>0</v>
      </c>
      <c r="S173" s="239">
        <v>0</v>
      </c>
      <c r="T173" s="319" t="e">
        <v>#DIV/0!</v>
      </c>
      <c r="U173" s="239">
        <v>0</v>
      </c>
      <c r="V173" s="239">
        <v>0</v>
      </c>
      <c r="W173" s="239">
        <v>0</v>
      </c>
      <c r="X173" s="239">
        <v>0</v>
      </c>
      <c r="Y173" s="239">
        <v>0</v>
      </c>
      <c r="Z173" s="239">
        <v>0</v>
      </c>
    </row>
    <row r="174" spans="1:26" x14ac:dyDescent="0.3">
      <c r="A174" s="324" t="s">
        <v>589</v>
      </c>
      <c r="B174" s="204">
        <v>0</v>
      </c>
      <c r="C174" s="204">
        <v>0</v>
      </c>
      <c r="D174" s="204">
        <v>0</v>
      </c>
      <c r="E174" s="204">
        <v>0</v>
      </c>
      <c r="F174" s="204">
        <v>0</v>
      </c>
      <c r="G174" s="204">
        <v>0</v>
      </c>
      <c r="H174" s="204">
        <v>0</v>
      </c>
      <c r="I174" s="204">
        <v>0</v>
      </c>
      <c r="J174" s="204">
        <v>0</v>
      </c>
      <c r="K174" s="204">
        <v>0</v>
      </c>
      <c r="L174" s="204">
        <v>0</v>
      </c>
      <c r="M174" s="204">
        <v>0</v>
      </c>
      <c r="N174" s="204">
        <v>0</v>
      </c>
      <c r="O174" s="204">
        <v>0</v>
      </c>
      <c r="P174" s="204">
        <v>0</v>
      </c>
      <c r="Q174" s="204">
        <v>0</v>
      </c>
      <c r="R174" s="204">
        <v>0</v>
      </c>
      <c r="S174" s="239">
        <v>0</v>
      </c>
      <c r="T174" s="319" t="e">
        <v>#DIV/0!</v>
      </c>
      <c r="U174" s="239">
        <v>0</v>
      </c>
      <c r="V174" s="239">
        <v>0</v>
      </c>
      <c r="W174" s="239">
        <v>0</v>
      </c>
      <c r="X174" s="239">
        <v>0</v>
      </c>
      <c r="Y174" s="239">
        <v>0</v>
      </c>
      <c r="Z174" s="239">
        <v>0</v>
      </c>
    </row>
    <row r="175" spans="1:26" x14ac:dyDescent="0.3">
      <c r="A175" s="322" t="s">
        <v>590</v>
      </c>
      <c r="B175" s="204">
        <v>0</v>
      </c>
      <c r="C175" s="204">
        <v>0</v>
      </c>
      <c r="D175" s="204">
        <v>0</v>
      </c>
      <c r="E175" s="204">
        <v>0</v>
      </c>
      <c r="F175" s="204">
        <v>0</v>
      </c>
      <c r="G175" s="204">
        <v>0</v>
      </c>
      <c r="H175" s="204">
        <v>0</v>
      </c>
      <c r="I175" s="204">
        <v>0</v>
      </c>
      <c r="J175" s="204">
        <v>0</v>
      </c>
      <c r="K175" s="204">
        <v>0</v>
      </c>
      <c r="L175" s="204">
        <v>0</v>
      </c>
      <c r="M175" s="204">
        <v>0</v>
      </c>
      <c r="N175" s="204">
        <v>0</v>
      </c>
      <c r="O175" s="204">
        <v>0</v>
      </c>
      <c r="P175" s="204">
        <v>0</v>
      </c>
      <c r="Q175" s="204">
        <v>0</v>
      </c>
      <c r="R175" s="204">
        <v>0</v>
      </c>
      <c r="S175" s="239">
        <v>0</v>
      </c>
      <c r="T175" s="319" t="e">
        <v>#DIV/0!</v>
      </c>
      <c r="U175" s="239">
        <v>0</v>
      </c>
      <c r="V175" s="239">
        <v>0</v>
      </c>
      <c r="W175" s="239">
        <v>0</v>
      </c>
      <c r="X175" s="239">
        <v>0</v>
      </c>
      <c r="Y175" s="239">
        <v>0</v>
      </c>
      <c r="Z175" s="239">
        <v>0</v>
      </c>
    </row>
    <row r="176" spans="1:26" x14ac:dyDescent="0.3">
      <c r="A176" s="322" t="s">
        <v>591</v>
      </c>
      <c r="B176" s="204">
        <v>0</v>
      </c>
      <c r="C176" s="204">
        <v>0</v>
      </c>
      <c r="D176" s="204">
        <v>0</v>
      </c>
      <c r="E176" s="204">
        <v>0</v>
      </c>
      <c r="F176" s="204">
        <v>0</v>
      </c>
      <c r="G176" s="204">
        <v>0</v>
      </c>
      <c r="H176" s="204">
        <v>0</v>
      </c>
      <c r="I176" s="204">
        <v>0</v>
      </c>
      <c r="J176" s="204">
        <v>0</v>
      </c>
      <c r="K176" s="204">
        <v>0</v>
      </c>
      <c r="L176" s="204">
        <v>0</v>
      </c>
      <c r="M176" s="204">
        <v>0</v>
      </c>
      <c r="N176" s="204">
        <v>0</v>
      </c>
      <c r="O176" s="204">
        <v>0</v>
      </c>
      <c r="P176" s="204">
        <v>0</v>
      </c>
      <c r="Q176" s="204">
        <v>0</v>
      </c>
      <c r="R176" s="204">
        <v>0</v>
      </c>
      <c r="S176" s="239">
        <v>0</v>
      </c>
      <c r="T176" s="319" t="e">
        <v>#DIV/0!</v>
      </c>
      <c r="U176" s="239">
        <v>0</v>
      </c>
      <c r="V176" s="239">
        <v>0</v>
      </c>
      <c r="W176" s="239">
        <v>0</v>
      </c>
      <c r="X176" s="239">
        <v>0</v>
      </c>
      <c r="Y176" s="239">
        <v>0</v>
      </c>
      <c r="Z176" s="239">
        <v>0</v>
      </c>
    </row>
    <row r="177" spans="1:26" x14ac:dyDescent="0.3">
      <c r="A177" s="322" t="s">
        <v>592</v>
      </c>
      <c r="B177" s="204">
        <v>0</v>
      </c>
      <c r="C177" s="204">
        <v>0</v>
      </c>
      <c r="D177" s="204">
        <v>0</v>
      </c>
      <c r="E177" s="204">
        <v>0</v>
      </c>
      <c r="F177" s="204">
        <v>0</v>
      </c>
      <c r="G177" s="204">
        <v>0</v>
      </c>
      <c r="H177" s="204">
        <v>0</v>
      </c>
      <c r="I177" s="204">
        <v>0</v>
      </c>
      <c r="J177" s="204">
        <v>0</v>
      </c>
      <c r="K177" s="204">
        <v>0</v>
      </c>
      <c r="L177" s="204">
        <v>0</v>
      </c>
      <c r="M177" s="204">
        <v>0</v>
      </c>
      <c r="N177" s="204">
        <v>0</v>
      </c>
      <c r="O177" s="204">
        <v>0</v>
      </c>
      <c r="P177" s="204">
        <v>0</v>
      </c>
      <c r="Q177" s="204">
        <v>0</v>
      </c>
      <c r="R177" s="204">
        <v>0</v>
      </c>
      <c r="S177" s="239">
        <v>0</v>
      </c>
      <c r="T177" s="319" t="e">
        <v>#DIV/0!</v>
      </c>
      <c r="U177" s="239">
        <v>0</v>
      </c>
      <c r="V177" s="239">
        <v>0</v>
      </c>
      <c r="W177" s="239">
        <v>0</v>
      </c>
      <c r="X177" s="239">
        <v>0</v>
      </c>
      <c r="Y177" s="239">
        <v>0</v>
      </c>
      <c r="Z177" s="239">
        <v>0</v>
      </c>
    </row>
    <row r="178" spans="1:26" x14ac:dyDescent="0.3">
      <c r="A178" s="314" t="s">
        <v>593</v>
      </c>
      <c r="B178" s="315">
        <v>0</v>
      </c>
      <c r="C178" s="315">
        <v>0</v>
      </c>
      <c r="D178" s="315">
        <v>0</v>
      </c>
      <c r="E178" s="315">
        <v>0</v>
      </c>
      <c r="F178" s="315">
        <v>0</v>
      </c>
      <c r="G178" s="315">
        <v>0</v>
      </c>
      <c r="H178" s="315">
        <v>0</v>
      </c>
      <c r="I178" s="315">
        <v>0</v>
      </c>
      <c r="J178" s="315">
        <v>0</v>
      </c>
      <c r="K178" s="315">
        <v>0</v>
      </c>
      <c r="L178" s="315">
        <v>0</v>
      </c>
      <c r="M178" s="315">
        <v>0</v>
      </c>
      <c r="N178" s="315">
        <v>0</v>
      </c>
      <c r="O178" s="315">
        <v>0</v>
      </c>
      <c r="P178" s="315">
        <v>0</v>
      </c>
      <c r="Q178" s="315">
        <v>0</v>
      </c>
      <c r="R178" s="315">
        <v>0</v>
      </c>
      <c r="S178" s="316">
        <v>0</v>
      </c>
      <c r="T178" s="317" t="e">
        <v>#DIV/0!</v>
      </c>
      <c r="U178" s="316">
        <v>0</v>
      </c>
      <c r="V178" s="316">
        <v>0</v>
      </c>
      <c r="W178" s="316">
        <v>0</v>
      </c>
      <c r="X178" s="316">
        <v>0</v>
      </c>
      <c r="Y178" s="316">
        <v>0</v>
      </c>
      <c r="Z178" s="316">
        <v>0</v>
      </c>
    </row>
    <row r="179" spans="1:26" x14ac:dyDescent="0.3">
      <c r="A179" s="322" t="s">
        <v>594</v>
      </c>
      <c r="B179" s="204">
        <v>0</v>
      </c>
      <c r="C179" s="204">
        <v>0</v>
      </c>
      <c r="D179" s="204">
        <v>0</v>
      </c>
      <c r="E179" s="204">
        <v>0</v>
      </c>
      <c r="F179" s="204">
        <v>0</v>
      </c>
      <c r="G179" s="204">
        <v>0</v>
      </c>
      <c r="H179" s="204">
        <v>0</v>
      </c>
      <c r="I179" s="204">
        <v>0</v>
      </c>
      <c r="J179" s="204">
        <v>0</v>
      </c>
      <c r="K179" s="204">
        <v>0</v>
      </c>
      <c r="L179" s="204">
        <v>0</v>
      </c>
      <c r="M179" s="204">
        <v>0</v>
      </c>
      <c r="N179" s="204">
        <v>0</v>
      </c>
      <c r="O179" s="204">
        <v>0</v>
      </c>
      <c r="P179" s="204">
        <v>0</v>
      </c>
      <c r="Q179" s="204">
        <v>0</v>
      </c>
      <c r="R179" s="204">
        <v>0</v>
      </c>
      <c r="S179" s="239">
        <v>0</v>
      </c>
      <c r="T179" s="319" t="e">
        <v>#DIV/0!</v>
      </c>
      <c r="U179" s="239">
        <v>0</v>
      </c>
      <c r="V179" s="239">
        <v>0</v>
      </c>
      <c r="W179" s="239">
        <v>0</v>
      </c>
      <c r="X179" s="239">
        <v>0</v>
      </c>
      <c r="Y179" s="239">
        <v>0</v>
      </c>
      <c r="Z179" s="239">
        <v>0</v>
      </c>
    </row>
    <row r="180" spans="1:26" x14ac:dyDescent="0.3">
      <c r="A180" s="322" t="s">
        <v>595</v>
      </c>
      <c r="B180" s="204">
        <v>0</v>
      </c>
      <c r="C180" s="204">
        <v>0</v>
      </c>
      <c r="D180" s="204">
        <v>0</v>
      </c>
      <c r="E180" s="204">
        <v>0</v>
      </c>
      <c r="F180" s="204">
        <v>0</v>
      </c>
      <c r="G180" s="204">
        <v>0</v>
      </c>
      <c r="H180" s="204">
        <v>0</v>
      </c>
      <c r="I180" s="204">
        <v>0</v>
      </c>
      <c r="J180" s="204">
        <v>0</v>
      </c>
      <c r="K180" s="204">
        <v>0</v>
      </c>
      <c r="L180" s="204">
        <v>0</v>
      </c>
      <c r="M180" s="204">
        <v>0</v>
      </c>
      <c r="N180" s="204">
        <v>0</v>
      </c>
      <c r="O180" s="204">
        <v>0</v>
      </c>
      <c r="P180" s="204">
        <v>0</v>
      </c>
      <c r="Q180" s="204">
        <v>0</v>
      </c>
      <c r="R180" s="204">
        <v>0</v>
      </c>
      <c r="S180" s="239">
        <v>0</v>
      </c>
      <c r="T180" s="319" t="e">
        <v>#DIV/0!</v>
      </c>
      <c r="U180" s="239">
        <v>0</v>
      </c>
      <c r="V180" s="239">
        <v>0</v>
      </c>
      <c r="W180" s="239">
        <v>0</v>
      </c>
      <c r="X180" s="239">
        <v>0</v>
      </c>
      <c r="Y180" s="239">
        <v>0</v>
      </c>
      <c r="Z180" s="239">
        <v>0</v>
      </c>
    </row>
    <row r="181" spans="1:26" x14ac:dyDescent="0.3">
      <c r="A181" s="322" t="s">
        <v>596</v>
      </c>
      <c r="B181" s="204">
        <v>0</v>
      </c>
      <c r="C181" s="204">
        <v>0</v>
      </c>
      <c r="D181" s="204">
        <v>0</v>
      </c>
      <c r="E181" s="204">
        <v>0</v>
      </c>
      <c r="F181" s="204">
        <v>0</v>
      </c>
      <c r="G181" s="204">
        <v>0</v>
      </c>
      <c r="H181" s="204">
        <v>0</v>
      </c>
      <c r="I181" s="204">
        <v>0</v>
      </c>
      <c r="J181" s="204">
        <v>0</v>
      </c>
      <c r="K181" s="204">
        <v>0</v>
      </c>
      <c r="L181" s="204">
        <v>0</v>
      </c>
      <c r="M181" s="204">
        <v>0</v>
      </c>
      <c r="N181" s="204">
        <v>0</v>
      </c>
      <c r="O181" s="204">
        <v>0</v>
      </c>
      <c r="P181" s="204">
        <v>0</v>
      </c>
      <c r="Q181" s="204">
        <v>0</v>
      </c>
      <c r="R181" s="204">
        <v>0</v>
      </c>
      <c r="S181" s="239">
        <v>0</v>
      </c>
      <c r="T181" s="319" t="e">
        <v>#DIV/0!</v>
      </c>
      <c r="U181" s="239">
        <v>0</v>
      </c>
      <c r="V181" s="239">
        <v>0</v>
      </c>
      <c r="W181" s="239">
        <v>0</v>
      </c>
      <c r="X181" s="239">
        <v>0</v>
      </c>
      <c r="Y181" s="239">
        <v>0</v>
      </c>
      <c r="Z181" s="239">
        <v>0</v>
      </c>
    </row>
    <row r="182" spans="1:26" x14ac:dyDescent="0.3">
      <c r="A182" s="314" t="s">
        <v>597</v>
      </c>
      <c r="B182" s="315">
        <v>4115293</v>
      </c>
      <c r="C182" s="315">
        <v>4115293</v>
      </c>
      <c r="D182" s="315">
        <v>3075293</v>
      </c>
      <c r="E182" s="315">
        <v>1589969.4350000005</v>
      </c>
      <c r="F182" s="315">
        <v>1509469.7060000002</v>
      </c>
      <c r="G182" s="315">
        <v>125834.83800000002</v>
      </c>
      <c r="H182" s="315">
        <v>146169.36799999999</v>
      </c>
      <c r="I182" s="315">
        <v>154556.29399999999</v>
      </c>
      <c r="J182" s="315">
        <v>178321.23200000002</v>
      </c>
      <c r="K182" s="315">
        <v>170764.18599999999</v>
      </c>
      <c r="L182" s="315">
        <v>166202.68300000002</v>
      </c>
      <c r="M182" s="315">
        <v>169727.89599999998</v>
      </c>
      <c r="N182" s="315">
        <v>227732.1888</v>
      </c>
      <c r="O182" s="315">
        <v>170113.345</v>
      </c>
      <c r="P182" s="315">
        <v>0</v>
      </c>
      <c r="Q182" s="315">
        <v>0</v>
      </c>
      <c r="R182" s="315">
        <v>0</v>
      </c>
      <c r="S182" s="316">
        <v>1509422.0308000001</v>
      </c>
      <c r="T182" s="317">
        <v>0.36678361195666992</v>
      </c>
      <c r="U182" s="316">
        <v>2605870.9692000002</v>
      </c>
      <c r="V182" s="316">
        <v>1040000</v>
      </c>
      <c r="W182" s="316">
        <v>2525323.5649999995</v>
      </c>
      <c r="X182" s="316">
        <v>1485323.5649999995</v>
      </c>
      <c r="Y182" s="316">
        <v>80499.729000000283</v>
      </c>
      <c r="Z182" s="316">
        <v>47.675200000172481</v>
      </c>
    </row>
    <row r="183" spans="1:26" x14ac:dyDescent="0.3">
      <c r="A183" s="322" t="s">
        <v>598</v>
      </c>
      <c r="B183" s="204">
        <v>0</v>
      </c>
      <c r="C183" s="204">
        <v>0</v>
      </c>
      <c r="D183" s="204">
        <v>0</v>
      </c>
      <c r="E183" s="204">
        <v>0</v>
      </c>
      <c r="F183" s="204">
        <v>0</v>
      </c>
      <c r="G183" s="204">
        <v>0</v>
      </c>
      <c r="H183" s="204">
        <v>0</v>
      </c>
      <c r="I183" s="204">
        <v>0</v>
      </c>
      <c r="J183" s="204">
        <v>0</v>
      </c>
      <c r="K183" s="204">
        <v>0</v>
      </c>
      <c r="L183" s="204">
        <v>0</v>
      </c>
      <c r="M183" s="204">
        <v>0</v>
      </c>
      <c r="N183" s="204">
        <v>0</v>
      </c>
      <c r="O183" s="204">
        <v>0</v>
      </c>
      <c r="P183" s="204">
        <v>0</v>
      </c>
      <c r="Q183" s="204">
        <v>0</v>
      </c>
      <c r="R183" s="204">
        <v>0</v>
      </c>
      <c r="S183" s="239">
        <v>0</v>
      </c>
      <c r="T183" s="319" t="e">
        <v>#DIV/0!</v>
      </c>
      <c r="U183" s="239">
        <v>0</v>
      </c>
      <c r="V183" s="239">
        <v>0</v>
      </c>
      <c r="W183" s="239">
        <v>0</v>
      </c>
      <c r="X183" s="239">
        <v>0</v>
      </c>
      <c r="Y183" s="239">
        <v>0</v>
      </c>
      <c r="Z183" s="239">
        <v>0</v>
      </c>
    </row>
    <row r="184" spans="1:26" x14ac:dyDescent="0.3">
      <c r="A184" s="322" t="s">
        <v>599</v>
      </c>
      <c r="B184" s="204">
        <v>0</v>
      </c>
      <c r="C184" s="204">
        <v>0</v>
      </c>
      <c r="D184" s="204">
        <v>0</v>
      </c>
      <c r="E184" s="204">
        <v>0</v>
      </c>
      <c r="F184" s="204">
        <v>0</v>
      </c>
      <c r="G184" s="204">
        <v>0</v>
      </c>
      <c r="H184" s="204">
        <v>0</v>
      </c>
      <c r="I184" s="204">
        <v>0</v>
      </c>
      <c r="J184" s="204">
        <v>0</v>
      </c>
      <c r="K184" s="204">
        <v>0</v>
      </c>
      <c r="L184" s="204">
        <v>0</v>
      </c>
      <c r="M184" s="204">
        <v>0</v>
      </c>
      <c r="N184" s="204">
        <v>0</v>
      </c>
      <c r="O184" s="204">
        <v>0</v>
      </c>
      <c r="P184" s="204">
        <v>0</v>
      </c>
      <c r="Q184" s="204">
        <v>0</v>
      </c>
      <c r="R184" s="204">
        <v>0</v>
      </c>
      <c r="S184" s="239">
        <v>0</v>
      </c>
      <c r="T184" s="319" t="e">
        <v>#DIV/0!</v>
      </c>
      <c r="U184" s="239">
        <v>0</v>
      </c>
      <c r="V184" s="239">
        <v>0</v>
      </c>
      <c r="W184" s="239">
        <v>0</v>
      </c>
      <c r="X184" s="239">
        <v>0</v>
      </c>
      <c r="Y184" s="239">
        <v>0</v>
      </c>
      <c r="Z184" s="239">
        <v>0</v>
      </c>
    </row>
    <row r="185" spans="1:26" x14ac:dyDescent="0.3">
      <c r="A185" s="322" t="s">
        <v>600</v>
      </c>
      <c r="B185" s="204">
        <v>0</v>
      </c>
      <c r="C185" s="204">
        <v>0</v>
      </c>
      <c r="D185" s="204">
        <v>0</v>
      </c>
      <c r="E185" s="204">
        <v>0</v>
      </c>
      <c r="F185" s="204">
        <v>0</v>
      </c>
      <c r="G185" s="204">
        <v>0</v>
      </c>
      <c r="H185" s="204">
        <v>0</v>
      </c>
      <c r="I185" s="204">
        <v>0</v>
      </c>
      <c r="J185" s="204">
        <v>0</v>
      </c>
      <c r="K185" s="204">
        <v>0</v>
      </c>
      <c r="L185" s="204">
        <v>0</v>
      </c>
      <c r="M185" s="204">
        <v>0</v>
      </c>
      <c r="N185" s="204">
        <v>0</v>
      </c>
      <c r="O185" s="204">
        <v>0</v>
      </c>
      <c r="P185" s="204">
        <v>0</v>
      </c>
      <c r="Q185" s="204">
        <v>0</v>
      </c>
      <c r="R185" s="204">
        <v>0</v>
      </c>
      <c r="S185" s="239">
        <v>0</v>
      </c>
      <c r="T185" s="319" t="e">
        <v>#DIV/0!</v>
      </c>
      <c r="U185" s="239">
        <v>0</v>
      </c>
      <c r="V185" s="239">
        <v>0</v>
      </c>
      <c r="W185" s="239">
        <v>0</v>
      </c>
      <c r="X185" s="239">
        <v>0</v>
      </c>
      <c r="Y185" s="239">
        <v>0</v>
      </c>
      <c r="Z185" s="239">
        <v>0</v>
      </c>
    </row>
    <row r="186" spans="1:26" x14ac:dyDescent="0.3">
      <c r="A186" s="322" t="s">
        <v>601</v>
      </c>
      <c r="B186" s="204">
        <v>0</v>
      </c>
      <c r="C186" s="204">
        <v>0</v>
      </c>
      <c r="D186" s="204">
        <v>0</v>
      </c>
      <c r="E186" s="204">
        <v>0</v>
      </c>
      <c r="F186" s="204">
        <v>0</v>
      </c>
      <c r="G186" s="204">
        <v>0</v>
      </c>
      <c r="H186" s="204">
        <v>0</v>
      </c>
      <c r="I186" s="204">
        <v>0</v>
      </c>
      <c r="J186" s="204">
        <v>0</v>
      </c>
      <c r="K186" s="204">
        <v>0</v>
      </c>
      <c r="L186" s="204">
        <v>0</v>
      </c>
      <c r="M186" s="204">
        <v>0</v>
      </c>
      <c r="N186" s="204">
        <v>0</v>
      </c>
      <c r="O186" s="204">
        <v>0</v>
      </c>
      <c r="P186" s="204">
        <v>0</v>
      </c>
      <c r="Q186" s="204">
        <v>0</v>
      </c>
      <c r="R186" s="204">
        <v>0</v>
      </c>
      <c r="S186" s="239">
        <v>0</v>
      </c>
      <c r="T186" s="319" t="e">
        <v>#DIV/0!</v>
      </c>
      <c r="U186" s="239">
        <v>0</v>
      </c>
      <c r="V186" s="239">
        <v>0</v>
      </c>
      <c r="W186" s="239">
        <v>0</v>
      </c>
      <c r="X186" s="239">
        <v>0</v>
      </c>
      <c r="Y186" s="239">
        <v>0</v>
      </c>
      <c r="Z186" s="239">
        <v>0</v>
      </c>
    </row>
    <row r="187" spans="1:26" x14ac:dyDescent="0.3">
      <c r="A187" s="322" t="s">
        <v>602</v>
      </c>
      <c r="B187" s="204">
        <v>0</v>
      </c>
      <c r="C187" s="204">
        <v>0</v>
      </c>
      <c r="D187" s="204">
        <v>0</v>
      </c>
      <c r="E187" s="204">
        <v>0</v>
      </c>
      <c r="F187" s="204">
        <v>0</v>
      </c>
      <c r="G187" s="204">
        <v>0</v>
      </c>
      <c r="H187" s="204">
        <v>0</v>
      </c>
      <c r="I187" s="204">
        <v>0</v>
      </c>
      <c r="J187" s="204">
        <v>0</v>
      </c>
      <c r="K187" s="204">
        <v>0</v>
      </c>
      <c r="L187" s="204">
        <v>0</v>
      </c>
      <c r="M187" s="204">
        <v>0</v>
      </c>
      <c r="N187" s="204">
        <v>0</v>
      </c>
      <c r="O187" s="204">
        <v>0</v>
      </c>
      <c r="P187" s="204">
        <v>0</v>
      </c>
      <c r="Q187" s="204">
        <v>0</v>
      </c>
      <c r="R187" s="204">
        <v>0</v>
      </c>
      <c r="S187" s="239">
        <v>0</v>
      </c>
      <c r="T187" s="319" t="e">
        <v>#DIV/0!</v>
      </c>
      <c r="U187" s="239">
        <v>0</v>
      </c>
      <c r="V187" s="239">
        <v>0</v>
      </c>
      <c r="W187" s="239">
        <v>0</v>
      </c>
      <c r="X187" s="239">
        <v>0</v>
      </c>
      <c r="Y187" s="239">
        <v>0</v>
      </c>
      <c r="Z187" s="239">
        <v>0</v>
      </c>
    </row>
    <row r="188" spans="1:26" x14ac:dyDescent="0.3">
      <c r="A188" s="322" t="s">
        <v>603</v>
      </c>
      <c r="B188" s="204">
        <v>0</v>
      </c>
      <c r="C188" s="204">
        <v>0</v>
      </c>
      <c r="D188" s="204">
        <v>0</v>
      </c>
      <c r="E188" s="204">
        <v>0</v>
      </c>
      <c r="F188" s="204">
        <v>0</v>
      </c>
      <c r="G188" s="204">
        <v>0</v>
      </c>
      <c r="H188" s="204">
        <v>0</v>
      </c>
      <c r="I188" s="204">
        <v>0</v>
      </c>
      <c r="J188" s="204">
        <v>0</v>
      </c>
      <c r="K188" s="204">
        <v>0</v>
      </c>
      <c r="L188" s="204">
        <v>0</v>
      </c>
      <c r="M188" s="204">
        <v>0</v>
      </c>
      <c r="N188" s="204">
        <v>0</v>
      </c>
      <c r="O188" s="204">
        <v>0</v>
      </c>
      <c r="P188" s="204">
        <v>0</v>
      </c>
      <c r="Q188" s="204">
        <v>0</v>
      </c>
      <c r="R188" s="204">
        <v>0</v>
      </c>
      <c r="S188" s="239">
        <v>0</v>
      </c>
      <c r="T188" s="319" t="e">
        <v>#DIV/0!</v>
      </c>
      <c r="U188" s="239">
        <v>0</v>
      </c>
      <c r="V188" s="239">
        <v>0</v>
      </c>
      <c r="W188" s="239">
        <v>0</v>
      </c>
      <c r="X188" s="239">
        <v>0</v>
      </c>
      <c r="Y188" s="239">
        <v>0</v>
      </c>
      <c r="Z188" s="239">
        <v>0</v>
      </c>
    </row>
    <row r="189" spans="1:26" x14ac:dyDescent="0.3">
      <c r="A189" s="322" t="s">
        <v>604</v>
      </c>
      <c r="B189" s="204">
        <v>0</v>
      </c>
      <c r="C189" s="204">
        <v>0</v>
      </c>
      <c r="D189" s="204">
        <v>0</v>
      </c>
      <c r="E189" s="204">
        <v>0</v>
      </c>
      <c r="F189" s="204">
        <v>0</v>
      </c>
      <c r="G189" s="204">
        <v>0</v>
      </c>
      <c r="H189" s="204">
        <v>0</v>
      </c>
      <c r="I189" s="204">
        <v>0</v>
      </c>
      <c r="J189" s="204">
        <v>0</v>
      </c>
      <c r="K189" s="204">
        <v>0</v>
      </c>
      <c r="L189" s="204">
        <v>0</v>
      </c>
      <c r="M189" s="204">
        <v>0</v>
      </c>
      <c r="N189" s="204">
        <v>0</v>
      </c>
      <c r="O189" s="204">
        <v>0</v>
      </c>
      <c r="P189" s="204">
        <v>0</v>
      </c>
      <c r="Q189" s="204">
        <v>0</v>
      </c>
      <c r="R189" s="204">
        <v>0</v>
      </c>
      <c r="S189" s="239">
        <v>0</v>
      </c>
      <c r="T189" s="319" t="e">
        <v>#DIV/0!</v>
      </c>
      <c r="U189" s="239">
        <v>0</v>
      </c>
      <c r="V189" s="239">
        <v>0</v>
      </c>
      <c r="W189" s="239">
        <v>0</v>
      </c>
      <c r="X189" s="239">
        <v>0</v>
      </c>
      <c r="Y189" s="239">
        <v>0</v>
      </c>
      <c r="Z189" s="239">
        <v>0</v>
      </c>
    </row>
    <row r="190" spans="1:26" x14ac:dyDescent="0.3">
      <c r="A190" s="322" t="s">
        <v>605</v>
      </c>
      <c r="B190" s="204">
        <v>0</v>
      </c>
      <c r="C190" s="204">
        <v>0</v>
      </c>
      <c r="D190" s="204">
        <v>0</v>
      </c>
      <c r="E190" s="204">
        <v>0</v>
      </c>
      <c r="F190" s="204">
        <v>0</v>
      </c>
      <c r="G190" s="204">
        <v>0</v>
      </c>
      <c r="H190" s="204">
        <v>0</v>
      </c>
      <c r="I190" s="204">
        <v>0</v>
      </c>
      <c r="J190" s="204">
        <v>0</v>
      </c>
      <c r="K190" s="204">
        <v>0</v>
      </c>
      <c r="L190" s="204">
        <v>0</v>
      </c>
      <c r="M190" s="204">
        <v>0</v>
      </c>
      <c r="N190" s="204">
        <v>0</v>
      </c>
      <c r="O190" s="204">
        <v>0</v>
      </c>
      <c r="P190" s="204">
        <v>0</v>
      </c>
      <c r="Q190" s="204">
        <v>0</v>
      </c>
      <c r="R190" s="204">
        <v>0</v>
      </c>
      <c r="S190" s="239">
        <v>0</v>
      </c>
      <c r="T190" s="319" t="e">
        <v>#DIV/0!</v>
      </c>
      <c r="U190" s="239">
        <v>0</v>
      </c>
      <c r="V190" s="239">
        <v>0</v>
      </c>
      <c r="W190" s="239">
        <v>0</v>
      </c>
      <c r="X190" s="239">
        <v>0</v>
      </c>
      <c r="Y190" s="239">
        <v>0</v>
      </c>
      <c r="Z190" s="239">
        <v>0</v>
      </c>
    </row>
    <row r="191" spans="1:26" x14ac:dyDescent="0.3">
      <c r="A191" s="322" t="s">
        <v>606</v>
      </c>
      <c r="B191" s="204">
        <v>0</v>
      </c>
      <c r="C191" s="204">
        <v>0</v>
      </c>
      <c r="D191" s="204">
        <v>0</v>
      </c>
      <c r="E191" s="204">
        <v>0</v>
      </c>
      <c r="F191" s="204">
        <v>0</v>
      </c>
      <c r="G191" s="204">
        <v>0</v>
      </c>
      <c r="H191" s="204">
        <v>0</v>
      </c>
      <c r="I191" s="204">
        <v>0</v>
      </c>
      <c r="J191" s="204">
        <v>0</v>
      </c>
      <c r="K191" s="204">
        <v>0</v>
      </c>
      <c r="L191" s="204">
        <v>0</v>
      </c>
      <c r="M191" s="204">
        <v>0</v>
      </c>
      <c r="N191" s="204">
        <v>0</v>
      </c>
      <c r="O191" s="204">
        <v>0</v>
      </c>
      <c r="P191" s="204">
        <v>0</v>
      </c>
      <c r="Q191" s="204">
        <v>0</v>
      </c>
      <c r="R191" s="204">
        <v>0</v>
      </c>
      <c r="S191" s="239">
        <v>0</v>
      </c>
      <c r="T191" s="319" t="e">
        <v>#DIV/0!</v>
      </c>
      <c r="U191" s="239">
        <v>0</v>
      </c>
      <c r="V191" s="239">
        <v>0</v>
      </c>
      <c r="W191" s="239">
        <v>0</v>
      </c>
      <c r="X191" s="239">
        <v>0</v>
      </c>
      <c r="Y191" s="239">
        <v>0</v>
      </c>
      <c r="Z191" s="239">
        <v>0</v>
      </c>
    </row>
    <row r="192" spans="1:26" x14ac:dyDescent="0.3">
      <c r="A192" s="322" t="s">
        <v>607</v>
      </c>
      <c r="B192" s="204">
        <v>107697</v>
      </c>
      <c r="C192" s="204">
        <v>107697</v>
      </c>
      <c r="D192" s="204">
        <v>107697</v>
      </c>
      <c r="E192" s="204">
        <v>3771.4499999999989</v>
      </c>
      <c r="F192" s="204">
        <v>3771.4499999999989</v>
      </c>
      <c r="G192" s="204">
        <v>419.05</v>
      </c>
      <c r="H192" s="204">
        <v>419.05</v>
      </c>
      <c r="I192" s="204">
        <v>419.05</v>
      </c>
      <c r="J192" s="204">
        <v>419.05</v>
      </c>
      <c r="K192" s="204">
        <v>419.05</v>
      </c>
      <c r="L192" s="204">
        <v>419.05</v>
      </c>
      <c r="M192" s="204">
        <v>419.05</v>
      </c>
      <c r="N192" s="204">
        <v>419.05</v>
      </c>
      <c r="O192" s="204">
        <v>419.05</v>
      </c>
      <c r="P192" s="204">
        <v>0</v>
      </c>
      <c r="Q192" s="204">
        <v>0</v>
      </c>
      <c r="R192" s="204">
        <v>0</v>
      </c>
      <c r="S192" s="239">
        <v>3771.4500000000007</v>
      </c>
      <c r="T192" s="319">
        <v>3.5019081311457152E-2</v>
      </c>
      <c r="U192" s="239">
        <v>103925.55</v>
      </c>
      <c r="V192" s="239">
        <v>0</v>
      </c>
      <c r="W192" s="239">
        <v>103925.55</v>
      </c>
      <c r="X192" s="239">
        <v>103925.55</v>
      </c>
      <c r="Y192" s="239">
        <v>0</v>
      </c>
      <c r="Z192" s="239">
        <v>0</v>
      </c>
    </row>
    <row r="193" spans="1:26" x14ac:dyDescent="0.3">
      <c r="A193" s="322" t="s">
        <v>608</v>
      </c>
      <c r="B193" s="204">
        <v>998455</v>
      </c>
      <c r="C193" s="204">
        <v>798764</v>
      </c>
      <c r="D193" s="204">
        <v>798764</v>
      </c>
      <c r="E193" s="204">
        <v>252146.37500000009</v>
      </c>
      <c r="F193" s="204">
        <v>250410.64900000009</v>
      </c>
      <c r="G193" s="204">
        <v>21776.43</v>
      </c>
      <c r="H193" s="204">
        <v>22825.629999999997</v>
      </c>
      <c r="I193" s="204">
        <v>25637.800000000003</v>
      </c>
      <c r="J193" s="204">
        <v>27024.600000000002</v>
      </c>
      <c r="K193" s="204">
        <v>27494.324000000001</v>
      </c>
      <c r="L193" s="204">
        <v>27410.584999999999</v>
      </c>
      <c r="M193" s="204">
        <v>30392.420000000002</v>
      </c>
      <c r="N193" s="204">
        <v>34382.455000000002</v>
      </c>
      <c r="O193" s="204">
        <v>33466.409</v>
      </c>
      <c r="P193" s="204">
        <v>0</v>
      </c>
      <c r="Q193" s="204">
        <v>0</v>
      </c>
      <c r="R193" s="204">
        <v>0</v>
      </c>
      <c r="S193" s="239">
        <v>250410.65299999999</v>
      </c>
      <c r="T193" s="319">
        <v>0.31349767015038232</v>
      </c>
      <c r="U193" s="239">
        <v>548353.34700000007</v>
      </c>
      <c r="V193" s="239">
        <v>0</v>
      </c>
      <c r="W193" s="239">
        <v>546617.62499999988</v>
      </c>
      <c r="X193" s="239">
        <v>546617.62499999988</v>
      </c>
      <c r="Y193" s="239">
        <v>1735.7259999999951</v>
      </c>
      <c r="Z193" s="239">
        <v>-3.9999998989515007E-3</v>
      </c>
    </row>
    <row r="194" spans="1:26" x14ac:dyDescent="0.3">
      <c r="A194" s="322" t="s">
        <v>609</v>
      </c>
      <c r="B194" s="204">
        <v>207641</v>
      </c>
      <c r="C194" s="204">
        <v>667332</v>
      </c>
      <c r="D194" s="204">
        <v>667332</v>
      </c>
      <c r="E194" s="204">
        <v>456333.66300000012</v>
      </c>
      <c r="F194" s="204">
        <v>454288.47300000006</v>
      </c>
      <c r="G194" s="204">
        <v>44503.97</v>
      </c>
      <c r="H194" s="204">
        <v>45580.34</v>
      </c>
      <c r="I194" s="204">
        <v>46129.469999999994</v>
      </c>
      <c r="J194" s="204">
        <v>48429.689999999995</v>
      </c>
      <c r="K194" s="204">
        <v>49874.883999999991</v>
      </c>
      <c r="L194" s="204">
        <v>52658.73</v>
      </c>
      <c r="M194" s="204">
        <v>53431.01999999999</v>
      </c>
      <c r="N194" s="204">
        <v>56952.309000000001</v>
      </c>
      <c r="O194" s="204">
        <v>56714.080000000002</v>
      </c>
      <c r="P194" s="204">
        <v>0</v>
      </c>
      <c r="Q194" s="204">
        <v>0</v>
      </c>
      <c r="R194" s="204">
        <v>0</v>
      </c>
      <c r="S194" s="239">
        <v>454274.49299999996</v>
      </c>
      <c r="T194" s="319">
        <v>0.68073236859614095</v>
      </c>
      <c r="U194" s="239">
        <v>213057.50700000004</v>
      </c>
      <c r="V194" s="239">
        <v>0</v>
      </c>
      <c r="W194" s="239">
        <v>210998.33699999988</v>
      </c>
      <c r="X194" s="239">
        <v>210998.33699999988</v>
      </c>
      <c r="Y194" s="239">
        <v>2045.1900000000605</v>
      </c>
      <c r="Z194" s="239">
        <v>13.980000000097789</v>
      </c>
    </row>
    <row r="195" spans="1:26" x14ac:dyDescent="0.3">
      <c r="A195" s="322" t="s">
        <v>610</v>
      </c>
      <c r="B195" s="204">
        <v>0</v>
      </c>
      <c r="C195" s="204">
        <v>0</v>
      </c>
      <c r="D195" s="204">
        <v>0</v>
      </c>
      <c r="E195" s="204">
        <v>0</v>
      </c>
      <c r="F195" s="204">
        <v>0</v>
      </c>
      <c r="G195" s="204">
        <v>0</v>
      </c>
      <c r="H195" s="204">
        <v>0</v>
      </c>
      <c r="I195" s="204">
        <v>0</v>
      </c>
      <c r="J195" s="204">
        <v>0</v>
      </c>
      <c r="K195" s="204">
        <v>0</v>
      </c>
      <c r="L195" s="204">
        <v>0</v>
      </c>
      <c r="M195" s="204">
        <v>0</v>
      </c>
      <c r="N195" s="204">
        <v>0</v>
      </c>
      <c r="O195" s="204">
        <v>0</v>
      </c>
      <c r="P195" s="204">
        <v>0</v>
      </c>
      <c r="Q195" s="204">
        <v>0</v>
      </c>
      <c r="R195" s="204">
        <v>0</v>
      </c>
      <c r="S195" s="239">
        <v>0</v>
      </c>
      <c r="T195" s="319" t="e">
        <v>#DIV/0!</v>
      </c>
      <c r="U195" s="239">
        <v>0</v>
      </c>
      <c r="V195" s="239">
        <v>0</v>
      </c>
      <c r="W195" s="239">
        <v>0</v>
      </c>
      <c r="X195" s="239">
        <v>0</v>
      </c>
      <c r="Y195" s="239">
        <v>0</v>
      </c>
      <c r="Z195" s="239">
        <v>0</v>
      </c>
    </row>
    <row r="196" spans="1:26" x14ac:dyDescent="0.3">
      <c r="A196" s="322" t="s">
        <v>611</v>
      </c>
      <c r="B196" s="204">
        <v>0</v>
      </c>
      <c r="C196" s="204">
        <v>0</v>
      </c>
      <c r="D196" s="204">
        <v>0</v>
      </c>
      <c r="E196" s="204">
        <v>0</v>
      </c>
      <c r="F196" s="204">
        <v>0</v>
      </c>
      <c r="G196" s="204">
        <v>0</v>
      </c>
      <c r="H196" s="204">
        <v>0</v>
      </c>
      <c r="I196" s="204">
        <v>0</v>
      </c>
      <c r="J196" s="204">
        <v>0</v>
      </c>
      <c r="K196" s="204">
        <v>0</v>
      </c>
      <c r="L196" s="204">
        <v>0</v>
      </c>
      <c r="M196" s="204">
        <v>0</v>
      </c>
      <c r="N196" s="204">
        <v>0</v>
      </c>
      <c r="O196" s="204">
        <v>0</v>
      </c>
      <c r="P196" s="204">
        <v>0</v>
      </c>
      <c r="Q196" s="204">
        <v>0</v>
      </c>
      <c r="R196" s="204">
        <v>0</v>
      </c>
      <c r="S196" s="239">
        <v>0</v>
      </c>
      <c r="T196" s="319" t="e">
        <v>#DIV/0!</v>
      </c>
      <c r="U196" s="239">
        <v>0</v>
      </c>
      <c r="V196" s="239">
        <v>0</v>
      </c>
      <c r="W196" s="239">
        <v>0</v>
      </c>
      <c r="X196" s="239">
        <v>0</v>
      </c>
      <c r="Y196" s="239">
        <v>0</v>
      </c>
      <c r="Z196" s="239">
        <v>0</v>
      </c>
    </row>
    <row r="197" spans="1:26" x14ac:dyDescent="0.3">
      <c r="A197" s="322" t="s">
        <v>612</v>
      </c>
      <c r="B197" s="204">
        <v>1000000</v>
      </c>
      <c r="C197" s="204">
        <v>1000000</v>
      </c>
      <c r="D197" s="204">
        <v>1000000</v>
      </c>
      <c r="E197" s="204">
        <v>560962.48900000006</v>
      </c>
      <c r="F197" s="204">
        <v>501931.46000000008</v>
      </c>
      <c r="G197" s="204">
        <v>42582.348000000005</v>
      </c>
      <c r="H197" s="204">
        <v>49947.25</v>
      </c>
      <c r="I197" s="204">
        <v>49991.208000000006</v>
      </c>
      <c r="J197" s="204">
        <v>62511.47800000001</v>
      </c>
      <c r="K197" s="204">
        <v>49008.628000000012</v>
      </c>
      <c r="L197" s="204">
        <v>55456.76</v>
      </c>
      <c r="M197" s="204">
        <v>59741.515999999989</v>
      </c>
      <c r="N197" s="204">
        <v>69161.246799999994</v>
      </c>
      <c r="O197" s="204">
        <v>63512.526000000005</v>
      </c>
      <c r="P197" s="204">
        <v>0</v>
      </c>
      <c r="Q197" s="204">
        <v>0</v>
      </c>
      <c r="R197" s="204">
        <v>0</v>
      </c>
      <c r="S197" s="239">
        <v>501912.96080000006</v>
      </c>
      <c r="T197" s="319">
        <v>0.50191296080000003</v>
      </c>
      <c r="U197" s="239">
        <v>498087.03919999994</v>
      </c>
      <c r="V197" s="239">
        <v>0</v>
      </c>
      <c r="W197" s="239">
        <v>439037.51099999994</v>
      </c>
      <c r="X197" s="239">
        <v>439037.51099999994</v>
      </c>
      <c r="Y197" s="239">
        <v>59031.02899999998</v>
      </c>
      <c r="Z197" s="239">
        <v>18.49920000002021</v>
      </c>
    </row>
    <row r="198" spans="1:26" x14ac:dyDescent="0.3">
      <c r="A198" s="322" t="s">
        <v>613</v>
      </c>
      <c r="B198" s="204">
        <v>100000</v>
      </c>
      <c r="C198" s="204">
        <v>100000</v>
      </c>
      <c r="D198" s="204">
        <v>100000</v>
      </c>
      <c r="E198" s="204">
        <v>23785.799999999985</v>
      </c>
      <c r="F198" s="204">
        <v>15951.320000000002</v>
      </c>
      <c r="G198" s="204">
        <v>806.05000000000007</v>
      </c>
      <c r="H198" s="204">
        <v>1972.21</v>
      </c>
      <c r="I198" s="204">
        <v>1094.1099999999999</v>
      </c>
      <c r="J198" s="204">
        <v>4256.1599999999989</v>
      </c>
      <c r="K198" s="204">
        <v>1090.94</v>
      </c>
      <c r="L198" s="204">
        <v>2007.57</v>
      </c>
      <c r="M198" s="204">
        <v>1820.02</v>
      </c>
      <c r="N198" s="204">
        <v>1558.03</v>
      </c>
      <c r="O198" s="204">
        <v>1346.23</v>
      </c>
      <c r="P198" s="204">
        <v>0</v>
      </c>
      <c r="Q198" s="204">
        <v>0</v>
      </c>
      <c r="R198" s="204">
        <v>0</v>
      </c>
      <c r="S198" s="239">
        <v>15951.32</v>
      </c>
      <c r="T198" s="319">
        <v>0.15951319999999999</v>
      </c>
      <c r="U198" s="239">
        <v>84048.68</v>
      </c>
      <c r="V198" s="239">
        <v>0</v>
      </c>
      <c r="W198" s="239">
        <v>76214.200000000012</v>
      </c>
      <c r="X198" s="239">
        <v>76214.200000000012</v>
      </c>
      <c r="Y198" s="239">
        <v>7834.4799999999832</v>
      </c>
      <c r="Z198" s="239">
        <v>0</v>
      </c>
    </row>
    <row r="199" spans="1:26" x14ac:dyDescent="0.3">
      <c r="A199" s="322" t="s">
        <v>614</v>
      </c>
      <c r="B199" s="204">
        <v>1500</v>
      </c>
      <c r="C199" s="204">
        <v>1500</v>
      </c>
      <c r="D199" s="204">
        <v>1500</v>
      </c>
      <c r="E199" s="204">
        <v>0</v>
      </c>
      <c r="F199" s="204">
        <v>0</v>
      </c>
      <c r="G199" s="204">
        <v>0</v>
      </c>
      <c r="H199" s="204">
        <v>0</v>
      </c>
      <c r="I199" s="204">
        <v>0</v>
      </c>
      <c r="J199" s="204">
        <v>0</v>
      </c>
      <c r="K199" s="204">
        <v>0</v>
      </c>
      <c r="L199" s="204">
        <v>0</v>
      </c>
      <c r="M199" s="204">
        <v>0</v>
      </c>
      <c r="N199" s="204">
        <v>0</v>
      </c>
      <c r="O199" s="204">
        <v>0</v>
      </c>
      <c r="P199" s="204">
        <v>0</v>
      </c>
      <c r="Q199" s="204">
        <v>0</v>
      </c>
      <c r="R199" s="204">
        <v>0</v>
      </c>
      <c r="S199" s="239">
        <v>0</v>
      </c>
      <c r="T199" s="319">
        <v>0</v>
      </c>
      <c r="U199" s="239">
        <v>1500</v>
      </c>
      <c r="V199" s="239">
        <v>0</v>
      </c>
      <c r="W199" s="239">
        <v>1500</v>
      </c>
      <c r="X199" s="239">
        <v>1500</v>
      </c>
      <c r="Y199" s="239">
        <v>0</v>
      </c>
      <c r="Z199" s="239">
        <v>0</v>
      </c>
    </row>
    <row r="200" spans="1:26" x14ac:dyDescent="0.3">
      <c r="A200" s="322" t="s">
        <v>615</v>
      </c>
      <c r="B200" s="204">
        <v>400000</v>
      </c>
      <c r="C200" s="204">
        <v>400000</v>
      </c>
      <c r="D200" s="204">
        <v>400000</v>
      </c>
      <c r="E200" s="204">
        <v>292969.65800000011</v>
      </c>
      <c r="F200" s="204">
        <v>283116.35400000011</v>
      </c>
      <c r="G200" s="204">
        <v>15746.99</v>
      </c>
      <c r="H200" s="204">
        <v>25424.887999999995</v>
      </c>
      <c r="I200" s="204">
        <v>31284.655999999995</v>
      </c>
      <c r="J200" s="204">
        <v>35680.254000000001</v>
      </c>
      <c r="K200" s="204">
        <v>42876.36</v>
      </c>
      <c r="L200" s="204">
        <v>28249.988000000005</v>
      </c>
      <c r="M200" s="204">
        <v>23923.870000000003</v>
      </c>
      <c r="N200" s="204">
        <v>65259.097999999991</v>
      </c>
      <c r="O200" s="204">
        <v>14655.05</v>
      </c>
      <c r="P200" s="204">
        <v>0</v>
      </c>
      <c r="Q200" s="204">
        <v>0</v>
      </c>
      <c r="R200" s="204">
        <v>0</v>
      </c>
      <c r="S200" s="239">
        <v>283101.15399999998</v>
      </c>
      <c r="T200" s="319">
        <v>0.707752885</v>
      </c>
      <c r="U200" s="239">
        <v>116898.84600000002</v>
      </c>
      <c r="V200" s="239">
        <v>0</v>
      </c>
      <c r="W200" s="239">
        <v>107030.34199999989</v>
      </c>
      <c r="X200" s="239">
        <v>107030.34199999989</v>
      </c>
      <c r="Y200" s="239">
        <v>9853.3040000000037</v>
      </c>
      <c r="Z200" s="239">
        <v>15.200000000128057</v>
      </c>
    </row>
    <row r="201" spans="1:26" x14ac:dyDescent="0.3">
      <c r="A201" s="322" t="s">
        <v>616</v>
      </c>
      <c r="B201" s="204">
        <v>0</v>
      </c>
      <c r="C201" s="204">
        <v>0</v>
      </c>
      <c r="D201" s="204">
        <v>0</v>
      </c>
      <c r="E201" s="204">
        <v>0</v>
      </c>
      <c r="F201" s="204">
        <v>0</v>
      </c>
      <c r="G201" s="204">
        <v>0</v>
      </c>
      <c r="H201" s="204">
        <v>0</v>
      </c>
      <c r="I201" s="204">
        <v>0</v>
      </c>
      <c r="J201" s="204">
        <v>0</v>
      </c>
      <c r="K201" s="204">
        <v>0</v>
      </c>
      <c r="L201" s="204">
        <v>0</v>
      </c>
      <c r="M201" s="204">
        <v>0</v>
      </c>
      <c r="N201" s="204">
        <v>0</v>
      </c>
      <c r="O201" s="204">
        <v>0</v>
      </c>
      <c r="P201" s="204">
        <v>0</v>
      </c>
      <c r="Q201" s="204">
        <v>0</v>
      </c>
      <c r="R201" s="204">
        <v>0</v>
      </c>
      <c r="S201" s="239">
        <v>0</v>
      </c>
      <c r="T201" s="319" t="e">
        <v>#DIV/0!</v>
      </c>
      <c r="U201" s="239">
        <v>0</v>
      </c>
      <c r="V201" s="239">
        <v>0</v>
      </c>
      <c r="W201" s="239">
        <v>0</v>
      </c>
      <c r="X201" s="239">
        <v>0</v>
      </c>
      <c r="Y201" s="239">
        <v>0</v>
      </c>
      <c r="Z201" s="239">
        <v>0</v>
      </c>
    </row>
    <row r="202" spans="1:26" x14ac:dyDescent="0.3">
      <c r="A202" s="322" t="s">
        <v>617</v>
      </c>
      <c r="B202" s="204">
        <v>1300000</v>
      </c>
      <c r="C202" s="204">
        <v>1040000</v>
      </c>
      <c r="D202" s="204">
        <v>0</v>
      </c>
      <c r="E202" s="204">
        <v>0</v>
      </c>
      <c r="F202" s="204">
        <v>0</v>
      </c>
      <c r="G202" s="204">
        <v>0</v>
      </c>
      <c r="H202" s="204">
        <v>0</v>
      </c>
      <c r="I202" s="204">
        <v>0</v>
      </c>
      <c r="J202" s="204">
        <v>0</v>
      </c>
      <c r="K202" s="204">
        <v>0</v>
      </c>
      <c r="L202" s="204">
        <v>0</v>
      </c>
      <c r="M202" s="204">
        <v>0</v>
      </c>
      <c r="N202" s="204">
        <v>0</v>
      </c>
      <c r="O202" s="204">
        <v>0</v>
      </c>
      <c r="P202" s="204">
        <v>0</v>
      </c>
      <c r="Q202" s="204">
        <v>0</v>
      </c>
      <c r="R202" s="204">
        <v>0</v>
      </c>
      <c r="S202" s="239">
        <v>0</v>
      </c>
      <c r="T202" s="319">
        <v>0</v>
      </c>
      <c r="U202" s="239">
        <v>1040000</v>
      </c>
      <c r="V202" s="239">
        <v>1040000</v>
      </c>
      <c r="W202" s="239">
        <v>1040000</v>
      </c>
      <c r="X202" s="239">
        <v>0</v>
      </c>
      <c r="Y202" s="239">
        <v>0</v>
      </c>
      <c r="Z202" s="239">
        <v>0</v>
      </c>
    </row>
    <row r="203" spans="1:26" x14ac:dyDescent="0.3">
      <c r="A203" s="322" t="s">
        <v>618</v>
      </c>
      <c r="B203" s="204">
        <v>0</v>
      </c>
      <c r="C203" s="204">
        <v>0</v>
      </c>
      <c r="D203" s="204">
        <v>0</v>
      </c>
      <c r="E203" s="204">
        <v>0</v>
      </c>
      <c r="F203" s="204">
        <v>0</v>
      </c>
      <c r="G203" s="204">
        <v>0</v>
      </c>
      <c r="H203" s="204">
        <v>0</v>
      </c>
      <c r="I203" s="204">
        <v>0</v>
      </c>
      <c r="J203" s="204">
        <v>0</v>
      </c>
      <c r="K203" s="204">
        <v>0</v>
      </c>
      <c r="L203" s="204">
        <v>0</v>
      </c>
      <c r="M203" s="204">
        <v>0</v>
      </c>
      <c r="N203" s="204">
        <v>0</v>
      </c>
      <c r="O203" s="204">
        <v>0</v>
      </c>
      <c r="P203" s="204">
        <v>0</v>
      </c>
      <c r="Q203" s="204">
        <v>0</v>
      </c>
      <c r="R203" s="204">
        <v>0</v>
      </c>
      <c r="S203" s="239">
        <v>0</v>
      </c>
      <c r="T203" s="319" t="e">
        <v>#DIV/0!</v>
      </c>
      <c r="U203" s="239">
        <v>0</v>
      </c>
      <c r="V203" s="239">
        <v>0</v>
      </c>
      <c r="W203" s="239">
        <v>0</v>
      </c>
      <c r="X203" s="239">
        <v>0</v>
      </c>
      <c r="Y203" s="239">
        <v>0</v>
      </c>
      <c r="Z203" s="239">
        <v>0</v>
      </c>
    </row>
    <row r="204" spans="1:26" x14ac:dyDescent="0.3">
      <c r="A204" s="322" t="s">
        <v>619</v>
      </c>
      <c r="B204" s="204">
        <v>0</v>
      </c>
      <c r="C204" s="204">
        <v>0</v>
      </c>
      <c r="D204" s="204">
        <v>0</v>
      </c>
      <c r="E204" s="204">
        <v>0</v>
      </c>
      <c r="F204" s="204">
        <v>0</v>
      </c>
      <c r="G204" s="204">
        <v>0</v>
      </c>
      <c r="H204" s="204">
        <v>0</v>
      </c>
      <c r="I204" s="204">
        <v>0</v>
      </c>
      <c r="J204" s="204">
        <v>0</v>
      </c>
      <c r="K204" s="204">
        <v>0</v>
      </c>
      <c r="L204" s="204">
        <v>0</v>
      </c>
      <c r="M204" s="204">
        <v>0</v>
      </c>
      <c r="N204" s="204">
        <v>0</v>
      </c>
      <c r="O204" s="204">
        <v>0</v>
      </c>
      <c r="P204" s="204">
        <v>0</v>
      </c>
      <c r="Q204" s="204">
        <v>0</v>
      </c>
      <c r="R204" s="204">
        <v>0</v>
      </c>
      <c r="S204" s="239">
        <v>0</v>
      </c>
      <c r="T204" s="319" t="e">
        <v>#DIV/0!</v>
      </c>
      <c r="U204" s="239">
        <v>0</v>
      </c>
      <c r="V204" s="239">
        <v>0</v>
      </c>
      <c r="W204" s="239">
        <v>0</v>
      </c>
      <c r="X204" s="239">
        <v>0</v>
      </c>
      <c r="Y204" s="239">
        <v>0</v>
      </c>
      <c r="Z204" s="239">
        <v>0</v>
      </c>
    </row>
    <row r="205" spans="1:26" x14ac:dyDescent="0.3">
      <c r="A205" s="322" t="s">
        <v>620</v>
      </c>
      <c r="B205" s="204">
        <v>0</v>
      </c>
      <c r="C205" s="204">
        <v>0</v>
      </c>
      <c r="D205" s="204">
        <v>0</v>
      </c>
      <c r="E205" s="204">
        <v>0</v>
      </c>
      <c r="F205" s="204">
        <v>0</v>
      </c>
      <c r="G205" s="204">
        <v>0</v>
      </c>
      <c r="H205" s="204">
        <v>0</v>
      </c>
      <c r="I205" s="204">
        <v>0</v>
      </c>
      <c r="J205" s="204">
        <v>0</v>
      </c>
      <c r="K205" s="204">
        <v>0</v>
      </c>
      <c r="L205" s="204">
        <v>0</v>
      </c>
      <c r="M205" s="204">
        <v>0</v>
      </c>
      <c r="N205" s="204">
        <v>0</v>
      </c>
      <c r="O205" s="204">
        <v>0</v>
      </c>
      <c r="P205" s="204">
        <v>0</v>
      </c>
      <c r="Q205" s="204">
        <v>0</v>
      </c>
      <c r="R205" s="204">
        <v>0</v>
      </c>
      <c r="S205" s="239">
        <v>0</v>
      </c>
      <c r="T205" s="319" t="e">
        <v>#DIV/0!</v>
      </c>
      <c r="U205" s="239">
        <v>0</v>
      </c>
      <c r="V205" s="239">
        <v>0</v>
      </c>
      <c r="W205" s="239">
        <v>0</v>
      </c>
      <c r="X205" s="239">
        <v>0</v>
      </c>
      <c r="Y205" s="239">
        <v>0</v>
      </c>
      <c r="Z205" s="239">
        <v>0</v>
      </c>
    </row>
    <row r="206" spans="1:26" x14ac:dyDescent="0.3">
      <c r="A206" s="322" t="s">
        <v>621</v>
      </c>
      <c r="B206" s="204">
        <v>0</v>
      </c>
      <c r="C206" s="204">
        <v>0</v>
      </c>
      <c r="D206" s="204">
        <v>0</v>
      </c>
      <c r="E206" s="204">
        <v>0</v>
      </c>
      <c r="F206" s="204">
        <v>0</v>
      </c>
      <c r="G206" s="204">
        <v>0</v>
      </c>
      <c r="H206" s="204">
        <v>0</v>
      </c>
      <c r="I206" s="204">
        <v>0</v>
      </c>
      <c r="J206" s="204">
        <v>0</v>
      </c>
      <c r="K206" s="204">
        <v>0</v>
      </c>
      <c r="L206" s="204">
        <v>0</v>
      </c>
      <c r="M206" s="204">
        <v>0</v>
      </c>
      <c r="N206" s="204">
        <v>0</v>
      </c>
      <c r="O206" s="204">
        <v>0</v>
      </c>
      <c r="P206" s="204">
        <v>0</v>
      </c>
      <c r="Q206" s="204">
        <v>0</v>
      </c>
      <c r="R206" s="204">
        <v>0</v>
      </c>
      <c r="S206" s="239">
        <v>0</v>
      </c>
      <c r="T206" s="319" t="e">
        <v>#DIV/0!</v>
      </c>
      <c r="U206" s="239">
        <v>0</v>
      </c>
      <c r="V206" s="239">
        <v>0</v>
      </c>
      <c r="W206" s="239">
        <v>0</v>
      </c>
      <c r="X206" s="239">
        <v>0</v>
      </c>
      <c r="Y206" s="239">
        <v>0</v>
      </c>
      <c r="Z206" s="239">
        <v>0</v>
      </c>
    </row>
    <row r="207" spans="1:26" x14ac:dyDescent="0.3">
      <c r="A207" s="322" t="s">
        <v>622</v>
      </c>
      <c r="B207" s="204">
        <v>0</v>
      </c>
      <c r="C207" s="204">
        <v>0</v>
      </c>
      <c r="D207" s="204">
        <v>0</v>
      </c>
      <c r="E207" s="204">
        <v>0</v>
      </c>
      <c r="F207" s="204">
        <v>0</v>
      </c>
      <c r="G207" s="204">
        <v>0</v>
      </c>
      <c r="H207" s="204">
        <v>0</v>
      </c>
      <c r="I207" s="204">
        <v>0</v>
      </c>
      <c r="J207" s="204">
        <v>0</v>
      </c>
      <c r="K207" s="204">
        <v>0</v>
      </c>
      <c r="L207" s="204">
        <v>0</v>
      </c>
      <c r="M207" s="204">
        <v>0</v>
      </c>
      <c r="N207" s="204">
        <v>0</v>
      </c>
      <c r="O207" s="204">
        <v>0</v>
      </c>
      <c r="P207" s="204">
        <v>0</v>
      </c>
      <c r="Q207" s="204">
        <v>0</v>
      </c>
      <c r="R207" s="204">
        <v>0</v>
      </c>
      <c r="S207" s="239">
        <v>0</v>
      </c>
      <c r="T207" s="319" t="e">
        <v>#DIV/0!</v>
      </c>
      <c r="U207" s="239">
        <v>0</v>
      </c>
      <c r="V207" s="239">
        <v>0</v>
      </c>
      <c r="W207" s="239">
        <v>0</v>
      </c>
      <c r="X207" s="239">
        <v>0</v>
      </c>
      <c r="Y207" s="239">
        <v>0</v>
      </c>
      <c r="Z207" s="239">
        <v>0</v>
      </c>
    </row>
    <row r="208" spans="1:26" x14ac:dyDescent="0.3">
      <c r="A208" s="322" t="s">
        <v>623</v>
      </c>
      <c r="B208" s="204">
        <v>0</v>
      </c>
      <c r="C208" s="204">
        <v>0</v>
      </c>
      <c r="D208" s="204">
        <v>0</v>
      </c>
      <c r="E208" s="204">
        <v>0</v>
      </c>
      <c r="F208" s="204">
        <v>0</v>
      </c>
      <c r="G208" s="204">
        <v>0</v>
      </c>
      <c r="H208" s="204">
        <v>0</v>
      </c>
      <c r="I208" s="204">
        <v>0</v>
      </c>
      <c r="J208" s="204">
        <v>0</v>
      </c>
      <c r="K208" s="204">
        <v>0</v>
      </c>
      <c r="L208" s="204">
        <v>0</v>
      </c>
      <c r="M208" s="204">
        <v>0</v>
      </c>
      <c r="N208" s="204">
        <v>0</v>
      </c>
      <c r="O208" s="204">
        <v>0</v>
      </c>
      <c r="P208" s="204">
        <v>0</v>
      </c>
      <c r="Q208" s="204">
        <v>0</v>
      </c>
      <c r="R208" s="204">
        <v>0</v>
      </c>
      <c r="S208" s="239">
        <v>0</v>
      </c>
      <c r="T208" s="319" t="e">
        <v>#DIV/0!</v>
      </c>
      <c r="U208" s="239">
        <v>0</v>
      </c>
      <c r="V208" s="239">
        <v>0</v>
      </c>
      <c r="W208" s="239">
        <v>0</v>
      </c>
      <c r="X208" s="239">
        <v>0</v>
      </c>
      <c r="Y208" s="239">
        <v>0</v>
      </c>
      <c r="Z208" s="239">
        <v>0</v>
      </c>
    </row>
    <row r="209" spans="1:26" ht="24" x14ac:dyDescent="0.3">
      <c r="A209" s="322" t="s">
        <v>624</v>
      </c>
      <c r="B209" s="204">
        <v>0</v>
      </c>
      <c r="C209" s="204">
        <v>0</v>
      </c>
      <c r="D209" s="204">
        <v>0</v>
      </c>
      <c r="E209" s="204">
        <v>0</v>
      </c>
      <c r="F209" s="204">
        <v>0</v>
      </c>
      <c r="G209" s="204">
        <v>0</v>
      </c>
      <c r="H209" s="204">
        <v>0</v>
      </c>
      <c r="I209" s="204">
        <v>0</v>
      </c>
      <c r="J209" s="204">
        <v>0</v>
      </c>
      <c r="K209" s="204">
        <v>0</v>
      </c>
      <c r="L209" s="204">
        <v>0</v>
      </c>
      <c r="M209" s="204">
        <v>0</v>
      </c>
      <c r="N209" s="204">
        <v>0</v>
      </c>
      <c r="O209" s="204">
        <v>0</v>
      </c>
      <c r="P209" s="204">
        <v>0</v>
      </c>
      <c r="Q209" s="204">
        <v>0</v>
      </c>
      <c r="R209" s="204">
        <v>0</v>
      </c>
      <c r="S209" s="239">
        <v>0</v>
      </c>
      <c r="T209" s="319" t="e">
        <v>#DIV/0!</v>
      </c>
      <c r="U209" s="239">
        <v>0</v>
      </c>
      <c r="V209" s="239">
        <v>0</v>
      </c>
      <c r="W209" s="239">
        <v>0</v>
      </c>
      <c r="X209" s="239">
        <v>0</v>
      </c>
      <c r="Y209" s="239">
        <v>0</v>
      </c>
      <c r="Z209" s="239">
        <v>0</v>
      </c>
    </row>
    <row r="210" spans="1:26" x14ac:dyDescent="0.3">
      <c r="A210" s="322" t="s">
        <v>625</v>
      </c>
      <c r="B210" s="204">
        <v>0</v>
      </c>
      <c r="C210" s="204">
        <v>0</v>
      </c>
      <c r="D210" s="204">
        <v>0</v>
      </c>
      <c r="E210" s="204">
        <v>0</v>
      </c>
      <c r="F210" s="204">
        <v>0</v>
      </c>
      <c r="G210" s="204">
        <v>0</v>
      </c>
      <c r="H210" s="204">
        <v>0</v>
      </c>
      <c r="I210" s="204">
        <v>0</v>
      </c>
      <c r="J210" s="204">
        <v>0</v>
      </c>
      <c r="K210" s="204">
        <v>0</v>
      </c>
      <c r="L210" s="204">
        <v>0</v>
      </c>
      <c r="M210" s="204">
        <v>0</v>
      </c>
      <c r="N210" s="204">
        <v>0</v>
      </c>
      <c r="O210" s="204">
        <v>0</v>
      </c>
      <c r="P210" s="204">
        <v>0</v>
      </c>
      <c r="Q210" s="204">
        <v>0</v>
      </c>
      <c r="R210" s="204">
        <v>0</v>
      </c>
      <c r="S210" s="239">
        <v>0</v>
      </c>
      <c r="T210" s="319" t="e">
        <v>#DIV/0!</v>
      </c>
      <c r="U210" s="239">
        <v>0</v>
      </c>
      <c r="V210" s="239">
        <v>0</v>
      </c>
      <c r="W210" s="239">
        <v>0</v>
      </c>
      <c r="X210" s="239">
        <v>0</v>
      </c>
      <c r="Y210" s="239">
        <v>0</v>
      </c>
      <c r="Z210" s="239">
        <v>0</v>
      </c>
    </row>
    <row r="211" spans="1:26" x14ac:dyDescent="0.3">
      <c r="A211" s="322" t="s">
        <v>626</v>
      </c>
      <c r="B211" s="204">
        <v>0</v>
      </c>
      <c r="C211" s="204">
        <v>0</v>
      </c>
      <c r="D211" s="204">
        <v>0</v>
      </c>
      <c r="E211" s="204">
        <v>0</v>
      </c>
      <c r="F211" s="204">
        <v>0</v>
      </c>
      <c r="G211" s="204">
        <v>0</v>
      </c>
      <c r="H211" s="204">
        <v>0</v>
      </c>
      <c r="I211" s="204">
        <v>0</v>
      </c>
      <c r="J211" s="204">
        <v>0</v>
      </c>
      <c r="K211" s="204">
        <v>0</v>
      </c>
      <c r="L211" s="204">
        <v>0</v>
      </c>
      <c r="M211" s="204">
        <v>0</v>
      </c>
      <c r="N211" s="204">
        <v>0</v>
      </c>
      <c r="O211" s="204">
        <v>0</v>
      </c>
      <c r="P211" s="204">
        <v>0</v>
      </c>
      <c r="Q211" s="204">
        <v>0</v>
      </c>
      <c r="R211" s="204">
        <v>0</v>
      </c>
      <c r="S211" s="239">
        <v>0</v>
      </c>
      <c r="T211" s="319" t="e">
        <v>#DIV/0!</v>
      </c>
      <c r="U211" s="239">
        <v>0</v>
      </c>
      <c r="V211" s="239">
        <v>0</v>
      </c>
      <c r="W211" s="239">
        <v>0</v>
      </c>
      <c r="X211" s="239">
        <v>0</v>
      </c>
      <c r="Y211" s="239">
        <v>0</v>
      </c>
      <c r="Z211" s="239">
        <v>0</v>
      </c>
    </row>
    <row r="212" spans="1:26" x14ac:dyDescent="0.3">
      <c r="A212" s="322" t="s">
        <v>627</v>
      </c>
      <c r="B212" s="204">
        <v>0</v>
      </c>
      <c r="C212" s="204">
        <v>0</v>
      </c>
      <c r="D212" s="204">
        <v>0</v>
      </c>
      <c r="E212" s="204">
        <v>0</v>
      </c>
      <c r="F212" s="204">
        <v>0</v>
      </c>
      <c r="G212" s="204">
        <v>0</v>
      </c>
      <c r="H212" s="204">
        <v>0</v>
      </c>
      <c r="I212" s="204">
        <v>0</v>
      </c>
      <c r="J212" s="204">
        <v>0</v>
      </c>
      <c r="K212" s="204">
        <v>0</v>
      </c>
      <c r="L212" s="204">
        <v>0</v>
      </c>
      <c r="M212" s="204">
        <v>0</v>
      </c>
      <c r="N212" s="204">
        <v>0</v>
      </c>
      <c r="O212" s="204">
        <v>0</v>
      </c>
      <c r="P212" s="204">
        <v>0</v>
      </c>
      <c r="Q212" s="204">
        <v>0</v>
      </c>
      <c r="R212" s="204">
        <v>0</v>
      </c>
      <c r="S212" s="239">
        <v>0</v>
      </c>
      <c r="T212" s="319" t="e">
        <v>#DIV/0!</v>
      </c>
      <c r="U212" s="239">
        <v>0</v>
      </c>
      <c r="V212" s="239">
        <v>0</v>
      </c>
      <c r="W212" s="239">
        <v>0</v>
      </c>
      <c r="X212" s="239">
        <v>0</v>
      </c>
      <c r="Y212" s="239">
        <v>0</v>
      </c>
      <c r="Z212" s="239">
        <v>0</v>
      </c>
    </row>
    <row r="213" spans="1:26" x14ac:dyDescent="0.3">
      <c r="A213" s="322" t="s">
        <v>628</v>
      </c>
      <c r="B213" s="204">
        <v>0</v>
      </c>
      <c r="C213" s="204">
        <v>0</v>
      </c>
      <c r="D213" s="204">
        <v>0</v>
      </c>
      <c r="E213" s="204">
        <v>0</v>
      </c>
      <c r="F213" s="204">
        <v>0</v>
      </c>
      <c r="G213" s="204">
        <v>0</v>
      </c>
      <c r="H213" s="204">
        <v>0</v>
      </c>
      <c r="I213" s="204">
        <v>0</v>
      </c>
      <c r="J213" s="204">
        <v>0</v>
      </c>
      <c r="K213" s="204">
        <v>0</v>
      </c>
      <c r="L213" s="204">
        <v>0</v>
      </c>
      <c r="M213" s="204">
        <v>0</v>
      </c>
      <c r="N213" s="204">
        <v>0</v>
      </c>
      <c r="O213" s="204">
        <v>0</v>
      </c>
      <c r="P213" s="204">
        <v>0</v>
      </c>
      <c r="Q213" s="204">
        <v>0</v>
      </c>
      <c r="R213" s="204">
        <v>0</v>
      </c>
      <c r="S213" s="239">
        <v>0</v>
      </c>
      <c r="T213" s="319" t="e">
        <v>#DIV/0!</v>
      </c>
      <c r="U213" s="239">
        <v>0</v>
      </c>
      <c r="V213" s="239">
        <v>0</v>
      </c>
      <c r="W213" s="239">
        <v>0</v>
      </c>
      <c r="X213" s="239">
        <v>0</v>
      </c>
      <c r="Y213" s="239">
        <v>0</v>
      </c>
      <c r="Z213" s="239">
        <v>0</v>
      </c>
    </row>
    <row r="214" spans="1:26" x14ac:dyDescent="0.3">
      <c r="A214" s="314" t="s">
        <v>629</v>
      </c>
      <c r="B214" s="315">
        <v>0</v>
      </c>
      <c r="C214" s="315">
        <v>0</v>
      </c>
      <c r="D214" s="315">
        <v>0</v>
      </c>
      <c r="E214" s="315">
        <v>0</v>
      </c>
      <c r="F214" s="315">
        <v>0</v>
      </c>
      <c r="G214" s="315">
        <v>0</v>
      </c>
      <c r="H214" s="315">
        <v>0</v>
      </c>
      <c r="I214" s="315">
        <v>0</v>
      </c>
      <c r="J214" s="315">
        <v>0</v>
      </c>
      <c r="K214" s="315">
        <v>0</v>
      </c>
      <c r="L214" s="315">
        <v>0</v>
      </c>
      <c r="M214" s="315">
        <v>0</v>
      </c>
      <c r="N214" s="315">
        <v>0</v>
      </c>
      <c r="O214" s="315">
        <v>0</v>
      </c>
      <c r="P214" s="315">
        <v>0</v>
      </c>
      <c r="Q214" s="315">
        <v>0</v>
      </c>
      <c r="R214" s="315">
        <v>0</v>
      </c>
      <c r="S214" s="316">
        <v>0</v>
      </c>
      <c r="T214" s="317" t="e">
        <v>#DIV/0!</v>
      </c>
      <c r="U214" s="316">
        <v>0</v>
      </c>
      <c r="V214" s="316">
        <v>0</v>
      </c>
      <c r="W214" s="316">
        <v>0</v>
      </c>
      <c r="X214" s="316">
        <v>0</v>
      </c>
      <c r="Y214" s="316">
        <v>0</v>
      </c>
      <c r="Z214" s="316">
        <v>0</v>
      </c>
    </row>
    <row r="215" spans="1:26" x14ac:dyDescent="0.3">
      <c r="A215" s="322" t="s">
        <v>630</v>
      </c>
      <c r="B215" s="204">
        <v>0</v>
      </c>
      <c r="C215" s="204">
        <v>0</v>
      </c>
      <c r="D215" s="204">
        <v>0</v>
      </c>
      <c r="E215" s="204">
        <v>0</v>
      </c>
      <c r="F215" s="204">
        <v>0</v>
      </c>
      <c r="G215" s="204">
        <v>0</v>
      </c>
      <c r="H215" s="204">
        <v>0</v>
      </c>
      <c r="I215" s="204">
        <v>0</v>
      </c>
      <c r="J215" s="204">
        <v>0</v>
      </c>
      <c r="K215" s="204">
        <v>0</v>
      </c>
      <c r="L215" s="204">
        <v>0</v>
      </c>
      <c r="M215" s="204">
        <v>0</v>
      </c>
      <c r="N215" s="204">
        <v>0</v>
      </c>
      <c r="O215" s="204">
        <v>0</v>
      </c>
      <c r="P215" s="204">
        <v>0</v>
      </c>
      <c r="Q215" s="204">
        <v>0</v>
      </c>
      <c r="R215" s="204">
        <v>0</v>
      </c>
      <c r="S215" s="239">
        <v>0</v>
      </c>
      <c r="T215" s="319" t="e">
        <v>#DIV/0!</v>
      </c>
      <c r="U215" s="239">
        <v>0</v>
      </c>
      <c r="V215" s="239">
        <v>0</v>
      </c>
      <c r="W215" s="239">
        <v>0</v>
      </c>
      <c r="X215" s="239">
        <v>0</v>
      </c>
      <c r="Y215" s="239">
        <v>0</v>
      </c>
      <c r="Z215" s="239">
        <v>0</v>
      </c>
    </row>
    <row r="216" spans="1:26" x14ac:dyDescent="0.3">
      <c r="A216" s="322" t="s">
        <v>631</v>
      </c>
      <c r="B216" s="204">
        <v>0</v>
      </c>
      <c r="C216" s="204">
        <v>0</v>
      </c>
      <c r="D216" s="204">
        <v>0</v>
      </c>
      <c r="E216" s="204">
        <v>0</v>
      </c>
      <c r="F216" s="204">
        <v>0</v>
      </c>
      <c r="G216" s="204">
        <v>0</v>
      </c>
      <c r="H216" s="204">
        <v>0</v>
      </c>
      <c r="I216" s="204">
        <v>0</v>
      </c>
      <c r="J216" s="204">
        <v>0</v>
      </c>
      <c r="K216" s="204">
        <v>0</v>
      </c>
      <c r="L216" s="204">
        <v>0</v>
      </c>
      <c r="M216" s="204">
        <v>0</v>
      </c>
      <c r="N216" s="204">
        <v>0</v>
      </c>
      <c r="O216" s="204">
        <v>0</v>
      </c>
      <c r="P216" s="204">
        <v>0</v>
      </c>
      <c r="Q216" s="204">
        <v>0</v>
      </c>
      <c r="R216" s="204">
        <v>0</v>
      </c>
      <c r="S216" s="239">
        <v>0</v>
      </c>
      <c r="T216" s="319" t="e">
        <v>#DIV/0!</v>
      </c>
      <c r="U216" s="239">
        <v>0</v>
      </c>
      <c r="V216" s="239">
        <v>0</v>
      </c>
      <c r="W216" s="239">
        <v>0</v>
      </c>
      <c r="X216" s="239">
        <v>0</v>
      </c>
      <c r="Y216" s="239">
        <v>0</v>
      </c>
      <c r="Z216" s="239">
        <v>0</v>
      </c>
    </row>
    <row r="217" spans="1:26" x14ac:dyDescent="0.3">
      <c r="A217" s="322" t="s">
        <v>632</v>
      </c>
      <c r="B217" s="204">
        <v>0</v>
      </c>
      <c r="C217" s="204">
        <v>0</v>
      </c>
      <c r="D217" s="204">
        <v>0</v>
      </c>
      <c r="E217" s="204">
        <v>0</v>
      </c>
      <c r="F217" s="204">
        <v>0</v>
      </c>
      <c r="G217" s="204">
        <v>0</v>
      </c>
      <c r="H217" s="204">
        <v>0</v>
      </c>
      <c r="I217" s="204">
        <v>0</v>
      </c>
      <c r="J217" s="204">
        <v>0</v>
      </c>
      <c r="K217" s="204">
        <v>0</v>
      </c>
      <c r="L217" s="204">
        <v>0</v>
      </c>
      <c r="M217" s="204">
        <v>0</v>
      </c>
      <c r="N217" s="204">
        <v>0</v>
      </c>
      <c r="O217" s="204">
        <v>0</v>
      </c>
      <c r="P217" s="204">
        <v>0</v>
      </c>
      <c r="Q217" s="204">
        <v>0</v>
      </c>
      <c r="R217" s="204">
        <v>0</v>
      </c>
      <c r="S217" s="239">
        <v>0</v>
      </c>
      <c r="T217" s="319" t="e">
        <v>#DIV/0!</v>
      </c>
      <c r="U217" s="239">
        <v>0</v>
      </c>
      <c r="V217" s="239">
        <v>0</v>
      </c>
      <c r="W217" s="239">
        <v>0</v>
      </c>
      <c r="X217" s="239">
        <v>0</v>
      </c>
      <c r="Y217" s="239">
        <v>0</v>
      </c>
      <c r="Z217" s="239">
        <v>0</v>
      </c>
    </row>
    <row r="218" spans="1:26" x14ac:dyDescent="0.3">
      <c r="A218" s="314" t="s">
        <v>633</v>
      </c>
      <c r="B218" s="315">
        <v>0</v>
      </c>
      <c r="C218" s="315">
        <v>0</v>
      </c>
      <c r="D218" s="315">
        <v>0</v>
      </c>
      <c r="E218" s="315">
        <v>0</v>
      </c>
      <c r="F218" s="315">
        <v>0</v>
      </c>
      <c r="G218" s="315">
        <v>0</v>
      </c>
      <c r="H218" s="315">
        <v>0</v>
      </c>
      <c r="I218" s="315">
        <v>0</v>
      </c>
      <c r="J218" s="315">
        <v>0</v>
      </c>
      <c r="K218" s="315">
        <v>0</v>
      </c>
      <c r="L218" s="315">
        <v>0</v>
      </c>
      <c r="M218" s="315">
        <v>0</v>
      </c>
      <c r="N218" s="315">
        <v>0</v>
      </c>
      <c r="O218" s="315">
        <v>0</v>
      </c>
      <c r="P218" s="315">
        <v>0</v>
      </c>
      <c r="Q218" s="315">
        <v>0</v>
      </c>
      <c r="R218" s="315">
        <v>0</v>
      </c>
      <c r="S218" s="316">
        <v>0</v>
      </c>
      <c r="T218" s="317" t="e">
        <v>#DIV/0!</v>
      </c>
      <c r="U218" s="316">
        <v>0</v>
      </c>
      <c r="V218" s="316">
        <v>0</v>
      </c>
      <c r="W218" s="316">
        <v>0</v>
      </c>
      <c r="X218" s="316">
        <v>0</v>
      </c>
      <c r="Y218" s="316">
        <v>0</v>
      </c>
      <c r="Z218" s="316">
        <v>0</v>
      </c>
    </row>
    <row r="219" spans="1:26" x14ac:dyDescent="0.3">
      <c r="A219" s="322" t="s">
        <v>634</v>
      </c>
      <c r="B219" s="204">
        <v>0</v>
      </c>
      <c r="C219" s="204">
        <v>0</v>
      </c>
      <c r="D219" s="204">
        <v>0</v>
      </c>
      <c r="E219" s="204">
        <v>0</v>
      </c>
      <c r="F219" s="204">
        <v>0</v>
      </c>
      <c r="G219" s="204">
        <v>0</v>
      </c>
      <c r="H219" s="204">
        <v>0</v>
      </c>
      <c r="I219" s="204">
        <v>0</v>
      </c>
      <c r="J219" s="204">
        <v>0</v>
      </c>
      <c r="K219" s="204">
        <v>0</v>
      </c>
      <c r="L219" s="204">
        <v>0</v>
      </c>
      <c r="M219" s="204">
        <v>0</v>
      </c>
      <c r="N219" s="204">
        <v>0</v>
      </c>
      <c r="O219" s="204">
        <v>0</v>
      </c>
      <c r="P219" s="204">
        <v>0</v>
      </c>
      <c r="Q219" s="204">
        <v>0</v>
      </c>
      <c r="R219" s="204">
        <v>0</v>
      </c>
      <c r="S219" s="239">
        <v>0</v>
      </c>
      <c r="T219" s="319" t="e">
        <v>#DIV/0!</v>
      </c>
      <c r="U219" s="239">
        <v>0</v>
      </c>
      <c r="V219" s="239">
        <v>0</v>
      </c>
      <c r="W219" s="239">
        <v>0</v>
      </c>
      <c r="X219" s="239">
        <v>0</v>
      </c>
      <c r="Y219" s="239">
        <v>0</v>
      </c>
      <c r="Z219" s="239">
        <v>0</v>
      </c>
    </row>
    <row r="220" spans="1:26" x14ac:dyDescent="0.3">
      <c r="A220" s="322" t="s">
        <v>635</v>
      </c>
      <c r="B220" s="204">
        <v>0</v>
      </c>
      <c r="C220" s="204">
        <v>0</v>
      </c>
      <c r="D220" s="204">
        <v>0</v>
      </c>
      <c r="E220" s="204">
        <v>0</v>
      </c>
      <c r="F220" s="204">
        <v>0</v>
      </c>
      <c r="G220" s="204">
        <v>0</v>
      </c>
      <c r="H220" s="204">
        <v>0</v>
      </c>
      <c r="I220" s="204">
        <v>0</v>
      </c>
      <c r="J220" s="204">
        <v>0</v>
      </c>
      <c r="K220" s="204">
        <v>0</v>
      </c>
      <c r="L220" s="204">
        <v>0</v>
      </c>
      <c r="M220" s="204">
        <v>0</v>
      </c>
      <c r="N220" s="204">
        <v>0</v>
      </c>
      <c r="O220" s="204">
        <v>0</v>
      </c>
      <c r="P220" s="204">
        <v>0</v>
      </c>
      <c r="Q220" s="204">
        <v>0</v>
      </c>
      <c r="R220" s="204">
        <v>0</v>
      </c>
      <c r="S220" s="239">
        <v>0</v>
      </c>
      <c r="T220" s="319" t="e">
        <v>#DIV/0!</v>
      </c>
      <c r="U220" s="239">
        <v>0</v>
      </c>
      <c r="V220" s="239">
        <v>0</v>
      </c>
      <c r="W220" s="239">
        <v>0</v>
      </c>
      <c r="X220" s="239">
        <v>0</v>
      </c>
      <c r="Y220" s="239">
        <v>0</v>
      </c>
      <c r="Z220" s="239">
        <v>0</v>
      </c>
    </row>
    <row r="221" spans="1:26" x14ac:dyDescent="0.3">
      <c r="A221" s="322" t="s">
        <v>636</v>
      </c>
      <c r="B221" s="204">
        <v>0</v>
      </c>
      <c r="C221" s="204">
        <v>0</v>
      </c>
      <c r="D221" s="204">
        <v>0</v>
      </c>
      <c r="E221" s="204">
        <v>0</v>
      </c>
      <c r="F221" s="204">
        <v>0</v>
      </c>
      <c r="G221" s="204">
        <v>0</v>
      </c>
      <c r="H221" s="204">
        <v>0</v>
      </c>
      <c r="I221" s="204">
        <v>0</v>
      </c>
      <c r="J221" s="204">
        <v>0</v>
      </c>
      <c r="K221" s="204">
        <v>0</v>
      </c>
      <c r="L221" s="204">
        <v>0</v>
      </c>
      <c r="M221" s="204">
        <v>0</v>
      </c>
      <c r="N221" s="204">
        <v>0</v>
      </c>
      <c r="O221" s="204">
        <v>0</v>
      </c>
      <c r="P221" s="204">
        <v>0</v>
      </c>
      <c r="Q221" s="204">
        <v>0</v>
      </c>
      <c r="R221" s="204">
        <v>0</v>
      </c>
      <c r="S221" s="239">
        <v>0</v>
      </c>
      <c r="T221" s="319" t="e">
        <v>#DIV/0!</v>
      </c>
      <c r="U221" s="239">
        <v>0</v>
      </c>
      <c r="V221" s="239">
        <v>0</v>
      </c>
      <c r="W221" s="239">
        <v>0</v>
      </c>
      <c r="X221" s="239">
        <v>0</v>
      </c>
      <c r="Y221" s="239">
        <v>0</v>
      </c>
      <c r="Z221" s="239">
        <v>0</v>
      </c>
    </row>
    <row r="222" spans="1:26" x14ac:dyDescent="0.3">
      <c r="A222" s="314" t="s">
        <v>637</v>
      </c>
      <c r="B222" s="315">
        <v>0</v>
      </c>
      <c r="C222" s="315">
        <v>0</v>
      </c>
      <c r="D222" s="315">
        <v>0</v>
      </c>
      <c r="E222" s="315">
        <v>0</v>
      </c>
      <c r="F222" s="315">
        <v>0</v>
      </c>
      <c r="G222" s="315">
        <v>0</v>
      </c>
      <c r="H222" s="315">
        <v>0</v>
      </c>
      <c r="I222" s="315">
        <v>0</v>
      </c>
      <c r="J222" s="315">
        <v>0</v>
      </c>
      <c r="K222" s="315">
        <v>0</v>
      </c>
      <c r="L222" s="315">
        <v>0</v>
      </c>
      <c r="M222" s="315">
        <v>0</v>
      </c>
      <c r="N222" s="315">
        <v>0</v>
      </c>
      <c r="O222" s="315">
        <v>0</v>
      </c>
      <c r="P222" s="315">
        <v>0</v>
      </c>
      <c r="Q222" s="315">
        <v>0</v>
      </c>
      <c r="R222" s="315">
        <v>0</v>
      </c>
      <c r="S222" s="316">
        <v>0</v>
      </c>
      <c r="T222" s="317" t="e">
        <v>#DIV/0!</v>
      </c>
      <c r="U222" s="316">
        <v>0</v>
      </c>
      <c r="V222" s="316">
        <v>0</v>
      </c>
      <c r="W222" s="316">
        <v>0</v>
      </c>
      <c r="X222" s="316">
        <v>0</v>
      </c>
      <c r="Y222" s="316">
        <v>0</v>
      </c>
      <c r="Z222" s="316">
        <v>0</v>
      </c>
    </row>
    <row r="223" spans="1:26" x14ac:dyDescent="0.3">
      <c r="A223" s="322" t="s">
        <v>638</v>
      </c>
      <c r="B223" s="204">
        <v>0</v>
      </c>
      <c r="C223" s="204">
        <v>0</v>
      </c>
      <c r="D223" s="204">
        <v>0</v>
      </c>
      <c r="E223" s="204">
        <v>0</v>
      </c>
      <c r="F223" s="204">
        <v>0</v>
      </c>
      <c r="G223" s="204">
        <v>0</v>
      </c>
      <c r="H223" s="204">
        <v>0</v>
      </c>
      <c r="I223" s="204">
        <v>0</v>
      </c>
      <c r="J223" s="204">
        <v>0</v>
      </c>
      <c r="K223" s="204">
        <v>0</v>
      </c>
      <c r="L223" s="204">
        <v>0</v>
      </c>
      <c r="M223" s="204">
        <v>0</v>
      </c>
      <c r="N223" s="204">
        <v>0</v>
      </c>
      <c r="O223" s="204">
        <v>0</v>
      </c>
      <c r="P223" s="204">
        <v>0</v>
      </c>
      <c r="Q223" s="204">
        <v>0</v>
      </c>
      <c r="R223" s="204">
        <v>0</v>
      </c>
      <c r="S223" s="239">
        <v>0</v>
      </c>
      <c r="T223" s="319" t="e">
        <v>#DIV/0!</v>
      </c>
      <c r="U223" s="239">
        <v>0</v>
      </c>
      <c r="V223" s="239">
        <v>0</v>
      </c>
      <c r="W223" s="239">
        <v>0</v>
      </c>
      <c r="X223" s="239">
        <v>0</v>
      </c>
      <c r="Y223" s="239">
        <v>0</v>
      </c>
      <c r="Z223" s="239">
        <v>0</v>
      </c>
    </row>
    <row r="224" spans="1:26" x14ac:dyDescent="0.3">
      <c r="A224" s="322" t="s">
        <v>639</v>
      </c>
      <c r="B224" s="204">
        <v>0</v>
      </c>
      <c r="C224" s="204">
        <v>0</v>
      </c>
      <c r="D224" s="204">
        <v>0</v>
      </c>
      <c r="E224" s="204">
        <v>0</v>
      </c>
      <c r="F224" s="204">
        <v>0</v>
      </c>
      <c r="G224" s="204">
        <v>0</v>
      </c>
      <c r="H224" s="204">
        <v>0</v>
      </c>
      <c r="I224" s="204">
        <v>0</v>
      </c>
      <c r="J224" s="204">
        <v>0</v>
      </c>
      <c r="K224" s="204">
        <v>0</v>
      </c>
      <c r="L224" s="204">
        <v>0</v>
      </c>
      <c r="M224" s="204">
        <v>0</v>
      </c>
      <c r="N224" s="204">
        <v>0</v>
      </c>
      <c r="O224" s="204">
        <v>0</v>
      </c>
      <c r="P224" s="204">
        <v>0</v>
      </c>
      <c r="Q224" s="204">
        <v>0</v>
      </c>
      <c r="R224" s="204">
        <v>0</v>
      </c>
      <c r="S224" s="239">
        <v>0</v>
      </c>
      <c r="T224" s="319" t="e">
        <v>#DIV/0!</v>
      </c>
      <c r="U224" s="239">
        <v>0</v>
      </c>
      <c r="V224" s="239">
        <v>0</v>
      </c>
      <c r="W224" s="239">
        <v>0</v>
      </c>
      <c r="X224" s="239">
        <v>0</v>
      </c>
      <c r="Y224" s="239">
        <v>0</v>
      </c>
      <c r="Z224" s="239">
        <v>0</v>
      </c>
    </row>
    <row r="225" spans="1:26" x14ac:dyDescent="0.3">
      <c r="A225" s="322" t="s">
        <v>640</v>
      </c>
      <c r="B225" s="204">
        <v>0</v>
      </c>
      <c r="C225" s="204">
        <v>0</v>
      </c>
      <c r="D225" s="204">
        <v>0</v>
      </c>
      <c r="E225" s="204">
        <v>0</v>
      </c>
      <c r="F225" s="204">
        <v>0</v>
      </c>
      <c r="G225" s="204">
        <v>0</v>
      </c>
      <c r="H225" s="204">
        <v>0</v>
      </c>
      <c r="I225" s="204">
        <v>0</v>
      </c>
      <c r="J225" s="204">
        <v>0</v>
      </c>
      <c r="K225" s="204">
        <v>0</v>
      </c>
      <c r="L225" s="204">
        <v>0</v>
      </c>
      <c r="M225" s="204">
        <v>0</v>
      </c>
      <c r="N225" s="204">
        <v>0</v>
      </c>
      <c r="O225" s="204">
        <v>0</v>
      </c>
      <c r="P225" s="204">
        <v>0</v>
      </c>
      <c r="Q225" s="204">
        <v>0</v>
      </c>
      <c r="R225" s="204">
        <v>0</v>
      </c>
      <c r="S225" s="239">
        <v>0</v>
      </c>
      <c r="T225" s="319" t="e">
        <v>#DIV/0!</v>
      </c>
      <c r="U225" s="239">
        <v>0</v>
      </c>
      <c r="V225" s="239">
        <v>0</v>
      </c>
      <c r="W225" s="239">
        <v>0</v>
      </c>
      <c r="X225" s="239">
        <v>0</v>
      </c>
      <c r="Y225" s="239">
        <v>0</v>
      </c>
      <c r="Z225" s="239">
        <v>0</v>
      </c>
    </row>
    <row r="226" spans="1:26" x14ac:dyDescent="0.3">
      <c r="A226" s="322" t="s">
        <v>641</v>
      </c>
      <c r="B226" s="204">
        <v>0</v>
      </c>
      <c r="C226" s="204">
        <v>0</v>
      </c>
      <c r="D226" s="204">
        <v>0</v>
      </c>
      <c r="E226" s="204">
        <v>0</v>
      </c>
      <c r="F226" s="204">
        <v>0</v>
      </c>
      <c r="G226" s="204">
        <v>0</v>
      </c>
      <c r="H226" s="204">
        <v>0</v>
      </c>
      <c r="I226" s="204">
        <v>0</v>
      </c>
      <c r="J226" s="204">
        <v>0</v>
      </c>
      <c r="K226" s="204">
        <v>0</v>
      </c>
      <c r="L226" s="204">
        <v>0</v>
      </c>
      <c r="M226" s="204">
        <v>0</v>
      </c>
      <c r="N226" s="204">
        <v>0</v>
      </c>
      <c r="O226" s="204">
        <v>0</v>
      </c>
      <c r="P226" s="204">
        <v>0</v>
      </c>
      <c r="Q226" s="204">
        <v>0</v>
      </c>
      <c r="R226" s="204">
        <v>0</v>
      </c>
      <c r="S226" s="239">
        <v>0</v>
      </c>
      <c r="T226" s="319" t="e">
        <v>#DIV/0!</v>
      </c>
      <c r="U226" s="239">
        <v>0</v>
      </c>
      <c r="V226" s="239">
        <v>0</v>
      </c>
      <c r="W226" s="239">
        <v>0</v>
      </c>
      <c r="X226" s="239">
        <v>0</v>
      </c>
      <c r="Y226" s="239">
        <v>0</v>
      </c>
      <c r="Z226" s="239">
        <v>0</v>
      </c>
    </row>
    <row r="227" spans="1:26" x14ac:dyDescent="0.3">
      <c r="A227" s="322" t="s">
        <v>642</v>
      </c>
      <c r="B227" s="204">
        <v>0</v>
      </c>
      <c r="C227" s="204">
        <v>0</v>
      </c>
      <c r="D227" s="204">
        <v>0</v>
      </c>
      <c r="E227" s="204">
        <v>0</v>
      </c>
      <c r="F227" s="204">
        <v>0</v>
      </c>
      <c r="G227" s="204">
        <v>0</v>
      </c>
      <c r="H227" s="204">
        <v>0</v>
      </c>
      <c r="I227" s="204">
        <v>0</v>
      </c>
      <c r="J227" s="204">
        <v>0</v>
      </c>
      <c r="K227" s="204">
        <v>0</v>
      </c>
      <c r="L227" s="204">
        <v>0</v>
      </c>
      <c r="M227" s="204">
        <v>0</v>
      </c>
      <c r="N227" s="204">
        <v>0</v>
      </c>
      <c r="O227" s="204">
        <v>0</v>
      </c>
      <c r="P227" s="204">
        <v>0</v>
      </c>
      <c r="Q227" s="204">
        <v>0</v>
      </c>
      <c r="R227" s="204">
        <v>0</v>
      </c>
      <c r="S227" s="239">
        <v>0</v>
      </c>
      <c r="T227" s="319" t="e">
        <v>#DIV/0!</v>
      </c>
      <c r="U227" s="239">
        <v>0</v>
      </c>
      <c r="V227" s="239">
        <v>0</v>
      </c>
      <c r="W227" s="239">
        <v>0</v>
      </c>
      <c r="X227" s="239">
        <v>0</v>
      </c>
      <c r="Y227" s="239">
        <v>0</v>
      </c>
      <c r="Z227" s="239">
        <v>0</v>
      </c>
    </row>
    <row r="228" spans="1:26" x14ac:dyDescent="0.3">
      <c r="A228" s="322" t="s">
        <v>643</v>
      </c>
      <c r="B228" s="204">
        <v>0</v>
      </c>
      <c r="C228" s="204">
        <v>0</v>
      </c>
      <c r="D228" s="204">
        <v>0</v>
      </c>
      <c r="E228" s="204">
        <v>0</v>
      </c>
      <c r="F228" s="204">
        <v>0</v>
      </c>
      <c r="G228" s="204">
        <v>0</v>
      </c>
      <c r="H228" s="204">
        <v>0</v>
      </c>
      <c r="I228" s="204">
        <v>0</v>
      </c>
      <c r="J228" s="204">
        <v>0</v>
      </c>
      <c r="K228" s="204">
        <v>0</v>
      </c>
      <c r="L228" s="204">
        <v>0</v>
      </c>
      <c r="M228" s="204">
        <v>0</v>
      </c>
      <c r="N228" s="204">
        <v>0</v>
      </c>
      <c r="O228" s="204">
        <v>0</v>
      </c>
      <c r="P228" s="204">
        <v>0</v>
      </c>
      <c r="Q228" s="204">
        <v>0</v>
      </c>
      <c r="R228" s="204">
        <v>0</v>
      </c>
      <c r="S228" s="239">
        <v>0</v>
      </c>
      <c r="T228" s="319" t="e">
        <v>#DIV/0!</v>
      </c>
      <c r="U228" s="239">
        <v>0</v>
      </c>
      <c r="V228" s="239">
        <v>0</v>
      </c>
      <c r="W228" s="239">
        <v>0</v>
      </c>
      <c r="X228" s="239">
        <v>0</v>
      </c>
      <c r="Y228" s="239">
        <v>0</v>
      </c>
      <c r="Z228" s="239">
        <v>0</v>
      </c>
    </row>
    <row r="229" spans="1:26" x14ac:dyDescent="0.3">
      <c r="A229" s="322" t="s">
        <v>644</v>
      </c>
      <c r="B229" s="204">
        <v>0</v>
      </c>
      <c r="C229" s="204">
        <v>0</v>
      </c>
      <c r="D229" s="204">
        <v>0</v>
      </c>
      <c r="E229" s="204">
        <v>0</v>
      </c>
      <c r="F229" s="204">
        <v>0</v>
      </c>
      <c r="G229" s="204">
        <v>0</v>
      </c>
      <c r="H229" s="204">
        <v>0</v>
      </c>
      <c r="I229" s="204">
        <v>0</v>
      </c>
      <c r="J229" s="204">
        <v>0</v>
      </c>
      <c r="K229" s="204">
        <v>0</v>
      </c>
      <c r="L229" s="204">
        <v>0</v>
      </c>
      <c r="M229" s="204">
        <v>0</v>
      </c>
      <c r="N229" s="204">
        <v>0</v>
      </c>
      <c r="O229" s="204">
        <v>0</v>
      </c>
      <c r="P229" s="204">
        <v>0</v>
      </c>
      <c r="Q229" s="204">
        <v>0</v>
      </c>
      <c r="R229" s="204">
        <v>0</v>
      </c>
      <c r="S229" s="239">
        <v>0</v>
      </c>
      <c r="T229" s="319" t="e">
        <v>#DIV/0!</v>
      </c>
      <c r="U229" s="239">
        <v>0</v>
      </c>
      <c r="V229" s="239">
        <v>0</v>
      </c>
      <c r="W229" s="239">
        <v>0</v>
      </c>
      <c r="X229" s="239">
        <v>0</v>
      </c>
      <c r="Y229" s="239">
        <v>0</v>
      </c>
      <c r="Z229" s="239">
        <v>0</v>
      </c>
    </row>
    <row r="230" spans="1:26" s="321" customFormat="1" x14ac:dyDescent="0.3">
      <c r="A230" s="314" t="s">
        <v>645</v>
      </c>
      <c r="B230" s="320">
        <v>0</v>
      </c>
      <c r="C230" s="320">
        <v>0</v>
      </c>
      <c r="D230" s="320">
        <v>0</v>
      </c>
      <c r="E230" s="320">
        <v>0</v>
      </c>
      <c r="F230" s="320">
        <v>0</v>
      </c>
      <c r="G230" s="320">
        <v>0</v>
      </c>
      <c r="H230" s="320">
        <v>0</v>
      </c>
      <c r="I230" s="320">
        <v>0</v>
      </c>
      <c r="J230" s="320">
        <v>0</v>
      </c>
      <c r="K230" s="320">
        <v>0</v>
      </c>
      <c r="L230" s="320">
        <v>0</v>
      </c>
      <c r="M230" s="320">
        <v>0</v>
      </c>
      <c r="N230" s="320">
        <v>0</v>
      </c>
      <c r="O230" s="320">
        <v>0</v>
      </c>
      <c r="P230" s="320">
        <v>0</v>
      </c>
      <c r="Q230" s="320">
        <v>0</v>
      </c>
      <c r="R230" s="320">
        <v>0</v>
      </c>
      <c r="S230" s="316">
        <v>0</v>
      </c>
      <c r="T230" s="317" t="e">
        <v>#DIV/0!</v>
      </c>
      <c r="U230" s="316">
        <v>0</v>
      </c>
      <c r="V230" s="316">
        <v>0</v>
      </c>
      <c r="W230" s="316">
        <v>0</v>
      </c>
      <c r="X230" s="316">
        <v>0</v>
      </c>
      <c r="Y230" s="316">
        <v>0</v>
      </c>
      <c r="Z230" s="316">
        <v>0</v>
      </c>
    </row>
    <row r="231" spans="1:26" s="321" customFormat="1" x14ac:dyDescent="0.3">
      <c r="A231" s="314" t="s">
        <v>646</v>
      </c>
      <c r="B231" s="320">
        <v>0</v>
      </c>
      <c r="C231" s="320">
        <v>0</v>
      </c>
      <c r="D231" s="320">
        <v>0</v>
      </c>
      <c r="E231" s="320">
        <v>0</v>
      </c>
      <c r="F231" s="320">
        <v>0</v>
      </c>
      <c r="G231" s="320">
        <v>0</v>
      </c>
      <c r="H231" s="320">
        <v>0</v>
      </c>
      <c r="I231" s="320">
        <v>0</v>
      </c>
      <c r="J231" s="320">
        <v>0</v>
      </c>
      <c r="K231" s="320">
        <v>0</v>
      </c>
      <c r="L231" s="320">
        <v>0</v>
      </c>
      <c r="M231" s="320">
        <v>0</v>
      </c>
      <c r="N231" s="320">
        <v>0</v>
      </c>
      <c r="O231" s="320">
        <v>0</v>
      </c>
      <c r="P231" s="320">
        <v>0</v>
      </c>
      <c r="Q231" s="320">
        <v>0</v>
      </c>
      <c r="R231" s="320">
        <v>0</v>
      </c>
      <c r="S231" s="316">
        <v>0</v>
      </c>
      <c r="T231" s="317" t="e">
        <v>#DIV/0!</v>
      </c>
      <c r="U231" s="316">
        <v>0</v>
      </c>
      <c r="V231" s="316">
        <v>0</v>
      </c>
      <c r="W231" s="316">
        <v>0</v>
      </c>
      <c r="X231" s="316">
        <v>0</v>
      </c>
      <c r="Y231" s="316">
        <v>0</v>
      </c>
      <c r="Z231" s="316">
        <v>0</v>
      </c>
    </row>
    <row r="232" spans="1:26" s="321" customFormat="1" x14ac:dyDescent="0.3">
      <c r="A232" s="314" t="s">
        <v>647</v>
      </c>
      <c r="B232" s="320">
        <v>0</v>
      </c>
      <c r="C232" s="320">
        <v>0</v>
      </c>
      <c r="D232" s="320">
        <v>0</v>
      </c>
      <c r="E232" s="320">
        <v>0</v>
      </c>
      <c r="F232" s="320">
        <v>0</v>
      </c>
      <c r="G232" s="320">
        <v>0</v>
      </c>
      <c r="H232" s="320">
        <v>0</v>
      </c>
      <c r="I232" s="320">
        <v>0</v>
      </c>
      <c r="J232" s="320">
        <v>0</v>
      </c>
      <c r="K232" s="320">
        <v>0</v>
      </c>
      <c r="L232" s="320">
        <v>0</v>
      </c>
      <c r="M232" s="320">
        <v>0</v>
      </c>
      <c r="N232" s="320">
        <v>0</v>
      </c>
      <c r="O232" s="320">
        <v>0</v>
      </c>
      <c r="P232" s="320">
        <v>0</v>
      </c>
      <c r="Q232" s="320">
        <v>0</v>
      </c>
      <c r="R232" s="320">
        <v>0</v>
      </c>
      <c r="S232" s="316">
        <v>0</v>
      </c>
      <c r="T232" s="317" t="e">
        <v>#DIV/0!</v>
      </c>
      <c r="U232" s="316">
        <v>0</v>
      </c>
      <c r="V232" s="316">
        <v>0</v>
      </c>
      <c r="W232" s="316">
        <v>0</v>
      </c>
      <c r="X232" s="316">
        <v>0</v>
      </c>
      <c r="Y232" s="316">
        <v>0</v>
      </c>
      <c r="Z232" s="316">
        <v>0</v>
      </c>
    </row>
    <row r="233" spans="1:26" s="321" customFormat="1" x14ac:dyDescent="0.3">
      <c r="A233" s="314" t="s">
        <v>648</v>
      </c>
      <c r="B233" s="320">
        <v>0</v>
      </c>
      <c r="C233" s="320">
        <v>0</v>
      </c>
      <c r="D233" s="320">
        <v>0</v>
      </c>
      <c r="E233" s="320">
        <v>0</v>
      </c>
      <c r="F233" s="320">
        <v>0</v>
      </c>
      <c r="G233" s="320">
        <v>0</v>
      </c>
      <c r="H233" s="320">
        <v>0</v>
      </c>
      <c r="I233" s="320">
        <v>0</v>
      </c>
      <c r="J233" s="320">
        <v>0</v>
      </c>
      <c r="K233" s="320">
        <v>0</v>
      </c>
      <c r="L233" s="320">
        <v>0</v>
      </c>
      <c r="M233" s="320">
        <v>0</v>
      </c>
      <c r="N233" s="320">
        <v>0</v>
      </c>
      <c r="O233" s="320">
        <v>0</v>
      </c>
      <c r="P233" s="320">
        <v>0</v>
      </c>
      <c r="Q233" s="320">
        <v>0</v>
      </c>
      <c r="R233" s="320">
        <v>0</v>
      </c>
      <c r="S233" s="316">
        <v>0</v>
      </c>
      <c r="T233" s="317" t="e">
        <v>#DIV/0!</v>
      </c>
      <c r="U233" s="316">
        <v>0</v>
      </c>
      <c r="V233" s="316">
        <v>0</v>
      </c>
      <c r="W233" s="316">
        <v>0</v>
      </c>
      <c r="X233" s="316">
        <v>0</v>
      </c>
      <c r="Y233" s="316">
        <v>0</v>
      </c>
      <c r="Z233" s="316">
        <v>0</v>
      </c>
    </row>
    <row r="234" spans="1:26" x14ac:dyDescent="0.3">
      <c r="A234" s="314" t="s">
        <v>649</v>
      </c>
      <c r="B234" s="315">
        <v>0</v>
      </c>
      <c r="C234" s="315">
        <v>0</v>
      </c>
      <c r="D234" s="315">
        <v>0</v>
      </c>
      <c r="E234" s="315">
        <v>0</v>
      </c>
      <c r="F234" s="315">
        <v>0</v>
      </c>
      <c r="G234" s="315">
        <v>0</v>
      </c>
      <c r="H234" s="315">
        <v>0</v>
      </c>
      <c r="I234" s="315">
        <v>0</v>
      </c>
      <c r="J234" s="315">
        <v>0</v>
      </c>
      <c r="K234" s="315">
        <v>0</v>
      </c>
      <c r="L234" s="315">
        <v>0</v>
      </c>
      <c r="M234" s="315">
        <v>0</v>
      </c>
      <c r="N234" s="315">
        <v>0</v>
      </c>
      <c r="O234" s="315">
        <v>0</v>
      </c>
      <c r="P234" s="315">
        <v>0</v>
      </c>
      <c r="Q234" s="315">
        <v>0</v>
      </c>
      <c r="R234" s="315">
        <v>0</v>
      </c>
      <c r="S234" s="316">
        <v>0</v>
      </c>
      <c r="T234" s="317" t="e">
        <v>#DIV/0!</v>
      </c>
      <c r="U234" s="316">
        <v>0</v>
      </c>
      <c r="V234" s="316">
        <v>0</v>
      </c>
      <c r="W234" s="316">
        <v>0</v>
      </c>
      <c r="X234" s="316">
        <v>0</v>
      </c>
      <c r="Y234" s="316">
        <v>0</v>
      </c>
      <c r="Z234" s="316">
        <v>0</v>
      </c>
    </row>
    <row r="235" spans="1:26" x14ac:dyDescent="0.3">
      <c r="A235" s="322" t="s">
        <v>650</v>
      </c>
      <c r="B235" s="323">
        <v>0</v>
      </c>
      <c r="C235" s="323">
        <v>0</v>
      </c>
      <c r="D235" s="323">
        <v>0</v>
      </c>
      <c r="E235" s="323">
        <v>0</v>
      </c>
      <c r="F235" s="323">
        <v>0</v>
      </c>
      <c r="G235" s="323">
        <v>0</v>
      </c>
      <c r="H235" s="323">
        <v>0</v>
      </c>
      <c r="I235" s="323">
        <v>0</v>
      </c>
      <c r="J235" s="323">
        <v>0</v>
      </c>
      <c r="K235" s="323">
        <v>0</v>
      </c>
      <c r="L235" s="323">
        <v>0</v>
      </c>
      <c r="M235" s="323">
        <v>0</v>
      </c>
      <c r="N235" s="323">
        <v>0</v>
      </c>
      <c r="O235" s="323">
        <v>0</v>
      </c>
      <c r="P235" s="323">
        <v>0</v>
      </c>
      <c r="Q235" s="323">
        <v>0</v>
      </c>
      <c r="R235" s="323">
        <v>0</v>
      </c>
      <c r="S235" s="239">
        <v>0</v>
      </c>
      <c r="T235" s="319" t="e">
        <v>#DIV/0!</v>
      </c>
      <c r="U235" s="239">
        <v>0</v>
      </c>
      <c r="V235" s="239">
        <v>0</v>
      </c>
      <c r="W235" s="239">
        <v>0</v>
      </c>
      <c r="X235" s="239">
        <v>0</v>
      </c>
      <c r="Y235" s="239">
        <v>0</v>
      </c>
      <c r="Z235" s="239">
        <v>0</v>
      </c>
    </row>
    <row r="236" spans="1:26" x14ac:dyDescent="0.3">
      <c r="A236" s="324" t="s">
        <v>651</v>
      </c>
      <c r="B236" s="323">
        <v>0</v>
      </c>
      <c r="C236" s="323">
        <v>0</v>
      </c>
      <c r="D236" s="323">
        <v>0</v>
      </c>
      <c r="E236" s="323">
        <v>0</v>
      </c>
      <c r="F236" s="323">
        <v>0</v>
      </c>
      <c r="G236" s="323">
        <v>0</v>
      </c>
      <c r="H236" s="323">
        <v>0</v>
      </c>
      <c r="I236" s="323">
        <v>0</v>
      </c>
      <c r="J236" s="323">
        <v>0</v>
      </c>
      <c r="K236" s="323">
        <v>0</v>
      </c>
      <c r="L236" s="323">
        <v>0</v>
      </c>
      <c r="M236" s="323">
        <v>0</v>
      </c>
      <c r="N236" s="323">
        <v>0</v>
      </c>
      <c r="O236" s="323">
        <v>0</v>
      </c>
      <c r="P236" s="323">
        <v>0</v>
      </c>
      <c r="Q236" s="323">
        <v>0</v>
      </c>
      <c r="R236" s="323">
        <v>0</v>
      </c>
      <c r="S236" s="239">
        <v>0</v>
      </c>
      <c r="T236" s="319" t="e">
        <v>#DIV/0!</v>
      </c>
      <c r="U236" s="239">
        <v>0</v>
      </c>
      <c r="V236" s="239">
        <v>0</v>
      </c>
      <c r="W236" s="239">
        <v>0</v>
      </c>
      <c r="X236" s="239">
        <v>0</v>
      </c>
      <c r="Y236" s="239">
        <v>0</v>
      </c>
      <c r="Z236" s="239">
        <v>0</v>
      </c>
    </row>
    <row r="237" spans="1:26" x14ac:dyDescent="0.3">
      <c r="A237" s="325" t="s">
        <v>652</v>
      </c>
      <c r="B237" s="204">
        <v>0</v>
      </c>
      <c r="C237" s="204">
        <v>0</v>
      </c>
      <c r="D237" s="204">
        <v>0</v>
      </c>
      <c r="E237" s="204">
        <v>0</v>
      </c>
      <c r="F237" s="204">
        <v>0</v>
      </c>
      <c r="G237" s="204">
        <v>0</v>
      </c>
      <c r="H237" s="204">
        <v>0</v>
      </c>
      <c r="I237" s="204">
        <v>0</v>
      </c>
      <c r="J237" s="204">
        <v>0</v>
      </c>
      <c r="K237" s="204">
        <v>0</v>
      </c>
      <c r="L237" s="204">
        <v>0</v>
      </c>
      <c r="M237" s="204">
        <v>0</v>
      </c>
      <c r="N237" s="204">
        <v>0</v>
      </c>
      <c r="O237" s="204">
        <v>0</v>
      </c>
      <c r="P237" s="204">
        <v>0</v>
      </c>
      <c r="Q237" s="204">
        <v>0</v>
      </c>
      <c r="R237" s="204">
        <v>0</v>
      </c>
      <c r="S237" s="239">
        <v>0</v>
      </c>
      <c r="T237" s="319" t="e">
        <v>#DIV/0!</v>
      </c>
      <c r="U237" s="239">
        <v>0</v>
      </c>
      <c r="V237" s="239">
        <v>0</v>
      </c>
      <c r="W237" s="239">
        <v>0</v>
      </c>
      <c r="X237" s="239">
        <v>0</v>
      </c>
      <c r="Y237" s="239">
        <v>0</v>
      </c>
      <c r="Z237" s="239">
        <v>0</v>
      </c>
    </row>
    <row r="238" spans="1:26" x14ac:dyDescent="0.3">
      <c r="A238" s="325" t="s">
        <v>653</v>
      </c>
      <c r="B238" s="204">
        <v>0</v>
      </c>
      <c r="C238" s="204">
        <v>0</v>
      </c>
      <c r="D238" s="204">
        <v>0</v>
      </c>
      <c r="E238" s="204">
        <v>0</v>
      </c>
      <c r="F238" s="204">
        <v>0</v>
      </c>
      <c r="G238" s="204">
        <v>0</v>
      </c>
      <c r="H238" s="204">
        <v>0</v>
      </c>
      <c r="I238" s="204">
        <v>0</v>
      </c>
      <c r="J238" s="204">
        <v>0</v>
      </c>
      <c r="K238" s="204">
        <v>0</v>
      </c>
      <c r="L238" s="204">
        <v>0</v>
      </c>
      <c r="M238" s="204">
        <v>0</v>
      </c>
      <c r="N238" s="204">
        <v>0</v>
      </c>
      <c r="O238" s="204">
        <v>0</v>
      </c>
      <c r="P238" s="204">
        <v>0</v>
      </c>
      <c r="Q238" s="204">
        <v>0</v>
      </c>
      <c r="R238" s="204">
        <v>0</v>
      </c>
      <c r="S238" s="239">
        <v>0</v>
      </c>
      <c r="T238" s="319" t="e">
        <v>#DIV/0!</v>
      </c>
      <c r="U238" s="239">
        <v>0</v>
      </c>
      <c r="V238" s="239">
        <v>0</v>
      </c>
      <c r="W238" s="239">
        <v>0</v>
      </c>
      <c r="X238" s="239">
        <v>0</v>
      </c>
      <c r="Y238" s="239">
        <v>0</v>
      </c>
      <c r="Z238" s="239">
        <v>0</v>
      </c>
    </row>
    <row r="239" spans="1:26" x14ac:dyDescent="0.3">
      <c r="A239" s="324" t="s">
        <v>654</v>
      </c>
      <c r="B239" s="204">
        <v>0</v>
      </c>
      <c r="C239" s="204">
        <v>0</v>
      </c>
      <c r="D239" s="204">
        <v>0</v>
      </c>
      <c r="E239" s="204">
        <v>0</v>
      </c>
      <c r="F239" s="204">
        <v>0</v>
      </c>
      <c r="G239" s="204">
        <v>0</v>
      </c>
      <c r="H239" s="204">
        <v>0</v>
      </c>
      <c r="I239" s="204">
        <v>0</v>
      </c>
      <c r="J239" s="204">
        <v>0</v>
      </c>
      <c r="K239" s="204">
        <v>0</v>
      </c>
      <c r="L239" s="204">
        <v>0</v>
      </c>
      <c r="M239" s="204">
        <v>0</v>
      </c>
      <c r="N239" s="204">
        <v>0</v>
      </c>
      <c r="O239" s="204">
        <v>0</v>
      </c>
      <c r="P239" s="204">
        <v>0</v>
      </c>
      <c r="Q239" s="204">
        <v>0</v>
      </c>
      <c r="R239" s="204">
        <v>0</v>
      </c>
      <c r="S239" s="239">
        <v>0</v>
      </c>
      <c r="T239" s="319" t="e">
        <v>#DIV/0!</v>
      </c>
      <c r="U239" s="239">
        <v>0</v>
      </c>
      <c r="V239" s="239">
        <v>0</v>
      </c>
      <c r="W239" s="239">
        <v>0</v>
      </c>
      <c r="X239" s="239">
        <v>0</v>
      </c>
      <c r="Y239" s="239">
        <v>0</v>
      </c>
      <c r="Z239" s="239">
        <v>0</v>
      </c>
    </row>
    <row r="240" spans="1:26" x14ac:dyDescent="0.3">
      <c r="A240" s="324" t="s">
        <v>655</v>
      </c>
      <c r="B240" s="204">
        <v>0</v>
      </c>
      <c r="C240" s="204">
        <v>0</v>
      </c>
      <c r="D240" s="204">
        <v>0</v>
      </c>
      <c r="E240" s="204">
        <v>0</v>
      </c>
      <c r="F240" s="204">
        <v>0</v>
      </c>
      <c r="G240" s="204">
        <v>0</v>
      </c>
      <c r="H240" s="204">
        <v>0</v>
      </c>
      <c r="I240" s="204">
        <v>0</v>
      </c>
      <c r="J240" s="204">
        <v>0</v>
      </c>
      <c r="K240" s="204">
        <v>0</v>
      </c>
      <c r="L240" s="204">
        <v>0</v>
      </c>
      <c r="M240" s="204">
        <v>0</v>
      </c>
      <c r="N240" s="204">
        <v>0</v>
      </c>
      <c r="O240" s="204">
        <v>0</v>
      </c>
      <c r="P240" s="204">
        <v>0</v>
      </c>
      <c r="Q240" s="204">
        <v>0</v>
      </c>
      <c r="R240" s="204">
        <v>0</v>
      </c>
      <c r="S240" s="239">
        <v>0</v>
      </c>
      <c r="T240" s="319" t="e">
        <v>#DIV/0!</v>
      </c>
      <c r="U240" s="239">
        <v>0</v>
      </c>
      <c r="V240" s="239">
        <v>0</v>
      </c>
      <c r="W240" s="239">
        <v>0</v>
      </c>
      <c r="X240" s="239">
        <v>0</v>
      </c>
      <c r="Y240" s="239">
        <v>0</v>
      </c>
      <c r="Z240" s="239">
        <v>0</v>
      </c>
    </row>
    <row r="241" spans="1:26" x14ac:dyDescent="0.3">
      <c r="A241" s="324" t="s">
        <v>656</v>
      </c>
      <c r="B241" s="204">
        <v>0</v>
      </c>
      <c r="C241" s="204">
        <v>0</v>
      </c>
      <c r="D241" s="204">
        <v>0</v>
      </c>
      <c r="E241" s="204">
        <v>0</v>
      </c>
      <c r="F241" s="204">
        <v>0</v>
      </c>
      <c r="G241" s="204">
        <v>0</v>
      </c>
      <c r="H241" s="204">
        <v>0</v>
      </c>
      <c r="I241" s="204">
        <v>0</v>
      </c>
      <c r="J241" s="204">
        <v>0</v>
      </c>
      <c r="K241" s="204">
        <v>0</v>
      </c>
      <c r="L241" s="204">
        <v>0</v>
      </c>
      <c r="M241" s="204">
        <v>0</v>
      </c>
      <c r="N241" s="204">
        <v>0</v>
      </c>
      <c r="O241" s="204">
        <v>0</v>
      </c>
      <c r="P241" s="204">
        <v>0</v>
      </c>
      <c r="Q241" s="204">
        <v>0</v>
      </c>
      <c r="R241" s="204">
        <v>0</v>
      </c>
      <c r="S241" s="239">
        <v>0</v>
      </c>
      <c r="T241" s="319" t="e">
        <v>#DIV/0!</v>
      </c>
      <c r="U241" s="239">
        <v>0</v>
      </c>
      <c r="V241" s="239">
        <v>0</v>
      </c>
      <c r="W241" s="239">
        <v>0</v>
      </c>
      <c r="X241" s="239">
        <v>0</v>
      </c>
      <c r="Y241" s="239">
        <v>0</v>
      </c>
      <c r="Z241" s="239">
        <v>0</v>
      </c>
    </row>
    <row r="242" spans="1:26" x14ac:dyDescent="0.3">
      <c r="A242" s="322" t="s">
        <v>657</v>
      </c>
      <c r="B242" s="204">
        <v>0</v>
      </c>
      <c r="C242" s="204">
        <v>0</v>
      </c>
      <c r="D242" s="204">
        <v>0</v>
      </c>
      <c r="E242" s="204">
        <v>0</v>
      </c>
      <c r="F242" s="204">
        <v>0</v>
      </c>
      <c r="G242" s="204">
        <v>0</v>
      </c>
      <c r="H242" s="204">
        <v>0</v>
      </c>
      <c r="I242" s="204">
        <v>0</v>
      </c>
      <c r="J242" s="204">
        <v>0</v>
      </c>
      <c r="K242" s="204">
        <v>0</v>
      </c>
      <c r="L242" s="204">
        <v>0</v>
      </c>
      <c r="M242" s="204">
        <v>0</v>
      </c>
      <c r="N242" s="204">
        <v>0</v>
      </c>
      <c r="O242" s="204">
        <v>0</v>
      </c>
      <c r="P242" s="204">
        <v>0</v>
      </c>
      <c r="Q242" s="204">
        <v>0</v>
      </c>
      <c r="R242" s="204">
        <v>0</v>
      </c>
      <c r="S242" s="239">
        <v>0</v>
      </c>
      <c r="T242" s="319" t="e">
        <v>#DIV/0!</v>
      </c>
      <c r="U242" s="239">
        <v>0</v>
      </c>
      <c r="V242" s="239">
        <v>0</v>
      </c>
      <c r="W242" s="239">
        <v>0</v>
      </c>
      <c r="X242" s="239">
        <v>0</v>
      </c>
      <c r="Y242" s="239">
        <v>0</v>
      </c>
      <c r="Z242" s="239">
        <v>0</v>
      </c>
    </row>
    <row r="243" spans="1:26" x14ac:dyDescent="0.3">
      <c r="A243" s="322" t="s">
        <v>658</v>
      </c>
      <c r="B243" s="204">
        <v>0</v>
      </c>
      <c r="C243" s="204">
        <v>0</v>
      </c>
      <c r="D243" s="204">
        <v>0</v>
      </c>
      <c r="E243" s="204">
        <v>0</v>
      </c>
      <c r="F243" s="204">
        <v>0</v>
      </c>
      <c r="G243" s="204">
        <v>0</v>
      </c>
      <c r="H243" s="204">
        <v>0</v>
      </c>
      <c r="I243" s="204">
        <v>0</v>
      </c>
      <c r="J243" s="204">
        <v>0</v>
      </c>
      <c r="K243" s="204">
        <v>0</v>
      </c>
      <c r="L243" s="204">
        <v>0</v>
      </c>
      <c r="M243" s="204">
        <v>0</v>
      </c>
      <c r="N243" s="204">
        <v>0</v>
      </c>
      <c r="O243" s="204">
        <v>0</v>
      </c>
      <c r="P243" s="204">
        <v>0</v>
      </c>
      <c r="Q243" s="204">
        <v>0</v>
      </c>
      <c r="R243" s="204">
        <v>0</v>
      </c>
      <c r="S243" s="239">
        <v>0</v>
      </c>
      <c r="T243" s="319" t="e">
        <v>#DIV/0!</v>
      </c>
      <c r="U243" s="239">
        <v>0</v>
      </c>
      <c r="V243" s="239">
        <v>0</v>
      </c>
      <c r="W243" s="239">
        <v>0</v>
      </c>
      <c r="X243" s="239">
        <v>0</v>
      </c>
      <c r="Y243" s="239">
        <v>0</v>
      </c>
      <c r="Z243" s="239">
        <v>0</v>
      </c>
    </row>
    <row r="244" spans="1:26" x14ac:dyDescent="0.3">
      <c r="A244" s="322" t="s">
        <v>659</v>
      </c>
      <c r="B244" s="204">
        <v>0</v>
      </c>
      <c r="C244" s="204">
        <v>0</v>
      </c>
      <c r="D244" s="204">
        <v>0</v>
      </c>
      <c r="E244" s="204">
        <v>0</v>
      </c>
      <c r="F244" s="204">
        <v>0</v>
      </c>
      <c r="G244" s="204">
        <v>0</v>
      </c>
      <c r="H244" s="204">
        <v>0</v>
      </c>
      <c r="I244" s="204">
        <v>0</v>
      </c>
      <c r="J244" s="204">
        <v>0</v>
      </c>
      <c r="K244" s="204">
        <v>0</v>
      </c>
      <c r="L244" s="204">
        <v>0</v>
      </c>
      <c r="M244" s="204">
        <v>0</v>
      </c>
      <c r="N244" s="204">
        <v>0</v>
      </c>
      <c r="O244" s="204">
        <v>0</v>
      </c>
      <c r="P244" s="204">
        <v>0</v>
      </c>
      <c r="Q244" s="204">
        <v>0</v>
      </c>
      <c r="R244" s="204">
        <v>0</v>
      </c>
      <c r="S244" s="239">
        <v>0</v>
      </c>
      <c r="T244" s="319" t="e">
        <v>#DIV/0!</v>
      </c>
      <c r="U244" s="239">
        <v>0</v>
      </c>
      <c r="V244" s="239">
        <v>0</v>
      </c>
      <c r="W244" s="239">
        <v>0</v>
      </c>
      <c r="X244" s="239">
        <v>0</v>
      </c>
      <c r="Y244" s="239">
        <v>0</v>
      </c>
      <c r="Z244" s="239">
        <v>0</v>
      </c>
    </row>
    <row r="245" spans="1:26" x14ac:dyDescent="0.3">
      <c r="A245" s="322" t="s">
        <v>660</v>
      </c>
      <c r="B245" s="204">
        <v>0</v>
      </c>
      <c r="C245" s="204">
        <v>0</v>
      </c>
      <c r="D245" s="204">
        <v>0</v>
      </c>
      <c r="E245" s="204">
        <v>0</v>
      </c>
      <c r="F245" s="204">
        <v>0</v>
      </c>
      <c r="G245" s="204">
        <v>0</v>
      </c>
      <c r="H245" s="204">
        <v>0</v>
      </c>
      <c r="I245" s="204">
        <v>0</v>
      </c>
      <c r="J245" s="204">
        <v>0</v>
      </c>
      <c r="K245" s="204">
        <v>0</v>
      </c>
      <c r="L245" s="204">
        <v>0</v>
      </c>
      <c r="M245" s="204">
        <v>0</v>
      </c>
      <c r="N245" s="204">
        <v>0</v>
      </c>
      <c r="O245" s="204">
        <v>0</v>
      </c>
      <c r="P245" s="204">
        <v>0</v>
      </c>
      <c r="Q245" s="204">
        <v>0</v>
      </c>
      <c r="R245" s="204">
        <v>0</v>
      </c>
      <c r="S245" s="239">
        <v>0</v>
      </c>
      <c r="T245" s="319" t="e">
        <v>#DIV/0!</v>
      </c>
      <c r="U245" s="239">
        <v>0</v>
      </c>
      <c r="V245" s="239">
        <v>0</v>
      </c>
      <c r="W245" s="239">
        <v>0</v>
      </c>
      <c r="X245" s="239">
        <v>0</v>
      </c>
      <c r="Y245" s="239">
        <v>0</v>
      </c>
      <c r="Z245" s="239">
        <v>0</v>
      </c>
    </row>
    <row r="246" spans="1:26" x14ac:dyDescent="0.3">
      <c r="A246" s="322" t="s">
        <v>661</v>
      </c>
      <c r="B246" s="204">
        <v>0</v>
      </c>
      <c r="C246" s="204">
        <v>0</v>
      </c>
      <c r="D246" s="204">
        <v>0</v>
      </c>
      <c r="E246" s="204">
        <v>0</v>
      </c>
      <c r="F246" s="204">
        <v>0</v>
      </c>
      <c r="G246" s="204">
        <v>0</v>
      </c>
      <c r="H246" s="204">
        <v>0</v>
      </c>
      <c r="I246" s="204">
        <v>0</v>
      </c>
      <c r="J246" s="204">
        <v>0</v>
      </c>
      <c r="K246" s="204">
        <v>0</v>
      </c>
      <c r="L246" s="204">
        <v>0</v>
      </c>
      <c r="M246" s="204">
        <v>0</v>
      </c>
      <c r="N246" s="204">
        <v>0</v>
      </c>
      <c r="O246" s="204">
        <v>0</v>
      </c>
      <c r="P246" s="204">
        <v>0</v>
      </c>
      <c r="Q246" s="204">
        <v>0</v>
      </c>
      <c r="R246" s="204">
        <v>0</v>
      </c>
      <c r="S246" s="239">
        <v>0</v>
      </c>
      <c r="T246" s="319" t="e">
        <v>#DIV/0!</v>
      </c>
      <c r="U246" s="239">
        <v>0</v>
      </c>
      <c r="V246" s="239">
        <v>0</v>
      </c>
      <c r="W246" s="239">
        <v>0</v>
      </c>
      <c r="X246" s="239">
        <v>0</v>
      </c>
      <c r="Y246" s="239">
        <v>0</v>
      </c>
      <c r="Z246" s="239">
        <v>0</v>
      </c>
    </row>
    <row r="247" spans="1:26" x14ac:dyDescent="0.3">
      <c r="A247" s="314" t="s">
        <v>662</v>
      </c>
      <c r="B247" s="315">
        <v>0</v>
      </c>
      <c r="C247" s="315">
        <v>0</v>
      </c>
      <c r="D247" s="315">
        <v>0</v>
      </c>
      <c r="E247" s="315">
        <v>0</v>
      </c>
      <c r="F247" s="315">
        <v>0</v>
      </c>
      <c r="G247" s="315">
        <v>0</v>
      </c>
      <c r="H247" s="315">
        <v>0</v>
      </c>
      <c r="I247" s="315">
        <v>0</v>
      </c>
      <c r="J247" s="315">
        <v>0</v>
      </c>
      <c r="K247" s="315">
        <v>0</v>
      </c>
      <c r="L247" s="315">
        <v>0</v>
      </c>
      <c r="M247" s="315">
        <v>0</v>
      </c>
      <c r="N247" s="315">
        <v>0</v>
      </c>
      <c r="O247" s="315">
        <v>0</v>
      </c>
      <c r="P247" s="315">
        <v>0</v>
      </c>
      <c r="Q247" s="315">
        <v>0</v>
      </c>
      <c r="R247" s="315">
        <v>0</v>
      </c>
      <c r="S247" s="316">
        <v>0</v>
      </c>
      <c r="T247" s="317" t="e">
        <v>#DIV/0!</v>
      </c>
      <c r="U247" s="316">
        <v>0</v>
      </c>
      <c r="V247" s="316">
        <v>0</v>
      </c>
      <c r="W247" s="316">
        <v>0</v>
      </c>
      <c r="X247" s="316">
        <v>0</v>
      </c>
      <c r="Y247" s="316">
        <v>0</v>
      </c>
      <c r="Z247" s="316">
        <v>0</v>
      </c>
    </row>
    <row r="248" spans="1:26" x14ac:dyDescent="0.3">
      <c r="A248" s="322" t="s">
        <v>663</v>
      </c>
      <c r="B248" s="204">
        <v>0</v>
      </c>
      <c r="C248" s="204">
        <v>0</v>
      </c>
      <c r="D248" s="204">
        <v>0</v>
      </c>
      <c r="E248" s="204">
        <v>0</v>
      </c>
      <c r="F248" s="204">
        <v>0</v>
      </c>
      <c r="G248" s="204">
        <v>0</v>
      </c>
      <c r="H248" s="204">
        <v>0</v>
      </c>
      <c r="I248" s="204">
        <v>0</v>
      </c>
      <c r="J248" s="204">
        <v>0</v>
      </c>
      <c r="K248" s="204">
        <v>0</v>
      </c>
      <c r="L248" s="204">
        <v>0</v>
      </c>
      <c r="M248" s="204">
        <v>0</v>
      </c>
      <c r="N248" s="204">
        <v>0</v>
      </c>
      <c r="O248" s="204">
        <v>0</v>
      </c>
      <c r="P248" s="204">
        <v>0</v>
      </c>
      <c r="Q248" s="204">
        <v>0</v>
      </c>
      <c r="R248" s="204">
        <v>0</v>
      </c>
      <c r="S248" s="239">
        <v>0</v>
      </c>
      <c r="T248" s="319" t="e">
        <v>#DIV/0!</v>
      </c>
      <c r="U248" s="239">
        <v>0</v>
      </c>
      <c r="V248" s="239">
        <v>0</v>
      </c>
      <c r="W248" s="239">
        <v>0</v>
      </c>
      <c r="X248" s="239">
        <v>0</v>
      </c>
      <c r="Y248" s="239">
        <v>0</v>
      </c>
      <c r="Z248" s="239">
        <v>0</v>
      </c>
    </row>
    <row r="249" spans="1:26" x14ac:dyDescent="0.3">
      <c r="A249" s="322" t="s">
        <v>664</v>
      </c>
      <c r="B249" s="204">
        <v>0</v>
      </c>
      <c r="C249" s="204">
        <v>0</v>
      </c>
      <c r="D249" s="204">
        <v>0</v>
      </c>
      <c r="E249" s="204">
        <v>0</v>
      </c>
      <c r="F249" s="204">
        <v>0</v>
      </c>
      <c r="G249" s="204">
        <v>0</v>
      </c>
      <c r="H249" s="204">
        <v>0</v>
      </c>
      <c r="I249" s="204">
        <v>0</v>
      </c>
      <c r="J249" s="204">
        <v>0</v>
      </c>
      <c r="K249" s="204">
        <v>0</v>
      </c>
      <c r="L249" s="204">
        <v>0</v>
      </c>
      <c r="M249" s="204">
        <v>0</v>
      </c>
      <c r="N249" s="204">
        <v>0</v>
      </c>
      <c r="O249" s="204">
        <v>0</v>
      </c>
      <c r="P249" s="204">
        <v>0</v>
      </c>
      <c r="Q249" s="204">
        <v>0</v>
      </c>
      <c r="R249" s="204">
        <v>0</v>
      </c>
      <c r="S249" s="239">
        <v>0</v>
      </c>
      <c r="T249" s="319" t="e">
        <v>#DIV/0!</v>
      </c>
      <c r="U249" s="239">
        <v>0</v>
      </c>
      <c r="V249" s="239">
        <v>0</v>
      </c>
      <c r="W249" s="239">
        <v>0</v>
      </c>
      <c r="X249" s="239">
        <v>0</v>
      </c>
      <c r="Y249" s="239">
        <v>0</v>
      </c>
      <c r="Z249" s="239">
        <v>0</v>
      </c>
    </row>
    <row r="250" spans="1:26" x14ac:dyDescent="0.3">
      <c r="A250" s="322" t="s">
        <v>665</v>
      </c>
      <c r="B250" s="204">
        <v>0</v>
      </c>
      <c r="C250" s="204">
        <v>0</v>
      </c>
      <c r="D250" s="204">
        <v>0</v>
      </c>
      <c r="E250" s="204">
        <v>0</v>
      </c>
      <c r="F250" s="204">
        <v>0</v>
      </c>
      <c r="G250" s="204">
        <v>0</v>
      </c>
      <c r="H250" s="204">
        <v>0</v>
      </c>
      <c r="I250" s="204">
        <v>0</v>
      </c>
      <c r="J250" s="204">
        <v>0</v>
      </c>
      <c r="K250" s="204">
        <v>0</v>
      </c>
      <c r="L250" s="204">
        <v>0</v>
      </c>
      <c r="M250" s="204">
        <v>0</v>
      </c>
      <c r="N250" s="204">
        <v>0</v>
      </c>
      <c r="O250" s="204">
        <v>0</v>
      </c>
      <c r="P250" s="204">
        <v>0</v>
      </c>
      <c r="Q250" s="204">
        <v>0</v>
      </c>
      <c r="R250" s="204">
        <v>0</v>
      </c>
      <c r="S250" s="239">
        <v>0</v>
      </c>
      <c r="T250" s="319" t="e">
        <v>#DIV/0!</v>
      </c>
      <c r="U250" s="239">
        <v>0</v>
      </c>
      <c r="V250" s="239">
        <v>0</v>
      </c>
      <c r="W250" s="239">
        <v>0</v>
      </c>
      <c r="X250" s="239">
        <v>0</v>
      </c>
      <c r="Y250" s="239">
        <v>0</v>
      </c>
      <c r="Z250" s="239">
        <v>0</v>
      </c>
    </row>
    <row r="251" spans="1:26" x14ac:dyDescent="0.3">
      <c r="A251" s="314" t="s">
        <v>666</v>
      </c>
      <c r="B251" s="315">
        <v>0</v>
      </c>
      <c r="C251" s="315">
        <v>0</v>
      </c>
      <c r="D251" s="315">
        <v>0</v>
      </c>
      <c r="E251" s="315">
        <v>0</v>
      </c>
      <c r="F251" s="315">
        <v>0</v>
      </c>
      <c r="G251" s="315">
        <v>0</v>
      </c>
      <c r="H251" s="315">
        <v>0</v>
      </c>
      <c r="I251" s="315">
        <v>0</v>
      </c>
      <c r="J251" s="315">
        <v>0</v>
      </c>
      <c r="K251" s="315">
        <v>0</v>
      </c>
      <c r="L251" s="315">
        <v>0</v>
      </c>
      <c r="M251" s="315">
        <v>0</v>
      </c>
      <c r="N251" s="315">
        <v>0</v>
      </c>
      <c r="O251" s="315">
        <v>0</v>
      </c>
      <c r="P251" s="315">
        <v>0</v>
      </c>
      <c r="Q251" s="315">
        <v>0</v>
      </c>
      <c r="R251" s="315">
        <v>0</v>
      </c>
      <c r="S251" s="316">
        <v>0</v>
      </c>
      <c r="T251" s="317" t="e">
        <v>#DIV/0!</v>
      </c>
      <c r="U251" s="316">
        <v>0</v>
      </c>
      <c r="V251" s="316">
        <v>0</v>
      </c>
      <c r="W251" s="316">
        <v>0</v>
      </c>
      <c r="X251" s="316">
        <v>0</v>
      </c>
      <c r="Y251" s="316">
        <v>0</v>
      </c>
      <c r="Z251" s="316">
        <v>0</v>
      </c>
    </row>
    <row r="252" spans="1:26" x14ac:dyDescent="0.3">
      <c r="A252" s="322" t="s">
        <v>667</v>
      </c>
      <c r="B252" s="204">
        <v>0</v>
      </c>
      <c r="C252" s="204">
        <v>0</v>
      </c>
      <c r="D252" s="204">
        <v>0</v>
      </c>
      <c r="E252" s="204">
        <v>0</v>
      </c>
      <c r="F252" s="204">
        <v>0</v>
      </c>
      <c r="G252" s="204">
        <v>0</v>
      </c>
      <c r="H252" s="204">
        <v>0</v>
      </c>
      <c r="I252" s="204">
        <v>0</v>
      </c>
      <c r="J252" s="204">
        <v>0</v>
      </c>
      <c r="K252" s="204">
        <v>0</v>
      </c>
      <c r="L252" s="204">
        <v>0</v>
      </c>
      <c r="M252" s="204">
        <v>0</v>
      </c>
      <c r="N252" s="204">
        <v>0</v>
      </c>
      <c r="O252" s="204">
        <v>0</v>
      </c>
      <c r="P252" s="204">
        <v>0</v>
      </c>
      <c r="Q252" s="204">
        <v>0</v>
      </c>
      <c r="R252" s="204">
        <v>0</v>
      </c>
      <c r="S252" s="239">
        <v>0</v>
      </c>
      <c r="T252" s="319" t="e">
        <v>#DIV/0!</v>
      </c>
      <c r="U252" s="239">
        <v>0</v>
      </c>
      <c r="V252" s="239">
        <v>0</v>
      </c>
      <c r="W252" s="239">
        <v>0</v>
      </c>
      <c r="X252" s="239">
        <v>0</v>
      </c>
      <c r="Y252" s="239">
        <v>0</v>
      </c>
      <c r="Z252" s="239">
        <v>0</v>
      </c>
    </row>
    <row r="253" spans="1:26" x14ac:dyDescent="0.3">
      <c r="A253" s="322" t="s">
        <v>668</v>
      </c>
      <c r="B253" s="204">
        <v>0</v>
      </c>
      <c r="C253" s="204">
        <v>0</v>
      </c>
      <c r="D253" s="204">
        <v>0</v>
      </c>
      <c r="E253" s="204">
        <v>0</v>
      </c>
      <c r="F253" s="204">
        <v>0</v>
      </c>
      <c r="G253" s="204">
        <v>0</v>
      </c>
      <c r="H253" s="204">
        <v>0</v>
      </c>
      <c r="I253" s="204">
        <v>0</v>
      </c>
      <c r="J253" s="204">
        <v>0</v>
      </c>
      <c r="K253" s="204">
        <v>0</v>
      </c>
      <c r="L253" s="204">
        <v>0</v>
      </c>
      <c r="M253" s="204">
        <v>0</v>
      </c>
      <c r="N253" s="204">
        <v>0</v>
      </c>
      <c r="O253" s="204">
        <v>0</v>
      </c>
      <c r="P253" s="204">
        <v>0</v>
      </c>
      <c r="Q253" s="204">
        <v>0</v>
      </c>
      <c r="R253" s="204">
        <v>0</v>
      </c>
      <c r="S253" s="239">
        <v>0</v>
      </c>
      <c r="T253" s="319" t="e">
        <v>#DIV/0!</v>
      </c>
      <c r="U253" s="239">
        <v>0</v>
      </c>
      <c r="V253" s="239">
        <v>0</v>
      </c>
      <c r="W253" s="239">
        <v>0</v>
      </c>
      <c r="X253" s="239">
        <v>0</v>
      </c>
      <c r="Y253" s="239">
        <v>0</v>
      </c>
      <c r="Z253" s="239">
        <v>0</v>
      </c>
    </row>
    <row r="254" spans="1:26" x14ac:dyDescent="0.3">
      <c r="A254" s="322" t="s">
        <v>669</v>
      </c>
      <c r="B254" s="204">
        <v>0</v>
      </c>
      <c r="C254" s="204">
        <v>0</v>
      </c>
      <c r="D254" s="204">
        <v>0</v>
      </c>
      <c r="E254" s="204">
        <v>0</v>
      </c>
      <c r="F254" s="204">
        <v>0</v>
      </c>
      <c r="G254" s="204">
        <v>0</v>
      </c>
      <c r="H254" s="204">
        <v>0</v>
      </c>
      <c r="I254" s="204">
        <v>0</v>
      </c>
      <c r="J254" s="204">
        <v>0</v>
      </c>
      <c r="K254" s="204">
        <v>0</v>
      </c>
      <c r="L254" s="204">
        <v>0</v>
      </c>
      <c r="M254" s="204">
        <v>0</v>
      </c>
      <c r="N254" s="204">
        <v>0</v>
      </c>
      <c r="O254" s="204">
        <v>0</v>
      </c>
      <c r="P254" s="204">
        <v>0</v>
      </c>
      <c r="Q254" s="204">
        <v>0</v>
      </c>
      <c r="R254" s="204">
        <v>0</v>
      </c>
      <c r="S254" s="239">
        <v>0</v>
      </c>
      <c r="T254" s="319" t="e">
        <v>#DIV/0!</v>
      </c>
      <c r="U254" s="239">
        <v>0</v>
      </c>
      <c r="V254" s="239">
        <v>0</v>
      </c>
      <c r="W254" s="239">
        <v>0</v>
      </c>
      <c r="X254" s="239">
        <v>0</v>
      </c>
      <c r="Y254" s="239">
        <v>0</v>
      </c>
      <c r="Z254" s="239">
        <v>0</v>
      </c>
    </row>
    <row r="255" spans="1:26" x14ac:dyDescent="0.3">
      <c r="A255" s="322" t="s">
        <v>670</v>
      </c>
      <c r="B255" s="204">
        <v>0</v>
      </c>
      <c r="C255" s="204">
        <v>0</v>
      </c>
      <c r="D255" s="204">
        <v>0</v>
      </c>
      <c r="E255" s="204">
        <v>0</v>
      </c>
      <c r="F255" s="204">
        <v>0</v>
      </c>
      <c r="G255" s="204">
        <v>0</v>
      </c>
      <c r="H255" s="204">
        <v>0</v>
      </c>
      <c r="I255" s="204">
        <v>0</v>
      </c>
      <c r="J255" s="204">
        <v>0</v>
      </c>
      <c r="K255" s="204">
        <v>0</v>
      </c>
      <c r="L255" s="204">
        <v>0</v>
      </c>
      <c r="M255" s="204">
        <v>0</v>
      </c>
      <c r="N255" s="204">
        <v>0</v>
      </c>
      <c r="O255" s="204">
        <v>0</v>
      </c>
      <c r="P255" s="204">
        <v>0</v>
      </c>
      <c r="Q255" s="204">
        <v>0</v>
      </c>
      <c r="R255" s="204">
        <v>0</v>
      </c>
      <c r="S255" s="239">
        <v>0</v>
      </c>
      <c r="T255" s="319" t="e">
        <v>#DIV/0!</v>
      </c>
      <c r="U255" s="239">
        <v>0</v>
      </c>
      <c r="V255" s="239">
        <v>0</v>
      </c>
      <c r="W255" s="239">
        <v>0</v>
      </c>
      <c r="X255" s="239">
        <v>0</v>
      </c>
      <c r="Y255" s="239">
        <v>0</v>
      </c>
      <c r="Z255" s="239">
        <v>0</v>
      </c>
    </row>
    <row r="256" spans="1:26" x14ac:dyDescent="0.3">
      <c r="A256" s="322" t="s">
        <v>671</v>
      </c>
      <c r="B256" s="204">
        <v>0</v>
      </c>
      <c r="C256" s="204">
        <v>0</v>
      </c>
      <c r="D256" s="204">
        <v>0</v>
      </c>
      <c r="E256" s="204">
        <v>0</v>
      </c>
      <c r="F256" s="204">
        <v>0</v>
      </c>
      <c r="G256" s="204">
        <v>0</v>
      </c>
      <c r="H256" s="204">
        <v>0</v>
      </c>
      <c r="I256" s="204">
        <v>0</v>
      </c>
      <c r="J256" s="204">
        <v>0</v>
      </c>
      <c r="K256" s="204">
        <v>0</v>
      </c>
      <c r="L256" s="204">
        <v>0</v>
      </c>
      <c r="M256" s="204">
        <v>0</v>
      </c>
      <c r="N256" s="204">
        <v>0</v>
      </c>
      <c r="O256" s="204">
        <v>0</v>
      </c>
      <c r="P256" s="204">
        <v>0</v>
      </c>
      <c r="Q256" s="204">
        <v>0</v>
      </c>
      <c r="R256" s="204">
        <v>0</v>
      </c>
      <c r="S256" s="239">
        <v>0</v>
      </c>
      <c r="T256" s="319" t="e">
        <v>#DIV/0!</v>
      </c>
      <c r="U256" s="239">
        <v>0</v>
      </c>
      <c r="V256" s="239">
        <v>0</v>
      </c>
      <c r="W256" s="239">
        <v>0</v>
      </c>
      <c r="X256" s="239">
        <v>0</v>
      </c>
      <c r="Y256" s="239">
        <v>0</v>
      </c>
      <c r="Z256" s="239">
        <v>0</v>
      </c>
    </row>
    <row r="257" spans="1:26" x14ac:dyDescent="0.3">
      <c r="A257" s="322" t="s">
        <v>672</v>
      </c>
      <c r="B257" s="204">
        <v>0</v>
      </c>
      <c r="C257" s="204">
        <v>0</v>
      </c>
      <c r="D257" s="204">
        <v>0</v>
      </c>
      <c r="E257" s="204">
        <v>0</v>
      </c>
      <c r="F257" s="204">
        <v>0</v>
      </c>
      <c r="G257" s="204">
        <v>0</v>
      </c>
      <c r="H257" s="204">
        <v>0</v>
      </c>
      <c r="I257" s="204">
        <v>0</v>
      </c>
      <c r="J257" s="204">
        <v>0</v>
      </c>
      <c r="K257" s="204">
        <v>0</v>
      </c>
      <c r="L257" s="204">
        <v>0</v>
      </c>
      <c r="M257" s="204">
        <v>0</v>
      </c>
      <c r="N257" s="204">
        <v>0</v>
      </c>
      <c r="O257" s="204">
        <v>0</v>
      </c>
      <c r="P257" s="204">
        <v>0</v>
      </c>
      <c r="Q257" s="204">
        <v>0</v>
      </c>
      <c r="R257" s="204">
        <v>0</v>
      </c>
      <c r="S257" s="239">
        <v>0</v>
      </c>
      <c r="T257" s="319" t="e">
        <v>#DIV/0!</v>
      </c>
      <c r="U257" s="239">
        <v>0</v>
      </c>
      <c r="V257" s="239">
        <v>0</v>
      </c>
      <c r="W257" s="239">
        <v>0</v>
      </c>
      <c r="X257" s="239">
        <v>0</v>
      </c>
      <c r="Y257" s="239">
        <v>0</v>
      </c>
      <c r="Z257" s="239">
        <v>0</v>
      </c>
    </row>
    <row r="258" spans="1:26" x14ac:dyDescent="0.3">
      <c r="A258" s="308" t="s">
        <v>673</v>
      </c>
      <c r="B258" s="309">
        <v>0</v>
      </c>
      <c r="C258" s="309">
        <v>0</v>
      </c>
      <c r="D258" s="309">
        <v>0</v>
      </c>
      <c r="E258" s="309">
        <v>0</v>
      </c>
      <c r="F258" s="309">
        <v>0</v>
      </c>
      <c r="G258" s="309">
        <v>0</v>
      </c>
      <c r="H258" s="309">
        <v>0</v>
      </c>
      <c r="I258" s="309">
        <v>0</v>
      </c>
      <c r="J258" s="309">
        <v>0</v>
      </c>
      <c r="K258" s="309">
        <v>0</v>
      </c>
      <c r="L258" s="309">
        <v>0</v>
      </c>
      <c r="M258" s="309">
        <v>0</v>
      </c>
      <c r="N258" s="309">
        <v>0</v>
      </c>
      <c r="O258" s="309">
        <v>0</v>
      </c>
      <c r="P258" s="309">
        <v>0</v>
      </c>
      <c r="Q258" s="309">
        <v>0</v>
      </c>
      <c r="R258" s="309">
        <v>0</v>
      </c>
      <c r="S258" s="310">
        <v>0</v>
      </c>
      <c r="T258" s="311" t="e">
        <v>#DIV/0!</v>
      </c>
      <c r="U258" s="310">
        <v>0</v>
      </c>
      <c r="V258" s="310">
        <v>0</v>
      </c>
      <c r="W258" s="310">
        <v>0</v>
      </c>
      <c r="X258" s="310">
        <v>0</v>
      </c>
      <c r="Y258" s="310">
        <v>0</v>
      </c>
      <c r="Z258" s="310">
        <v>0</v>
      </c>
    </row>
    <row r="259" spans="1:26" x14ac:dyDescent="0.3">
      <c r="A259" s="314" t="s">
        <v>674</v>
      </c>
      <c r="B259" s="315">
        <v>0</v>
      </c>
      <c r="C259" s="315">
        <v>0</v>
      </c>
      <c r="D259" s="315">
        <v>0</v>
      </c>
      <c r="E259" s="315">
        <v>0</v>
      </c>
      <c r="F259" s="315">
        <v>0</v>
      </c>
      <c r="G259" s="315">
        <v>0</v>
      </c>
      <c r="H259" s="315">
        <v>0</v>
      </c>
      <c r="I259" s="315">
        <v>0</v>
      </c>
      <c r="J259" s="315">
        <v>0</v>
      </c>
      <c r="K259" s="315">
        <v>0</v>
      </c>
      <c r="L259" s="315">
        <v>0</v>
      </c>
      <c r="M259" s="315">
        <v>0</v>
      </c>
      <c r="N259" s="315">
        <v>0</v>
      </c>
      <c r="O259" s="315">
        <v>0</v>
      </c>
      <c r="P259" s="315">
        <v>0</v>
      </c>
      <c r="Q259" s="315">
        <v>0</v>
      </c>
      <c r="R259" s="315">
        <v>0</v>
      </c>
      <c r="S259" s="316">
        <v>0</v>
      </c>
      <c r="T259" s="317" t="e">
        <v>#DIV/0!</v>
      </c>
      <c r="U259" s="316">
        <v>0</v>
      </c>
      <c r="V259" s="316">
        <v>0</v>
      </c>
      <c r="W259" s="316">
        <v>0</v>
      </c>
      <c r="X259" s="316">
        <v>0</v>
      </c>
      <c r="Y259" s="316">
        <v>0</v>
      </c>
      <c r="Z259" s="316">
        <v>0</v>
      </c>
    </row>
    <row r="260" spans="1:26" x14ac:dyDescent="0.3">
      <c r="A260" s="322" t="s">
        <v>675</v>
      </c>
      <c r="B260" s="204">
        <v>0</v>
      </c>
      <c r="C260" s="204">
        <v>0</v>
      </c>
      <c r="D260" s="204">
        <v>0</v>
      </c>
      <c r="E260" s="204">
        <v>0</v>
      </c>
      <c r="F260" s="204">
        <v>0</v>
      </c>
      <c r="G260" s="204">
        <v>0</v>
      </c>
      <c r="H260" s="204">
        <v>0</v>
      </c>
      <c r="I260" s="204">
        <v>0</v>
      </c>
      <c r="J260" s="204">
        <v>0</v>
      </c>
      <c r="K260" s="204">
        <v>0</v>
      </c>
      <c r="L260" s="204">
        <v>0</v>
      </c>
      <c r="M260" s="204">
        <v>0</v>
      </c>
      <c r="N260" s="204">
        <v>0</v>
      </c>
      <c r="O260" s="204">
        <v>0</v>
      </c>
      <c r="P260" s="204">
        <v>0</v>
      </c>
      <c r="Q260" s="204">
        <v>0</v>
      </c>
      <c r="R260" s="204">
        <v>0</v>
      </c>
      <c r="S260" s="239">
        <v>0</v>
      </c>
      <c r="T260" s="319" t="e">
        <v>#DIV/0!</v>
      </c>
      <c r="U260" s="239">
        <v>0</v>
      </c>
      <c r="V260" s="239">
        <v>0</v>
      </c>
      <c r="W260" s="239">
        <v>0</v>
      </c>
      <c r="X260" s="239">
        <v>0</v>
      </c>
      <c r="Y260" s="239">
        <v>0</v>
      </c>
      <c r="Z260" s="239">
        <v>0</v>
      </c>
    </row>
    <row r="261" spans="1:26" x14ac:dyDescent="0.3">
      <c r="A261" s="322" t="s">
        <v>676</v>
      </c>
      <c r="B261" s="204">
        <v>0</v>
      </c>
      <c r="C261" s="204">
        <v>0</v>
      </c>
      <c r="D261" s="204">
        <v>0</v>
      </c>
      <c r="E261" s="204">
        <v>0</v>
      </c>
      <c r="F261" s="204">
        <v>0</v>
      </c>
      <c r="G261" s="204">
        <v>0</v>
      </c>
      <c r="H261" s="204">
        <v>0</v>
      </c>
      <c r="I261" s="204">
        <v>0</v>
      </c>
      <c r="J261" s="204">
        <v>0</v>
      </c>
      <c r="K261" s="204">
        <v>0</v>
      </c>
      <c r="L261" s="204">
        <v>0</v>
      </c>
      <c r="M261" s="204">
        <v>0</v>
      </c>
      <c r="N261" s="204">
        <v>0</v>
      </c>
      <c r="O261" s="204">
        <v>0</v>
      </c>
      <c r="P261" s="204">
        <v>0</v>
      </c>
      <c r="Q261" s="204">
        <v>0</v>
      </c>
      <c r="R261" s="204">
        <v>0</v>
      </c>
      <c r="S261" s="239">
        <v>0</v>
      </c>
      <c r="T261" s="319" t="e">
        <v>#DIV/0!</v>
      </c>
      <c r="U261" s="239">
        <v>0</v>
      </c>
      <c r="V261" s="239">
        <v>0</v>
      </c>
      <c r="W261" s="239">
        <v>0</v>
      </c>
      <c r="X261" s="239">
        <v>0</v>
      </c>
      <c r="Y261" s="239">
        <v>0</v>
      </c>
      <c r="Z261" s="239">
        <v>0</v>
      </c>
    </row>
    <row r="262" spans="1:26" x14ac:dyDescent="0.3">
      <c r="A262" s="322" t="s">
        <v>677</v>
      </c>
      <c r="B262" s="204">
        <v>0</v>
      </c>
      <c r="C262" s="204">
        <v>0</v>
      </c>
      <c r="D262" s="204">
        <v>0</v>
      </c>
      <c r="E262" s="204">
        <v>0</v>
      </c>
      <c r="F262" s="204">
        <v>0</v>
      </c>
      <c r="G262" s="204">
        <v>0</v>
      </c>
      <c r="H262" s="204">
        <v>0</v>
      </c>
      <c r="I262" s="204">
        <v>0</v>
      </c>
      <c r="J262" s="204">
        <v>0</v>
      </c>
      <c r="K262" s="204">
        <v>0</v>
      </c>
      <c r="L262" s="204">
        <v>0</v>
      </c>
      <c r="M262" s="204">
        <v>0</v>
      </c>
      <c r="N262" s="204">
        <v>0</v>
      </c>
      <c r="O262" s="204">
        <v>0</v>
      </c>
      <c r="P262" s="204">
        <v>0</v>
      </c>
      <c r="Q262" s="204">
        <v>0</v>
      </c>
      <c r="R262" s="204">
        <v>0</v>
      </c>
      <c r="S262" s="239">
        <v>0</v>
      </c>
      <c r="T262" s="319" t="e">
        <v>#DIV/0!</v>
      </c>
      <c r="U262" s="239">
        <v>0</v>
      </c>
      <c r="V262" s="239">
        <v>0</v>
      </c>
      <c r="W262" s="239">
        <v>0</v>
      </c>
      <c r="X262" s="239">
        <v>0</v>
      </c>
      <c r="Y262" s="239">
        <v>0</v>
      </c>
      <c r="Z262" s="239">
        <v>0</v>
      </c>
    </row>
    <row r="263" spans="1:26" x14ac:dyDescent="0.3">
      <c r="A263" s="322" t="s">
        <v>678</v>
      </c>
      <c r="B263" s="204">
        <v>0</v>
      </c>
      <c r="C263" s="204">
        <v>0</v>
      </c>
      <c r="D263" s="204">
        <v>0</v>
      </c>
      <c r="E263" s="204">
        <v>0</v>
      </c>
      <c r="F263" s="204">
        <v>0</v>
      </c>
      <c r="G263" s="204">
        <v>0</v>
      </c>
      <c r="H263" s="204">
        <v>0</v>
      </c>
      <c r="I263" s="204">
        <v>0</v>
      </c>
      <c r="J263" s="204">
        <v>0</v>
      </c>
      <c r="K263" s="204">
        <v>0</v>
      </c>
      <c r="L263" s="204">
        <v>0</v>
      </c>
      <c r="M263" s="204">
        <v>0</v>
      </c>
      <c r="N263" s="204">
        <v>0</v>
      </c>
      <c r="O263" s="204">
        <v>0</v>
      </c>
      <c r="P263" s="204">
        <v>0</v>
      </c>
      <c r="Q263" s="204">
        <v>0</v>
      </c>
      <c r="R263" s="204">
        <v>0</v>
      </c>
      <c r="S263" s="239">
        <v>0</v>
      </c>
      <c r="T263" s="319" t="e">
        <v>#DIV/0!</v>
      </c>
      <c r="U263" s="239">
        <v>0</v>
      </c>
      <c r="V263" s="239">
        <v>0</v>
      </c>
      <c r="W263" s="239">
        <v>0</v>
      </c>
      <c r="X263" s="239">
        <v>0</v>
      </c>
      <c r="Y263" s="239">
        <v>0</v>
      </c>
      <c r="Z263" s="239">
        <v>0</v>
      </c>
    </row>
    <row r="264" spans="1:26" x14ac:dyDescent="0.3">
      <c r="A264" s="322" t="s">
        <v>679</v>
      </c>
      <c r="B264" s="204">
        <v>0</v>
      </c>
      <c r="C264" s="204">
        <v>0</v>
      </c>
      <c r="D264" s="204">
        <v>0</v>
      </c>
      <c r="E264" s="204">
        <v>0</v>
      </c>
      <c r="F264" s="204">
        <v>0</v>
      </c>
      <c r="G264" s="204">
        <v>0</v>
      </c>
      <c r="H264" s="204">
        <v>0</v>
      </c>
      <c r="I264" s="204">
        <v>0</v>
      </c>
      <c r="J264" s="204">
        <v>0</v>
      </c>
      <c r="K264" s="204">
        <v>0</v>
      </c>
      <c r="L264" s="204">
        <v>0</v>
      </c>
      <c r="M264" s="204">
        <v>0</v>
      </c>
      <c r="N264" s="204">
        <v>0</v>
      </c>
      <c r="O264" s="204">
        <v>0</v>
      </c>
      <c r="P264" s="204">
        <v>0</v>
      </c>
      <c r="Q264" s="204">
        <v>0</v>
      </c>
      <c r="R264" s="204">
        <v>0</v>
      </c>
      <c r="S264" s="239">
        <v>0</v>
      </c>
      <c r="T264" s="319" t="e">
        <v>#DIV/0!</v>
      </c>
      <c r="U264" s="239">
        <v>0</v>
      </c>
      <c r="V264" s="239">
        <v>0</v>
      </c>
      <c r="W264" s="239">
        <v>0</v>
      </c>
      <c r="X264" s="239">
        <v>0</v>
      </c>
      <c r="Y264" s="239">
        <v>0</v>
      </c>
      <c r="Z264" s="239">
        <v>0</v>
      </c>
    </row>
    <row r="265" spans="1:26" x14ac:dyDescent="0.3">
      <c r="A265" s="322" t="s">
        <v>680</v>
      </c>
      <c r="B265" s="204">
        <v>0</v>
      </c>
      <c r="C265" s="204">
        <v>0</v>
      </c>
      <c r="D265" s="204">
        <v>0</v>
      </c>
      <c r="E265" s="204">
        <v>0</v>
      </c>
      <c r="F265" s="204">
        <v>0</v>
      </c>
      <c r="G265" s="204">
        <v>0</v>
      </c>
      <c r="H265" s="204">
        <v>0</v>
      </c>
      <c r="I265" s="204">
        <v>0</v>
      </c>
      <c r="J265" s="204">
        <v>0</v>
      </c>
      <c r="K265" s="204">
        <v>0</v>
      </c>
      <c r="L265" s="204">
        <v>0</v>
      </c>
      <c r="M265" s="204">
        <v>0</v>
      </c>
      <c r="N265" s="204">
        <v>0</v>
      </c>
      <c r="O265" s="204">
        <v>0</v>
      </c>
      <c r="P265" s="204">
        <v>0</v>
      </c>
      <c r="Q265" s="204">
        <v>0</v>
      </c>
      <c r="R265" s="204">
        <v>0</v>
      </c>
      <c r="S265" s="239">
        <v>0</v>
      </c>
      <c r="T265" s="319" t="e">
        <v>#DIV/0!</v>
      </c>
      <c r="U265" s="239">
        <v>0</v>
      </c>
      <c r="V265" s="239">
        <v>0</v>
      </c>
      <c r="W265" s="239">
        <v>0</v>
      </c>
      <c r="X265" s="239">
        <v>0</v>
      </c>
      <c r="Y265" s="239">
        <v>0</v>
      </c>
      <c r="Z265" s="239">
        <v>0</v>
      </c>
    </row>
    <row r="266" spans="1:26" x14ac:dyDescent="0.3">
      <c r="A266" s="322" t="s">
        <v>681</v>
      </c>
      <c r="B266" s="204">
        <v>0</v>
      </c>
      <c r="C266" s="204">
        <v>0</v>
      </c>
      <c r="D266" s="204">
        <v>0</v>
      </c>
      <c r="E266" s="204">
        <v>0</v>
      </c>
      <c r="F266" s="204">
        <v>0</v>
      </c>
      <c r="G266" s="204">
        <v>0</v>
      </c>
      <c r="H266" s="204">
        <v>0</v>
      </c>
      <c r="I266" s="204">
        <v>0</v>
      </c>
      <c r="J266" s="204">
        <v>0</v>
      </c>
      <c r="K266" s="204">
        <v>0</v>
      </c>
      <c r="L266" s="204">
        <v>0</v>
      </c>
      <c r="M266" s="204">
        <v>0</v>
      </c>
      <c r="N266" s="204">
        <v>0</v>
      </c>
      <c r="O266" s="204">
        <v>0</v>
      </c>
      <c r="P266" s="204">
        <v>0</v>
      </c>
      <c r="Q266" s="204">
        <v>0</v>
      </c>
      <c r="R266" s="204">
        <v>0</v>
      </c>
      <c r="S266" s="239">
        <v>0</v>
      </c>
      <c r="T266" s="319" t="e">
        <v>#DIV/0!</v>
      </c>
      <c r="U266" s="239">
        <v>0</v>
      </c>
      <c r="V266" s="239">
        <v>0</v>
      </c>
      <c r="W266" s="239">
        <v>0</v>
      </c>
      <c r="X266" s="239">
        <v>0</v>
      </c>
      <c r="Y266" s="239">
        <v>0</v>
      </c>
      <c r="Z266" s="239">
        <v>0</v>
      </c>
    </row>
    <row r="267" spans="1:26" x14ac:dyDescent="0.3">
      <c r="A267" s="322" t="s">
        <v>682</v>
      </c>
      <c r="B267" s="204">
        <v>0</v>
      </c>
      <c r="C267" s="204">
        <v>0</v>
      </c>
      <c r="D267" s="204">
        <v>0</v>
      </c>
      <c r="E267" s="204">
        <v>0</v>
      </c>
      <c r="F267" s="204">
        <v>0</v>
      </c>
      <c r="G267" s="204">
        <v>0</v>
      </c>
      <c r="H267" s="204">
        <v>0</v>
      </c>
      <c r="I267" s="204">
        <v>0</v>
      </c>
      <c r="J267" s="204">
        <v>0</v>
      </c>
      <c r="K267" s="204">
        <v>0</v>
      </c>
      <c r="L267" s="204">
        <v>0</v>
      </c>
      <c r="M267" s="204">
        <v>0</v>
      </c>
      <c r="N267" s="204">
        <v>0</v>
      </c>
      <c r="O267" s="204">
        <v>0</v>
      </c>
      <c r="P267" s="204">
        <v>0</v>
      </c>
      <c r="Q267" s="204">
        <v>0</v>
      </c>
      <c r="R267" s="204">
        <v>0</v>
      </c>
      <c r="S267" s="239">
        <v>0</v>
      </c>
      <c r="T267" s="319" t="e">
        <v>#DIV/0!</v>
      </c>
      <c r="U267" s="239">
        <v>0</v>
      </c>
      <c r="V267" s="239">
        <v>0</v>
      </c>
      <c r="W267" s="239">
        <v>0</v>
      </c>
      <c r="X267" s="239">
        <v>0</v>
      </c>
      <c r="Y267" s="239">
        <v>0</v>
      </c>
      <c r="Z267" s="239">
        <v>0</v>
      </c>
    </row>
    <row r="268" spans="1:26" x14ac:dyDescent="0.3">
      <c r="A268" s="322" t="s">
        <v>683</v>
      </c>
      <c r="B268" s="204">
        <v>0</v>
      </c>
      <c r="C268" s="204">
        <v>0</v>
      </c>
      <c r="D268" s="204">
        <v>0</v>
      </c>
      <c r="E268" s="204">
        <v>0</v>
      </c>
      <c r="F268" s="204">
        <v>0</v>
      </c>
      <c r="G268" s="204">
        <v>0</v>
      </c>
      <c r="H268" s="204">
        <v>0</v>
      </c>
      <c r="I268" s="204">
        <v>0</v>
      </c>
      <c r="J268" s="204">
        <v>0</v>
      </c>
      <c r="K268" s="204">
        <v>0</v>
      </c>
      <c r="L268" s="204">
        <v>0</v>
      </c>
      <c r="M268" s="204">
        <v>0</v>
      </c>
      <c r="N268" s="204">
        <v>0</v>
      </c>
      <c r="O268" s="204">
        <v>0</v>
      </c>
      <c r="P268" s="204">
        <v>0</v>
      </c>
      <c r="Q268" s="204">
        <v>0</v>
      </c>
      <c r="R268" s="204">
        <v>0</v>
      </c>
      <c r="S268" s="239">
        <v>0</v>
      </c>
      <c r="T268" s="319" t="e">
        <v>#DIV/0!</v>
      </c>
      <c r="U268" s="239">
        <v>0</v>
      </c>
      <c r="V268" s="239">
        <v>0</v>
      </c>
      <c r="W268" s="239">
        <v>0</v>
      </c>
      <c r="X268" s="239">
        <v>0</v>
      </c>
      <c r="Y268" s="239">
        <v>0</v>
      </c>
      <c r="Z268" s="239">
        <v>0</v>
      </c>
    </row>
    <row r="269" spans="1:26" x14ac:dyDescent="0.3">
      <c r="A269" s="322" t="s">
        <v>684</v>
      </c>
      <c r="B269" s="204">
        <v>0</v>
      </c>
      <c r="C269" s="204">
        <v>0</v>
      </c>
      <c r="D269" s="204">
        <v>0</v>
      </c>
      <c r="E269" s="204">
        <v>0</v>
      </c>
      <c r="F269" s="204">
        <v>0</v>
      </c>
      <c r="G269" s="204">
        <v>0</v>
      </c>
      <c r="H269" s="204">
        <v>0</v>
      </c>
      <c r="I269" s="204">
        <v>0</v>
      </c>
      <c r="J269" s="204">
        <v>0</v>
      </c>
      <c r="K269" s="204">
        <v>0</v>
      </c>
      <c r="L269" s="204">
        <v>0</v>
      </c>
      <c r="M269" s="204">
        <v>0</v>
      </c>
      <c r="N269" s="204">
        <v>0</v>
      </c>
      <c r="O269" s="204">
        <v>0</v>
      </c>
      <c r="P269" s="204">
        <v>0</v>
      </c>
      <c r="Q269" s="204">
        <v>0</v>
      </c>
      <c r="R269" s="204">
        <v>0</v>
      </c>
      <c r="S269" s="239">
        <v>0</v>
      </c>
      <c r="T269" s="319" t="e">
        <v>#DIV/0!</v>
      </c>
      <c r="U269" s="239">
        <v>0</v>
      </c>
      <c r="V269" s="239">
        <v>0</v>
      </c>
      <c r="W269" s="239">
        <v>0</v>
      </c>
      <c r="X269" s="239">
        <v>0</v>
      </c>
      <c r="Y269" s="239">
        <v>0</v>
      </c>
      <c r="Z269" s="239">
        <v>0</v>
      </c>
    </row>
    <row r="270" spans="1:26" x14ac:dyDescent="0.3">
      <c r="A270" s="322" t="s">
        <v>685</v>
      </c>
      <c r="B270" s="204">
        <v>0</v>
      </c>
      <c r="C270" s="204">
        <v>0</v>
      </c>
      <c r="D270" s="204">
        <v>0</v>
      </c>
      <c r="E270" s="204">
        <v>0</v>
      </c>
      <c r="F270" s="204">
        <v>0</v>
      </c>
      <c r="G270" s="204">
        <v>0</v>
      </c>
      <c r="H270" s="204">
        <v>0</v>
      </c>
      <c r="I270" s="204">
        <v>0</v>
      </c>
      <c r="J270" s="204">
        <v>0</v>
      </c>
      <c r="K270" s="204">
        <v>0</v>
      </c>
      <c r="L270" s="204">
        <v>0</v>
      </c>
      <c r="M270" s="204">
        <v>0</v>
      </c>
      <c r="N270" s="204">
        <v>0</v>
      </c>
      <c r="O270" s="204">
        <v>0</v>
      </c>
      <c r="P270" s="204">
        <v>0</v>
      </c>
      <c r="Q270" s="204">
        <v>0</v>
      </c>
      <c r="R270" s="204">
        <v>0</v>
      </c>
      <c r="S270" s="239">
        <v>0</v>
      </c>
      <c r="T270" s="319" t="e">
        <v>#DIV/0!</v>
      </c>
      <c r="U270" s="239">
        <v>0</v>
      </c>
      <c r="V270" s="239">
        <v>0</v>
      </c>
      <c r="W270" s="239">
        <v>0</v>
      </c>
      <c r="X270" s="239">
        <v>0</v>
      </c>
      <c r="Y270" s="239">
        <v>0</v>
      </c>
      <c r="Z270" s="239">
        <v>0</v>
      </c>
    </row>
    <row r="271" spans="1:26" x14ac:dyDescent="0.3">
      <c r="A271" s="322" t="s">
        <v>686</v>
      </c>
      <c r="B271" s="204">
        <v>0</v>
      </c>
      <c r="C271" s="204">
        <v>0</v>
      </c>
      <c r="D271" s="204">
        <v>0</v>
      </c>
      <c r="E271" s="204">
        <v>0</v>
      </c>
      <c r="F271" s="204">
        <v>0</v>
      </c>
      <c r="G271" s="204">
        <v>0</v>
      </c>
      <c r="H271" s="204">
        <v>0</v>
      </c>
      <c r="I271" s="204">
        <v>0</v>
      </c>
      <c r="J271" s="204">
        <v>0</v>
      </c>
      <c r="K271" s="204">
        <v>0</v>
      </c>
      <c r="L271" s="204">
        <v>0</v>
      </c>
      <c r="M271" s="204">
        <v>0</v>
      </c>
      <c r="N271" s="204">
        <v>0</v>
      </c>
      <c r="O271" s="204">
        <v>0</v>
      </c>
      <c r="P271" s="204">
        <v>0</v>
      </c>
      <c r="Q271" s="204">
        <v>0</v>
      </c>
      <c r="R271" s="204">
        <v>0</v>
      </c>
      <c r="S271" s="239">
        <v>0</v>
      </c>
      <c r="T271" s="319" t="e">
        <v>#DIV/0!</v>
      </c>
      <c r="U271" s="239">
        <v>0</v>
      </c>
      <c r="V271" s="239">
        <v>0</v>
      </c>
      <c r="W271" s="239">
        <v>0</v>
      </c>
      <c r="X271" s="239">
        <v>0</v>
      </c>
      <c r="Y271" s="239">
        <v>0</v>
      </c>
      <c r="Z271" s="239">
        <v>0</v>
      </c>
    </row>
    <row r="272" spans="1:26" x14ac:dyDescent="0.3">
      <c r="A272" s="322" t="s">
        <v>687</v>
      </c>
      <c r="B272" s="204">
        <v>0</v>
      </c>
      <c r="C272" s="204">
        <v>0</v>
      </c>
      <c r="D272" s="204">
        <v>0</v>
      </c>
      <c r="E272" s="204">
        <v>0</v>
      </c>
      <c r="F272" s="204">
        <v>0</v>
      </c>
      <c r="G272" s="204">
        <v>0</v>
      </c>
      <c r="H272" s="204">
        <v>0</v>
      </c>
      <c r="I272" s="204">
        <v>0</v>
      </c>
      <c r="J272" s="204">
        <v>0</v>
      </c>
      <c r="K272" s="204">
        <v>0</v>
      </c>
      <c r="L272" s="204">
        <v>0</v>
      </c>
      <c r="M272" s="204">
        <v>0</v>
      </c>
      <c r="N272" s="204">
        <v>0</v>
      </c>
      <c r="O272" s="204">
        <v>0</v>
      </c>
      <c r="P272" s="204">
        <v>0</v>
      </c>
      <c r="Q272" s="204">
        <v>0</v>
      </c>
      <c r="R272" s="204">
        <v>0</v>
      </c>
      <c r="S272" s="239">
        <v>0</v>
      </c>
      <c r="T272" s="319" t="e">
        <v>#DIV/0!</v>
      </c>
      <c r="U272" s="239">
        <v>0</v>
      </c>
      <c r="V272" s="239">
        <v>0</v>
      </c>
      <c r="W272" s="239">
        <v>0</v>
      </c>
      <c r="X272" s="239">
        <v>0</v>
      </c>
      <c r="Y272" s="239">
        <v>0</v>
      </c>
      <c r="Z272" s="239">
        <v>0</v>
      </c>
    </row>
    <row r="273" spans="1:26" x14ac:dyDescent="0.3">
      <c r="A273" s="322" t="s">
        <v>688</v>
      </c>
      <c r="B273" s="204">
        <v>0</v>
      </c>
      <c r="C273" s="204">
        <v>0</v>
      </c>
      <c r="D273" s="204">
        <v>0</v>
      </c>
      <c r="E273" s="204">
        <v>0</v>
      </c>
      <c r="F273" s="204">
        <v>0</v>
      </c>
      <c r="G273" s="204">
        <v>0</v>
      </c>
      <c r="H273" s="204">
        <v>0</v>
      </c>
      <c r="I273" s="204">
        <v>0</v>
      </c>
      <c r="J273" s="204">
        <v>0</v>
      </c>
      <c r="K273" s="204">
        <v>0</v>
      </c>
      <c r="L273" s="204">
        <v>0</v>
      </c>
      <c r="M273" s="204">
        <v>0</v>
      </c>
      <c r="N273" s="204">
        <v>0</v>
      </c>
      <c r="O273" s="204">
        <v>0</v>
      </c>
      <c r="P273" s="204">
        <v>0</v>
      </c>
      <c r="Q273" s="204">
        <v>0</v>
      </c>
      <c r="R273" s="204">
        <v>0</v>
      </c>
      <c r="S273" s="239">
        <v>0</v>
      </c>
      <c r="T273" s="319" t="e">
        <v>#DIV/0!</v>
      </c>
      <c r="U273" s="239">
        <v>0</v>
      </c>
      <c r="V273" s="239">
        <v>0</v>
      </c>
      <c r="W273" s="239">
        <v>0</v>
      </c>
      <c r="X273" s="239">
        <v>0</v>
      </c>
      <c r="Y273" s="239">
        <v>0</v>
      </c>
      <c r="Z273" s="239">
        <v>0</v>
      </c>
    </row>
    <row r="274" spans="1:26" s="321" customFormat="1" x14ac:dyDescent="0.3">
      <c r="A274" s="314" t="s">
        <v>689</v>
      </c>
      <c r="B274" s="320">
        <v>0</v>
      </c>
      <c r="C274" s="320">
        <v>0</v>
      </c>
      <c r="D274" s="320">
        <v>0</v>
      </c>
      <c r="E274" s="320">
        <v>0</v>
      </c>
      <c r="F274" s="320">
        <v>0</v>
      </c>
      <c r="G274" s="320">
        <v>0</v>
      </c>
      <c r="H274" s="320">
        <v>0</v>
      </c>
      <c r="I274" s="320">
        <v>0</v>
      </c>
      <c r="J274" s="320">
        <v>0</v>
      </c>
      <c r="K274" s="320">
        <v>0</v>
      </c>
      <c r="L274" s="320">
        <v>0</v>
      </c>
      <c r="M274" s="320">
        <v>0</v>
      </c>
      <c r="N274" s="320">
        <v>0</v>
      </c>
      <c r="O274" s="320">
        <v>0</v>
      </c>
      <c r="P274" s="320">
        <v>0</v>
      </c>
      <c r="Q274" s="320">
        <v>0</v>
      </c>
      <c r="R274" s="320">
        <v>0</v>
      </c>
      <c r="S274" s="316">
        <v>0</v>
      </c>
      <c r="T274" s="317" t="e">
        <v>#DIV/0!</v>
      </c>
      <c r="U274" s="316">
        <v>0</v>
      </c>
      <c r="V274" s="316">
        <v>0</v>
      </c>
      <c r="W274" s="316">
        <v>0</v>
      </c>
      <c r="X274" s="316">
        <v>0</v>
      </c>
      <c r="Y274" s="316">
        <v>0</v>
      </c>
      <c r="Z274" s="316">
        <v>0</v>
      </c>
    </row>
    <row r="275" spans="1:26" x14ac:dyDescent="0.3">
      <c r="A275" s="308" t="s">
        <v>690</v>
      </c>
      <c r="B275" s="309">
        <v>0</v>
      </c>
      <c r="C275" s="309">
        <v>0</v>
      </c>
      <c r="D275" s="309">
        <v>0</v>
      </c>
      <c r="E275" s="309">
        <v>0</v>
      </c>
      <c r="F275" s="309">
        <v>0</v>
      </c>
      <c r="G275" s="309">
        <v>0</v>
      </c>
      <c r="H275" s="309">
        <v>0</v>
      </c>
      <c r="I275" s="309">
        <v>0</v>
      </c>
      <c r="J275" s="309">
        <v>0</v>
      </c>
      <c r="K275" s="309">
        <v>0</v>
      </c>
      <c r="L275" s="309">
        <v>0</v>
      </c>
      <c r="M275" s="309">
        <v>0</v>
      </c>
      <c r="N275" s="309">
        <v>0</v>
      </c>
      <c r="O275" s="309">
        <v>0</v>
      </c>
      <c r="P275" s="309">
        <v>0</v>
      </c>
      <c r="Q275" s="309">
        <v>0</v>
      </c>
      <c r="R275" s="309">
        <v>0</v>
      </c>
      <c r="S275" s="310">
        <v>0</v>
      </c>
      <c r="T275" s="311" t="e">
        <v>#DIV/0!</v>
      </c>
      <c r="U275" s="310">
        <v>0</v>
      </c>
      <c r="V275" s="310">
        <v>0</v>
      </c>
      <c r="W275" s="310">
        <v>0</v>
      </c>
      <c r="X275" s="310">
        <v>0</v>
      </c>
      <c r="Y275" s="310">
        <v>0</v>
      </c>
      <c r="Z275" s="310">
        <v>0</v>
      </c>
    </row>
    <row r="276" spans="1:26" x14ac:dyDescent="0.3">
      <c r="A276" s="314" t="s">
        <v>691</v>
      </c>
      <c r="B276" s="315">
        <v>0</v>
      </c>
      <c r="C276" s="315">
        <v>0</v>
      </c>
      <c r="D276" s="315">
        <v>0</v>
      </c>
      <c r="E276" s="315">
        <v>0</v>
      </c>
      <c r="F276" s="315">
        <v>0</v>
      </c>
      <c r="G276" s="315">
        <v>0</v>
      </c>
      <c r="H276" s="315">
        <v>0</v>
      </c>
      <c r="I276" s="315">
        <v>0</v>
      </c>
      <c r="J276" s="315">
        <v>0</v>
      </c>
      <c r="K276" s="315">
        <v>0</v>
      </c>
      <c r="L276" s="315">
        <v>0</v>
      </c>
      <c r="M276" s="315">
        <v>0</v>
      </c>
      <c r="N276" s="315">
        <v>0</v>
      </c>
      <c r="O276" s="315">
        <v>0</v>
      </c>
      <c r="P276" s="315">
        <v>0</v>
      </c>
      <c r="Q276" s="315">
        <v>0</v>
      </c>
      <c r="R276" s="315">
        <v>0</v>
      </c>
      <c r="S276" s="316">
        <v>0</v>
      </c>
      <c r="T276" s="317" t="e">
        <v>#DIV/0!</v>
      </c>
      <c r="U276" s="316">
        <v>0</v>
      </c>
      <c r="V276" s="316">
        <v>0</v>
      </c>
      <c r="W276" s="316">
        <v>0</v>
      </c>
      <c r="X276" s="316">
        <v>0</v>
      </c>
      <c r="Y276" s="316">
        <v>0</v>
      </c>
      <c r="Z276" s="316">
        <v>0</v>
      </c>
    </row>
    <row r="277" spans="1:26" x14ac:dyDescent="0.3">
      <c r="A277" s="322" t="s">
        <v>692</v>
      </c>
      <c r="B277" s="204">
        <v>0</v>
      </c>
      <c r="C277" s="204">
        <v>0</v>
      </c>
      <c r="D277" s="204">
        <v>0</v>
      </c>
      <c r="E277" s="204">
        <v>0</v>
      </c>
      <c r="F277" s="204">
        <v>0</v>
      </c>
      <c r="G277" s="204">
        <v>0</v>
      </c>
      <c r="H277" s="204">
        <v>0</v>
      </c>
      <c r="I277" s="204">
        <v>0</v>
      </c>
      <c r="J277" s="204">
        <v>0</v>
      </c>
      <c r="K277" s="204">
        <v>0</v>
      </c>
      <c r="L277" s="204">
        <v>0</v>
      </c>
      <c r="M277" s="204">
        <v>0</v>
      </c>
      <c r="N277" s="204">
        <v>0</v>
      </c>
      <c r="O277" s="204">
        <v>0</v>
      </c>
      <c r="P277" s="204">
        <v>0</v>
      </c>
      <c r="Q277" s="204">
        <v>0</v>
      </c>
      <c r="R277" s="204">
        <v>0</v>
      </c>
      <c r="S277" s="239">
        <v>0</v>
      </c>
      <c r="T277" s="319" t="e">
        <v>#DIV/0!</v>
      </c>
      <c r="U277" s="239">
        <v>0</v>
      </c>
      <c r="V277" s="239">
        <v>0</v>
      </c>
      <c r="W277" s="239">
        <v>0</v>
      </c>
      <c r="X277" s="239">
        <v>0</v>
      </c>
      <c r="Y277" s="239">
        <v>0</v>
      </c>
      <c r="Z277" s="239">
        <v>0</v>
      </c>
    </row>
    <row r="278" spans="1:26" x14ac:dyDescent="0.3">
      <c r="A278" s="322" t="s">
        <v>693</v>
      </c>
      <c r="B278" s="204">
        <v>0</v>
      </c>
      <c r="C278" s="204">
        <v>0</v>
      </c>
      <c r="D278" s="204">
        <v>0</v>
      </c>
      <c r="E278" s="204">
        <v>0</v>
      </c>
      <c r="F278" s="204">
        <v>0</v>
      </c>
      <c r="G278" s="204">
        <v>0</v>
      </c>
      <c r="H278" s="204">
        <v>0</v>
      </c>
      <c r="I278" s="204">
        <v>0</v>
      </c>
      <c r="J278" s="204">
        <v>0</v>
      </c>
      <c r="K278" s="204">
        <v>0</v>
      </c>
      <c r="L278" s="204">
        <v>0</v>
      </c>
      <c r="M278" s="204">
        <v>0</v>
      </c>
      <c r="N278" s="204">
        <v>0</v>
      </c>
      <c r="O278" s="204">
        <v>0</v>
      </c>
      <c r="P278" s="204">
        <v>0</v>
      </c>
      <c r="Q278" s="204">
        <v>0</v>
      </c>
      <c r="R278" s="204">
        <v>0</v>
      </c>
      <c r="S278" s="239">
        <v>0</v>
      </c>
      <c r="T278" s="319" t="e">
        <v>#DIV/0!</v>
      </c>
      <c r="U278" s="239">
        <v>0</v>
      </c>
      <c r="V278" s="239">
        <v>0</v>
      </c>
      <c r="W278" s="239">
        <v>0</v>
      </c>
      <c r="X278" s="239">
        <v>0</v>
      </c>
      <c r="Y278" s="239">
        <v>0</v>
      </c>
      <c r="Z278" s="239">
        <v>0</v>
      </c>
    </row>
    <row r="279" spans="1:26" x14ac:dyDescent="0.3">
      <c r="A279" s="322" t="s">
        <v>694</v>
      </c>
      <c r="B279" s="204">
        <v>0</v>
      </c>
      <c r="C279" s="204">
        <v>0</v>
      </c>
      <c r="D279" s="204">
        <v>0</v>
      </c>
      <c r="E279" s="204">
        <v>0</v>
      </c>
      <c r="F279" s="204">
        <v>0</v>
      </c>
      <c r="G279" s="204">
        <v>0</v>
      </c>
      <c r="H279" s="204">
        <v>0</v>
      </c>
      <c r="I279" s="204">
        <v>0</v>
      </c>
      <c r="J279" s="204">
        <v>0</v>
      </c>
      <c r="K279" s="204">
        <v>0</v>
      </c>
      <c r="L279" s="204">
        <v>0</v>
      </c>
      <c r="M279" s="204">
        <v>0</v>
      </c>
      <c r="N279" s="204">
        <v>0</v>
      </c>
      <c r="O279" s="204">
        <v>0</v>
      </c>
      <c r="P279" s="204">
        <v>0</v>
      </c>
      <c r="Q279" s="204">
        <v>0</v>
      </c>
      <c r="R279" s="204">
        <v>0</v>
      </c>
      <c r="S279" s="239">
        <v>0</v>
      </c>
      <c r="T279" s="319" t="e">
        <v>#DIV/0!</v>
      </c>
      <c r="U279" s="239">
        <v>0</v>
      </c>
      <c r="V279" s="239">
        <v>0</v>
      </c>
      <c r="W279" s="239">
        <v>0</v>
      </c>
      <c r="X279" s="239">
        <v>0</v>
      </c>
      <c r="Y279" s="239">
        <v>0</v>
      </c>
      <c r="Z279" s="239">
        <v>0</v>
      </c>
    </row>
    <row r="280" spans="1:26" x14ac:dyDescent="0.3">
      <c r="A280" s="322" t="s">
        <v>695</v>
      </c>
      <c r="B280" s="204">
        <v>0</v>
      </c>
      <c r="C280" s="204">
        <v>0</v>
      </c>
      <c r="D280" s="204">
        <v>0</v>
      </c>
      <c r="E280" s="204">
        <v>0</v>
      </c>
      <c r="F280" s="204">
        <v>0</v>
      </c>
      <c r="G280" s="204">
        <v>0</v>
      </c>
      <c r="H280" s="204">
        <v>0</v>
      </c>
      <c r="I280" s="204">
        <v>0</v>
      </c>
      <c r="J280" s="204">
        <v>0</v>
      </c>
      <c r="K280" s="204">
        <v>0</v>
      </c>
      <c r="L280" s="204">
        <v>0</v>
      </c>
      <c r="M280" s="204">
        <v>0</v>
      </c>
      <c r="N280" s="204">
        <v>0</v>
      </c>
      <c r="O280" s="204">
        <v>0</v>
      </c>
      <c r="P280" s="204">
        <v>0</v>
      </c>
      <c r="Q280" s="204">
        <v>0</v>
      </c>
      <c r="R280" s="204">
        <v>0</v>
      </c>
      <c r="S280" s="239">
        <v>0</v>
      </c>
      <c r="T280" s="319" t="e">
        <v>#DIV/0!</v>
      </c>
      <c r="U280" s="239">
        <v>0</v>
      </c>
      <c r="V280" s="239">
        <v>0</v>
      </c>
      <c r="W280" s="239">
        <v>0</v>
      </c>
      <c r="X280" s="239">
        <v>0</v>
      </c>
      <c r="Y280" s="239">
        <v>0</v>
      </c>
      <c r="Z280" s="239">
        <v>0</v>
      </c>
    </row>
    <row r="281" spans="1:26" x14ac:dyDescent="0.3">
      <c r="A281" s="322" t="s">
        <v>696</v>
      </c>
      <c r="B281" s="204">
        <v>0</v>
      </c>
      <c r="C281" s="204">
        <v>0</v>
      </c>
      <c r="D281" s="204">
        <v>0</v>
      </c>
      <c r="E281" s="204">
        <v>0</v>
      </c>
      <c r="F281" s="204">
        <v>0</v>
      </c>
      <c r="G281" s="204">
        <v>0</v>
      </c>
      <c r="H281" s="204">
        <v>0</v>
      </c>
      <c r="I281" s="204">
        <v>0</v>
      </c>
      <c r="J281" s="204">
        <v>0</v>
      </c>
      <c r="K281" s="204">
        <v>0</v>
      </c>
      <c r="L281" s="204">
        <v>0</v>
      </c>
      <c r="M281" s="204">
        <v>0</v>
      </c>
      <c r="N281" s="204">
        <v>0</v>
      </c>
      <c r="O281" s="204">
        <v>0</v>
      </c>
      <c r="P281" s="204">
        <v>0</v>
      </c>
      <c r="Q281" s="204">
        <v>0</v>
      </c>
      <c r="R281" s="204">
        <v>0</v>
      </c>
      <c r="S281" s="239">
        <v>0</v>
      </c>
      <c r="T281" s="319" t="e">
        <v>#DIV/0!</v>
      </c>
      <c r="U281" s="239">
        <v>0</v>
      </c>
      <c r="V281" s="239">
        <v>0</v>
      </c>
      <c r="W281" s="239">
        <v>0</v>
      </c>
      <c r="X281" s="239">
        <v>0</v>
      </c>
      <c r="Y281" s="239">
        <v>0</v>
      </c>
      <c r="Z281" s="239">
        <v>0</v>
      </c>
    </row>
    <row r="282" spans="1:26" x14ac:dyDescent="0.3">
      <c r="A282" s="322" t="s">
        <v>697</v>
      </c>
      <c r="B282" s="204">
        <v>0</v>
      </c>
      <c r="C282" s="204">
        <v>0</v>
      </c>
      <c r="D282" s="204">
        <v>0</v>
      </c>
      <c r="E282" s="204">
        <v>0</v>
      </c>
      <c r="F282" s="204">
        <v>0</v>
      </c>
      <c r="G282" s="204">
        <v>0</v>
      </c>
      <c r="H282" s="204">
        <v>0</v>
      </c>
      <c r="I282" s="204">
        <v>0</v>
      </c>
      <c r="J282" s="204">
        <v>0</v>
      </c>
      <c r="K282" s="204">
        <v>0</v>
      </c>
      <c r="L282" s="204">
        <v>0</v>
      </c>
      <c r="M282" s="204">
        <v>0</v>
      </c>
      <c r="N282" s="204">
        <v>0</v>
      </c>
      <c r="O282" s="204">
        <v>0</v>
      </c>
      <c r="P282" s="204">
        <v>0</v>
      </c>
      <c r="Q282" s="204">
        <v>0</v>
      </c>
      <c r="R282" s="204">
        <v>0</v>
      </c>
      <c r="S282" s="239">
        <v>0</v>
      </c>
      <c r="T282" s="319" t="e">
        <v>#DIV/0!</v>
      </c>
      <c r="U282" s="239">
        <v>0</v>
      </c>
      <c r="V282" s="239">
        <v>0</v>
      </c>
      <c r="W282" s="239">
        <v>0</v>
      </c>
      <c r="X282" s="239">
        <v>0</v>
      </c>
      <c r="Y282" s="239">
        <v>0</v>
      </c>
      <c r="Z282" s="239">
        <v>0</v>
      </c>
    </row>
    <row r="283" spans="1:26" x14ac:dyDescent="0.3">
      <c r="A283" s="322" t="s">
        <v>698</v>
      </c>
      <c r="B283" s="204">
        <v>0</v>
      </c>
      <c r="C283" s="204">
        <v>0</v>
      </c>
      <c r="D283" s="204">
        <v>0</v>
      </c>
      <c r="E283" s="204">
        <v>0</v>
      </c>
      <c r="F283" s="204">
        <v>0</v>
      </c>
      <c r="G283" s="204">
        <v>0</v>
      </c>
      <c r="H283" s="204">
        <v>0</v>
      </c>
      <c r="I283" s="204">
        <v>0</v>
      </c>
      <c r="J283" s="204">
        <v>0</v>
      </c>
      <c r="K283" s="204">
        <v>0</v>
      </c>
      <c r="L283" s="204">
        <v>0</v>
      </c>
      <c r="M283" s="204">
        <v>0</v>
      </c>
      <c r="N283" s="204">
        <v>0</v>
      </c>
      <c r="O283" s="204">
        <v>0</v>
      </c>
      <c r="P283" s="204">
        <v>0</v>
      </c>
      <c r="Q283" s="204">
        <v>0</v>
      </c>
      <c r="R283" s="204">
        <v>0</v>
      </c>
      <c r="S283" s="239">
        <v>0</v>
      </c>
      <c r="T283" s="319" t="e">
        <v>#DIV/0!</v>
      </c>
      <c r="U283" s="239">
        <v>0</v>
      </c>
      <c r="V283" s="239">
        <v>0</v>
      </c>
      <c r="W283" s="239">
        <v>0</v>
      </c>
      <c r="X283" s="239">
        <v>0</v>
      </c>
      <c r="Y283" s="239">
        <v>0</v>
      </c>
      <c r="Z283" s="239">
        <v>0</v>
      </c>
    </row>
    <row r="284" spans="1:26" x14ac:dyDescent="0.3">
      <c r="A284" s="322" t="s">
        <v>699</v>
      </c>
      <c r="B284" s="204">
        <v>0</v>
      </c>
      <c r="C284" s="204">
        <v>0</v>
      </c>
      <c r="D284" s="204">
        <v>0</v>
      </c>
      <c r="E284" s="204">
        <v>0</v>
      </c>
      <c r="F284" s="204">
        <v>0</v>
      </c>
      <c r="G284" s="204">
        <v>0</v>
      </c>
      <c r="H284" s="204">
        <v>0</v>
      </c>
      <c r="I284" s="204">
        <v>0</v>
      </c>
      <c r="J284" s="204">
        <v>0</v>
      </c>
      <c r="K284" s="204">
        <v>0</v>
      </c>
      <c r="L284" s="204">
        <v>0</v>
      </c>
      <c r="M284" s="204">
        <v>0</v>
      </c>
      <c r="N284" s="204">
        <v>0</v>
      </c>
      <c r="O284" s="204">
        <v>0</v>
      </c>
      <c r="P284" s="204">
        <v>0</v>
      </c>
      <c r="Q284" s="204">
        <v>0</v>
      </c>
      <c r="R284" s="204">
        <v>0</v>
      </c>
      <c r="S284" s="239">
        <v>0</v>
      </c>
      <c r="T284" s="319" t="e">
        <v>#DIV/0!</v>
      </c>
      <c r="U284" s="239">
        <v>0</v>
      </c>
      <c r="V284" s="239">
        <v>0</v>
      </c>
      <c r="W284" s="239">
        <v>0</v>
      </c>
      <c r="X284" s="239">
        <v>0</v>
      </c>
      <c r="Y284" s="239">
        <v>0</v>
      </c>
      <c r="Z284" s="239">
        <v>0</v>
      </c>
    </row>
    <row r="285" spans="1:26" x14ac:dyDescent="0.3">
      <c r="A285" s="322" t="s">
        <v>700</v>
      </c>
      <c r="B285" s="204">
        <v>0</v>
      </c>
      <c r="C285" s="204">
        <v>0</v>
      </c>
      <c r="D285" s="204">
        <v>0</v>
      </c>
      <c r="E285" s="204">
        <v>0</v>
      </c>
      <c r="F285" s="204">
        <v>0</v>
      </c>
      <c r="G285" s="204">
        <v>0</v>
      </c>
      <c r="H285" s="204">
        <v>0</v>
      </c>
      <c r="I285" s="204">
        <v>0</v>
      </c>
      <c r="J285" s="204">
        <v>0</v>
      </c>
      <c r="K285" s="204">
        <v>0</v>
      </c>
      <c r="L285" s="204">
        <v>0</v>
      </c>
      <c r="M285" s="204">
        <v>0</v>
      </c>
      <c r="N285" s="204">
        <v>0</v>
      </c>
      <c r="O285" s="204">
        <v>0</v>
      </c>
      <c r="P285" s="204">
        <v>0</v>
      </c>
      <c r="Q285" s="204">
        <v>0</v>
      </c>
      <c r="R285" s="204">
        <v>0</v>
      </c>
      <c r="S285" s="239">
        <v>0</v>
      </c>
      <c r="T285" s="319" t="e">
        <v>#DIV/0!</v>
      </c>
      <c r="U285" s="239">
        <v>0</v>
      </c>
      <c r="V285" s="239">
        <v>0</v>
      </c>
      <c r="W285" s="239">
        <v>0</v>
      </c>
      <c r="X285" s="239">
        <v>0</v>
      </c>
      <c r="Y285" s="239">
        <v>0</v>
      </c>
      <c r="Z285" s="239">
        <v>0</v>
      </c>
    </row>
    <row r="286" spans="1:26" x14ac:dyDescent="0.3">
      <c r="A286" s="322" t="s">
        <v>701</v>
      </c>
      <c r="B286" s="204">
        <v>0</v>
      </c>
      <c r="C286" s="204">
        <v>0</v>
      </c>
      <c r="D286" s="204">
        <v>0</v>
      </c>
      <c r="E286" s="204">
        <v>0</v>
      </c>
      <c r="F286" s="204">
        <v>0</v>
      </c>
      <c r="G286" s="204">
        <v>0</v>
      </c>
      <c r="H286" s="204">
        <v>0</v>
      </c>
      <c r="I286" s="204">
        <v>0</v>
      </c>
      <c r="J286" s="204">
        <v>0</v>
      </c>
      <c r="K286" s="204">
        <v>0</v>
      </c>
      <c r="L286" s="204">
        <v>0</v>
      </c>
      <c r="M286" s="204">
        <v>0</v>
      </c>
      <c r="N286" s="204">
        <v>0</v>
      </c>
      <c r="O286" s="204">
        <v>0</v>
      </c>
      <c r="P286" s="204">
        <v>0</v>
      </c>
      <c r="Q286" s="204">
        <v>0</v>
      </c>
      <c r="R286" s="204">
        <v>0</v>
      </c>
      <c r="S286" s="239">
        <v>0</v>
      </c>
      <c r="T286" s="319" t="e">
        <v>#DIV/0!</v>
      </c>
      <c r="U286" s="239">
        <v>0</v>
      </c>
      <c r="V286" s="239">
        <v>0</v>
      </c>
      <c r="W286" s="239">
        <v>0</v>
      </c>
      <c r="X286" s="239">
        <v>0</v>
      </c>
      <c r="Y286" s="239">
        <v>0</v>
      </c>
      <c r="Z286" s="239">
        <v>0</v>
      </c>
    </row>
    <row r="287" spans="1:26" x14ac:dyDescent="0.3">
      <c r="A287" s="322" t="s">
        <v>702</v>
      </c>
      <c r="B287" s="204">
        <v>0</v>
      </c>
      <c r="C287" s="204">
        <v>0</v>
      </c>
      <c r="D287" s="204">
        <v>0</v>
      </c>
      <c r="E287" s="204">
        <v>0</v>
      </c>
      <c r="F287" s="204">
        <v>0</v>
      </c>
      <c r="G287" s="204">
        <v>0</v>
      </c>
      <c r="H287" s="204">
        <v>0</v>
      </c>
      <c r="I287" s="204">
        <v>0</v>
      </c>
      <c r="J287" s="204">
        <v>0</v>
      </c>
      <c r="K287" s="204">
        <v>0</v>
      </c>
      <c r="L287" s="204">
        <v>0</v>
      </c>
      <c r="M287" s="204">
        <v>0</v>
      </c>
      <c r="N287" s="204">
        <v>0</v>
      </c>
      <c r="O287" s="204">
        <v>0</v>
      </c>
      <c r="P287" s="204">
        <v>0</v>
      </c>
      <c r="Q287" s="204">
        <v>0</v>
      </c>
      <c r="R287" s="204">
        <v>0</v>
      </c>
      <c r="S287" s="239">
        <v>0</v>
      </c>
      <c r="T287" s="319" t="e">
        <v>#DIV/0!</v>
      </c>
      <c r="U287" s="239">
        <v>0</v>
      </c>
      <c r="V287" s="239">
        <v>0</v>
      </c>
      <c r="W287" s="239">
        <v>0</v>
      </c>
      <c r="X287" s="239">
        <v>0</v>
      </c>
      <c r="Y287" s="239">
        <v>0</v>
      </c>
      <c r="Z287" s="239">
        <v>0</v>
      </c>
    </row>
    <row r="288" spans="1:26" x14ac:dyDescent="0.3">
      <c r="A288" s="322" t="s">
        <v>703</v>
      </c>
      <c r="B288" s="204">
        <v>0</v>
      </c>
      <c r="C288" s="204">
        <v>0</v>
      </c>
      <c r="D288" s="204">
        <v>0</v>
      </c>
      <c r="E288" s="204">
        <v>0</v>
      </c>
      <c r="F288" s="204">
        <v>0</v>
      </c>
      <c r="G288" s="204">
        <v>0</v>
      </c>
      <c r="H288" s="204">
        <v>0</v>
      </c>
      <c r="I288" s="204">
        <v>0</v>
      </c>
      <c r="J288" s="204">
        <v>0</v>
      </c>
      <c r="K288" s="204">
        <v>0</v>
      </c>
      <c r="L288" s="204">
        <v>0</v>
      </c>
      <c r="M288" s="204">
        <v>0</v>
      </c>
      <c r="N288" s="204">
        <v>0</v>
      </c>
      <c r="O288" s="204">
        <v>0</v>
      </c>
      <c r="P288" s="204">
        <v>0</v>
      </c>
      <c r="Q288" s="204">
        <v>0</v>
      </c>
      <c r="R288" s="204">
        <v>0</v>
      </c>
      <c r="S288" s="239">
        <v>0</v>
      </c>
      <c r="T288" s="319" t="e">
        <v>#DIV/0!</v>
      </c>
      <c r="U288" s="239">
        <v>0</v>
      </c>
      <c r="V288" s="239">
        <v>0</v>
      </c>
      <c r="W288" s="239">
        <v>0</v>
      </c>
      <c r="X288" s="239">
        <v>0</v>
      </c>
      <c r="Y288" s="239">
        <v>0</v>
      </c>
      <c r="Z288" s="239">
        <v>0</v>
      </c>
    </row>
    <row r="289" spans="1:26" x14ac:dyDescent="0.3">
      <c r="A289" s="322" t="s">
        <v>704</v>
      </c>
      <c r="B289" s="204">
        <v>0</v>
      </c>
      <c r="C289" s="204">
        <v>0</v>
      </c>
      <c r="D289" s="204">
        <v>0</v>
      </c>
      <c r="E289" s="204">
        <v>0</v>
      </c>
      <c r="F289" s="204">
        <v>0</v>
      </c>
      <c r="G289" s="204">
        <v>0</v>
      </c>
      <c r="H289" s="204">
        <v>0</v>
      </c>
      <c r="I289" s="204">
        <v>0</v>
      </c>
      <c r="J289" s="204">
        <v>0</v>
      </c>
      <c r="K289" s="204">
        <v>0</v>
      </c>
      <c r="L289" s="204">
        <v>0</v>
      </c>
      <c r="M289" s="204">
        <v>0</v>
      </c>
      <c r="N289" s="204">
        <v>0</v>
      </c>
      <c r="O289" s="204">
        <v>0</v>
      </c>
      <c r="P289" s="204">
        <v>0</v>
      </c>
      <c r="Q289" s="204">
        <v>0</v>
      </c>
      <c r="R289" s="204">
        <v>0</v>
      </c>
      <c r="S289" s="239">
        <v>0</v>
      </c>
      <c r="T289" s="319" t="e">
        <v>#DIV/0!</v>
      </c>
      <c r="U289" s="239">
        <v>0</v>
      </c>
      <c r="V289" s="239">
        <v>0</v>
      </c>
      <c r="W289" s="239">
        <v>0</v>
      </c>
      <c r="X289" s="239">
        <v>0</v>
      </c>
      <c r="Y289" s="239">
        <v>0</v>
      </c>
      <c r="Z289" s="239">
        <v>0</v>
      </c>
    </row>
    <row r="290" spans="1:26" x14ac:dyDescent="0.3">
      <c r="A290" s="322" t="s">
        <v>705</v>
      </c>
      <c r="B290" s="204">
        <v>0</v>
      </c>
      <c r="C290" s="204">
        <v>0</v>
      </c>
      <c r="D290" s="204">
        <v>0</v>
      </c>
      <c r="E290" s="204">
        <v>0</v>
      </c>
      <c r="F290" s="204">
        <v>0</v>
      </c>
      <c r="G290" s="204">
        <v>0</v>
      </c>
      <c r="H290" s="204">
        <v>0</v>
      </c>
      <c r="I290" s="204">
        <v>0</v>
      </c>
      <c r="J290" s="204">
        <v>0</v>
      </c>
      <c r="K290" s="204">
        <v>0</v>
      </c>
      <c r="L290" s="204">
        <v>0</v>
      </c>
      <c r="M290" s="204">
        <v>0</v>
      </c>
      <c r="N290" s="204">
        <v>0</v>
      </c>
      <c r="O290" s="204">
        <v>0</v>
      </c>
      <c r="P290" s="204">
        <v>0</v>
      </c>
      <c r="Q290" s="204">
        <v>0</v>
      </c>
      <c r="R290" s="204">
        <v>0</v>
      </c>
      <c r="S290" s="239">
        <v>0</v>
      </c>
      <c r="T290" s="319" t="e">
        <v>#DIV/0!</v>
      </c>
      <c r="U290" s="239">
        <v>0</v>
      </c>
      <c r="V290" s="239">
        <v>0</v>
      </c>
      <c r="W290" s="239">
        <v>0</v>
      </c>
      <c r="X290" s="239">
        <v>0</v>
      </c>
      <c r="Y290" s="239">
        <v>0</v>
      </c>
      <c r="Z290" s="239">
        <v>0</v>
      </c>
    </row>
    <row r="291" spans="1:26" x14ac:dyDescent="0.3">
      <c r="A291" s="322" t="s">
        <v>706</v>
      </c>
      <c r="B291" s="204">
        <v>0</v>
      </c>
      <c r="C291" s="204">
        <v>0</v>
      </c>
      <c r="D291" s="204">
        <v>0</v>
      </c>
      <c r="E291" s="204">
        <v>0</v>
      </c>
      <c r="F291" s="204">
        <v>0</v>
      </c>
      <c r="G291" s="204">
        <v>0</v>
      </c>
      <c r="H291" s="204">
        <v>0</v>
      </c>
      <c r="I291" s="204">
        <v>0</v>
      </c>
      <c r="J291" s="204">
        <v>0</v>
      </c>
      <c r="K291" s="204">
        <v>0</v>
      </c>
      <c r="L291" s="204">
        <v>0</v>
      </c>
      <c r="M291" s="204">
        <v>0</v>
      </c>
      <c r="N291" s="204">
        <v>0</v>
      </c>
      <c r="O291" s="204">
        <v>0</v>
      </c>
      <c r="P291" s="204">
        <v>0</v>
      </c>
      <c r="Q291" s="204">
        <v>0</v>
      </c>
      <c r="R291" s="204">
        <v>0</v>
      </c>
      <c r="S291" s="239">
        <v>0</v>
      </c>
      <c r="T291" s="319" t="e">
        <v>#DIV/0!</v>
      </c>
      <c r="U291" s="239">
        <v>0</v>
      </c>
      <c r="V291" s="239">
        <v>0</v>
      </c>
      <c r="W291" s="239">
        <v>0</v>
      </c>
      <c r="X291" s="239">
        <v>0</v>
      </c>
      <c r="Y291" s="239">
        <v>0</v>
      </c>
      <c r="Z291" s="239">
        <v>0</v>
      </c>
    </row>
    <row r="292" spans="1:26" x14ac:dyDescent="0.3">
      <c r="A292" s="322" t="s">
        <v>707</v>
      </c>
      <c r="B292" s="204">
        <v>0</v>
      </c>
      <c r="C292" s="204">
        <v>0</v>
      </c>
      <c r="D292" s="204">
        <v>0</v>
      </c>
      <c r="E292" s="204">
        <v>0</v>
      </c>
      <c r="F292" s="204">
        <v>0</v>
      </c>
      <c r="G292" s="204">
        <v>0</v>
      </c>
      <c r="H292" s="204">
        <v>0</v>
      </c>
      <c r="I292" s="204">
        <v>0</v>
      </c>
      <c r="J292" s="204">
        <v>0</v>
      </c>
      <c r="K292" s="204">
        <v>0</v>
      </c>
      <c r="L292" s="204">
        <v>0</v>
      </c>
      <c r="M292" s="204">
        <v>0</v>
      </c>
      <c r="N292" s="204">
        <v>0</v>
      </c>
      <c r="O292" s="204">
        <v>0</v>
      </c>
      <c r="P292" s="204">
        <v>0</v>
      </c>
      <c r="Q292" s="204">
        <v>0</v>
      </c>
      <c r="R292" s="204">
        <v>0</v>
      </c>
      <c r="S292" s="239">
        <v>0</v>
      </c>
      <c r="T292" s="319" t="e">
        <v>#DIV/0!</v>
      </c>
      <c r="U292" s="239">
        <v>0</v>
      </c>
      <c r="V292" s="239">
        <v>0</v>
      </c>
      <c r="W292" s="239">
        <v>0</v>
      </c>
      <c r="X292" s="239">
        <v>0</v>
      </c>
      <c r="Y292" s="239">
        <v>0</v>
      </c>
      <c r="Z292" s="239">
        <v>0</v>
      </c>
    </row>
    <row r="293" spans="1:26" x14ac:dyDescent="0.3">
      <c r="A293" s="322" t="s">
        <v>708</v>
      </c>
      <c r="B293" s="204">
        <v>0</v>
      </c>
      <c r="C293" s="204">
        <v>0</v>
      </c>
      <c r="D293" s="204">
        <v>0</v>
      </c>
      <c r="E293" s="204">
        <v>0</v>
      </c>
      <c r="F293" s="204">
        <v>0</v>
      </c>
      <c r="G293" s="204">
        <v>0</v>
      </c>
      <c r="H293" s="204">
        <v>0</v>
      </c>
      <c r="I293" s="204">
        <v>0</v>
      </c>
      <c r="J293" s="204">
        <v>0</v>
      </c>
      <c r="K293" s="204">
        <v>0</v>
      </c>
      <c r="L293" s="204">
        <v>0</v>
      </c>
      <c r="M293" s="204">
        <v>0</v>
      </c>
      <c r="N293" s="204">
        <v>0</v>
      </c>
      <c r="O293" s="204">
        <v>0</v>
      </c>
      <c r="P293" s="204">
        <v>0</v>
      </c>
      <c r="Q293" s="204">
        <v>0</v>
      </c>
      <c r="R293" s="204">
        <v>0</v>
      </c>
      <c r="S293" s="239">
        <v>0</v>
      </c>
      <c r="T293" s="319" t="e">
        <v>#DIV/0!</v>
      </c>
      <c r="U293" s="239">
        <v>0</v>
      </c>
      <c r="V293" s="239">
        <v>0</v>
      </c>
      <c r="W293" s="239">
        <v>0</v>
      </c>
      <c r="X293" s="239">
        <v>0</v>
      </c>
      <c r="Y293" s="239">
        <v>0</v>
      </c>
      <c r="Z293" s="239">
        <v>0</v>
      </c>
    </row>
    <row r="294" spans="1:26" x14ac:dyDescent="0.3">
      <c r="A294" s="322" t="s">
        <v>709</v>
      </c>
      <c r="B294" s="204">
        <v>0</v>
      </c>
      <c r="C294" s="204">
        <v>0</v>
      </c>
      <c r="D294" s="204">
        <v>0</v>
      </c>
      <c r="E294" s="204">
        <v>0</v>
      </c>
      <c r="F294" s="204">
        <v>0</v>
      </c>
      <c r="G294" s="204">
        <v>0</v>
      </c>
      <c r="H294" s="204">
        <v>0</v>
      </c>
      <c r="I294" s="204">
        <v>0</v>
      </c>
      <c r="J294" s="204">
        <v>0</v>
      </c>
      <c r="K294" s="204">
        <v>0</v>
      </c>
      <c r="L294" s="204">
        <v>0</v>
      </c>
      <c r="M294" s="204">
        <v>0</v>
      </c>
      <c r="N294" s="204">
        <v>0</v>
      </c>
      <c r="O294" s="204">
        <v>0</v>
      </c>
      <c r="P294" s="204">
        <v>0</v>
      </c>
      <c r="Q294" s="204">
        <v>0</v>
      </c>
      <c r="R294" s="204">
        <v>0</v>
      </c>
      <c r="S294" s="239">
        <v>0</v>
      </c>
      <c r="T294" s="319" t="e">
        <v>#DIV/0!</v>
      </c>
      <c r="U294" s="239">
        <v>0</v>
      </c>
      <c r="V294" s="239">
        <v>0</v>
      </c>
      <c r="W294" s="239">
        <v>0</v>
      </c>
      <c r="X294" s="239">
        <v>0</v>
      </c>
      <c r="Y294" s="239">
        <v>0</v>
      </c>
      <c r="Z294" s="239">
        <v>0</v>
      </c>
    </row>
    <row r="295" spans="1:26" x14ac:dyDescent="0.3">
      <c r="A295" s="326" t="s">
        <v>710</v>
      </c>
      <c r="B295" s="327">
        <v>0</v>
      </c>
      <c r="C295" s="327">
        <v>0</v>
      </c>
      <c r="D295" s="327">
        <v>0</v>
      </c>
      <c r="E295" s="327">
        <v>0</v>
      </c>
      <c r="F295" s="327">
        <v>0</v>
      </c>
      <c r="G295" s="327">
        <v>0</v>
      </c>
      <c r="H295" s="327">
        <v>0</v>
      </c>
      <c r="I295" s="327">
        <v>0</v>
      </c>
      <c r="J295" s="327">
        <v>0</v>
      </c>
      <c r="K295" s="327">
        <v>0</v>
      </c>
      <c r="L295" s="327">
        <v>0</v>
      </c>
      <c r="M295" s="327">
        <v>0</v>
      </c>
      <c r="N295" s="327">
        <v>0</v>
      </c>
      <c r="O295" s="327">
        <v>0</v>
      </c>
      <c r="P295" s="327">
        <v>0</v>
      </c>
      <c r="Q295" s="327">
        <v>0</v>
      </c>
      <c r="R295" s="327">
        <v>0</v>
      </c>
      <c r="S295" s="328">
        <v>0</v>
      </c>
      <c r="T295" s="329" t="e">
        <v>#DIV/0!</v>
      </c>
      <c r="U295" s="328">
        <v>0</v>
      </c>
      <c r="V295" s="328">
        <v>0</v>
      </c>
      <c r="W295" s="328">
        <v>0</v>
      </c>
      <c r="X295" s="328">
        <v>0</v>
      </c>
      <c r="Y295" s="328">
        <v>0</v>
      </c>
      <c r="Z295" s="328">
        <v>0</v>
      </c>
    </row>
    <row r="296" spans="1:26" s="321" customFormat="1" x14ac:dyDescent="0.3">
      <c r="A296" s="314" t="s">
        <v>711</v>
      </c>
      <c r="B296" s="320">
        <v>0</v>
      </c>
      <c r="C296" s="320">
        <v>0</v>
      </c>
      <c r="D296" s="320">
        <v>0</v>
      </c>
      <c r="E296" s="320">
        <v>0</v>
      </c>
      <c r="F296" s="320">
        <v>0</v>
      </c>
      <c r="G296" s="320">
        <v>0</v>
      </c>
      <c r="H296" s="320">
        <v>0</v>
      </c>
      <c r="I296" s="320">
        <v>0</v>
      </c>
      <c r="J296" s="320">
        <v>0</v>
      </c>
      <c r="K296" s="320">
        <v>0</v>
      </c>
      <c r="L296" s="320">
        <v>0</v>
      </c>
      <c r="M296" s="320">
        <v>0</v>
      </c>
      <c r="N296" s="320">
        <v>0</v>
      </c>
      <c r="O296" s="320">
        <v>0</v>
      </c>
      <c r="P296" s="320">
        <v>0</v>
      </c>
      <c r="Q296" s="320">
        <v>0</v>
      </c>
      <c r="R296" s="320">
        <v>0</v>
      </c>
      <c r="S296" s="316">
        <v>0</v>
      </c>
      <c r="T296" s="317" t="e">
        <v>#DIV/0!</v>
      </c>
      <c r="U296" s="316">
        <v>0</v>
      </c>
      <c r="V296" s="316">
        <v>0</v>
      </c>
      <c r="W296" s="316">
        <v>0</v>
      </c>
      <c r="X296" s="316">
        <v>0</v>
      </c>
      <c r="Y296" s="316">
        <v>0</v>
      </c>
      <c r="Z296" s="316">
        <v>0</v>
      </c>
    </row>
    <row r="297" spans="1:26" x14ac:dyDescent="0.3">
      <c r="A297" s="314" t="s">
        <v>712</v>
      </c>
      <c r="B297" s="315">
        <v>0</v>
      </c>
      <c r="C297" s="315">
        <v>0</v>
      </c>
      <c r="D297" s="315">
        <v>0</v>
      </c>
      <c r="E297" s="315">
        <v>0</v>
      </c>
      <c r="F297" s="315">
        <v>0</v>
      </c>
      <c r="G297" s="315">
        <v>0</v>
      </c>
      <c r="H297" s="315">
        <v>0</v>
      </c>
      <c r="I297" s="315">
        <v>0</v>
      </c>
      <c r="J297" s="315">
        <v>0</v>
      </c>
      <c r="K297" s="315">
        <v>0</v>
      </c>
      <c r="L297" s="315">
        <v>0</v>
      </c>
      <c r="M297" s="315">
        <v>0</v>
      </c>
      <c r="N297" s="315">
        <v>0</v>
      </c>
      <c r="O297" s="315">
        <v>0</v>
      </c>
      <c r="P297" s="315">
        <v>0</v>
      </c>
      <c r="Q297" s="315">
        <v>0</v>
      </c>
      <c r="R297" s="315">
        <v>0</v>
      </c>
      <c r="S297" s="316">
        <v>0</v>
      </c>
      <c r="T297" s="317" t="e">
        <v>#DIV/0!</v>
      </c>
      <c r="U297" s="316">
        <v>0</v>
      </c>
      <c r="V297" s="316">
        <v>0</v>
      </c>
      <c r="W297" s="316">
        <v>0</v>
      </c>
      <c r="X297" s="316">
        <v>0</v>
      </c>
      <c r="Y297" s="316">
        <v>0</v>
      </c>
      <c r="Z297" s="316">
        <v>0</v>
      </c>
    </row>
    <row r="298" spans="1:26" x14ac:dyDescent="0.3">
      <c r="A298" s="322" t="s">
        <v>713</v>
      </c>
      <c r="B298" s="204">
        <v>0</v>
      </c>
      <c r="C298" s="204">
        <v>0</v>
      </c>
      <c r="D298" s="204">
        <v>0</v>
      </c>
      <c r="E298" s="204">
        <v>0</v>
      </c>
      <c r="F298" s="204">
        <v>0</v>
      </c>
      <c r="G298" s="204">
        <v>0</v>
      </c>
      <c r="H298" s="204">
        <v>0</v>
      </c>
      <c r="I298" s="204">
        <v>0</v>
      </c>
      <c r="J298" s="204">
        <v>0</v>
      </c>
      <c r="K298" s="204">
        <v>0</v>
      </c>
      <c r="L298" s="204">
        <v>0</v>
      </c>
      <c r="M298" s="204">
        <v>0</v>
      </c>
      <c r="N298" s="204">
        <v>0</v>
      </c>
      <c r="O298" s="204">
        <v>0</v>
      </c>
      <c r="P298" s="204">
        <v>0</v>
      </c>
      <c r="Q298" s="204">
        <v>0</v>
      </c>
      <c r="R298" s="204">
        <v>0</v>
      </c>
      <c r="S298" s="239">
        <v>0</v>
      </c>
      <c r="T298" s="319" t="e">
        <v>#DIV/0!</v>
      </c>
      <c r="U298" s="239">
        <v>0</v>
      </c>
      <c r="V298" s="239">
        <v>0</v>
      </c>
      <c r="W298" s="239">
        <v>0</v>
      </c>
      <c r="X298" s="239">
        <v>0</v>
      </c>
      <c r="Y298" s="239">
        <v>0</v>
      </c>
      <c r="Z298" s="239">
        <v>0</v>
      </c>
    </row>
    <row r="299" spans="1:26" x14ac:dyDescent="0.3">
      <c r="A299" s="322" t="s">
        <v>714</v>
      </c>
      <c r="B299" s="204">
        <v>0</v>
      </c>
      <c r="C299" s="204">
        <v>0</v>
      </c>
      <c r="D299" s="204">
        <v>0</v>
      </c>
      <c r="E299" s="204">
        <v>0</v>
      </c>
      <c r="F299" s="204">
        <v>0</v>
      </c>
      <c r="G299" s="204">
        <v>0</v>
      </c>
      <c r="H299" s="204">
        <v>0</v>
      </c>
      <c r="I299" s="204">
        <v>0</v>
      </c>
      <c r="J299" s="204">
        <v>0</v>
      </c>
      <c r="K299" s="204">
        <v>0</v>
      </c>
      <c r="L299" s="204">
        <v>0</v>
      </c>
      <c r="M299" s="204">
        <v>0</v>
      </c>
      <c r="N299" s="204">
        <v>0</v>
      </c>
      <c r="O299" s="204">
        <v>0</v>
      </c>
      <c r="P299" s="204">
        <v>0</v>
      </c>
      <c r="Q299" s="204">
        <v>0</v>
      </c>
      <c r="R299" s="204">
        <v>0</v>
      </c>
      <c r="S299" s="239">
        <v>0</v>
      </c>
      <c r="T299" s="319" t="e">
        <v>#DIV/0!</v>
      </c>
      <c r="U299" s="239">
        <v>0</v>
      </c>
      <c r="V299" s="239">
        <v>0</v>
      </c>
      <c r="W299" s="239">
        <v>0</v>
      </c>
      <c r="X299" s="239">
        <v>0</v>
      </c>
      <c r="Y299" s="239">
        <v>0</v>
      </c>
      <c r="Z299" s="239">
        <v>0</v>
      </c>
    </row>
    <row r="300" spans="1:26" x14ac:dyDescent="0.3">
      <c r="A300" s="322" t="s">
        <v>715</v>
      </c>
      <c r="B300" s="204">
        <v>0</v>
      </c>
      <c r="C300" s="204">
        <v>0</v>
      </c>
      <c r="D300" s="204">
        <v>0</v>
      </c>
      <c r="E300" s="204">
        <v>0</v>
      </c>
      <c r="F300" s="204">
        <v>0</v>
      </c>
      <c r="G300" s="204">
        <v>0</v>
      </c>
      <c r="H300" s="204">
        <v>0</v>
      </c>
      <c r="I300" s="204">
        <v>0</v>
      </c>
      <c r="J300" s="204">
        <v>0</v>
      </c>
      <c r="K300" s="204">
        <v>0</v>
      </c>
      <c r="L300" s="204">
        <v>0</v>
      </c>
      <c r="M300" s="204">
        <v>0</v>
      </c>
      <c r="N300" s="204">
        <v>0</v>
      </c>
      <c r="O300" s="204">
        <v>0</v>
      </c>
      <c r="P300" s="204">
        <v>0</v>
      </c>
      <c r="Q300" s="204">
        <v>0</v>
      </c>
      <c r="R300" s="204">
        <v>0</v>
      </c>
      <c r="S300" s="239">
        <v>0</v>
      </c>
      <c r="T300" s="319" t="e">
        <v>#DIV/0!</v>
      </c>
      <c r="U300" s="239">
        <v>0</v>
      </c>
      <c r="V300" s="239">
        <v>0</v>
      </c>
      <c r="W300" s="239">
        <v>0</v>
      </c>
      <c r="X300" s="239">
        <v>0</v>
      </c>
      <c r="Y300" s="239">
        <v>0</v>
      </c>
      <c r="Z300" s="239">
        <v>0</v>
      </c>
    </row>
    <row r="301" spans="1:26" x14ac:dyDescent="0.3">
      <c r="A301" s="314" t="s">
        <v>716</v>
      </c>
      <c r="B301" s="315">
        <v>0</v>
      </c>
      <c r="C301" s="315">
        <v>0</v>
      </c>
      <c r="D301" s="315">
        <v>0</v>
      </c>
      <c r="E301" s="315">
        <v>0</v>
      </c>
      <c r="F301" s="315">
        <v>0</v>
      </c>
      <c r="G301" s="315">
        <v>0</v>
      </c>
      <c r="H301" s="315">
        <v>0</v>
      </c>
      <c r="I301" s="315">
        <v>0</v>
      </c>
      <c r="J301" s="315">
        <v>0</v>
      </c>
      <c r="K301" s="315">
        <v>0</v>
      </c>
      <c r="L301" s="315">
        <v>0</v>
      </c>
      <c r="M301" s="315">
        <v>0</v>
      </c>
      <c r="N301" s="315">
        <v>0</v>
      </c>
      <c r="O301" s="315">
        <v>0</v>
      </c>
      <c r="P301" s="315">
        <v>0</v>
      </c>
      <c r="Q301" s="315">
        <v>0</v>
      </c>
      <c r="R301" s="315">
        <v>0</v>
      </c>
      <c r="S301" s="316">
        <v>0</v>
      </c>
      <c r="T301" s="317" t="e">
        <v>#DIV/0!</v>
      </c>
      <c r="U301" s="316">
        <v>0</v>
      </c>
      <c r="V301" s="316">
        <v>0</v>
      </c>
      <c r="W301" s="316">
        <v>0</v>
      </c>
      <c r="X301" s="316">
        <v>0</v>
      </c>
      <c r="Y301" s="316">
        <v>0</v>
      </c>
      <c r="Z301" s="316">
        <v>0</v>
      </c>
    </row>
    <row r="302" spans="1:26" x14ac:dyDescent="0.3">
      <c r="A302" s="322" t="s">
        <v>717</v>
      </c>
      <c r="B302" s="204">
        <v>0</v>
      </c>
      <c r="C302" s="204">
        <v>0</v>
      </c>
      <c r="D302" s="204">
        <v>0</v>
      </c>
      <c r="E302" s="204">
        <v>0</v>
      </c>
      <c r="F302" s="204">
        <v>0</v>
      </c>
      <c r="G302" s="204">
        <v>0</v>
      </c>
      <c r="H302" s="204">
        <v>0</v>
      </c>
      <c r="I302" s="204">
        <v>0</v>
      </c>
      <c r="J302" s="204">
        <v>0</v>
      </c>
      <c r="K302" s="204">
        <v>0</v>
      </c>
      <c r="L302" s="204">
        <v>0</v>
      </c>
      <c r="M302" s="204">
        <v>0</v>
      </c>
      <c r="N302" s="204">
        <v>0</v>
      </c>
      <c r="O302" s="204">
        <v>0</v>
      </c>
      <c r="P302" s="204">
        <v>0</v>
      </c>
      <c r="Q302" s="204">
        <v>0</v>
      </c>
      <c r="R302" s="204">
        <v>0</v>
      </c>
      <c r="S302" s="239">
        <v>0</v>
      </c>
      <c r="T302" s="319" t="e">
        <v>#DIV/0!</v>
      </c>
      <c r="U302" s="239">
        <v>0</v>
      </c>
      <c r="V302" s="239">
        <v>0</v>
      </c>
      <c r="W302" s="239">
        <v>0</v>
      </c>
      <c r="X302" s="239">
        <v>0</v>
      </c>
      <c r="Y302" s="239">
        <v>0</v>
      </c>
      <c r="Z302" s="239">
        <v>0</v>
      </c>
    </row>
    <row r="303" spans="1:26" x14ac:dyDescent="0.3">
      <c r="A303" s="322" t="s">
        <v>718</v>
      </c>
      <c r="B303" s="204">
        <v>0</v>
      </c>
      <c r="C303" s="204">
        <v>0</v>
      </c>
      <c r="D303" s="204">
        <v>0</v>
      </c>
      <c r="E303" s="204">
        <v>0</v>
      </c>
      <c r="F303" s="204">
        <v>0</v>
      </c>
      <c r="G303" s="204">
        <v>0</v>
      </c>
      <c r="H303" s="204">
        <v>0</v>
      </c>
      <c r="I303" s="204">
        <v>0</v>
      </c>
      <c r="J303" s="204">
        <v>0</v>
      </c>
      <c r="K303" s="204">
        <v>0</v>
      </c>
      <c r="L303" s="204">
        <v>0</v>
      </c>
      <c r="M303" s="204">
        <v>0</v>
      </c>
      <c r="N303" s="204">
        <v>0</v>
      </c>
      <c r="O303" s="204">
        <v>0</v>
      </c>
      <c r="P303" s="204">
        <v>0</v>
      </c>
      <c r="Q303" s="204">
        <v>0</v>
      </c>
      <c r="R303" s="204">
        <v>0</v>
      </c>
      <c r="S303" s="239">
        <v>0</v>
      </c>
      <c r="T303" s="319" t="e">
        <v>#DIV/0!</v>
      </c>
      <c r="U303" s="239">
        <v>0</v>
      </c>
      <c r="V303" s="239">
        <v>0</v>
      </c>
      <c r="W303" s="239">
        <v>0</v>
      </c>
      <c r="X303" s="239">
        <v>0</v>
      </c>
      <c r="Y303" s="239">
        <v>0</v>
      </c>
      <c r="Z303" s="239">
        <v>0</v>
      </c>
    </row>
    <row r="304" spans="1:26" x14ac:dyDescent="0.3">
      <c r="A304" s="322" t="s">
        <v>719</v>
      </c>
      <c r="B304" s="204">
        <v>0</v>
      </c>
      <c r="C304" s="204">
        <v>0</v>
      </c>
      <c r="D304" s="204">
        <v>0</v>
      </c>
      <c r="E304" s="204">
        <v>0</v>
      </c>
      <c r="F304" s="204">
        <v>0</v>
      </c>
      <c r="G304" s="204">
        <v>0</v>
      </c>
      <c r="H304" s="204">
        <v>0</v>
      </c>
      <c r="I304" s="204">
        <v>0</v>
      </c>
      <c r="J304" s="204">
        <v>0</v>
      </c>
      <c r="K304" s="204">
        <v>0</v>
      </c>
      <c r="L304" s="204">
        <v>0</v>
      </c>
      <c r="M304" s="204">
        <v>0</v>
      </c>
      <c r="N304" s="204">
        <v>0</v>
      </c>
      <c r="O304" s="204">
        <v>0</v>
      </c>
      <c r="P304" s="204">
        <v>0</v>
      </c>
      <c r="Q304" s="204">
        <v>0</v>
      </c>
      <c r="R304" s="204">
        <v>0</v>
      </c>
      <c r="S304" s="239">
        <v>0</v>
      </c>
      <c r="T304" s="319" t="e">
        <v>#DIV/0!</v>
      </c>
      <c r="U304" s="239">
        <v>0</v>
      </c>
      <c r="V304" s="239">
        <v>0</v>
      </c>
      <c r="W304" s="239">
        <v>0</v>
      </c>
      <c r="X304" s="239">
        <v>0</v>
      </c>
      <c r="Y304" s="239">
        <v>0</v>
      </c>
      <c r="Z304" s="239">
        <v>0</v>
      </c>
    </row>
    <row r="305" spans="1:26" s="321" customFormat="1" x14ac:dyDescent="0.3">
      <c r="A305" s="314" t="s">
        <v>720</v>
      </c>
      <c r="B305" s="320">
        <v>0</v>
      </c>
      <c r="C305" s="320">
        <v>0</v>
      </c>
      <c r="D305" s="320">
        <v>0</v>
      </c>
      <c r="E305" s="320">
        <v>0</v>
      </c>
      <c r="F305" s="320">
        <v>0</v>
      </c>
      <c r="G305" s="320">
        <v>0</v>
      </c>
      <c r="H305" s="320">
        <v>0</v>
      </c>
      <c r="I305" s="320">
        <v>0</v>
      </c>
      <c r="J305" s="320">
        <v>0</v>
      </c>
      <c r="K305" s="320">
        <v>0</v>
      </c>
      <c r="L305" s="320">
        <v>0</v>
      </c>
      <c r="M305" s="320">
        <v>0</v>
      </c>
      <c r="N305" s="320">
        <v>0</v>
      </c>
      <c r="O305" s="320">
        <v>0</v>
      </c>
      <c r="P305" s="320">
        <v>0</v>
      </c>
      <c r="Q305" s="320">
        <v>0</v>
      </c>
      <c r="R305" s="320">
        <v>0</v>
      </c>
      <c r="S305" s="316">
        <v>0</v>
      </c>
      <c r="T305" s="317" t="e">
        <v>#DIV/0!</v>
      </c>
      <c r="U305" s="316">
        <v>0</v>
      </c>
      <c r="V305" s="316">
        <v>0</v>
      </c>
      <c r="W305" s="316">
        <v>0</v>
      </c>
      <c r="X305" s="316">
        <v>0</v>
      </c>
      <c r="Y305" s="316">
        <v>0</v>
      </c>
      <c r="Z305" s="316">
        <v>0</v>
      </c>
    </row>
    <row r="306" spans="1:26" x14ac:dyDescent="0.3">
      <c r="A306" s="330" t="s">
        <v>1105</v>
      </c>
      <c r="B306" s="331">
        <v>4115293</v>
      </c>
      <c r="C306" s="331">
        <v>4115293</v>
      </c>
      <c r="D306" s="331">
        <v>3075293</v>
      </c>
      <c r="E306" s="331">
        <v>1589969.4350000005</v>
      </c>
      <c r="F306" s="331">
        <v>1509469.7060000002</v>
      </c>
      <c r="G306" s="331">
        <v>125834.83800000002</v>
      </c>
      <c r="H306" s="331">
        <v>146169.36799999999</v>
      </c>
      <c r="I306" s="331">
        <v>154556.29399999999</v>
      </c>
      <c r="J306" s="331">
        <v>178321.23200000002</v>
      </c>
      <c r="K306" s="331">
        <v>170764.18599999999</v>
      </c>
      <c r="L306" s="331">
        <v>166202.68300000002</v>
      </c>
      <c r="M306" s="331">
        <v>169727.89599999998</v>
      </c>
      <c r="N306" s="331">
        <v>227732.1888</v>
      </c>
      <c r="O306" s="331">
        <v>170113.345</v>
      </c>
      <c r="P306" s="331">
        <v>0</v>
      </c>
      <c r="Q306" s="331">
        <v>0</v>
      </c>
      <c r="R306" s="331">
        <v>0</v>
      </c>
      <c r="S306" s="332">
        <v>1509422.0308000001</v>
      </c>
      <c r="T306" s="333">
        <v>0.36678361195666992</v>
      </c>
      <c r="U306" s="332">
        <v>2605870.9692000002</v>
      </c>
      <c r="V306" s="332">
        <v>1040000</v>
      </c>
      <c r="W306" s="332">
        <v>2525323.5649999995</v>
      </c>
      <c r="X306" s="332">
        <v>1485323.5649999995</v>
      </c>
      <c r="Y306" s="332">
        <v>80499.729000000283</v>
      </c>
      <c r="Z306" s="332">
        <v>47.675200000172481</v>
      </c>
    </row>
    <row r="307" spans="1:26" x14ac:dyDescent="0.3">
      <c r="A307" s="334" t="s">
        <v>74</v>
      </c>
      <c r="B307" s="335">
        <v>4115293</v>
      </c>
      <c r="C307" s="335">
        <v>4115293</v>
      </c>
      <c r="D307" s="335">
        <v>3075293</v>
      </c>
      <c r="E307" s="335">
        <v>1589969.4350000005</v>
      </c>
      <c r="F307" s="335">
        <v>1509469.7060000002</v>
      </c>
      <c r="G307" s="335">
        <v>125834.83800000002</v>
      </c>
      <c r="H307" s="335">
        <v>146169.36799999999</v>
      </c>
      <c r="I307" s="335">
        <v>154556.29399999999</v>
      </c>
      <c r="J307" s="335">
        <v>178321.23200000002</v>
      </c>
      <c r="K307" s="335">
        <v>170764.18599999999</v>
      </c>
      <c r="L307" s="335">
        <v>166202.68300000002</v>
      </c>
      <c r="M307" s="335">
        <v>169727.89599999998</v>
      </c>
      <c r="N307" s="335">
        <v>227732.1888</v>
      </c>
      <c r="O307" s="335">
        <v>170113.345</v>
      </c>
      <c r="P307" s="335">
        <v>0</v>
      </c>
      <c r="Q307" s="335">
        <v>0</v>
      </c>
      <c r="R307" s="335">
        <v>0</v>
      </c>
      <c r="S307" s="336">
        <v>1509422.0308000001</v>
      </c>
      <c r="T307" s="337">
        <v>0.36678361195666992</v>
      </c>
      <c r="U307" s="336">
        <v>2605870.9692000002</v>
      </c>
      <c r="V307" s="336">
        <v>1040000</v>
      </c>
      <c r="W307" s="336">
        <v>2525323.5649999995</v>
      </c>
      <c r="X307" s="336">
        <v>1485323.5649999995</v>
      </c>
      <c r="Y307" s="336">
        <v>80499.729000000283</v>
      </c>
      <c r="Z307" s="336">
        <v>47.675200000172481</v>
      </c>
    </row>
  </sheetData>
  <sheetProtection formatCells="0" formatColumns="0" formatRows="0"/>
  <mergeCells count="26">
    <mergeCell ref="A7:C7"/>
    <mergeCell ref="A9:Z9"/>
    <mergeCell ref="A2:Z2"/>
    <mergeCell ref="A3:Z3"/>
    <mergeCell ref="A4:Z4"/>
    <mergeCell ref="O10:O11"/>
    <mergeCell ref="A10:A12"/>
    <mergeCell ref="B10:B11"/>
    <mergeCell ref="C10:C11"/>
    <mergeCell ref="G10:G11"/>
    <mergeCell ref="H10:H11"/>
    <mergeCell ref="I10:I11"/>
    <mergeCell ref="J10:J11"/>
    <mergeCell ref="K10:K11"/>
    <mergeCell ref="L10:L11"/>
    <mergeCell ref="M10:M11"/>
    <mergeCell ref="N10:N11"/>
    <mergeCell ref="X10:X11"/>
    <mergeCell ref="Y10:Y11"/>
    <mergeCell ref="Z10:Z11"/>
    <mergeCell ref="P10:P11"/>
    <mergeCell ref="Q10:Q11"/>
    <mergeCell ref="R10:R11"/>
    <mergeCell ref="U10:U11"/>
    <mergeCell ref="V10:V11"/>
    <mergeCell ref="W10:W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0CDB1-5866-427E-AEFF-34EAE1312E8C}">
  <sheetPr>
    <tabColor theme="5" tint="0.39997558519241921"/>
  </sheetPr>
  <dimension ref="A1:Z307"/>
  <sheetViews>
    <sheetView zoomScale="90" zoomScaleNormal="90" workbookViewId="0">
      <pane ySplit="12" topLeftCell="A296" activePane="bottomLeft" state="frozen"/>
      <selection pane="bottomLeft" activeCell="D316" sqref="D316"/>
    </sheetView>
  </sheetViews>
  <sheetFormatPr defaultColWidth="8.7265625" defaultRowHeight="12" x14ac:dyDescent="0.3"/>
  <cols>
    <col min="1" max="1" width="58.81640625" style="313" customWidth="1"/>
    <col min="2" max="2" width="17.453125" style="313" customWidth="1"/>
    <col min="3" max="3" width="18.453125" style="313" customWidth="1"/>
    <col min="4" max="4" width="19.81640625" style="313" customWidth="1"/>
    <col min="5" max="5" width="16.453125" style="313" customWidth="1"/>
    <col min="6" max="6" width="15.1796875" style="313" customWidth="1"/>
    <col min="7" max="7" width="13" style="313" bestFit="1" customWidth="1"/>
    <col min="8" max="11" width="12.7265625" style="313" bestFit="1" customWidth="1"/>
    <col min="12" max="13" width="12.54296875" style="313" customWidth="1"/>
    <col min="14" max="14" width="12.7265625" style="313" customWidth="1"/>
    <col min="15" max="16" width="12.81640625" style="313" customWidth="1"/>
    <col min="17" max="17" width="13.81640625" style="313" customWidth="1"/>
    <col min="18" max="18" width="12.54296875" style="313" customWidth="1"/>
    <col min="19" max="19" width="15.7265625" style="313" customWidth="1"/>
    <col min="20" max="20" width="10.54296875" style="313" customWidth="1"/>
    <col min="21" max="21" width="16.453125" style="313" bestFit="1" customWidth="1"/>
    <col min="22" max="22" width="18" style="313" customWidth="1"/>
    <col min="23" max="23" width="12.453125" style="313" customWidth="1"/>
    <col min="24" max="24" width="13.54296875" style="313" customWidth="1"/>
    <col min="25" max="25" width="11.81640625" style="313" customWidth="1"/>
    <col min="26" max="26" width="14.54296875" style="313" customWidth="1"/>
    <col min="27" max="16384" width="8.7265625" style="313"/>
  </cols>
  <sheetData>
    <row r="1" spans="1:26" s="215" customFormat="1" x14ac:dyDescent="0.25">
      <c r="A1" s="6"/>
      <c r="B1" s="6"/>
      <c r="C1" s="7"/>
    </row>
    <row r="2" spans="1:26" s="215" customFormat="1" ht="12" customHeight="1" x14ac:dyDescent="0.25">
      <c r="A2" s="420" t="s">
        <v>0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</row>
    <row r="3" spans="1:26" s="215" customFormat="1" ht="15.65" customHeight="1" x14ac:dyDescent="0.25">
      <c r="A3" s="420" t="s">
        <v>92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</row>
    <row r="4" spans="1:26" s="215" customFormat="1" ht="15.5" x14ac:dyDescent="0.25">
      <c r="A4" s="421">
        <v>2024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</row>
    <row r="5" spans="1:26" s="215" customFormat="1" ht="14.5" x14ac:dyDescent="0.25">
      <c r="A5" s="302" t="s">
        <v>1109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15" customFormat="1" ht="14.5" x14ac:dyDescent="0.25">
      <c r="A6" s="302" t="s">
        <v>1110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215" customFormat="1" ht="15.5" x14ac:dyDescent="0.25">
      <c r="A7" s="347" t="s">
        <v>1111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303"/>
      <c r="X7" s="303"/>
      <c r="Y7" s="303"/>
      <c r="Z7" s="303"/>
    </row>
    <row r="8" spans="1:26" s="215" customForma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304" t="s">
        <v>1</v>
      </c>
    </row>
    <row r="9" spans="1:26" s="215" customFormat="1" x14ac:dyDescent="0.25">
      <c r="A9" s="423" t="s">
        <v>34</v>
      </c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</row>
    <row r="10" spans="1:26" s="215" customFormat="1" ht="24" x14ac:dyDescent="0.25">
      <c r="A10" s="423" t="s">
        <v>1112</v>
      </c>
      <c r="B10" s="423" t="s">
        <v>2</v>
      </c>
      <c r="C10" s="423" t="s">
        <v>3</v>
      </c>
      <c r="D10" s="305" t="s">
        <v>57</v>
      </c>
      <c r="E10" s="305" t="s">
        <v>30</v>
      </c>
      <c r="F10" s="305" t="s">
        <v>58</v>
      </c>
      <c r="G10" s="419" t="s">
        <v>5</v>
      </c>
      <c r="H10" s="419" t="s">
        <v>6</v>
      </c>
      <c r="I10" s="419" t="s">
        <v>7</v>
      </c>
      <c r="J10" s="419" t="s">
        <v>8</v>
      </c>
      <c r="K10" s="419" t="s">
        <v>9</v>
      </c>
      <c r="L10" s="419" t="s">
        <v>10</v>
      </c>
      <c r="M10" s="419" t="s">
        <v>11</v>
      </c>
      <c r="N10" s="419" t="s">
        <v>12</v>
      </c>
      <c r="O10" s="419" t="s">
        <v>13</v>
      </c>
      <c r="P10" s="419" t="s">
        <v>14</v>
      </c>
      <c r="Q10" s="419" t="s">
        <v>15</v>
      </c>
      <c r="R10" s="419" t="s">
        <v>16</v>
      </c>
      <c r="S10" s="305" t="s">
        <v>17</v>
      </c>
      <c r="T10" s="305" t="s">
        <v>18</v>
      </c>
      <c r="U10" s="419" t="s">
        <v>59</v>
      </c>
      <c r="V10" s="419" t="s">
        <v>60</v>
      </c>
      <c r="W10" s="419" t="s">
        <v>32</v>
      </c>
      <c r="X10" s="419" t="s">
        <v>31</v>
      </c>
      <c r="Y10" s="419" t="s">
        <v>61</v>
      </c>
      <c r="Z10" s="419" t="s">
        <v>62</v>
      </c>
    </row>
    <row r="11" spans="1:26" s="215" customFormat="1" ht="24" x14ac:dyDescent="0.25">
      <c r="A11" s="423"/>
      <c r="B11" s="423"/>
      <c r="C11" s="423"/>
      <c r="D11" s="306" t="s">
        <v>1145</v>
      </c>
      <c r="E11" s="306" t="s">
        <v>1145</v>
      </c>
      <c r="F11" s="306" t="s">
        <v>1145</v>
      </c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306" t="s">
        <v>1145</v>
      </c>
      <c r="T11" s="306" t="s">
        <v>1145</v>
      </c>
      <c r="U11" s="419"/>
      <c r="V11" s="419"/>
      <c r="W11" s="419"/>
      <c r="X11" s="419"/>
      <c r="Y11" s="419"/>
      <c r="Z11" s="419"/>
    </row>
    <row r="12" spans="1:26" s="215" customFormat="1" x14ac:dyDescent="0.25">
      <c r="A12" s="423"/>
      <c r="B12" s="307" t="s">
        <v>20</v>
      </c>
      <c r="C12" s="307" t="s">
        <v>21</v>
      </c>
      <c r="D12" s="307" t="s">
        <v>22</v>
      </c>
      <c r="E12" s="307" t="s">
        <v>23</v>
      </c>
      <c r="F12" s="307" t="s">
        <v>24</v>
      </c>
      <c r="G12" s="307" t="s">
        <v>63</v>
      </c>
      <c r="H12" s="307" t="s">
        <v>63</v>
      </c>
      <c r="I12" s="307" t="s">
        <v>63</v>
      </c>
      <c r="J12" s="307" t="s">
        <v>63</v>
      </c>
      <c r="K12" s="307" t="s">
        <v>63</v>
      </c>
      <c r="L12" s="307" t="s">
        <v>63</v>
      </c>
      <c r="M12" s="307" t="s">
        <v>63</v>
      </c>
      <c r="N12" s="307" t="s">
        <v>63</v>
      </c>
      <c r="O12" s="307" t="s">
        <v>63</v>
      </c>
      <c r="P12" s="307" t="s">
        <v>63</v>
      </c>
      <c r="Q12" s="307" t="s">
        <v>63</v>
      </c>
      <c r="R12" s="307" t="s">
        <v>63</v>
      </c>
      <c r="S12" s="307" t="s">
        <v>64</v>
      </c>
      <c r="T12" s="307" t="s">
        <v>65</v>
      </c>
      <c r="U12" s="307" t="s">
        <v>66</v>
      </c>
      <c r="V12" s="307" t="s">
        <v>67</v>
      </c>
      <c r="W12" s="307" t="s">
        <v>68</v>
      </c>
      <c r="X12" s="307" t="s">
        <v>69</v>
      </c>
      <c r="Y12" s="307" t="s">
        <v>70</v>
      </c>
      <c r="Z12" s="307" t="s">
        <v>71</v>
      </c>
    </row>
    <row r="13" spans="1:26" x14ac:dyDescent="0.3">
      <c r="A13" s="308" t="s">
        <v>428</v>
      </c>
      <c r="B13" s="309">
        <v>0</v>
      </c>
      <c r="C13" s="309">
        <v>0</v>
      </c>
      <c r="D13" s="309">
        <v>0</v>
      </c>
      <c r="E13" s="309">
        <v>0</v>
      </c>
      <c r="F13" s="309">
        <v>0</v>
      </c>
      <c r="G13" s="309">
        <v>0</v>
      </c>
      <c r="H13" s="309">
        <v>0</v>
      </c>
      <c r="I13" s="309">
        <v>0</v>
      </c>
      <c r="J13" s="309">
        <v>0</v>
      </c>
      <c r="K13" s="309">
        <v>0</v>
      </c>
      <c r="L13" s="309">
        <v>0</v>
      </c>
      <c r="M13" s="309">
        <v>0</v>
      </c>
      <c r="N13" s="309">
        <v>0</v>
      </c>
      <c r="O13" s="309">
        <v>0</v>
      </c>
      <c r="P13" s="309">
        <v>0</v>
      </c>
      <c r="Q13" s="309">
        <v>0</v>
      </c>
      <c r="R13" s="309">
        <v>0</v>
      </c>
      <c r="S13" s="310">
        <v>0</v>
      </c>
      <c r="T13" s="311" t="e">
        <v>#DIV/0!</v>
      </c>
      <c r="U13" s="310">
        <v>0</v>
      </c>
      <c r="V13" s="310">
        <v>0</v>
      </c>
      <c r="W13" s="310">
        <v>0</v>
      </c>
      <c r="X13" s="310">
        <v>0</v>
      </c>
      <c r="Y13" s="310">
        <v>0</v>
      </c>
      <c r="Z13" s="310">
        <v>0</v>
      </c>
    </row>
    <row r="14" spans="1:26" s="321" customFormat="1" x14ac:dyDescent="0.3">
      <c r="A14" s="314" t="s">
        <v>429</v>
      </c>
      <c r="B14" s="315">
        <v>0</v>
      </c>
      <c r="C14" s="315">
        <v>0</v>
      </c>
      <c r="D14" s="315">
        <v>0</v>
      </c>
      <c r="E14" s="315">
        <v>0</v>
      </c>
      <c r="F14" s="315">
        <v>0</v>
      </c>
      <c r="G14" s="315">
        <v>0</v>
      </c>
      <c r="H14" s="315">
        <v>0</v>
      </c>
      <c r="I14" s="315">
        <v>0</v>
      </c>
      <c r="J14" s="315">
        <v>0</v>
      </c>
      <c r="K14" s="315">
        <v>0</v>
      </c>
      <c r="L14" s="315">
        <v>0</v>
      </c>
      <c r="M14" s="315">
        <v>0</v>
      </c>
      <c r="N14" s="315">
        <v>0</v>
      </c>
      <c r="O14" s="315">
        <v>0</v>
      </c>
      <c r="P14" s="315">
        <v>0</v>
      </c>
      <c r="Q14" s="315">
        <v>0</v>
      </c>
      <c r="R14" s="315">
        <v>0</v>
      </c>
      <c r="S14" s="316">
        <v>0</v>
      </c>
      <c r="T14" s="317" t="e">
        <v>#DIV/0!</v>
      </c>
      <c r="U14" s="316">
        <v>0</v>
      </c>
      <c r="V14" s="316">
        <v>0</v>
      </c>
      <c r="W14" s="316">
        <v>0</v>
      </c>
      <c r="X14" s="316">
        <v>0</v>
      </c>
      <c r="Y14" s="316">
        <v>0</v>
      </c>
      <c r="Z14" s="316">
        <v>0</v>
      </c>
    </row>
    <row r="15" spans="1:26" x14ac:dyDescent="0.3">
      <c r="A15" s="318" t="s">
        <v>430</v>
      </c>
      <c r="B15" s="204">
        <v>0</v>
      </c>
      <c r="C15" s="204">
        <v>0</v>
      </c>
      <c r="D15" s="204">
        <v>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  <c r="Q15" s="204">
        <v>0</v>
      </c>
      <c r="R15" s="204">
        <v>0</v>
      </c>
      <c r="S15" s="239">
        <v>0</v>
      </c>
      <c r="T15" s="319" t="e">
        <v>#DIV/0!</v>
      </c>
      <c r="U15" s="239">
        <v>0</v>
      </c>
      <c r="V15" s="239">
        <v>0</v>
      </c>
      <c r="W15" s="239">
        <v>0</v>
      </c>
      <c r="X15" s="239">
        <v>0</v>
      </c>
      <c r="Y15" s="239">
        <v>0</v>
      </c>
      <c r="Z15" s="239">
        <v>0</v>
      </c>
    </row>
    <row r="16" spans="1:26" x14ac:dyDescent="0.3">
      <c r="A16" s="318" t="s">
        <v>431</v>
      </c>
      <c r="B16" s="204">
        <v>0</v>
      </c>
      <c r="C16" s="204">
        <v>0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0</v>
      </c>
      <c r="L16" s="204">
        <v>0</v>
      </c>
      <c r="M16" s="204">
        <v>0</v>
      </c>
      <c r="N16" s="204">
        <v>0</v>
      </c>
      <c r="O16" s="204">
        <v>0</v>
      </c>
      <c r="P16" s="204">
        <v>0</v>
      </c>
      <c r="Q16" s="204">
        <v>0</v>
      </c>
      <c r="R16" s="204">
        <v>0</v>
      </c>
      <c r="S16" s="239">
        <v>0</v>
      </c>
      <c r="T16" s="319" t="e">
        <v>#DIV/0!</v>
      </c>
      <c r="U16" s="239">
        <v>0</v>
      </c>
      <c r="V16" s="239">
        <v>0</v>
      </c>
      <c r="W16" s="239">
        <v>0</v>
      </c>
      <c r="X16" s="239">
        <v>0</v>
      </c>
      <c r="Y16" s="239">
        <v>0</v>
      </c>
      <c r="Z16" s="239">
        <v>0</v>
      </c>
    </row>
    <row r="17" spans="1:26" x14ac:dyDescent="0.3">
      <c r="A17" s="318" t="s">
        <v>432</v>
      </c>
      <c r="B17" s="204">
        <v>0</v>
      </c>
      <c r="C17" s="204">
        <v>0</v>
      </c>
      <c r="D17" s="204">
        <v>0</v>
      </c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0</v>
      </c>
      <c r="L17" s="204">
        <v>0</v>
      </c>
      <c r="M17" s="204">
        <v>0</v>
      </c>
      <c r="N17" s="204">
        <v>0</v>
      </c>
      <c r="O17" s="204">
        <v>0</v>
      </c>
      <c r="P17" s="204">
        <v>0</v>
      </c>
      <c r="Q17" s="204">
        <v>0</v>
      </c>
      <c r="R17" s="204">
        <v>0</v>
      </c>
      <c r="S17" s="239">
        <v>0</v>
      </c>
      <c r="T17" s="319" t="e">
        <v>#DIV/0!</v>
      </c>
      <c r="U17" s="239">
        <v>0</v>
      </c>
      <c r="V17" s="239">
        <v>0</v>
      </c>
      <c r="W17" s="239">
        <v>0</v>
      </c>
      <c r="X17" s="239">
        <v>0</v>
      </c>
      <c r="Y17" s="239">
        <v>0</v>
      </c>
      <c r="Z17" s="239">
        <v>0</v>
      </c>
    </row>
    <row r="18" spans="1:26" x14ac:dyDescent="0.3">
      <c r="A18" s="318" t="s">
        <v>433</v>
      </c>
      <c r="B18" s="204">
        <v>0</v>
      </c>
      <c r="C18" s="204">
        <v>0</v>
      </c>
      <c r="D18" s="204">
        <v>0</v>
      </c>
      <c r="E18" s="204">
        <v>0</v>
      </c>
      <c r="F18" s="204">
        <v>0</v>
      </c>
      <c r="G18" s="204">
        <v>0</v>
      </c>
      <c r="H18" s="204">
        <v>0</v>
      </c>
      <c r="I18" s="204">
        <v>0</v>
      </c>
      <c r="J18" s="204">
        <v>0</v>
      </c>
      <c r="K18" s="204">
        <v>0</v>
      </c>
      <c r="L18" s="204">
        <v>0</v>
      </c>
      <c r="M18" s="204">
        <v>0</v>
      </c>
      <c r="N18" s="204">
        <v>0</v>
      </c>
      <c r="O18" s="204">
        <v>0</v>
      </c>
      <c r="P18" s="204">
        <v>0</v>
      </c>
      <c r="Q18" s="204">
        <v>0</v>
      </c>
      <c r="R18" s="204">
        <v>0</v>
      </c>
      <c r="S18" s="239">
        <v>0</v>
      </c>
      <c r="T18" s="319" t="e">
        <v>#DIV/0!</v>
      </c>
      <c r="U18" s="239">
        <v>0</v>
      </c>
      <c r="V18" s="239">
        <v>0</v>
      </c>
      <c r="W18" s="239">
        <v>0</v>
      </c>
      <c r="X18" s="239">
        <v>0</v>
      </c>
      <c r="Y18" s="239">
        <v>0</v>
      </c>
      <c r="Z18" s="239">
        <v>0</v>
      </c>
    </row>
    <row r="19" spans="1:26" x14ac:dyDescent="0.3">
      <c r="A19" s="318" t="s">
        <v>434</v>
      </c>
      <c r="B19" s="204">
        <v>0</v>
      </c>
      <c r="C19" s="204">
        <v>0</v>
      </c>
      <c r="D19" s="204">
        <v>0</v>
      </c>
      <c r="E19" s="204">
        <v>0</v>
      </c>
      <c r="F19" s="204">
        <v>0</v>
      </c>
      <c r="G19" s="204">
        <v>0</v>
      </c>
      <c r="H19" s="204">
        <v>0</v>
      </c>
      <c r="I19" s="204">
        <v>0</v>
      </c>
      <c r="J19" s="204">
        <v>0</v>
      </c>
      <c r="K19" s="204">
        <v>0</v>
      </c>
      <c r="L19" s="204">
        <v>0</v>
      </c>
      <c r="M19" s="204">
        <v>0</v>
      </c>
      <c r="N19" s="204">
        <v>0</v>
      </c>
      <c r="O19" s="204">
        <v>0</v>
      </c>
      <c r="P19" s="204">
        <v>0</v>
      </c>
      <c r="Q19" s="204">
        <v>0</v>
      </c>
      <c r="R19" s="204">
        <v>0</v>
      </c>
      <c r="S19" s="239">
        <v>0</v>
      </c>
      <c r="T19" s="319" t="e">
        <v>#DIV/0!</v>
      </c>
      <c r="U19" s="239">
        <v>0</v>
      </c>
      <c r="V19" s="239">
        <v>0</v>
      </c>
      <c r="W19" s="239">
        <v>0</v>
      </c>
      <c r="X19" s="239">
        <v>0</v>
      </c>
      <c r="Y19" s="239">
        <v>0</v>
      </c>
      <c r="Z19" s="239">
        <v>0</v>
      </c>
    </row>
    <row r="20" spans="1:26" x14ac:dyDescent="0.3">
      <c r="A20" s="318" t="s">
        <v>435</v>
      </c>
      <c r="B20" s="204">
        <v>0</v>
      </c>
      <c r="C20" s="204">
        <v>0</v>
      </c>
      <c r="D20" s="204">
        <v>0</v>
      </c>
      <c r="E20" s="204">
        <v>0</v>
      </c>
      <c r="F20" s="204">
        <v>0</v>
      </c>
      <c r="G20" s="204">
        <v>0</v>
      </c>
      <c r="H20" s="204">
        <v>0</v>
      </c>
      <c r="I20" s="204">
        <v>0</v>
      </c>
      <c r="J20" s="204">
        <v>0</v>
      </c>
      <c r="K20" s="204">
        <v>0</v>
      </c>
      <c r="L20" s="204">
        <v>0</v>
      </c>
      <c r="M20" s="204">
        <v>0</v>
      </c>
      <c r="N20" s="204">
        <v>0</v>
      </c>
      <c r="O20" s="204">
        <v>0</v>
      </c>
      <c r="P20" s="204">
        <v>0</v>
      </c>
      <c r="Q20" s="204">
        <v>0</v>
      </c>
      <c r="R20" s="204">
        <v>0</v>
      </c>
      <c r="S20" s="239">
        <v>0</v>
      </c>
      <c r="T20" s="319" t="e">
        <v>#DIV/0!</v>
      </c>
      <c r="U20" s="239">
        <v>0</v>
      </c>
      <c r="V20" s="239">
        <v>0</v>
      </c>
      <c r="W20" s="239">
        <v>0</v>
      </c>
      <c r="X20" s="239">
        <v>0</v>
      </c>
      <c r="Y20" s="239">
        <v>0</v>
      </c>
      <c r="Z20" s="239">
        <v>0</v>
      </c>
    </row>
    <row r="21" spans="1:26" x14ac:dyDescent="0.3">
      <c r="A21" s="318" t="s">
        <v>436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0</v>
      </c>
      <c r="L21" s="204">
        <v>0</v>
      </c>
      <c r="M21" s="204">
        <v>0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39">
        <v>0</v>
      </c>
      <c r="T21" s="319" t="e">
        <v>#DIV/0!</v>
      </c>
      <c r="U21" s="239">
        <v>0</v>
      </c>
      <c r="V21" s="239">
        <v>0</v>
      </c>
      <c r="W21" s="239">
        <v>0</v>
      </c>
      <c r="X21" s="239">
        <v>0</v>
      </c>
      <c r="Y21" s="239">
        <v>0</v>
      </c>
      <c r="Z21" s="239">
        <v>0</v>
      </c>
    </row>
    <row r="22" spans="1:26" x14ac:dyDescent="0.3">
      <c r="A22" s="318" t="s">
        <v>437</v>
      </c>
      <c r="B22" s="204">
        <v>0</v>
      </c>
      <c r="C22" s="204">
        <v>0</v>
      </c>
      <c r="D22" s="204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4">
        <v>0</v>
      </c>
      <c r="L22" s="204">
        <v>0</v>
      </c>
      <c r="M22" s="204">
        <v>0</v>
      </c>
      <c r="N22" s="204">
        <v>0</v>
      </c>
      <c r="O22" s="204">
        <v>0</v>
      </c>
      <c r="P22" s="204">
        <v>0</v>
      </c>
      <c r="Q22" s="204">
        <v>0</v>
      </c>
      <c r="R22" s="204">
        <v>0</v>
      </c>
      <c r="S22" s="239">
        <v>0</v>
      </c>
      <c r="T22" s="319" t="e">
        <v>#DIV/0!</v>
      </c>
      <c r="U22" s="239">
        <v>0</v>
      </c>
      <c r="V22" s="239">
        <v>0</v>
      </c>
      <c r="W22" s="239">
        <v>0</v>
      </c>
      <c r="X22" s="239">
        <v>0</v>
      </c>
      <c r="Y22" s="239">
        <v>0</v>
      </c>
      <c r="Z22" s="239">
        <v>0</v>
      </c>
    </row>
    <row r="23" spans="1:26" x14ac:dyDescent="0.3">
      <c r="A23" s="318" t="s">
        <v>438</v>
      </c>
      <c r="B23" s="204">
        <v>0</v>
      </c>
      <c r="C23" s="204">
        <v>0</v>
      </c>
      <c r="D23" s="204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4">
        <v>0</v>
      </c>
      <c r="L23" s="204">
        <v>0</v>
      </c>
      <c r="M23" s="204">
        <v>0</v>
      </c>
      <c r="N23" s="204">
        <v>0</v>
      </c>
      <c r="O23" s="204">
        <v>0</v>
      </c>
      <c r="P23" s="204">
        <v>0</v>
      </c>
      <c r="Q23" s="204">
        <v>0</v>
      </c>
      <c r="R23" s="204">
        <v>0</v>
      </c>
      <c r="S23" s="239">
        <v>0</v>
      </c>
      <c r="T23" s="319" t="e">
        <v>#DIV/0!</v>
      </c>
      <c r="U23" s="239">
        <v>0</v>
      </c>
      <c r="V23" s="239">
        <v>0</v>
      </c>
      <c r="W23" s="239">
        <v>0</v>
      </c>
      <c r="X23" s="239">
        <v>0</v>
      </c>
      <c r="Y23" s="239">
        <v>0</v>
      </c>
      <c r="Z23" s="239">
        <v>0</v>
      </c>
    </row>
    <row r="24" spans="1:26" x14ac:dyDescent="0.3">
      <c r="A24" s="318" t="s">
        <v>439</v>
      </c>
      <c r="B24" s="204">
        <v>0</v>
      </c>
      <c r="C24" s="204">
        <v>0</v>
      </c>
      <c r="D24" s="204">
        <v>0</v>
      </c>
      <c r="E24" s="204">
        <v>0</v>
      </c>
      <c r="F24" s="204">
        <v>0</v>
      </c>
      <c r="G24" s="204">
        <v>0</v>
      </c>
      <c r="H24" s="204">
        <v>0</v>
      </c>
      <c r="I24" s="204">
        <v>0</v>
      </c>
      <c r="J24" s="204">
        <v>0</v>
      </c>
      <c r="K24" s="204">
        <v>0</v>
      </c>
      <c r="L24" s="204">
        <v>0</v>
      </c>
      <c r="M24" s="204">
        <v>0</v>
      </c>
      <c r="N24" s="204">
        <v>0</v>
      </c>
      <c r="O24" s="204">
        <v>0</v>
      </c>
      <c r="P24" s="204">
        <v>0</v>
      </c>
      <c r="Q24" s="204">
        <v>0</v>
      </c>
      <c r="R24" s="204">
        <v>0</v>
      </c>
      <c r="S24" s="239">
        <v>0</v>
      </c>
      <c r="T24" s="319" t="e">
        <v>#DIV/0!</v>
      </c>
      <c r="U24" s="239">
        <v>0</v>
      </c>
      <c r="V24" s="239">
        <v>0</v>
      </c>
      <c r="W24" s="239">
        <v>0</v>
      </c>
      <c r="X24" s="239">
        <v>0</v>
      </c>
      <c r="Y24" s="239">
        <v>0</v>
      </c>
      <c r="Z24" s="239">
        <v>0</v>
      </c>
    </row>
    <row r="25" spans="1:26" x14ac:dyDescent="0.3">
      <c r="A25" s="318" t="s">
        <v>440</v>
      </c>
      <c r="B25" s="204">
        <v>0</v>
      </c>
      <c r="C25" s="204">
        <v>0</v>
      </c>
      <c r="D25" s="204">
        <v>0</v>
      </c>
      <c r="E25" s="204">
        <v>0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0</v>
      </c>
      <c r="L25" s="204">
        <v>0</v>
      </c>
      <c r="M25" s="204">
        <v>0</v>
      </c>
      <c r="N25" s="204">
        <v>0</v>
      </c>
      <c r="O25" s="204">
        <v>0</v>
      </c>
      <c r="P25" s="204">
        <v>0</v>
      </c>
      <c r="Q25" s="204">
        <v>0</v>
      </c>
      <c r="R25" s="204">
        <v>0</v>
      </c>
      <c r="S25" s="239">
        <v>0</v>
      </c>
      <c r="T25" s="319" t="e">
        <v>#DIV/0!</v>
      </c>
      <c r="U25" s="239">
        <v>0</v>
      </c>
      <c r="V25" s="239">
        <v>0</v>
      </c>
      <c r="W25" s="239">
        <v>0</v>
      </c>
      <c r="X25" s="239">
        <v>0</v>
      </c>
      <c r="Y25" s="239">
        <v>0</v>
      </c>
      <c r="Z25" s="239">
        <v>0</v>
      </c>
    </row>
    <row r="26" spans="1:26" x14ac:dyDescent="0.3">
      <c r="A26" s="318" t="s">
        <v>441</v>
      </c>
      <c r="B26" s="204">
        <v>0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04">
        <v>0</v>
      </c>
      <c r="I26" s="204">
        <v>0</v>
      </c>
      <c r="J26" s="204">
        <v>0</v>
      </c>
      <c r="K26" s="204">
        <v>0</v>
      </c>
      <c r="L26" s="204">
        <v>0</v>
      </c>
      <c r="M26" s="204">
        <v>0</v>
      </c>
      <c r="N26" s="204">
        <v>0</v>
      </c>
      <c r="O26" s="204">
        <v>0</v>
      </c>
      <c r="P26" s="204">
        <v>0</v>
      </c>
      <c r="Q26" s="204">
        <v>0</v>
      </c>
      <c r="R26" s="204">
        <v>0</v>
      </c>
      <c r="S26" s="239">
        <v>0</v>
      </c>
      <c r="T26" s="319" t="e">
        <v>#DIV/0!</v>
      </c>
      <c r="U26" s="239">
        <v>0</v>
      </c>
      <c r="V26" s="239">
        <v>0</v>
      </c>
      <c r="W26" s="239">
        <v>0</v>
      </c>
      <c r="X26" s="239">
        <v>0</v>
      </c>
      <c r="Y26" s="239">
        <v>0</v>
      </c>
      <c r="Z26" s="239">
        <v>0</v>
      </c>
    </row>
    <row r="27" spans="1:26" s="321" customFormat="1" x14ac:dyDescent="0.3">
      <c r="A27" s="314" t="s">
        <v>442</v>
      </c>
      <c r="B27" s="315">
        <v>0</v>
      </c>
      <c r="C27" s="315">
        <v>0</v>
      </c>
      <c r="D27" s="315">
        <v>0</v>
      </c>
      <c r="E27" s="315">
        <v>0</v>
      </c>
      <c r="F27" s="315">
        <v>0</v>
      </c>
      <c r="G27" s="315">
        <v>0</v>
      </c>
      <c r="H27" s="315">
        <v>0</v>
      </c>
      <c r="I27" s="315">
        <v>0</v>
      </c>
      <c r="J27" s="315">
        <v>0</v>
      </c>
      <c r="K27" s="315">
        <v>0</v>
      </c>
      <c r="L27" s="315">
        <v>0</v>
      </c>
      <c r="M27" s="315">
        <v>0</v>
      </c>
      <c r="N27" s="315">
        <v>0</v>
      </c>
      <c r="O27" s="315">
        <v>0</v>
      </c>
      <c r="P27" s="315">
        <v>0</v>
      </c>
      <c r="Q27" s="315">
        <v>0</v>
      </c>
      <c r="R27" s="315">
        <v>0</v>
      </c>
      <c r="S27" s="316">
        <v>0</v>
      </c>
      <c r="T27" s="317" t="e">
        <v>#DIV/0!</v>
      </c>
      <c r="U27" s="316">
        <v>0</v>
      </c>
      <c r="V27" s="316">
        <v>0</v>
      </c>
      <c r="W27" s="316">
        <v>0</v>
      </c>
      <c r="X27" s="316">
        <v>0</v>
      </c>
      <c r="Y27" s="316">
        <v>0</v>
      </c>
      <c r="Z27" s="316">
        <v>0</v>
      </c>
    </row>
    <row r="28" spans="1:26" x14ac:dyDescent="0.3">
      <c r="A28" s="318" t="s">
        <v>443</v>
      </c>
      <c r="B28" s="204">
        <v>0</v>
      </c>
      <c r="C28" s="204">
        <v>0</v>
      </c>
      <c r="D28" s="204">
        <v>0</v>
      </c>
      <c r="E28" s="204">
        <v>0</v>
      </c>
      <c r="F28" s="204">
        <v>0</v>
      </c>
      <c r="G28" s="204">
        <v>0</v>
      </c>
      <c r="H28" s="204">
        <v>0</v>
      </c>
      <c r="I28" s="204">
        <v>0</v>
      </c>
      <c r="J28" s="204">
        <v>0</v>
      </c>
      <c r="K28" s="204">
        <v>0</v>
      </c>
      <c r="L28" s="204">
        <v>0</v>
      </c>
      <c r="M28" s="204">
        <v>0</v>
      </c>
      <c r="N28" s="204">
        <v>0</v>
      </c>
      <c r="O28" s="204">
        <v>0</v>
      </c>
      <c r="P28" s="204">
        <v>0</v>
      </c>
      <c r="Q28" s="204">
        <v>0</v>
      </c>
      <c r="R28" s="204">
        <v>0</v>
      </c>
      <c r="S28" s="239">
        <v>0</v>
      </c>
      <c r="T28" s="319" t="e">
        <v>#DIV/0!</v>
      </c>
      <c r="U28" s="239">
        <v>0</v>
      </c>
      <c r="V28" s="239">
        <v>0</v>
      </c>
      <c r="W28" s="239">
        <v>0</v>
      </c>
      <c r="X28" s="239">
        <v>0</v>
      </c>
      <c r="Y28" s="239">
        <v>0</v>
      </c>
      <c r="Z28" s="239">
        <v>0</v>
      </c>
    </row>
    <row r="29" spans="1:26" x14ac:dyDescent="0.3">
      <c r="A29" s="318" t="s">
        <v>444</v>
      </c>
      <c r="B29" s="204">
        <v>0</v>
      </c>
      <c r="C29" s="204">
        <v>0</v>
      </c>
      <c r="D29" s="204">
        <v>0</v>
      </c>
      <c r="E29" s="204">
        <v>0</v>
      </c>
      <c r="F29" s="204">
        <v>0</v>
      </c>
      <c r="G29" s="204">
        <v>0</v>
      </c>
      <c r="H29" s="204">
        <v>0</v>
      </c>
      <c r="I29" s="204">
        <v>0</v>
      </c>
      <c r="J29" s="204">
        <v>0</v>
      </c>
      <c r="K29" s="204">
        <v>0</v>
      </c>
      <c r="L29" s="204">
        <v>0</v>
      </c>
      <c r="M29" s="204">
        <v>0</v>
      </c>
      <c r="N29" s="204">
        <v>0</v>
      </c>
      <c r="O29" s="204">
        <v>0</v>
      </c>
      <c r="P29" s="204">
        <v>0</v>
      </c>
      <c r="Q29" s="204">
        <v>0</v>
      </c>
      <c r="R29" s="204">
        <v>0</v>
      </c>
      <c r="S29" s="239">
        <v>0</v>
      </c>
      <c r="T29" s="319" t="e">
        <v>#DIV/0!</v>
      </c>
      <c r="U29" s="239">
        <v>0</v>
      </c>
      <c r="V29" s="239">
        <v>0</v>
      </c>
      <c r="W29" s="239">
        <v>0</v>
      </c>
      <c r="X29" s="239">
        <v>0</v>
      </c>
      <c r="Y29" s="239">
        <v>0</v>
      </c>
      <c r="Z29" s="239">
        <v>0</v>
      </c>
    </row>
    <row r="30" spans="1:26" x14ac:dyDescent="0.3">
      <c r="A30" s="318" t="s">
        <v>445</v>
      </c>
      <c r="B30" s="204">
        <v>0</v>
      </c>
      <c r="C30" s="204">
        <v>0</v>
      </c>
      <c r="D30" s="204">
        <v>0</v>
      </c>
      <c r="E30" s="204">
        <v>0</v>
      </c>
      <c r="F30" s="204">
        <v>0</v>
      </c>
      <c r="G30" s="204">
        <v>0</v>
      </c>
      <c r="H30" s="204">
        <v>0</v>
      </c>
      <c r="I30" s="204">
        <v>0</v>
      </c>
      <c r="J30" s="204">
        <v>0</v>
      </c>
      <c r="K30" s="204">
        <v>0</v>
      </c>
      <c r="L30" s="204">
        <v>0</v>
      </c>
      <c r="M30" s="204">
        <v>0</v>
      </c>
      <c r="N30" s="204">
        <v>0</v>
      </c>
      <c r="O30" s="204">
        <v>0</v>
      </c>
      <c r="P30" s="204">
        <v>0</v>
      </c>
      <c r="Q30" s="204">
        <v>0</v>
      </c>
      <c r="R30" s="204">
        <v>0</v>
      </c>
      <c r="S30" s="239">
        <v>0</v>
      </c>
      <c r="T30" s="319" t="e">
        <v>#DIV/0!</v>
      </c>
      <c r="U30" s="239">
        <v>0</v>
      </c>
      <c r="V30" s="239">
        <v>0</v>
      </c>
      <c r="W30" s="239">
        <v>0</v>
      </c>
      <c r="X30" s="239">
        <v>0</v>
      </c>
      <c r="Y30" s="239">
        <v>0</v>
      </c>
      <c r="Z30" s="239">
        <v>0</v>
      </c>
    </row>
    <row r="31" spans="1:26" x14ac:dyDescent="0.3">
      <c r="A31" s="318" t="s">
        <v>446</v>
      </c>
      <c r="B31" s="204">
        <v>0</v>
      </c>
      <c r="C31" s="204">
        <v>0</v>
      </c>
      <c r="D31" s="204">
        <v>0</v>
      </c>
      <c r="E31" s="204">
        <v>0</v>
      </c>
      <c r="F31" s="204">
        <v>0</v>
      </c>
      <c r="G31" s="204">
        <v>0</v>
      </c>
      <c r="H31" s="204">
        <v>0</v>
      </c>
      <c r="I31" s="204">
        <v>0</v>
      </c>
      <c r="J31" s="204">
        <v>0</v>
      </c>
      <c r="K31" s="204">
        <v>0</v>
      </c>
      <c r="L31" s="204">
        <v>0</v>
      </c>
      <c r="M31" s="204">
        <v>0</v>
      </c>
      <c r="N31" s="204">
        <v>0</v>
      </c>
      <c r="O31" s="204">
        <v>0</v>
      </c>
      <c r="P31" s="204">
        <v>0</v>
      </c>
      <c r="Q31" s="204">
        <v>0</v>
      </c>
      <c r="R31" s="204">
        <v>0</v>
      </c>
      <c r="S31" s="239">
        <v>0</v>
      </c>
      <c r="T31" s="319" t="e">
        <v>#DIV/0!</v>
      </c>
      <c r="U31" s="239">
        <v>0</v>
      </c>
      <c r="V31" s="239">
        <v>0</v>
      </c>
      <c r="W31" s="239">
        <v>0</v>
      </c>
      <c r="X31" s="239">
        <v>0</v>
      </c>
      <c r="Y31" s="239">
        <v>0</v>
      </c>
      <c r="Z31" s="239">
        <v>0</v>
      </c>
    </row>
    <row r="32" spans="1:26" x14ac:dyDescent="0.3">
      <c r="A32" s="318" t="s">
        <v>447</v>
      </c>
      <c r="B32" s="204">
        <v>0</v>
      </c>
      <c r="C32" s="204">
        <v>0</v>
      </c>
      <c r="D32" s="204">
        <v>0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0</v>
      </c>
      <c r="L32" s="204">
        <v>0</v>
      </c>
      <c r="M32" s="204">
        <v>0</v>
      </c>
      <c r="N32" s="204">
        <v>0</v>
      </c>
      <c r="O32" s="204">
        <v>0</v>
      </c>
      <c r="P32" s="204">
        <v>0</v>
      </c>
      <c r="Q32" s="204">
        <v>0</v>
      </c>
      <c r="R32" s="204">
        <v>0</v>
      </c>
      <c r="S32" s="239">
        <v>0</v>
      </c>
      <c r="T32" s="319" t="e">
        <v>#DIV/0!</v>
      </c>
      <c r="U32" s="239">
        <v>0</v>
      </c>
      <c r="V32" s="239">
        <v>0</v>
      </c>
      <c r="W32" s="239">
        <v>0</v>
      </c>
      <c r="X32" s="239">
        <v>0</v>
      </c>
      <c r="Y32" s="239">
        <v>0</v>
      </c>
      <c r="Z32" s="239">
        <v>0</v>
      </c>
    </row>
    <row r="33" spans="1:26" x14ac:dyDescent="0.3">
      <c r="A33" s="318" t="s">
        <v>448</v>
      </c>
      <c r="B33" s="204">
        <v>0</v>
      </c>
      <c r="C33" s="204">
        <v>0</v>
      </c>
      <c r="D33" s="204">
        <v>0</v>
      </c>
      <c r="E33" s="204">
        <v>0</v>
      </c>
      <c r="F33" s="204">
        <v>0</v>
      </c>
      <c r="G33" s="204">
        <v>0</v>
      </c>
      <c r="H33" s="204">
        <v>0</v>
      </c>
      <c r="I33" s="204">
        <v>0</v>
      </c>
      <c r="J33" s="204">
        <v>0</v>
      </c>
      <c r="K33" s="204">
        <v>0</v>
      </c>
      <c r="L33" s="204">
        <v>0</v>
      </c>
      <c r="M33" s="204">
        <v>0</v>
      </c>
      <c r="N33" s="204">
        <v>0</v>
      </c>
      <c r="O33" s="204">
        <v>0</v>
      </c>
      <c r="P33" s="204">
        <v>0</v>
      </c>
      <c r="Q33" s="204">
        <v>0</v>
      </c>
      <c r="R33" s="204">
        <v>0</v>
      </c>
      <c r="S33" s="239">
        <v>0</v>
      </c>
      <c r="T33" s="319" t="e">
        <v>#DIV/0!</v>
      </c>
      <c r="U33" s="239">
        <v>0</v>
      </c>
      <c r="V33" s="239">
        <v>0</v>
      </c>
      <c r="W33" s="239">
        <v>0</v>
      </c>
      <c r="X33" s="239">
        <v>0</v>
      </c>
      <c r="Y33" s="239">
        <v>0</v>
      </c>
      <c r="Z33" s="239">
        <v>0</v>
      </c>
    </row>
    <row r="34" spans="1:26" x14ac:dyDescent="0.3">
      <c r="A34" s="318" t="s">
        <v>449</v>
      </c>
      <c r="B34" s="204">
        <v>0</v>
      </c>
      <c r="C34" s="204">
        <v>0</v>
      </c>
      <c r="D34" s="204">
        <v>0</v>
      </c>
      <c r="E34" s="204">
        <v>0</v>
      </c>
      <c r="F34" s="204">
        <v>0</v>
      </c>
      <c r="G34" s="204">
        <v>0</v>
      </c>
      <c r="H34" s="204">
        <v>0</v>
      </c>
      <c r="I34" s="204">
        <v>0</v>
      </c>
      <c r="J34" s="204">
        <v>0</v>
      </c>
      <c r="K34" s="204">
        <v>0</v>
      </c>
      <c r="L34" s="204">
        <v>0</v>
      </c>
      <c r="M34" s="204">
        <v>0</v>
      </c>
      <c r="N34" s="204">
        <v>0</v>
      </c>
      <c r="O34" s="204">
        <v>0</v>
      </c>
      <c r="P34" s="204">
        <v>0</v>
      </c>
      <c r="Q34" s="204">
        <v>0</v>
      </c>
      <c r="R34" s="204">
        <v>0</v>
      </c>
      <c r="S34" s="239">
        <v>0</v>
      </c>
      <c r="T34" s="319" t="e">
        <v>#DIV/0!</v>
      </c>
      <c r="U34" s="239">
        <v>0</v>
      </c>
      <c r="V34" s="239">
        <v>0</v>
      </c>
      <c r="W34" s="239">
        <v>0</v>
      </c>
      <c r="X34" s="239">
        <v>0</v>
      </c>
      <c r="Y34" s="239">
        <v>0</v>
      </c>
      <c r="Z34" s="239">
        <v>0</v>
      </c>
    </row>
    <row r="35" spans="1:26" x14ac:dyDescent="0.3">
      <c r="A35" s="318" t="s">
        <v>450</v>
      </c>
      <c r="B35" s="204">
        <v>0</v>
      </c>
      <c r="C35" s="204">
        <v>0</v>
      </c>
      <c r="D35" s="204">
        <v>0</v>
      </c>
      <c r="E35" s="204">
        <v>0</v>
      </c>
      <c r="F35" s="204">
        <v>0</v>
      </c>
      <c r="G35" s="204">
        <v>0</v>
      </c>
      <c r="H35" s="204">
        <v>0</v>
      </c>
      <c r="I35" s="204">
        <v>0</v>
      </c>
      <c r="J35" s="204">
        <v>0</v>
      </c>
      <c r="K35" s="204">
        <v>0</v>
      </c>
      <c r="L35" s="204">
        <v>0</v>
      </c>
      <c r="M35" s="204">
        <v>0</v>
      </c>
      <c r="N35" s="204">
        <v>0</v>
      </c>
      <c r="O35" s="204">
        <v>0</v>
      </c>
      <c r="P35" s="204">
        <v>0</v>
      </c>
      <c r="Q35" s="204">
        <v>0</v>
      </c>
      <c r="R35" s="204">
        <v>0</v>
      </c>
      <c r="S35" s="239">
        <v>0</v>
      </c>
      <c r="T35" s="319" t="e">
        <v>#DIV/0!</v>
      </c>
      <c r="U35" s="239">
        <v>0</v>
      </c>
      <c r="V35" s="239">
        <v>0</v>
      </c>
      <c r="W35" s="239">
        <v>0</v>
      </c>
      <c r="X35" s="239">
        <v>0</v>
      </c>
      <c r="Y35" s="239">
        <v>0</v>
      </c>
      <c r="Z35" s="239">
        <v>0</v>
      </c>
    </row>
    <row r="36" spans="1:26" x14ac:dyDescent="0.3">
      <c r="A36" s="318" t="s">
        <v>451</v>
      </c>
      <c r="B36" s="204">
        <v>0</v>
      </c>
      <c r="C36" s="204">
        <v>0</v>
      </c>
      <c r="D36" s="204">
        <v>0</v>
      </c>
      <c r="E36" s="204">
        <v>0</v>
      </c>
      <c r="F36" s="204">
        <v>0</v>
      </c>
      <c r="G36" s="204">
        <v>0</v>
      </c>
      <c r="H36" s="204">
        <v>0</v>
      </c>
      <c r="I36" s="204">
        <v>0</v>
      </c>
      <c r="J36" s="204">
        <v>0</v>
      </c>
      <c r="K36" s="204">
        <v>0</v>
      </c>
      <c r="L36" s="204">
        <v>0</v>
      </c>
      <c r="M36" s="204">
        <v>0</v>
      </c>
      <c r="N36" s="204">
        <v>0</v>
      </c>
      <c r="O36" s="204">
        <v>0</v>
      </c>
      <c r="P36" s="204">
        <v>0</v>
      </c>
      <c r="Q36" s="204">
        <v>0</v>
      </c>
      <c r="R36" s="204">
        <v>0</v>
      </c>
      <c r="S36" s="239">
        <v>0</v>
      </c>
      <c r="T36" s="319" t="e">
        <v>#DIV/0!</v>
      </c>
      <c r="U36" s="239">
        <v>0</v>
      </c>
      <c r="V36" s="239">
        <v>0</v>
      </c>
      <c r="W36" s="239">
        <v>0</v>
      </c>
      <c r="X36" s="239">
        <v>0</v>
      </c>
      <c r="Y36" s="239">
        <v>0</v>
      </c>
      <c r="Z36" s="239">
        <v>0</v>
      </c>
    </row>
    <row r="37" spans="1:26" s="321" customFormat="1" x14ac:dyDescent="0.3">
      <c r="A37" s="314" t="s">
        <v>452</v>
      </c>
      <c r="B37" s="320">
        <v>0</v>
      </c>
      <c r="C37" s="320">
        <v>0</v>
      </c>
      <c r="D37" s="320">
        <v>0</v>
      </c>
      <c r="E37" s="320">
        <v>0</v>
      </c>
      <c r="F37" s="320">
        <v>0</v>
      </c>
      <c r="G37" s="320">
        <v>0</v>
      </c>
      <c r="H37" s="320">
        <v>0</v>
      </c>
      <c r="I37" s="320">
        <v>0</v>
      </c>
      <c r="J37" s="320">
        <v>0</v>
      </c>
      <c r="K37" s="320">
        <v>0</v>
      </c>
      <c r="L37" s="320">
        <v>0</v>
      </c>
      <c r="M37" s="320">
        <v>0</v>
      </c>
      <c r="N37" s="320">
        <v>0</v>
      </c>
      <c r="O37" s="320">
        <v>0</v>
      </c>
      <c r="P37" s="320">
        <v>0</v>
      </c>
      <c r="Q37" s="320">
        <v>0</v>
      </c>
      <c r="R37" s="320">
        <v>0</v>
      </c>
      <c r="S37" s="316">
        <v>0</v>
      </c>
      <c r="T37" s="317" t="e">
        <v>#DIV/0!</v>
      </c>
      <c r="U37" s="316">
        <v>0</v>
      </c>
      <c r="V37" s="316">
        <v>0</v>
      </c>
      <c r="W37" s="316">
        <v>0</v>
      </c>
      <c r="X37" s="316">
        <v>0</v>
      </c>
      <c r="Y37" s="316">
        <v>0</v>
      </c>
      <c r="Z37" s="316">
        <v>0</v>
      </c>
    </row>
    <row r="38" spans="1:26" s="321" customFormat="1" x14ac:dyDescent="0.3">
      <c r="A38" s="314" t="s">
        <v>453</v>
      </c>
      <c r="B38" s="320">
        <v>0</v>
      </c>
      <c r="C38" s="320">
        <v>0</v>
      </c>
      <c r="D38" s="320">
        <v>0</v>
      </c>
      <c r="E38" s="320">
        <v>0</v>
      </c>
      <c r="F38" s="320">
        <v>0</v>
      </c>
      <c r="G38" s="320">
        <v>0</v>
      </c>
      <c r="H38" s="320">
        <v>0</v>
      </c>
      <c r="I38" s="320">
        <v>0</v>
      </c>
      <c r="J38" s="320">
        <v>0</v>
      </c>
      <c r="K38" s="320">
        <v>0</v>
      </c>
      <c r="L38" s="320">
        <v>0</v>
      </c>
      <c r="M38" s="320">
        <v>0</v>
      </c>
      <c r="N38" s="320">
        <v>0</v>
      </c>
      <c r="O38" s="320">
        <v>0</v>
      </c>
      <c r="P38" s="320">
        <v>0</v>
      </c>
      <c r="Q38" s="320">
        <v>0</v>
      </c>
      <c r="R38" s="320">
        <v>0</v>
      </c>
      <c r="S38" s="316">
        <v>0</v>
      </c>
      <c r="T38" s="317" t="e">
        <v>#DIV/0!</v>
      </c>
      <c r="U38" s="316">
        <v>0</v>
      </c>
      <c r="V38" s="316">
        <v>0</v>
      </c>
      <c r="W38" s="316">
        <v>0</v>
      </c>
      <c r="X38" s="316">
        <v>0</v>
      </c>
      <c r="Y38" s="316">
        <v>0</v>
      </c>
      <c r="Z38" s="316">
        <v>0</v>
      </c>
    </row>
    <row r="39" spans="1:26" s="321" customFormat="1" x14ac:dyDescent="0.3">
      <c r="A39" s="308" t="s">
        <v>454</v>
      </c>
      <c r="B39" s="309">
        <v>0</v>
      </c>
      <c r="C39" s="309">
        <v>0</v>
      </c>
      <c r="D39" s="309">
        <v>0</v>
      </c>
      <c r="E39" s="309">
        <v>0</v>
      </c>
      <c r="F39" s="309">
        <v>0</v>
      </c>
      <c r="G39" s="309">
        <v>0</v>
      </c>
      <c r="H39" s="309">
        <v>0</v>
      </c>
      <c r="I39" s="309">
        <v>0</v>
      </c>
      <c r="J39" s="309">
        <v>0</v>
      </c>
      <c r="K39" s="309">
        <v>0</v>
      </c>
      <c r="L39" s="309">
        <v>0</v>
      </c>
      <c r="M39" s="309">
        <v>0</v>
      </c>
      <c r="N39" s="309">
        <v>0</v>
      </c>
      <c r="O39" s="309">
        <v>0</v>
      </c>
      <c r="P39" s="309">
        <v>0</v>
      </c>
      <c r="Q39" s="309">
        <v>0</v>
      </c>
      <c r="R39" s="309">
        <v>0</v>
      </c>
      <c r="S39" s="310">
        <v>0</v>
      </c>
      <c r="T39" s="311" t="e">
        <v>#DIV/0!</v>
      </c>
      <c r="U39" s="310">
        <v>0</v>
      </c>
      <c r="V39" s="310">
        <v>0</v>
      </c>
      <c r="W39" s="310">
        <v>0</v>
      </c>
      <c r="X39" s="310">
        <v>0</v>
      </c>
      <c r="Y39" s="310">
        <v>0</v>
      </c>
      <c r="Z39" s="310">
        <v>0</v>
      </c>
    </row>
    <row r="40" spans="1:26" s="321" customFormat="1" x14ac:dyDescent="0.3">
      <c r="A40" s="314" t="s">
        <v>455</v>
      </c>
      <c r="B40" s="320">
        <v>0</v>
      </c>
      <c r="C40" s="320">
        <v>0</v>
      </c>
      <c r="D40" s="320">
        <v>0</v>
      </c>
      <c r="E40" s="320">
        <v>0</v>
      </c>
      <c r="F40" s="320">
        <v>0</v>
      </c>
      <c r="G40" s="320">
        <v>0</v>
      </c>
      <c r="H40" s="320">
        <v>0</v>
      </c>
      <c r="I40" s="320">
        <v>0</v>
      </c>
      <c r="J40" s="320">
        <v>0</v>
      </c>
      <c r="K40" s="320">
        <v>0</v>
      </c>
      <c r="L40" s="320">
        <v>0</v>
      </c>
      <c r="M40" s="320">
        <v>0</v>
      </c>
      <c r="N40" s="320">
        <v>0</v>
      </c>
      <c r="O40" s="320">
        <v>0</v>
      </c>
      <c r="P40" s="320">
        <v>0</v>
      </c>
      <c r="Q40" s="320">
        <v>0</v>
      </c>
      <c r="R40" s="320">
        <v>0</v>
      </c>
      <c r="S40" s="316">
        <v>0</v>
      </c>
      <c r="T40" s="317" t="e">
        <v>#DIV/0!</v>
      </c>
      <c r="U40" s="316">
        <v>0</v>
      </c>
      <c r="V40" s="316">
        <v>0</v>
      </c>
      <c r="W40" s="316">
        <v>0</v>
      </c>
      <c r="X40" s="316">
        <v>0</v>
      </c>
      <c r="Y40" s="316">
        <v>0</v>
      </c>
      <c r="Z40" s="316">
        <v>0</v>
      </c>
    </row>
    <row r="41" spans="1:26" s="321" customFormat="1" x14ac:dyDescent="0.3">
      <c r="A41" s="314" t="s">
        <v>456</v>
      </c>
      <c r="B41" s="320">
        <v>0</v>
      </c>
      <c r="C41" s="320">
        <v>0</v>
      </c>
      <c r="D41" s="320">
        <v>0</v>
      </c>
      <c r="E41" s="320">
        <v>0</v>
      </c>
      <c r="F41" s="320">
        <v>0</v>
      </c>
      <c r="G41" s="320">
        <v>0</v>
      </c>
      <c r="H41" s="320">
        <v>0</v>
      </c>
      <c r="I41" s="320">
        <v>0</v>
      </c>
      <c r="J41" s="320">
        <v>0</v>
      </c>
      <c r="K41" s="320">
        <v>0</v>
      </c>
      <c r="L41" s="320">
        <v>0</v>
      </c>
      <c r="M41" s="320">
        <v>0</v>
      </c>
      <c r="N41" s="320">
        <v>0</v>
      </c>
      <c r="O41" s="320">
        <v>0</v>
      </c>
      <c r="P41" s="320">
        <v>0</v>
      </c>
      <c r="Q41" s="320">
        <v>0</v>
      </c>
      <c r="R41" s="320">
        <v>0</v>
      </c>
      <c r="S41" s="316">
        <v>0</v>
      </c>
      <c r="T41" s="317" t="e">
        <v>#DIV/0!</v>
      </c>
      <c r="U41" s="316">
        <v>0</v>
      </c>
      <c r="V41" s="316">
        <v>0</v>
      </c>
      <c r="W41" s="316">
        <v>0</v>
      </c>
      <c r="X41" s="316">
        <v>0</v>
      </c>
      <c r="Y41" s="316">
        <v>0</v>
      </c>
      <c r="Z41" s="316">
        <v>0</v>
      </c>
    </row>
    <row r="42" spans="1:26" s="321" customFormat="1" x14ac:dyDescent="0.3">
      <c r="A42" s="314" t="s">
        <v>457</v>
      </c>
      <c r="B42" s="315">
        <v>0</v>
      </c>
      <c r="C42" s="315">
        <v>0</v>
      </c>
      <c r="D42" s="315">
        <v>0</v>
      </c>
      <c r="E42" s="315">
        <v>0</v>
      </c>
      <c r="F42" s="315">
        <v>0</v>
      </c>
      <c r="G42" s="315">
        <v>0</v>
      </c>
      <c r="H42" s="315">
        <v>0</v>
      </c>
      <c r="I42" s="315">
        <v>0</v>
      </c>
      <c r="J42" s="315">
        <v>0</v>
      </c>
      <c r="K42" s="315">
        <v>0</v>
      </c>
      <c r="L42" s="315">
        <v>0</v>
      </c>
      <c r="M42" s="315">
        <v>0</v>
      </c>
      <c r="N42" s="315">
        <v>0</v>
      </c>
      <c r="O42" s="315">
        <v>0</v>
      </c>
      <c r="P42" s="315">
        <v>0</v>
      </c>
      <c r="Q42" s="315">
        <v>0</v>
      </c>
      <c r="R42" s="315">
        <v>0</v>
      </c>
      <c r="S42" s="316">
        <v>0</v>
      </c>
      <c r="T42" s="317" t="e">
        <v>#DIV/0!</v>
      </c>
      <c r="U42" s="316">
        <v>0</v>
      </c>
      <c r="V42" s="316">
        <v>0</v>
      </c>
      <c r="W42" s="316">
        <v>0</v>
      </c>
      <c r="X42" s="316">
        <v>0</v>
      </c>
      <c r="Y42" s="316">
        <v>0</v>
      </c>
      <c r="Z42" s="316">
        <v>0</v>
      </c>
    </row>
    <row r="43" spans="1:26" x14ac:dyDescent="0.3">
      <c r="A43" s="318" t="s">
        <v>458</v>
      </c>
      <c r="B43" s="204">
        <v>0</v>
      </c>
      <c r="C43" s="204">
        <v>0</v>
      </c>
      <c r="D43" s="204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04">
        <v>0</v>
      </c>
      <c r="L43" s="204">
        <v>0</v>
      </c>
      <c r="M43" s="204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39">
        <v>0</v>
      </c>
      <c r="T43" s="319" t="e">
        <v>#DIV/0!</v>
      </c>
      <c r="U43" s="239">
        <v>0</v>
      </c>
      <c r="V43" s="239">
        <v>0</v>
      </c>
      <c r="W43" s="239">
        <v>0</v>
      </c>
      <c r="X43" s="239">
        <v>0</v>
      </c>
      <c r="Y43" s="239">
        <v>0</v>
      </c>
      <c r="Z43" s="239">
        <v>0</v>
      </c>
    </row>
    <row r="44" spans="1:26" x14ac:dyDescent="0.3">
      <c r="A44" s="318" t="s">
        <v>459</v>
      </c>
      <c r="B44" s="204">
        <v>0</v>
      </c>
      <c r="C44" s="204">
        <v>0</v>
      </c>
      <c r="D44" s="204">
        <v>0</v>
      </c>
      <c r="E44" s="204">
        <v>0</v>
      </c>
      <c r="F44" s="204">
        <v>0</v>
      </c>
      <c r="G44" s="204">
        <v>0</v>
      </c>
      <c r="H44" s="204">
        <v>0</v>
      </c>
      <c r="I44" s="204">
        <v>0</v>
      </c>
      <c r="J44" s="204">
        <v>0</v>
      </c>
      <c r="K44" s="204">
        <v>0</v>
      </c>
      <c r="L44" s="204">
        <v>0</v>
      </c>
      <c r="M44" s="204">
        <v>0</v>
      </c>
      <c r="N44" s="204">
        <v>0</v>
      </c>
      <c r="O44" s="204">
        <v>0</v>
      </c>
      <c r="P44" s="204">
        <v>0</v>
      </c>
      <c r="Q44" s="204">
        <v>0</v>
      </c>
      <c r="R44" s="204">
        <v>0</v>
      </c>
      <c r="S44" s="239">
        <v>0</v>
      </c>
      <c r="T44" s="319" t="e">
        <v>#DIV/0!</v>
      </c>
      <c r="U44" s="239">
        <v>0</v>
      </c>
      <c r="V44" s="239">
        <v>0</v>
      </c>
      <c r="W44" s="239">
        <v>0</v>
      </c>
      <c r="X44" s="239">
        <v>0</v>
      </c>
      <c r="Y44" s="239">
        <v>0</v>
      </c>
      <c r="Z44" s="239">
        <v>0</v>
      </c>
    </row>
    <row r="45" spans="1:26" s="321" customFormat="1" x14ac:dyDescent="0.3">
      <c r="A45" s="314" t="s">
        <v>460</v>
      </c>
      <c r="B45" s="315">
        <v>0</v>
      </c>
      <c r="C45" s="315">
        <v>0</v>
      </c>
      <c r="D45" s="315">
        <v>0</v>
      </c>
      <c r="E45" s="315">
        <v>0</v>
      </c>
      <c r="F45" s="315">
        <v>0</v>
      </c>
      <c r="G45" s="315">
        <v>0</v>
      </c>
      <c r="H45" s="315">
        <v>0</v>
      </c>
      <c r="I45" s="315">
        <v>0</v>
      </c>
      <c r="J45" s="315">
        <v>0</v>
      </c>
      <c r="K45" s="315">
        <v>0</v>
      </c>
      <c r="L45" s="315">
        <v>0</v>
      </c>
      <c r="M45" s="315">
        <v>0</v>
      </c>
      <c r="N45" s="315">
        <v>0</v>
      </c>
      <c r="O45" s="315">
        <v>0</v>
      </c>
      <c r="P45" s="315">
        <v>0</v>
      </c>
      <c r="Q45" s="315">
        <v>0</v>
      </c>
      <c r="R45" s="315">
        <v>0</v>
      </c>
      <c r="S45" s="316">
        <v>0</v>
      </c>
      <c r="T45" s="317" t="e">
        <v>#DIV/0!</v>
      </c>
      <c r="U45" s="316">
        <v>0</v>
      </c>
      <c r="V45" s="316">
        <v>0</v>
      </c>
      <c r="W45" s="316">
        <v>0</v>
      </c>
      <c r="X45" s="316">
        <v>0</v>
      </c>
      <c r="Y45" s="316">
        <v>0</v>
      </c>
      <c r="Z45" s="316">
        <v>0</v>
      </c>
    </row>
    <row r="46" spans="1:26" x14ac:dyDescent="0.3">
      <c r="A46" s="318" t="s">
        <v>461</v>
      </c>
      <c r="B46" s="204">
        <v>0</v>
      </c>
      <c r="C46" s="204">
        <v>0</v>
      </c>
      <c r="D46" s="204">
        <v>0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4">
        <v>0</v>
      </c>
      <c r="L46" s="204">
        <v>0</v>
      </c>
      <c r="M46" s="204">
        <v>0</v>
      </c>
      <c r="N46" s="204">
        <v>0</v>
      </c>
      <c r="O46" s="204">
        <v>0</v>
      </c>
      <c r="P46" s="204">
        <v>0</v>
      </c>
      <c r="Q46" s="204">
        <v>0</v>
      </c>
      <c r="R46" s="204">
        <v>0</v>
      </c>
      <c r="S46" s="239">
        <v>0</v>
      </c>
      <c r="T46" s="319" t="e">
        <v>#DIV/0!</v>
      </c>
      <c r="U46" s="239">
        <v>0</v>
      </c>
      <c r="V46" s="239">
        <v>0</v>
      </c>
      <c r="W46" s="239">
        <v>0</v>
      </c>
      <c r="X46" s="239">
        <v>0</v>
      </c>
      <c r="Y46" s="239">
        <v>0</v>
      </c>
      <c r="Z46" s="239">
        <v>0</v>
      </c>
    </row>
    <row r="47" spans="1:26" x14ac:dyDescent="0.3">
      <c r="A47" s="318" t="s">
        <v>462</v>
      </c>
      <c r="B47" s="204">
        <v>0</v>
      </c>
      <c r="C47" s="204">
        <v>0</v>
      </c>
      <c r="D47" s="204">
        <v>0</v>
      </c>
      <c r="E47" s="204">
        <v>0</v>
      </c>
      <c r="F47" s="204">
        <v>0</v>
      </c>
      <c r="G47" s="204">
        <v>0</v>
      </c>
      <c r="H47" s="204">
        <v>0</v>
      </c>
      <c r="I47" s="204">
        <v>0</v>
      </c>
      <c r="J47" s="204">
        <v>0</v>
      </c>
      <c r="K47" s="204">
        <v>0</v>
      </c>
      <c r="L47" s="204">
        <v>0</v>
      </c>
      <c r="M47" s="204">
        <v>0</v>
      </c>
      <c r="N47" s="204">
        <v>0</v>
      </c>
      <c r="O47" s="204">
        <v>0</v>
      </c>
      <c r="P47" s="204">
        <v>0</v>
      </c>
      <c r="Q47" s="204">
        <v>0</v>
      </c>
      <c r="R47" s="204">
        <v>0</v>
      </c>
      <c r="S47" s="239">
        <v>0</v>
      </c>
      <c r="T47" s="319" t="e">
        <v>#DIV/0!</v>
      </c>
      <c r="U47" s="239">
        <v>0</v>
      </c>
      <c r="V47" s="239">
        <v>0</v>
      </c>
      <c r="W47" s="239">
        <v>0</v>
      </c>
      <c r="X47" s="239">
        <v>0</v>
      </c>
      <c r="Y47" s="239">
        <v>0</v>
      </c>
      <c r="Z47" s="239">
        <v>0</v>
      </c>
    </row>
    <row r="48" spans="1:26" x14ac:dyDescent="0.3">
      <c r="A48" s="318" t="s">
        <v>463</v>
      </c>
      <c r="B48" s="204">
        <v>0</v>
      </c>
      <c r="C48" s="204">
        <v>0</v>
      </c>
      <c r="D48" s="204">
        <v>0</v>
      </c>
      <c r="E48" s="204">
        <v>0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204">
        <v>0</v>
      </c>
      <c r="L48" s="204">
        <v>0</v>
      </c>
      <c r="M48" s="204">
        <v>0</v>
      </c>
      <c r="N48" s="204">
        <v>0</v>
      </c>
      <c r="O48" s="204">
        <v>0</v>
      </c>
      <c r="P48" s="204">
        <v>0</v>
      </c>
      <c r="Q48" s="204">
        <v>0</v>
      </c>
      <c r="R48" s="204">
        <v>0</v>
      </c>
      <c r="S48" s="239">
        <v>0</v>
      </c>
      <c r="T48" s="319" t="e">
        <v>#DIV/0!</v>
      </c>
      <c r="U48" s="239">
        <v>0</v>
      </c>
      <c r="V48" s="239">
        <v>0</v>
      </c>
      <c r="W48" s="239">
        <v>0</v>
      </c>
      <c r="X48" s="239">
        <v>0</v>
      </c>
      <c r="Y48" s="239">
        <v>0</v>
      </c>
      <c r="Z48" s="239">
        <v>0</v>
      </c>
    </row>
    <row r="49" spans="1:26" x14ac:dyDescent="0.3">
      <c r="A49" s="318" t="s">
        <v>464</v>
      </c>
      <c r="B49" s="204">
        <v>0</v>
      </c>
      <c r="C49" s="204">
        <v>0</v>
      </c>
      <c r="D49" s="204">
        <v>0</v>
      </c>
      <c r="E49" s="204">
        <v>0</v>
      </c>
      <c r="F49" s="204">
        <v>0</v>
      </c>
      <c r="G49" s="204">
        <v>0</v>
      </c>
      <c r="H49" s="204">
        <v>0</v>
      </c>
      <c r="I49" s="204">
        <v>0</v>
      </c>
      <c r="J49" s="204">
        <v>0</v>
      </c>
      <c r="K49" s="204">
        <v>0</v>
      </c>
      <c r="L49" s="204">
        <v>0</v>
      </c>
      <c r="M49" s="204">
        <v>0</v>
      </c>
      <c r="N49" s="204">
        <v>0</v>
      </c>
      <c r="O49" s="204">
        <v>0</v>
      </c>
      <c r="P49" s="204">
        <v>0</v>
      </c>
      <c r="Q49" s="204">
        <v>0</v>
      </c>
      <c r="R49" s="204">
        <v>0</v>
      </c>
      <c r="S49" s="239">
        <v>0</v>
      </c>
      <c r="T49" s="319" t="e">
        <v>#DIV/0!</v>
      </c>
      <c r="U49" s="239">
        <v>0</v>
      </c>
      <c r="V49" s="239">
        <v>0</v>
      </c>
      <c r="W49" s="239">
        <v>0</v>
      </c>
      <c r="X49" s="239">
        <v>0</v>
      </c>
      <c r="Y49" s="239">
        <v>0</v>
      </c>
      <c r="Z49" s="239">
        <v>0</v>
      </c>
    </row>
    <row r="50" spans="1:26" s="321" customFormat="1" x14ac:dyDescent="0.3">
      <c r="A50" s="314" t="s">
        <v>465</v>
      </c>
      <c r="B50" s="315">
        <v>0</v>
      </c>
      <c r="C50" s="315">
        <v>0</v>
      </c>
      <c r="D50" s="315">
        <v>0</v>
      </c>
      <c r="E50" s="315">
        <v>0</v>
      </c>
      <c r="F50" s="315">
        <v>0</v>
      </c>
      <c r="G50" s="315">
        <v>0</v>
      </c>
      <c r="H50" s="315">
        <v>0</v>
      </c>
      <c r="I50" s="315">
        <v>0</v>
      </c>
      <c r="J50" s="315">
        <v>0</v>
      </c>
      <c r="K50" s="315">
        <v>0</v>
      </c>
      <c r="L50" s="315">
        <v>0</v>
      </c>
      <c r="M50" s="315">
        <v>0</v>
      </c>
      <c r="N50" s="315">
        <v>0</v>
      </c>
      <c r="O50" s="315">
        <v>0</v>
      </c>
      <c r="P50" s="315">
        <v>0</v>
      </c>
      <c r="Q50" s="315">
        <v>0</v>
      </c>
      <c r="R50" s="315">
        <v>0</v>
      </c>
      <c r="S50" s="316">
        <v>0</v>
      </c>
      <c r="T50" s="317" t="e">
        <v>#DIV/0!</v>
      </c>
      <c r="U50" s="316">
        <v>0</v>
      </c>
      <c r="V50" s="316">
        <v>0</v>
      </c>
      <c r="W50" s="316">
        <v>0</v>
      </c>
      <c r="X50" s="316">
        <v>0</v>
      </c>
      <c r="Y50" s="316">
        <v>0</v>
      </c>
      <c r="Z50" s="316">
        <v>0</v>
      </c>
    </row>
    <row r="51" spans="1:26" x14ac:dyDescent="0.3">
      <c r="A51" s="318" t="s">
        <v>466</v>
      </c>
      <c r="B51" s="204">
        <v>0</v>
      </c>
      <c r="C51" s="204">
        <v>0</v>
      </c>
      <c r="D51" s="204">
        <v>0</v>
      </c>
      <c r="E51" s="204">
        <v>0</v>
      </c>
      <c r="F51" s="204">
        <v>0</v>
      </c>
      <c r="G51" s="204">
        <v>0</v>
      </c>
      <c r="H51" s="204">
        <v>0</v>
      </c>
      <c r="I51" s="204">
        <v>0</v>
      </c>
      <c r="J51" s="204">
        <v>0</v>
      </c>
      <c r="K51" s="204">
        <v>0</v>
      </c>
      <c r="L51" s="204">
        <v>0</v>
      </c>
      <c r="M51" s="204">
        <v>0</v>
      </c>
      <c r="N51" s="204">
        <v>0</v>
      </c>
      <c r="O51" s="204">
        <v>0</v>
      </c>
      <c r="P51" s="204">
        <v>0</v>
      </c>
      <c r="Q51" s="204">
        <v>0</v>
      </c>
      <c r="R51" s="204">
        <v>0</v>
      </c>
      <c r="S51" s="239">
        <v>0</v>
      </c>
      <c r="T51" s="319" t="e">
        <v>#DIV/0!</v>
      </c>
      <c r="U51" s="239">
        <v>0</v>
      </c>
      <c r="V51" s="239">
        <v>0</v>
      </c>
      <c r="W51" s="239">
        <v>0</v>
      </c>
      <c r="X51" s="239">
        <v>0</v>
      </c>
      <c r="Y51" s="239">
        <v>0</v>
      </c>
      <c r="Z51" s="239">
        <v>0</v>
      </c>
    </row>
    <row r="52" spans="1:26" x14ac:dyDescent="0.3">
      <c r="A52" s="318" t="s">
        <v>467</v>
      </c>
      <c r="B52" s="204">
        <v>0</v>
      </c>
      <c r="C52" s="204">
        <v>0</v>
      </c>
      <c r="D52" s="204">
        <v>0</v>
      </c>
      <c r="E52" s="204">
        <v>0</v>
      </c>
      <c r="F52" s="204">
        <v>0</v>
      </c>
      <c r="G52" s="204">
        <v>0</v>
      </c>
      <c r="H52" s="204">
        <v>0</v>
      </c>
      <c r="I52" s="204">
        <v>0</v>
      </c>
      <c r="J52" s="204">
        <v>0</v>
      </c>
      <c r="K52" s="204">
        <v>0</v>
      </c>
      <c r="L52" s="204">
        <v>0</v>
      </c>
      <c r="M52" s="204">
        <v>0</v>
      </c>
      <c r="N52" s="204">
        <v>0</v>
      </c>
      <c r="O52" s="204">
        <v>0</v>
      </c>
      <c r="P52" s="204">
        <v>0</v>
      </c>
      <c r="Q52" s="204">
        <v>0</v>
      </c>
      <c r="R52" s="204">
        <v>0</v>
      </c>
      <c r="S52" s="239">
        <v>0</v>
      </c>
      <c r="T52" s="319" t="e">
        <v>#DIV/0!</v>
      </c>
      <c r="U52" s="239">
        <v>0</v>
      </c>
      <c r="V52" s="239">
        <v>0</v>
      </c>
      <c r="W52" s="239">
        <v>0</v>
      </c>
      <c r="X52" s="239">
        <v>0</v>
      </c>
      <c r="Y52" s="239">
        <v>0</v>
      </c>
      <c r="Z52" s="239">
        <v>0</v>
      </c>
    </row>
    <row r="53" spans="1:26" x14ac:dyDescent="0.3">
      <c r="A53" s="318" t="s">
        <v>468</v>
      </c>
      <c r="B53" s="204">
        <v>0</v>
      </c>
      <c r="C53" s="204">
        <v>0</v>
      </c>
      <c r="D53" s="204">
        <v>0</v>
      </c>
      <c r="E53" s="204">
        <v>0</v>
      </c>
      <c r="F53" s="204">
        <v>0</v>
      </c>
      <c r="G53" s="204">
        <v>0</v>
      </c>
      <c r="H53" s="204">
        <v>0</v>
      </c>
      <c r="I53" s="204">
        <v>0</v>
      </c>
      <c r="J53" s="204">
        <v>0</v>
      </c>
      <c r="K53" s="204">
        <v>0</v>
      </c>
      <c r="L53" s="204">
        <v>0</v>
      </c>
      <c r="M53" s="204">
        <v>0</v>
      </c>
      <c r="N53" s="204">
        <v>0</v>
      </c>
      <c r="O53" s="204">
        <v>0</v>
      </c>
      <c r="P53" s="204">
        <v>0</v>
      </c>
      <c r="Q53" s="204">
        <v>0</v>
      </c>
      <c r="R53" s="204">
        <v>0</v>
      </c>
      <c r="S53" s="239">
        <v>0</v>
      </c>
      <c r="T53" s="319" t="e">
        <v>#DIV/0!</v>
      </c>
      <c r="U53" s="239">
        <v>0</v>
      </c>
      <c r="V53" s="239">
        <v>0</v>
      </c>
      <c r="W53" s="239">
        <v>0</v>
      </c>
      <c r="X53" s="239">
        <v>0</v>
      </c>
      <c r="Y53" s="239">
        <v>0</v>
      </c>
      <c r="Z53" s="239">
        <v>0</v>
      </c>
    </row>
    <row r="54" spans="1:26" x14ac:dyDescent="0.3">
      <c r="A54" s="318" t="s">
        <v>469</v>
      </c>
      <c r="B54" s="204">
        <v>0</v>
      </c>
      <c r="C54" s="204">
        <v>0</v>
      </c>
      <c r="D54" s="204">
        <v>0</v>
      </c>
      <c r="E54" s="204">
        <v>0</v>
      </c>
      <c r="F54" s="204">
        <v>0</v>
      </c>
      <c r="G54" s="204">
        <v>0</v>
      </c>
      <c r="H54" s="204">
        <v>0</v>
      </c>
      <c r="I54" s="204">
        <v>0</v>
      </c>
      <c r="J54" s="204">
        <v>0</v>
      </c>
      <c r="K54" s="204">
        <v>0</v>
      </c>
      <c r="L54" s="204">
        <v>0</v>
      </c>
      <c r="M54" s="204">
        <v>0</v>
      </c>
      <c r="N54" s="204">
        <v>0</v>
      </c>
      <c r="O54" s="204">
        <v>0</v>
      </c>
      <c r="P54" s="204">
        <v>0</v>
      </c>
      <c r="Q54" s="204">
        <v>0</v>
      </c>
      <c r="R54" s="204">
        <v>0</v>
      </c>
      <c r="S54" s="239">
        <v>0</v>
      </c>
      <c r="T54" s="319" t="e">
        <v>#DIV/0!</v>
      </c>
      <c r="U54" s="239">
        <v>0</v>
      </c>
      <c r="V54" s="239">
        <v>0</v>
      </c>
      <c r="W54" s="239">
        <v>0</v>
      </c>
      <c r="X54" s="239">
        <v>0</v>
      </c>
      <c r="Y54" s="239">
        <v>0</v>
      </c>
      <c r="Z54" s="239">
        <v>0</v>
      </c>
    </row>
    <row r="55" spans="1:26" s="321" customFormat="1" x14ac:dyDescent="0.3">
      <c r="A55" s="314" t="s">
        <v>470</v>
      </c>
      <c r="B55" s="320">
        <v>0</v>
      </c>
      <c r="C55" s="320">
        <v>0</v>
      </c>
      <c r="D55" s="320">
        <v>0</v>
      </c>
      <c r="E55" s="320">
        <v>0</v>
      </c>
      <c r="F55" s="320">
        <v>0</v>
      </c>
      <c r="G55" s="320">
        <v>0</v>
      </c>
      <c r="H55" s="320">
        <v>0</v>
      </c>
      <c r="I55" s="320">
        <v>0</v>
      </c>
      <c r="J55" s="320">
        <v>0</v>
      </c>
      <c r="K55" s="320">
        <v>0</v>
      </c>
      <c r="L55" s="320">
        <v>0</v>
      </c>
      <c r="M55" s="320">
        <v>0</v>
      </c>
      <c r="N55" s="320">
        <v>0</v>
      </c>
      <c r="O55" s="320">
        <v>0</v>
      </c>
      <c r="P55" s="320">
        <v>0</v>
      </c>
      <c r="Q55" s="320">
        <v>0</v>
      </c>
      <c r="R55" s="320">
        <v>0</v>
      </c>
      <c r="S55" s="316">
        <v>0</v>
      </c>
      <c r="T55" s="317" t="e">
        <v>#DIV/0!</v>
      </c>
      <c r="U55" s="316">
        <v>0</v>
      </c>
      <c r="V55" s="316">
        <v>0</v>
      </c>
      <c r="W55" s="316">
        <v>0</v>
      </c>
      <c r="X55" s="316">
        <v>0</v>
      </c>
      <c r="Y55" s="316">
        <v>0</v>
      </c>
      <c r="Z55" s="316">
        <v>0</v>
      </c>
    </row>
    <row r="56" spans="1:26" s="321" customFormat="1" x14ac:dyDescent="0.3">
      <c r="A56" s="314" t="s">
        <v>471</v>
      </c>
      <c r="B56" s="320">
        <v>0</v>
      </c>
      <c r="C56" s="320">
        <v>0</v>
      </c>
      <c r="D56" s="320">
        <v>0</v>
      </c>
      <c r="E56" s="320">
        <v>0</v>
      </c>
      <c r="F56" s="320">
        <v>0</v>
      </c>
      <c r="G56" s="320">
        <v>0</v>
      </c>
      <c r="H56" s="320">
        <v>0</v>
      </c>
      <c r="I56" s="320">
        <v>0</v>
      </c>
      <c r="J56" s="320">
        <v>0</v>
      </c>
      <c r="K56" s="320">
        <v>0</v>
      </c>
      <c r="L56" s="320">
        <v>0</v>
      </c>
      <c r="M56" s="320">
        <v>0</v>
      </c>
      <c r="N56" s="320">
        <v>0</v>
      </c>
      <c r="O56" s="320">
        <v>0</v>
      </c>
      <c r="P56" s="320">
        <v>0</v>
      </c>
      <c r="Q56" s="320">
        <v>0</v>
      </c>
      <c r="R56" s="320">
        <v>0</v>
      </c>
      <c r="S56" s="316">
        <v>0</v>
      </c>
      <c r="T56" s="317" t="e">
        <v>#DIV/0!</v>
      </c>
      <c r="U56" s="316">
        <v>0</v>
      </c>
      <c r="V56" s="316">
        <v>0</v>
      </c>
      <c r="W56" s="316">
        <v>0</v>
      </c>
      <c r="X56" s="316">
        <v>0</v>
      </c>
      <c r="Y56" s="316">
        <v>0</v>
      </c>
      <c r="Z56" s="316">
        <v>0</v>
      </c>
    </row>
    <row r="57" spans="1:26" s="321" customFormat="1" x14ac:dyDescent="0.3">
      <c r="A57" s="314" t="s">
        <v>472</v>
      </c>
      <c r="B57" s="320">
        <v>0</v>
      </c>
      <c r="C57" s="320">
        <v>0</v>
      </c>
      <c r="D57" s="320">
        <v>0</v>
      </c>
      <c r="E57" s="320">
        <v>0</v>
      </c>
      <c r="F57" s="320">
        <v>0</v>
      </c>
      <c r="G57" s="320">
        <v>0</v>
      </c>
      <c r="H57" s="320">
        <v>0</v>
      </c>
      <c r="I57" s="320">
        <v>0</v>
      </c>
      <c r="J57" s="320">
        <v>0</v>
      </c>
      <c r="K57" s="320">
        <v>0</v>
      </c>
      <c r="L57" s="320">
        <v>0</v>
      </c>
      <c r="M57" s="320">
        <v>0</v>
      </c>
      <c r="N57" s="320">
        <v>0</v>
      </c>
      <c r="O57" s="320">
        <v>0</v>
      </c>
      <c r="P57" s="320">
        <v>0</v>
      </c>
      <c r="Q57" s="320">
        <v>0</v>
      </c>
      <c r="R57" s="320">
        <v>0</v>
      </c>
      <c r="S57" s="316">
        <v>0</v>
      </c>
      <c r="T57" s="317" t="e">
        <v>#DIV/0!</v>
      </c>
      <c r="U57" s="316">
        <v>0</v>
      </c>
      <c r="V57" s="316">
        <v>0</v>
      </c>
      <c r="W57" s="316">
        <v>0</v>
      </c>
      <c r="X57" s="316">
        <v>0</v>
      </c>
      <c r="Y57" s="316">
        <v>0</v>
      </c>
      <c r="Z57" s="316">
        <v>0</v>
      </c>
    </row>
    <row r="58" spans="1:26" s="321" customFormat="1" x14ac:dyDescent="0.3">
      <c r="A58" s="314" t="s">
        <v>473</v>
      </c>
      <c r="B58" s="320">
        <v>0</v>
      </c>
      <c r="C58" s="320">
        <v>0</v>
      </c>
      <c r="D58" s="320">
        <v>0</v>
      </c>
      <c r="E58" s="320">
        <v>0</v>
      </c>
      <c r="F58" s="320">
        <v>0</v>
      </c>
      <c r="G58" s="320">
        <v>0</v>
      </c>
      <c r="H58" s="320">
        <v>0</v>
      </c>
      <c r="I58" s="320">
        <v>0</v>
      </c>
      <c r="J58" s="320">
        <v>0</v>
      </c>
      <c r="K58" s="320">
        <v>0</v>
      </c>
      <c r="L58" s="320">
        <v>0</v>
      </c>
      <c r="M58" s="320">
        <v>0</v>
      </c>
      <c r="N58" s="320">
        <v>0</v>
      </c>
      <c r="O58" s="320">
        <v>0</v>
      </c>
      <c r="P58" s="320">
        <v>0</v>
      </c>
      <c r="Q58" s="320">
        <v>0</v>
      </c>
      <c r="R58" s="320">
        <v>0</v>
      </c>
      <c r="S58" s="316">
        <v>0</v>
      </c>
      <c r="T58" s="317" t="e">
        <v>#DIV/0!</v>
      </c>
      <c r="U58" s="316">
        <v>0</v>
      </c>
      <c r="V58" s="316">
        <v>0</v>
      </c>
      <c r="W58" s="316">
        <v>0</v>
      </c>
      <c r="X58" s="316">
        <v>0</v>
      </c>
      <c r="Y58" s="316">
        <v>0</v>
      </c>
      <c r="Z58" s="316">
        <v>0</v>
      </c>
    </row>
    <row r="59" spans="1:26" x14ac:dyDescent="0.3">
      <c r="A59" s="314" t="s">
        <v>474</v>
      </c>
      <c r="B59" s="315">
        <v>0</v>
      </c>
      <c r="C59" s="315">
        <v>0</v>
      </c>
      <c r="D59" s="315">
        <v>0</v>
      </c>
      <c r="E59" s="315">
        <v>0</v>
      </c>
      <c r="F59" s="315">
        <v>0</v>
      </c>
      <c r="G59" s="315">
        <v>0</v>
      </c>
      <c r="H59" s="315">
        <v>0</v>
      </c>
      <c r="I59" s="315">
        <v>0</v>
      </c>
      <c r="J59" s="315">
        <v>0</v>
      </c>
      <c r="K59" s="315">
        <v>0</v>
      </c>
      <c r="L59" s="315">
        <v>0</v>
      </c>
      <c r="M59" s="315">
        <v>0</v>
      </c>
      <c r="N59" s="315">
        <v>0</v>
      </c>
      <c r="O59" s="315">
        <v>0</v>
      </c>
      <c r="P59" s="315">
        <v>0</v>
      </c>
      <c r="Q59" s="315">
        <v>0</v>
      </c>
      <c r="R59" s="315">
        <v>0</v>
      </c>
      <c r="S59" s="316">
        <v>0</v>
      </c>
      <c r="T59" s="317" t="e">
        <v>#DIV/0!</v>
      </c>
      <c r="U59" s="316">
        <v>0</v>
      </c>
      <c r="V59" s="316">
        <v>0</v>
      </c>
      <c r="W59" s="316">
        <v>0</v>
      </c>
      <c r="X59" s="316">
        <v>0</v>
      </c>
      <c r="Y59" s="316">
        <v>0</v>
      </c>
      <c r="Z59" s="316">
        <v>0</v>
      </c>
    </row>
    <row r="60" spans="1:26" x14ac:dyDescent="0.3">
      <c r="A60" s="318" t="s">
        <v>475</v>
      </c>
      <c r="B60" s="204">
        <v>0</v>
      </c>
      <c r="C60" s="204">
        <v>0</v>
      </c>
      <c r="D60" s="204">
        <v>0</v>
      </c>
      <c r="E60" s="204">
        <v>0</v>
      </c>
      <c r="F60" s="204">
        <v>0</v>
      </c>
      <c r="G60" s="204">
        <v>0</v>
      </c>
      <c r="H60" s="204">
        <v>0</v>
      </c>
      <c r="I60" s="204">
        <v>0</v>
      </c>
      <c r="J60" s="204">
        <v>0</v>
      </c>
      <c r="K60" s="204">
        <v>0</v>
      </c>
      <c r="L60" s="204">
        <v>0</v>
      </c>
      <c r="M60" s="204">
        <v>0</v>
      </c>
      <c r="N60" s="204">
        <v>0</v>
      </c>
      <c r="O60" s="204">
        <v>0</v>
      </c>
      <c r="P60" s="204">
        <v>0</v>
      </c>
      <c r="Q60" s="204">
        <v>0</v>
      </c>
      <c r="R60" s="204">
        <v>0</v>
      </c>
      <c r="S60" s="239">
        <v>0</v>
      </c>
      <c r="T60" s="319" t="e">
        <v>#DIV/0!</v>
      </c>
      <c r="U60" s="239">
        <v>0</v>
      </c>
      <c r="V60" s="239">
        <v>0</v>
      </c>
      <c r="W60" s="239">
        <v>0</v>
      </c>
      <c r="X60" s="239">
        <v>0</v>
      </c>
      <c r="Y60" s="239">
        <v>0</v>
      </c>
      <c r="Z60" s="239">
        <v>0</v>
      </c>
    </row>
    <row r="61" spans="1:26" x14ac:dyDescent="0.3">
      <c r="A61" s="318" t="s">
        <v>476</v>
      </c>
      <c r="B61" s="204">
        <v>0</v>
      </c>
      <c r="C61" s="204">
        <v>0</v>
      </c>
      <c r="D61" s="204">
        <v>0</v>
      </c>
      <c r="E61" s="204">
        <v>0</v>
      </c>
      <c r="F61" s="204">
        <v>0</v>
      </c>
      <c r="G61" s="204">
        <v>0</v>
      </c>
      <c r="H61" s="204">
        <v>0</v>
      </c>
      <c r="I61" s="204">
        <v>0</v>
      </c>
      <c r="J61" s="204">
        <v>0</v>
      </c>
      <c r="K61" s="204">
        <v>0</v>
      </c>
      <c r="L61" s="204">
        <v>0</v>
      </c>
      <c r="M61" s="204">
        <v>0</v>
      </c>
      <c r="N61" s="204">
        <v>0</v>
      </c>
      <c r="O61" s="204">
        <v>0</v>
      </c>
      <c r="P61" s="204">
        <v>0</v>
      </c>
      <c r="Q61" s="204">
        <v>0</v>
      </c>
      <c r="R61" s="204">
        <v>0</v>
      </c>
      <c r="S61" s="239">
        <v>0</v>
      </c>
      <c r="T61" s="319" t="e">
        <v>#DIV/0!</v>
      </c>
      <c r="U61" s="239">
        <v>0</v>
      </c>
      <c r="V61" s="239">
        <v>0</v>
      </c>
      <c r="W61" s="239">
        <v>0</v>
      </c>
      <c r="X61" s="239">
        <v>0</v>
      </c>
      <c r="Y61" s="239">
        <v>0</v>
      </c>
      <c r="Z61" s="239">
        <v>0</v>
      </c>
    </row>
    <row r="62" spans="1:26" x14ac:dyDescent="0.3">
      <c r="A62" s="318" t="s">
        <v>477</v>
      </c>
      <c r="B62" s="204">
        <v>0</v>
      </c>
      <c r="C62" s="204">
        <v>0</v>
      </c>
      <c r="D62" s="204">
        <v>0</v>
      </c>
      <c r="E62" s="204">
        <v>0</v>
      </c>
      <c r="F62" s="204">
        <v>0</v>
      </c>
      <c r="G62" s="204">
        <v>0</v>
      </c>
      <c r="H62" s="204">
        <v>0</v>
      </c>
      <c r="I62" s="204">
        <v>0</v>
      </c>
      <c r="J62" s="204">
        <v>0</v>
      </c>
      <c r="K62" s="204">
        <v>0</v>
      </c>
      <c r="L62" s="204">
        <v>0</v>
      </c>
      <c r="M62" s="204">
        <v>0</v>
      </c>
      <c r="N62" s="204">
        <v>0</v>
      </c>
      <c r="O62" s="204">
        <v>0</v>
      </c>
      <c r="P62" s="204">
        <v>0</v>
      </c>
      <c r="Q62" s="204">
        <v>0</v>
      </c>
      <c r="R62" s="204">
        <v>0</v>
      </c>
      <c r="S62" s="239">
        <v>0</v>
      </c>
      <c r="T62" s="319" t="e">
        <v>#DIV/0!</v>
      </c>
      <c r="U62" s="239">
        <v>0</v>
      </c>
      <c r="V62" s="239">
        <v>0</v>
      </c>
      <c r="W62" s="239">
        <v>0</v>
      </c>
      <c r="X62" s="239">
        <v>0</v>
      </c>
      <c r="Y62" s="239">
        <v>0</v>
      </c>
      <c r="Z62" s="239">
        <v>0</v>
      </c>
    </row>
    <row r="63" spans="1:26" x14ac:dyDescent="0.3">
      <c r="A63" s="318" t="s">
        <v>478</v>
      </c>
      <c r="B63" s="204">
        <v>0</v>
      </c>
      <c r="C63" s="204">
        <v>0</v>
      </c>
      <c r="D63" s="204">
        <v>0</v>
      </c>
      <c r="E63" s="204">
        <v>0</v>
      </c>
      <c r="F63" s="204">
        <v>0</v>
      </c>
      <c r="G63" s="204">
        <v>0</v>
      </c>
      <c r="H63" s="204">
        <v>0</v>
      </c>
      <c r="I63" s="204">
        <v>0</v>
      </c>
      <c r="J63" s="204">
        <v>0</v>
      </c>
      <c r="K63" s="204">
        <v>0</v>
      </c>
      <c r="L63" s="204">
        <v>0</v>
      </c>
      <c r="M63" s="204">
        <v>0</v>
      </c>
      <c r="N63" s="204">
        <v>0</v>
      </c>
      <c r="O63" s="204">
        <v>0</v>
      </c>
      <c r="P63" s="204">
        <v>0</v>
      </c>
      <c r="Q63" s="204">
        <v>0</v>
      </c>
      <c r="R63" s="204">
        <v>0</v>
      </c>
      <c r="S63" s="239">
        <v>0</v>
      </c>
      <c r="T63" s="319" t="e">
        <v>#DIV/0!</v>
      </c>
      <c r="U63" s="239">
        <v>0</v>
      </c>
      <c r="V63" s="239">
        <v>0</v>
      </c>
      <c r="W63" s="239">
        <v>0</v>
      </c>
      <c r="X63" s="239">
        <v>0</v>
      </c>
      <c r="Y63" s="239">
        <v>0</v>
      </c>
      <c r="Z63" s="239">
        <v>0</v>
      </c>
    </row>
    <row r="64" spans="1:26" x14ac:dyDescent="0.3">
      <c r="A64" s="318" t="s">
        <v>479</v>
      </c>
      <c r="B64" s="204">
        <v>0</v>
      </c>
      <c r="C64" s="204">
        <v>0</v>
      </c>
      <c r="D64" s="204">
        <v>0</v>
      </c>
      <c r="E64" s="204">
        <v>0</v>
      </c>
      <c r="F64" s="204">
        <v>0</v>
      </c>
      <c r="G64" s="204">
        <v>0</v>
      </c>
      <c r="H64" s="204">
        <v>0</v>
      </c>
      <c r="I64" s="204">
        <v>0</v>
      </c>
      <c r="J64" s="204">
        <v>0</v>
      </c>
      <c r="K64" s="204">
        <v>0</v>
      </c>
      <c r="L64" s="204">
        <v>0</v>
      </c>
      <c r="M64" s="204">
        <v>0</v>
      </c>
      <c r="N64" s="204">
        <v>0</v>
      </c>
      <c r="O64" s="204">
        <v>0</v>
      </c>
      <c r="P64" s="204">
        <v>0</v>
      </c>
      <c r="Q64" s="204">
        <v>0</v>
      </c>
      <c r="R64" s="204">
        <v>0</v>
      </c>
      <c r="S64" s="239">
        <v>0</v>
      </c>
      <c r="T64" s="319" t="e">
        <v>#DIV/0!</v>
      </c>
      <c r="U64" s="239">
        <v>0</v>
      </c>
      <c r="V64" s="239">
        <v>0</v>
      </c>
      <c r="W64" s="239">
        <v>0</v>
      </c>
      <c r="X64" s="239">
        <v>0</v>
      </c>
      <c r="Y64" s="239">
        <v>0</v>
      </c>
      <c r="Z64" s="239">
        <v>0</v>
      </c>
    </row>
    <row r="65" spans="1:26" x14ac:dyDescent="0.3">
      <c r="A65" s="314" t="s">
        <v>480</v>
      </c>
      <c r="B65" s="315">
        <v>0</v>
      </c>
      <c r="C65" s="315">
        <v>0</v>
      </c>
      <c r="D65" s="315">
        <v>0</v>
      </c>
      <c r="E65" s="315">
        <v>0</v>
      </c>
      <c r="F65" s="315">
        <v>0</v>
      </c>
      <c r="G65" s="315">
        <v>0</v>
      </c>
      <c r="H65" s="315">
        <v>0</v>
      </c>
      <c r="I65" s="315">
        <v>0</v>
      </c>
      <c r="J65" s="315">
        <v>0</v>
      </c>
      <c r="K65" s="315">
        <v>0</v>
      </c>
      <c r="L65" s="315">
        <v>0</v>
      </c>
      <c r="M65" s="315">
        <v>0</v>
      </c>
      <c r="N65" s="315">
        <v>0</v>
      </c>
      <c r="O65" s="315">
        <v>0</v>
      </c>
      <c r="P65" s="315">
        <v>0</v>
      </c>
      <c r="Q65" s="315">
        <v>0</v>
      </c>
      <c r="R65" s="315">
        <v>0</v>
      </c>
      <c r="S65" s="316">
        <v>0</v>
      </c>
      <c r="T65" s="317" t="e">
        <v>#DIV/0!</v>
      </c>
      <c r="U65" s="316">
        <v>0</v>
      </c>
      <c r="V65" s="316">
        <v>0</v>
      </c>
      <c r="W65" s="316">
        <v>0</v>
      </c>
      <c r="X65" s="316">
        <v>0</v>
      </c>
      <c r="Y65" s="316">
        <v>0</v>
      </c>
      <c r="Z65" s="316">
        <v>0</v>
      </c>
    </row>
    <row r="66" spans="1:26" x14ac:dyDescent="0.3">
      <c r="A66" s="318" t="s">
        <v>481</v>
      </c>
      <c r="B66" s="204">
        <v>0</v>
      </c>
      <c r="C66" s="204">
        <v>0</v>
      </c>
      <c r="D66" s="204">
        <v>0</v>
      </c>
      <c r="E66" s="204">
        <v>0</v>
      </c>
      <c r="F66" s="204">
        <v>0</v>
      </c>
      <c r="G66" s="204">
        <v>0</v>
      </c>
      <c r="H66" s="204">
        <v>0</v>
      </c>
      <c r="I66" s="204">
        <v>0</v>
      </c>
      <c r="J66" s="204">
        <v>0</v>
      </c>
      <c r="K66" s="204">
        <v>0</v>
      </c>
      <c r="L66" s="204">
        <v>0</v>
      </c>
      <c r="M66" s="204">
        <v>0</v>
      </c>
      <c r="N66" s="204">
        <v>0</v>
      </c>
      <c r="O66" s="204">
        <v>0</v>
      </c>
      <c r="P66" s="204">
        <v>0</v>
      </c>
      <c r="Q66" s="204">
        <v>0</v>
      </c>
      <c r="R66" s="204">
        <v>0</v>
      </c>
      <c r="S66" s="239">
        <v>0</v>
      </c>
      <c r="T66" s="319" t="e">
        <v>#DIV/0!</v>
      </c>
      <c r="U66" s="239">
        <v>0</v>
      </c>
      <c r="V66" s="239">
        <v>0</v>
      </c>
      <c r="W66" s="239">
        <v>0</v>
      </c>
      <c r="X66" s="239">
        <v>0</v>
      </c>
      <c r="Y66" s="239">
        <v>0</v>
      </c>
      <c r="Z66" s="239">
        <v>0</v>
      </c>
    </row>
    <row r="67" spans="1:26" x14ac:dyDescent="0.3">
      <c r="A67" s="318" t="s">
        <v>482</v>
      </c>
      <c r="B67" s="204">
        <v>0</v>
      </c>
      <c r="C67" s="204">
        <v>0</v>
      </c>
      <c r="D67" s="204">
        <v>0</v>
      </c>
      <c r="E67" s="204">
        <v>0</v>
      </c>
      <c r="F67" s="204">
        <v>0</v>
      </c>
      <c r="G67" s="204">
        <v>0</v>
      </c>
      <c r="H67" s="204">
        <v>0</v>
      </c>
      <c r="I67" s="204">
        <v>0</v>
      </c>
      <c r="J67" s="204">
        <v>0</v>
      </c>
      <c r="K67" s="204">
        <v>0</v>
      </c>
      <c r="L67" s="204">
        <v>0</v>
      </c>
      <c r="M67" s="204">
        <v>0</v>
      </c>
      <c r="N67" s="204">
        <v>0</v>
      </c>
      <c r="O67" s="204">
        <v>0</v>
      </c>
      <c r="P67" s="204">
        <v>0</v>
      </c>
      <c r="Q67" s="204">
        <v>0</v>
      </c>
      <c r="R67" s="204">
        <v>0</v>
      </c>
      <c r="S67" s="239">
        <v>0</v>
      </c>
      <c r="T67" s="319" t="e">
        <v>#DIV/0!</v>
      </c>
      <c r="U67" s="239">
        <v>0</v>
      </c>
      <c r="V67" s="239">
        <v>0</v>
      </c>
      <c r="W67" s="239">
        <v>0</v>
      </c>
      <c r="X67" s="239">
        <v>0</v>
      </c>
      <c r="Y67" s="239">
        <v>0</v>
      </c>
      <c r="Z67" s="239">
        <v>0</v>
      </c>
    </row>
    <row r="68" spans="1:26" x14ac:dyDescent="0.3">
      <c r="A68" s="318" t="s">
        <v>483</v>
      </c>
      <c r="B68" s="204">
        <v>0</v>
      </c>
      <c r="C68" s="204">
        <v>0</v>
      </c>
      <c r="D68" s="204">
        <v>0</v>
      </c>
      <c r="E68" s="204">
        <v>0</v>
      </c>
      <c r="F68" s="204">
        <v>0</v>
      </c>
      <c r="G68" s="204">
        <v>0</v>
      </c>
      <c r="H68" s="204">
        <v>0</v>
      </c>
      <c r="I68" s="204">
        <v>0</v>
      </c>
      <c r="J68" s="204">
        <v>0</v>
      </c>
      <c r="K68" s="204">
        <v>0</v>
      </c>
      <c r="L68" s="204">
        <v>0</v>
      </c>
      <c r="M68" s="204">
        <v>0</v>
      </c>
      <c r="N68" s="204">
        <v>0</v>
      </c>
      <c r="O68" s="204">
        <v>0</v>
      </c>
      <c r="P68" s="204">
        <v>0</v>
      </c>
      <c r="Q68" s="204">
        <v>0</v>
      </c>
      <c r="R68" s="204">
        <v>0</v>
      </c>
      <c r="S68" s="239">
        <v>0</v>
      </c>
      <c r="T68" s="319" t="e">
        <v>#DIV/0!</v>
      </c>
      <c r="U68" s="239">
        <v>0</v>
      </c>
      <c r="V68" s="239">
        <v>0</v>
      </c>
      <c r="W68" s="239">
        <v>0</v>
      </c>
      <c r="X68" s="239">
        <v>0</v>
      </c>
      <c r="Y68" s="239">
        <v>0</v>
      </c>
      <c r="Z68" s="239">
        <v>0</v>
      </c>
    </row>
    <row r="69" spans="1:26" x14ac:dyDescent="0.3">
      <c r="A69" s="318" t="s">
        <v>484</v>
      </c>
      <c r="B69" s="204">
        <v>0</v>
      </c>
      <c r="C69" s="204">
        <v>0</v>
      </c>
      <c r="D69" s="204">
        <v>0</v>
      </c>
      <c r="E69" s="204">
        <v>0</v>
      </c>
      <c r="F69" s="204">
        <v>0</v>
      </c>
      <c r="G69" s="204">
        <v>0</v>
      </c>
      <c r="H69" s="204">
        <v>0</v>
      </c>
      <c r="I69" s="204">
        <v>0</v>
      </c>
      <c r="J69" s="204">
        <v>0</v>
      </c>
      <c r="K69" s="204">
        <v>0</v>
      </c>
      <c r="L69" s="204">
        <v>0</v>
      </c>
      <c r="M69" s="204">
        <v>0</v>
      </c>
      <c r="N69" s="204">
        <v>0</v>
      </c>
      <c r="O69" s="204">
        <v>0</v>
      </c>
      <c r="P69" s="204">
        <v>0</v>
      </c>
      <c r="Q69" s="204">
        <v>0</v>
      </c>
      <c r="R69" s="204">
        <v>0</v>
      </c>
      <c r="S69" s="239">
        <v>0</v>
      </c>
      <c r="T69" s="319" t="e">
        <v>#DIV/0!</v>
      </c>
      <c r="U69" s="239">
        <v>0</v>
      </c>
      <c r="V69" s="239">
        <v>0</v>
      </c>
      <c r="W69" s="239">
        <v>0</v>
      </c>
      <c r="X69" s="239">
        <v>0</v>
      </c>
      <c r="Y69" s="239">
        <v>0</v>
      </c>
      <c r="Z69" s="239">
        <v>0</v>
      </c>
    </row>
    <row r="70" spans="1:26" x14ac:dyDescent="0.3">
      <c r="A70" s="318" t="s">
        <v>485</v>
      </c>
      <c r="B70" s="204">
        <v>0</v>
      </c>
      <c r="C70" s="204">
        <v>0</v>
      </c>
      <c r="D70" s="204">
        <v>0</v>
      </c>
      <c r="E70" s="204">
        <v>0</v>
      </c>
      <c r="F70" s="204">
        <v>0</v>
      </c>
      <c r="G70" s="204">
        <v>0</v>
      </c>
      <c r="H70" s="204">
        <v>0</v>
      </c>
      <c r="I70" s="204">
        <v>0</v>
      </c>
      <c r="J70" s="204">
        <v>0</v>
      </c>
      <c r="K70" s="204">
        <v>0</v>
      </c>
      <c r="L70" s="204">
        <v>0</v>
      </c>
      <c r="M70" s="204">
        <v>0</v>
      </c>
      <c r="N70" s="204">
        <v>0</v>
      </c>
      <c r="O70" s="204">
        <v>0</v>
      </c>
      <c r="P70" s="204">
        <v>0</v>
      </c>
      <c r="Q70" s="204">
        <v>0</v>
      </c>
      <c r="R70" s="204">
        <v>0</v>
      </c>
      <c r="S70" s="239">
        <v>0</v>
      </c>
      <c r="T70" s="319" t="e">
        <v>#DIV/0!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</row>
    <row r="71" spans="1:26" x14ac:dyDescent="0.3">
      <c r="A71" s="318" t="s">
        <v>486</v>
      </c>
      <c r="B71" s="204">
        <v>0</v>
      </c>
      <c r="C71" s="204">
        <v>0</v>
      </c>
      <c r="D71" s="204">
        <v>0</v>
      </c>
      <c r="E71" s="204">
        <v>0</v>
      </c>
      <c r="F71" s="204">
        <v>0</v>
      </c>
      <c r="G71" s="204">
        <v>0</v>
      </c>
      <c r="H71" s="204">
        <v>0</v>
      </c>
      <c r="I71" s="204">
        <v>0</v>
      </c>
      <c r="J71" s="204">
        <v>0</v>
      </c>
      <c r="K71" s="204">
        <v>0</v>
      </c>
      <c r="L71" s="204">
        <v>0</v>
      </c>
      <c r="M71" s="204">
        <v>0</v>
      </c>
      <c r="N71" s="204">
        <v>0</v>
      </c>
      <c r="O71" s="204">
        <v>0</v>
      </c>
      <c r="P71" s="204">
        <v>0</v>
      </c>
      <c r="Q71" s="204">
        <v>0</v>
      </c>
      <c r="R71" s="204">
        <v>0</v>
      </c>
      <c r="S71" s="239">
        <v>0</v>
      </c>
      <c r="T71" s="319" t="e">
        <v>#DIV/0!</v>
      </c>
      <c r="U71" s="239">
        <v>0</v>
      </c>
      <c r="V71" s="239">
        <v>0</v>
      </c>
      <c r="W71" s="239">
        <v>0</v>
      </c>
      <c r="X71" s="239">
        <v>0</v>
      </c>
      <c r="Y71" s="239">
        <v>0</v>
      </c>
      <c r="Z71" s="239">
        <v>0</v>
      </c>
    </row>
    <row r="72" spans="1:26" x14ac:dyDescent="0.3">
      <c r="A72" s="314" t="s">
        <v>487</v>
      </c>
      <c r="B72" s="315">
        <v>0</v>
      </c>
      <c r="C72" s="315">
        <v>0</v>
      </c>
      <c r="D72" s="315">
        <v>0</v>
      </c>
      <c r="E72" s="315">
        <v>0</v>
      </c>
      <c r="F72" s="315">
        <v>0</v>
      </c>
      <c r="G72" s="315">
        <v>0</v>
      </c>
      <c r="H72" s="315">
        <v>0</v>
      </c>
      <c r="I72" s="315">
        <v>0</v>
      </c>
      <c r="J72" s="315">
        <v>0</v>
      </c>
      <c r="K72" s="315">
        <v>0</v>
      </c>
      <c r="L72" s="315">
        <v>0</v>
      </c>
      <c r="M72" s="315">
        <v>0</v>
      </c>
      <c r="N72" s="315">
        <v>0</v>
      </c>
      <c r="O72" s="315">
        <v>0</v>
      </c>
      <c r="P72" s="315">
        <v>0</v>
      </c>
      <c r="Q72" s="315">
        <v>0</v>
      </c>
      <c r="R72" s="315">
        <v>0</v>
      </c>
      <c r="S72" s="316">
        <v>0</v>
      </c>
      <c r="T72" s="317" t="e">
        <v>#DIV/0!</v>
      </c>
      <c r="U72" s="316">
        <v>0</v>
      </c>
      <c r="V72" s="316">
        <v>0</v>
      </c>
      <c r="W72" s="316">
        <v>0</v>
      </c>
      <c r="X72" s="316">
        <v>0</v>
      </c>
      <c r="Y72" s="316">
        <v>0</v>
      </c>
      <c r="Z72" s="316">
        <v>0</v>
      </c>
    </row>
    <row r="73" spans="1:26" x14ac:dyDescent="0.3">
      <c r="A73" s="318" t="s">
        <v>488</v>
      </c>
      <c r="B73" s="204">
        <v>0</v>
      </c>
      <c r="C73" s="204">
        <v>0</v>
      </c>
      <c r="D73" s="204">
        <v>0</v>
      </c>
      <c r="E73" s="204">
        <v>0</v>
      </c>
      <c r="F73" s="204">
        <v>0</v>
      </c>
      <c r="G73" s="204">
        <v>0</v>
      </c>
      <c r="H73" s="204">
        <v>0</v>
      </c>
      <c r="I73" s="204">
        <v>0</v>
      </c>
      <c r="J73" s="204">
        <v>0</v>
      </c>
      <c r="K73" s="204">
        <v>0</v>
      </c>
      <c r="L73" s="204">
        <v>0</v>
      </c>
      <c r="M73" s="204">
        <v>0</v>
      </c>
      <c r="N73" s="204">
        <v>0</v>
      </c>
      <c r="O73" s="204">
        <v>0</v>
      </c>
      <c r="P73" s="204">
        <v>0</v>
      </c>
      <c r="Q73" s="204">
        <v>0</v>
      </c>
      <c r="R73" s="204">
        <v>0</v>
      </c>
      <c r="S73" s="239">
        <v>0</v>
      </c>
      <c r="T73" s="319" t="e">
        <v>#DIV/0!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</row>
    <row r="74" spans="1:26" x14ac:dyDescent="0.3">
      <c r="A74" s="318" t="s">
        <v>489</v>
      </c>
      <c r="B74" s="204">
        <v>0</v>
      </c>
      <c r="C74" s="204">
        <v>0</v>
      </c>
      <c r="D74" s="204">
        <v>0</v>
      </c>
      <c r="E74" s="204">
        <v>0</v>
      </c>
      <c r="F74" s="204">
        <v>0</v>
      </c>
      <c r="G74" s="204">
        <v>0</v>
      </c>
      <c r="H74" s="204">
        <v>0</v>
      </c>
      <c r="I74" s="204">
        <v>0</v>
      </c>
      <c r="J74" s="204">
        <v>0</v>
      </c>
      <c r="K74" s="204">
        <v>0</v>
      </c>
      <c r="L74" s="204">
        <v>0</v>
      </c>
      <c r="M74" s="204">
        <v>0</v>
      </c>
      <c r="N74" s="204">
        <v>0</v>
      </c>
      <c r="O74" s="204">
        <v>0</v>
      </c>
      <c r="P74" s="204">
        <v>0</v>
      </c>
      <c r="Q74" s="204">
        <v>0</v>
      </c>
      <c r="R74" s="204">
        <v>0</v>
      </c>
      <c r="S74" s="239">
        <v>0</v>
      </c>
      <c r="T74" s="319" t="e">
        <v>#DIV/0!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</row>
    <row r="75" spans="1:26" s="321" customFormat="1" x14ac:dyDescent="0.3">
      <c r="A75" s="314" t="s">
        <v>490</v>
      </c>
      <c r="B75" s="320">
        <v>0</v>
      </c>
      <c r="C75" s="320">
        <v>0</v>
      </c>
      <c r="D75" s="320">
        <v>0</v>
      </c>
      <c r="E75" s="320">
        <v>0</v>
      </c>
      <c r="F75" s="320">
        <v>0</v>
      </c>
      <c r="G75" s="320">
        <v>0</v>
      </c>
      <c r="H75" s="320">
        <v>0</v>
      </c>
      <c r="I75" s="320">
        <v>0</v>
      </c>
      <c r="J75" s="320">
        <v>0</v>
      </c>
      <c r="K75" s="320">
        <v>0</v>
      </c>
      <c r="L75" s="320">
        <v>0</v>
      </c>
      <c r="M75" s="320">
        <v>0</v>
      </c>
      <c r="N75" s="320">
        <v>0</v>
      </c>
      <c r="O75" s="320">
        <v>0</v>
      </c>
      <c r="P75" s="320">
        <v>0</v>
      </c>
      <c r="Q75" s="320">
        <v>0</v>
      </c>
      <c r="R75" s="320">
        <v>0</v>
      </c>
      <c r="S75" s="316">
        <v>0</v>
      </c>
      <c r="T75" s="317" t="e">
        <v>#DIV/0!</v>
      </c>
      <c r="U75" s="316">
        <v>0</v>
      </c>
      <c r="V75" s="316">
        <v>0</v>
      </c>
      <c r="W75" s="316">
        <v>0</v>
      </c>
      <c r="X75" s="316">
        <v>0</v>
      </c>
      <c r="Y75" s="316">
        <v>0</v>
      </c>
      <c r="Z75" s="316">
        <v>0</v>
      </c>
    </row>
    <row r="76" spans="1:26" s="321" customFormat="1" x14ac:dyDescent="0.3">
      <c r="A76" s="314" t="s">
        <v>491</v>
      </c>
      <c r="B76" s="320">
        <v>0</v>
      </c>
      <c r="C76" s="320">
        <v>0</v>
      </c>
      <c r="D76" s="320">
        <v>0</v>
      </c>
      <c r="E76" s="320">
        <v>0</v>
      </c>
      <c r="F76" s="320">
        <v>0</v>
      </c>
      <c r="G76" s="320">
        <v>0</v>
      </c>
      <c r="H76" s="320">
        <v>0</v>
      </c>
      <c r="I76" s="320">
        <v>0</v>
      </c>
      <c r="J76" s="320">
        <v>0</v>
      </c>
      <c r="K76" s="320">
        <v>0</v>
      </c>
      <c r="L76" s="320">
        <v>0</v>
      </c>
      <c r="M76" s="320">
        <v>0</v>
      </c>
      <c r="N76" s="320">
        <v>0</v>
      </c>
      <c r="O76" s="320">
        <v>0</v>
      </c>
      <c r="P76" s="320">
        <v>0</v>
      </c>
      <c r="Q76" s="320">
        <v>0</v>
      </c>
      <c r="R76" s="320">
        <v>0</v>
      </c>
      <c r="S76" s="316">
        <v>0</v>
      </c>
      <c r="T76" s="317" t="e">
        <v>#DIV/0!</v>
      </c>
      <c r="U76" s="316">
        <v>0</v>
      </c>
      <c r="V76" s="316">
        <v>0</v>
      </c>
      <c r="W76" s="316">
        <v>0</v>
      </c>
      <c r="X76" s="316">
        <v>0</v>
      </c>
      <c r="Y76" s="316">
        <v>0</v>
      </c>
      <c r="Z76" s="316">
        <v>0</v>
      </c>
    </row>
    <row r="77" spans="1:26" s="321" customFormat="1" x14ac:dyDescent="0.3">
      <c r="A77" s="314" t="s">
        <v>492</v>
      </c>
      <c r="B77" s="320">
        <v>0</v>
      </c>
      <c r="C77" s="320">
        <v>0</v>
      </c>
      <c r="D77" s="320">
        <v>0</v>
      </c>
      <c r="E77" s="320">
        <v>0</v>
      </c>
      <c r="F77" s="320">
        <v>0</v>
      </c>
      <c r="G77" s="320">
        <v>0</v>
      </c>
      <c r="H77" s="320">
        <v>0</v>
      </c>
      <c r="I77" s="320">
        <v>0</v>
      </c>
      <c r="J77" s="320">
        <v>0</v>
      </c>
      <c r="K77" s="320">
        <v>0</v>
      </c>
      <c r="L77" s="320">
        <v>0</v>
      </c>
      <c r="M77" s="320">
        <v>0</v>
      </c>
      <c r="N77" s="320">
        <v>0</v>
      </c>
      <c r="O77" s="320">
        <v>0</v>
      </c>
      <c r="P77" s="320">
        <v>0</v>
      </c>
      <c r="Q77" s="320">
        <v>0</v>
      </c>
      <c r="R77" s="320">
        <v>0</v>
      </c>
      <c r="S77" s="316">
        <v>0</v>
      </c>
      <c r="T77" s="317" t="e">
        <v>#DIV/0!</v>
      </c>
      <c r="U77" s="316">
        <v>0</v>
      </c>
      <c r="V77" s="316">
        <v>0</v>
      </c>
      <c r="W77" s="316">
        <v>0</v>
      </c>
      <c r="X77" s="316">
        <v>0</v>
      </c>
      <c r="Y77" s="316">
        <v>0</v>
      </c>
      <c r="Z77" s="316">
        <v>0</v>
      </c>
    </row>
    <row r="78" spans="1:26" x14ac:dyDescent="0.3">
      <c r="A78" s="314" t="s">
        <v>493</v>
      </c>
      <c r="B78" s="315">
        <v>0</v>
      </c>
      <c r="C78" s="315">
        <v>0</v>
      </c>
      <c r="D78" s="315">
        <v>0</v>
      </c>
      <c r="E78" s="315">
        <v>0</v>
      </c>
      <c r="F78" s="315">
        <v>0</v>
      </c>
      <c r="G78" s="315">
        <v>0</v>
      </c>
      <c r="H78" s="315">
        <v>0</v>
      </c>
      <c r="I78" s="315">
        <v>0</v>
      </c>
      <c r="J78" s="315">
        <v>0</v>
      </c>
      <c r="K78" s="315">
        <v>0</v>
      </c>
      <c r="L78" s="315">
        <v>0</v>
      </c>
      <c r="M78" s="315">
        <v>0</v>
      </c>
      <c r="N78" s="315">
        <v>0</v>
      </c>
      <c r="O78" s="315">
        <v>0</v>
      </c>
      <c r="P78" s="315">
        <v>0</v>
      </c>
      <c r="Q78" s="315">
        <v>0</v>
      </c>
      <c r="R78" s="315">
        <v>0</v>
      </c>
      <c r="S78" s="316">
        <v>0</v>
      </c>
      <c r="T78" s="317" t="e">
        <v>#DIV/0!</v>
      </c>
      <c r="U78" s="316">
        <v>0</v>
      </c>
      <c r="V78" s="316">
        <v>0</v>
      </c>
      <c r="W78" s="316">
        <v>0</v>
      </c>
      <c r="X78" s="316">
        <v>0</v>
      </c>
      <c r="Y78" s="316">
        <v>0</v>
      </c>
      <c r="Z78" s="316">
        <v>0</v>
      </c>
    </row>
    <row r="79" spans="1:26" x14ac:dyDescent="0.3">
      <c r="A79" s="318" t="s">
        <v>494</v>
      </c>
      <c r="B79" s="204">
        <v>0</v>
      </c>
      <c r="C79" s="204">
        <v>0</v>
      </c>
      <c r="D79" s="204">
        <v>0</v>
      </c>
      <c r="E79" s="204">
        <v>0</v>
      </c>
      <c r="F79" s="204">
        <v>0</v>
      </c>
      <c r="G79" s="204">
        <v>0</v>
      </c>
      <c r="H79" s="204">
        <v>0</v>
      </c>
      <c r="I79" s="204">
        <v>0</v>
      </c>
      <c r="J79" s="204">
        <v>0</v>
      </c>
      <c r="K79" s="204">
        <v>0</v>
      </c>
      <c r="L79" s="204">
        <v>0</v>
      </c>
      <c r="M79" s="204">
        <v>0</v>
      </c>
      <c r="N79" s="204">
        <v>0</v>
      </c>
      <c r="O79" s="204">
        <v>0</v>
      </c>
      <c r="P79" s="204">
        <v>0</v>
      </c>
      <c r="Q79" s="204">
        <v>0</v>
      </c>
      <c r="R79" s="204">
        <v>0</v>
      </c>
      <c r="S79" s="239">
        <v>0</v>
      </c>
      <c r="T79" s="319" t="e">
        <v>#DIV/0!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</row>
    <row r="80" spans="1:26" x14ac:dyDescent="0.3">
      <c r="A80" s="318" t="s">
        <v>495</v>
      </c>
      <c r="B80" s="204">
        <v>0</v>
      </c>
      <c r="C80" s="204">
        <v>0</v>
      </c>
      <c r="D80" s="204">
        <v>0</v>
      </c>
      <c r="E80" s="204">
        <v>0</v>
      </c>
      <c r="F80" s="204">
        <v>0</v>
      </c>
      <c r="G80" s="204">
        <v>0</v>
      </c>
      <c r="H80" s="204">
        <v>0</v>
      </c>
      <c r="I80" s="204">
        <v>0</v>
      </c>
      <c r="J80" s="204">
        <v>0</v>
      </c>
      <c r="K80" s="204">
        <v>0</v>
      </c>
      <c r="L80" s="204">
        <v>0</v>
      </c>
      <c r="M80" s="204">
        <v>0</v>
      </c>
      <c r="N80" s="204">
        <v>0</v>
      </c>
      <c r="O80" s="204">
        <v>0</v>
      </c>
      <c r="P80" s="204">
        <v>0</v>
      </c>
      <c r="Q80" s="204">
        <v>0</v>
      </c>
      <c r="R80" s="204">
        <v>0</v>
      </c>
      <c r="S80" s="239">
        <v>0</v>
      </c>
      <c r="T80" s="319" t="e">
        <v>#DIV/0!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</row>
    <row r="81" spans="1:26" x14ac:dyDescent="0.3">
      <c r="A81" s="314" t="s">
        <v>496</v>
      </c>
      <c r="B81" s="315">
        <v>0</v>
      </c>
      <c r="C81" s="315">
        <v>0</v>
      </c>
      <c r="D81" s="315">
        <v>0</v>
      </c>
      <c r="E81" s="315">
        <v>0</v>
      </c>
      <c r="F81" s="315">
        <v>0</v>
      </c>
      <c r="G81" s="315">
        <v>0</v>
      </c>
      <c r="H81" s="315">
        <v>0</v>
      </c>
      <c r="I81" s="315">
        <v>0</v>
      </c>
      <c r="J81" s="315">
        <v>0</v>
      </c>
      <c r="K81" s="315">
        <v>0</v>
      </c>
      <c r="L81" s="315">
        <v>0</v>
      </c>
      <c r="M81" s="315">
        <v>0</v>
      </c>
      <c r="N81" s="315">
        <v>0</v>
      </c>
      <c r="O81" s="315">
        <v>0</v>
      </c>
      <c r="P81" s="315">
        <v>0</v>
      </c>
      <c r="Q81" s="315">
        <v>0</v>
      </c>
      <c r="R81" s="315">
        <v>0</v>
      </c>
      <c r="S81" s="316">
        <v>0</v>
      </c>
      <c r="T81" s="317" t="e">
        <v>#DIV/0!</v>
      </c>
      <c r="U81" s="316">
        <v>0</v>
      </c>
      <c r="V81" s="316">
        <v>0</v>
      </c>
      <c r="W81" s="316">
        <v>0</v>
      </c>
      <c r="X81" s="316">
        <v>0</v>
      </c>
      <c r="Y81" s="316">
        <v>0</v>
      </c>
      <c r="Z81" s="316">
        <v>0</v>
      </c>
    </row>
    <row r="82" spans="1:26" x14ac:dyDescent="0.3">
      <c r="A82" s="322" t="s">
        <v>497</v>
      </c>
      <c r="B82" s="204">
        <v>0</v>
      </c>
      <c r="C82" s="204">
        <v>0</v>
      </c>
      <c r="D82" s="204">
        <v>0</v>
      </c>
      <c r="E82" s="204">
        <v>0</v>
      </c>
      <c r="F82" s="204">
        <v>0</v>
      </c>
      <c r="G82" s="204">
        <v>0</v>
      </c>
      <c r="H82" s="204">
        <v>0</v>
      </c>
      <c r="I82" s="204">
        <v>0</v>
      </c>
      <c r="J82" s="204">
        <v>0</v>
      </c>
      <c r="K82" s="204">
        <v>0</v>
      </c>
      <c r="L82" s="204">
        <v>0</v>
      </c>
      <c r="M82" s="204">
        <v>0</v>
      </c>
      <c r="N82" s="204">
        <v>0</v>
      </c>
      <c r="O82" s="204">
        <v>0</v>
      </c>
      <c r="P82" s="204">
        <v>0</v>
      </c>
      <c r="Q82" s="204">
        <v>0</v>
      </c>
      <c r="R82" s="204">
        <v>0</v>
      </c>
      <c r="S82" s="239">
        <v>0</v>
      </c>
      <c r="T82" s="319" t="e">
        <v>#DIV/0!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</row>
    <row r="83" spans="1:26" x14ac:dyDescent="0.3">
      <c r="A83" s="322" t="s">
        <v>498</v>
      </c>
      <c r="B83" s="204">
        <v>0</v>
      </c>
      <c r="C83" s="204">
        <v>0</v>
      </c>
      <c r="D83" s="204">
        <v>0</v>
      </c>
      <c r="E83" s="204">
        <v>0</v>
      </c>
      <c r="F83" s="204">
        <v>0</v>
      </c>
      <c r="G83" s="204">
        <v>0</v>
      </c>
      <c r="H83" s="204">
        <v>0</v>
      </c>
      <c r="I83" s="204">
        <v>0</v>
      </c>
      <c r="J83" s="204">
        <v>0</v>
      </c>
      <c r="K83" s="204">
        <v>0</v>
      </c>
      <c r="L83" s="204">
        <v>0</v>
      </c>
      <c r="M83" s="204">
        <v>0</v>
      </c>
      <c r="N83" s="204">
        <v>0</v>
      </c>
      <c r="O83" s="204">
        <v>0</v>
      </c>
      <c r="P83" s="204">
        <v>0</v>
      </c>
      <c r="Q83" s="204">
        <v>0</v>
      </c>
      <c r="R83" s="204">
        <v>0</v>
      </c>
      <c r="S83" s="239">
        <v>0</v>
      </c>
      <c r="T83" s="319" t="e">
        <v>#DIV/0!</v>
      </c>
      <c r="U83" s="239">
        <v>0</v>
      </c>
      <c r="V83" s="239">
        <v>0</v>
      </c>
      <c r="W83" s="239">
        <v>0</v>
      </c>
      <c r="X83" s="239">
        <v>0</v>
      </c>
      <c r="Y83" s="239">
        <v>0</v>
      </c>
      <c r="Z83" s="239">
        <v>0</v>
      </c>
    </row>
    <row r="84" spans="1:26" x14ac:dyDescent="0.3">
      <c r="A84" s="322" t="s">
        <v>499</v>
      </c>
      <c r="B84" s="204">
        <v>0</v>
      </c>
      <c r="C84" s="204">
        <v>0</v>
      </c>
      <c r="D84" s="204">
        <v>0</v>
      </c>
      <c r="E84" s="204">
        <v>0</v>
      </c>
      <c r="F84" s="204">
        <v>0</v>
      </c>
      <c r="G84" s="204">
        <v>0</v>
      </c>
      <c r="H84" s="204">
        <v>0</v>
      </c>
      <c r="I84" s="204">
        <v>0</v>
      </c>
      <c r="J84" s="204">
        <v>0</v>
      </c>
      <c r="K84" s="204">
        <v>0</v>
      </c>
      <c r="L84" s="204">
        <v>0</v>
      </c>
      <c r="M84" s="204">
        <v>0</v>
      </c>
      <c r="N84" s="204">
        <v>0</v>
      </c>
      <c r="O84" s="204">
        <v>0</v>
      </c>
      <c r="P84" s="204">
        <v>0</v>
      </c>
      <c r="Q84" s="204">
        <v>0</v>
      </c>
      <c r="R84" s="204">
        <v>0</v>
      </c>
      <c r="S84" s="239">
        <v>0</v>
      </c>
      <c r="T84" s="319" t="e">
        <v>#DIV/0!</v>
      </c>
      <c r="U84" s="239">
        <v>0</v>
      </c>
      <c r="V84" s="239">
        <v>0</v>
      </c>
      <c r="W84" s="239">
        <v>0</v>
      </c>
      <c r="X84" s="239">
        <v>0</v>
      </c>
      <c r="Y84" s="239">
        <v>0</v>
      </c>
      <c r="Z84" s="239">
        <v>0</v>
      </c>
    </row>
    <row r="85" spans="1:26" x14ac:dyDescent="0.3">
      <c r="A85" s="322" t="s">
        <v>500</v>
      </c>
      <c r="B85" s="204">
        <v>0</v>
      </c>
      <c r="C85" s="204">
        <v>0</v>
      </c>
      <c r="D85" s="204">
        <v>0</v>
      </c>
      <c r="E85" s="204">
        <v>0</v>
      </c>
      <c r="F85" s="204">
        <v>0</v>
      </c>
      <c r="G85" s="204">
        <v>0</v>
      </c>
      <c r="H85" s="204">
        <v>0</v>
      </c>
      <c r="I85" s="204">
        <v>0</v>
      </c>
      <c r="J85" s="204">
        <v>0</v>
      </c>
      <c r="K85" s="204">
        <v>0</v>
      </c>
      <c r="L85" s="204">
        <v>0</v>
      </c>
      <c r="M85" s="204">
        <v>0</v>
      </c>
      <c r="N85" s="204">
        <v>0</v>
      </c>
      <c r="O85" s="204">
        <v>0</v>
      </c>
      <c r="P85" s="204">
        <v>0</v>
      </c>
      <c r="Q85" s="204">
        <v>0</v>
      </c>
      <c r="R85" s="204">
        <v>0</v>
      </c>
      <c r="S85" s="239">
        <v>0</v>
      </c>
      <c r="T85" s="319" t="e">
        <v>#DIV/0!</v>
      </c>
      <c r="U85" s="239">
        <v>0</v>
      </c>
      <c r="V85" s="239">
        <v>0</v>
      </c>
      <c r="W85" s="239">
        <v>0</v>
      </c>
      <c r="X85" s="239">
        <v>0</v>
      </c>
      <c r="Y85" s="239">
        <v>0</v>
      </c>
      <c r="Z85" s="239">
        <v>0</v>
      </c>
    </row>
    <row r="86" spans="1:26" x14ac:dyDescent="0.3">
      <c r="A86" s="322" t="s">
        <v>501</v>
      </c>
      <c r="B86" s="204">
        <v>0</v>
      </c>
      <c r="C86" s="204">
        <v>0</v>
      </c>
      <c r="D86" s="204">
        <v>0</v>
      </c>
      <c r="E86" s="204">
        <v>0</v>
      </c>
      <c r="F86" s="204">
        <v>0</v>
      </c>
      <c r="G86" s="204">
        <v>0</v>
      </c>
      <c r="H86" s="204">
        <v>0</v>
      </c>
      <c r="I86" s="204">
        <v>0</v>
      </c>
      <c r="J86" s="204">
        <v>0</v>
      </c>
      <c r="K86" s="204">
        <v>0</v>
      </c>
      <c r="L86" s="204">
        <v>0</v>
      </c>
      <c r="M86" s="204">
        <v>0</v>
      </c>
      <c r="N86" s="204">
        <v>0</v>
      </c>
      <c r="O86" s="204">
        <v>0</v>
      </c>
      <c r="P86" s="204">
        <v>0</v>
      </c>
      <c r="Q86" s="204">
        <v>0</v>
      </c>
      <c r="R86" s="204">
        <v>0</v>
      </c>
      <c r="S86" s="239">
        <v>0</v>
      </c>
      <c r="T86" s="319" t="e">
        <v>#DIV/0!</v>
      </c>
      <c r="U86" s="239">
        <v>0</v>
      </c>
      <c r="V86" s="239">
        <v>0</v>
      </c>
      <c r="W86" s="239">
        <v>0</v>
      </c>
      <c r="X86" s="239">
        <v>0</v>
      </c>
      <c r="Y86" s="239">
        <v>0</v>
      </c>
      <c r="Z86" s="239">
        <v>0</v>
      </c>
    </row>
    <row r="87" spans="1:26" x14ac:dyDescent="0.3">
      <c r="A87" s="322" t="s">
        <v>502</v>
      </c>
      <c r="B87" s="204">
        <v>0</v>
      </c>
      <c r="C87" s="204">
        <v>0</v>
      </c>
      <c r="D87" s="204">
        <v>0</v>
      </c>
      <c r="E87" s="204">
        <v>0</v>
      </c>
      <c r="F87" s="204">
        <v>0</v>
      </c>
      <c r="G87" s="204">
        <v>0</v>
      </c>
      <c r="H87" s="204">
        <v>0</v>
      </c>
      <c r="I87" s="204">
        <v>0</v>
      </c>
      <c r="J87" s="204">
        <v>0</v>
      </c>
      <c r="K87" s="204">
        <v>0</v>
      </c>
      <c r="L87" s="204">
        <v>0</v>
      </c>
      <c r="M87" s="204">
        <v>0</v>
      </c>
      <c r="N87" s="204">
        <v>0</v>
      </c>
      <c r="O87" s="204">
        <v>0</v>
      </c>
      <c r="P87" s="204">
        <v>0</v>
      </c>
      <c r="Q87" s="204">
        <v>0</v>
      </c>
      <c r="R87" s="204">
        <v>0</v>
      </c>
      <c r="S87" s="239">
        <v>0</v>
      </c>
      <c r="T87" s="319" t="e">
        <v>#DIV/0!</v>
      </c>
      <c r="U87" s="239">
        <v>0</v>
      </c>
      <c r="V87" s="239">
        <v>0</v>
      </c>
      <c r="W87" s="239">
        <v>0</v>
      </c>
      <c r="X87" s="239">
        <v>0</v>
      </c>
      <c r="Y87" s="239">
        <v>0</v>
      </c>
      <c r="Z87" s="239">
        <v>0</v>
      </c>
    </row>
    <row r="88" spans="1:26" x14ac:dyDescent="0.3">
      <c r="A88" s="322" t="s">
        <v>503</v>
      </c>
      <c r="B88" s="204">
        <v>0</v>
      </c>
      <c r="C88" s="204">
        <v>0</v>
      </c>
      <c r="D88" s="204">
        <v>0</v>
      </c>
      <c r="E88" s="204">
        <v>0</v>
      </c>
      <c r="F88" s="204">
        <v>0</v>
      </c>
      <c r="G88" s="204">
        <v>0</v>
      </c>
      <c r="H88" s="204">
        <v>0</v>
      </c>
      <c r="I88" s="204">
        <v>0</v>
      </c>
      <c r="J88" s="204">
        <v>0</v>
      </c>
      <c r="K88" s="204">
        <v>0</v>
      </c>
      <c r="L88" s="204">
        <v>0</v>
      </c>
      <c r="M88" s="204">
        <v>0</v>
      </c>
      <c r="N88" s="204">
        <v>0</v>
      </c>
      <c r="O88" s="204">
        <v>0</v>
      </c>
      <c r="P88" s="204">
        <v>0</v>
      </c>
      <c r="Q88" s="204">
        <v>0</v>
      </c>
      <c r="R88" s="204">
        <v>0</v>
      </c>
      <c r="S88" s="239">
        <v>0</v>
      </c>
      <c r="T88" s="319" t="e">
        <v>#DIV/0!</v>
      </c>
      <c r="U88" s="239">
        <v>0</v>
      </c>
      <c r="V88" s="239">
        <v>0</v>
      </c>
      <c r="W88" s="239">
        <v>0</v>
      </c>
      <c r="X88" s="239">
        <v>0</v>
      </c>
      <c r="Y88" s="239">
        <v>0</v>
      </c>
      <c r="Z88" s="239">
        <v>0</v>
      </c>
    </row>
    <row r="89" spans="1:26" x14ac:dyDescent="0.3">
      <c r="A89" s="322" t="s">
        <v>504</v>
      </c>
      <c r="B89" s="204">
        <v>0</v>
      </c>
      <c r="C89" s="204">
        <v>0</v>
      </c>
      <c r="D89" s="204">
        <v>0</v>
      </c>
      <c r="E89" s="204">
        <v>0</v>
      </c>
      <c r="F89" s="204">
        <v>0</v>
      </c>
      <c r="G89" s="204">
        <v>0</v>
      </c>
      <c r="H89" s="204">
        <v>0</v>
      </c>
      <c r="I89" s="204">
        <v>0</v>
      </c>
      <c r="J89" s="204">
        <v>0</v>
      </c>
      <c r="K89" s="204">
        <v>0</v>
      </c>
      <c r="L89" s="204">
        <v>0</v>
      </c>
      <c r="M89" s="204">
        <v>0</v>
      </c>
      <c r="N89" s="204">
        <v>0</v>
      </c>
      <c r="O89" s="204">
        <v>0</v>
      </c>
      <c r="P89" s="204">
        <v>0</v>
      </c>
      <c r="Q89" s="204">
        <v>0</v>
      </c>
      <c r="R89" s="204">
        <v>0</v>
      </c>
      <c r="S89" s="239">
        <v>0</v>
      </c>
      <c r="T89" s="319" t="e">
        <v>#DIV/0!</v>
      </c>
      <c r="U89" s="239">
        <v>0</v>
      </c>
      <c r="V89" s="239">
        <v>0</v>
      </c>
      <c r="W89" s="239">
        <v>0</v>
      </c>
      <c r="X89" s="239">
        <v>0</v>
      </c>
      <c r="Y89" s="239">
        <v>0</v>
      </c>
      <c r="Z89" s="239">
        <v>0</v>
      </c>
    </row>
    <row r="90" spans="1:26" x14ac:dyDescent="0.3">
      <c r="A90" s="322" t="s">
        <v>505</v>
      </c>
      <c r="B90" s="204">
        <v>0</v>
      </c>
      <c r="C90" s="204">
        <v>0</v>
      </c>
      <c r="D90" s="204">
        <v>0</v>
      </c>
      <c r="E90" s="204">
        <v>0</v>
      </c>
      <c r="F90" s="204">
        <v>0</v>
      </c>
      <c r="G90" s="204">
        <v>0</v>
      </c>
      <c r="H90" s="204">
        <v>0</v>
      </c>
      <c r="I90" s="204">
        <v>0</v>
      </c>
      <c r="J90" s="204">
        <v>0</v>
      </c>
      <c r="K90" s="204">
        <v>0</v>
      </c>
      <c r="L90" s="204">
        <v>0</v>
      </c>
      <c r="M90" s="204">
        <v>0</v>
      </c>
      <c r="N90" s="204">
        <v>0</v>
      </c>
      <c r="O90" s="204">
        <v>0</v>
      </c>
      <c r="P90" s="204">
        <v>0</v>
      </c>
      <c r="Q90" s="204">
        <v>0</v>
      </c>
      <c r="R90" s="204">
        <v>0</v>
      </c>
      <c r="S90" s="239">
        <v>0</v>
      </c>
      <c r="T90" s="319" t="e">
        <v>#DIV/0!</v>
      </c>
      <c r="U90" s="239">
        <v>0</v>
      </c>
      <c r="V90" s="239">
        <v>0</v>
      </c>
      <c r="W90" s="239">
        <v>0</v>
      </c>
      <c r="X90" s="239">
        <v>0</v>
      </c>
      <c r="Y90" s="239">
        <v>0</v>
      </c>
      <c r="Z90" s="239">
        <v>0</v>
      </c>
    </row>
    <row r="91" spans="1:26" x14ac:dyDescent="0.3">
      <c r="A91" s="322" t="s">
        <v>506</v>
      </c>
      <c r="B91" s="204">
        <v>0</v>
      </c>
      <c r="C91" s="204">
        <v>0</v>
      </c>
      <c r="D91" s="204">
        <v>0</v>
      </c>
      <c r="E91" s="204">
        <v>0</v>
      </c>
      <c r="F91" s="204">
        <v>0</v>
      </c>
      <c r="G91" s="204">
        <v>0</v>
      </c>
      <c r="H91" s="204">
        <v>0</v>
      </c>
      <c r="I91" s="204">
        <v>0</v>
      </c>
      <c r="J91" s="204">
        <v>0</v>
      </c>
      <c r="K91" s="204">
        <v>0</v>
      </c>
      <c r="L91" s="204">
        <v>0</v>
      </c>
      <c r="M91" s="204">
        <v>0</v>
      </c>
      <c r="N91" s="204">
        <v>0</v>
      </c>
      <c r="O91" s="204">
        <v>0</v>
      </c>
      <c r="P91" s="204">
        <v>0</v>
      </c>
      <c r="Q91" s="204">
        <v>0</v>
      </c>
      <c r="R91" s="204">
        <v>0</v>
      </c>
      <c r="S91" s="239">
        <v>0</v>
      </c>
      <c r="T91" s="319" t="e">
        <v>#DIV/0!</v>
      </c>
      <c r="U91" s="239">
        <v>0</v>
      </c>
      <c r="V91" s="239">
        <v>0</v>
      </c>
      <c r="W91" s="239">
        <v>0</v>
      </c>
      <c r="X91" s="239">
        <v>0</v>
      </c>
      <c r="Y91" s="239">
        <v>0</v>
      </c>
      <c r="Z91" s="239">
        <v>0</v>
      </c>
    </row>
    <row r="92" spans="1:26" x14ac:dyDescent="0.3">
      <c r="A92" s="322" t="s">
        <v>507</v>
      </c>
      <c r="B92" s="204">
        <v>0</v>
      </c>
      <c r="C92" s="204">
        <v>0</v>
      </c>
      <c r="D92" s="204">
        <v>0</v>
      </c>
      <c r="E92" s="204">
        <v>0</v>
      </c>
      <c r="F92" s="204">
        <v>0</v>
      </c>
      <c r="G92" s="204">
        <v>0</v>
      </c>
      <c r="H92" s="204">
        <v>0</v>
      </c>
      <c r="I92" s="204">
        <v>0</v>
      </c>
      <c r="J92" s="204">
        <v>0</v>
      </c>
      <c r="K92" s="204">
        <v>0</v>
      </c>
      <c r="L92" s="204">
        <v>0</v>
      </c>
      <c r="M92" s="204">
        <v>0</v>
      </c>
      <c r="N92" s="204">
        <v>0</v>
      </c>
      <c r="O92" s="204">
        <v>0</v>
      </c>
      <c r="P92" s="204">
        <v>0</v>
      </c>
      <c r="Q92" s="204">
        <v>0</v>
      </c>
      <c r="R92" s="204">
        <v>0</v>
      </c>
      <c r="S92" s="239">
        <v>0</v>
      </c>
      <c r="T92" s="319" t="e">
        <v>#DIV/0!</v>
      </c>
      <c r="U92" s="239">
        <v>0</v>
      </c>
      <c r="V92" s="239">
        <v>0</v>
      </c>
      <c r="W92" s="239">
        <v>0</v>
      </c>
      <c r="X92" s="239">
        <v>0</v>
      </c>
      <c r="Y92" s="239">
        <v>0</v>
      </c>
      <c r="Z92" s="239">
        <v>0</v>
      </c>
    </row>
    <row r="93" spans="1:26" x14ac:dyDescent="0.3">
      <c r="A93" s="322" t="s">
        <v>508</v>
      </c>
      <c r="B93" s="204">
        <v>0</v>
      </c>
      <c r="C93" s="204">
        <v>0</v>
      </c>
      <c r="D93" s="204">
        <v>0</v>
      </c>
      <c r="E93" s="204">
        <v>0</v>
      </c>
      <c r="F93" s="204">
        <v>0</v>
      </c>
      <c r="G93" s="204">
        <v>0</v>
      </c>
      <c r="H93" s="204">
        <v>0</v>
      </c>
      <c r="I93" s="204">
        <v>0</v>
      </c>
      <c r="J93" s="204">
        <v>0</v>
      </c>
      <c r="K93" s="204">
        <v>0</v>
      </c>
      <c r="L93" s="204">
        <v>0</v>
      </c>
      <c r="M93" s="204">
        <v>0</v>
      </c>
      <c r="N93" s="204">
        <v>0</v>
      </c>
      <c r="O93" s="204">
        <v>0</v>
      </c>
      <c r="P93" s="204">
        <v>0</v>
      </c>
      <c r="Q93" s="204">
        <v>0</v>
      </c>
      <c r="R93" s="204">
        <v>0</v>
      </c>
      <c r="S93" s="239">
        <v>0</v>
      </c>
      <c r="T93" s="319" t="e">
        <v>#DIV/0!</v>
      </c>
      <c r="U93" s="239">
        <v>0</v>
      </c>
      <c r="V93" s="239">
        <v>0</v>
      </c>
      <c r="W93" s="239">
        <v>0</v>
      </c>
      <c r="X93" s="239">
        <v>0</v>
      </c>
      <c r="Y93" s="239">
        <v>0</v>
      </c>
      <c r="Z93" s="239">
        <v>0</v>
      </c>
    </row>
    <row r="94" spans="1:26" x14ac:dyDescent="0.3">
      <c r="A94" s="322" t="s">
        <v>509</v>
      </c>
      <c r="B94" s="204">
        <v>0</v>
      </c>
      <c r="C94" s="204">
        <v>0</v>
      </c>
      <c r="D94" s="204">
        <v>0</v>
      </c>
      <c r="E94" s="204">
        <v>0</v>
      </c>
      <c r="F94" s="204">
        <v>0</v>
      </c>
      <c r="G94" s="204">
        <v>0</v>
      </c>
      <c r="H94" s="204">
        <v>0</v>
      </c>
      <c r="I94" s="204">
        <v>0</v>
      </c>
      <c r="J94" s="204">
        <v>0</v>
      </c>
      <c r="K94" s="204">
        <v>0</v>
      </c>
      <c r="L94" s="204">
        <v>0</v>
      </c>
      <c r="M94" s="204">
        <v>0</v>
      </c>
      <c r="N94" s="204">
        <v>0</v>
      </c>
      <c r="O94" s="204">
        <v>0</v>
      </c>
      <c r="P94" s="204">
        <v>0</v>
      </c>
      <c r="Q94" s="204">
        <v>0</v>
      </c>
      <c r="R94" s="204">
        <v>0</v>
      </c>
      <c r="S94" s="239">
        <v>0</v>
      </c>
      <c r="T94" s="319" t="e">
        <v>#DIV/0!</v>
      </c>
      <c r="U94" s="239">
        <v>0</v>
      </c>
      <c r="V94" s="239">
        <v>0</v>
      </c>
      <c r="W94" s="239">
        <v>0</v>
      </c>
      <c r="X94" s="239">
        <v>0</v>
      </c>
      <c r="Y94" s="239">
        <v>0</v>
      </c>
      <c r="Z94" s="239">
        <v>0</v>
      </c>
    </row>
    <row r="95" spans="1:26" x14ac:dyDescent="0.3">
      <c r="A95" s="322" t="s">
        <v>510</v>
      </c>
      <c r="B95" s="204">
        <v>0</v>
      </c>
      <c r="C95" s="204">
        <v>0</v>
      </c>
      <c r="D95" s="204">
        <v>0</v>
      </c>
      <c r="E95" s="204">
        <v>0</v>
      </c>
      <c r="F95" s="204">
        <v>0</v>
      </c>
      <c r="G95" s="204">
        <v>0</v>
      </c>
      <c r="H95" s="204">
        <v>0</v>
      </c>
      <c r="I95" s="204">
        <v>0</v>
      </c>
      <c r="J95" s="204">
        <v>0</v>
      </c>
      <c r="K95" s="204">
        <v>0</v>
      </c>
      <c r="L95" s="204">
        <v>0</v>
      </c>
      <c r="M95" s="204">
        <v>0</v>
      </c>
      <c r="N95" s="204">
        <v>0</v>
      </c>
      <c r="O95" s="204">
        <v>0</v>
      </c>
      <c r="P95" s="204">
        <v>0</v>
      </c>
      <c r="Q95" s="204">
        <v>0</v>
      </c>
      <c r="R95" s="204">
        <v>0</v>
      </c>
      <c r="S95" s="239">
        <v>0</v>
      </c>
      <c r="T95" s="319" t="e">
        <v>#DIV/0!</v>
      </c>
      <c r="U95" s="239">
        <v>0</v>
      </c>
      <c r="V95" s="239">
        <v>0</v>
      </c>
      <c r="W95" s="239">
        <v>0</v>
      </c>
      <c r="X95" s="239">
        <v>0</v>
      </c>
      <c r="Y95" s="239">
        <v>0</v>
      </c>
      <c r="Z95" s="239">
        <v>0</v>
      </c>
    </row>
    <row r="96" spans="1:26" x14ac:dyDescent="0.3">
      <c r="A96" s="322" t="s">
        <v>511</v>
      </c>
      <c r="B96" s="204">
        <v>0</v>
      </c>
      <c r="C96" s="204">
        <v>0</v>
      </c>
      <c r="D96" s="204">
        <v>0</v>
      </c>
      <c r="E96" s="204">
        <v>0</v>
      </c>
      <c r="F96" s="204">
        <v>0</v>
      </c>
      <c r="G96" s="204">
        <v>0</v>
      </c>
      <c r="H96" s="204">
        <v>0</v>
      </c>
      <c r="I96" s="204">
        <v>0</v>
      </c>
      <c r="J96" s="204">
        <v>0</v>
      </c>
      <c r="K96" s="204">
        <v>0</v>
      </c>
      <c r="L96" s="204">
        <v>0</v>
      </c>
      <c r="M96" s="204">
        <v>0</v>
      </c>
      <c r="N96" s="204">
        <v>0</v>
      </c>
      <c r="O96" s="204">
        <v>0</v>
      </c>
      <c r="P96" s="204">
        <v>0</v>
      </c>
      <c r="Q96" s="204">
        <v>0</v>
      </c>
      <c r="R96" s="204">
        <v>0</v>
      </c>
      <c r="S96" s="239">
        <v>0</v>
      </c>
      <c r="T96" s="319" t="e">
        <v>#DIV/0!</v>
      </c>
      <c r="U96" s="239">
        <v>0</v>
      </c>
      <c r="V96" s="239">
        <v>0</v>
      </c>
      <c r="W96" s="239">
        <v>0</v>
      </c>
      <c r="X96" s="239">
        <v>0</v>
      </c>
      <c r="Y96" s="239">
        <v>0</v>
      </c>
      <c r="Z96" s="239">
        <v>0</v>
      </c>
    </row>
    <row r="97" spans="1:26" x14ac:dyDescent="0.3">
      <c r="A97" s="322" t="s">
        <v>512</v>
      </c>
      <c r="B97" s="204">
        <v>0</v>
      </c>
      <c r="C97" s="204">
        <v>0</v>
      </c>
      <c r="D97" s="204">
        <v>0</v>
      </c>
      <c r="E97" s="204">
        <v>0</v>
      </c>
      <c r="F97" s="204">
        <v>0</v>
      </c>
      <c r="G97" s="204">
        <v>0</v>
      </c>
      <c r="H97" s="204">
        <v>0</v>
      </c>
      <c r="I97" s="204">
        <v>0</v>
      </c>
      <c r="J97" s="204">
        <v>0</v>
      </c>
      <c r="K97" s="204">
        <v>0</v>
      </c>
      <c r="L97" s="204">
        <v>0</v>
      </c>
      <c r="M97" s="204">
        <v>0</v>
      </c>
      <c r="N97" s="204">
        <v>0</v>
      </c>
      <c r="O97" s="204">
        <v>0</v>
      </c>
      <c r="P97" s="204">
        <v>0</v>
      </c>
      <c r="Q97" s="204">
        <v>0</v>
      </c>
      <c r="R97" s="204">
        <v>0</v>
      </c>
      <c r="S97" s="239">
        <v>0</v>
      </c>
      <c r="T97" s="319" t="e">
        <v>#DIV/0!</v>
      </c>
      <c r="U97" s="239">
        <v>0</v>
      </c>
      <c r="V97" s="239">
        <v>0</v>
      </c>
      <c r="W97" s="239">
        <v>0</v>
      </c>
      <c r="X97" s="239">
        <v>0</v>
      </c>
      <c r="Y97" s="239">
        <v>0</v>
      </c>
      <c r="Z97" s="239">
        <v>0</v>
      </c>
    </row>
    <row r="98" spans="1:26" x14ac:dyDescent="0.3">
      <c r="A98" s="322" t="s">
        <v>513</v>
      </c>
      <c r="B98" s="204">
        <v>0</v>
      </c>
      <c r="C98" s="204">
        <v>0</v>
      </c>
      <c r="D98" s="204">
        <v>0</v>
      </c>
      <c r="E98" s="204">
        <v>0</v>
      </c>
      <c r="F98" s="204">
        <v>0</v>
      </c>
      <c r="G98" s="204">
        <v>0</v>
      </c>
      <c r="H98" s="204">
        <v>0</v>
      </c>
      <c r="I98" s="204">
        <v>0</v>
      </c>
      <c r="J98" s="204">
        <v>0</v>
      </c>
      <c r="K98" s="204">
        <v>0</v>
      </c>
      <c r="L98" s="204">
        <v>0</v>
      </c>
      <c r="M98" s="204">
        <v>0</v>
      </c>
      <c r="N98" s="204">
        <v>0</v>
      </c>
      <c r="O98" s="204">
        <v>0</v>
      </c>
      <c r="P98" s="204">
        <v>0</v>
      </c>
      <c r="Q98" s="204">
        <v>0</v>
      </c>
      <c r="R98" s="204">
        <v>0</v>
      </c>
      <c r="S98" s="239">
        <v>0</v>
      </c>
      <c r="T98" s="319" t="e">
        <v>#DIV/0!</v>
      </c>
      <c r="U98" s="239">
        <v>0</v>
      </c>
      <c r="V98" s="239">
        <v>0</v>
      </c>
      <c r="W98" s="239">
        <v>0</v>
      </c>
      <c r="X98" s="239">
        <v>0</v>
      </c>
      <c r="Y98" s="239">
        <v>0</v>
      </c>
      <c r="Z98" s="239">
        <v>0</v>
      </c>
    </row>
    <row r="99" spans="1:26" x14ac:dyDescent="0.3">
      <c r="A99" s="322" t="s">
        <v>514</v>
      </c>
      <c r="B99" s="204">
        <v>0</v>
      </c>
      <c r="C99" s="204">
        <v>0</v>
      </c>
      <c r="D99" s="204">
        <v>0</v>
      </c>
      <c r="E99" s="204">
        <v>0</v>
      </c>
      <c r="F99" s="204">
        <v>0</v>
      </c>
      <c r="G99" s="204">
        <v>0</v>
      </c>
      <c r="H99" s="204">
        <v>0</v>
      </c>
      <c r="I99" s="204">
        <v>0</v>
      </c>
      <c r="J99" s="204">
        <v>0</v>
      </c>
      <c r="K99" s="204">
        <v>0</v>
      </c>
      <c r="L99" s="204">
        <v>0</v>
      </c>
      <c r="M99" s="204">
        <v>0</v>
      </c>
      <c r="N99" s="204">
        <v>0</v>
      </c>
      <c r="O99" s="204">
        <v>0</v>
      </c>
      <c r="P99" s="204">
        <v>0</v>
      </c>
      <c r="Q99" s="204">
        <v>0</v>
      </c>
      <c r="R99" s="204">
        <v>0</v>
      </c>
      <c r="S99" s="239">
        <v>0</v>
      </c>
      <c r="T99" s="319" t="e">
        <v>#DIV/0!</v>
      </c>
      <c r="U99" s="239">
        <v>0</v>
      </c>
      <c r="V99" s="239">
        <v>0</v>
      </c>
      <c r="W99" s="239">
        <v>0</v>
      </c>
      <c r="X99" s="239">
        <v>0</v>
      </c>
      <c r="Y99" s="239">
        <v>0</v>
      </c>
      <c r="Z99" s="239">
        <v>0</v>
      </c>
    </row>
    <row r="100" spans="1:26" x14ac:dyDescent="0.3">
      <c r="A100" s="322" t="s">
        <v>515</v>
      </c>
      <c r="B100" s="204">
        <v>0</v>
      </c>
      <c r="C100" s="204">
        <v>0</v>
      </c>
      <c r="D100" s="204">
        <v>0</v>
      </c>
      <c r="E100" s="204">
        <v>0</v>
      </c>
      <c r="F100" s="204">
        <v>0</v>
      </c>
      <c r="G100" s="204">
        <v>0</v>
      </c>
      <c r="H100" s="204">
        <v>0</v>
      </c>
      <c r="I100" s="204">
        <v>0</v>
      </c>
      <c r="J100" s="204">
        <v>0</v>
      </c>
      <c r="K100" s="204">
        <v>0</v>
      </c>
      <c r="L100" s="204">
        <v>0</v>
      </c>
      <c r="M100" s="204">
        <v>0</v>
      </c>
      <c r="N100" s="204">
        <v>0</v>
      </c>
      <c r="O100" s="204">
        <v>0</v>
      </c>
      <c r="P100" s="204">
        <v>0</v>
      </c>
      <c r="Q100" s="204">
        <v>0</v>
      </c>
      <c r="R100" s="204">
        <v>0</v>
      </c>
      <c r="S100" s="239">
        <v>0</v>
      </c>
      <c r="T100" s="319" t="e">
        <v>#DIV/0!</v>
      </c>
      <c r="U100" s="239">
        <v>0</v>
      </c>
      <c r="V100" s="239">
        <v>0</v>
      </c>
      <c r="W100" s="239">
        <v>0</v>
      </c>
      <c r="X100" s="239">
        <v>0</v>
      </c>
      <c r="Y100" s="239">
        <v>0</v>
      </c>
      <c r="Z100" s="239">
        <v>0</v>
      </c>
    </row>
    <row r="101" spans="1:26" x14ac:dyDescent="0.3">
      <c r="A101" s="322" t="s">
        <v>516</v>
      </c>
      <c r="B101" s="204">
        <v>0</v>
      </c>
      <c r="C101" s="204">
        <v>0</v>
      </c>
      <c r="D101" s="204">
        <v>0</v>
      </c>
      <c r="E101" s="204">
        <v>0</v>
      </c>
      <c r="F101" s="204">
        <v>0</v>
      </c>
      <c r="G101" s="204">
        <v>0</v>
      </c>
      <c r="H101" s="204">
        <v>0</v>
      </c>
      <c r="I101" s="204">
        <v>0</v>
      </c>
      <c r="J101" s="204">
        <v>0</v>
      </c>
      <c r="K101" s="204">
        <v>0</v>
      </c>
      <c r="L101" s="204">
        <v>0</v>
      </c>
      <c r="M101" s="204">
        <v>0</v>
      </c>
      <c r="N101" s="204">
        <v>0</v>
      </c>
      <c r="O101" s="204">
        <v>0</v>
      </c>
      <c r="P101" s="204">
        <v>0</v>
      </c>
      <c r="Q101" s="204">
        <v>0</v>
      </c>
      <c r="R101" s="204">
        <v>0</v>
      </c>
      <c r="S101" s="239">
        <v>0</v>
      </c>
      <c r="T101" s="319" t="e">
        <v>#DIV/0!</v>
      </c>
      <c r="U101" s="239">
        <v>0</v>
      </c>
      <c r="V101" s="239">
        <v>0</v>
      </c>
      <c r="W101" s="239">
        <v>0</v>
      </c>
      <c r="X101" s="239">
        <v>0</v>
      </c>
      <c r="Y101" s="239">
        <v>0</v>
      </c>
      <c r="Z101" s="239">
        <v>0</v>
      </c>
    </row>
    <row r="102" spans="1:26" x14ac:dyDescent="0.3">
      <c r="A102" s="322" t="s">
        <v>517</v>
      </c>
      <c r="B102" s="204">
        <v>0</v>
      </c>
      <c r="C102" s="204">
        <v>0</v>
      </c>
      <c r="D102" s="204">
        <v>0</v>
      </c>
      <c r="E102" s="204">
        <v>0</v>
      </c>
      <c r="F102" s="204">
        <v>0</v>
      </c>
      <c r="G102" s="204">
        <v>0</v>
      </c>
      <c r="H102" s="204">
        <v>0</v>
      </c>
      <c r="I102" s="204">
        <v>0</v>
      </c>
      <c r="J102" s="204">
        <v>0</v>
      </c>
      <c r="K102" s="204">
        <v>0</v>
      </c>
      <c r="L102" s="204">
        <v>0</v>
      </c>
      <c r="M102" s="204">
        <v>0</v>
      </c>
      <c r="N102" s="204">
        <v>0</v>
      </c>
      <c r="O102" s="204">
        <v>0</v>
      </c>
      <c r="P102" s="204">
        <v>0</v>
      </c>
      <c r="Q102" s="204">
        <v>0</v>
      </c>
      <c r="R102" s="204">
        <v>0</v>
      </c>
      <c r="S102" s="239">
        <v>0</v>
      </c>
      <c r="T102" s="319" t="e">
        <v>#DIV/0!</v>
      </c>
      <c r="U102" s="239">
        <v>0</v>
      </c>
      <c r="V102" s="239">
        <v>0</v>
      </c>
      <c r="W102" s="239">
        <v>0</v>
      </c>
      <c r="X102" s="239">
        <v>0</v>
      </c>
      <c r="Y102" s="239">
        <v>0</v>
      </c>
      <c r="Z102" s="239">
        <v>0</v>
      </c>
    </row>
    <row r="103" spans="1:26" x14ac:dyDescent="0.3">
      <c r="A103" s="322" t="s">
        <v>518</v>
      </c>
      <c r="B103" s="204">
        <v>0</v>
      </c>
      <c r="C103" s="204">
        <v>0</v>
      </c>
      <c r="D103" s="204">
        <v>0</v>
      </c>
      <c r="E103" s="204">
        <v>0</v>
      </c>
      <c r="F103" s="204">
        <v>0</v>
      </c>
      <c r="G103" s="204">
        <v>0</v>
      </c>
      <c r="H103" s="204">
        <v>0</v>
      </c>
      <c r="I103" s="204">
        <v>0</v>
      </c>
      <c r="J103" s="204">
        <v>0</v>
      </c>
      <c r="K103" s="204">
        <v>0</v>
      </c>
      <c r="L103" s="204">
        <v>0</v>
      </c>
      <c r="M103" s="204">
        <v>0</v>
      </c>
      <c r="N103" s="204">
        <v>0</v>
      </c>
      <c r="O103" s="204">
        <v>0</v>
      </c>
      <c r="P103" s="204">
        <v>0</v>
      </c>
      <c r="Q103" s="204">
        <v>0</v>
      </c>
      <c r="R103" s="204">
        <v>0</v>
      </c>
      <c r="S103" s="239">
        <v>0</v>
      </c>
      <c r="T103" s="319" t="e">
        <v>#DIV/0!</v>
      </c>
      <c r="U103" s="239">
        <v>0</v>
      </c>
      <c r="V103" s="239">
        <v>0</v>
      </c>
      <c r="W103" s="239">
        <v>0</v>
      </c>
      <c r="X103" s="239">
        <v>0</v>
      </c>
      <c r="Y103" s="239">
        <v>0</v>
      </c>
      <c r="Z103" s="239">
        <v>0</v>
      </c>
    </row>
    <row r="104" spans="1:26" x14ac:dyDescent="0.3">
      <c r="A104" s="322" t="s">
        <v>519</v>
      </c>
      <c r="B104" s="204">
        <v>0</v>
      </c>
      <c r="C104" s="204">
        <v>0</v>
      </c>
      <c r="D104" s="204">
        <v>0</v>
      </c>
      <c r="E104" s="204">
        <v>0</v>
      </c>
      <c r="F104" s="204">
        <v>0</v>
      </c>
      <c r="G104" s="204">
        <v>0</v>
      </c>
      <c r="H104" s="204">
        <v>0</v>
      </c>
      <c r="I104" s="204">
        <v>0</v>
      </c>
      <c r="J104" s="204">
        <v>0</v>
      </c>
      <c r="K104" s="204">
        <v>0</v>
      </c>
      <c r="L104" s="204">
        <v>0</v>
      </c>
      <c r="M104" s="204">
        <v>0</v>
      </c>
      <c r="N104" s="204">
        <v>0</v>
      </c>
      <c r="O104" s="204">
        <v>0</v>
      </c>
      <c r="P104" s="204">
        <v>0</v>
      </c>
      <c r="Q104" s="204">
        <v>0</v>
      </c>
      <c r="R104" s="204">
        <v>0</v>
      </c>
      <c r="S104" s="239">
        <v>0</v>
      </c>
      <c r="T104" s="319" t="e">
        <v>#DIV/0!</v>
      </c>
      <c r="U104" s="239">
        <v>0</v>
      </c>
      <c r="V104" s="239">
        <v>0</v>
      </c>
      <c r="W104" s="239">
        <v>0</v>
      </c>
      <c r="X104" s="239">
        <v>0</v>
      </c>
      <c r="Y104" s="239">
        <v>0</v>
      </c>
      <c r="Z104" s="239">
        <v>0</v>
      </c>
    </row>
    <row r="105" spans="1:26" x14ac:dyDescent="0.3">
      <c r="A105" s="322" t="s">
        <v>520</v>
      </c>
      <c r="B105" s="204">
        <v>0</v>
      </c>
      <c r="C105" s="204">
        <v>0</v>
      </c>
      <c r="D105" s="204">
        <v>0</v>
      </c>
      <c r="E105" s="204">
        <v>0</v>
      </c>
      <c r="F105" s="204">
        <v>0</v>
      </c>
      <c r="G105" s="204">
        <v>0</v>
      </c>
      <c r="H105" s="204">
        <v>0</v>
      </c>
      <c r="I105" s="204">
        <v>0</v>
      </c>
      <c r="J105" s="204">
        <v>0</v>
      </c>
      <c r="K105" s="204">
        <v>0</v>
      </c>
      <c r="L105" s="204">
        <v>0</v>
      </c>
      <c r="M105" s="204">
        <v>0</v>
      </c>
      <c r="N105" s="204">
        <v>0</v>
      </c>
      <c r="O105" s="204">
        <v>0</v>
      </c>
      <c r="P105" s="204">
        <v>0</v>
      </c>
      <c r="Q105" s="204">
        <v>0</v>
      </c>
      <c r="R105" s="204">
        <v>0</v>
      </c>
      <c r="S105" s="239">
        <v>0</v>
      </c>
      <c r="T105" s="319" t="e">
        <v>#DIV/0!</v>
      </c>
      <c r="U105" s="239">
        <v>0</v>
      </c>
      <c r="V105" s="239">
        <v>0</v>
      </c>
      <c r="W105" s="239">
        <v>0</v>
      </c>
      <c r="X105" s="239">
        <v>0</v>
      </c>
      <c r="Y105" s="239">
        <v>0</v>
      </c>
      <c r="Z105" s="239">
        <v>0</v>
      </c>
    </row>
    <row r="106" spans="1:26" x14ac:dyDescent="0.3">
      <c r="A106" s="322" t="s">
        <v>521</v>
      </c>
      <c r="B106" s="204">
        <v>0</v>
      </c>
      <c r="C106" s="204">
        <v>0</v>
      </c>
      <c r="D106" s="204">
        <v>0</v>
      </c>
      <c r="E106" s="204">
        <v>0</v>
      </c>
      <c r="F106" s="204">
        <v>0</v>
      </c>
      <c r="G106" s="204">
        <v>0</v>
      </c>
      <c r="H106" s="204">
        <v>0</v>
      </c>
      <c r="I106" s="204">
        <v>0</v>
      </c>
      <c r="J106" s="204">
        <v>0</v>
      </c>
      <c r="K106" s="204">
        <v>0</v>
      </c>
      <c r="L106" s="204">
        <v>0</v>
      </c>
      <c r="M106" s="204">
        <v>0</v>
      </c>
      <c r="N106" s="204">
        <v>0</v>
      </c>
      <c r="O106" s="204">
        <v>0</v>
      </c>
      <c r="P106" s="204">
        <v>0</v>
      </c>
      <c r="Q106" s="204">
        <v>0</v>
      </c>
      <c r="R106" s="204">
        <v>0</v>
      </c>
      <c r="S106" s="239">
        <v>0</v>
      </c>
      <c r="T106" s="319" t="e">
        <v>#DIV/0!</v>
      </c>
      <c r="U106" s="239">
        <v>0</v>
      </c>
      <c r="V106" s="239">
        <v>0</v>
      </c>
      <c r="W106" s="239">
        <v>0</v>
      </c>
      <c r="X106" s="239">
        <v>0</v>
      </c>
      <c r="Y106" s="239">
        <v>0</v>
      </c>
      <c r="Z106" s="239">
        <v>0</v>
      </c>
    </row>
    <row r="107" spans="1:26" x14ac:dyDescent="0.3">
      <c r="A107" s="322" t="s">
        <v>522</v>
      </c>
      <c r="B107" s="204">
        <v>0</v>
      </c>
      <c r="C107" s="204">
        <v>0</v>
      </c>
      <c r="D107" s="204">
        <v>0</v>
      </c>
      <c r="E107" s="204">
        <v>0</v>
      </c>
      <c r="F107" s="204">
        <v>0</v>
      </c>
      <c r="G107" s="204">
        <v>0</v>
      </c>
      <c r="H107" s="204">
        <v>0</v>
      </c>
      <c r="I107" s="204">
        <v>0</v>
      </c>
      <c r="J107" s="204">
        <v>0</v>
      </c>
      <c r="K107" s="204">
        <v>0</v>
      </c>
      <c r="L107" s="204">
        <v>0</v>
      </c>
      <c r="M107" s="204">
        <v>0</v>
      </c>
      <c r="N107" s="204">
        <v>0</v>
      </c>
      <c r="O107" s="204">
        <v>0</v>
      </c>
      <c r="P107" s="204">
        <v>0</v>
      </c>
      <c r="Q107" s="204">
        <v>0</v>
      </c>
      <c r="R107" s="204">
        <v>0</v>
      </c>
      <c r="S107" s="239">
        <v>0</v>
      </c>
      <c r="T107" s="319" t="e">
        <v>#DIV/0!</v>
      </c>
      <c r="U107" s="239">
        <v>0</v>
      </c>
      <c r="V107" s="239">
        <v>0</v>
      </c>
      <c r="W107" s="239">
        <v>0</v>
      </c>
      <c r="X107" s="239">
        <v>0</v>
      </c>
      <c r="Y107" s="239">
        <v>0</v>
      </c>
      <c r="Z107" s="239">
        <v>0</v>
      </c>
    </row>
    <row r="108" spans="1:26" x14ac:dyDescent="0.3">
      <c r="A108" s="314" t="s">
        <v>523</v>
      </c>
      <c r="B108" s="315">
        <v>0</v>
      </c>
      <c r="C108" s="315">
        <v>0</v>
      </c>
      <c r="D108" s="315">
        <v>0</v>
      </c>
      <c r="E108" s="315">
        <v>0</v>
      </c>
      <c r="F108" s="315">
        <v>0</v>
      </c>
      <c r="G108" s="315">
        <v>0</v>
      </c>
      <c r="H108" s="315">
        <v>0</v>
      </c>
      <c r="I108" s="315">
        <v>0</v>
      </c>
      <c r="J108" s="315">
        <v>0</v>
      </c>
      <c r="K108" s="315">
        <v>0</v>
      </c>
      <c r="L108" s="315">
        <v>0</v>
      </c>
      <c r="M108" s="315">
        <v>0</v>
      </c>
      <c r="N108" s="315">
        <v>0</v>
      </c>
      <c r="O108" s="315">
        <v>0</v>
      </c>
      <c r="P108" s="315">
        <v>0</v>
      </c>
      <c r="Q108" s="315">
        <v>0</v>
      </c>
      <c r="R108" s="315">
        <v>0</v>
      </c>
      <c r="S108" s="316">
        <v>0</v>
      </c>
      <c r="T108" s="317" t="e">
        <v>#DIV/0!</v>
      </c>
      <c r="U108" s="316">
        <v>0</v>
      </c>
      <c r="V108" s="316">
        <v>0</v>
      </c>
      <c r="W108" s="316">
        <v>0</v>
      </c>
      <c r="X108" s="316">
        <v>0</v>
      </c>
      <c r="Y108" s="316">
        <v>0</v>
      </c>
      <c r="Z108" s="316">
        <v>0</v>
      </c>
    </row>
    <row r="109" spans="1:26" x14ac:dyDescent="0.3">
      <c r="A109" s="322" t="s">
        <v>524</v>
      </c>
      <c r="B109" s="204">
        <v>0</v>
      </c>
      <c r="C109" s="204">
        <v>0</v>
      </c>
      <c r="D109" s="204">
        <v>0</v>
      </c>
      <c r="E109" s="204">
        <v>0</v>
      </c>
      <c r="F109" s="204">
        <v>0</v>
      </c>
      <c r="G109" s="204">
        <v>0</v>
      </c>
      <c r="H109" s="204">
        <v>0</v>
      </c>
      <c r="I109" s="204">
        <v>0</v>
      </c>
      <c r="J109" s="204">
        <v>0</v>
      </c>
      <c r="K109" s="204">
        <v>0</v>
      </c>
      <c r="L109" s="204">
        <v>0</v>
      </c>
      <c r="M109" s="204">
        <v>0</v>
      </c>
      <c r="N109" s="204">
        <v>0</v>
      </c>
      <c r="O109" s="204">
        <v>0</v>
      </c>
      <c r="P109" s="204">
        <v>0</v>
      </c>
      <c r="Q109" s="204">
        <v>0</v>
      </c>
      <c r="R109" s="204">
        <v>0</v>
      </c>
      <c r="S109" s="239">
        <v>0</v>
      </c>
      <c r="T109" s="319" t="e">
        <v>#DIV/0!</v>
      </c>
      <c r="U109" s="239">
        <v>0</v>
      </c>
      <c r="V109" s="239">
        <v>0</v>
      </c>
      <c r="W109" s="239">
        <v>0</v>
      </c>
      <c r="X109" s="239">
        <v>0</v>
      </c>
      <c r="Y109" s="239">
        <v>0</v>
      </c>
      <c r="Z109" s="239">
        <v>0</v>
      </c>
    </row>
    <row r="110" spans="1:26" x14ac:dyDescent="0.3">
      <c r="A110" s="322" t="s">
        <v>525</v>
      </c>
      <c r="B110" s="204">
        <v>0</v>
      </c>
      <c r="C110" s="204">
        <v>0</v>
      </c>
      <c r="D110" s="204">
        <v>0</v>
      </c>
      <c r="E110" s="204">
        <v>0</v>
      </c>
      <c r="F110" s="204">
        <v>0</v>
      </c>
      <c r="G110" s="204">
        <v>0</v>
      </c>
      <c r="H110" s="204">
        <v>0</v>
      </c>
      <c r="I110" s="204">
        <v>0</v>
      </c>
      <c r="J110" s="204">
        <v>0</v>
      </c>
      <c r="K110" s="204">
        <v>0</v>
      </c>
      <c r="L110" s="204">
        <v>0</v>
      </c>
      <c r="M110" s="204">
        <v>0</v>
      </c>
      <c r="N110" s="204">
        <v>0</v>
      </c>
      <c r="O110" s="204">
        <v>0</v>
      </c>
      <c r="P110" s="204">
        <v>0</v>
      </c>
      <c r="Q110" s="204">
        <v>0</v>
      </c>
      <c r="R110" s="204">
        <v>0</v>
      </c>
      <c r="S110" s="239">
        <v>0</v>
      </c>
      <c r="T110" s="319" t="e">
        <v>#DIV/0!</v>
      </c>
      <c r="U110" s="239">
        <v>0</v>
      </c>
      <c r="V110" s="239">
        <v>0</v>
      </c>
      <c r="W110" s="239">
        <v>0</v>
      </c>
      <c r="X110" s="239">
        <v>0</v>
      </c>
      <c r="Y110" s="239">
        <v>0</v>
      </c>
      <c r="Z110" s="239">
        <v>0</v>
      </c>
    </row>
    <row r="111" spans="1:26" x14ac:dyDescent="0.3">
      <c r="A111" s="322" t="s">
        <v>526</v>
      </c>
      <c r="B111" s="204">
        <v>0</v>
      </c>
      <c r="C111" s="204">
        <v>0</v>
      </c>
      <c r="D111" s="204">
        <v>0</v>
      </c>
      <c r="E111" s="204">
        <v>0</v>
      </c>
      <c r="F111" s="204">
        <v>0</v>
      </c>
      <c r="G111" s="204">
        <v>0</v>
      </c>
      <c r="H111" s="204">
        <v>0</v>
      </c>
      <c r="I111" s="204">
        <v>0</v>
      </c>
      <c r="J111" s="204">
        <v>0</v>
      </c>
      <c r="K111" s="204">
        <v>0</v>
      </c>
      <c r="L111" s="204">
        <v>0</v>
      </c>
      <c r="M111" s="204">
        <v>0</v>
      </c>
      <c r="N111" s="204">
        <v>0</v>
      </c>
      <c r="O111" s="204">
        <v>0</v>
      </c>
      <c r="P111" s="204">
        <v>0</v>
      </c>
      <c r="Q111" s="204">
        <v>0</v>
      </c>
      <c r="R111" s="204">
        <v>0</v>
      </c>
      <c r="S111" s="239">
        <v>0</v>
      </c>
      <c r="T111" s="319" t="e">
        <v>#DIV/0!</v>
      </c>
      <c r="U111" s="239">
        <v>0</v>
      </c>
      <c r="V111" s="239">
        <v>0</v>
      </c>
      <c r="W111" s="239">
        <v>0</v>
      </c>
      <c r="X111" s="239">
        <v>0</v>
      </c>
      <c r="Y111" s="239">
        <v>0</v>
      </c>
      <c r="Z111" s="239">
        <v>0</v>
      </c>
    </row>
    <row r="112" spans="1:26" x14ac:dyDescent="0.3">
      <c r="A112" s="322" t="s">
        <v>527</v>
      </c>
      <c r="B112" s="204">
        <v>0</v>
      </c>
      <c r="C112" s="204">
        <v>0</v>
      </c>
      <c r="D112" s="204">
        <v>0</v>
      </c>
      <c r="E112" s="204">
        <v>0</v>
      </c>
      <c r="F112" s="204">
        <v>0</v>
      </c>
      <c r="G112" s="204">
        <v>0</v>
      </c>
      <c r="H112" s="204">
        <v>0</v>
      </c>
      <c r="I112" s="204">
        <v>0</v>
      </c>
      <c r="J112" s="204">
        <v>0</v>
      </c>
      <c r="K112" s="204">
        <v>0</v>
      </c>
      <c r="L112" s="204">
        <v>0</v>
      </c>
      <c r="M112" s="204">
        <v>0</v>
      </c>
      <c r="N112" s="204">
        <v>0</v>
      </c>
      <c r="O112" s="204">
        <v>0</v>
      </c>
      <c r="P112" s="204">
        <v>0</v>
      </c>
      <c r="Q112" s="204">
        <v>0</v>
      </c>
      <c r="R112" s="204">
        <v>0</v>
      </c>
      <c r="S112" s="239">
        <v>0</v>
      </c>
      <c r="T112" s="319" t="e">
        <v>#DIV/0!</v>
      </c>
      <c r="U112" s="239">
        <v>0</v>
      </c>
      <c r="V112" s="239">
        <v>0</v>
      </c>
      <c r="W112" s="239">
        <v>0</v>
      </c>
      <c r="X112" s="239">
        <v>0</v>
      </c>
      <c r="Y112" s="239">
        <v>0</v>
      </c>
      <c r="Z112" s="239">
        <v>0</v>
      </c>
    </row>
    <row r="113" spans="1:26" x14ac:dyDescent="0.3">
      <c r="A113" s="314" t="s">
        <v>528</v>
      </c>
      <c r="B113" s="315">
        <v>0</v>
      </c>
      <c r="C113" s="315">
        <v>0</v>
      </c>
      <c r="D113" s="315">
        <v>0</v>
      </c>
      <c r="E113" s="315">
        <v>0</v>
      </c>
      <c r="F113" s="315">
        <v>0</v>
      </c>
      <c r="G113" s="315">
        <v>0</v>
      </c>
      <c r="H113" s="315">
        <v>0</v>
      </c>
      <c r="I113" s="315">
        <v>0</v>
      </c>
      <c r="J113" s="315">
        <v>0</v>
      </c>
      <c r="K113" s="315">
        <v>0</v>
      </c>
      <c r="L113" s="315">
        <v>0</v>
      </c>
      <c r="M113" s="315">
        <v>0</v>
      </c>
      <c r="N113" s="315">
        <v>0</v>
      </c>
      <c r="O113" s="315">
        <v>0</v>
      </c>
      <c r="P113" s="315">
        <v>0</v>
      </c>
      <c r="Q113" s="315">
        <v>0</v>
      </c>
      <c r="R113" s="315">
        <v>0</v>
      </c>
      <c r="S113" s="316">
        <v>0</v>
      </c>
      <c r="T113" s="317" t="e">
        <v>#DIV/0!</v>
      </c>
      <c r="U113" s="316">
        <v>0</v>
      </c>
      <c r="V113" s="316">
        <v>0</v>
      </c>
      <c r="W113" s="316">
        <v>0</v>
      </c>
      <c r="X113" s="316">
        <v>0</v>
      </c>
      <c r="Y113" s="316">
        <v>0</v>
      </c>
      <c r="Z113" s="316">
        <v>0</v>
      </c>
    </row>
    <row r="114" spans="1:26" x14ac:dyDescent="0.3">
      <c r="A114" s="322" t="s">
        <v>529</v>
      </c>
      <c r="B114" s="204">
        <v>0</v>
      </c>
      <c r="C114" s="204">
        <v>0</v>
      </c>
      <c r="D114" s="204">
        <v>0</v>
      </c>
      <c r="E114" s="204">
        <v>0</v>
      </c>
      <c r="F114" s="204">
        <v>0</v>
      </c>
      <c r="G114" s="204">
        <v>0</v>
      </c>
      <c r="H114" s="204">
        <v>0</v>
      </c>
      <c r="I114" s="204">
        <v>0</v>
      </c>
      <c r="J114" s="204">
        <v>0</v>
      </c>
      <c r="K114" s="204">
        <v>0</v>
      </c>
      <c r="L114" s="204">
        <v>0</v>
      </c>
      <c r="M114" s="204">
        <v>0</v>
      </c>
      <c r="N114" s="204">
        <v>0</v>
      </c>
      <c r="O114" s="204">
        <v>0</v>
      </c>
      <c r="P114" s="204">
        <v>0</v>
      </c>
      <c r="Q114" s="204">
        <v>0</v>
      </c>
      <c r="R114" s="204">
        <v>0</v>
      </c>
      <c r="S114" s="239">
        <v>0</v>
      </c>
      <c r="T114" s="319" t="e">
        <v>#DIV/0!</v>
      </c>
      <c r="U114" s="239">
        <v>0</v>
      </c>
      <c r="V114" s="239">
        <v>0</v>
      </c>
      <c r="W114" s="239">
        <v>0</v>
      </c>
      <c r="X114" s="239">
        <v>0</v>
      </c>
      <c r="Y114" s="239">
        <v>0</v>
      </c>
      <c r="Z114" s="239">
        <v>0</v>
      </c>
    </row>
    <row r="115" spans="1:26" x14ac:dyDescent="0.3">
      <c r="A115" s="322" t="s">
        <v>530</v>
      </c>
      <c r="B115" s="204">
        <v>0</v>
      </c>
      <c r="C115" s="204">
        <v>0</v>
      </c>
      <c r="D115" s="204">
        <v>0</v>
      </c>
      <c r="E115" s="204">
        <v>0</v>
      </c>
      <c r="F115" s="204">
        <v>0</v>
      </c>
      <c r="G115" s="204">
        <v>0</v>
      </c>
      <c r="H115" s="204">
        <v>0</v>
      </c>
      <c r="I115" s="204">
        <v>0</v>
      </c>
      <c r="J115" s="204">
        <v>0</v>
      </c>
      <c r="K115" s="204">
        <v>0</v>
      </c>
      <c r="L115" s="204">
        <v>0</v>
      </c>
      <c r="M115" s="204">
        <v>0</v>
      </c>
      <c r="N115" s="204">
        <v>0</v>
      </c>
      <c r="O115" s="204">
        <v>0</v>
      </c>
      <c r="P115" s="204">
        <v>0</v>
      </c>
      <c r="Q115" s="204">
        <v>0</v>
      </c>
      <c r="R115" s="204">
        <v>0</v>
      </c>
      <c r="S115" s="239">
        <v>0</v>
      </c>
      <c r="T115" s="319" t="e">
        <v>#DIV/0!</v>
      </c>
      <c r="U115" s="239">
        <v>0</v>
      </c>
      <c r="V115" s="239">
        <v>0</v>
      </c>
      <c r="W115" s="239">
        <v>0</v>
      </c>
      <c r="X115" s="239">
        <v>0</v>
      </c>
      <c r="Y115" s="239">
        <v>0</v>
      </c>
      <c r="Z115" s="239">
        <v>0</v>
      </c>
    </row>
    <row r="116" spans="1:26" x14ac:dyDescent="0.3">
      <c r="A116" s="322" t="s">
        <v>531</v>
      </c>
      <c r="B116" s="204">
        <v>0</v>
      </c>
      <c r="C116" s="204">
        <v>0</v>
      </c>
      <c r="D116" s="204">
        <v>0</v>
      </c>
      <c r="E116" s="204">
        <v>0</v>
      </c>
      <c r="F116" s="204">
        <v>0</v>
      </c>
      <c r="G116" s="204">
        <v>0</v>
      </c>
      <c r="H116" s="204">
        <v>0</v>
      </c>
      <c r="I116" s="204">
        <v>0</v>
      </c>
      <c r="J116" s="204">
        <v>0</v>
      </c>
      <c r="K116" s="204">
        <v>0</v>
      </c>
      <c r="L116" s="204">
        <v>0</v>
      </c>
      <c r="M116" s="204">
        <v>0</v>
      </c>
      <c r="N116" s="204">
        <v>0</v>
      </c>
      <c r="O116" s="204">
        <v>0</v>
      </c>
      <c r="P116" s="204">
        <v>0</v>
      </c>
      <c r="Q116" s="204">
        <v>0</v>
      </c>
      <c r="R116" s="204">
        <v>0</v>
      </c>
      <c r="S116" s="239">
        <v>0</v>
      </c>
      <c r="T116" s="319" t="e">
        <v>#DIV/0!</v>
      </c>
      <c r="U116" s="239">
        <v>0</v>
      </c>
      <c r="V116" s="239">
        <v>0</v>
      </c>
      <c r="W116" s="239">
        <v>0</v>
      </c>
      <c r="X116" s="239">
        <v>0</v>
      </c>
      <c r="Y116" s="239">
        <v>0</v>
      </c>
      <c r="Z116" s="239">
        <v>0</v>
      </c>
    </row>
    <row r="117" spans="1:26" x14ac:dyDescent="0.3">
      <c r="A117" s="322" t="s">
        <v>532</v>
      </c>
      <c r="B117" s="204">
        <v>0</v>
      </c>
      <c r="C117" s="204">
        <v>0</v>
      </c>
      <c r="D117" s="204">
        <v>0</v>
      </c>
      <c r="E117" s="204">
        <v>0</v>
      </c>
      <c r="F117" s="204">
        <v>0</v>
      </c>
      <c r="G117" s="204">
        <v>0</v>
      </c>
      <c r="H117" s="204">
        <v>0</v>
      </c>
      <c r="I117" s="204">
        <v>0</v>
      </c>
      <c r="J117" s="204">
        <v>0</v>
      </c>
      <c r="K117" s="204">
        <v>0</v>
      </c>
      <c r="L117" s="204">
        <v>0</v>
      </c>
      <c r="M117" s="204">
        <v>0</v>
      </c>
      <c r="N117" s="204">
        <v>0</v>
      </c>
      <c r="O117" s="204">
        <v>0</v>
      </c>
      <c r="P117" s="204">
        <v>0</v>
      </c>
      <c r="Q117" s="204">
        <v>0</v>
      </c>
      <c r="R117" s="204">
        <v>0</v>
      </c>
      <c r="S117" s="239">
        <v>0</v>
      </c>
      <c r="T117" s="319" t="e">
        <v>#DIV/0!</v>
      </c>
      <c r="U117" s="239">
        <v>0</v>
      </c>
      <c r="V117" s="239">
        <v>0</v>
      </c>
      <c r="W117" s="239">
        <v>0</v>
      </c>
      <c r="X117" s="239">
        <v>0</v>
      </c>
      <c r="Y117" s="239">
        <v>0</v>
      </c>
      <c r="Z117" s="239">
        <v>0</v>
      </c>
    </row>
    <row r="118" spans="1:26" x14ac:dyDescent="0.3">
      <c r="A118" s="322" t="s">
        <v>533</v>
      </c>
      <c r="B118" s="204">
        <v>0</v>
      </c>
      <c r="C118" s="204">
        <v>0</v>
      </c>
      <c r="D118" s="204">
        <v>0</v>
      </c>
      <c r="E118" s="204">
        <v>0</v>
      </c>
      <c r="F118" s="204">
        <v>0</v>
      </c>
      <c r="G118" s="204">
        <v>0</v>
      </c>
      <c r="H118" s="204">
        <v>0</v>
      </c>
      <c r="I118" s="204">
        <v>0</v>
      </c>
      <c r="J118" s="204">
        <v>0</v>
      </c>
      <c r="K118" s="204">
        <v>0</v>
      </c>
      <c r="L118" s="204">
        <v>0</v>
      </c>
      <c r="M118" s="204">
        <v>0</v>
      </c>
      <c r="N118" s="204">
        <v>0</v>
      </c>
      <c r="O118" s="204">
        <v>0</v>
      </c>
      <c r="P118" s="204">
        <v>0</v>
      </c>
      <c r="Q118" s="204">
        <v>0</v>
      </c>
      <c r="R118" s="204">
        <v>0</v>
      </c>
      <c r="S118" s="239">
        <v>0</v>
      </c>
      <c r="T118" s="319" t="e">
        <v>#DIV/0!</v>
      </c>
      <c r="U118" s="239">
        <v>0</v>
      </c>
      <c r="V118" s="239">
        <v>0</v>
      </c>
      <c r="W118" s="239">
        <v>0</v>
      </c>
      <c r="X118" s="239">
        <v>0</v>
      </c>
      <c r="Y118" s="239">
        <v>0</v>
      </c>
      <c r="Z118" s="239">
        <v>0</v>
      </c>
    </row>
    <row r="119" spans="1:26" x14ac:dyDescent="0.3">
      <c r="A119" s="322" t="s">
        <v>534</v>
      </c>
      <c r="B119" s="204">
        <v>0</v>
      </c>
      <c r="C119" s="204">
        <v>0</v>
      </c>
      <c r="D119" s="204">
        <v>0</v>
      </c>
      <c r="E119" s="204">
        <v>0</v>
      </c>
      <c r="F119" s="204">
        <v>0</v>
      </c>
      <c r="G119" s="204">
        <v>0</v>
      </c>
      <c r="H119" s="204">
        <v>0</v>
      </c>
      <c r="I119" s="204">
        <v>0</v>
      </c>
      <c r="J119" s="204">
        <v>0</v>
      </c>
      <c r="K119" s="204">
        <v>0</v>
      </c>
      <c r="L119" s="204">
        <v>0</v>
      </c>
      <c r="M119" s="204">
        <v>0</v>
      </c>
      <c r="N119" s="204">
        <v>0</v>
      </c>
      <c r="O119" s="204">
        <v>0</v>
      </c>
      <c r="P119" s="204">
        <v>0</v>
      </c>
      <c r="Q119" s="204">
        <v>0</v>
      </c>
      <c r="R119" s="204">
        <v>0</v>
      </c>
      <c r="S119" s="239">
        <v>0</v>
      </c>
      <c r="T119" s="319" t="e">
        <v>#DIV/0!</v>
      </c>
      <c r="U119" s="239">
        <v>0</v>
      </c>
      <c r="V119" s="239">
        <v>0</v>
      </c>
      <c r="W119" s="239">
        <v>0</v>
      </c>
      <c r="X119" s="239">
        <v>0</v>
      </c>
      <c r="Y119" s="239">
        <v>0</v>
      </c>
      <c r="Z119" s="239">
        <v>0</v>
      </c>
    </row>
    <row r="120" spans="1:26" x14ac:dyDescent="0.3">
      <c r="A120" s="314" t="s">
        <v>535</v>
      </c>
      <c r="B120" s="315">
        <v>0</v>
      </c>
      <c r="C120" s="315">
        <v>0</v>
      </c>
      <c r="D120" s="315">
        <v>0</v>
      </c>
      <c r="E120" s="315">
        <v>0</v>
      </c>
      <c r="F120" s="315">
        <v>0</v>
      </c>
      <c r="G120" s="315">
        <v>0</v>
      </c>
      <c r="H120" s="315">
        <v>0</v>
      </c>
      <c r="I120" s="315">
        <v>0</v>
      </c>
      <c r="J120" s="315">
        <v>0</v>
      </c>
      <c r="K120" s="315">
        <v>0</v>
      </c>
      <c r="L120" s="315">
        <v>0</v>
      </c>
      <c r="M120" s="315">
        <v>0</v>
      </c>
      <c r="N120" s="315">
        <v>0</v>
      </c>
      <c r="O120" s="315">
        <v>0</v>
      </c>
      <c r="P120" s="315">
        <v>0</v>
      </c>
      <c r="Q120" s="315">
        <v>0</v>
      </c>
      <c r="R120" s="315">
        <v>0</v>
      </c>
      <c r="S120" s="316">
        <v>0</v>
      </c>
      <c r="T120" s="317" t="e">
        <v>#DIV/0!</v>
      </c>
      <c r="U120" s="316">
        <v>0</v>
      </c>
      <c r="V120" s="316">
        <v>0</v>
      </c>
      <c r="W120" s="316">
        <v>0</v>
      </c>
      <c r="X120" s="316">
        <v>0</v>
      </c>
      <c r="Y120" s="316">
        <v>0</v>
      </c>
      <c r="Z120" s="316">
        <v>0</v>
      </c>
    </row>
    <row r="121" spans="1:26" x14ac:dyDescent="0.3">
      <c r="A121" s="322" t="s">
        <v>536</v>
      </c>
      <c r="B121" s="204">
        <v>0</v>
      </c>
      <c r="C121" s="204">
        <v>0</v>
      </c>
      <c r="D121" s="204">
        <v>0</v>
      </c>
      <c r="E121" s="204">
        <v>0</v>
      </c>
      <c r="F121" s="204">
        <v>0</v>
      </c>
      <c r="G121" s="204">
        <v>0</v>
      </c>
      <c r="H121" s="204">
        <v>0</v>
      </c>
      <c r="I121" s="204">
        <v>0</v>
      </c>
      <c r="J121" s="204">
        <v>0</v>
      </c>
      <c r="K121" s="204">
        <v>0</v>
      </c>
      <c r="L121" s="204">
        <v>0</v>
      </c>
      <c r="M121" s="204">
        <v>0</v>
      </c>
      <c r="N121" s="204">
        <v>0</v>
      </c>
      <c r="O121" s="204">
        <v>0</v>
      </c>
      <c r="P121" s="204">
        <v>0</v>
      </c>
      <c r="Q121" s="204">
        <v>0</v>
      </c>
      <c r="R121" s="204">
        <v>0</v>
      </c>
      <c r="S121" s="239">
        <v>0</v>
      </c>
      <c r="T121" s="319" t="e">
        <v>#DIV/0!</v>
      </c>
      <c r="U121" s="239">
        <v>0</v>
      </c>
      <c r="V121" s="239">
        <v>0</v>
      </c>
      <c r="W121" s="239">
        <v>0</v>
      </c>
      <c r="X121" s="239">
        <v>0</v>
      </c>
      <c r="Y121" s="239">
        <v>0</v>
      </c>
      <c r="Z121" s="239">
        <v>0</v>
      </c>
    </row>
    <row r="122" spans="1:26" x14ac:dyDescent="0.3">
      <c r="A122" s="322" t="s">
        <v>537</v>
      </c>
      <c r="B122" s="204">
        <v>0</v>
      </c>
      <c r="C122" s="204">
        <v>0</v>
      </c>
      <c r="D122" s="204">
        <v>0</v>
      </c>
      <c r="E122" s="204">
        <v>0</v>
      </c>
      <c r="F122" s="204">
        <v>0</v>
      </c>
      <c r="G122" s="204">
        <v>0</v>
      </c>
      <c r="H122" s="204">
        <v>0</v>
      </c>
      <c r="I122" s="204">
        <v>0</v>
      </c>
      <c r="J122" s="204">
        <v>0</v>
      </c>
      <c r="K122" s="204">
        <v>0</v>
      </c>
      <c r="L122" s="204">
        <v>0</v>
      </c>
      <c r="M122" s="204">
        <v>0</v>
      </c>
      <c r="N122" s="204">
        <v>0</v>
      </c>
      <c r="O122" s="204">
        <v>0</v>
      </c>
      <c r="P122" s="204">
        <v>0</v>
      </c>
      <c r="Q122" s="204">
        <v>0</v>
      </c>
      <c r="R122" s="204">
        <v>0</v>
      </c>
      <c r="S122" s="239">
        <v>0</v>
      </c>
      <c r="T122" s="319" t="e">
        <v>#DIV/0!</v>
      </c>
      <c r="U122" s="239">
        <v>0</v>
      </c>
      <c r="V122" s="239">
        <v>0</v>
      </c>
      <c r="W122" s="239">
        <v>0</v>
      </c>
      <c r="X122" s="239">
        <v>0</v>
      </c>
      <c r="Y122" s="239">
        <v>0</v>
      </c>
      <c r="Z122" s="239">
        <v>0</v>
      </c>
    </row>
    <row r="123" spans="1:26" s="321" customFormat="1" x14ac:dyDescent="0.3">
      <c r="A123" s="314" t="s">
        <v>538</v>
      </c>
      <c r="B123" s="320">
        <v>0</v>
      </c>
      <c r="C123" s="320">
        <v>0</v>
      </c>
      <c r="D123" s="320">
        <v>0</v>
      </c>
      <c r="E123" s="320">
        <v>0</v>
      </c>
      <c r="F123" s="320">
        <v>0</v>
      </c>
      <c r="G123" s="320">
        <v>0</v>
      </c>
      <c r="H123" s="320">
        <v>0</v>
      </c>
      <c r="I123" s="320">
        <v>0</v>
      </c>
      <c r="J123" s="320">
        <v>0</v>
      </c>
      <c r="K123" s="320">
        <v>0</v>
      </c>
      <c r="L123" s="320">
        <v>0</v>
      </c>
      <c r="M123" s="320">
        <v>0</v>
      </c>
      <c r="N123" s="320">
        <v>0</v>
      </c>
      <c r="O123" s="320">
        <v>0</v>
      </c>
      <c r="P123" s="320">
        <v>0</v>
      </c>
      <c r="Q123" s="320">
        <v>0</v>
      </c>
      <c r="R123" s="320">
        <v>0</v>
      </c>
      <c r="S123" s="316">
        <v>0</v>
      </c>
      <c r="T123" s="317" t="e">
        <v>#DIV/0!</v>
      </c>
      <c r="U123" s="316">
        <v>0</v>
      </c>
      <c r="V123" s="316">
        <v>0</v>
      </c>
      <c r="W123" s="316">
        <v>0</v>
      </c>
      <c r="X123" s="316">
        <v>0</v>
      </c>
      <c r="Y123" s="316">
        <v>0</v>
      </c>
      <c r="Z123" s="316">
        <v>0</v>
      </c>
    </row>
    <row r="124" spans="1:26" x14ac:dyDescent="0.3">
      <c r="A124" s="314" t="s">
        <v>539</v>
      </c>
      <c r="B124" s="315">
        <v>0</v>
      </c>
      <c r="C124" s="315">
        <v>0</v>
      </c>
      <c r="D124" s="315">
        <v>0</v>
      </c>
      <c r="E124" s="315">
        <v>0</v>
      </c>
      <c r="F124" s="315">
        <v>0</v>
      </c>
      <c r="G124" s="315">
        <v>0</v>
      </c>
      <c r="H124" s="315">
        <v>0</v>
      </c>
      <c r="I124" s="315">
        <v>0</v>
      </c>
      <c r="J124" s="315">
        <v>0</v>
      </c>
      <c r="K124" s="315">
        <v>0</v>
      </c>
      <c r="L124" s="315">
        <v>0</v>
      </c>
      <c r="M124" s="315">
        <v>0</v>
      </c>
      <c r="N124" s="315">
        <v>0</v>
      </c>
      <c r="O124" s="315">
        <v>0</v>
      </c>
      <c r="P124" s="315">
        <v>0</v>
      </c>
      <c r="Q124" s="315">
        <v>0</v>
      </c>
      <c r="R124" s="315">
        <v>0</v>
      </c>
      <c r="S124" s="316">
        <v>0</v>
      </c>
      <c r="T124" s="317" t="e">
        <v>#DIV/0!</v>
      </c>
      <c r="U124" s="316">
        <v>0</v>
      </c>
      <c r="V124" s="316">
        <v>0</v>
      </c>
      <c r="W124" s="316">
        <v>0</v>
      </c>
      <c r="X124" s="316">
        <v>0</v>
      </c>
      <c r="Y124" s="316">
        <v>0</v>
      </c>
      <c r="Z124" s="316">
        <v>0</v>
      </c>
    </row>
    <row r="125" spans="1:26" x14ac:dyDescent="0.3">
      <c r="A125" s="322" t="s">
        <v>540</v>
      </c>
      <c r="B125" s="204">
        <v>0</v>
      </c>
      <c r="C125" s="204">
        <v>0</v>
      </c>
      <c r="D125" s="204">
        <v>0</v>
      </c>
      <c r="E125" s="204">
        <v>0</v>
      </c>
      <c r="F125" s="204">
        <v>0</v>
      </c>
      <c r="G125" s="204">
        <v>0</v>
      </c>
      <c r="H125" s="204">
        <v>0</v>
      </c>
      <c r="I125" s="204">
        <v>0</v>
      </c>
      <c r="J125" s="204">
        <v>0</v>
      </c>
      <c r="K125" s="204">
        <v>0</v>
      </c>
      <c r="L125" s="204">
        <v>0</v>
      </c>
      <c r="M125" s="204">
        <v>0</v>
      </c>
      <c r="N125" s="204">
        <v>0</v>
      </c>
      <c r="O125" s="204">
        <v>0</v>
      </c>
      <c r="P125" s="204">
        <v>0</v>
      </c>
      <c r="Q125" s="204">
        <v>0</v>
      </c>
      <c r="R125" s="204">
        <v>0</v>
      </c>
      <c r="S125" s="239">
        <v>0</v>
      </c>
      <c r="T125" s="319" t="e">
        <v>#DIV/0!</v>
      </c>
      <c r="U125" s="239">
        <v>0</v>
      </c>
      <c r="V125" s="239">
        <v>0</v>
      </c>
      <c r="W125" s="239">
        <v>0</v>
      </c>
      <c r="X125" s="239">
        <v>0</v>
      </c>
      <c r="Y125" s="239">
        <v>0</v>
      </c>
      <c r="Z125" s="239">
        <v>0</v>
      </c>
    </row>
    <row r="126" spans="1:26" x14ac:dyDescent="0.3">
      <c r="A126" s="322" t="s">
        <v>541</v>
      </c>
      <c r="B126" s="204">
        <v>0</v>
      </c>
      <c r="C126" s="204">
        <v>0</v>
      </c>
      <c r="D126" s="204">
        <v>0</v>
      </c>
      <c r="E126" s="204">
        <v>0</v>
      </c>
      <c r="F126" s="204">
        <v>0</v>
      </c>
      <c r="G126" s="204">
        <v>0</v>
      </c>
      <c r="H126" s="204">
        <v>0</v>
      </c>
      <c r="I126" s="204">
        <v>0</v>
      </c>
      <c r="J126" s="204">
        <v>0</v>
      </c>
      <c r="K126" s="204">
        <v>0</v>
      </c>
      <c r="L126" s="204">
        <v>0</v>
      </c>
      <c r="M126" s="204">
        <v>0</v>
      </c>
      <c r="N126" s="204">
        <v>0</v>
      </c>
      <c r="O126" s="204">
        <v>0</v>
      </c>
      <c r="P126" s="204">
        <v>0</v>
      </c>
      <c r="Q126" s="204">
        <v>0</v>
      </c>
      <c r="R126" s="204">
        <v>0</v>
      </c>
      <c r="S126" s="239">
        <v>0</v>
      </c>
      <c r="T126" s="319" t="e">
        <v>#DIV/0!</v>
      </c>
      <c r="U126" s="239">
        <v>0</v>
      </c>
      <c r="V126" s="239">
        <v>0</v>
      </c>
      <c r="W126" s="239">
        <v>0</v>
      </c>
      <c r="X126" s="239">
        <v>0</v>
      </c>
      <c r="Y126" s="239">
        <v>0</v>
      </c>
      <c r="Z126" s="239">
        <v>0</v>
      </c>
    </row>
    <row r="127" spans="1:26" x14ac:dyDescent="0.3">
      <c r="A127" s="314" t="s">
        <v>542</v>
      </c>
      <c r="B127" s="315">
        <v>0</v>
      </c>
      <c r="C127" s="315">
        <v>0</v>
      </c>
      <c r="D127" s="315">
        <v>0</v>
      </c>
      <c r="E127" s="315">
        <v>0</v>
      </c>
      <c r="F127" s="315">
        <v>0</v>
      </c>
      <c r="G127" s="315">
        <v>0</v>
      </c>
      <c r="H127" s="315">
        <v>0</v>
      </c>
      <c r="I127" s="315">
        <v>0</v>
      </c>
      <c r="J127" s="315">
        <v>0</v>
      </c>
      <c r="K127" s="315">
        <v>0</v>
      </c>
      <c r="L127" s="315">
        <v>0</v>
      </c>
      <c r="M127" s="315">
        <v>0</v>
      </c>
      <c r="N127" s="315">
        <v>0</v>
      </c>
      <c r="O127" s="315">
        <v>0</v>
      </c>
      <c r="P127" s="315">
        <v>0</v>
      </c>
      <c r="Q127" s="315">
        <v>0</v>
      </c>
      <c r="R127" s="315">
        <v>0</v>
      </c>
      <c r="S127" s="316">
        <v>0</v>
      </c>
      <c r="T127" s="317" t="e">
        <v>#DIV/0!</v>
      </c>
      <c r="U127" s="316">
        <v>0</v>
      </c>
      <c r="V127" s="316">
        <v>0</v>
      </c>
      <c r="W127" s="316">
        <v>0</v>
      </c>
      <c r="X127" s="316">
        <v>0</v>
      </c>
      <c r="Y127" s="316">
        <v>0</v>
      </c>
      <c r="Z127" s="316">
        <v>0</v>
      </c>
    </row>
    <row r="128" spans="1:26" x14ac:dyDescent="0.3">
      <c r="A128" s="322" t="s">
        <v>543</v>
      </c>
      <c r="B128" s="204">
        <v>0</v>
      </c>
      <c r="C128" s="204">
        <v>0</v>
      </c>
      <c r="D128" s="204">
        <v>0</v>
      </c>
      <c r="E128" s="204">
        <v>0</v>
      </c>
      <c r="F128" s="204">
        <v>0</v>
      </c>
      <c r="G128" s="204">
        <v>0</v>
      </c>
      <c r="H128" s="204">
        <v>0</v>
      </c>
      <c r="I128" s="204">
        <v>0</v>
      </c>
      <c r="J128" s="204">
        <v>0</v>
      </c>
      <c r="K128" s="204">
        <v>0</v>
      </c>
      <c r="L128" s="204">
        <v>0</v>
      </c>
      <c r="M128" s="204">
        <v>0</v>
      </c>
      <c r="N128" s="204">
        <v>0</v>
      </c>
      <c r="O128" s="204">
        <v>0</v>
      </c>
      <c r="P128" s="204">
        <v>0</v>
      </c>
      <c r="Q128" s="204">
        <v>0</v>
      </c>
      <c r="R128" s="204">
        <v>0</v>
      </c>
      <c r="S128" s="239">
        <v>0</v>
      </c>
      <c r="T128" s="319" t="e">
        <v>#DIV/0!</v>
      </c>
      <c r="U128" s="239">
        <v>0</v>
      </c>
      <c r="V128" s="239">
        <v>0</v>
      </c>
      <c r="W128" s="239">
        <v>0</v>
      </c>
      <c r="X128" s="239">
        <v>0</v>
      </c>
      <c r="Y128" s="239">
        <v>0</v>
      </c>
      <c r="Z128" s="239">
        <v>0</v>
      </c>
    </row>
    <row r="129" spans="1:26" x14ac:dyDescent="0.3">
      <c r="A129" s="322" t="s">
        <v>544</v>
      </c>
      <c r="B129" s="204">
        <v>0</v>
      </c>
      <c r="C129" s="204">
        <v>0</v>
      </c>
      <c r="D129" s="204">
        <v>0</v>
      </c>
      <c r="E129" s="204">
        <v>0</v>
      </c>
      <c r="F129" s="204">
        <v>0</v>
      </c>
      <c r="G129" s="204">
        <v>0</v>
      </c>
      <c r="H129" s="204">
        <v>0</v>
      </c>
      <c r="I129" s="204">
        <v>0</v>
      </c>
      <c r="J129" s="204">
        <v>0</v>
      </c>
      <c r="K129" s="204">
        <v>0</v>
      </c>
      <c r="L129" s="204">
        <v>0</v>
      </c>
      <c r="M129" s="204">
        <v>0</v>
      </c>
      <c r="N129" s="204">
        <v>0</v>
      </c>
      <c r="O129" s="204">
        <v>0</v>
      </c>
      <c r="P129" s="204">
        <v>0</v>
      </c>
      <c r="Q129" s="204">
        <v>0</v>
      </c>
      <c r="R129" s="204">
        <v>0</v>
      </c>
      <c r="S129" s="239">
        <v>0</v>
      </c>
      <c r="T129" s="319" t="e">
        <v>#DIV/0!</v>
      </c>
      <c r="U129" s="239">
        <v>0</v>
      </c>
      <c r="V129" s="239">
        <v>0</v>
      </c>
      <c r="W129" s="239">
        <v>0</v>
      </c>
      <c r="X129" s="239">
        <v>0</v>
      </c>
      <c r="Y129" s="239">
        <v>0</v>
      </c>
      <c r="Z129" s="239">
        <v>0</v>
      </c>
    </row>
    <row r="130" spans="1:26" x14ac:dyDescent="0.3">
      <c r="A130" s="314" t="s">
        <v>545</v>
      </c>
      <c r="B130" s="315">
        <v>0</v>
      </c>
      <c r="C130" s="315">
        <v>0</v>
      </c>
      <c r="D130" s="315">
        <v>0</v>
      </c>
      <c r="E130" s="315">
        <v>0</v>
      </c>
      <c r="F130" s="315">
        <v>0</v>
      </c>
      <c r="G130" s="315">
        <v>0</v>
      </c>
      <c r="H130" s="315">
        <v>0</v>
      </c>
      <c r="I130" s="315">
        <v>0</v>
      </c>
      <c r="J130" s="315">
        <v>0</v>
      </c>
      <c r="K130" s="315">
        <v>0</v>
      </c>
      <c r="L130" s="315">
        <v>0</v>
      </c>
      <c r="M130" s="315">
        <v>0</v>
      </c>
      <c r="N130" s="315">
        <v>0</v>
      </c>
      <c r="O130" s="315">
        <v>0</v>
      </c>
      <c r="P130" s="315">
        <v>0</v>
      </c>
      <c r="Q130" s="315">
        <v>0</v>
      </c>
      <c r="R130" s="315">
        <v>0</v>
      </c>
      <c r="S130" s="316">
        <v>0</v>
      </c>
      <c r="T130" s="317" t="e">
        <v>#DIV/0!</v>
      </c>
      <c r="U130" s="316">
        <v>0</v>
      </c>
      <c r="V130" s="316">
        <v>0</v>
      </c>
      <c r="W130" s="316">
        <v>0</v>
      </c>
      <c r="X130" s="316">
        <v>0</v>
      </c>
      <c r="Y130" s="316">
        <v>0</v>
      </c>
      <c r="Z130" s="316">
        <v>0</v>
      </c>
    </row>
    <row r="131" spans="1:26" x14ac:dyDescent="0.3">
      <c r="A131" s="318" t="s">
        <v>546</v>
      </c>
      <c r="B131" s="204">
        <v>0</v>
      </c>
      <c r="C131" s="204">
        <v>0</v>
      </c>
      <c r="D131" s="204">
        <v>0</v>
      </c>
      <c r="E131" s="204">
        <v>0</v>
      </c>
      <c r="F131" s="204">
        <v>0</v>
      </c>
      <c r="G131" s="204">
        <v>0</v>
      </c>
      <c r="H131" s="204">
        <v>0</v>
      </c>
      <c r="I131" s="204">
        <v>0</v>
      </c>
      <c r="J131" s="204">
        <v>0</v>
      </c>
      <c r="K131" s="204">
        <v>0</v>
      </c>
      <c r="L131" s="204">
        <v>0</v>
      </c>
      <c r="M131" s="204">
        <v>0</v>
      </c>
      <c r="N131" s="204">
        <v>0</v>
      </c>
      <c r="O131" s="204">
        <v>0</v>
      </c>
      <c r="P131" s="204">
        <v>0</v>
      </c>
      <c r="Q131" s="204">
        <v>0</v>
      </c>
      <c r="R131" s="204">
        <v>0</v>
      </c>
      <c r="S131" s="239">
        <v>0</v>
      </c>
      <c r="T131" s="319" t="e">
        <v>#DIV/0!</v>
      </c>
      <c r="U131" s="239">
        <v>0</v>
      </c>
      <c r="V131" s="239">
        <v>0</v>
      </c>
      <c r="W131" s="239">
        <v>0</v>
      </c>
      <c r="X131" s="239">
        <v>0</v>
      </c>
      <c r="Y131" s="239">
        <v>0</v>
      </c>
      <c r="Z131" s="239">
        <v>0</v>
      </c>
    </row>
    <row r="132" spans="1:26" x14ac:dyDescent="0.3">
      <c r="A132" s="318" t="s">
        <v>547</v>
      </c>
      <c r="B132" s="204">
        <v>0</v>
      </c>
      <c r="C132" s="204">
        <v>0</v>
      </c>
      <c r="D132" s="204">
        <v>0</v>
      </c>
      <c r="E132" s="204">
        <v>0</v>
      </c>
      <c r="F132" s="204">
        <v>0</v>
      </c>
      <c r="G132" s="204">
        <v>0</v>
      </c>
      <c r="H132" s="204">
        <v>0</v>
      </c>
      <c r="I132" s="204">
        <v>0</v>
      </c>
      <c r="J132" s="204">
        <v>0</v>
      </c>
      <c r="K132" s="204">
        <v>0</v>
      </c>
      <c r="L132" s="204">
        <v>0</v>
      </c>
      <c r="M132" s="204">
        <v>0</v>
      </c>
      <c r="N132" s="204">
        <v>0</v>
      </c>
      <c r="O132" s="204">
        <v>0</v>
      </c>
      <c r="P132" s="204">
        <v>0</v>
      </c>
      <c r="Q132" s="204">
        <v>0</v>
      </c>
      <c r="R132" s="204">
        <v>0</v>
      </c>
      <c r="S132" s="239">
        <v>0</v>
      </c>
      <c r="T132" s="319" t="e">
        <v>#DIV/0!</v>
      </c>
      <c r="U132" s="239">
        <v>0</v>
      </c>
      <c r="V132" s="239">
        <v>0</v>
      </c>
      <c r="W132" s="239">
        <v>0</v>
      </c>
      <c r="X132" s="239">
        <v>0</v>
      </c>
      <c r="Y132" s="239">
        <v>0</v>
      </c>
      <c r="Z132" s="239">
        <v>0</v>
      </c>
    </row>
    <row r="133" spans="1:26" x14ac:dyDescent="0.3">
      <c r="A133" s="318" t="s">
        <v>548</v>
      </c>
      <c r="B133" s="204">
        <v>0</v>
      </c>
      <c r="C133" s="204">
        <v>0</v>
      </c>
      <c r="D133" s="204">
        <v>0</v>
      </c>
      <c r="E133" s="204">
        <v>0</v>
      </c>
      <c r="F133" s="204">
        <v>0</v>
      </c>
      <c r="G133" s="204">
        <v>0</v>
      </c>
      <c r="H133" s="204">
        <v>0</v>
      </c>
      <c r="I133" s="204">
        <v>0</v>
      </c>
      <c r="J133" s="204">
        <v>0</v>
      </c>
      <c r="K133" s="204">
        <v>0</v>
      </c>
      <c r="L133" s="204">
        <v>0</v>
      </c>
      <c r="M133" s="204">
        <v>0</v>
      </c>
      <c r="N133" s="204">
        <v>0</v>
      </c>
      <c r="O133" s="204">
        <v>0</v>
      </c>
      <c r="P133" s="204">
        <v>0</v>
      </c>
      <c r="Q133" s="204">
        <v>0</v>
      </c>
      <c r="R133" s="204">
        <v>0</v>
      </c>
      <c r="S133" s="239">
        <v>0</v>
      </c>
      <c r="T133" s="319" t="e">
        <v>#DIV/0!</v>
      </c>
      <c r="U133" s="239">
        <v>0</v>
      </c>
      <c r="V133" s="239">
        <v>0</v>
      </c>
      <c r="W133" s="239">
        <v>0</v>
      </c>
      <c r="X133" s="239">
        <v>0</v>
      </c>
      <c r="Y133" s="239">
        <v>0</v>
      </c>
      <c r="Z133" s="239">
        <v>0</v>
      </c>
    </row>
    <row r="134" spans="1:26" x14ac:dyDescent="0.3">
      <c r="A134" s="314" t="s">
        <v>549</v>
      </c>
      <c r="B134" s="315">
        <v>0</v>
      </c>
      <c r="C134" s="315">
        <v>0</v>
      </c>
      <c r="D134" s="315">
        <v>0</v>
      </c>
      <c r="E134" s="315">
        <v>0</v>
      </c>
      <c r="F134" s="315">
        <v>0</v>
      </c>
      <c r="G134" s="315">
        <v>0</v>
      </c>
      <c r="H134" s="315">
        <v>0</v>
      </c>
      <c r="I134" s="315">
        <v>0</v>
      </c>
      <c r="J134" s="315">
        <v>0</v>
      </c>
      <c r="K134" s="315">
        <v>0</v>
      </c>
      <c r="L134" s="315">
        <v>0</v>
      </c>
      <c r="M134" s="315">
        <v>0</v>
      </c>
      <c r="N134" s="315">
        <v>0</v>
      </c>
      <c r="O134" s="315">
        <v>0</v>
      </c>
      <c r="P134" s="315">
        <v>0</v>
      </c>
      <c r="Q134" s="315">
        <v>0</v>
      </c>
      <c r="R134" s="315">
        <v>0</v>
      </c>
      <c r="S134" s="316">
        <v>0</v>
      </c>
      <c r="T134" s="317" t="e">
        <v>#DIV/0!</v>
      </c>
      <c r="U134" s="316">
        <v>0</v>
      </c>
      <c r="V134" s="316">
        <v>0</v>
      </c>
      <c r="W134" s="316">
        <v>0</v>
      </c>
      <c r="X134" s="316">
        <v>0</v>
      </c>
      <c r="Y134" s="316">
        <v>0</v>
      </c>
      <c r="Z134" s="316">
        <v>0</v>
      </c>
    </row>
    <row r="135" spans="1:26" x14ac:dyDescent="0.3">
      <c r="A135" s="322" t="s">
        <v>550</v>
      </c>
      <c r="B135" s="204">
        <v>0</v>
      </c>
      <c r="C135" s="204">
        <v>0</v>
      </c>
      <c r="D135" s="204">
        <v>0</v>
      </c>
      <c r="E135" s="204">
        <v>0</v>
      </c>
      <c r="F135" s="204">
        <v>0</v>
      </c>
      <c r="G135" s="204">
        <v>0</v>
      </c>
      <c r="H135" s="204">
        <v>0</v>
      </c>
      <c r="I135" s="204">
        <v>0</v>
      </c>
      <c r="J135" s="204">
        <v>0</v>
      </c>
      <c r="K135" s="204">
        <v>0</v>
      </c>
      <c r="L135" s="204">
        <v>0</v>
      </c>
      <c r="M135" s="204">
        <v>0</v>
      </c>
      <c r="N135" s="204">
        <v>0</v>
      </c>
      <c r="O135" s="204">
        <v>0</v>
      </c>
      <c r="P135" s="204">
        <v>0</v>
      </c>
      <c r="Q135" s="204">
        <v>0</v>
      </c>
      <c r="R135" s="204">
        <v>0</v>
      </c>
      <c r="S135" s="239">
        <v>0</v>
      </c>
      <c r="T135" s="319" t="e">
        <v>#DIV/0!</v>
      </c>
      <c r="U135" s="239">
        <v>0</v>
      </c>
      <c r="V135" s="239">
        <v>0</v>
      </c>
      <c r="W135" s="239">
        <v>0</v>
      </c>
      <c r="X135" s="239">
        <v>0</v>
      </c>
      <c r="Y135" s="239">
        <v>0</v>
      </c>
      <c r="Z135" s="239">
        <v>0</v>
      </c>
    </row>
    <row r="136" spans="1:26" x14ac:dyDescent="0.3">
      <c r="A136" s="322" t="s">
        <v>551</v>
      </c>
      <c r="B136" s="204">
        <v>0</v>
      </c>
      <c r="C136" s="204">
        <v>0</v>
      </c>
      <c r="D136" s="204">
        <v>0</v>
      </c>
      <c r="E136" s="204">
        <v>0</v>
      </c>
      <c r="F136" s="204">
        <v>0</v>
      </c>
      <c r="G136" s="204">
        <v>0</v>
      </c>
      <c r="H136" s="204">
        <v>0</v>
      </c>
      <c r="I136" s="204">
        <v>0</v>
      </c>
      <c r="J136" s="204">
        <v>0</v>
      </c>
      <c r="K136" s="204">
        <v>0</v>
      </c>
      <c r="L136" s="204">
        <v>0</v>
      </c>
      <c r="M136" s="204">
        <v>0</v>
      </c>
      <c r="N136" s="204">
        <v>0</v>
      </c>
      <c r="O136" s="204">
        <v>0</v>
      </c>
      <c r="P136" s="204">
        <v>0</v>
      </c>
      <c r="Q136" s="204">
        <v>0</v>
      </c>
      <c r="R136" s="204">
        <v>0</v>
      </c>
      <c r="S136" s="239">
        <v>0</v>
      </c>
      <c r="T136" s="319" t="e">
        <v>#DIV/0!</v>
      </c>
      <c r="U136" s="239">
        <v>0</v>
      </c>
      <c r="V136" s="239">
        <v>0</v>
      </c>
      <c r="W136" s="239">
        <v>0</v>
      </c>
      <c r="X136" s="239">
        <v>0</v>
      </c>
      <c r="Y136" s="239">
        <v>0</v>
      </c>
      <c r="Z136" s="239">
        <v>0</v>
      </c>
    </row>
    <row r="137" spans="1:26" x14ac:dyDescent="0.3">
      <c r="A137" s="322" t="s">
        <v>552</v>
      </c>
      <c r="B137" s="204">
        <v>0</v>
      </c>
      <c r="C137" s="204">
        <v>0</v>
      </c>
      <c r="D137" s="204">
        <v>0</v>
      </c>
      <c r="E137" s="204">
        <v>0</v>
      </c>
      <c r="F137" s="204">
        <v>0</v>
      </c>
      <c r="G137" s="204">
        <v>0</v>
      </c>
      <c r="H137" s="204">
        <v>0</v>
      </c>
      <c r="I137" s="204">
        <v>0</v>
      </c>
      <c r="J137" s="204">
        <v>0</v>
      </c>
      <c r="K137" s="204">
        <v>0</v>
      </c>
      <c r="L137" s="204">
        <v>0</v>
      </c>
      <c r="M137" s="204">
        <v>0</v>
      </c>
      <c r="N137" s="204">
        <v>0</v>
      </c>
      <c r="O137" s="204">
        <v>0</v>
      </c>
      <c r="P137" s="204">
        <v>0</v>
      </c>
      <c r="Q137" s="204">
        <v>0</v>
      </c>
      <c r="R137" s="204">
        <v>0</v>
      </c>
      <c r="S137" s="239">
        <v>0</v>
      </c>
      <c r="T137" s="319" t="e">
        <v>#DIV/0!</v>
      </c>
      <c r="U137" s="239">
        <v>0</v>
      </c>
      <c r="V137" s="239">
        <v>0</v>
      </c>
      <c r="W137" s="239">
        <v>0</v>
      </c>
      <c r="X137" s="239">
        <v>0</v>
      </c>
      <c r="Y137" s="239">
        <v>0</v>
      </c>
      <c r="Z137" s="239">
        <v>0</v>
      </c>
    </row>
    <row r="138" spans="1:26" x14ac:dyDescent="0.3">
      <c r="A138" s="322" t="s">
        <v>553</v>
      </c>
      <c r="B138" s="204">
        <v>0</v>
      </c>
      <c r="C138" s="204">
        <v>0</v>
      </c>
      <c r="D138" s="204">
        <v>0</v>
      </c>
      <c r="E138" s="204">
        <v>0</v>
      </c>
      <c r="F138" s="204">
        <v>0</v>
      </c>
      <c r="G138" s="204">
        <v>0</v>
      </c>
      <c r="H138" s="204">
        <v>0</v>
      </c>
      <c r="I138" s="204">
        <v>0</v>
      </c>
      <c r="J138" s="204">
        <v>0</v>
      </c>
      <c r="K138" s="204">
        <v>0</v>
      </c>
      <c r="L138" s="204">
        <v>0</v>
      </c>
      <c r="M138" s="204">
        <v>0</v>
      </c>
      <c r="N138" s="204">
        <v>0</v>
      </c>
      <c r="O138" s="204">
        <v>0</v>
      </c>
      <c r="P138" s="204">
        <v>0</v>
      </c>
      <c r="Q138" s="204">
        <v>0</v>
      </c>
      <c r="R138" s="204">
        <v>0</v>
      </c>
      <c r="S138" s="239">
        <v>0</v>
      </c>
      <c r="T138" s="319" t="e">
        <v>#DIV/0!</v>
      </c>
      <c r="U138" s="239">
        <v>0</v>
      </c>
      <c r="V138" s="239">
        <v>0</v>
      </c>
      <c r="W138" s="239">
        <v>0</v>
      </c>
      <c r="X138" s="239">
        <v>0</v>
      </c>
      <c r="Y138" s="239">
        <v>0</v>
      </c>
      <c r="Z138" s="239">
        <v>0</v>
      </c>
    </row>
    <row r="139" spans="1:26" x14ac:dyDescent="0.3">
      <c r="A139" s="322" t="s">
        <v>554</v>
      </c>
      <c r="B139" s="204">
        <v>0</v>
      </c>
      <c r="C139" s="204">
        <v>0</v>
      </c>
      <c r="D139" s="204">
        <v>0</v>
      </c>
      <c r="E139" s="204">
        <v>0</v>
      </c>
      <c r="F139" s="204">
        <v>0</v>
      </c>
      <c r="G139" s="204">
        <v>0</v>
      </c>
      <c r="H139" s="204">
        <v>0</v>
      </c>
      <c r="I139" s="204">
        <v>0</v>
      </c>
      <c r="J139" s="204">
        <v>0</v>
      </c>
      <c r="K139" s="204">
        <v>0</v>
      </c>
      <c r="L139" s="204">
        <v>0</v>
      </c>
      <c r="M139" s="204">
        <v>0</v>
      </c>
      <c r="N139" s="204">
        <v>0</v>
      </c>
      <c r="O139" s="204">
        <v>0</v>
      </c>
      <c r="P139" s="204">
        <v>0</v>
      </c>
      <c r="Q139" s="204">
        <v>0</v>
      </c>
      <c r="R139" s="204">
        <v>0</v>
      </c>
      <c r="S139" s="239">
        <v>0</v>
      </c>
      <c r="T139" s="319" t="e">
        <v>#DIV/0!</v>
      </c>
      <c r="U139" s="239">
        <v>0</v>
      </c>
      <c r="V139" s="239">
        <v>0</v>
      </c>
      <c r="W139" s="239">
        <v>0</v>
      </c>
      <c r="X139" s="239">
        <v>0</v>
      </c>
      <c r="Y139" s="239">
        <v>0</v>
      </c>
      <c r="Z139" s="239">
        <v>0</v>
      </c>
    </row>
    <row r="140" spans="1:26" x14ac:dyDescent="0.3">
      <c r="A140" s="322" t="s">
        <v>555</v>
      </c>
      <c r="B140" s="204">
        <v>0</v>
      </c>
      <c r="C140" s="204">
        <v>0</v>
      </c>
      <c r="D140" s="204">
        <v>0</v>
      </c>
      <c r="E140" s="204">
        <v>0</v>
      </c>
      <c r="F140" s="204">
        <v>0</v>
      </c>
      <c r="G140" s="204">
        <v>0</v>
      </c>
      <c r="H140" s="204">
        <v>0</v>
      </c>
      <c r="I140" s="204">
        <v>0</v>
      </c>
      <c r="J140" s="204">
        <v>0</v>
      </c>
      <c r="K140" s="204">
        <v>0</v>
      </c>
      <c r="L140" s="204">
        <v>0</v>
      </c>
      <c r="M140" s="204">
        <v>0</v>
      </c>
      <c r="N140" s="204">
        <v>0</v>
      </c>
      <c r="O140" s="204">
        <v>0</v>
      </c>
      <c r="P140" s="204">
        <v>0</v>
      </c>
      <c r="Q140" s="204">
        <v>0</v>
      </c>
      <c r="R140" s="204">
        <v>0</v>
      </c>
      <c r="S140" s="239">
        <v>0</v>
      </c>
      <c r="T140" s="319" t="e">
        <v>#DIV/0!</v>
      </c>
      <c r="U140" s="239">
        <v>0</v>
      </c>
      <c r="V140" s="239">
        <v>0</v>
      </c>
      <c r="W140" s="239">
        <v>0</v>
      </c>
      <c r="X140" s="239">
        <v>0</v>
      </c>
      <c r="Y140" s="239">
        <v>0</v>
      </c>
      <c r="Z140" s="239">
        <v>0</v>
      </c>
    </row>
    <row r="141" spans="1:26" x14ac:dyDescent="0.3">
      <c r="A141" s="322" t="s">
        <v>556</v>
      </c>
      <c r="B141" s="204">
        <v>0</v>
      </c>
      <c r="C141" s="204">
        <v>0</v>
      </c>
      <c r="D141" s="204">
        <v>0</v>
      </c>
      <c r="E141" s="204">
        <v>0</v>
      </c>
      <c r="F141" s="204">
        <v>0</v>
      </c>
      <c r="G141" s="204">
        <v>0</v>
      </c>
      <c r="H141" s="204">
        <v>0</v>
      </c>
      <c r="I141" s="204">
        <v>0</v>
      </c>
      <c r="J141" s="204">
        <v>0</v>
      </c>
      <c r="K141" s="204">
        <v>0</v>
      </c>
      <c r="L141" s="204">
        <v>0</v>
      </c>
      <c r="M141" s="204">
        <v>0</v>
      </c>
      <c r="N141" s="204">
        <v>0</v>
      </c>
      <c r="O141" s="204">
        <v>0</v>
      </c>
      <c r="P141" s="204">
        <v>0</v>
      </c>
      <c r="Q141" s="204">
        <v>0</v>
      </c>
      <c r="R141" s="204">
        <v>0</v>
      </c>
      <c r="S141" s="239">
        <v>0</v>
      </c>
      <c r="T141" s="319" t="e">
        <v>#DIV/0!</v>
      </c>
      <c r="U141" s="239">
        <v>0</v>
      </c>
      <c r="V141" s="239">
        <v>0</v>
      </c>
      <c r="W141" s="239">
        <v>0</v>
      </c>
      <c r="X141" s="239">
        <v>0</v>
      </c>
      <c r="Y141" s="239">
        <v>0</v>
      </c>
      <c r="Z141" s="239">
        <v>0</v>
      </c>
    </row>
    <row r="142" spans="1:26" s="321" customFormat="1" x14ac:dyDescent="0.3">
      <c r="A142" s="314" t="s">
        <v>557</v>
      </c>
      <c r="B142" s="320">
        <v>0</v>
      </c>
      <c r="C142" s="320">
        <v>0</v>
      </c>
      <c r="D142" s="320">
        <v>0</v>
      </c>
      <c r="E142" s="320">
        <v>0</v>
      </c>
      <c r="F142" s="320">
        <v>0</v>
      </c>
      <c r="G142" s="320">
        <v>0</v>
      </c>
      <c r="H142" s="320">
        <v>0</v>
      </c>
      <c r="I142" s="320">
        <v>0</v>
      </c>
      <c r="J142" s="320">
        <v>0</v>
      </c>
      <c r="K142" s="320">
        <v>0</v>
      </c>
      <c r="L142" s="320">
        <v>0</v>
      </c>
      <c r="M142" s="320">
        <v>0</v>
      </c>
      <c r="N142" s="320">
        <v>0</v>
      </c>
      <c r="O142" s="320">
        <v>0</v>
      </c>
      <c r="P142" s="320">
        <v>0</v>
      </c>
      <c r="Q142" s="320">
        <v>0</v>
      </c>
      <c r="R142" s="320">
        <v>0</v>
      </c>
      <c r="S142" s="316">
        <v>0</v>
      </c>
      <c r="T142" s="317" t="e">
        <v>#DIV/0!</v>
      </c>
      <c r="U142" s="316">
        <v>0</v>
      </c>
      <c r="V142" s="316">
        <v>0</v>
      </c>
      <c r="W142" s="316">
        <v>0</v>
      </c>
      <c r="X142" s="316">
        <v>0</v>
      </c>
      <c r="Y142" s="316">
        <v>0</v>
      </c>
      <c r="Z142" s="316">
        <v>0</v>
      </c>
    </row>
    <row r="143" spans="1:26" s="321" customFormat="1" x14ac:dyDescent="0.3">
      <c r="A143" s="314" t="s">
        <v>558</v>
      </c>
      <c r="B143" s="320">
        <v>0</v>
      </c>
      <c r="C143" s="320">
        <v>0</v>
      </c>
      <c r="D143" s="320">
        <v>0</v>
      </c>
      <c r="E143" s="320">
        <v>0</v>
      </c>
      <c r="F143" s="320">
        <v>0</v>
      </c>
      <c r="G143" s="320">
        <v>0</v>
      </c>
      <c r="H143" s="320">
        <v>0</v>
      </c>
      <c r="I143" s="320">
        <v>0</v>
      </c>
      <c r="J143" s="320">
        <v>0</v>
      </c>
      <c r="K143" s="320">
        <v>0</v>
      </c>
      <c r="L143" s="320">
        <v>0</v>
      </c>
      <c r="M143" s="320">
        <v>0</v>
      </c>
      <c r="N143" s="320">
        <v>0</v>
      </c>
      <c r="O143" s="320">
        <v>0</v>
      </c>
      <c r="P143" s="320">
        <v>0</v>
      </c>
      <c r="Q143" s="320">
        <v>0</v>
      </c>
      <c r="R143" s="320">
        <v>0</v>
      </c>
      <c r="S143" s="316">
        <v>0</v>
      </c>
      <c r="T143" s="317" t="e">
        <v>#DIV/0!</v>
      </c>
      <c r="U143" s="316">
        <v>0</v>
      </c>
      <c r="V143" s="316">
        <v>0</v>
      </c>
      <c r="W143" s="316">
        <v>0</v>
      </c>
      <c r="X143" s="316">
        <v>0</v>
      </c>
      <c r="Y143" s="316">
        <v>0</v>
      </c>
      <c r="Z143" s="316">
        <v>0</v>
      </c>
    </row>
    <row r="144" spans="1:26" x14ac:dyDescent="0.3">
      <c r="A144" s="314" t="s">
        <v>559</v>
      </c>
      <c r="B144" s="315">
        <v>0</v>
      </c>
      <c r="C144" s="315">
        <v>0</v>
      </c>
      <c r="D144" s="315">
        <v>0</v>
      </c>
      <c r="E144" s="315">
        <v>0</v>
      </c>
      <c r="F144" s="315">
        <v>0</v>
      </c>
      <c r="G144" s="315">
        <v>0</v>
      </c>
      <c r="H144" s="315">
        <v>0</v>
      </c>
      <c r="I144" s="315">
        <v>0</v>
      </c>
      <c r="J144" s="315">
        <v>0</v>
      </c>
      <c r="K144" s="315">
        <v>0</v>
      </c>
      <c r="L144" s="315">
        <v>0</v>
      </c>
      <c r="M144" s="315">
        <v>0</v>
      </c>
      <c r="N144" s="315">
        <v>0</v>
      </c>
      <c r="O144" s="315">
        <v>0</v>
      </c>
      <c r="P144" s="315">
        <v>0</v>
      </c>
      <c r="Q144" s="315">
        <v>0</v>
      </c>
      <c r="R144" s="315">
        <v>0</v>
      </c>
      <c r="S144" s="316">
        <v>0</v>
      </c>
      <c r="T144" s="317" t="e">
        <v>#DIV/0!</v>
      </c>
      <c r="U144" s="316">
        <v>0</v>
      </c>
      <c r="V144" s="316">
        <v>0</v>
      </c>
      <c r="W144" s="316">
        <v>0</v>
      </c>
      <c r="X144" s="316">
        <v>0</v>
      </c>
      <c r="Y144" s="316">
        <v>0</v>
      </c>
      <c r="Z144" s="316">
        <v>0</v>
      </c>
    </row>
    <row r="145" spans="1:26" x14ac:dyDescent="0.3">
      <c r="A145" s="322" t="s">
        <v>560</v>
      </c>
      <c r="B145" s="204">
        <v>0</v>
      </c>
      <c r="C145" s="204">
        <v>0</v>
      </c>
      <c r="D145" s="204">
        <v>0</v>
      </c>
      <c r="E145" s="204">
        <v>0</v>
      </c>
      <c r="F145" s="204">
        <v>0</v>
      </c>
      <c r="G145" s="204">
        <v>0</v>
      </c>
      <c r="H145" s="204">
        <v>0</v>
      </c>
      <c r="I145" s="204">
        <v>0</v>
      </c>
      <c r="J145" s="204">
        <v>0</v>
      </c>
      <c r="K145" s="204">
        <v>0</v>
      </c>
      <c r="L145" s="204">
        <v>0</v>
      </c>
      <c r="M145" s="204">
        <v>0</v>
      </c>
      <c r="N145" s="204">
        <v>0</v>
      </c>
      <c r="O145" s="204">
        <v>0</v>
      </c>
      <c r="P145" s="204">
        <v>0</v>
      </c>
      <c r="Q145" s="204">
        <v>0</v>
      </c>
      <c r="R145" s="204">
        <v>0</v>
      </c>
      <c r="S145" s="239">
        <v>0</v>
      </c>
      <c r="T145" s="319" t="e">
        <v>#DIV/0!</v>
      </c>
      <c r="U145" s="239">
        <v>0</v>
      </c>
      <c r="V145" s="239">
        <v>0</v>
      </c>
      <c r="W145" s="239">
        <v>0</v>
      </c>
      <c r="X145" s="239">
        <v>0</v>
      </c>
      <c r="Y145" s="239">
        <v>0</v>
      </c>
      <c r="Z145" s="239">
        <v>0</v>
      </c>
    </row>
    <row r="146" spans="1:26" x14ac:dyDescent="0.3">
      <c r="A146" s="322" t="s">
        <v>561</v>
      </c>
      <c r="B146" s="204">
        <v>0</v>
      </c>
      <c r="C146" s="204">
        <v>0</v>
      </c>
      <c r="D146" s="204">
        <v>0</v>
      </c>
      <c r="E146" s="204">
        <v>0</v>
      </c>
      <c r="F146" s="204">
        <v>0</v>
      </c>
      <c r="G146" s="204">
        <v>0</v>
      </c>
      <c r="H146" s="204">
        <v>0</v>
      </c>
      <c r="I146" s="204">
        <v>0</v>
      </c>
      <c r="J146" s="204">
        <v>0</v>
      </c>
      <c r="K146" s="204">
        <v>0</v>
      </c>
      <c r="L146" s="204">
        <v>0</v>
      </c>
      <c r="M146" s="204">
        <v>0</v>
      </c>
      <c r="N146" s="204">
        <v>0</v>
      </c>
      <c r="O146" s="204">
        <v>0</v>
      </c>
      <c r="P146" s="204">
        <v>0</v>
      </c>
      <c r="Q146" s="204">
        <v>0</v>
      </c>
      <c r="R146" s="204">
        <v>0</v>
      </c>
      <c r="S146" s="239">
        <v>0</v>
      </c>
      <c r="T146" s="319" t="e">
        <v>#DIV/0!</v>
      </c>
      <c r="U146" s="239">
        <v>0</v>
      </c>
      <c r="V146" s="239">
        <v>0</v>
      </c>
      <c r="W146" s="239">
        <v>0</v>
      </c>
      <c r="X146" s="239">
        <v>0</v>
      </c>
      <c r="Y146" s="239">
        <v>0</v>
      </c>
      <c r="Z146" s="239">
        <v>0</v>
      </c>
    </row>
    <row r="147" spans="1:26" x14ac:dyDescent="0.3">
      <c r="A147" s="322" t="s">
        <v>562</v>
      </c>
      <c r="B147" s="204">
        <v>0</v>
      </c>
      <c r="C147" s="204">
        <v>0</v>
      </c>
      <c r="D147" s="204">
        <v>0</v>
      </c>
      <c r="E147" s="204">
        <v>0</v>
      </c>
      <c r="F147" s="204">
        <v>0</v>
      </c>
      <c r="G147" s="204">
        <v>0</v>
      </c>
      <c r="H147" s="204">
        <v>0</v>
      </c>
      <c r="I147" s="204">
        <v>0</v>
      </c>
      <c r="J147" s="204">
        <v>0</v>
      </c>
      <c r="K147" s="204">
        <v>0</v>
      </c>
      <c r="L147" s="204">
        <v>0</v>
      </c>
      <c r="M147" s="204">
        <v>0</v>
      </c>
      <c r="N147" s="204">
        <v>0</v>
      </c>
      <c r="O147" s="204">
        <v>0</v>
      </c>
      <c r="P147" s="204">
        <v>0</v>
      </c>
      <c r="Q147" s="204">
        <v>0</v>
      </c>
      <c r="R147" s="204">
        <v>0</v>
      </c>
      <c r="S147" s="239">
        <v>0</v>
      </c>
      <c r="T147" s="319" t="e">
        <v>#DIV/0!</v>
      </c>
      <c r="U147" s="239">
        <v>0</v>
      </c>
      <c r="V147" s="239">
        <v>0</v>
      </c>
      <c r="W147" s="239">
        <v>0</v>
      </c>
      <c r="X147" s="239">
        <v>0</v>
      </c>
      <c r="Y147" s="239">
        <v>0</v>
      </c>
      <c r="Z147" s="239">
        <v>0</v>
      </c>
    </row>
    <row r="148" spans="1:26" x14ac:dyDescent="0.3">
      <c r="A148" s="322" t="s">
        <v>563</v>
      </c>
      <c r="B148" s="204">
        <v>0</v>
      </c>
      <c r="C148" s="204">
        <v>0</v>
      </c>
      <c r="D148" s="204">
        <v>0</v>
      </c>
      <c r="E148" s="204">
        <v>0</v>
      </c>
      <c r="F148" s="204">
        <v>0</v>
      </c>
      <c r="G148" s="204">
        <v>0</v>
      </c>
      <c r="H148" s="204">
        <v>0</v>
      </c>
      <c r="I148" s="204">
        <v>0</v>
      </c>
      <c r="J148" s="204">
        <v>0</v>
      </c>
      <c r="K148" s="204">
        <v>0</v>
      </c>
      <c r="L148" s="204">
        <v>0</v>
      </c>
      <c r="M148" s="204">
        <v>0</v>
      </c>
      <c r="N148" s="204">
        <v>0</v>
      </c>
      <c r="O148" s="204">
        <v>0</v>
      </c>
      <c r="P148" s="204">
        <v>0</v>
      </c>
      <c r="Q148" s="204">
        <v>0</v>
      </c>
      <c r="R148" s="204">
        <v>0</v>
      </c>
      <c r="S148" s="239">
        <v>0</v>
      </c>
      <c r="T148" s="319" t="e">
        <v>#DIV/0!</v>
      </c>
      <c r="U148" s="239">
        <v>0</v>
      </c>
      <c r="V148" s="239">
        <v>0</v>
      </c>
      <c r="W148" s="239">
        <v>0</v>
      </c>
      <c r="X148" s="239">
        <v>0</v>
      </c>
      <c r="Y148" s="239">
        <v>0</v>
      </c>
      <c r="Z148" s="239">
        <v>0</v>
      </c>
    </row>
    <row r="149" spans="1:26" x14ac:dyDescent="0.3">
      <c r="A149" s="322" t="s">
        <v>564</v>
      </c>
      <c r="B149" s="204">
        <v>0</v>
      </c>
      <c r="C149" s="204">
        <v>0</v>
      </c>
      <c r="D149" s="204">
        <v>0</v>
      </c>
      <c r="E149" s="204">
        <v>0</v>
      </c>
      <c r="F149" s="204">
        <v>0</v>
      </c>
      <c r="G149" s="204">
        <v>0</v>
      </c>
      <c r="H149" s="204">
        <v>0</v>
      </c>
      <c r="I149" s="204">
        <v>0</v>
      </c>
      <c r="J149" s="204">
        <v>0</v>
      </c>
      <c r="K149" s="204">
        <v>0</v>
      </c>
      <c r="L149" s="204">
        <v>0</v>
      </c>
      <c r="M149" s="204">
        <v>0</v>
      </c>
      <c r="N149" s="204">
        <v>0</v>
      </c>
      <c r="O149" s="204">
        <v>0</v>
      </c>
      <c r="P149" s="204">
        <v>0</v>
      </c>
      <c r="Q149" s="204">
        <v>0</v>
      </c>
      <c r="R149" s="204">
        <v>0</v>
      </c>
      <c r="S149" s="239">
        <v>0</v>
      </c>
      <c r="T149" s="319" t="e">
        <v>#DIV/0!</v>
      </c>
      <c r="U149" s="239">
        <v>0</v>
      </c>
      <c r="V149" s="239">
        <v>0</v>
      </c>
      <c r="W149" s="239">
        <v>0</v>
      </c>
      <c r="X149" s="239">
        <v>0</v>
      </c>
      <c r="Y149" s="239">
        <v>0</v>
      </c>
      <c r="Z149" s="239">
        <v>0</v>
      </c>
    </row>
    <row r="150" spans="1:26" x14ac:dyDescent="0.3">
      <c r="A150" s="322" t="s">
        <v>565</v>
      </c>
      <c r="B150" s="204">
        <v>0</v>
      </c>
      <c r="C150" s="204">
        <v>0</v>
      </c>
      <c r="D150" s="204">
        <v>0</v>
      </c>
      <c r="E150" s="204">
        <v>0</v>
      </c>
      <c r="F150" s="204">
        <v>0</v>
      </c>
      <c r="G150" s="204">
        <v>0</v>
      </c>
      <c r="H150" s="204">
        <v>0</v>
      </c>
      <c r="I150" s="204">
        <v>0</v>
      </c>
      <c r="J150" s="204">
        <v>0</v>
      </c>
      <c r="K150" s="204">
        <v>0</v>
      </c>
      <c r="L150" s="204">
        <v>0</v>
      </c>
      <c r="M150" s="204">
        <v>0</v>
      </c>
      <c r="N150" s="204">
        <v>0</v>
      </c>
      <c r="O150" s="204">
        <v>0</v>
      </c>
      <c r="P150" s="204">
        <v>0</v>
      </c>
      <c r="Q150" s="204">
        <v>0</v>
      </c>
      <c r="R150" s="204">
        <v>0</v>
      </c>
      <c r="S150" s="239">
        <v>0</v>
      </c>
      <c r="T150" s="319" t="e">
        <v>#DIV/0!</v>
      </c>
      <c r="U150" s="239">
        <v>0</v>
      </c>
      <c r="V150" s="239">
        <v>0</v>
      </c>
      <c r="W150" s="239">
        <v>0</v>
      </c>
      <c r="X150" s="239">
        <v>0</v>
      </c>
      <c r="Y150" s="239">
        <v>0</v>
      </c>
      <c r="Z150" s="239">
        <v>0</v>
      </c>
    </row>
    <row r="151" spans="1:26" s="321" customFormat="1" x14ac:dyDescent="0.3">
      <c r="A151" s="314" t="s">
        <v>566</v>
      </c>
      <c r="B151" s="320">
        <v>0</v>
      </c>
      <c r="C151" s="320">
        <v>0</v>
      </c>
      <c r="D151" s="320">
        <v>0</v>
      </c>
      <c r="E151" s="320">
        <v>0</v>
      </c>
      <c r="F151" s="320">
        <v>0</v>
      </c>
      <c r="G151" s="320">
        <v>0</v>
      </c>
      <c r="H151" s="320">
        <v>0</v>
      </c>
      <c r="I151" s="320">
        <v>0</v>
      </c>
      <c r="J151" s="320">
        <v>0</v>
      </c>
      <c r="K151" s="320">
        <v>0</v>
      </c>
      <c r="L151" s="320">
        <v>0</v>
      </c>
      <c r="M151" s="320">
        <v>0</v>
      </c>
      <c r="N151" s="320">
        <v>0</v>
      </c>
      <c r="O151" s="320">
        <v>0</v>
      </c>
      <c r="P151" s="320">
        <v>0</v>
      </c>
      <c r="Q151" s="320">
        <v>0</v>
      </c>
      <c r="R151" s="320">
        <v>0</v>
      </c>
      <c r="S151" s="316">
        <v>0</v>
      </c>
      <c r="T151" s="317" t="e">
        <v>#DIV/0!</v>
      </c>
      <c r="U151" s="316">
        <v>0</v>
      </c>
      <c r="V151" s="316">
        <v>0</v>
      </c>
      <c r="W151" s="316">
        <v>0</v>
      </c>
      <c r="X151" s="316">
        <v>0</v>
      </c>
      <c r="Y151" s="316">
        <v>0</v>
      </c>
      <c r="Z151" s="316">
        <v>0</v>
      </c>
    </row>
    <row r="152" spans="1:26" s="321" customFormat="1" x14ac:dyDescent="0.3">
      <c r="A152" s="314" t="s">
        <v>567</v>
      </c>
      <c r="B152" s="320">
        <v>0</v>
      </c>
      <c r="C152" s="320">
        <v>0</v>
      </c>
      <c r="D152" s="320">
        <v>0</v>
      </c>
      <c r="E152" s="320">
        <v>0</v>
      </c>
      <c r="F152" s="320">
        <v>0</v>
      </c>
      <c r="G152" s="320">
        <v>0</v>
      </c>
      <c r="H152" s="320">
        <v>0</v>
      </c>
      <c r="I152" s="320">
        <v>0</v>
      </c>
      <c r="J152" s="320">
        <v>0</v>
      </c>
      <c r="K152" s="320">
        <v>0</v>
      </c>
      <c r="L152" s="320">
        <v>0</v>
      </c>
      <c r="M152" s="320">
        <v>0</v>
      </c>
      <c r="N152" s="320">
        <v>0</v>
      </c>
      <c r="O152" s="320">
        <v>0</v>
      </c>
      <c r="P152" s="320">
        <v>0</v>
      </c>
      <c r="Q152" s="320">
        <v>0</v>
      </c>
      <c r="R152" s="320">
        <v>0</v>
      </c>
      <c r="S152" s="316">
        <v>0</v>
      </c>
      <c r="T152" s="317" t="e">
        <v>#DIV/0!</v>
      </c>
      <c r="U152" s="316">
        <v>0</v>
      </c>
      <c r="V152" s="316">
        <v>0</v>
      </c>
      <c r="W152" s="316">
        <v>0</v>
      </c>
      <c r="X152" s="316">
        <v>0</v>
      </c>
      <c r="Y152" s="316">
        <v>0</v>
      </c>
      <c r="Z152" s="316">
        <v>0</v>
      </c>
    </row>
    <row r="153" spans="1:26" x14ac:dyDescent="0.3">
      <c r="A153" s="314" t="s">
        <v>568</v>
      </c>
      <c r="B153" s="315">
        <v>0</v>
      </c>
      <c r="C153" s="315">
        <v>0</v>
      </c>
      <c r="D153" s="315">
        <v>0</v>
      </c>
      <c r="E153" s="315">
        <v>0</v>
      </c>
      <c r="F153" s="315">
        <v>0</v>
      </c>
      <c r="G153" s="315">
        <v>0</v>
      </c>
      <c r="H153" s="315">
        <v>0</v>
      </c>
      <c r="I153" s="315">
        <v>0</v>
      </c>
      <c r="J153" s="315">
        <v>0</v>
      </c>
      <c r="K153" s="315">
        <v>0</v>
      </c>
      <c r="L153" s="315">
        <v>0</v>
      </c>
      <c r="M153" s="315">
        <v>0</v>
      </c>
      <c r="N153" s="315">
        <v>0</v>
      </c>
      <c r="O153" s="315">
        <v>0</v>
      </c>
      <c r="P153" s="315">
        <v>0</v>
      </c>
      <c r="Q153" s="315">
        <v>0</v>
      </c>
      <c r="R153" s="315">
        <v>0</v>
      </c>
      <c r="S153" s="316">
        <v>0</v>
      </c>
      <c r="T153" s="317" t="e">
        <v>#DIV/0!</v>
      </c>
      <c r="U153" s="316">
        <v>0</v>
      </c>
      <c r="V153" s="316">
        <v>0</v>
      </c>
      <c r="W153" s="316">
        <v>0</v>
      </c>
      <c r="X153" s="316">
        <v>0</v>
      </c>
      <c r="Y153" s="316">
        <v>0</v>
      </c>
      <c r="Z153" s="316">
        <v>0</v>
      </c>
    </row>
    <row r="154" spans="1:26" x14ac:dyDescent="0.3">
      <c r="A154" s="322" t="s">
        <v>569</v>
      </c>
      <c r="B154" s="204">
        <v>0</v>
      </c>
      <c r="C154" s="204">
        <v>0</v>
      </c>
      <c r="D154" s="204">
        <v>0</v>
      </c>
      <c r="E154" s="204">
        <v>0</v>
      </c>
      <c r="F154" s="204">
        <v>0</v>
      </c>
      <c r="G154" s="204">
        <v>0</v>
      </c>
      <c r="H154" s="204">
        <v>0</v>
      </c>
      <c r="I154" s="204">
        <v>0</v>
      </c>
      <c r="J154" s="204">
        <v>0</v>
      </c>
      <c r="K154" s="204">
        <v>0</v>
      </c>
      <c r="L154" s="204">
        <v>0</v>
      </c>
      <c r="M154" s="204">
        <v>0</v>
      </c>
      <c r="N154" s="204">
        <v>0</v>
      </c>
      <c r="O154" s="204">
        <v>0</v>
      </c>
      <c r="P154" s="204">
        <v>0</v>
      </c>
      <c r="Q154" s="204">
        <v>0</v>
      </c>
      <c r="R154" s="204">
        <v>0</v>
      </c>
      <c r="S154" s="239">
        <v>0</v>
      </c>
      <c r="T154" s="319" t="e">
        <v>#DIV/0!</v>
      </c>
      <c r="U154" s="239">
        <v>0</v>
      </c>
      <c r="V154" s="239">
        <v>0</v>
      </c>
      <c r="W154" s="239">
        <v>0</v>
      </c>
      <c r="X154" s="239">
        <v>0</v>
      </c>
      <c r="Y154" s="239">
        <v>0</v>
      </c>
      <c r="Z154" s="239">
        <v>0</v>
      </c>
    </row>
    <row r="155" spans="1:26" x14ac:dyDescent="0.3">
      <c r="A155" s="322" t="s">
        <v>570</v>
      </c>
      <c r="B155" s="204">
        <v>0</v>
      </c>
      <c r="C155" s="204">
        <v>0</v>
      </c>
      <c r="D155" s="204">
        <v>0</v>
      </c>
      <c r="E155" s="204">
        <v>0</v>
      </c>
      <c r="F155" s="204">
        <v>0</v>
      </c>
      <c r="G155" s="204">
        <v>0</v>
      </c>
      <c r="H155" s="204">
        <v>0</v>
      </c>
      <c r="I155" s="204">
        <v>0</v>
      </c>
      <c r="J155" s="204">
        <v>0</v>
      </c>
      <c r="K155" s="204">
        <v>0</v>
      </c>
      <c r="L155" s="204">
        <v>0</v>
      </c>
      <c r="M155" s="204">
        <v>0</v>
      </c>
      <c r="N155" s="204">
        <v>0</v>
      </c>
      <c r="O155" s="204">
        <v>0</v>
      </c>
      <c r="P155" s="204">
        <v>0</v>
      </c>
      <c r="Q155" s="204">
        <v>0</v>
      </c>
      <c r="R155" s="204">
        <v>0</v>
      </c>
      <c r="S155" s="239">
        <v>0</v>
      </c>
      <c r="T155" s="319" t="e">
        <v>#DIV/0!</v>
      </c>
      <c r="U155" s="239">
        <v>0</v>
      </c>
      <c r="V155" s="239">
        <v>0</v>
      </c>
      <c r="W155" s="239">
        <v>0</v>
      </c>
      <c r="X155" s="239">
        <v>0</v>
      </c>
      <c r="Y155" s="239">
        <v>0</v>
      </c>
      <c r="Z155" s="239">
        <v>0</v>
      </c>
    </row>
    <row r="156" spans="1:26" x14ac:dyDescent="0.3">
      <c r="A156" s="322" t="s">
        <v>571</v>
      </c>
      <c r="B156" s="204">
        <v>0</v>
      </c>
      <c r="C156" s="204">
        <v>0</v>
      </c>
      <c r="D156" s="204">
        <v>0</v>
      </c>
      <c r="E156" s="204">
        <v>0</v>
      </c>
      <c r="F156" s="204">
        <v>0</v>
      </c>
      <c r="G156" s="204">
        <v>0</v>
      </c>
      <c r="H156" s="204">
        <v>0</v>
      </c>
      <c r="I156" s="204">
        <v>0</v>
      </c>
      <c r="J156" s="204">
        <v>0</v>
      </c>
      <c r="K156" s="204">
        <v>0</v>
      </c>
      <c r="L156" s="204">
        <v>0</v>
      </c>
      <c r="M156" s="204">
        <v>0</v>
      </c>
      <c r="N156" s="204">
        <v>0</v>
      </c>
      <c r="O156" s="204">
        <v>0</v>
      </c>
      <c r="P156" s="204">
        <v>0</v>
      </c>
      <c r="Q156" s="204">
        <v>0</v>
      </c>
      <c r="R156" s="204">
        <v>0</v>
      </c>
      <c r="S156" s="239">
        <v>0</v>
      </c>
      <c r="T156" s="319" t="e">
        <v>#DIV/0!</v>
      </c>
      <c r="U156" s="239">
        <v>0</v>
      </c>
      <c r="V156" s="239">
        <v>0</v>
      </c>
      <c r="W156" s="239">
        <v>0</v>
      </c>
      <c r="X156" s="239">
        <v>0</v>
      </c>
      <c r="Y156" s="239">
        <v>0</v>
      </c>
      <c r="Z156" s="239">
        <v>0</v>
      </c>
    </row>
    <row r="157" spans="1:26" x14ac:dyDescent="0.3">
      <c r="A157" s="322" t="s">
        <v>572</v>
      </c>
      <c r="B157" s="204">
        <v>0</v>
      </c>
      <c r="C157" s="204">
        <v>0</v>
      </c>
      <c r="D157" s="204">
        <v>0</v>
      </c>
      <c r="E157" s="204">
        <v>0</v>
      </c>
      <c r="F157" s="204">
        <v>0</v>
      </c>
      <c r="G157" s="204">
        <v>0</v>
      </c>
      <c r="H157" s="204">
        <v>0</v>
      </c>
      <c r="I157" s="204">
        <v>0</v>
      </c>
      <c r="J157" s="204">
        <v>0</v>
      </c>
      <c r="K157" s="204">
        <v>0</v>
      </c>
      <c r="L157" s="204">
        <v>0</v>
      </c>
      <c r="M157" s="204">
        <v>0</v>
      </c>
      <c r="N157" s="204">
        <v>0</v>
      </c>
      <c r="O157" s="204">
        <v>0</v>
      </c>
      <c r="P157" s="204">
        <v>0</v>
      </c>
      <c r="Q157" s="204">
        <v>0</v>
      </c>
      <c r="R157" s="204">
        <v>0</v>
      </c>
      <c r="S157" s="239">
        <v>0</v>
      </c>
      <c r="T157" s="319" t="e">
        <v>#DIV/0!</v>
      </c>
      <c r="U157" s="239">
        <v>0</v>
      </c>
      <c r="V157" s="239">
        <v>0</v>
      </c>
      <c r="W157" s="239">
        <v>0</v>
      </c>
      <c r="X157" s="239">
        <v>0</v>
      </c>
      <c r="Y157" s="239">
        <v>0</v>
      </c>
      <c r="Z157" s="239">
        <v>0</v>
      </c>
    </row>
    <row r="158" spans="1:26" x14ac:dyDescent="0.3">
      <c r="A158" s="322" t="s">
        <v>573</v>
      </c>
      <c r="B158" s="204">
        <v>0</v>
      </c>
      <c r="C158" s="204">
        <v>0</v>
      </c>
      <c r="D158" s="204">
        <v>0</v>
      </c>
      <c r="E158" s="204">
        <v>0</v>
      </c>
      <c r="F158" s="204">
        <v>0</v>
      </c>
      <c r="G158" s="204">
        <v>0</v>
      </c>
      <c r="H158" s="204">
        <v>0</v>
      </c>
      <c r="I158" s="204">
        <v>0</v>
      </c>
      <c r="J158" s="204">
        <v>0</v>
      </c>
      <c r="K158" s="204">
        <v>0</v>
      </c>
      <c r="L158" s="204">
        <v>0</v>
      </c>
      <c r="M158" s="204">
        <v>0</v>
      </c>
      <c r="N158" s="204">
        <v>0</v>
      </c>
      <c r="O158" s="204">
        <v>0</v>
      </c>
      <c r="P158" s="204">
        <v>0</v>
      </c>
      <c r="Q158" s="204">
        <v>0</v>
      </c>
      <c r="R158" s="204">
        <v>0</v>
      </c>
      <c r="S158" s="239">
        <v>0</v>
      </c>
      <c r="T158" s="319" t="e">
        <v>#DIV/0!</v>
      </c>
      <c r="U158" s="239">
        <v>0</v>
      </c>
      <c r="V158" s="239">
        <v>0</v>
      </c>
      <c r="W158" s="239">
        <v>0</v>
      </c>
      <c r="X158" s="239">
        <v>0</v>
      </c>
      <c r="Y158" s="239">
        <v>0</v>
      </c>
      <c r="Z158" s="239">
        <v>0</v>
      </c>
    </row>
    <row r="159" spans="1:26" x14ac:dyDescent="0.3">
      <c r="A159" s="322" t="s">
        <v>574</v>
      </c>
      <c r="B159" s="204">
        <v>0</v>
      </c>
      <c r="C159" s="204">
        <v>0</v>
      </c>
      <c r="D159" s="204">
        <v>0</v>
      </c>
      <c r="E159" s="204">
        <v>0</v>
      </c>
      <c r="F159" s="204">
        <v>0</v>
      </c>
      <c r="G159" s="204">
        <v>0</v>
      </c>
      <c r="H159" s="204">
        <v>0</v>
      </c>
      <c r="I159" s="204">
        <v>0</v>
      </c>
      <c r="J159" s="204">
        <v>0</v>
      </c>
      <c r="K159" s="204">
        <v>0</v>
      </c>
      <c r="L159" s="204">
        <v>0</v>
      </c>
      <c r="M159" s="204">
        <v>0</v>
      </c>
      <c r="N159" s="204">
        <v>0</v>
      </c>
      <c r="O159" s="204">
        <v>0</v>
      </c>
      <c r="P159" s="204">
        <v>0</v>
      </c>
      <c r="Q159" s="204">
        <v>0</v>
      </c>
      <c r="R159" s="204">
        <v>0</v>
      </c>
      <c r="S159" s="239">
        <v>0</v>
      </c>
      <c r="T159" s="319" t="e">
        <v>#DIV/0!</v>
      </c>
      <c r="U159" s="239">
        <v>0</v>
      </c>
      <c r="V159" s="239">
        <v>0</v>
      </c>
      <c r="W159" s="239">
        <v>0</v>
      </c>
      <c r="X159" s="239">
        <v>0</v>
      </c>
      <c r="Y159" s="239">
        <v>0</v>
      </c>
      <c r="Z159" s="239">
        <v>0</v>
      </c>
    </row>
    <row r="160" spans="1:26" x14ac:dyDescent="0.3">
      <c r="A160" s="322" t="s">
        <v>575</v>
      </c>
      <c r="B160" s="204">
        <v>0</v>
      </c>
      <c r="C160" s="204">
        <v>0</v>
      </c>
      <c r="D160" s="204">
        <v>0</v>
      </c>
      <c r="E160" s="204">
        <v>0</v>
      </c>
      <c r="F160" s="204">
        <v>0</v>
      </c>
      <c r="G160" s="204">
        <v>0</v>
      </c>
      <c r="H160" s="204">
        <v>0</v>
      </c>
      <c r="I160" s="204">
        <v>0</v>
      </c>
      <c r="J160" s="204">
        <v>0</v>
      </c>
      <c r="K160" s="204">
        <v>0</v>
      </c>
      <c r="L160" s="204">
        <v>0</v>
      </c>
      <c r="M160" s="204">
        <v>0</v>
      </c>
      <c r="N160" s="204">
        <v>0</v>
      </c>
      <c r="O160" s="204">
        <v>0</v>
      </c>
      <c r="P160" s="204">
        <v>0</v>
      </c>
      <c r="Q160" s="204">
        <v>0</v>
      </c>
      <c r="R160" s="204">
        <v>0</v>
      </c>
      <c r="S160" s="239">
        <v>0</v>
      </c>
      <c r="T160" s="319" t="e">
        <v>#DIV/0!</v>
      </c>
      <c r="U160" s="239">
        <v>0</v>
      </c>
      <c r="V160" s="239">
        <v>0</v>
      </c>
      <c r="W160" s="239">
        <v>0</v>
      </c>
      <c r="X160" s="239">
        <v>0</v>
      </c>
      <c r="Y160" s="239">
        <v>0</v>
      </c>
      <c r="Z160" s="239">
        <v>0</v>
      </c>
    </row>
    <row r="161" spans="1:26" x14ac:dyDescent="0.3">
      <c r="A161" s="322" t="s">
        <v>576</v>
      </c>
      <c r="B161" s="204">
        <v>0</v>
      </c>
      <c r="C161" s="204">
        <v>0</v>
      </c>
      <c r="D161" s="204">
        <v>0</v>
      </c>
      <c r="E161" s="204">
        <v>0</v>
      </c>
      <c r="F161" s="204">
        <v>0</v>
      </c>
      <c r="G161" s="204">
        <v>0</v>
      </c>
      <c r="H161" s="204">
        <v>0</v>
      </c>
      <c r="I161" s="204">
        <v>0</v>
      </c>
      <c r="J161" s="204">
        <v>0</v>
      </c>
      <c r="K161" s="204">
        <v>0</v>
      </c>
      <c r="L161" s="204">
        <v>0</v>
      </c>
      <c r="M161" s="204">
        <v>0</v>
      </c>
      <c r="N161" s="204">
        <v>0</v>
      </c>
      <c r="O161" s="204">
        <v>0</v>
      </c>
      <c r="P161" s="204">
        <v>0</v>
      </c>
      <c r="Q161" s="204">
        <v>0</v>
      </c>
      <c r="R161" s="204">
        <v>0</v>
      </c>
      <c r="S161" s="239">
        <v>0</v>
      </c>
      <c r="T161" s="319" t="e">
        <v>#DIV/0!</v>
      </c>
      <c r="U161" s="239">
        <v>0</v>
      </c>
      <c r="V161" s="239">
        <v>0</v>
      </c>
      <c r="W161" s="239">
        <v>0</v>
      </c>
      <c r="X161" s="239">
        <v>0</v>
      </c>
      <c r="Y161" s="239">
        <v>0</v>
      </c>
      <c r="Z161" s="239">
        <v>0</v>
      </c>
    </row>
    <row r="162" spans="1:26" x14ac:dyDescent="0.3">
      <c r="A162" s="322" t="s">
        <v>577</v>
      </c>
      <c r="B162" s="204">
        <v>0</v>
      </c>
      <c r="C162" s="204">
        <v>0</v>
      </c>
      <c r="D162" s="204">
        <v>0</v>
      </c>
      <c r="E162" s="204">
        <v>0</v>
      </c>
      <c r="F162" s="204">
        <v>0</v>
      </c>
      <c r="G162" s="204">
        <v>0</v>
      </c>
      <c r="H162" s="204">
        <v>0</v>
      </c>
      <c r="I162" s="204">
        <v>0</v>
      </c>
      <c r="J162" s="204">
        <v>0</v>
      </c>
      <c r="K162" s="204">
        <v>0</v>
      </c>
      <c r="L162" s="204">
        <v>0</v>
      </c>
      <c r="M162" s="204">
        <v>0</v>
      </c>
      <c r="N162" s="204">
        <v>0</v>
      </c>
      <c r="O162" s="204">
        <v>0</v>
      </c>
      <c r="P162" s="204">
        <v>0</v>
      </c>
      <c r="Q162" s="204">
        <v>0</v>
      </c>
      <c r="R162" s="204">
        <v>0</v>
      </c>
      <c r="S162" s="239">
        <v>0</v>
      </c>
      <c r="T162" s="319" t="e">
        <v>#DIV/0!</v>
      </c>
      <c r="U162" s="239">
        <v>0</v>
      </c>
      <c r="V162" s="239">
        <v>0</v>
      </c>
      <c r="W162" s="239">
        <v>0</v>
      </c>
      <c r="X162" s="239">
        <v>0</v>
      </c>
      <c r="Y162" s="239">
        <v>0</v>
      </c>
      <c r="Z162" s="239">
        <v>0</v>
      </c>
    </row>
    <row r="163" spans="1:26" x14ac:dyDescent="0.3">
      <c r="A163" s="322" t="s">
        <v>578</v>
      </c>
      <c r="B163" s="204">
        <v>0</v>
      </c>
      <c r="C163" s="204">
        <v>0</v>
      </c>
      <c r="D163" s="204">
        <v>0</v>
      </c>
      <c r="E163" s="204">
        <v>0</v>
      </c>
      <c r="F163" s="204">
        <v>0</v>
      </c>
      <c r="G163" s="204">
        <v>0</v>
      </c>
      <c r="H163" s="204">
        <v>0</v>
      </c>
      <c r="I163" s="204">
        <v>0</v>
      </c>
      <c r="J163" s="204">
        <v>0</v>
      </c>
      <c r="K163" s="204">
        <v>0</v>
      </c>
      <c r="L163" s="204">
        <v>0</v>
      </c>
      <c r="M163" s="204">
        <v>0</v>
      </c>
      <c r="N163" s="204">
        <v>0</v>
      </c>
      <c r="O163" s="204">
        <v>0</v>
      </c>
      <c r="P163" s="204">
        <v>0</v>
      </c>
      <c r="Q163" s="204">
        <v>0</v>
      </c>
      <c r="R163" s="204">
        <v>0</v>
      </c>
      <c r="S163" s="239">
        <v>0</v>
      </c>
      <c r="T163" s="319" t="e">
        <v>#DIV/0!</v>
      </c>
      <c r="U163" s="239">
        <v>0</v>
      </c>
      <c r="V163" s="239">
        <v>0</v>
      </c>
      <c r="W163" s="239">
        <v>0</v>
      </c>
      <c r="X163" s="239">
        <v>0</v>
      </c>
      <c r="Y163" s="239">
        <v>0</v>
      </c>
      <c r="Z163" s="239">
        <v>0</v>
      </c>
    </row>
    <row r="164" spans="1:26" x14ac:dyDescent="0.3">
      <c r="A164" s="322" t="s">
        <v>579</v>
      </c>
      <c r="B164" s="204">
        <v>0</v>
      </c>
      <c r="C164" s="204">
        <v>0</v>
      </c>
      <c r="D164" s="204">
        <v>0</v>
      </c>
      <c r="E164" s="204">
        <v>0</v>
      </c>
      <c r="F164" s="204">
        <v>0</v>
      </c>
      <c r="G164" s="204">
        <v>0</v>
      </c>
      <c r="H164" s="204">
        <v>0</v>
      </c>
      <c r="I164" s="204">
        <v>0</v>
      </c>
      <c r="J164" s="204">
        <v>0</v>
      </c>
      <c r="K164" s="204">
        <v>0</v>
      </c>
      <c r="L164" s="204">
        <v>0</v>
      </c>
      <c r="M164" s="204">
        <v>0</v>
      </c>
      <c r="N164" s="204">
        <v>0</v>
      </c>
      <c r="O164" s="204">
        <v>0</v>
      </c>
      <c r="P164" s="204">
        <v>0</v>
      </c>
      <c r="Q164" s="204">
        <v>0</v>
      </c>
      <c r="R164" s="204">
        <v>0</v>
      </c>
      <c r="S164" s="239">
        <v>0</v>
      </c>
      <c r="T164" s="319" t="e">
        <v>#DIV/0!</v>
      </c>
      <c r="U164" s="239">
        <v>0</v>
      </c>
      <c r="V164" s="239">
        <v>0</v>
      </c>
      <c r="W164" s="239">
        <v>0</v>
      </c>
      <c r="X164" s="239">
        <v>0</v>
      </c>
      <c r="Y164" s="239">
        <v>0</v>
      </c>
      <c r="Z164" s="239">
        <v>0</v>
      </c>
    </row>
    <row r="165" spans="1:26" x14ac:dyDescent="0.3">
      <c r="A165" s="322" t="s">
        <v>580</v>
      </c>
      <c r="B165" s="204">
        <v>0</v>
      </c>
      <c r="C165" s="204">
        <v>0</v>
      </c>
      <c r="D165" s="204">
        <v>0</v>
      </c>
      <c r="E165" s="204">
        <v>0</v>
      </c>
      <c r="F165" s="204">
        <v>0</v>
      </c>
      <c r="G165" s="204">
        <v>0</v>
      </c>
      <c r="H165" s="204">
        <v>0</v>
      </c>
      <c r="I165" s="204">
        <v>0</v>
      </c>
      <c r="J165" s="204">
        <v>0</v>
      </c>
      <c r="K165" s="204">
        <v>0</v>
      </c>
      <c r="L165" s="204">
        <v>0</v>
      </c>
      <c r="M165" s="204">
        <v>0</v>
      </c>
      <c r="N165" s="204">
        <v>0</v>
      </c>
      <c r="O165" s="204">
        <v>0</v>
      </c>
      <c r="P165" s="204">
        <v>0</v>
      </c>
      <c r="Q165" s="204">
        <v>0</v>
      </c>
      <c r="R165" s="204">
        <v>0</v>
      </c>
      <c r="S165" s="239">
        <v>0</v>
      </c>
      <c r="T165" s="319" t="e">
        <v>#DIV/0!</v>
      </c>
      <c r="U165" s="239">
        <v>0</v>
      </c>
      <c r="V165" s="239">
        <v>0</v>
      </c>
      <c r="W165" s="239">
        <v>0</v>
      </c>
      <c r="X165" s="239">
        <v>0</v>
      </c>
      <c r="Y165" s="239">
        <v>0</v>
      </c>
      <c r="Z165" s="239">
        <v>0</v>
      </c>
    </row>
    <row r="166" spans="1:26" x14ac:dyDescent="0.3">
      <c r="A166" s="314" t="s">
        <v>581</v>
      </c>
      <c r="B166" s="315">
        <v>0</v>
      </c>
      <c r="C166" s="315">
        <v>0</v>
      </c>
      <c r="D166" s="315">
        <v>0</v>
      </c>
      <c r="E166" s="315">
        <v>0</v>
      </c>
      <c r="F166" s="315">
        <v>0</v>
      </c>
      <c r="G166" s="315">
        <v>0</v>
      </c>
      <c r="H166" s="315">
        <v>0</v>
      </c>
      <c r="I166" s="315">
        <v>0</v>
      </c>
      <c r="J166" s="315">
        <v>0</v>
      </c>
      <c r="K166" s="315">
        <v>0</v>
      </c>
      <c r="L166" s="315">
        <v>0</v>
      </c>
      <c r="M166" s="315">
        <v>0</v>
      </c>
      <c r="N166" s="315">
        <v>0</v>
      </c>
      <c r="O166" s="315">
        <v>0</v>
      </c>
      <c r="P166" s="315">
        <v>0</v>
      </c>
      <c r="Q166" s="315">
        <v>0</v>
      </c>
      <c r="R166" s="315">
        <v>0</v>
      </c>
      <c r="S166" s="316">
        <v>0</v>
      </c>
      <c r="T166" s="317" t="e">
        <v>#DIV/0!</v>
      </c>
      <c r="U166" s="316">
        <v>0</v>
      </c>
      <c r="V166" s="316">
        <v>0</v>
      </c>
      <c r="W166" s="316">
        <v>0</v>
      </c>
      <c r="X166" s="316">
        <v>0</v>
      </c>
      <c r="Y166" s="316">
        <v>0</v>
      </c>
      <c r="Z166" s="316">
        <v>0</v>
      </c>
    </row>
    <row r="167" spans="1:26" x14ac:dyDescent="0.3">
      <c r="A167" s="322" t="s">
        <v>582</v>
      </c>
      <c r="B167" s="204">
        <v>0</v>
      </c>
      <c r="C167" s="204">
        <v>0</v>
      </c>
      <c r="D167" s="204">
        <v>0</v>
      </c>
      <c r="E167" s="204">
        <v>0</v>
      </c>
      <c r="F167" s="204">
        <v>0</v>
      </c>
      <c r="G167" s="204">
        <v>0</v>
      </c>
      <c r="H167" s="204">
        <v>0</v>
      </c>
      <c r="I167" s="204">
        <v>0</v>
      </c>
      <c r="J167" s="204">
        <v>0</v>
      </c>
      <c r="K167" s="204">
        <v>0</v>
      </c>
      <c r="L167" s="204">
        <v>0</v>
      </c>
      <c r="M167" s="204">
        <v>0</v>
      </c>
      <c r="N167" s="204">
        <v>0</v>
      </c>
      <c r="O167" s="204">
        <v>0</v>
      </c>
      <c r="P167" s="204">
        <v>0</v>
      </c>
      <c r="Q167" s="204">
        <v>0</v>
      </c>
      <c r="R167" s="204">
        <v>0</v>
      </c>
      <c r="S167" s="239">
        <v>0</v>
      </c>
      <c r="T167" s="319" t="e">
        <v>#DIV/0!</v>
      </c>
      <c r="U167" s="239">
        <v>0</v>
      </c>
      <c r="V167" s="239">
        <v>0</v>
      </c>
      <c r="W167" s="239">
        <v>0</v>
      </c>
      <c r="X167" s="239">
        <v>0</v>
      </c>
      <c r="Y167" s="239">
        <v>0</v>
      </c>
      <c r="Z167" s="239">
        <v>0</v>
      </c>
    </row>
    <row r="168" spans="1:26" x14ac:dyDescent="0.3">
      <c r="A168" s="322" t="s">
        <v>583</v>
      </c>
      <c r="B168" s="204">
        <v>0</v>
      </c>
      <c r="C168" s="204">
        <v>0</v>
      </c>
      <c r="D168" s="204">
        <v>0</v>
      </c>
      <c r="E168" s="204">
        <v>0</v>
      </c>
      <c r="F168" s="204">
        <v>0</v>
      </c>
      <c r="G168" s="204">
        <v>0</v>
      </c>
      <c r="H168" s="204">
        <v>0</v>
      </c>
      <c r="I168" s="204">
        <v>0</v>
      </c>
      <c r="J168" s="204">
        <v>0</v>
      </c>
      <c r="K168" s="204">
        <v>0</v>
      </c>
      <c r="L168" s="204">
        <v>0</v>
      </c>
      <c r="M168" s="204">
        <v>0</v>
      </c>
      <c r="N168" s="204">
        <v>0</v>
      </c>
      <c r="O168" s="204">
        <v>0</v>
      </c>
      <c r="P168" s="204">
        <v>0</v>
      </c>
      <c r="Q168" s="204">
        <v>0</v>
      </c>
      <c r="R168" s="204">
        <v>0</v>
      </c>
      <c r="S168" s="239">
        <v>0</v>
      </c>
      <c r="T168" s="319" t="e">
        <v>#DIV/0!</v>
      </c>
      <c r="U168" s="239">
        <v>0</v>
      </c>
      <c r="V168" s="239">
        <v>0</v>
      </c>
      <c r="W168" s="239">
        <v>0</v>
      </c>
      <c r="X168" s="239">
        <v>0</v>
      </c>
      <c r="Y168" s="239">
        <v>0</v>
      </c>
      <c r="Z168" s="239">
        <v>0</v>
      </c>
    </row>
    <row r="169" spans="1:26" x14ac:dyDescent="0.3">
      <c r="A169" s="322" t="s">
        <v>584</v>
      </c>
      <c r="B169" s="204">
        <v>0</v>
      </c>
      <c r="C169" s="204">
        <v>0</v>
      </c>
      <c r="D169" s="204">
        <v>0</v>
      </c>
      <c r="E169" s="204">
        <v>0</v>
      </c>
      <c r="F169" s="204">
        <v>0</v>
      </c>
      <c r="G169" s="204">
        <v>0</v>
      </c>
      <c r="H169" s="204">
        <v>0</v>
      </c>
      <c r="I169" s="204">
        <v>0</v>
      </c>
      <c r="J169" s="204">
        <v>0</v>
      </c>
      <c r="K169" s="204">
        <v>0</v>
      </c>
      <c r="L169" s="204">
        <v>0</v>
      </c>
      <c r="M169" s="204">
        <v>0</v>
      </c>
      <c r="N169" s="204">
        <v>0</v>
      </c>
      <c r="O169" s="204">
        <v>0</v>
      </c>
      <c r="P169" s="204">
        <v>0</v>
      </c>
      <c r="Q169" s="204">
        <v>0</v>
      </c>
      <c r="R169" s="204">
        <v>0</v>
      </c>
      <c r="S169" s="239">
        <v>0</v>
      </c>
      <c r="T169" s="319" t="e">
        <v>#DIV/0!</v>
      </c>
      <c r="U169" s="239">
        <v>0</v>
      </c>
      <c r="V169" s="239">
        <v>0</v>
      </c>
      <c r="W169" s="239">
        <v>0</v>
      </c>
      <c r="X169" s="239">
        <v>0</v>
      </c>
      <c r="Y169" s="239">
        <v>0</v>
      </c>
      <c r="Z169" s="239">
        <v>0</v>
      </c>
    </row>
    <row r="170" spans="1:26" x14ac:dyDescent="0.3">
      <c r="A170" s="308" t="s">
        <v>585</v>
      </c>
      <c r="B170" s="309">
        <v>73453680</v>
      </c>
      <c r="C170" s="309">
        <v>73453680</v>
      </c>
      <c r="D170" s="309">
        <v>73453680</v>
      </c>
      <c r="E170" s="309">
        <v>69278519</v>
      </c>
      <c r="F170" s="309">
        <v>68919433</v>
      </c>
      <c r="G170" s="309">
        <v>0</v>
      </c>
      <c r="H170" s="309">
        <v>0</v>
      </c>
      <c r="I170" s="309">
        <v>21917250</v>
      </c>
      <c r="J170" s="309">
        <v>29880</v>
      </c>
      <c r="K170" s="309">
        <v>1988820</v>
      </c>
      <c r="L170" s="309">
        <v>21324846</v>
      </c>
      <c r="M170" s="309">
        <v>1044522</v>
      </c>
      <c r="N170" s="309">
        <v>1070800</v>
      </c>
      <c r="O170" s="309">
        <v>21543315</v>
      </c>
      <c r="P170" s="309">
        <v>0</v>
      </c>
      <c r="Q170" s="309">
        <v>0</v>
      </c>
      <c r="R170" s="309">
        <v>0</v>
      </c>
      <c r="S170" s="310">
        <v>68919433</v>
      </c>
      <c r="T170" s="311">
        <v>0.93827066254543001</v>
      </c>
      <c r="U170" s="310">
        <v>4534247</v>
      </c>
      <c r="V170" s="310">
        <v>0</v>
      </c>
      <c r="W170" s="310">
        <v>4175161</v>
      </c>
      <c r="X170" s="310">
        <v>4175161</v>
      </c>
      <c r="Y170" s="310">
        <v>359086</v>
      </c>
      <c r="Z170" s="310">
        <v>0</v>
      </c>
    </row>
    <row r="171" spans="1:26" x14ac:dyDescent="0.3">
      <c r="A171" s="314" t="s">
        <v>586</v>
      </c>
      <c r="B171" s="315">
        <v>0</v>
      </c>
      <c r="C171" s="315">
        <v>0</v>
      </c>
      <c r="D171" s="315">
        <v>0</v>
      </c>
      <c r="E171" s="315">
        <v>0</v>
      </c>
      <c r="F171" s="315">
        <v>0</v>
      </c>
      <c r="G171" s="315">
        <v>0</v>
      </c>
      <c r="H171" s="315">
        <v>0</v>
      </c>
      <c r="I171" s="315">
        <v>0</v>
      </c>
      <c r="J171" s="315">
        <v>0</v>
      </c>
      <c r="K171" s="315">
        <v>0</v>
      </c>
      <c r="L171" s="315">
        <v>0</v>
      </c>
      <c r="M171" s="315">
        <v>0</v>
      </c>
      <c r="N171" s="315">
        <v>0</v>
      </c>
      <c r="O171" s="315">
        <v>0</v>
      </c>
      <c r="P171" s="315">
        <v>0</v>
      </c>
      <c r="Q171" s="315">
        <v>0</v>
      </c>
      <c r="R171" s="315">
        <v>0</v>
      </c>
      <c r="S171" s="316">
        <v>0</v>
      </c>
      <c r="T171" s="317" t="e">
        <v>#DIV/0!</v>
      </c>
      <c r="U171" s="316">
        <v>0</v>
      </c>
      <c r="V171" s="316">
        <v>0</v>
      </c>
      <c r="W171" s="316">
        <v>0</v>
      </c>
      <c r="X171" s="316">
        <v>0</v>
      </c>
      <c r="Y171" s="316">
        <v>0</v>
      </c>
      <c r="Z171" s="316">
        <v>0</v>
      </c>
    </row>
    <row r="172" spans="1:26" x14ac:dyDescent="0.3">
      <c r="A172" s="322" t="s">
        <v>587</v>
      </c>
      <c r="B172" s="323">
        <v>0</v>
      </c>
      <c r="C172" s="323">
        <v>0</v>
      </c>
      <c r="D172" s="323">
        <v>0</v>
      </c>
      <c r="E172" s="323">
        <v>0</v>
      </c>
      <c r="F172" s="323">
        <v>0</v>
      </c>
      <c r="G172" s="323">
        <v>0</v>
      </c>
      <c r="H172" s="323">
        <v>0</v>
      </c>
      <c r="I172" s="323">
        <v>0</v>
      </c>
      <c r="J172" s="323">
        <v>0</v>
      </c>
      <c r="K172" s="323">
        <v>0</v>
      </c>
      <c r="L172" s="323">
        <v>0</v>
      </c>
      <c r="M172" s="323">
        <v>0</v>
      </c>
      <c r="N172" s="323">
        <v>0</v>
      </c>
      <c r="O172" s="323">
        <v>0</v>
      </c>
      <c r="P172" s="323">
        <v>0</v>
      </c>
      <c r="Q172" s="323">
        <v>0</v>
      </c>
      <c r="R172" s="323">
        <v>0</v>
      </c>
      <c r="S172" s="239">
        <v>0</v>
      </c>
      <c r="T172" s="319" t="e">
        <v>#DIV/0!</v>
      </c>
      <c r="U172" s="239">
        <v>0</v>
      </c>
      <c r="V172" s="239">
        <v>0</v>
      </c>
      <c r="W172" s="239">
        <v>0</v>
      </c>
      <c r="X172" s="239">
        <v>0</v>
      </c>
      <c r="Y172" s="239">
        <v>0</v>
      </c>
      <c r="Z172" s="239">
        <v>0</v>
      </c>
    </row>
    <row r="173" spans="1:26" x14ac:dyDescent="0.3">
      <c r="A173" s="324" t="s">
        <v>588</v>
      </c>
      <c r="B173" s="204">
        <v>0</v>
      </c>
      <c r="C173" s="204">
        <v>0</v>
      </c>
      <c r="D173" s="204">
        <v>0</v>
      </c>
      <c r="E173" s="204">
        <v>0</v>
      </c>
      <c r="F173" s="204">
        <v>0</v>
      </c>
      <c r="G173" s="204">
        <v>0</v>
      </c>
      <c r="H173" s="204">
        <v>0</v>
      </c>
      <c r="I173" s="204">
        <v>0</v>
      </c>
      <c r="J173" s="204">
        <v>0</v>
      </c>
      <c r="K173" s="204">
        <v>0</v>
      </c>
      <c r="L173" s="204">
        <v>0</v>
      </c>
      <c r="M173" s="204">
        <v>0</v>
      </c>
      <c r="N173" s="204">
        <v>0</v>
      </c>
      <c r="O173" s="204">
        <v>0</v>
      </c>
      <c r="P173" s="204">
        <v>0</v>
      </c>
      <c r="Q173" s="204">
        <v>0</v>
      </c>
      <c r="R173" s="204">
        <v>0</v>
      </c>
      <c r="S173" s="239">
        <v>0</v>
      </c>
      <c r="T173" s="319" t="e">
        <v>#DIV/0!</v>
      </c>
      <c r="U173" s="239">
        <v>0</v>
      </c>
      <c r="V173" s="239">
        <v>0</v>
      </c>
      <c r="W173" s="239">
        <v>0</v>
      </c>
      <c r="X173" s="239">
        <v>0</v>
      </c>
      <c r="Y173" s="239">
        <v>0</v>
      </c>
      <c r="Z173" s="239">
        <v>0</v>
      </c>
    </row>
    <row r="174" spans="1:26" x14ac:dyDescent="0.3">
      <c r="A174" s="324" t="s">
        <v>589</v>
      </c>
      <c r="B174" s="204">
        <v>0</v>
      </c>
      <c r="C174" s="204">
        <v>0</v>
      </c>
      <c r="D174" s="204">
        <v>0</v>
      </c>
      <c r="E174" s="204">
        <v>0</v>
      </c>
      <c r="F174" s="204">
        <v>0</v>
      </c>
      <c r="G174" s="204">
        <v>0</v>
      </c>
      <c r="H174" s="204">
        <v>0</v>
      </c>
      <c r="I174" s="204">
        <v>0</v>
      </c>
      <c r="J174" s="204">
        <v>0</v>
      </c>
      <c r="K174" s="204">
        <v>0</v>
      </c>
      <c r="L174" s="204">
        <v>0</v>
      </c>
      <c r="M174" s="204">
        <v>0</v>
      </c>
      <c r="N174" s="204">
        <v>0</v>
      </c>
      <c r="O174" s="204">
        <v>0</v>
      </c>
      <c r="P174" s="204">
        <v>0</v>
      </c>
      <c r="Q174" s="204">
        <v>0</v>
      </c>
      <c r="R174" s="204">
        <v>0</v>
      </c>
      <c r="S174" s="239">
        <v>0</v>
      </c>
      <c r="T174" s="319" t="e">
        <v>#DIV/0!</v>
      </c>
      <c r="U174" s="239">
        <v>0</v>
      </c>
      <c r="V174" s="239">
        <v>0</v>
      </c>
      <c r="W174" s="239">
        <v>0</v>
      </c>
      <c r="X174" s="239">
        <v>0</v>
      </c>
      <c r="Y174" s="239">
        <v>0</v>
      </c>
      <c r="Z174" s="239">
        <v>0</v>
      </c>
    </row>
    <row r="175" spans="1:26" x14ac:dyDescent="0.3">
      <c r="A175" s="322" t="s">
        <v>590</v>
      </c>
      <c r="B175" s="204">
        <v>0</v>
      </c>
      <c r="C175" s="204">
        <v>0</v>
      </c>
      <c r="D175" s="204">
        <v>0</v>
      </c>
      <c r="E175" s="204">
        <v>0</v>
      </c>
      <c r="F175" s="204">
        <v>0</v>
      </c>
      <c r="G175" s="204">
        <v>0</v>
      </c>
      <c r="H175" s="204">
        <v>0</v>
      </c>
      <c r="I175" s="204">
        <v>0</v>
      </c>
      <c r="J175" s="204">
        <v>0</v>
      </c>
      <c r="K175" s="204">
        <v>0</v>
      </c>
      <c r="L175" s="204">
        <v>0</v>
      </c>
      <c r="M175" s="204">
        <v>0</v>
      </c>
      <c r="N175" s="204">
        <v>0</v>
      </c>
      <c r="O175" s="204">
        <v>0</v>
      </c>
      <c r="P175" s="204">
        <v>0</v>
      </c>
      <c r="Q175" s="204">
        <v>0</v>
      </c>
      <c r="R175" s="204">
        <v>0</v>
      </c>
      <c r="S175" s="239">
        <v>0</v>
      </c>
      <c r="T175" s="319" t="e">
        <v>#DIV/0!</v>
      </c>
      <c r="U175" s="239">
        <v>0</v>
      </c>
      <c r="V175" s="239">
        <v>0</v>
      </c>
      <c r="W175" s="239">
        <v>0</v>
      </c>
      <c r="X175" s="239">
        <v>0</v>
      </c>
      <c r="Y175" s="239">
        <v>0</v>
      </c>
      <c r="Z175" s="239">
        <v>0</v>
      </c>
    </row>
    <row r="176" spans="1:26" x14ac:dyDescent="0.3">
      <c r="A176" s="322" t="s">
        <v>591</v>
      </c>
      <c r="B176" s="204">
        <v>0</v>
      </c>
      <c r="C176" s="204">
        <v>0</v>
      </c>
      <c r="D176" s="204">
        <v>0</v>
      </c>
      <c r="E176" s="204">
        <v>0</v>
      </c>
      <c r="F176" s="204">
        <v>0</v>
      </c>
      <c r="G176" s="204">
        <v>0</v>
      </c>
      <c r="H176" s="204">
        <v>0</v>
      </c>
      <c r="I176" s="204">
        <v>0</v>
      </c>
      <c r="J176" s="204">
        <v>0</v>
      </c>
      <c r="K176" s="204">
        <v>0</v>
      </c>
      <c r="L176" s="204">
        <v>0</v>
      </c>
      <c r="M176" s="204">
        <v>0</v>
      </c>
      <c r="N176" s="204">
        <v>0</v>
      </c>
      <c r="O176" s="204">
        <v>0</v>
      </c>
      <c r="P176" s="204">
        <v>0</v>
      </c>
      <c r="Q176" s="204">
        <v>0</v>
      </c>
      <c r="R176" s="204">
        <v>0</v>
      </c>
      <c r="S176" s="239">
        <v>0</v>
      </c>
      <c r="T176" s="319" t="e">
        <v>#DIV/0!</v>
      </c>
      <c r="U176" s="239">
        <v>0</v>
      </c>
      <c r="V176" s="239">
        <v>0</v>
      </c>
      <c r="W176" s="239">
        <v>0</v>
      </c>
      <c r="X176" s="239">
        <v>0</v>
      </c>
      <c r="Y176" s="239">
        <v>0</v>
      </c>
      <c r="Z176" s="239">
        <v>0</v>
      </c>
    </row>
    <row r="177" spans="1:26" x14ac:dyDescent="0.3">
      <c r="A177" s="322" t="s">
        <v>592</v>
      </c>
      <c r="B177" s="204">
        <v>0</v>
      </c>
      <c r="C177" s="204">
        <v>0</v>
      </c>
      <c r="D177" s="204">
        <v>0</v>
      </c>
      <c r="E177" s="204">
        <v>0</v>
      </c>
      <c r="F177" s="204">
        <v>0</v>
      </c>
      <c r="G177" s="204">
        <v>0</v>
      </c>
      <c r="H177" s="204">
        <v>0</v>
      </c>
      <c r="I177" s="204">
        <v>0</v>
      </c>
      <c r="J177" s="204">
        <v>0</v>
      </c>
      <c r="K177" s="204">
        <v>0</v>
      </c>
      <c r="L177" s="204">
        <v>0</v>
      </c>
      <c r="M177" s="204">
        <v>0</v>
      </c>
      <c r="N177" s="204">
        <v>0</v>
      </c>
      <c r="O177" s="204">
        <v>0</v>
      </c>
      <c r="P177" s="204">
        <v>0</v>
      </c>
      <c r="Q177" s="204">
        <v>0</v>
      </c>
      <c r="R177" s="204">
        <v>0</v>
      </c>
      <c r="S177" s="239">
        <v>0</v>
      </c>
      <c r="T177" s="319" t="e">
        <v>#DIV/0!</v>
      </c>
      <c r="U177" s="239">
        <v>0</v>
      </c>
      <c r="V177" s="239">
        <v>0</v>
      </c>
      <c r="W177" s="239">
        <v>0</v>
      </c>
      <c r="X177" s="239">
        <v>0</v>
      </c>
      <c r="Y177" s="239">
        <v>0</v>
      </c>
      <c r="Z177" s="239">
        <v>0</v>
      </c>
    </row>
    <row r="178" spans="1:26" x14ac:dyDescent="0.3">
      <c r="A178" s="314" t="s">
        <v>593</v>
      </c>
      <c r="B178" s="315">
        <v>0</v>
      </c>
      <c r="C178" s="315">
        <v>0</v>
      </c>
      <c r="D178" s="315">
        <v>0</v>
      </c>
      <c r="E178" s="315">
        <v>0</v>
      </c>
      <c r="F178" s="315">
        <v>0</v>
      </c>
      <c r="G178" s="315">
        <v>0</v>
      </c>
      <c r="H178" s="315">
        <v>0</v>
      </c>
      <c r="I178" s="315">
        <v>0</v>
      </c>
      <c r="J178" s="315">
        <v>0</v>
      </c>
      <c r="K178" s="315">
        <v>0</v>
      </c>
      <c r="L178" s="315">
        <v>0</v>
      </c>
      <c r="M178" s="315">
        <v>0</v>
      </c>
      <c r="N178" s="315">
        <v>0</v>
      </c>
      <c r="O178" s="315">
        <v>0</v>
      </c>
      <c r="P178" s="315">
        <v>0</v>
      </c>
      <c r="Q178" s="315">
        <v>0</v>
      </c>
      <c r="R178" s="315">
        <v>0</v>
      </c>
      <c r="S178" s="316">
        <v>0</v>
      </c>
      <c r="T178" s="317" t="e">
        <v>#DIV/0!</v>
      </c>
      <c r="U178" s="316">
        <v>0</v>
      </c>
      <c r="V178" s="316">
        <v>0</v>
      </c>
      <c r="W178" s="316">
        <v>0</v>
      </c>
      <c r="X178" s="316">
        <v>0</v>
      </c>
      <c r="Y178" s="316">
        <v>0</v>
      </c>
      <c r="Z178" s="316">
        <v>0</v>
      </c>
    </row>
    <row r="179" spans="1:26" x14ac:dyDescent="0.3">
      <c r="A179" s="322" t="s">
        <v>594</v>
      </c>
      <c r="B179" s="204">
        <v>0</v>
      </c>
      <c r="C179" s="204">
        <v>0</v>
      </c>
      <c r="D179" s="204">
        <v>0</v>
      </c>
      <c r="E179" s="204">
        <v>0</v>
      </c>
      <c r="F179" s="204">
        <v>0</v>
      </c>
      <c r="G179" s="204">
        <v>0</v>
      </c>
      <c r="H179" s="204">
        <v>0</v>
      </c>
      <c r="I179" s="204">
        <v>0</v>
      </c>
      <c r="J179" s="204">
        <v>0</v>
      </c>
      <c r="K179" s="204">
        <v>0</v>
      </c>
      <c r="L179" s="204">
        <v>0</v>
      </c>
      <c r="M179" s="204">
        <v>0</v>
      </c>
      <c r="N179" s="204">
        <v>0</v>
      </c>
      <c r="O179" s="204">
        <v>0</v>
      </c>
      <c r="P179" s="204">
        <v>0</v>
      </c>
      <c r="Q179" s="204">
        <v>0</v>
      </c>
      <c r="R179" s="204">
        <v>0</v>
      </c>
      <c r="S179" s="239">
        <v>0</v>
      </c>
      <c r="T179" s="319" t="e">
        <v>#DIV/0!</v>
      </c>
      <c r="U179" s="239">
        <v>0</v>
      </c>
      <c r="V179" s="239">
        <v>0</v>
      </c>
      <c r="W179" s="239">
        <v>0</v>
      </c>
      <c r="X179" s="239">
        <v>0</v>
      </c>
      <c r="Y179" s="239">
        <v>0</v>
      </c>
      <c r="Z179" s="239">
        <v>0</v>
      </c>
    </row>
    <row r="180" spans="1:26" x14ac:dyDescent="0.3">
      <c r="A180" s="322" t="s">
        <v>595</v>
      </c>
      <c r="B180" s="204">
        <v>0</v>
      </c>
      <c r="C180" s="204">
        <v>0</v>
      </c>
      <c r="D180" s="204">
        <v>0</v>
      </c>
      <c r="E180" s="204">
        <v>0</v>
      </c>
      <c r="F180" s="204">
        <v>0</v>
      </c>
      <c r="G180" s="204">
        <v>0</v>
      </c>
      <c r="H180" s="204">
        <v>0</v>
      </c>
      <c r="I180" s="204">
        <v>0</v>
      </c>
      <c r="J180" s="204">
        <v>0</v>
      </c>
      <c r="K180" s="204">
        <v>0</v>
      </c>
      <c r="L180" s="204">
        <v>0</v>
      </c>
      <c r="M180" s="204">
        <v>0</v>
      </c>
      <c r="N180" s="204">
        <v>0</v>
      </c>
      <c r="O180" s="204">
        <v>0</v>
      </c>
      <c r="P180" s="204">
        <v>0</v>
      </c>
      <c r="Q180" s="204">
        <v>0</v>
      </c>
      <c r="R180" s="204">
        <v>0</v>
      </c>
      <c r="S180" s="239">
        <v>0</v>
      </c>
      <c r="T180" s="319" t="e">
        <v>#DIV/0!</v>
      </c>
      <c r="U180" s="239">
        <v>0</v>
      </c>
      <c r="V180" s="239">
        <v>0</v>
      </c>
      <c r="W180" s="239">
        <v>0</v>
      </c>
      <c r="X180" s="239">
        <v>0</v>
      </c>
      <c r="Y180" s="239">
        <v>0</v>
      </c>
      <c r="Z180" s="239">
        <v>0</v>
      </c>
    </row>
    <row r="181" spans="1:26" x14ac:dyDescent="0.3">
      <c r="A181" s="322" t="s">
        <v>596</v>
      </c>
      <c r="B181" s="204">
        <v>0</v>
      </c>
      <c r="C181" s="204">
        <v>0</v>
      </c>
      <c r="D181" s="204">
        <v>0</v>
      </c>
      <c r="E181" s="204">
        <v>0</v>
      </c>
      <c r="F181" s="204">
        <v>0</v>
      </c>
      <c r="G181" s="204">
        <v>0</v>
      </c>
      <c r="H181" s="204">
        <v>0</v>
      </c>
      <c r="I181" s="204">
        <v>0</v>
      </c>
      <c r="J181" s="204">
        <v>0</v>
      </c>
      <c r="K181" s="204">
        <v>0</v>
      </c>
      <c r="L181" s="204">
        <v>0</v>
      </c>
      <c r="M181" s="204">
        <v>0</v>
      </c>
      <c r="N181" s="204">
        <v>0</v>
      </c>
      <c r="O181" s="204">
        <v>0</v>
      </c>
      <c r="P181" s="204">
        <v>0</v>
      </c>
      <c r="Q181" s="204">
        <v>0</v>
      </c>
      <c r="R181" s="204">
        <v>0</v>
      </c>
      <c r="S181" s="239">
        <v>0</v>
      </c>
      <c r="T181" s="319" t="e">
        <v>#DIV/0!</v>
      </c>
      <c r="U181" s="239">
        <v>0</v>
      </c>
      <c r="V181" s="239">
        <v>0</v>
      </c>
      <c r="W181" s="239">
        <v>0</v>
      </c>
      <c r="X181" s="239">
        <v>0</v>
      </c>
      <c r="Y181" s="239">
        <v>0</v>
      </c>
      <c r="Z181" s="239">
        <v>0</v>
      </c>
    </row>
    <row r="182" spans="1:26" x14ac:dyDescent="0.3">
      <c r="A182" s="314" t="s">
        <v>597</v>
      </c>
      <c r="B182" s="315">
        <v>73453680</v>
      </c>
      <c r="C182" s="315">
        <v>73453680</v>
      </c>
      <c r="D182" s="315">
        <v>73453680</v>
      </c>
      <c r="E182" s="315">
        <v>69278519</v>
      </c>
      <c r="F182" s="315">
        <v>68919433</v>
      </c>
      <c r="G182" s="315">
        <v>0</v>
      </c>
      <c r="H182" s="315">
        <v>0</v>
      </c>
      <c r="I182" s="315">
        <v>21917250</v>
      </c>
      <c r="J182" s="315">
        <v>29880</v>
      </c>
      <c r="K182" s="315">
        <v>1988820</v>
      </c>
      <c r="L182" s="315">
        <v>21324846</v>
      </c>
      <c r="M182" s="315">
        <v>1044522</v>
      </c>
      <c r="N182" s="315">
        <v>1070800</v>
      </c>
      <c r="O182" s="315">
        <v>21543315</v>
      </c>
      <c r="P182" s="315">
        <v>0</v>
      </c>
      <c r="Q182" s="315">
        <v>0</v>
      </c>
      <c r="R182" s="315">
        <v>0</v>
      </c>
      <c r="S182" s="316">
        <v>68919433</v>
      </c>
      <c r="T182" s="317">
        <v>0.93827066254543001</v>
      </c>
      <c r="U182" s="316">
        <v>4534247</v>
      </c>
      <c r="V182" s="316">
        <v>0</v>
      </c>
      <c r="W182" s="316">
        <v>4175161</v>
      </c>
      <c r="X182" s="316">
        <v>4175161</v>
      </c>
      <c r="Y182" s="316">
        <v>359086</v>
      </c>
      <c r="Z182" s="316">
        <v>0</v>
      </c>
    </row>
    <row r="183" spans="1:26" x14ac:dyDescent="0.3">
      <c r="A183" s="322" t="s">
        <v>598</v>
      </c>
      <c r="B183" s="204">
        <v>5957280</v>
      </c>
      <c r="C183" s="204">
        <v>5957280</v>
      </c>
      <c r="D183" s="204">
        <v>5957280</v>
      </c>
      <c r="E183" s="204">
        <v>5130438</v>
      </c>
      <c r="F183" s="204">
        <v>5130198</v>
      </c>
      <c r="G183" s="204">
        <v>0</v>
      </c>
      <c r="H183" s="204">
        <v>0</v>
      </c>
      <c r="I183" s="204">
        <v>1574778</v>
      </c>
      <c r="J183" s="204">
        <v>5340</v>
      </c>
      <c r="K183" s="204">
        <v>180600</v>
      </c>
      <c r="L183" s="204">
        <v>1552464</v>
      </c>
      <c r="M183" s="204">
        <v>93720</v>
      </c>
      <c r="N183" s="204">
        <v>99000</v>
      </c>
      <c r="O183" s="204">
        <v>1624296</v>
      </c>
      <c r="P183" s="204">
        <v>0</v>
      </c>
      <c r="Q183" s="204">
        <v>0</v>
      </c>
      <c r="R183" s="204">
        <v>0</v>
      </c>
      <c r="S183" s="239">
        <v>5130198</v>
      </c>
      <c r="T183" s="319">
        <v>0.86116449117718152</v>
      </c>
      <c r="U183" s="239">
        <v>827082</v>
      </c>
      <c r="V183" s="239">
        <v>0</v>
      </c>
      <c r="W183" s="239">
        <v>826842</v>
      </c>
      <c r="X183" s="239">
        <v>826842</v>
      </c>
      <c r="Y183" s="239">
        <v>240</v>
      </c>
      <c r="Z183" s="239">
        <v>0</v>
      </c>
    </row>
    <row r="184" spans="1:26" x14ac:dyDescent="0.3">
      <c r="A184" s="322" t="s">
        <v>599</v>
      </c>
      <c r="B184" s="204">
        <v>67496400</v>
      </c>
      <c r="C184" s="204">
        <v>67496400</v>
      </c>
      <c r="D184" s="204">
        <v>67496400</v>
      </c>
      <c r="E184" s="204">
        <v>64148081</v>
      </c>
      <c r="F184" s="204">
        <v>63789235</v>
      </c>
      <c r="G184" s="204">
        <v>0</v>
      </c>
      <c r="H184" s="204">
        <v>0</v>
      </c>
      <c r="I184" s="204">
        <v>20342472</v>
      </c>
      <c r="J184" s="204">
        <v>24540</v>
      </c>
      <c r="K184" s="204">
        <v>1808220</v>
      </c>
      <c r="L184" s="204">
        <v>19772382</v>
      </c>
      <c r="M184" s="204">
        <v>950802</v>
      </c>
      <c r="N184" s="204">
        <v>971800</v>
      </c>
      <c r="O184" s="204">
        <v>19919019</v>
      </c>
      <c r="P184" s="204">
        <v>0</v>
      </c>
      <c r="Q184" s="204">
        <v>0</v>
      </c>
      <c r="R184" s="204">
        <v>0</v>
      </c>
      <c r="S184" s="239">
        <v>63789235</v>
      </c>
      <c r="T184" s="319">
        <v>0.94507610776278439</v>
      </c>
      <c r="U184" s="239">
        <v>3707165</v>
      </c>
      <c r="V184" s="239">
        <v>0</v>
      </c>
      <c r="W184" s="239">
        <v>3348319</v>
      </c>
      <c r="X184" s="239">
        <v>3348319</v>
      </c>
      <c r="Y184" s="239">
        <v>358846</v>
      </c>
      <c r="Z184" s="239">
        <v>0</v>
      </c>
    </row>
    <row r="185" spans="1:26" x14ac:dyDescent="0.3">
      <c r="A185" s="322" t="s">
        <v>600</v>
      </c>
      <c r="B185" s="204">
        <v>0</v>
      </c>
      <c r="C185" s="204">
        <v>0</v>
      </c>
      <c r="D185" s="204">
        <v>0</v>
      </c>
      <c r="E185" s="204">
        <v>0</v>
      </c>
      <c r="F185" s="204">
        <v>0</v>
      </c>
      <c r="G185" s="204">
        <v>0</v>
      </c>
      <c r="H185" s="204">
        <v>0</v>
      </c>
      <c r="I185" s="204">
        <v>0</v>
      </c>
      <c r="J185" s="204">
        <v>0</v>
      </c>
      <c r="K185" s="204">
        <v>0</v>
      </c>
      <c r="L185" s="204">
        <v>0</v>
      </c>
      <c r="M185" s="204">
        <v>0</v>
      </c>
      <c r="N185" s="204">
        <v>0</v>
      </c>
      <c r="O185" s="204">
        <v>0</v>
      </c>
      <c r="P185" s="204">
        <v>0</v>
      </c>
      <c r="Q185" s="204">
        <v>0</v>
      </c>
      <c r="R185" s="204">
        <v>0</v>
      </c>
      <c r="S185" s="239">
        <v>0</v>
      </c>
      <c r="T185" s="319" t="e">
        <v>#DIV/0!</v>
      </c>
      <c r="U185" s="239">
        <v>0</v>
      </c>
      <c r="V185" s="239">
        <v>0</v>
      </c>
      <c r="W185" s="239">
        <v>0</v>
      </c>
      <c r="X185" s="239">
        <v>0</v>
      </c>
      <c r="Y185" s="239">
        <v>0</v>
      </c>
      <c r="Z185" s="239">
        <v>0</v>
      </c>
    </row>
    <row r="186" spans="1:26" x14ac:dyDescent="0.3">
      <c r="A186" s="322" t="s">
        <v>601</v>
      </c>
      <c r="B186" s="204">
        <v>0</v>
      </c>
      <c r="C186" s="204">
        <v>0</v>
      </c>
      <c r="D186" s="204">
        <v>0</v>
      </c>
      <c r="E186" s="204">
        <v>0</v>
      </c>
      <c r="F186" s="204">
        <v>0</v>
      </c>
      <c r="G186" s="204">
        <v>0</v>
      </c>
      <c r="H186" s="204">
        <v>0</v>
      </c>
      <c r="I186" s="204">
        <v>0</v>
      </c>
      <c r="J186" s="204">
        <v>0</v>
      </c>
      <c r="K186" s="204">
        <v>0</v>
      </c>
      <c r="L186" s="204">
        <v>0</v>
      </c>
      <c r="M186" s="204">
        <v>0</v>
      </c>
      <c r="N186" s="204">
        <v>0</v>
      </c>
      <c r="O186" s="204">
        <v>0</v>
      </c>
      <c r="P186" s="204">
        <v>0</v>
      </c>
      <c r="Q186" s="204">
        <v>0</v>
      </c>
      <c r="R186" s="204">
        <v>0</v>
      </c>
      <c r="S186" s="239">
        <v>0</v>
      </c>
      <c r="T186" s="319" t="e">
        <v>#DIV/0!</v>
      </c>
      <c r="U186" s="239">
        <v>0</v>
      </c>
      <c r="V186" s="239">
        <v>0</v>
      </c>
      <c r="W186" s="239">
        <v>0</v>
      </c>
      <c r="X186" s="239">
        <v>0</v>
      </c>
      <c r="Y186" s="239">
        <v>0</v>
      </c>
      <c r="Z186" s="239">
        <v>0</v>
      </c>
    </row>
    <row r="187" spans="1:26" x14ac:dyDescent="0.3">
      <c r="A187" s="322" t="s">
        <v>602</v>
      </c>
      <c r="B187" s="204">
        <v>0</v>
      </c>
      <c r="C187" s="204">
        <v>0</v>
      </c>
      <c r="D187" s="204">
        <v>0</v>
      </c>
      <c r="E187" s="204">
        <v>0</v>
      </c>
      <c r="F187" s="204">
        <v>0</v>
      </c>
      <c r="G187" s="204">
        <v>0</v>
      </c>
      <c r="H187" s="204">
        <v>0</v>
      </c>
      <c r="I187" s="204">
        <v>0</v>
      </c>
      <c r="J187" s="204">
        <v>0</v>
      </c>
      <c r="K187" s="204">
        <v>0</v>
      </c>
      <c r="L187" s="204">
        <v>0</v>
      </c>
      <c r="M187" s="204">
        <v>0</v>
      </c>
      <c r="N187" s="204">
        <v>0</v>
      </c>
      <c r="O187" s="204">
        <v>0</v>
      </c>
      <c r="P187" s="204">
        <v>0</v>
      </c>
      <c r="Q187" s="204">
        <v>0</v>
      </c>
      <c r="R187" s="204">
        <v>0</v>
      </c>
      <c r="S187" s="239">
        <v>0</v>
      </c>
      <c r="T187" s="319" t="e">
        <v>#DIV/0!</v>
      </c>
      <c r="U187" s="239">
        <v>0</v>
      </c>
      <c r="V187" s="239">
        <v>0</v>
      </c>
      <c r="W187" s="239">
        <v>0</v>
      </c>
      <c r="X187" s="239">
        <v>0</v>
      </c>
      <c r="Y187" s="239">
        <v>0</v>
      </c>
      <c r="Z187" s="239">
        <v>0</v>
      </c>
    </row>
    <row r="188" spans="1:26" x14ac:dyDescent="0.3">
      <c r="A188" s="322" t="s">
        <v>603</v>
      </c>
      <c r="B188" s="204">
        <v>0</v>
      </c>
      <c r="C188" s="204">
        <v>0</v>
      </c>
      <c r="D188" s="204">
        <v>0</v>
      </c>
      <c r="E188" s="204">
        <v>0</v>
      </c>
      <c r="F188" s="204">
        <v>0</v>
      </c>
      <c r="G188" s="204">
        <v>0</v>
      </c>
      <c r="H188" s="204">
        <v>0</v>
      </c>
      <c r="I188" s="204">
        <v>0</v>
      </c>
      <c r="J188" s="204">
        <v>0</v>
      </c>
      <c r="K188" s="204">
        <v>0</v>
      </c>
      <c r="L188" s="204">
        <v>0</v>
      </c>
      <c r="M188" s="204">
        <v>0</v>
      </c>
      <c r="N188" s="204">
        <v>0</v>
      </c>
      <c r="O188" s="204">
        <v>0</v>
      </c>
      <c r="P188" s="204">
        <v>0</v>
      </c>
      <c r="Q188" s="204">
        <v>0</v>
      </c>
      <c r="R188" s="204">
        <v>0</v>
      </c>
      <c r="S188" s="239">
        <v>0</v>
      </c>
      <c r="T188" s="319" t="e">
        <v>#DIV/0!</v>
      </c>
      <c r="U188" s="239">
        <v>0</v>
      </c>
      <c r="V188" s="239">
        <v>0</v>
      </c>
      <c r="W188" s="239">
        <v>0</v>
      </c>
      <c r="X188" s="239">
        <v>0</v>
      </c>
      <c r="Y188" s="239">
        <v>0</v>
      </c>
      <c r="Z188" s="239">
        <v>0</v>
      </c>
    </row>
    <row r="189" spans="1:26" x14ac:dyDescent="0.3">
      <c r="A189" s="322" t="s">
        <v>604</v>
      </c>
      <c r="B189" s="204">
        <v>0</v>
      </c>
      <c r="C189" s="204">
        <v>0</v>
      </c>
      <c r="D189" s="204">
        <v>0</v>
      </c>
      <c r="E189" s="204">
        <v>0</v>
      </c>
      <c r="F189" s="204">
        <v>0</v>
      </c>
      <c r="G189" s="204">
        <v>0</v>
      </c>
      <c r="H189" s="204">
        <v>0</v>
      </c>
      <c r="I189" s="204">
        <v>0</v>
      </c>
      <c r="J189" s="204">
        <v>0</v>
      </c>
      <c r="K189" s="204">
        <v>0</v>
      </c>
      <c r="L189" s="204">
        <v>0</v>
      </c>
      <c r="M189" s="204">
        <v>0</v>
      </c>
      <c r="N189" s="204">
        <v>0</v>
      </c>
      <c r="O189" s="204">
        <v>0</v>
      </c>
      <c r="P189" s="204">
        <v>0</v>
      </c>
      <c r="Q189" s="204">
        <v>0</v>
      </c>
      <c r="R189" s="204">
        <v>0</v>
      </c>
      <c r="S189" s="239">
        <v>0</v>
      </c>
      <c r="T189" s="319" t="e">
        <v>#DIV/0!</v>
      </c>
      <c r="U189" s="239">
        <v>0</v>
      </c>
      <c r="V189" s="239">
        <v>0</v>
      </c>
      <c r="W189" s="239">
        <v>0</v>
      </c>
      <c r="X189" s="239">
        <v>0</v>
      </c>
      <c r="Y189" s="239">
        <v>0</v>
      </c>
      <c r="Z189" s="239">
        <v>0</v>
      </c>
    </row>
    <row r="190" spans="1:26" x14ac:dyDescent="0.3">
      <c r="A190" s="322" t="s">
        <v>605</v>
      </c>
      <c r="B190" s="204">
        <v>0</v>
      </c>
      <c r="C190" s="204">
        <v>0</v>
      </c>
      <c r="D190" s="204">
        <v>0</v>
      </c>
      <c r="E190" s="204">
        <v>0</v>
      </c>
      <c r="F190" s="204">
        <v>0</v>
      </c>
      <c r="G190" s="204">
        <v>0</v>
      </c>
      <c r="H190" s="204">
        <v>0</v>
      </c>
      <c r="I190" s="204">
        <v>0</v>
      </c>
      <c r="J190" s="204">
        <v>0</v>
      </c>
      <c r="K190" s="204">
        <v>0</v>
      </c>
      <c r="L190" s="204">
        <v>0</v>
      </c>
      <c r="M190" s="204">
        <v>0</v>
      </c>
      <c r="N190" s="204">
        <v>0</v>
      </c>
      <c r="O190" s="204">
        <v>0</v>
      </c>
      <c r="P190" s="204">
        <v>0</v>
      </c>
      <c r="Q190" s="204">
        <v>0</v>
      </c>
      <c r="R190" s="204">
        <v>0</v>
      </c>
      <c r="S190" s="239">
        <v>0</v>
      </c>
      <c r="T190" s="319" t="e">
        <v>#DIV/0!</v>
      </c>
      <c r="U190" s="239">
        <v>0</v>
      </c>
      <c r="V190" s="239">
        <v>0</v>
      </c>
      <c r="W190" s="239">
        <v>0</v>
      </c>
      <c r="X190" s="239">
        <v>0</v>
      </c>
      <c r="Y190" s="239">
        <v>0</v>
      </c>
      <c r="Z190" s="239">
        <v>0</v>
      </c>
    </row>
    <row r="191" spans="1:26" x14ac:dyDescent="0.3">
      <c r="A191" s="322" t="s">
        <v>606</v>
      </c>
      <c r="B191" s="204">
        <v>0</v>
      </c>
      <c r="C191" s="204">
        <v>0</v>
      </c>
      <c r="D191" s="204">
        <v>0</v>
      </c>
      <c r="E191" s="204">
        <v>0</v>
      </c>
      <c r="F191" s="204">
        <v>0</v>
      </c>
      <c r="G191" s="204">
        <v>0</v>
      </c>
      <c r="H191" s="204">
        <v>0</v>
      </c>
      <c r="I191" s="204">
        <v>0</v>
      </c>
      <c r="J191" s="204">
        <v>0</v>
      </c>
      <c r="K191" s="204">
        <v>0</v>
      </c>
      <c r="L191" s="204">
        <v>0</v>
      </c>
      <c r="M191" s="204">
        <v>0</v>
      </c>
      <c r="N191" s="204">
        <v>0</v>
      </c>
      <c r="O191" s="204">
        <v>0</v>
      </c>
      <c r="P191" s="204">
        <v>0</v>
      </c>
      <c r="Q191" s="204">
        <v>0</v>
      </c>
      <c r="R191" s="204">
        <v>0</v>
      </c>
      <c r="S191" s="239">
        <v>0</v>
      </c>
      <c r="T191" s="319" t="e">
        <v>#DIV/0!</v>
      </c>
      <c r="U191" s="239">
        <v>0</v>
      </c>
      <c r="V191" s="239">
        <v>0</v>
      </c>
      <c r="W191" s="239">
        <v>0</v>
      </c>
      <c r="X191" s="239">
        <v>0</v>
      </c>
      <c r="Y191" s="239">
        <v>0</v>
      </c>
      <c r="Z191" s="239">
        <v>0</v>
      </c>
    </row>
    <row r="192" spans="1:26" x14ac:dyDescent="0.3">
      <c r="A192" s="322" t="s">
        <v>607</v>
      </c>
      <c r="B192" s="204">
        <v>0</v>
      </c>
      <c r="C192" s="204">
        <v>0</v>
      </c>
      <c r="D192" s="204">
        <v>0</v>
      </c>
      <c r="E192" s="204">
        <v>0</v>
      </c>
      <c r="F192" s="204">
        <v>0</v>
      </c>
      <c r="G192" s="204">
        <v>0</v>
      </c>
      <c r="H192" s="204">
        <v>0</v>
      </c>
      <c r="I192" s="204">
        <v>0</v>
      </c>
      <c r="J192" s="204">
        <v>0</v>
      </c>
      <c r="K192" s="204">
        <v>0</v>
      </c>
      <c r="L192" s="204">
        <v>0</v>
      </c>
      <c r="M192" s="204">
        <v>0</v>
      </c>
      <c r="N192" s="204">
        <v>0</v>
      </c>
      <c r="O192" s="204">
        <v>0</v>
      </c>
      <c r="P192" s="204">
        <v>0</v>
      </c>
      <c r="Q192" s="204">
        <v>0</v>
      </c>
      <c r="R192" s="204">
        <v>0</v>
      </c>
      <c r="S192" s="239">
        <v>0</v>
      </c>
      <c r="T192" s="319" t="e">
        <v>#DIV/0!</v>
      </c>
      <c r="U192" s="239">
        <v>0</v>
      </c>
      <c r="V192" s="239">
        <v>0</v>
      </c>
      <c r="W192" s="239">
        <v>0</v>
      </c>
      <c r="X192" s="239">
        <v>0</v>
      </c>
      <c r="Y192" s="239">
        <v>0</v>
      </c>
      <c r="Z192" s="239">
        <v>0</v>
      </c>
    </row>
    <row r="193" spans="1:26" x14ac:dyDescent="0.3">
      <c r="A193" s="322" t="s">
        <v>608</v>
      </c>
      <c r="B193" s="204">
        <v>0</v>
      </c>
      <c r="C193" s="204">
        <v>0</v>
      </c>
      <c r="D193" s="204">
        <v>0</v>
      </c>
      <c r="E193" s="204">
        <v>0</v>
      </c>
      <c r="F193" s="204">
        <v>0</v>
      </c>
      <c r="G193" s="204">
        <v>0</v>
      </c>
      <c r="H193" s="204">
        <v>0</v>
      </c>
      <c r="I193" s="204">
        <v>0</v>
      </c>
      <c r="J193" s="204">
        <v>0</v>
      </c>
      <c r="K193" s="204">
        <v>0</v>
      </c>
      <c r="L193" s="204">
        <v>0</v>
      </c>
      <c r="M193" s="204">
        <v>0</v>
      </c>
      <c r="N193" s="204">
        <v>0</v>
      </c>
      <c r="O193" s="204">
        <v>0</v>
      </c>
      <c r="P193" s="204">
        <v>0</v>
      </c>
      <c r="Q193" s="204">
        <v>0</v>
      </c>
      <c r="R193" s="204">
        <v>0</v>
      </c>
      <c r="S193" s="239">
        <v>0</v>
      </c>
      <c r="T193" s="319" t="e">
        <v>#DIV/0!</v>
      </c>
      <c r="U193" s="239">
        <v>0</v>
      </c>
      <c r="V193" s="239">
        <v>0</v>
      </c>
      <c r="W193" s="239">
        <v>0</v>
      </c>
      <c r="X193" s="239">
        <v>0</v>
      </c>
      <c r="Y193" s="239">
        <v>0</v>
      </c>
      <c r="Z193" s="239">
        <v>0</v>
      </c>
    </row>
    <row r="194" spans="1:26" x14ac:dyDescent="0.3">
      <c r="A194" s="322" t="s">
        <v>609</v>
      </c>
      <c r="B194" s="204">
        <v>0</v>
      </c>
      <c r="C194" s="204">
        <v>0</v>
      </c>
      <c r="D194" s="204">
        <v>0</v>
      </c>
      <c r="E194" s="204">
        <v>0</v>
      </c>
      <c r="F194" s="204">
        <v>0</v>
      </c>
      <c r="G194" s="204">
        <v>0</v>
      </c>
      <c r="H194" s="204">
        <v>0</v>
      </c>
      <c r="I194" s="204">
        <v>0</v>
      </c>
      <c r="J194" s="204">
        <v>0</v>
      </c>
      <c r="K194" s="204">
        <v>0</v>
      </c>
      <c r="L194" s="204">
        <v>0</v>
      </c>
      <c r="M194" s="204">
        <v>0</v>
      </c>
      <c r="N194" s="204">
        <v>0</v>
      </c>
      <c r="O194" s="204">
        <v>0</v>
      </c>
      <c r="P194" s="204">
        <v>0</v>
      </c>
      <c r="Q194" s="204">
        <v>0</v>
      </c>
      <c r="R194" s="204">
        <v>0</v>
      </c>
      <c r="S194" s="239">
        <v>0</v>
      </c>
      <c r="T194" s="319" t="e">
        <v>#DIV/0!</v>
      </c>
      <c r="U194" s="239">
        <v>0</v>
      </c>
      <c r="V194" s="239">
        <v>0</v>
      </c>
      <c r="W194" s="239">
        <v>0</v>
      </c>
      <c r="X194" s="239">
        <v>0</v>
      </c>
      <c r="Y194" s="239">
        <v>0</v>
      </c>
      <c r="Z194" s="239">
        <v>0</v>
      </c>
    </row>
    <row r="195" spans="1:26" x14ac:dyDescent="0.3">
      <c r="A195" s="322" t="s">
        <v>610</v>
      </c>
      <c r="B195" s="204">
        <v>0</v>
      </c>
      <c r="C195" s="204">
        <v>0</v>
      </c>
      <c r="D195" s="204">
        <v>0</v>
      </c>
      <c r="E195" s="204">
        <v>0</v>
      </c>
      <c r="F195" s="204">
        <v>0</v>
      </c>
      <c r="G195" s="204">
        <v>0</v>
      </c>
      <c r="H195" s="204">
        <v>0</v>
      </c>
      <c r="I195" s="204">
        <v>0</v>
      </c>
      <c r="J195" s="204">
        <v>0</v>
      </c>
      <c r="K195" s="204">
        <v>0</v>
      </c>
      <c r="L195" s="204">
        <v>0</v>
      </c>
      <c r="M195" s="204">
        <v>0</v>
      </c>
      <c r="N195" s="204">
        <v>0</v>
      </c>
      <c r="O195" s="204">
        <v>0</v>
      </c>
      <c r="P195" s="204">
        <v>0</v>
      </c>
      <c r="Q195" s="204">
        <v>0</v>
      </c>
      <c r="R195" s="204">
        <v>0</v>
      </c>
      <c r="S195" s="239">
        <v>0</v>
      </c>
      <c r="T195" s="319" t="e">
        <v>#DIV/0!</v>
      </c>
      <c r="U195" s="239">
        <v>0</v>
      </c>
      <c r="V195" s="239">
        <v>0</v>
      </c>
      <c r="W195" s="239">
        <v>0</v>
      </c>
      <c r="X195" s="239">
        <v>0</v>
      </c>
      <c r="Y195" s="239">
        <v>0</v>
      </c>
      <c r="Z195" s="239">
        <v>0</v>
      </c>
    </row>
    <row r="196" spans="1:26" x14ac:dyDescent="0.3">
      <c r="A196" s="322" t="s">
        <v>611</v>
      </c>
      <c r="B196" s="204">
        <v>0</v>
      </c>
      <c r="C196" s="204">
        <v>0</v>
      </c>
      <c r="D196" s="204">
        <v>0</v>
      </c>
      <c r="E196" s="204">
        <v>0</v>
      </c>
      <c r="F196" s="204">
        <v>0</v>
      </c>
      <c r="G196" s="204">
        <v>0</v>
      </c>
      <c r="H196" s="204">
        <v>0</v>
      </c>
      <c r="I196" s="204">
        <v>0</v>
      </c>
      <c r="J196" s="204">
        <v>0</v>
      </c>
      <c r="K196" s="204">
        <v>0</v>
      </c>
      <c r="L196" s="204">
        <v>0</v>
      </c>
      <c r="M196" s="204">
        <v>0</v>
      </c>
      <c r="N196" s="204">
        <v>0</v>
      </c>
      <c r="O196" s="204">
        <v>0</v>
      </c>
      <c r="P196" s="204">
        <v>0</v>
      </c>
      <c r="Q196" s="204">
        <v>0</v>
      </c>
      <c r="R196" s="204">
        <v>0</v>
      </c>
      <c r="S196" s="239">
        <v>0</v>
      </c>
      <c r="T196" s="319" t="e">
        <v>#DIV/0!</v>
      </c>
      <c r="U196" s="239">
        <v>0</v>
      </c>
      <c r="V196" s="239">
        <v>0</v>
      </c>
      <c r="W196" s="239">
        <v>0</v>
      </c>
      <c r="X196" s="239">
        <v>0</v>
      </c>
      <c r="Y196" s="239">
        <v>0</v>
      </c>
      <c r="Z196" s="239">
        <v>0</v>
      </c>
    </row>
    <row r="197" spans="1:26" x14ac:dyDescent="0.3">
      <c r="A197" s="322" t="s">
        <v>612</v>
      </c>
      <c r="B197" s="204">
        <v>0</v>
      </c>
      <c r="C197" s="204">
        <v>0</v>
      </c>
      <c r="D197" s="204">
        <v>0</v>
      </c>
      <c r="E197" s="204">
        <v>0</v>
      </c>
      <c r="F197" s="204">
        <v>0</v>
      </c>
      <c r="G197" s="204">
        <v>0</v>
      </c>
      <c r="H197" s="204">
        <v>0</v>
      </c>
      <c r="I197" s="204">
        <v>0</v>
      </c>
      <c r="J197" s="204">
        <v>0</v>
      </c>
      <c r="K197" s="204">
        <v>0</v>
      </c>
      <c r="L197" s="204">
        <v>0</v>
      </c>
      <c r="M197" s="204">
        <v>0</v>
      </c>
      <c r="N197" s="204">
        <v>0</v>
      </c>
      <c r="O197" s="204">
        <v>0</v>
      </c>
      <c r="P197" s="204">
        <v>0</v>
      </c>
      <c r="Q197" s="204">
        <v>0</v>
      </c>
      <c r="R197" s="204">
        <v>0</v>
      </c>
      <c r="S197" s="239">
        <v>0</v>
      </c>
      <c r="T197" s="319" t="e">
        <v>#DIV/0!</v>
      </c>
      <c r="U197" s="239">
        <v>0</v>
      </c>
      <c r="V197" s="239">
        <v>0</v>
      </c>
      <c r="W197" s="239">
        <v>0</v>
      </c>
      <c r="X197" s="239">
        <v>0</v>
      </c>
      <c r="Y197" s="239">
        <v>0</v>
      </c>
      <c r="Z197" s="239">
        <v>0</v>
      </c>
    </row>
    <row r="198" spans="1:26" x14ac:dyDescent="0.3">
      <c r="A198" s="322" t="s">
        <v>613</v>
      </c>
      <c r="B198" s="204">
        <v>0</v>
      </c>
      <c r="C198" s="204">
        <v>0</v>
      </c>
      <c r="D198" s="204">
        <v>0</v>
      </c>
      <c r="E198" s="204">
        <v>0</v>
      </c>
      <c r="F198" s="204">
        <v>0</v>
      </c>
      <c r="G198" s="204">
        <v>0</v>
      </c>
      <c r="H198" s="204">
        <v>0</v>
      </c>
      <c r="I198" s="204">
        <v>0</v>
      </c>
      <c r="J198" s="204">
        <v>0</v>
      </c>
      <c r="K198" s="204">
        <v>0</v>
      </c>
      <c r="L198" s="204">
        <v>0</v>
      </c>
      <c r="M198" s="204">
        <v>0</v>
      </c>
      <c r="N198" s="204">
        <v>0</v>
      </c>
      <c r="O198" s="204">
        <v>0</v>
      </c>
      <c r="P198" s="204">
        <v>0</v>
      </c>
      <c r="Q198" s="204">
        <v>0</v>
      </c>
      <c r="R198" s="204">
        <v>0</v>
      </c>
      <c r="S198" s="239">
        <v>0</v>
      </c>
      <c r="T198" s="319" t="e">
        <v>#DIV/0!</v>
      </c>
      <c r="U198" s="239">
        <v>0</v>
      </c>
      <c r="V198" s="239">
        <v>0</v>
      </c>
      <c r="W198" s="239">
        <v>0</v>
      </c>
      <c r="X198" s="239">
        <v>0</v>
      </c>
      <c r="Y198" s="239">
        <v>0</v>
      </c>
      <c r="Z198" s="239">
        <v>0</v>
      </c>
    </row>
    <row r="199" spans="1:26" x14ac:dyDescent="0.3">
      <c r="A199" s="322" t="s">
        <v>614</v>
      </c>
      <c r="B199" s="204">
        <v>0</v>
      </c>
      <c r="C199" s="204">
        <v>0</v>
      </c>
      <c r="D199" s="204">
        <v>0</v>
      </c>
      <c r="E199" s="204">
        <v>0</v>
      </c>
      <c r="F199" s="204">
        <v>0</v>
      </c>
      <c r="G199" s="204">
        <v>0</v>
      </c>
      <c r="H199" s="204">
        <v>0</v>
      </c>
      <c r="I199" s="204">
        <v>0</v>
      </c>
      <c r="J199" s="204">
        <v>0</v>
      </c>
      <c r="K199" s="204">
        <v>0</v>
      </c>
      <c r="L199" s="204">
        <v>0</v>
      </c>
      <c r="M199" s="204">
        <v>0</v>
      </c>
      <c r="N199" s="204">
        <v>0</v>
      </c>
      <c r="O199" s="204">
        <v>0</v>
      </c>
      <c r="P199" s="204">
        <v>0</v>
      </c>
      <c r="Q199" s="204">
        <v>0</v>
      </c>
      <c r="R199" s="204">
        <v>0</v>
      </c>
      <c r="S199" s="239">
        <v>0</v>
      </c>
      <c r="T199" s="319" t="e">
        <v>#DIV/0!</v>
      </c>
      <c r="U199" s="239">
        <v>0</v>
      </c>
      <c r="V199" s="239">
        <v>0</v>
      </c>
      <c r="W199" s="239">
        <v>0</v>
      </c>
      <c r="X199" s="239">
        <v>0</v>
      </c>
      <c r="Y199" s="239">
        <v>0</v>
      </c>
      <c r="Z199" s="239">
        <v>0</v>
      </c>
    </row>
    <row r="200" spans="1:26" x14ac:dyDescent="0.3">
      <c r="A200" s="322" t="s">
        <v>615</v>
      </c>
      <c r="B200" s="204">
        <v>0</v>
      </c>
      <c r="C200" s="204">
        <v>0</v>
      </c>
      <c r="D200" s="204">
        <v>0</v>
      </c>
      <c r="E200" s="204">
        <v>0</v>
      </c>
      <c r="F200" s="204">
        <v>0</v>
      </c>
      <c r="G200" s="204">
        <v>0</v>
      </c>
      <c r="H200" s="204">
        <v>0</v>
      </c>
      <c r="I200" s="204">
        <v>0</v>
      </c>
      <c r="J200" s="204">
        <v>0</v>
      </c>
      <c r="K200" s="204">
        <v>0</v>
      </c>
      <c r="L200" s="204">
        <v>0</v>
      </c>
      <c r="M200" s="204">
        <v>0</v>
      </c>
      <c r="N200" s="204">
        <v>0</v>
      </c>
      <c r="O200" s="204">
        <v>0</v>
      </c>
      <c r="P200" s="204">
        <v>0</v>
      </c>
      <c r="Q200" s="204">
        <v>0</v>
      </c>
      <c r="R200" s="204">
        <v>0</v>
      </c>
      <c r="S200" s="239">
        <v>0</v>
      </c>
      <c r="T200" s="319" t="e">
        <v>#DIV/0!</v>
      </c>
      <c r="U200" s="239">
        <v>0</v>
      </c>
      <c r="V200" s="239">
        <v>0</v>
      </c>
      <c r="W200" s="239">
        <v>0</v>
      </c>
      <c r="X200" s="239">
        <v>0</v>
      </c>
      <c r="Y200" s="239">
        <v>0</v>
      </c>
      <c r="Z200" s="239">
        <v>0</v>
      </c>
    </row>
    <row r="201" spans="1:26" x14ac:dyDescent="0.3">
      <c r="A201" s="322" t="s">
        <v>616</v>
      </c>
      <c r="B201" s="204">
        <v>0</v>
      </c>
      <c r="C201" s="204">
        <v>0</v>
      </c>
      <c r="D201" s="204">
        <v>0</v>
      </c>
      <c r="E201" s="204">
        <v>0</v>
      </c>
      <c r="F201" s="204">
        <v>0</v>
      </c>
      <c r="G201" s="204">
        <v>0</v>
      </c>
      <c r="H201" s="204">
        <v>0</v>
      </c>
      <c r="I201" s="204">
        <v>0</v>
      </c>
      <c r="J201" s="204">
        <v>0</v>
      </c>
      <c r="K201" s="204">
        <v>0</v>
      </c>
      <c r="L201" s="204">
        <v>0</v>
      </c>
      <c r="M201" s="204">
        <v>0</v>
      </c>
      <c r="N201" s="204">
        <v>0</v>
      </c>
      <c r="O201" s="204">
        <v>0</v>
      </c>
      <c r="P201" s="204">
        <v>0</v>
      </c>
      <c r="Q201" s="204">
        <v>0</v>
      </c>
      <c r="R201" s="204">
        <v>0</v>
      </c>
      <c r="S201" s="239">
        <v>0</v>
      </c>
      <c r="T201" s="319" t="e">
        <v>#DIV/0!</v>
      </c>
      <c r="U201" s="239">
        <v>0</v>
      </c>
      <c r="V201" s="239">
        <v>0</v>
      </c>
      <c r="W201" s="239">
        <v>0</v>
      </c>
      <c r="X201" s="239">
        <v>0</v>
      </c>
      <c r="Y201" s="239">
        <v>0</v>
      </c>
      <c r="Z201" s="239">
        <v>0</v>
      </c>
    </row>
    <row r="202" spans="1:26" x14ac:dyDescent="0.3">
      <c r="A202" s="322" t="s">
        <v>617</v>
      </c>
      <c r="B202" s="204">
        <v>0</v>
      </c>
      <c r="C202" s="204">
        <v>0</v>
      </c>
      <c r="D202" s="204">
        <v>0</v>
      </c>
      <c r="E202" s="204">
        <v>0</v>
      </c>
      <c r="F202" s="204">
        <v>0</v>
      </c>
      <c r="G202" s="204">
        <v>0</v>
      </c>
      <c r="H202" s="204">
        <v>0</v>
      </c>
      <c r="I202" s="204">
        <v>0</v>
      </c>
      <c r="J202" s="204">
        <v>0</v>
      </c>
      <c r="K202" s="204">
        <v>0</v>
      </c>
      <c r="L202" s="204">
        <v>0</v>
      </c>
      <c r="M202" s="204">
        <v>0</v>
      </c>
      <c r="N202" s="204">
        <v>0</v>
      </c>
      <c r="O202" s="204">
        <v>0</v>
      </c>
      <c r="P202" s="204">
        <v>0</v>
      </c>
      <c r="Q202" s="204">
        <v>0</v>
      </c>
      <c r="R202" s="204">
        <v>0</v>
      </c>
      <c r="S202" s="239">
        <v>0</v>
      </c>
      <c r="T202" s="319" t="e">
        <v>#DIV/0!</v>
      </c>
      <c r="U202" s="239">
        <v>0</v>
      </c>
      <c r="V202" s="239">
        <v>0</v>
      </c>
      <c r="W202" s="239">
        <v>0</v>
      </c>
      <c r="X202" s="239">
        <v>0</v>
      </c>
      <c r="Y202" s="239">
        <v>0</v>
      </c>
      <c r="Z202" s="239">
        <v>0</v>
      </c>
    </row>
    <row r="203" spans="1:26" x14ac:dyDescent="0.3">
      <c r="A203" s="322" t="s">
        <v>618</v>
      </c>
      <c r="B203" s="204">
        <v>0</v>
      </c>
      <c r="C203" s="204">
        <v>0</v>
      </c>
      <c r="D203" s="204">
        <v>0</v>
      </c>
      <c r="E203" s="204">
        <v>0</v>
      </c>
      <c r="F203" s="204">
        <v>0</v>
      </c>
      <c r="G203" s="204">
        <v>0</v>
      </c>
      <c r="H203" s="204">
        <v>0</v>
      </c>
      <c r="I203" s="204">
        <v>0</v>
      </c>
      <c r="J203" s="204">
        <v>0</v>
      </c>
      <c r="K203" s="204">
        <v>0</v>
      </c>
      <c r="L203" s="204">
        <v>0</v>
      </c>
      <c r="M203" s="204">
        <v>0</v>
      </c>
      <c r="N203" s="204">
        <v>0</v>
      </c>
      <c r="O203" s="204">
        <v>0</v>
      </c>
      <c r="P203" s="204">
        <v>0</v>
      </c>
      <c r="Q203" s="204">
        <v>0</v>
      </c>
      <c r="R203" s="204">
        <v>0</v>
      </c>
      <c r="S203" s="239">
        <v>0</v>
      </c>
      <c r="T203" s="319" t="e">
        <v>#DIV/0!</v>
      </c>
      <c r="U203" s="239">
        <v>0</v>
      </c>
      <c r="V203" s="239">
        <v>0</v>
      </c>
      <c r="W203" s="239">
        <v>0</v>
      </c>
      <c r="X203" s="239">
        <v>0</v>
      </c>
      <c r="Y203" s="239">
        <v>0</v>
      </c>
      <c r="Z203" s="239">
        <v>0</v>
      </c>
    </row>
    <row r="204" spans="1:26" x14ac:dyDescent="0.3">
      <c r="A204" s="322" t="s">
        <v>619</v>
      </c>
      <c r="B204" s="204">
        <v>0</v>
      </c>
      <c r="C204" s="204">
        <v>0</v>
      </c>
      <c r="D204" s="204">
        <v>0</v>
      </c>
      <c r="E204" s="204">
        <v>0</v>
      </c>
      <c r="F204" s="204">
        <v>0</v>
      </c>
      <c r="G204" s="204">
        <v>0</v>
      </c>
      <c r="H204" s="204">
        <v>0</v>
      </c>
      <c r="I204" s="204">
        <v>0</v>
      </c>
      <c r="J204" s="204">
        <v>0</v>
      </c>
      <c r="K204" s="204">
        <v>0</v>
      </c>
      <c r="L204" s="204">
        <v>0</v>
      </c>
      <c r="M204" s="204">
        <v>0</v>
      </c>
      <c r="N204" s="204">
        <v>0</v>
      </c>
      <c r="O204" s="204">
        <v>0</v>
      </c>
      <c r="P204" s="204">
        <v>0</v>
      </c>
      <c r="Q204" s="204">
        <v>0</v>
      </c>
      <c r="R204" s="204">
        <v>0</v>
      </c>
      <c r="S204" s="239">
        <v>0</v>
      </c>
      <c r="T204" s="319" t="e">
        <v>#DIV/0!</v>
      </c>
      <c r="U204" s="239">
        <v>0</v>
      </c>
      <c r="V204" s="239">
        <v>0</v>
      </c>
      <c r="W204" s="239">
        <v>0</v>
      </c>
      <c r="X204" s="239">
        <v>0</v>
      </c>
      <c r="Y204" s="239">
        <v>0</v>
      </c>
      <c r="Z204" s="239">
        <v>0</v>
      </c>
    </row>
    <row r="205" spans="1:26" x14ac:dyDescent="0.3">
      <c r="A205" s="322" t="s">
        <v>620</v>
      </c>
      <c r="B205" s="204">
        <v>0</v>
      </c>
      <c r="C205" s="204">
        <v>0</v>
      </c>
      <c r="D205" s="204">
        <v>0</v>
      </c>
      <c r="E205" s="204">
        <v>0</v>
      </c>
      <c r="F205" s="204">
        <v>0</v>
      </c>
      <c r="G205" s="204">
        <v>0</v>
      </c>
      <c r="H205" s="204">
        <v>0</v>
      </c>
      <c r="I205" s="204">
        <v>0</v>
      </c>
      <c r="J205" s="204">
        <v>0</v>
      </c>
      <c r="K205" s="204">
        <v>0</v>
      </c>
      <c r="L205" s="204">
        <v>0</v>
      </c>
      <c r="M205" s="204">
        <v>0</v>
      </c>
      <c r="N205" s="204">
        <v>0</v>
      </c>
      <c r="O205" s="204">
        <v>0</v>
      </c>
      <c r="P205" s="204">
        <v>0</v>
      </c>
      <c r="Q205" s="204">
        <v>0</v>
      </c>
      <c r="R205" s="204">
        <v>0</v>
      </c>
      <c r="S205" s="239">
        <v>0</v>
      </c>
      <c r="T205" s="319" t="e">
        <v>#DIV/0!</v>
      </c>
      <c r="U205" s="239">
        <v>0</v>
      </c>
      <c r="V205" s="239">
        <v>0</v>
      </c>
      <c r="W205" s="239">
        <v>0</v>
      </c>
      <c r="X205" s="239">
        <v>0</v>
      </c>
      <c r="Y205" s="239">
        <v>0</v>
      </c>
      <c r="Z205" s="239">
        <v>0</v>
      </c>
    </row>
    <row r="206" spans="1:26" x14ac:dyDescent="0.3">
      <c r="A206" s="322" t="s">
        <v>621</v>
      </c>
      <c r="B206" s="204">
        <v>0</v>
      </c>
      <c r="C206" s="204">
        <v>0</v>
      </c>
      <c r="D206" s="204">
        <v>0</v>
      </c>
      <c r="E206" s="204">
        <v>0</v>
      </c>
      <c r="F206" s="204">
        <v>0</v>
      </c>
      <c r="G206" s="204">
        <v>0</v>
      </c>
      <c r="H206" s="204">
        <v>0</v>
      </c>
      <c r="I206" s="204">
        <v>0</v>
      </c>
      <c r="J206" s="204">
        <v>0</v>
      </c>
      <c r="K206" s="204">
        <v>0</v>
      </c>
      <c r="L206" s="204">
        <v>0</v>
      </c>
      <c r="M206" s="204">
        <v>0</v>
      </c>
      <c r="N206" s="204">
        <v>0</v>
      </c>
      <c r="O206" s="204">
        <v>0</v>
      </c>
      <c r="P206" s="204">
        <v>0</v>
      </c>
      <c r="Q206" s="204">
        <v>0</v>
      </c>
      <c r="R206" s="204">
        <v>0</v>
      </c>
      <c r="S206" s="239">
        <v>0</v>
      </c>
      <c r="T206" s="319" t="e">
        <v>#DIV/0!</v>
      </c>
      <c r="U206" s="239">
        <v>0</v>
      </c>
      <c r="V206" s="239">
        <v>0</v>
      </c>
      <c r="W206" s="239">
        <v>0</v>
      </c>
      <c r="X206" s="239">
        <v>0</v>
      </c>
      <c r="Y206" s="239">
        <v>0</v>
      </c>
      <c r="Z206" s="239">
        <v>0</v>
      </c>
    </row>
    <row r="207" spans="1:26" x14ac:dyDescent="0.3">
      <c r="A207" s="322" t="s">
        <v>622</v>
      </c>
      <c r="B207" s="204">
        <v>0</v>
      </c>
      <c r="C207" s="204">
        <v>0</v>
      </c>
      <c r="D207" s="204">
        <v>0</v>
      </c>
      <c r="E207" s="204">
        <v>0</v>
      </c>
      <c r="F207" s="204">
        <v>0</v>
      </c>
      <c r="G207" s="204">
        <v>0</v>
      </c>
      <c r="H207" s="204">
        <v>0</v>
      </c>
      <c r="I207" s="204">
        <v>0</v>
      </c>
      <c r="J207" s="204">
        <v>0</v>
      </c>
      <c r="K207" s="204">
        <v>0</v>
      </c>
      <c r="L207" s="204">
        <v>0</v>
      </c>
      <c r="M207" s="204">
        <v>0</v>
      </c>
      <c r="N207" s="204">
        <v>0</v>
      </c>
      <c r="O207" s="204">
        <v>0</v>
      </c>
      <c r="P207" s="204">
        <v>0</v>
      </c>
      <c r="Q207" s="204">
        <v>0</v>
      </c>
      <c r="R207" s="204">
        <v>0</v>
      </c>
      <c r="S207" s="239">
        <v>0</v>
      </c>
      <c r="T207" s="319" t="e">
        <v>#DIV/0!</v>
      </c>
      <c r="U207" s="239">
        <v>0</v>
      </c>
      <c r="V207" s="239">
        <v>0</v>
      </c>
      <c r="W207" s="239">
        <v>0</v>
      </c>
      <c r="X207" s="239">
        <v>0</v>
      </c>
      <c r="Y207" s="239">
        <v>0</v>
      </c>
      <c r="Z207" s="239">
        <v>0</v>
      </c>
    </row>
    <row r="208" spans="1:26" x14ac:dyDescent="0.3">
      <c r="A208" s="322" t="s">
        <v>623</v>
      </c>
      <c r="B208" s="204">
        <v>0</v>
      </c>
      <c r="C208" s="204">
        <v>0</v>
      </c>
      <c r="D208" s="204">
        <v>0</v>
      </c>
      <c r="E208" s="204">
        <v>0</v>
      </c>
      <c r="F208" s="204">
        <v>0</v>
      </c>
      <c r="G208" s="204">
        <v>0</v>
      </c>
      <c r="H208" s="204">
        <v>0</v>
      </c>
      <c r="I208" s="204">
        <v>0</v>
      </c>
      <c r="J208" s="204">
        <v>0</v>
      </c>
      <c r="K208" s="204">
        <v>0</v>
      </c>
      <c r="L208" s="204">
        <v>0</v>
      </c>
      <c r="M208" s="204">
        <v>0</v>
      </c>
      <c r="N208" s="204">
        <v>0</v>
      </c>
      <c r="O208" s="204">
        <v>0</v>
      </c>
      <c r="P208" s="204">
        <v>0</v>
      </c>
      <c r="Q208" s="204">
        <v>0</v>
      </c>
      <c r="R208" s="204">
        <v>0</v>
      </c>
      <c r="S208" s="239">
        <v>0</v>
      </c>
      <c r="T208" s="319" t="e">
        <v>#DIV/0!</v>
      </c>
      <c r="U208" s="239">
        <v>0</v>
      </c>
      <c r="V208" s="239">
        <v>0</v>
      </c>
      <c r="W208" s="239">
        <v>0</v>
      </c>
      <c r="X208" s="239">
        <v>0</v>
      </c>
      <c r="Y208" s="239">
        <v>0</v>
      </c>
      <c r="Z208" s="239">
        <v>0</v>
      </c>
    </row>
    <row r="209" spans="1:26" ht="24" x14ac:dyDescent="0.3">
      <c r="A209" s="322" t="s">
        <v>624</v>
      </c>
      <c r="B209" s="204">
        <v>0</v>
      </c>
      <c r="C209" s="204">
        <v>0</v>
      </c>
      <c r="D209" s="204">
        <v>0</v>
      </c>
      <c r="E209" s="204">
        <v>0</v>
      </c>
      <c r="F209" s="204">
        <v>0</v>
      </c>
      <c r="G209" s="204">
        <v>0</v>
      </c>
      <c r="H209" s="204">
        <v>0</v>
      </c>
      <c r="I209" s="204">
        <v>0</v>
      </c>
      <c r="J209" s="204">
        <v>0</v>
      </c>
      <c r="K209" s="204">
        <v>0</v>
      </c>
      <c r="L209" s="204">
        <v>0</v>
      </c>
      <c r="M209" s="204">
        <v>0</v>
      </c>
      <c r="N209" s="204">
        <v>0</v>
      </c>
      <c r="O209" s="204">
        <v>0</v>
      </c>
      <c r="P209" s="204">
        <v>0</v>
      </c>
      <c r="Q209" s="204">
        <v>0</v>
      </c>
      <c r="R209" s="204">
        <v>0</v>
      </c>
      <c r="S209" s="239">
        <v>0</v>
      </c>
      <c r="T209" s="319" t="e">
        <v>#DIV/0!</v>
      </c>
      <c r="U209" s="239">
        <v>0</v>
      </c>
      <c r="V209" s="239">
        <v>0</v>
      </c>
      <c r="W209" s="239">
        <v>0</v>
      </c>
      <c r="X209" s="239">
        <v>0</v>
      </c>
      <c r="Y209" s="239">
        <v>0</v>
      </c>
      <c r="Z209" s="239">
        <v>0</v>
      </c>
    </row>
    <row r="210" spans="1:26" x14ac:dyDescent="0.3">
      <c r="A210" s="322" t="s">
        <v>625</v>
      </c>
      <c r="B210" s="204">
        <v>0</v>
      </c>
      <c r="C210" s="204">
        <v>0</v>
      </c>
      <c r="D210" s="204">
        <v>0</v>
      </c>
      <c r="E210" s="204">
        <v>0</v>
      </c>
      <c r="F210" s="204">
        <v>0</v>
      </c>
      <c r="G210" s="204">
        <v>0</v>
      </c>
      <c r="H210" s="204">
        <v>0</v>
      </c>
      <c r="I210" s="204">
        <v>0</v>
      </c>
      <c r="J210" s="204">
        <v>0</v>
      </c>
      <c r="K210" s="204">
        <v>0</v>
      </c>
      <c r="L210" s="204">
        <v>0</v>
      </c>
      <c r="M210" s="204">
        <v>0</v>
      </c>
      <c r="N210" s="204">
        <v>0</v>
      </c>
      <c r="O210" s="204">
        <v>0</v>
      </c>
      <c r="P210" s="204">
        <v>0</v>
      </c>
      <c r="Q210" s="204">
        <v>0</v>
      </c>
      <c r="R210" s="204">
        <v>0</v>
      </c>
      <c r="S210" s="239">
        <v>0</v>
      </c>
      <c r="T210" s="319" t="e">
        <v>#DIV/0!</v>
      </c>
      <c r="U210" s="239">
        <v>0</v>
      </c>
      <c r="V210" s="239">
        <v>0</v>
      </c>
      <c r="W210" s="239">
        <v>0</v>
      </c>
      <c r="X210" s="239">
        <v>0</v>
      </c>
      <c r="Y210" s="239">
        <v>0</v>
      </c>
      <c r="Z210" s="239">
        <v>0</v>
      </c>
    </row>
    <row r="211" spans="1:26" x14ac:dyDescent="0.3">
      <c r="A211" s="322" t="s">
        <v>626</v>
      </c>
      <c r="B211" s="204">
        <v>0</v>
      </c>
      <c r="C211" s="204">
        <v>0</v>
      </c>
      <c r="D211" s="204">
        <v>0</v>
      </c>
      <c r="E211" s="204">
        <v>0</v>
      </c>
      <c r="F211" s="204">
        <v>0</v>
      </c>
      <c r="G211" s="204">
        <v>0</v>
      </c>
      <c r="H211" s="204">
        <v>0</v>
      </c>
      <c r="I211" s="204">
        <v>0</v>
      </c>
      <c r="J211" s="204">
        <v>0</v>
      </c>
      <c r="K211" s="204">
        <v>0</v>
      </c>
      <c r="L211" s="204">
        <v>0</v>
      </c>
      <c r="M211" s="204">
        <v>0</v>
      </c>
      <c r="N211" s="204">
        <v>0</v>
      </c>
      <c r="O211" s="204">
        <v>0</v>
      </c>
      <c r="P211" s="204">
        <v>0</v>
      </c>
      <c r="Q211" s="204">
        <v>0</v>
      </c>
      <c r="R211" s="204">
        <v>0</v>
      </c>
      <c r="S211" s="239">
        <v>0</v>
      </c>
      <c r="T211" s="319" t="e">
        <v>#DIV/0!</v>
      </c>
      <c r="U211" s="239">
        <v>0</v>
      </c>
      <c r="V211" s="239">
        <v>0</v>
      </c>
      <c r="W211" s="239">
        <v>0</v>
      </c>
      <c r="X211" s="239">
        <v>0</v>
      </c>
      <c r="Y211" s="239">
        <v>0</v>
      </c>
      <c r="Z211" s="239">
        <v>0</v>
      </c>
    </row>
    <row r="212" spans="1:26" x14ac:dyDescent="0.3">
      <c r="A212" s="322" t="s">
        <v>627</v>
      </c>
      <c r="B212" s="204">
        <v>0</v>
      </c>
      <c r="C212" s="204">
        <v>0</v>
      </c>
      <c r="D212" s="204">
        <v>0</v>
      </c>
      <c r="E212" s="204">
        <v>0</v>
      </c>
      <c r="F212" s="204">
        <v>0</v>
      </c>
      <c r="G212" s="204">
        <v>0</v>
      </c>
      <c r="H212" s="204">
        <v>0</v>
      </c>
      <c r="I212" s="204">
        <v>0</v>
      </c>
      <c r="J212" s="204">
        <v>0</v>
      </c>
      <c r="K212" s="204">
        <v>0</v>
      </c>
      <c r="L212" s="204">
        <v>0</v>
      </c>
      <c r="M212" s="204">
        <v>0</v>
      </c>
      <c r="N212" s="204">
        <v>0</v>
      </c>
      <c r="O212" s="204">
        <v>0</v>
      </c>
      <c r="P212" s="204">
        <v>0</v>
      </c>
      <c r="Q212" s="204">
        <v>0</v>
      </c>
      <c r="R212" s="204">
        <v>0</v>
      </c>
      <c r="S212" s="239">
        <v>0</v>
      </c>
      <c r="T212" s="319" t="e">
        <v>#DIV/0!</v>
      </c>
      <c r="U212" s="239">
        <v>0</v>
      </c>
      <c r="V212" s="239">
        <v>0</v>
      </c>
      <c r="W212" s="239">
        <v>0</v>
      </c>
      <c r="X212" s="239">
        <v>0</v>
      </c>
      <c r="Y212" s="239">
        <v>0</v>
      </c>
      <c r="Z212" s="239">
        <v>0</v>
      </c>
    </row>
    <row r="213" spans="1:26" x14ac:dyDescent="0.3">
      <c r="A213" s="322" t="s">
        <v>628</v>
      </c>
      <c r="B213" s="204">
        <v>0</v>
      </c>
      <c r="C213" s="204">
        <v>0</v>
      </c>
      <c r="D213" s="204">
        <v>0</v>
      </c>
      <c r="E213" s="204">
        <v>0</v>
      </c>
      <c r="F213" s="204">
        <v>0</v>
      </c>
      <c r="G213" s="204">
        <v>0</v>
      </c>
      <c r="H213" s="204">
        <v>0</v>
      </c>
      <c r="I213" s="204">
        <v>0</v>
      </c>
      <c r="J213" s="204">
        <v>0</v>
      </c>
      <c r="K213" s="204">
        <v>0</v>
      </c>
      <c r="L213" s="204">
        <v>0</v>
      </c>
      <c r="M213" s="204">
        <v>0</v>
      </c>
      <c r="N213" s="204">
        <v>0</v>
      </c>
      <c r="O213" s="204">
        <v>0</v>
      </c>
      <c r="P213" s="204">
        <v>0</v>
      </c>
      <c r="Q213" s="204">
        <v>0</v>
      </c>
      <c r="R213" s="204">
        <v>0</v>
      </c>
      <c r="S213" s="239">
        <v>0</v>
      </c>
      <c r="T213" s="319" t="e">
        <v>#DIV/0!</v>
      </c>
      <c r="U213" s="239">
        <v>0</v>
      </c>
      <c r="V213" s="239">
        <v>0</v>
      </c>
      <c r="W213" s="239">
        <v>0</v>
      </c>
      <c r="X213" s="239">
        <v>0</v>
      </c>
      <c r="Y213" s="239">
        <v>0</v>
      </c>
      <c r="Z213" s="239">
        <v>0</v>
      </c>
    </row>
    <row r="214" spans="1:26" x14ac:dyDescent="0.3">
      <c r="A214" s="314" t="s">
        <v>629</v>
      </c>
      <c r="B214" s="315">
        <v>0</v>
      </c>
      <c r="C214" s="315">
        <v>0</v>
      </c>
      <c r="D214" s="315">
        <v>0</v>
      </c>
      <c r="E214" s="315">
        <v>0</v>
      </c>
      <c r="F214" s="315">
        <v>0</v>
      </c>
      <c r="G214" s="315">
        <v>0</v>
      </c>
      <c r="H214" s="315">
        <v>0</v>
      </c>
      <c r="I214" s="315">
        <v>0</v>
      </c>
      <c r="J214" s="315">
        <v>0</v>
      </c>
      <c r="K214" s="315">
        <v>0</v>
      </c>
      <c r="L214" s="315">
        <v>0</v>
      </c>
      <c r="M214" s="315">
        <v>0</v>
      </c>
      <c r="N214" s="315">
        <v>0</v>
      </c>
      <c r="O214" s="315">
        <v>0</v>
      </c>
      <c r="P214" s="315">
        <v>0</v>
      </c>
      <c r="Q214" s="315">
        <v>0</v>
      </c>
      <c r="R214" s="315">
        <v>0</v>
      </c>
      <c r="S214" s="316">
        <v>0</v>
      </c>
      <c r="T214" s="317" t="e">
        <v>#DIV/0!</v>
      </c>
      <c r="U214" s="316">
        <v>0</v>
      </c>
      <c r="V214" s="316">
        <v>0</v>
      </c>
      <c r="W214" s="316">
        <v>0</v>
      </c>
      <c r="X214" s="316">
        <v>0</v>
      </c>
      <c r="Y214" s="316">
        <v>0</v>
      </c>
      <c r="Z214" s="316">
        <v>0</v>
      </c>
    </row>
    <row r="215" spans="1:26" x14ac:dyDescent="0.3">
      <c r="A215" s="322" t="s">
        <v>630</v>
      </c>
      <c r="B215" s="204">
        <v>0</v>
      </c>
      <c r="C215" s="204">
        <v>0</v>
      </c>
      <c r="D215" s="204">
        <v>0</v>
      </c>
      <c r="E215" s="204">
        <v>0</v>
      </c>
      <c r="F215" s="204">
        <v>0</v>
      </c>
      <c r="G215" s="204">
        <v>0</v>
      </c>
      <c r="H215" s="204">
        <v>0</v>
      </c>
      <c r="I215" s="204">
        <v>0</v>
      </c>
      <c r="J215" s="204">
        <v>0</v>
      </c>
      <c r="K215" s="204">
        <v>0</v>
      </c>
      <c r="L215" s="204">
        <v>0</v>
      </c>
      <c r="M215" s="204">
        <v>0</v>
      </c>
      <c r="N215" s="204">
        <v>0</v>
      </c>
      <c r="O215" s="204">
        <v>0</v>
      </c>
      <c r="P215" s="204">
        <v>0</v>
      </c>
      <c r="Q215" s="204">
        <v>0</v>
      </c>
      <c r="R215" s="204">
        <v>0</v>
      </c>
      <c r="S215" s="239">
        <v>0</v>
      </c>
      <c r="T215" s="319" t="e">
        <v>#DIV/0!</v>
      </c>
      <c r="U215" s="239">
        <v>0</v>
      </c>
      <c r="V215" s="239">
        <v>0</v>
      </c>
      <c r="W215" s="239">
        <v>0</v>
      </c>
      <c r="X215" s="239">
        <v>0</v>
      </c>
      <c r="Y215" s="239">
        <v>0</v>
      </c>
      <c r="Z215" s="239">
        <v>0</v>
      </c>
    </row>
    <row r="216" spans="1:26" x14ac:dyDescent="0.3">
      <c r="A216" s="322" t="s">
        <v>631</v>
      </c>
      <c r="B216" s="204">
        <v>0</v>
      </c>
      <c r="C216" s="204">
        <v>0</v>
      </c>
      <c r="D216" s="204">
        <v>0</v>
      </c>
      <c r="E216" s="204">
        <v>0</v>
      </c>
      <c r="F216" s="204">
        <v>0</v>
      </c>
      <c r="G216" s="204">
        <v>0</v>
      </c>
      <c r="H216" s="204">
        <v>0</v>
      </c>
      <c r="I216" s="204">
        <v>0</v>
      </c>
      <c r="J216" s="204">
        <v>0</v>
      </c>
      <c r="K216" s="204">
        <v>0</v>
      </c>
      <c r="L216" s="204">
        <v>0</v>
      </c>
      <c r="M216" s="204">
        <v>0</v>
      </c>
      <c r="N216" s="204">
        <v>0</v>
      </c>
      <c r="O216" s="204">
        <v>0</v>
      </c>
      <c r="P216" s="204">
        <v>0</v>
      </c>
      <c r="Q216" s="204">
        <v>0</v>
      </c>
      <c r="R216" s="204">
        <v>0</v>
      </c>
      <c r="S216" s="239">
        <v>0</v>
      </c>
      <c r="T216" s="319" t="e">
        <v>#DIV/0!</v>
      </c>
      <c r="U216" s="239">
        <v>0</v>
      </c>
      <c r="V216" s="239">
        <v>0</v>
      </c>
      <c r="W216" s="239">
        <v>0</v>
      </c>
      <c r="X216" s="239">
        <v>0</v>
      </c>
      <c r="Y216" s="239">
        <v>0</v>
      </c>
      <c r="Z216" s="239">
        <v>0</v>
      </c>
    </row>
    <row r="217" spans="1:26" x14ac:dyDescent="0.3">
      <c r="A217" s="322" t="s">
        <v>632</v>
      </c>
      <c r="B217" s="204">
        <v>0</v>
      </c>
      <c r="C217" s="204">
        <v>0</v>
      </c>
      <c r="D217" s="204">
        <v>0</v>
      </c>
      <c r="E217" s="204">
        <v>0</v>
      </c>
      <c r="F217" s="204">
        <v>0</v>
      </c>
      <c r="G217" s="204">
        <v>0</v>
      </c>
      <c r="H217" s="204">
        <v>0</v>
      </c>
      <c r="I217" s="204">
        <v>0</v>
      </c>
      <c r="J217" s="204">
        <v>0</v>
      </c>
      <c r="K217" s="204">
        <v>0</v>
      </c>
      <c r="L217" s="204">
        <v>0</v>
      </c>
      <c r="M217" s="204">
        <v>0</v>
      </c>
      <c r="N217" s="204">
        <v>0</v>
      </c>
      <c r="O217" s="204">
        <v>0</v>
      </c>
      <c r="P217" s="204">
        <v>0</v>
      </c>
      <c r="Q217" s="204">
        <v>0</v>
      </c>
      <c r="R217" s="204">
        <v>0</v>
      </c>
      <c r="S217" s="239">
        <v>0</v>
      </c>
      <c r="T217" s="319" t="e">
        <v>#DIV/0!</v>
      </c>
      <c r="U217" s="239">
        <v>0</v>
      </c>
      <c r="V217" s="239">
        <v>0</v>
      </c>
      <c r="W217" s="239">
        <v>0</v>
      </c>
      <c r="X217" s="239">
        <v>0</v>
      </c>
      <c r="Y217" s="239">
        <v>0</v>
      </c>
      <c r="Z217" s="239">
        <v>0</v>
      </c>
    </row>
    <row r="218" spans="1:26" x14ac:dyDescent="0.3">
      <c r="A218" s="314" t="s">
        <v>633</v>
      </c>
      <c r="B218" s="315">
        <v>0</v>
      </c>
      <c r="C218" s="315">
        <v>0</v>
      </c>
      <c r="D218" s="315">
        <v>0</v>
      </c>
      <c r="E218" s="315">
        <v>0</v>
      </c>
      <c r="F218" s="315">
        <v>0</v>
      </c>
      <c r="G218" s="315">
        <v>0</v>
      </c>
      <c r="H218" s="315">
        <v>0</v>
      </c>
      <c r="I218" s="315">
        <v>0</v>
      </c>
      <c r="J218" s="315">
        <v>0</v>
      </c>
      <c r="K218" s="315">
        <v>0</v>
      </c>
      <c r="L218" s="315">
        <v>0</v>
      </c>
      <c r="M218" s="315">
        <v>0</v>
      </c>
      <c r="N218" s="315">
        <v>0</v>
      </c>
      <c r="O218" s="315">
        <v>0</v>
      </c>
      <c r="P218" s="315">
        <v>0</v>
      </c>
      <c r="Q218" s="315">
        <v>0</v>
      </c>
      <c r="R218" s="315">
        <v>0</v>
      </c>
      <c r="S218" s="316">
        <v>0</v>
      </c>
      <c r="T218" s="317" t="e">
        <v>#DIV/0!</v>
      </c>
      <c r="U218" s="316">
        <v>0</v>
      </c>
      <c r="V218" s="316">
        <v>0</v>
      </c>
      <c r="W218" s="316">
        <v>0</v>
      </c>
      <c r="X218" s="316">
        <v>0</v>
      </c>
      <c r="Y218" s="316">
        <v>0</v>
      </c>
      <c r="Z218" s="316">
        <v>0</v>
      </c>
    </row>
    <row r="219" spans="1:26" x14ac:dyDescent="0.3">
      <c r="A219" s="322" t="s">
        <v>634</v>
      </c>
      <c r="B219" s="204">
        <v>0</v>
      </c>
      <c r="C219" s="204">
        <v>0</v>
      </c>
      <c r="D219" s="204">
        <v>0</v>
      </c>
      <c r="E219" s="204">
        <v>0</v>
      </c>
      <c r="F219" s="204">
        <v>0</v>
      </c>
      <c r="G219" s="204">
        <v>0</v>
      </c>
      <c r="H219" s="204">
        <v>0</v>
      </c>
      <c r="I219" s="204">
        <v>0</v>
      </c>
      <c r="J219" s="204">
        <v>0</v>
      </c>
      <c r="K219" s="204">
        <v>0</v>
      </c>
      <c r="L219" s="204">
        <v>0</v>
      </c>
      <c r="M219" s="204">
        <v>0</v>
      </c>
      <c r="N219" s="204">
        <v>0</v>
      </c>
      <c r="O219" s="204">
        <v>0</v>
      </c>
      <c r="P219" s="204">
        <v>0</v>
      </c>
      <c r="Q219" s="204">
        <v>0</v>
      </c>
      <c r="R219" s="204">
        <v>0</v>
      </c>
      <c r="S219" s="239">
        <v>0</v>
      </c>
      <c r="T219" s="319" t="e">
        <v>#DIV/0!</v>
      </c>
      <c r="U219" s="239">
        <v>0</v>
      </c>
      <c r="V219" s="239">
        <v>0</v>
      </c>
      <c r="W219" s="239">
        <v>0</v>
      </c>
      <c r="X219" s="239">
        <v>0</v>
      </c>
      <c r="Y219" s="239">
        <v>0</v>
      </c>
      <c r="Z219" s="239">
        <v>0</v>
      </c>
    </row>
    <row r="220" spans="1:26" x14ac:dyDescent="0.3">
      <c r="A220" s="322" t="s">
        <v>635</v>
      </c>
      <c r="B220" s="204">
        <v>0</v>
      </c>
      <c r="C220" s="204">
        <v>0</v>
      </c>
      <c r="D220" s="204">
        <v>0</v>
      </c>
      <c r="E220" s="204">
        <v>0</v>
      </c>
      <c r="F220" s="204">
        <v>0</v>
      </c>
      <c r="G220" s="204">
        <v>0</v>
      </c>
      <c r="H220" s="204">
        <v>0</v>
      </c>
      <c r="I220" s="204">
        <v>0</v>
      </c>
      <c r="J220" s="204">
        <v>0</v>
      </c>
      <c r="K220" s="204">
        <v>0</v>
      </c>
      <c r="L220" s="204">
        <v>0</v>
      </c>
      <c r="M220" s="204">
        <v>0</v>
      </c>
      <c r="N220" s="204">
        <v>0</v>
      </c>
      <c r="O220" s="204">
        <v>0</v>
      </c>
      <c r="P220" s="204">
        <v>0</v>
      </c>
      <c r="Q220" s="204">
        <v>0</v>
      </c>
      <c r="R220" s="204">
        <v>0</v>
      </c>
      <c r="S220" s="239">
        <v>0</v>
      </c>
      <c r="T220" s="319" t="e">
        <v>#DIV/0!</v>
      </c>
      <c r="U220" s="239">
        <v>0</v>
      </c>
      <c r="V220" s="239">
        <v>0</v>
      </c>
      <c r="W220" s="239">
        <v>0</v>
      </c>
      <c r="X220" s="239">
        <v>0</v>
      </c>
      <c r="Y220" s="239">
        <v>0</v>
      </c>
      <c r="Z220" s="239">
        <v>0</v>
      </c>
    </row>
    <row r="221" spans="1:26" x14ac:dyDescent="0.3">
      <c r="A221" s="322" t="s">
        <v>636</v>
      </c>
      <c r="B221" s="204">
        <v>0</v>
      </c>
      <c r="C221" s="204">
        <v>0</v>
      </c>
      <c r="D221" s="204">
        <v>0</v>
      </c>
      <c r="E221" s="204">
        <v>0</v>
      </c>
      <c r="F221" s="204">
        <v>0</v>
      </c>
      <c r="G221" s="204">
        <v>0</v>
      </c>
      <c r="H221" s="204">
        <v>0</v>
      </c>
      <c r="I221" s="204">
        <v>0</v>
      </c>
      <c r="J221" s="204">
        <v>0</v>
      </c>
      <c r="K221" s="204">
        <v>0</v>
      </c>
      <c r="L221" s="204">
        <v>0</v>
      </c>
      <c r="M221" s="204">
        <v>0</v>
      </c>
      <c r="N221" s="204">
        <v>0</v>
      </c>
      <c r="O221" s="204">
        <v>0</v>
      </c>
      <c r="P221" s="204">
        <v>0</v>
      </c>
      <c r="Q221" s="204">
        <v>0</v>
      </c>
      <c r="R221" s="204">
        <v>0</v>
      </c>
      <c r="S221" s="239">
        <v>0</v>
      </c>
      <c r="T221" s="319" t="e">
        <v>#DIV/0!</v>
      </c>
      <c r="U221" s="239">
        <v>0</v>
      </c>
      <c r="V221" s="239">
        <v>0</v>
      </c>
      <c r="W221" s="239">
        <v>0</v>
      </c>
      <c r="X221" s="239">
        <v>0</v>
      </c>
      <c r="Y221" s="239">
        <v>0</v>
      </c>
      <c r="Z221" s="239">
        <v>0</v>
      </c>
    </row>
    <row r="222" spans="1:26" x14ac:dyDescent="0.3">
      <c r="A222" s="314" t="s">
        <v>637</v>
      </c>
      <c r="B222" s="315">
        <v>0</v>
      </c>
      <c r="C222" s="315">
        <v>0</v>
      </c>
      <c r="D222" s="315">
        <v>0</v>
      </c>
      <c r="E222" s="315">
        <v>0</v>
      </c>
      <c r="F222" s="315">
        <v>0</v>
      </c>
      <c r="G222" s="315">
        <v>0</v>
      </c>
      <c r="H222" s="315">
        <v>0</v>
      </c>
      <c r="I222" s="315">
        <v>0</v>
      </c>
      <c r="J222" s="315">
        <v>0</v>
      </c>
      <c r="K222" s="315">
        <v>0</v>
      </c>
      <c r="L222" s="315">
        <v>0</v>
      </c>
      <c r="M222" s="315">
        <v>0</v>
      </c>
      <c r="N222" s="315">
        <v>0</v>
      </c>
      <c r="O222" s="315">
        <v>0</v>
      </c>
      <c r="P222" s="315">
        <v>0</v>
      </c>
      <c r="Q222" s="315">
        <v>0</v>
      </c>
      <c r="R222" s="315">
        <v>0</v>
      </c>
      <c r="S222" s="316">
        <v>0</v>
      </c>
      <c r="T222" s="317" t="e">
        <v>#DIV/0!</v>
      </c>
      <c r="U222" s="316">
        <v>0</v>
      </c>
      <c r="V222" s="316">
        <v>0</v>
      </c>
      <c r="W222" s="316">
        <v>0</v>
      </c>
      <c r="X222" s="316">
        <v>0</v>
      </c>
      <c r="Y222" s="316">
        <v>0</v>
      </c>
      <c r="Z222" s="316">
        <v>0</v>
      </c>
    </row>
    <row r="223" spans="1:26" x14ac:dyDescent="0.3">
      <c r="A223" s="322" t="s">
        <v>638</v>
      </c>
      <c r="B223" s="204">
        <v>0</v>
      </c>
      <c r="C223" s="204">
        <v>0</v>
      </c>
      <c r="D223" s="204">
        <v>0</v>
      </c>
      <c r="E223" s="204">
        <v>0</v>
      </c>
      <c r="F223" s="204">
        <v>0</v>
      </c>
      <c r="G223" s="204">
        <v>0</v>
      </c>
      <c r="H223" s="204">
        <v>0</v>
      </c>
      <c r="I223" s="204">
        <v>0</v>
      </c>
      <c r="J223" s="204">
        <v>0</v>
      </c>
      <c r="K223" s="204">
        <v>0</v>
      </c>
      <c r="L223" s="204">
        <v>0</v>
      </c>
      <c r="M223" s="204">
        <v>0</v>
      </c>
      <c r="N223" s="204">
        <v>0</v>
      </c>
      <c r="O223" s="204">
        <v>0</v>
      </c>
      <c r="P223" s="204">
        <v>0</v>
      </c>
      <c r="Q223" s="204">
        <v>0</v>
      </c>
      <c r="R223" s="204">
        <v>0</v>
      </c>
      <c r="S223" s="239">
        <v>0</v>
      </c>
      <c r="T223" s="319" t="e">
        <v>#DIV/0!</v>
      </c>
      <c r="U223" s="239">
        <v>0</v>
      </c>
      <c r="V223" s="239">
        <v>0</v>
      </c>
      <c r="W223" s="239">
        <v>0</v>
      </c>
      <c r="X223" s="239">
        <v>0</v>
      </c>
      <c r="Y223" s="239">
        <v>0</v>
      </c>
      <c r="Z223" s="239">
        <v>0</v>
      </c>
    </row>
    <row r="224" spans="1:26" x14ac:dyDescent="0.3">
      <c r="A224" s="322" t="s">
        <v>639</v>
      </c>
      <c r="B224" s="204">
        <v>0</v>
      </c>
      <c r="C224" s="204">
        <v>0</v>
      </c>
      <c r="D224" s="204">
        <v>0</v>
      </c>
      <c r="E224" s="204">
        <v>0</v>
      </c>
      <c r="F224" s="204">
        <v>0</v>
      </c>
      <c r="G224" s="204">
        <v>0</v>
      </c>
      <c r="H224" s="204">
        <v>0</v>
      </c>
      <c r="I224" s="204">
        <v>0</v>
      </c>
      <c r="J224" s="204">
        <v>0</v>
      </c>
      <c r="K224" s="204">
        <v>0</v>
      </c>
      <c r="L224" s="204">
        <v>0</v>
      </c>
      <c r="M224" s="204">
        <v>0</v>
      </c>
      <c r="N224" s="204">
        <v>0</v>
      </c>
      <c r="O224" s="204">
        <v>0</v>
      </c>
      <c r="P224" s="204">
        <v>0</v>
      </c>
      <c r="Q224" s="204">
        <v>0</v>
      </c>
      <c r="R224" s="204">
        <v>0</v>
      </c>
      <c r="S224" s="239">
        <v>0</v>
      </c>
      <c r="T224" s="319" t="e">
        <v>#DIV/0!</v>
      </c>
      <c r="U224" s="239">
        <v>0</v>
      </c>
      <c r="V224" s="239">
        <v>0</v>
      </c>
      <c r="W224" s="239">
        <v>0</v>
      </c>
      <c r="X224" s="239">
        <v>0</v>
      </c>
      <c r="Y224" s="239">
        <v>0</v>
      </c>
      <c r="Z224" s="239">
        <v>0</v>
      </c>
    </row>
    <row r="225" spans="1:26" x14ac:dyDescent="0.3">
      <c r="A225" s="322" t="s">
        <v>640</v>
      </c>
      <c r="B225" s="204">
        <v>0</v>
      </c>
      <c r="C225" s="204">
        <v>0</v>
      </c>
      <c r="D225" s="204">
        <v>0</v>
      </c>
      <c r="E225" s="204">
        <v>0</v>
      </c>
      <c r="F225" s="204">
        <v>0</v>
      </c>
      <c r="G225" s="204">
        <v>0</v>
      </c>
      <c r="H225" s="204">
        <v>0</v>
      </c>
      <c r="I225" s="204">
        <v>0</v>
      </c>
      <c r="J225" s="204">
        <v>0</v>
      </c>
      <c r="K225" s="204">
        <v>0</v>
      </c>
      <c r="L225" s="204">
        <v>0</v>
      </c>
      <c r="M225" s="204">
        <v>0</v>
      </c>
      <c r="N225" s="204">
        <v>0</v>
      </c>
      <c r="O225" s="204">
        <v>0</v>
      </c>
      <c r="P225" s="204">
        <v>0</v>
      </c>
      <c r="Q225" s="204">
        <v>0</v>
      </c>
      <c r="R225" s="204">
        <v>0</v>
      </c>
      <c r="S225" s="239">
        <v>0</v>
      </c>
      <c r="T225" s="319" t="e">
        <v>#DIV/0!</v>
      </c>
      <c r="U225" s="239">
        <v>0</v>
      </c>
      <c r="V225" s="239">
        <v>0</v>
      </c>
      <c r="W225" s="239">
        <v>0</v>
      </c>
      <c r="X225" s="239">
        <v>0</v>
      </c>
      <c r="Y225" s="239">
        <v>0</v>
      </c>
      <c r="Z225" s="239">
        <v>0</v>
      </c>
    </row>
    <row r="226" spans="1:26" x14ac:dyDescent="0.3">
      <c r="A226" s="322" t="s">
        <v>641</v>
      </c>
      <c r="B226" s="204">
        <v>0</v>
      </c>
      <c r="C226" s="204">
        <v>0</v>
      </c>
      <c r="D226" s="204">
        <v>0</v>
      </c>
      <c r="E226" s="204">
        <v>0</v>
      </c>
      <c r="F226" s="204">
        <v>0</v>
      </c>
      <c r="G226" s="204">
        <v>0</v>
      </c>
      <c r="H226" s="204">
        <v>0</v>
      </c>
      <c r="I226" s="204">
        <v>0</v>
      </c>
      <c r="J226" s="204">
        <v>0</v>
      </c>
      <c r="K226" s="204">
        <v>0</v>
      </c>
      <c r="L226" s="204">
        <v>0</v>
      </c>
      <c r="M226" s="204">
        <v>0</v>
      </c>
      <c r="N226" s="204">
        <v>0</v>
      </c>
      <c r="O226" s="204">
        <v>0</v>
      </c>
      <c r="P226" s="204">
        <v>0</v>
      </c>
      <c r="Q226" s="204">
        <v>0</v>
      </c>
      <c r="R226" s="204">
        <v>0</v>
      </c>
      <c r="S226" s="239">
        <v>0</v>
      </c>
      <c r="T226" s="319" t="e">
        <v>#DIV/0!</v>
      </c>
      <c r="U226" s="239">
        <v>0</v>
      </c>
      <c r="V226" s="239">
        <v>0</v>
      </c>
      <c r="W226" s="239">
        <v>0</v>
      </c>
      <c r="X226" s="239">
        <v>0</v>
      </c>
      <c r="Y226" s="239">
        <v>0</v>
      </c>
      <c r="Z226" s="239">
        <v>0</v>
      </c>
    </row>
    <row r="227" spans="1:26" x14ac:dyDescent="0.3">
      <c r="A227" s="322" t="s">
        <v>642</v>
      </c>
      <c r="B227" s="204">
        <v>0</v>
      </c>
      <c r="C227" s="204">
        <v>0</v>
      </c>
      <c r="D227" s="204">
        <v>0</v>
      </c>
      <c r="E227" s="204">
        <v>0</v>
      </c>
      <c r="F227" s="204">
        <v>0</v>
      </c>
      <c r="G227" s="204">
        <v>0</v>
      </c>
      <c r="H227" s="204">
        <v>0</v>
      </c>
      <c r="I227" s="204">
        <v>0</v>
      </c>
      <c r="J227" s="204">
        <v>0</v>
      </c>
      <c r="K227" s="204">
        <v>0</v>
      </c>
      <c r="L227" s="204">
        <v>0</v>
      </c>
      <c r="M227" s="204">
        <v>0</v>
      </c>
      <c r="N227" s="204">
        <v>0</v>
      </c>
      <c r="O227" s="204">
        <v>0</v>
      </c>
      <c r="P227" s="204">
        <v>0</v>
      </c>
      <c r="Q227" s="204">
        <v>0</v>
      </c>
      <c r="R227" s="204">
        <v>0</v>
      </c>
      <c r="S227" s="239">
        <v>0</v>
      </c>
      <c r="T227" s="319" t="e">
        <v>#DIV/0!</v>
      </c>
      <c r="U227" s="239">
        <v>0</v>
      </c>
      <c r="V227" s="239">
        <v>0</v>
      </c>
      <c r="W227" s="239">
        <v>0</v>
      </c>
      <c r="X227" s="239">
        <v>0</v>
      </c>
      <c r="Y227" s="239">
        <v>0</v>
      </c>
      <c r="Z227" s="239">
        <v>0</v>
      </c>
    </row>
    <row r="228" spans="1:26" x14ac:dyDescent="0.3">
      <c r="A228" s="322" t="s">
        <v>643</v>
      </c>
      <c r="B228" s="204">
        <v>0</v>
      </c>
      <c r="C228" s="204">
        <v>0</v>
      </c>
      <c r="D228" s="204">
        <v>0</v>
      </c>
      <c r="E228" s="204">
        <v>0</v>
      </c>
      <c r="F228" s="204">
        <v>0</v>
      </c>
      <c r="G228" s="204">
        <v>0</v>
      </c>
      <c r="H228" s="204">
        <v>0</v>
      </c>
      <c r="I228" s="204">
        <v>0</v>
      </c>
      <c r="J228" s="204">
        <v>0</v>
      </c>
      <c r="K228" s="204">
        <v>0</v>
      </c>
      <c r="L228" s="204">
        <v>0</v>
      </c>
      <c r="M228" s="204">
        <v>0</v>
      </c>
      <c r="N228" s="204">
        <v>0</v>
      </c>
      <c r="O228" s="204">
        <v>0</v>
      </c>
      <c r="P228" s="204">
        <v>0</v>
      </c>
      <c r="Q228" s="204">
        <v>0</v>
      </c>
      <c r="R228" s="204">
        <v>0</v>
      </c>
      <c r="S228" s="239">
        <v>0</v>
      </c>
      <c r="T228" s="319" t="e">
        <v>#DIV/0!</v>
      </c>
      <c r="U228" s="239">
        <v>0</v>
      </c>
      <c r="V228" s="239">
        <v>0</v>
      </c>
      <c r="W228" s="239">
        <v>0</v>
      </c>
      <c r="X228" s="239">
        <v>0</v>
      </c>
      <c r="Y228" s="239">
        <v>0</v>
      </c>
      <c r="Z228" s="239">
        <v>0</v>
      </c>
    </row>
    <row r="229" spans="1:26" x14ac:dyDescent="0.3">
      <c r="A229" s="322" t="s">
        <v>644</v>
      </c>
      <c r="B229" s="204">
        <v>0</v>
      </c>
      <c r="C229" s="204">
        <v>0</v>
      </c>
      <c r="D229" s="204">
        <v>0</v>
      </c>
      <c r="E229" s="204">
        <v>0</v>
      </c>
      <c r="F229" s="204">
        <v>0</v>
      </c>
      <c r="G229" s="204">
        <v>0</v>
      </c>
      <c r="H229" s="204">
        <v>0</v>
      </c>
      <c r="I229" s="204">
        <v>0</v>
      </c>
      <c r="J229" s="204">
        <v>0</v>
      </c>
      <c r="K229" s="204">
        <v>0</v>
      </c>
      <c r="L229" s="204">
        <v>0</v>
      </c>
      <c r="M229" s="204">
        <v>0</v>
      </c>
      <c r="N229" s="204">
        <v>0</v>
      </c>
      <c r="O229" s="204">
        <v>0</v>
      </c>
      <c r="P229" s="204">
        <v>0</v>
      </c>
      <c r="Q229" s="204">
        <v>0</v>
      </c>
      <c r="R229" s="204">
        <v>0</v>
      </c>
      <c r="S229" s="239">
        <v>0</v>
      </c>
      <c r="T229" s="319" t="e">
        <v>#DIV/0!</v>
      </c>
      <c r="U229" s="239">
        <v>0</v>
      </c>
      <c r="V229" s="239">
        <v>0</v>
      </c>
      <c r="W229" s="239">
        <v>0</v>
      </c>
      <c r="X229" s="239">
        <v>0</v>
      </c>
      <c r="Y229" s="239">
        <v>0</v>
      </c>
      <c r="Z229" s="239">
        <v>0</v>
      </c>
    </row>
    <row r="230" spans="1:26" s="321" customFormat="1" x14ac:dyDescent="0.3">
      <c r="A230" s="314" t="s">
        <v>645</v>
      </c>
      <c r="B230" s="320">
        <v>0</v>
      </c>
      <c r="C230" s="320">
        <v>0</v>
      </c>
      <c r="D230" s="320">
        <v>0</v>
      </c>
      <c r="E230" s="320">
        <v>0</v>
      </c>
      <c r="F230" s="320">
        <v>0</v>
      </c>
      <c r="G230" s="320">
        <v>0</v>
      </c>
      <c r="H230" s="320">
        <v>0</v>
      </c>
      <c r="I230" s="320">
        <v>0</v>
      </c>
      <c r="J230" s="320">
        <v>0</v>
      </c>
      <c r="K230" s="320">
        <v>0</v>
      </c>
      <c r="L230" s="320">
        <v>0</v>
      </c>
      <c r="M230" s="320">
        <v>0</v>
      </c>
      <c r="N230" s="320">
        <v>0</v>
      </c>
      <c r="O230" s="320">
        <v>0</v>
      </c>
      <c r="P230" s="320">
        <v>0</v>
      </c>
      <c r="Q230" s="320">
        <v>0</v>
      </c>
      <c r="R230" s="320">
        <v>0</v>
      </c>
      <c r="S230" s="316">
        <v>0</v>
      </c>
      <c r="T230" s="317" t="e">
        <v>#DIV/0!</v>
      </c>
      <c r="U230" s="316">
        <v>0</v>
      </c>
      <c r="V230" s="316">
        <v>0</v>
      </c>
      <c r="W230" s="316">
        <v>0</v>
      </c>
      <c r="X230" s="316">
        <v>0</v>
      </c>
      <c r="Y230" s="316">
        <v>0</v>
      </c>
      <c r="Z230" s="316">
        <v>0</v>
      </c>
    </row>
    <row r="231" spans="1:26" s="321" customFormat="1" x14ac:dyDescent="0.3">
      <c r="A231" s="314" t="s">
        <v>646</v>
      </c>
      <c r="B231" s="320">
        <v>0</v>
      </c>
      <c r="C231" s="320">
        <v>0</v>
      </c>
      <c r="D231" s="320">
        <v>0</v>
      </c>
      <c r="E231" s="320">
        <v>0</v>
      </c>
      <c r="F231" s="320">
        <v>0</v>
      </c>
      <c r="G231" s="320">
        <v>0</v>
      </c>
      <c r="H231" s="320">
        <v>0</v>
      </c>
      <c r="I231" s="320">
        <v>0</v>
      </c>
      <c r="J231" s="320">
        <v>0</v>
      </c>
      <c r="K231" s="320">
        <v>0</v>
      </c>
      <c r="L231" s="320">
        <v>0</v>
      </c>
      <c r="M231" s="320">
        <v>0</v>
      </c>
      <c r="N231" s="320">
        <v>0</v>
      </c>
      <c r="O231" s="320">
        <v>0</v>
      </c>
      <c r="P231" s="320">
        <v>0</v>
      </c>
      <c r="Q231" s="320">
        <v>0</v>
      </c>
      <c r="R231" s="320">
        <v>0</v>
      </c>
      <c r="S231" s="316">
        <v>0</v>
      </c>
      <c r="T231" s="317" t="e">
        <v>#DIV/0!</v>
      </c>
      <c r="U231" s="316">
        <v>0</v>
      </c>
      <c r="V231" s="316">
        <v>0</v>
      </c>
      <c r="W231" s="316">
        <v>0</v>
      </c>
      <c r="X231" s="316">
        <v>0</v>
      </c>
      <c r="Y231" s="316">
        <v>0</v>
      </c>
      <c r="Z231" s="316">
        <v>0</v>
      </c>
    </row>
    <row r="232" spans="1:26" s="321" customFormat="1" x14ac:dyDescent="0.3">
      <c r="A232" s="314" t="s">
        <v>647</v>
      </c>
      <c r="B232" s="320">
        <v>0</v>
      </c>
      <c r="C232" s="320">
        <v>0</v>
      </c>
      <c r="D232" s="320">
        <v>0</v>
      </c>
      <c r="E232" s="320">
        <v>0</v>
      </c>
      <c r="F232" s="320">
        <v>0</v>
      </c>
      <c r="G232" s="320">
        <v>0</v>
      </c>
      <c r="H232" s="320">
        <v>0</v>
      </c>
      <c r="I232" s="320">
        <v>0</v>
      </c>
      <c r="J232" s="320">
        <v>0</v>
      </c>
      <c r="K232" s="320">
        <v>0</v>
      </c>
      <c r="L232" s="320">
        <v>0</v>
      </c>
      <c r="M232" s="320">
        <v>0</v>
      </c>
      <c r="N232" s="320">
        <v>0</v>
      </c>
      <c r="O232" s="320">
        <v>0</v>
      </c>
      <c r="P232" s="320">
        <v>0</v>
      </c>
      <c r="Q232" s="320">
        <v>0</v>
      </c>
      <c r="R232" s="320">
        <v>0</v>
      </c>
      <c r="S232" s="316">
        <v>0</v>
      </c>
      <c r="T232" s="317" t="e">
        <v>#DIV/0!</v>
      </c>
      <c r="U232" s="316">
        <v>0</v>
      </c>
      <c r="V232" s="316">
        <v>0</v>
      </c>
      <c r="W232" s="316">
        <v>0</v>
      </c>
      <c r="X232" s="316">
        <v>0</v>
      </c>
      <c r="Y232" s="316">
        <v>0</v>
      </c>
      <c r="Z232" s="316">
        <v>0</v>
      </c>
    </row>
    <row r="233" spans="1:26" s="321" customFormat="1" x14ac:dyDescent="0.3">
      <c r="A233" s="314" t="s">
        <v>648</v>
      </c>
      <c r="B233" s="320">
        <v>0</v>
      </c>
      <c r="C233" s="320">
        <v>0</v>
      </c>
      <c r="D233" s="320">
        <v>0</v>
      </c>
      <c r="E233" s="320">
        <v>0</v>
      </c>
      <c r="F233" s="320">
        <v>0</v>
      </c>
      <c r="G233" s="320">
        <v>0</v>
      </c>
      <c r="H233" s="320">
        <v>0</v>
      </c>
      <c r="I233" s="320">
        <v>0</v>
      </c>
      <c r="J233" s="320">
        <v>0</v>
      </c>
      <c r="K233" s="320">
        <v>0</v>
      </c>
      <c r="L233" s="320">
        <v>0</v>
      </c>
      <c r="M233" s="320">
        <v>0</v>
      </c>
      <c r="N233" s="320">
        <v>0</v>
      </c>
      <c r="O233" s="320">
        <v>0</v>
      </c>
      <c r="P233" s="320">
        <v>0</v>
      </c>
      <c r="Q233" s="320">
        <v>0</v>
      </c>
      <c r="R233" s="320">
        <v>0</v>
      </c>
      <c r="S233" s="316">
        <v>0</v>
      </c>
      <c r="T233" s="317" t="e">
        <v>#DIV/0!</v>
      </c>
      <c r="U233" s="316">
        <v>0</v>
      </c>
      <c r="V233" s="316">
        <v>0</v>
      </c>
      <c r="W233" s="316">
        <v>0</v>
      </c>
      <c r="X233" s="316">
        <v>0</v>
      </c>
      <c r="Y233" s="316">
        <v>0</v>
      </c>
      <c r="Z233" s="316">
        <v>0</v>
      </c>
    </row>
    <row r="234" spans="1:26" x14ac:dyDescent="0.3">
      <c r="A234" s="314" t="s">
        <v>649</v>
      </c>
      <c r="B234" s="315">
        <v>0</v>
      </c>
      <c r="C234" s="315">
        <v>0</v>
      </c>
      <c r="D234" s="315">
        <v>0</v>
      </c>
      <c r="E234" s="315">
        <v>0</v>
      </c>
      <c r="F234" s="315">
        <v>0</v>
      </c>
      <c r="G234" s="315">
        <v>0</v>
      </c>
      <c r="H234" s="315">
        <v>0</v>
      </c>
      <c r="I234" s="315">
        <v>0</v>
      </c>
      <c r="J234" s="315">
        <v>0</v>
      </c>
      <c r="K234" s="315">
        <v>0</v>
      </c>
      <c r="L234" s="315">
        <v>0</v>
      </c>
      <c r="M234" s="315">
        <v>0</v>
      </c>
      <c r="N234" s="315">
        <v>0</v>
      </c>
      <c r="O234" s="315">
        <v>0</v>
      </c>
      <c r="P234" s="315">
        <v>0</v>
      </c>
      <c r="Q234" s="315">
        <v>0</v>
      </c>
      <c r="R234" s="315">
        <v>0</v>
      </c>
      <c r="S234" s="316">
        <v>0</v>
      </c>
      <c r="T234" s="317" t="e">
        <v>#DIV/0!</v>
      </c>
      <c r="U234" s="316">
        <v>0</v>
      </c>
      <c r="V234" s="316">
        <v>0</v>
      </c>
      <c r="W234" s="316">
        <v>0</v>
      </c>
      <c r="X234" s="316">
        <v>0</v>
      </c>
      <c r="Y234" s="316">
        <v>0</v>
      </c>
      <c r="Z234" s="316">
        <v>0</v>
      </c>
    </row>
    <row r="235" spans="1:26" x14ac:dyDescent="0.3">
      <c r="A235" s="322" t="s">
        <v>650</v>
      </c>
      <c r="B235" s="323">
        <v>0</v>
      </c>
      <c r="C235" s="323">
        <v>0</v>
      </c>
      <c r="D235" s="323">
        <v>0</v>
      </c>
      <c r="E235" s="323">
        <v>0</v>
      </c>
      <c r="F235" s="323">
        <v>0</v>
      </c>
      <c r="G235" s="323">
        <v>0</v>
      </c>
      <c r="H235" s="323">
        <v>0</v>
      </c>
      <c r="I235" s="323">
        <v>0</v>
      </c>
      <c r="J235" s="323">
        <v>0</v>
      </c>
      <c r="K235" s="323">
        <v>0</v>
      </c>
      <c r="L235" s="323">
        <v>0</v>
      </c>
      <c r="M235" s="323">
        <v>0</v>
      </c>
      <c r="N235" s="323">
        <v>0</v>
      </c>
      <c r="O235" s="323">
        <v>0</v>
      </c>
      <c r="P235" s="323">
        <v>0</v>
      </c>
      <c r="Q235" s="323">
        <v>0</v>
      </c>
      <c r="R235" s="323">
        <v>0</v>
      </c>
      <c r="S235" s="239">
        <v>0</v>
      </c>
      <c r="T235" s="319" t="e">
        <v>#DIV/0!</v>
      </c>
      <c r="U235" s="239">
        <v>0</v>
      </c>
      <c r="V235" s="239">
        <v>0</v>
      </c>
      <c r="W235" s="239">
        <v>0</v>
      </c>
      <c r="X235" s="239">
        <v>0</v>
      </c>
      <c r="Y235" s="239">
        <v>0</v>
      </c>
      <c r="Z235" s="239">
        <v>0</v>
      </c>
    </row>
    <row r="236" spans="1:26" x14ac:dyDescent="0.3">
      <c r="A236" s="324" t="s">
        <v>651</v>
      </c>
      <c r="B236" s="323">
        <v>0</v>
      </c>
      <c r="C236" s="323">
        <v>0</v>
      </c>
      <c r="D236" s="323">
        <v>0</v>
      </c>
      <c r="E236" s="323">
        <v>0</v>
      </c>
      <c r="F236" s="323">
        <v>0</v>
      </c>
      <c r="G236" s="323">
        <v>0</v>
      </c>
      <c r="H236" s="323">
        <v>0</v>
      </c>
      <c r="I236" s="323">
        <v>0</v>
      </c>
      <c r="J236" s="323">
        <v>0</v>
      </c>
      <c r="K236" s="323">
        <v>0</v>
      </c>
      <c r="L236" s="323">
        <v>0</v>
      </c>
      <c r="M236" s="323">
        <v>0</v>
      </c>
      <c r="N236" s="323">
        <v>0</v>
      </c>
      <c r="O236" s="323">
        <v>0</v>
      </c>
      <c r="P236" s="323">
        <v>0</v>
      </c>
      <c r="Q236" s="323">
        <v>0</v>
      </c>
      <c r="R236" s="323">
        <v>0</v>
      </c>
      <c r="S236" s="239">
        <v>0</v>
      </c>
      <c r="T236" s="319" t="e">
        <v>#DIV/0!</v>
      </c>
      <c r="U236" s="239">
        <v>0</v>
      </c>
      <c r="V236" s="239">
        <v>0</v>
      </c>
      <c r="W236" s="239">
        <v>0</v>
      </c>
      <c r="X236" s="239">
        <v>0</v>
      </c>
      <c r="Y236" s="239">
        <v>0</v>
      </c>
      <c r="Z236" s="239">
        <v>0</v>
      </c>
    </row>
    <row r="237" spans="1:26" x14ac:dyDescent="0.3">
      <c r="A237" s="325" t="s">
        <v>652</v>
      </c>
      <c r="B237" s="204">
        <v>0</v>
      </c>
      <c r="C237" s="204">
        <v>0</v>
      </c>
      <c r="D237" s="204">
        <v>0</v>
      </c>
      <c r="E237" s="204">
        <v>0</v>
      </c>
      <c r="F237" s="204">
        <v>0</v>
      </c>
      <c r="G237" s="204">
        <v>0</v>
      </c>
      <c r="H237" s="204">
        <v>0</v>
      </c>
      <c r="I237" s="204">
        <v>0</v>
      </c>
      <c r="J237" s="204">
        <v>0</v>
      </c>
      <c r="K237" s="204">
        <v>0</v>
      </c>
      <c r="L237" s="204">
        <v>0</v>
      </c>
      <c r="M237" s="204">
        <v>0</v>
      </c>
      <c r="N237" s="204">
        <v>0</v>
      </c>
      <c r="O237" s="204">
        <v>0</v>
      </c>
      <c r="P237" s="204">
        <v>0</v>
      </c>
      <c r="Q237" s="204">
        <v>0</v>
      </c>
      <c r="R237" s="204">
        <v>0</v>
      </c>
      <c r="S237" s="239">
        <v>0</v>
      </c>
      <c r="T237" s="319" t="e">
        <v>#DIV/0!</v>
      </c>
      <c r="U237" s="239">
        <v>0</v>
      </c>
      <c r="V237" s="239">
        <v>0</v>
      </c>
      <c r="W237" s="239">
        <v>0</v>
      </c>
      <c r="X237" s="239">
        <v>0</v>
      </c>
      <c r="Y237" s="239">
        <v>0</v>
      </c>
      <c r="Z237" s="239">
        <v>0</v>
      </c>
    </row>
    <row r="238" spans="1:26" x14ac:dyDescent="0.3">
      <c r="A238" s="325" t="s">
        <v>653</v>
      </c>
      <c r="B238" s="204">
        <v>0</v>
      </c>
      <c r="C238" s="204">
        <v>0</v>
      </c>
      <c r="D238" s="204">
        <v>0</v>
      </c>
      <c r="E238" s="204">
        <v>0</v>
      </c>
      <c r="F238" s="204">
        <v>0</v>
      </c>
      <c r="G238" s="204">
        <v>0</v>
      </c>
      <c r="H238" s="204">
        <v>0</v>
      </c>
      <c r="I238" s="204">
        <v>0</v>
      </c>
      <c r="J238" s="204">
        <v>0</v>
      </c>
      <c r="K238" s="204">
        <v>0</v>
      </c>
      <c r="L238" s="204">
        <v>0</v>
      </c>
      <c r="M238" s="204">
        <v>0</v>
      </c>
      <c r="N238" s="204">
        <v>0</v>
      </c>
      <c r="O238" s="204">
        <v>0</v>
      </c>
      <c r="P238" s="204">
        <v>0</v>
      </c>
      <c r="Q238" s="204">
        <v>0</v>
      </c>
      <c r="R238" s="204">
        <v>0</v>
      </c>
      <c r="S238" s="239">
        <v>0</v>
      </c>
      <c r="T238" s="319" t="e">
        <v>#DIV/0!</v>
      </c>
      <c r="U238" s="239">
        <v>0</v>
      </c>
      <c r="V238" s="239">
        <v>0</v>
      </c>
      <c r="W238" s="239">
        <v>0</v>
      </c>
      <c r="X238" s="239">
        <v>0</v>
      </c>
      <c r="Y238" s="239">
        <v>0</v>
      </c>
      <c r="Z238" s="239">
        <v>0</v>
      </c>
    </row>
    <row r="239" spans="1:26" x14ac:dyDescent="0.3">
      <c r="A239" s="324" t="s">
        <v>654</v>
      </c>
      <c r="B239" s="204">
        <v>0</v>
      </c>
      <c r="C239" s="204">
        <v>0</v>
      </c>
      <c r="D239" s="204">
        <v>0</v>
      </c>
      <c r="E239" s="204">
        <v>0</v>
      </c>
      <c r="F239" s="204">
        <v>0</v>
      </c>
      <c r="G239" s="204">
        <v>0</v>
      </c>
      <c r="H239" s="204">
        <v>0</v>
      </c>
      <c r="I239" s="204">
        <v>0</v>
      </c>
      <c r="J239" s="204">
        <v>0</v>
      </c>
      <c r="K239" s="204">
        <v>0</v>
      </c>
      <c r="L239" s="204">
        <v>0</v>
      </c>
      <c r="M239" s="204">
        <v>0</v>
      </c>
      <c r="N239" s="204">
        <v>0</v>
      </c>
      <c r="O239" s="204">
        <v>0</v>
      </c>
      <c r="P239" s="204">
        <v>0</v>
      </c>
      <c r="Q239" s="204">
        <v>0</v>
      </c>
      <c r="R239" s="204">
        <v>0</v>
      </c>
      <c r="S239" s="239">
        <v>0</v>
      </c>
      <c r="T239" s="319" t="e">
        <v>#DIV/0!</v>
      </c>
      <c r="U239" s="239">
        <v>0</v>
      </c>
      <c r="V239" s="239">
        <v>0</v>
      </c>
      <c r="W239" s="239">
        <v>0</v>
      </c>
      <c r="X239" s="239">
        <v>0</v>
      </c>
      <c r="Y239" s="239">
        <v>0</v>
      </c>
      <c r="Z239" s="239">
        <v>0</v>
      </c>
    </row>
    <row r="240" spans="1:26" x14ac:dyDescent="0.3">
      <c r="A240" s="324" t="s">
        <v>655</v>
      </c>
      <c r="B240" s="204">
        <v>0</v>
      </c>
      <c r="C240" s="204">
        <v>0</v>
      </c>
      <c r="D240" s="204">
        <v>0</v>
      </c>
      <c r="E240" s="204">
        <v>0</v>
      </c>
      <c r="F240" s="204">
        <v>0</v>
      </c>
      <c r="G240" s="204">
        <v>0</v>
      </c>
      <c r="H240" s="204">
        <v>0</v>
      </c>
      <c r="I240" s="204">
        <v>0</v>
      </c>
      <c r="J240" s="204">
        <v>0</v>
      </c>
      <c r="K240" s="204">
        <v>0</v>
      </c>
      <c r="L240" s="204">
        <v>0</v>
      </c>
      <c r="M240" s="204">
        <v>0</v>
      </c>
      <c r="N240" s="204">
        <v>0</v>
      </c>
      <c r="O240" s="204">
        <v>0</v>
      </c>
      <c r="P240" s="204">
        <v>0</v>
      </c>
      <c r="Q240" s="204">
        <v>0</v>
      </c>
      <c r="R240" s="204">
        <v>0</v>
      </c>
      <c r="S240" s="239">
        <v>0</v>
      </c>
      <c r="T240" s="319" t="e">
        <v>#DIV/0!</v>
      </c>
      <c r="U240" s="239">
        <v>0</v>
      </c>
      <c r="V240" s="239">
        <v>0</v>
      </c>
      <c r="W240" s="239">
        <v>0</v>
      </c>
      <c r="X240" s="239">
        <v>0</v>
      </c>
      <c r="Y240" s="239">
        <v>0</v>
      </c>
      <c r="Z240" s="239">
        <v>0</v>
      </c>
    </row>
    <row r="241" spans="1:26" x14ac:dyDescent="0.3">
      <c r="A241" s="324" t="s">
        <v>656</v>
      </c>
      <c r="B241" s="204">
        <v>0</v>
      </c>
      <c r="C241" s="204">
        <v>0</v>
      </c>
      <c r="D241" s="204">
        <v>0</v>
      </c>
      <c r="E241" s="204">
        <v>0</v>
      </c>
      <c r="F241" s="204">
        <v>0</v>
      </c>
      <c r="G241" s="204">
        <v>0</v>
      </c>
      <c r="H241" s="204">
        <v>0</v>
      </c>
      <c r="I241" s="204">
        <v>0</v>
      </c>
      <c r="J241" s="204">
        <v>0</v>
      </c>
      <c r="K241" s="204">
        <v>0</v>
      </c>
      <c r="L241" s="204">
        <v>0</v>
      </c>
      <c r="M241" s="204">
        <v>0</v>
      </c>
      <c r="N241" s="204">
        <v>0</v>
      </c>
      <c r="O241" s="204">
        <v>0</v>
      </c>
      <c r="P241" s="204">
        <v>0</v>
      </c>
      <c r="Q241" s="204">
        <v>0</v>
      </c>
      <c r="R241" s="204">
        <v>0</v>
      </c>
      <c r="S241" s="239">
        <v>0</v>
      </c>
      <c r="T241" s="319" t="e">
        <v>#DIV/0!</v>
      </c>
      <c r="U241" s="239">
        <v>0</v>
      </c>
      <c r="V241" s="239">
        <v>0</v>
      </c>
      <c r="W241" s="239">
        <v>0</v>
      </c>
      <c r="X241" s="239">
        <v>0</v>
      </c>
      <c r="Y241" s="239">
        <v>0</v>
      </c>
      <c r="Z241" s="239">
        <v>0</v>
      </c>
    </row>
    <row r="242" spans="1:26" x14ac:dyDescent="0.3">
      <c r="A242" s="322" t="s">
        <v>657</v>
      </c>
      <c r="B242" s="204">
        <v>0</v>
      </c>
      <c r="C242" s="204">
        <v>0</v>
      </c>
      <c r="D242" s="204">
        <v>0</v>
      </c>
      <c r="E242" s="204">
        <v>0</v>
      </c>
      <c r="F242" s="204">
        <v>0</v>
      </c>
      <c r="G242" s="204">
        <v>0</v>
      </c>
      <c r="H242" s="204">
        <v>0</v>
      </c>
      <c r="I242" s="204">
        <v>0</v>
      </c>
      <c r="J242" s="204">
        <v>0</v>
      </c>
      <c r="K242" s="204">
        <v>0</v>
      </c>
      <c r="L242" s="204">
        <v>0</v>
      </c>
      <c r="M242" s="204">
        <v>0</v>
      </c>
      <c r="N242" s="204">
        <v>0</v>
      </c>
      <c r="O242" s="204">
        <v>0</v>
      </c>
      <c r="P242" s="204">
        <v>0</v>
      </c>
      <c r="Q242" s="204">
        <v>0</v>
      </c>
      <c r="R242" s="204">
        <v>0</v>
      </c>
      <c r="S242" s="239">
        <v>0</v>
      </c>
      <c r="T242" s="319" t="e">
        <v>#DIV/0!</v>
      </c>
      <c r="U242" s="239">
        <v>0</v>
      </c>
      <c r="V242" s="239">
        <v>0</v>
      </c>
      <c r="W242" s="239">
        <v>0</v>
      </c>
      <c r="X242" s="239">
        <v>0</v>
      </c>
      <c r="Y242" s="239">
        <v>0</v>
      </c>
      <c r="Z242" s="239">
        <v>0</v>
      </c>
    </row>
    <row r="243" spans="1:26" x14ac:dyDescent="0.3">
      <c r="A243" s="322" t="s">
        <v>658</v>
      </c>
      <c r="B243" s="204">
        <v>0</v>
      </c>
      <c r="C243" s="204">
        <v>0</v>
      </c>
      <c r="D243" s="204">
        <v>0</v>
      </c>
      <c r="E243" s="204">
        <v>0</v>
      </c>
      <c r="F243" s="204">
        <v>0</v>
      </c>
      <c r="G243" s="204">
        <v>0</v>
      </c>
      <c r="H243" s="204">
        <v>0</v>
      </c>
      <c r="I243" s="204">
        <v>0</v>
      </c>
      <c r="J243" s="204">
        <v>0</v>
      </c>
      <c r="K243" s="204">
        <v>0</v>
      </c>
      <c r="L243" s="204">
        <v>0</v>
      </c>
      <c r="M243" s="204">
        <v>0</v>
      </c>
      <c r="N243" s="204">
        <v>0</v>
      </c>
      <c r="O243" s="204">
        <v>0</v>
      </c>
      <c r="P243" s="204">
        <v>0</v>
      </c>
      <c r="Q243" s="204">
        <v>0</v>
      </c>
      <c r="R243" s="204">
        <v>0</v>
      </c>
      <c r="S243" s="239">
        <v>0</v>
      </c>
      <c r="T243" s="319" t="e">
        <v>#DIV/0!</v>
      </c>
      <c r="U243" s="239">
        <v>0</v>
      </c>
      <c r="V243" s="239">
        <v>0</v>
      </c>
      <c r="W243" s="239">
        <v>0</v>
      </c>
      <c r="X243" s="239">
        <v>0</v>
      </c>
      <c r="Y243" s="239">
        <v>0</v>
      </c>
      <c r="Z243" s="239">
        <v>0</v>
      </c>
    </row>
    <row r="244" spans="1:26" x14ac:dyDescent="0.3">
      <c r="A244" s="322" t="s">
        <v>659</v>
      </c>
      <c r="B244" s="204">
        <v>0</v>
      </c>
      <c r="C244" s="204">
        <v>0</v>
      </c>
      <c r="D244" s="204">
        <v>0</v>
      </c>
      <c r="E244" s="204">
        <v>0</v>
      </c>
      <c r="F244" s="204">
        <v>0</v>
      </c>
      <c r="G244" s="204">
        <v>0</v>
      </c>
      <c r="H244" s="204">
        <v>0</v>
      </c>
      <c r="I244" s="204">
        <v>0</v>
      </c>
      <c r="J244" s="204">
        <v>0</v>
      </c>
      <c r="K244" s="204">
        <v>0</v>
      </c>
      <c r="L244" s="204">
        <v>0</v>
      </c>
      <c r="M244" s="204">
        <v>0</v>
      </c>
      <c r="N244" s="204">
        <v>0</v>
      </c>
      <c r="O244" s="204">
        <v>0</v>
      </c>
      <c r="P244" s="204">
        <v>0</v>
      </c>
      <c r="Q244" s="204">
        <v>0</v>
      </c>
      <c r="R244" s="204">
        <v>0</v>
      </c>
      <c r="S244" s="239">
        <v>0</v>
      </c>
      <c r="T244" s="319" t="e">
        <v>#DIV/0!</v>
      </c>
      <c r="U244" s="239">
        <v>0</v>
      </c>
      <c r="V244" s="239">
        <v>0</v>
      </c>
      <c r="W244" s="239">
        <v>0</v>
      </c>
      <c r="X244" s="239">
        <v>0</v>
      </c>
      <c r="Y244" s="239">
        <v>0</v>
      </c>
      <c r="Z244" s="239">
        <v>0</v>
      </c>
    </row>
    <row r="245" spans="1:26" x14ac:dyDescent="0.3">
      <c r="A245" s="322" t="s">
        <v>660</v>
      </c>
      <c r="B245" s="204">
        <v>0</v>
      </c>
      <c r="C245" s="204">
        <v>0</v>
      </c>
      <c r="D245" s="204">
        <v>0</v>
      </c>
      <c r="E245" s="204">
        <v>0</v>
      </c>
      <c r="F245" s="204">
        <v>0</v>
      </c>
      <c r="G245" s="204">
        <v>0</v>
      </c>
      <c r="H245" s="204">
        <v>0</v>
      </c>
      <c r="I245" s="204">
        <v>0</v>
      </c>
      <c r="J245" s="204">
        <v>0</v>
      </c>
      <c r="K245" s="204">
        <v>0</v>
      </c>
      <c r="L245" s="204">
        <v>0</v>
      </c>
      <c r="M245" s="204">
        <v>0</v>
      </c>
      <c r="N245" s="204">
        <v>0</v>
      </c>
      <c r="O245" s="204">
        <v>0</v>
      </c>
      <c r="P245" s="204">
        <v>0</v>
      </c>
      <c r="Q245" s="204">
        <v>0</v>
      </c>
      <c r="R245" s="204">
        <v>0</v>
      </c>
      <c r="S245" s="239">
        <v>0</v>
      </c>
      <c r="T245" s="319" t="e">
        <v>#DIV/0!</v>
      </c>
      <c r="U245" s="239">
        <v>0</v>
      </c>
      <c r="V245" s="239">
        <v>0</v>
      </c>
      <c r="W245" s="239">
        <v>0</v>
      </c>
      <c r="X245" s="239">
        <v>0</v>
      </c>
      <c r="Y245" s="239">
        <v>0</v>
      </c>
      <c r="Z245" s="239">
        <v>0</v>
      </c>
    </row>
    <row r="246" spans="1:26" x14ac:dyDescent="0.3">
      <c r="A246" s="322" t="s">
        <v>661</v>
      </c>
      <c r="B246" s="204">
        <v>0</v>
      </c>
      <c r="C246" s="204">
        <v>0</v>
      </c>
      <c r="D246" s="204">
        <v>0</v>
      </c>
      <c r="E246" s="204">
        <v>0</v>
      </c>
      <c r="F246" s="204">
        <v>0</v>
      </c>
      <c r="G246" s="204">
        <v>0</v>
      </c>
      <c r="H246" s="204">
        <v>0</v>
      </c>
      <c r="I246" s="204">
        <v>0</v>
      </c>
      <c r="J246" s="204">
        <v>0</v>
      </c>
      <c r="K246" s="204">
        <v>0</v>
      </c>
      <c r="L246" s="204">
        <v>0</v>
      </c>
      <c r="M246" s="204">
        <v>0</v>
      </c>
      <c r="N246" s="204">
        <v>0</v>
      </c>
      <c r="O246" s="204">
        <v>0</v>
      </c>
      <c r="P246" s="204">
        <v>0</v>
      </c>
      <c r="Q246" s="204">
        <v>0</v>
      </c>
      <c r="R246" s="204">
        <v>0</v>
      </c>
      <c r="S246" s="239">
        <v>0</v>
      </c>
      <c r="T246" s="319" t="e">
        <v>#DIV/0!</v>
      </c>
      <c r="U246" s="239">
        <v>0</v>
      </c>
      <c r="V246" s="239">
        <v>0</v>
      </c>
      <c r="W246" s="239">
        <v>0</v>
      </c>
      <c r="X246" s="239">
        <v>0</v>
      </c>
      <c r="Y246" s="239">
        <v>0</v>
      </c>
      <c r="Z246" s="239">
        <v>0</v>
      </c>
    </row>
    <row r="247" spans="1:26" x14ac:dyDescent="0.3">
      <c r="A247" s="314" t="s">
        <v>662</v>
      </c>
      <c r="B247" s="315">
        <v>0</v>
      </c>
      <c r="C247" s="315">
        <v>0</v>
      </c>
      <c r="D247" s="315">
        <v>0</v>
      </c>
      <c r="E247" s="315">
        <v>0</v>
      </c>
      <c r="F247" s="315">
        <v>0</v>
      </c>
      <c r="G247" s="315">
        <v>0</v>
      </c>
      <c r="H247" s="315">
        <v>0</v>
      </c>
      <c r="I247" s="315">
        <v>0</v>
      </c>
      <c r="J247" s="315">
        <v>0</v>
      </c>
      <c r="K247" s="315">
        <v>0</v>
      </c>
      <c r="L247" s="315">
        <v>0</v>
      </c>
      <c r="M247" s="315">
        <v>0</v>
      </c>
      <c r="N247" s="315">
        <v>0</v>
      </c>
      <c r="O247" s="315">
        <v>0</v>
      </c>
      <c r="P247" s="315">
        <v>0</v>
      </c>
      <c r="Q247" s="315">
        <v>0</v>
      </c>
      <c r="R247" s="315">
        <v>0</v>
      </c>
      <c r="S247" s="316">
        <v>0</v>
      </c>
      <c r="T247" s="317" t="e">
        <v>#DIV/0!</v>
      </c>
      <c r="U247" s="316">
        <v>0</v>
      </c>
      <c r="V247" s="316">
        <v>0</v>
      </c>
      <c r="W247" s="316">
        <v>0</v>
      </c>
      <c r="X247" s="316">
        <v>0</v>
      </c>
      <c r="Y247" s="316">
        <v>0</v>
      </c>
      <c r="Z247" s="316">
        <v>0</v>
      </c>
    </row>
    <row r="248" spans="1:26" x14ac:dyDescent="0.3">
      <c r="A248" s="322" t="s">
        <v>663</v>
      </c>
      <c r="B248" s="204">
        <v>0</v>
      </c>
      <c r="C248" s="204">
        <v>0</v>
      </c>
      <c r="D248" s="204">
        <v>0</v>
      </c>
      <c r="E248" s="204">
        <v>0</v>
      </c>
      <c r="F248" s="204">
        <v>0</v>
      </c>
      <c r="G248" s="204">
        <v>0</v>
      </c>
      <c r="H248" s="204">
        <v>0</v>
      </c>
      <c r="I248" s="204">
        <v>0</v>
      </c>
      <c r="J248" s="204">
        <v>0</v>
      </c>
      <c r="K248" s="204">
        <v>0</v>
      </c>
      <c r="L248" s="204">
        <v>0</v>
      </c>
      <c r="M248" s="204">
        <v>0</v>
      </c>
      <c r="N248" s="204">
        <v>0</v>
      </c>
      <c r="O248" s="204">
        <v>0</v>
      </c>
      <c r="P248" s="204">
        <v>0</v>
      </c>
      <c r="Q248" s="204">
        <v>0</v>
      </c>
      <c r="R248" s="204">
        <v>0</v>
      </c>
      <c r="S248" s="239">
        <v>0</v>
      </c>
      <c r="T248" s="319" t="e">
        <v>#DIV/0!</v>
      </c>
      <c r="U248" s="239">
        <v>0</v>
      </c>
      <c r="V248" s="239">
        <v>0</v>
      </c>
      <c r="W248" s="239">
        <v>0</v>
      </c>
      <c r="X248" s="239">
        <v>0</v>
      </c>
      <c r="Y248" s="239">
        <v>0</v>
      </c>
      <c r="Z248" s="239">
        <v>0</v>
      </c>
    </row>
    <row r="249" spans="1:26" x14ac:dyDescent="0.3">
      <c r="A249" s="322" t="s">
        <v>664</v>
      </c>
      <c r="B249" s="204">
        <v>0</v>
      </c>
      <c r="C249" s="204">
        <v>0</v>
      </c>
      <c r="D249" s="204">
        <v>0</v>
      </c>
      <c r="E249" s="204">
        <v>0</v>
      </c>
      <c r="F249" s="204">
        <v>0</v>
      </c>
      <c r="G249" s="204">
        <v>0</v>
      </c>
      <c r="H249" s="204">
        <v>0</v>
      </c>
      <c r="I249" s="204">
        <v>0</v>
      </c>
      <c r="J249" s="204">
        <v>0</v>
      </c>
      <c r="K249" s="204">
        <v>0</v>
      </c>
      <c r="L249" s="204">
        <v>0</v>
      </c>
      <c r="M249" s="204">
        <v>0</v>
      </c>
      <c r="N249" s="204">
        <v>0</v>
      </c>
      <c r="O249" s="204">
        <v>0</v>
      </c>
      <c r="P249" s="204">
        <v>0</v>
      </c>
      <c r="Q249" s="204">
        <v>0</v>
      </c>
      <c r="R249" s="204">
        <v>0</v>
      </c>
      <c r="S249" s="239">
        <v>0</v>
      </c>
      <c r="T249" s="319" t="e">
        <v>#DIV/0!</v>
      </c>
      <c r="U249" s="239">
        <v>0</v>
      </c>
      <c r="V249" s="239">
        <v>0</v>
      </c>
      <c r="W249" s="239">
        <v>0</v>
      </c>
      <c r="X249" s="239">
        <v>0</v>
      </c>
      <c r="Y249" s="239">
        <v>0</v>
      </c>
      <c r="Z249" s="239">
        <v>0</v>
      </c>
    </row>
    <row r="250" spans="1:26" x14ac:dyDescent="0.3">
      <c r="A250" s="322" t="s">
        <v>665</v>
      </c>
      <c r="B250" s="204">
        <v>0</v>
      </c>
      <c r="C250" s="204">
        <v>0</v>
      </c>
      <c r="D250" s="204">
        <v>0</v>
      </c>
      <c r="E250" s="204">
        <v>0</v>
      </c>
      <c r="F250" s="204">
        <v>0</v>
      </c>
      <c r="G250" s="204">
        <v>0</v>
      </c>
      <c r="H250" s="204">
        <v>0</v>
      </c>
      <c r="I250" s="204">
        <v>0</v>
      </c>
      <c r="J250" s="204">
        <v>0</v>
      </c>
      <c r="K250" s="204">
        <v>0</v>
      </c>
      <c r="L250" s="204">
        <v>0</v>
      </c>
      <c r="M250" s="204">
        <v>0</v>
      </c>
      <c r="N250" s="204">
        <v>0</v>
      </c>
      <c r="O250" s="204">
        <v>0</v>
      </c>
      <c r="P250" s="204">
        <v>0</v>
      </c>
      <c r="Q250" s="204">
        <v>0</v>
      </c>
      <c r="R250" s="204">
        <v>0</v>
      </c>
      <c r="S250" s="239">
        <v>0</v>
      </c>
      <c r="T250" s="319" t="e">
        <v>#DIV/0!</v>
      </c>
      <c r="U250" s="239">
        <v>0</v>
      </c>
      <c r="V250" s="239">
        <v>0</v>
      </c>
      <c r="W250" s="239">
        <v>0</v>
      </c>
      <c r="X250" s="239">
        <v>0</v>
      </c>
      <c r="Y250" s="239">
        <v>0</v>
      </c>
      <c r="Z250" s="239">
        <v>0</v>
      </c>
    </row>
    <row r="251" spans="1:26" x14ac:dyDescent="0.3">
      <c r="A251" s="314" t="s">
        <v>666</v>
      </c>
      <c r="B251" s="315">
        <v>0</v>
      </c>
      <c r="C251" s="315">
        <v>0</v>
      </c>
      <c r="D251" s="315">
        <v>0</v>
      </c>
      <c r="E251" s="315">
        <v>0</v>
      </c>
      <c r="F251" s="315">
        <v>0</v>
      </c>
      <c r="G251" s="315">
        <v>0</v>
      </c>
      <c r="H251" s="315">
        <v>0</v>
      </c>
      <c r="I251" s="315">
        <v>0</v>
      </c>
      <c r="J251" s="315">
        <v>0</v>
      </c>
      <c r="K251" s="315">
        <v>0</v>
      </c>
      <c r="L251" s="315">
        <v>0</v>
      </c>
      <c r="M251" s="315">
        <v>0</v>
      </c>
      <c r="N251" s="315">
        <v>0</v>
      </c>
      <c r="O251" s="315">
        <v>0</v>
      </c>
      <c r="P251" s="315">
        <v>0</v>
      </c>
      <c r="Q251" s="315">
        <v>0</v>
      </c>
      <c r="R251" s="315">
        <v>0</v>
      </c>
      <c r="S251" s="316">
        <v>0</v>
      </c>
      <c r="T251" s="317" t="e">
        <v>#DIV/0!</v>
      </c>
      <c r="U251" s="316">
        <v>0</v>
      </c>
      <c r="V251" s="316">
        <v>0</v>
      </c>
      <c r="W251" s="316">
        <v>0</v>
      </c>
      <c r="X251" s="316">
        <v>0</v>
      </c>
      <c r="Y251" s="316">
        <v>0</v>
      </c>
      <c r="Z251" s="316">
        <v>0</v>
      </c>
    </row>
    <row r="252" spans="1:26" x14ac:dyDescent="0.3">
      <c r="A252" s="322" t="s">
        <v>667</v>
      </c>
      <c r="B252" s="204">
        <v>0</v>
      </c>
      <c r="C252" s="204">
        <v>0</v>
      </c>
      <c r="D252" s="204">
        <v>0</v>
      </c>
      <c r="E252" s="204">
        <v>0</v>
      </c>
      <c r="F252" s="204">
        <v>0</v>
      </c>
      <c r="G252" s="204">
        <v>0</v>
      </c>
      <c r="H252" s="204">
        <v>0</v>
      </c>
      <c r="I252" s="204">
        <v>0</v>
      </c>
      <c r="J252" s="204">
        <v>0</v>
      </c>
      <c r="K252" s="204">
        <v>0</v>
      </c>
      <c r="L252" s="204">
        <v>0</v>
      </c>
      <c r="M252" s="204">
        <v>0</v>
      </c>
      <c r="N252" s="204">
        <v>0</v>
      </c>
      <c r="O252" s="204">
        <v>0</v>
      </c>
      <c r="P252" s="204">
        <v>0</v>
      </c>
      <c r="Q252" s="204">
        <v>0</v>
      </c>
      <c r="R252" s="204">
        <v>0</v>
      </c>
      <c r="S252" s="239">
        <v>0</v>
      </c>
      <c r="T252" s="319" t="e">
        <v>#DIV/0!</v>
      </c>
      <c r="U252" s="239">
        <v>0</v>
      </c>
      <c r="V252" s="239">
        <v>0</v>
      </c>
      <c r="W252" s="239">
        <v>0</v>
      </c>
      <c r="X252" s="239">
        <v>0</v>
      </c>
      <c r="Y252" s="239">
        <v>0</v>
      </c>
      <c r="Z252" s="239">
        <v>0</v>
      </c>
    </row>
    <row r="253" spans="1:26" x14ac:dyDescent="0.3">
      <c r="A253" s="322" t="s">
        <v>668</v>
      </c>
      <c r="B253" s="204">
        <v>0</v>
      </c>
      <c r="C253" s="204">
        <v>0</v>
      </c>
      <c r="D253" s="204">
        <v>0</v>
      </c>
      <c r="E253" s="204">
        <v>0</v>
      </c>
      <c r="F253" s="204">
        <v>0</v>
      </c>
      <c r="G253" s="204">
        <v>0</v>
      </c>
      <c r="H253" s="204">
        <v>0</v>
      </c>
      <c r="I253" s="204">
        <v>0</v>
      </c>
      <c r="J253" s="204">
        <v>0</v>
      </c>
      <c r="K253" s="204">
        <v>0</v>
      </c>
      <c r="L253" s="204">
        <v>0</v>
      </c>
      <c r="M253" s="204">
        <v>0</v>
      </c>
      <c r="N253" s="204">
        <v>0</v>
      </c>
      <c r="O253" s="204">
        <v>0</v>
      </c>
      <c r="P253" s="204">
        <v>0</v>
      </c>
      <c r="Q253" s="204">
        <v>0</v>
      </c>
      <c r="R253" s="204">
        <v>0</v>
      </c>
      <c r="S253" s="239">
        <v>0</v>
      </c>
      <c r="T253" s="319" t="e">
        <v>#DIV/0!</v>
      </c>
      <c r="U253" s="239">
        <v>0</v>
      </c>
      <c r="V253" s="239">
        <v>0</v>
      </c>
      <c r="W253" s="239">
        <v>0</v>
      </c>
      <c r="X253" s="239">
        <v>0</v>
      </c>
      <c r="Y253" s="239">
        <v>0</v>
      </c>
      <c r="Z253" s="239">
        <v>0</v>
      </c>
    </row>
    <row r="254" spans="1:26" x14ac:dyDescent="0.3">
      <c r="A254" s="322" t="s">
        <v>669</v>
      </c>
      <c r="B254" s="204">
        <v>0</v>
      </c>
      <c r="C254" s="204">
        <v>0</v>
      </c>
      <c r="D254" s="204">
        <v>0</v>
      </c>
      <c r="E254" s="204">
        <v>0</v>
      </c>
      <c r="F254" s="204">
        <v>0</v>
      </c>
      <c r="G254" s="204">
        <v>0</v>
      </c>
      <c r="H254" s="204">
        <v>0</v>
      </c>
      <c r="I254" s="204">
        <v>0</v>
      </c>
      <c r="J254" s="204">
        <v>0</v>
      </c>
      <c r="K254" s="204">
        <v>0</v>
      </c>
      <c r="L254" s="204">
        <v>0</v>
      </c>
      <c r="M254" s="204">
        <v>0</v>
      </c>
      <c r="N254" s="204">
        <v>0</v>
      </c>
      <c r="O254" s="204">
        <v>0</v>
      </c>
      <c r="P254" s="204">
        <v>0</v>
      </c>
      <c r="Q254" s="204">
        <v>0</v>
      </c>
      <c r="R254" s="204">
        <v>0</v>
      </c>
      <c r="S254" s="239">
        <v>0</v>
      </c>
      <c r="T254" s="319" t="e">
        <v>#DIV/0!</v>
      </c>
      <c r="U254" s="239">
        <v>0</v>
      </c>
      <c r="V254" s="239">
        <v>0</v>
      </c>
      <c r="W254" s="239">
        <v>0</v>
      </c>
      <c r="X254" s="239">
        <v>0</v>
      </c>
      <c r="Y254" s="239">
        <v>0</v>
      </c>
      <c r="Z254" s="239">
        <v>0</v>
      </c>
    </row>
    <row r="255" spans="1:26" x14ac:dyDescent="0.3">
      <c r="A255" s="322" t="s">
        <v>670</v>
      </c>
      <c r="B255" s="204">
        <v>0</v>
      </c>
      <c r="C255" s="204">
        <v>0</v>
      </c>
      <c r="D255" s="204">
        <v>0</v>
      </c>
      <c r="E255" s="204">
        <v>0</v>
      </c>
      <c r="F255" s="204">
        <v>0</v>
      </c>
      <c r="G255" s="204">
        <v>0</v>
      </c>
      <c r="H255" s="204">
        <v>0</v>
      </c>
      <c r="I255" s="204">
        <v>0</v>
      </c>
      <c r="J255" s="204">
        <v>0</v>
      </c>
      <c r="K255" s="204">
        <v>0</v>
      </c>
      <c r="L255" s="204">
        <v>0</v>
      </c>
      <c r="M255" s="204">
        <v>0</v>
      </c>
      <c r="N255" s="204">
        <v>0</v>
      </c>
      <c r="O255" s="204">
        <v>0</v>
      </c>
      <c r="P255" s="204">
        <v>0</v>
      </c>
      <c r="Q255" s="204">
        <v>0</v>
      </c>
      <c r="R255" s="204">
        <v>0</v>
      </c>
      <c r="S255" s="239">
        <v>0</v>
      </c>
      <c r="T255" s="319" t="e">
        <v>#DIV/0!</v>
      </c>
      <c r="U255" s="239">
        <v>0</v>
      </c>
      <c r="V255" s="239">
        <v>0</v>
      </c>
      <c r="W255" s="239">
        <v>0</v>
      </c>
      <c r="X255" s="239">
        <v>0</v>
      </c>
      <c r="Y255" s="239">
        <v>0</v>
      </c>
      <c r="Z255" s="239">
        <v>0</v>
      </c>
    </row>
    <row r="256" spans="1:26" x14ac:dyDescent="0.3">
      <c r="A256" s="322" t="s">
        <v>671</v>
      </c>
      <c r="B256" s="204">
        <v>0</v>
      </c>
      <c r="C256" s="204">
        <v>0</v>
      </c>
      <c r="D256" s="204">
        <v>0</v>
      </c>
      <c r="E256" s="204">
        <v>0</v>
      </c>
      <c r="F256" s="204">
        <v>0</v>
      </c>
      <c r="G256" s="204">
        <v>0</v>
      </c>
      <c r="H256" s="204">
        <v>0</v>
      </c>
      <c r="I256" s="204">
        <v>0</v>
      </c>
      <c r="J256" s="204">
        <v>0</v>
      </c>
      <c r="K256" s="204">
        <v>0</v>
      </c>
      <c r="L256" s="204">
        <v>0</v>
      </c>
      <c r="M256" s="204">
        <v>0</v>
      </c>
      <c r="N256" s="204">
        <v>0</v>
      </c>
      <c r="O256" s="204">
        <v>0</v>
      </c>
      <c r="P256" s="204">
        <v>0</v>
      </c>
      <c r="Q256" s="204">
        <v>0</v>
      </c>
      <c r="R256" s="204">
        <v>0</v>
      </c>
      <c r="S256" s="239">
        <v>0</v>
      </c>
      <c r="T256" s="319" t="e">
        <v>#DIV/0!</v>
      </c>
      <c r="U256" s="239">
        <v>0</v>
      </c>
      <c r="V256" s="239">
        <v>0</v>
      </c>
      <c r="W256" s="239">
        <v>0</v>
      </c>
      <c r="X256" s="239">
        <v>0</v>
      </c>
      <c r="Y256" s="239">
        <v>0</v>
      </c>
      <c r="Z256" s="239">
        <v>0</v>
      </c>
    </row>
    <row r="257" spans="1:26" x14ac:dyDescent="0.3">
      <c r="A257" s="322" t="s">
        <v>672</v>
      </c>
      <c r="B257" s="204">
        <v>0</v>
      </c>
      <c r="C257" s="204">
        <v>0</v>
      </c>
      <c r="D257" s="204">
        <v>0</v>
      </c>
      <c r="E257" s="204">
        <v>0</v>
      </c>
      <c r="F257" s="204">
        <v>0</v>
      </c>
      <c r="G257" s="204">
        <v>0</v>
      </c>
      <c r="H257" s="204">
        <v>0</v>
      </c>
      <c r="I257" s="204">
        <v>0</v>
      </c>
      <c r="J257" s="204">
        <v>0</v>
      </c>
      <c r="K257" s="204">
        <v>0</v>
      </c>
      <c r="L257" s="204">
        <v>0</v>
      </c>
      <c r="M257" s="204">
        <v>0</v>
      </c>
      <c r="N257" s="204">
        <v>0</v>
      </c>
      <c r="O257" s="204">
        <v>0</v>
      </c>
      <c r="P257" s="204">
        <v>0</v>
      </c>
      <c r="Q257" s="204">
        <v>0</v>
      </c>
      <c r="R257" s="204">
        <v>0</v>
      </c>
      <c r="S257" s="239">
        <v>0</v>
      </c>
      <c r="T257" s="319" t="e">
        <v>#DIV/0!</v>
      </c>
      <c r="U257" s="239">
        <v>0</v>
      </c>
      <c r="V257" s="239">
        <v>0</v>
      </c>
      <c r="W257" s="239">
        <v>0</v>
      </c>
      <c r="X257" s="239">
        <v>0</v>
      </c>
      <c r="Y257" s="239">
        <v>0</v>
      </c>
      <c r="Z257" s="239">
        <v>0</v>
      </c>
    </row>
    <row r="258" spans="1:26" x14ac:dyDescent="0.3">
      <c r="A258" s="308" t="s">
        <v>673</v>
      </c>
      <c r="B258" s="309">
        <v>0</v>
      </c>
      <c r="C258" s="309">
        <v>0</v>
      </c>
      <c r="D258" s="309">
        <v>0</v>
      </c>
      <c r="E258" s="309">
        <v>0</v>
      </c>
      <c r="F258" s="309">
        <v>0</v>
      </c>
      <c r="G258" s="309">
        <v>0</v>
      </c>
      <c r="H258" s="309">
        <v>0</v>
      </c>
      <c r="I258" s="309">
        <v>0</v>
      </c>
      <c r="J258" s="309">
        <v>0</v>
      </c>
      <c r="K258" s="309">
        <v>0</v>
      </c>
      <c r="L258" s="309">
        <v>0</v>
      </c>
      <c r="M258" s="309">
        <v>0</v>
      </c>
      <c r="N258" s="309">
        <v>0</v>
      </c>
      <c r="O258" s="309">
        <v>0</v>
      </c>
      <c r="P258" s="309">
        <v>0</v>
      </c>
      <c r="Q258" s="309">
        <v>0</v>
      </c>
      <c r="R258" s="309">
        <v>0</v>
      </c>
      <c r="S258" s="310">
        <v>0</v>
      </c>
      <c r="T258" s="311" t="e">
        <v>#DIV/0!</v>
      </c>
      <c r="U258" s="310">
        <v>0</v>
      </c>
      <c r="V258" s="310">
        <v>0</v>
      </c>
      <c r="W258" s="310">
        <v>0</v>
      </c>
      <c r="X258" s="310">
        <v>0</v>
      </c>
      <c r="Y258" s="310">
        <v>0</v>
      </c>
      <c r="Z258" s="310">
        <v>0</v>
      </c>
    </row>
    <row r="259" spans="1:26" x14ac:dyDescent="0.3">
      <c r="A259" s="314" t="s">
        <v>674</v>
      </c>
      <c r="B259" s="315">
        <v>0</v>
      </c>
      <c r="C259" s="315">
        <v>0</v>
      </c>
      <c r="D259" s="315">
        <v>0</v>
      </c>
      <c r="E259" s="315">
        <v>0</v>
      </c>
      <c r="F259" s="315">
        <v>0</v>
      </c>
      <c r="G259" s="315">
        <v>0</v>
      </c>
      <c r="H259" s="315">
        <v>0</v>
      </c>
      <c r="I259" s="315">
        <v>0</v>
      </c>
      <c r="J259" s="315">
        <v>0</v>
      </c>
      <c r="K259" s="315">
        <v>0</v>
      </c>
      <c r="L259" s="315">
        <v>0</v>
      </c>
      <c r="M259" s="315">
        <v>0</v>
      </c>
      <c r="N259" s="315">
        <v>0</v>
      </c>
      <c r="O259" s="315">
        <v>0</v>
      </c>
      <c r="P259" s="315">
        <v>0</v>
      </c>
      <c r="Q259" s="315">
        <v>0</v>
      </c>
      <c r="R259" s="315">
        <v>0</v>
      </c>
      <c r="S259" s="316">
        <v>0</v>
      </c>
      <c r="T259" s="317" t="e">
        <v>#DIV/0!</v>
      </c>
      <c r="U259" s="316">
        <v>0</v>
      </c>
      <c r="V259" s="316">
        <v>0</v>
      </c>
      <c r="W259" s="316">
        <v>0</v>
      </c>
      <c r="X259" s="316">
        <v>0</v>
      </c>
      <c r="Y259" s="316">
        <v>0</v>
      </c>
      <c r="Z259" s="316">
        <v>0</v>
      </c>
    </row>
    <row r="260" spans="1:26" x14ac:dyDescent="0.3">
      <c r="A260" s="322" t="s">
        <v>675</v>
      </c>
      <c r="B260" s="204">
        <v>0</v>
      </c>
      <c r="C260" s="204">
        <v>0</v>
      </c>
      <c r="D260" s="204">
        <v>0</v>
      </c>
      <c r="E260" s="204">
        <v>0</v>
      </c>
      <c r="F260" s="204">
        <v>0</v>
      </c>
      <c r="G260" s="204">
        <v>0</v>
      </c>
      <c r="H260" s="204">
        <v>0</v>
      </c>
      <c r="I260" s="204">
        <v>0</v>
      </c>
      <c r="J260" s="204">
        <v>0</v>
      </c>
      <c r="K260" s="204">
        <v>0</v>
      </c>
      <c r="L260" s="204">
        <v>0</v>
      </c>
      <c r="M260" s="204">
        <v>0</v>
      </c>
      <c r="N260" s="204">
        <v>0</v>
      </c>
      <c r="O260" s="204">
        <v>0</v>
      </c>
      <c r="P260" s="204">
        <v>0</v>
      </c>
      <c r="Q260" s="204">
        <v>0</v>
      </c>
      <c r="R260" s="204">
        <v>0</v>
      </c>
      <c r="S260" s="239">
        <v>0</v>
      </c>
      <c r="T260" s="319" t="e">
        <v>#DIV/0!</v>
      </c>
      <c r="U260" s="239">
        <v>0</v>
      </c>
      <c r="V260" s="239">
        <v>0</v>
      </c>
      <c r="W260" s="239">
        <v>0</v>
      </c>
      <c r="X260" s="239">
        <v>0</v>
      </c>
      <c r="Y260" s="239">
        <v>0</v>
      </c>
      <c r="Z260" s="239">
        <v>0</v>
      </c>
    </row>
    <row r="261" spans="1:26" x14ac:dyDescent="0.3">
      <c r="A261" s="322" t="s">
        <v>676</v>
      </c>
      <c r="B261" s="204">
        <v>0</v>
      </c>
      <c r="C261" s="204">
        <v>0</v>
      </c>
      <c r="D261" s="204">
        <v>0</v>
      </c>
      <c r="E261" s="204">
        <v>0</v>
      </c>
      <c r="F261" s="204">
        <v>0</v>
      </c>
      <c r="G261" s="204">
        <v>0</v>
      </c>
      <c r="H261" s="204">
        <v>0</v>
      </c>
      <c r="I261" s="204">
        <v>0</v>
      </c>
      <c r="J261" s="204">
        <v>0</v>
      </c>
      <c r="K261" s="204">
        <v>0</v>
      </c>
      <c r="L261" s="204">
        <v>0</v>
      </c>
      <c r="M261" s="204">
        <v>0</v>
      </c>
      <c r="N261" s="204">
        <v>0</v>
      </c>
      <c r="O261" s="204">
        <v>0</v>
      </c>
      <c r="P261" s="204">
        <v>0</v>
      </c>
      <c r="Q261" s="204">
        <v>0</v>
      </c>
      <c r="R261" s="204">
        <v>0</v>
      </c>
      <c r="S261" s="239">
        <v>0</v>
      </c>
      <c r="T261" s="319" t="e">
        <v>#DIV/0!</v>
      </c>
      <c r="U261" s="239">
        <v>0</v>
      </c>
      <c r="V261" s="239">
        <v>0</v>
      </c>
      <c r="W261" s="239">
        <v>0</v>
      </c>
      <c r="X261" s="239">
        <v>0</v>
      </c>
      <c r="Y261" s="239">
        <v>0</v>
      </c>
      <c r="Z261" s="239">
        <v>0</v>
      </c>
    </row>
    <row r="262" spans="1:26" x14ac:dyDescent="0.3">
      <c r="A262" s="322" t="s">
        <v>677</v>
      </c>
      <c r="B262" s="204">
        <v>0</v>
      </c>
      <c r="C262" s="204">
        <v>0</v>
      </c>
      <c r="D262" s="204">
        <v>0</v>
      </c>
      <c r="E262" s="204">
        <v>0</v>
      </c>
      <c r="F262" s="204">
        <v>0</v>
      </c>
      <c r="G262" s="204">
        <v>0</v>
      </c>
      <c r="H262" s="204">
        <v>0</v>
      </c>
      <c r="I262" s="204">
        <v>0</v>
      </c>
      <c r="J262" s="204">
        <v>0</v>
      </c>
      <c r="K262" s="204">
        <v>0</v>
      </c>
      <c r="L262" s="204">
        <v>0</v>
      </c>
      <c r="M262" s="204">
        <v>0</v>
      </c>
      <c r="N262" s="204">
        <v>0</v>
      </c>
      <c r="O262" s="204">
        <v>0</v>
      </c>
      <c r="P262" s="204">
        <v>0</v>
      </c>
      <c r="Q262" s="204">
        <v>0</v>
      </c>
      <c r="R262" s="204">
        <v>0</v>
      </c>
      <c r="S262" s="239">
        <v>0</v>
      </c>
      <c r="T262" s="319" t="e">
        <v>#DIV/0!</v>
      </c>
      <c r="U262" s="239">
        <v>0</v>
      </c>
      <c r="V262" s="239">
        <v>0</v>
      </c>
      <c r="W262" s="239">
        <v>0</v>
      </c>
      <c r="X262" s="239">
        <v>0</v>
      </c>
      <c r="Y262" s="239">
        <v>0</v>
      </c>
      <c r="Z262" s="239">
        <v>0</v>
      </c>
    </row>
    <row r="263" spans="1:26" x14ac:dyDescent="0.3">
      <c r="A263" s="322" t="s">
        <v>678</v>
      </c>
      <c r="B263" s="204">
        <v>0</v>
      </c>
      <c r="C263" s="204">
        <v>0</v>
      </c>
      <c r="D263" s="204">
        <v>0</v>
      </c>
      <c r="E263" s="204">
        <v>0</v>
      </c>
      <c r="F263" s="204">
        <v>0</v>
      </c>
      <c r="G263" s="204">
        <v>0</v>
      </c>
      <c r="H263" s="204">
        <v>0</v>
      </c>
      <c r="I263" s="204">
        <v>0</v>
      </c>
      <c r="J263" s="204">
        <v>0</v>
      </c>
      <c r="K263" s="204">
        <v>0</v>
      </c>
      <c r="L263" s="204">
        <v>0</v>
      </c>
      <c r="M263" s="204">
        <v>0</v>
      </c>
      <c r="N263" s="204">
        <v>0</v>
      </c>
      <c r="O263" s="204">
        <v>0</v>
      </c>
      <c r="P263" s="204">
        <v>0</v>
      </c>
      <c r="Q263" s="204">
        <v>0</v>
      </c>
      <c r="R263" s="204">
        <v>0</v>
      </c>
      <c r="S263" s="239">
        <v>0</v>
      </c>
      <c r="T263" s="319" t="e">
        <v>#DIV/0!</v>
      </c>
      <c r="U263" s="239">
        <v>0</v>
      </c>
      <c r="V263" s="239">
        <v>0</v>
      </c>
      <c r="W263" s="239">
        <v>0</v>
      </c>
      <c r="X263" s="239">
        <v>0</v>
      </c>
      <c r="Y263" s="239">
        <v>0</v>
      </c>
      <c r="Z263" s="239">
        <v>0</v>
      </c>
    </row>
    <row r="264" spans="1:26" x14ac:dyDescent="0.3">
      <c r="A264" s="322" t="s">
        <v>679</v>
      </c>
      <c r="B264" s="204">
        <v>0</v>
      </c>
      <c r="C264" s="204">
        <v>0</v>
      </c>
      <c r="D264" s="204">
        <v>0</v>
      </c>
      <c r="E264" s="204">
        <v>0</v>
      </c>
      <c r="F264" s="204">
        <v>0</v>
      </c>
      <c r="G264" s="204">
        <v>0</v>
      </c>
      <c r="H264" s="204">
        <v>0</v>
      </c>
      <c r="I264" s="204">
        <v>0</v>
      </c>
      <c r="J264" s="204">
        <v>0</v>
      </c>
      <c r="K264" s="204">
        <v>0</v>
      </c>
      <c r="L264" s="204">
        <v>0</v>
      </c>
      <c r="M264" s="204">
        <v>0</v>
      </c>
      <c r="N264" s="204">
        <v>0</v>
      </c>
      <c r="O264" s="204">
        <v>0</v>
      </c>
      <c r="P264" s="204">
        <v>0</v>
      </c>
      <c r="Q264" s="204">
        <v>0</v>
      </c>
      <c r="R264" s="204">
        <v>0</v>
      </c>
      <c r="S264" s="239">
        <v>0</v>
      </c>
      <c r="T264" s="319" t="e">
        <v>#DIV/0!</v>
      </c>
      <c r="U264" s="239">
        <v>0</v>
      </c>
      <c r="V264" s="239">
        <v>0</v>
      </c>
      <c r="W264" s="239">
        <v>0</v>
      </c>
      <c r="X264" s="239">
        <v>0</v>
      </c>
      <c r="Y264" s="239">
        <v>0</v>
      </c>
      <c r="Z264" s="239">
        <v>0</v>
      </c>
    </row>
    <row r="265" spans="1:26" x14ac:dyDescent="0.3">
      <c r="A265" s="322" t="s">
        <v>680</v>
      </c>
      <c r="B265" s="204">
        <v>0</v>
      </c>
      <c r="C265" s="204">
        <v>0</v>
      </c>
      <c r="D265" s="204">
        <v>0</v>
      </c>
      <c r="E265" s="204">
        <v>0</v>
      </c>
      <c r="F265" s="204">
        <v>0</v>
      </c>
      <c r="G265" s="204">
        <v>0</v>
      </c>
      <c r="H265" s="204">
        <v>0</v>
      </c>
      <c r="I265" s="204">
        <v>0</v>
      </c>
      <c r="J265" s="204">
        <v>0</v>
      </c>
      <c r="K265" s="204">
        <v>0</v>
      </c>
      <c r="L265" s="204">
        <v>0</v>
      </c>
      <c r="M265" s="204">
        <v>0</v>
      </c>
      <c r="N265" s="204">
        <v>0</v>
      </c>
      <c r="O265" s="204">
        <v>0</v>
      </c>
      <c r="P265" s="204">
        <v>0</v>
      </c>
      <c r="Q265" s="204">
        <v>0</v>
      </c>
      <c r="R265" s="204">
        <v>0</v>
      </c>
      <c r="S265" s="239">
        <v>0</v>
      </c>
      <c r="T265" s="319" t="e">
        <v>#DIV/0!</v>
      </c>
      <c r="U265" s="239">
        <v>0</v>
      </c>
      <c r="V265" s="239">
        <v>0</v>
      </c>
      <c r="W265" s="239">
        <v>0</v>
      </c>
      <c r="X265" s="239">
        <v>0</v>
      </c>
      <c r="Y265" s="239">
        <v>0</v>
      </c>
      <c r="Z265" s="239">
        <v>0</v>
      </c>
    </row>
    <row r="266" spans="1:26" x14ac:dyDescent="0.3">
      <c r="A266" s="322" t="s">
        <v>681</v>
      </c>
      <c r="B266" s="204">
        <v>0</v>
      </c>
      <c r="C266" s="204">
        <v>0</v>
      </c>
      <c r="D266" s="204">
        <v>0</v>
      </c>
      <c r="E266" s="204">
        <v>0</v>
      </c>
      <c r="F266" s="204">
        <v>0</v>
      </c>
      <c r="G266" s="204">
        <v>0</v>
      </c>
      <c r="H266" s="204">
        <v>0</v>
      </c>
      <c r="I266" s="204">
        <v>0</v>
      </c>
      <c r="J266" s="204">
        <v>0</v>
      </c>
      <c r="K266" s="204">
        <v>0</v>
      </c>
      <c r="L266" s="204">
        <v>0</v>
      </c>
      <c r="M266" s="204">
        <v>0</v>
      </c>
      <c r="N266" s="204">
        <v>0</v>
      </c>
      <c r="O266" s="204">
        <v>0</v>
      </c>
      <c r="P266" s="204">
        <v>0</v>
      </c>
      <c r="Q266" s="204">
        <v>0</v>
      </c>
      <c r="R266" s="204">
        <v>0</v>
      </c>
      <c r="S266" s="239">
        <v>0</v>
      </c>
      <c r="T266" s="319" t="e">
        <v>#DIV/0!</v>
      </c>
      <c r="U266" s="239">
        <v>0</v>
      </c>
      <c r="V266" s="239">
        <v>0</v>
      </c>
      <c r="W266" s="239">
        <v>0</v>
      </c>
      <c r="X266" s="239">
        <v>0</v>
      </c>
      <c r="Y266" s="239">
        <v>0</v>
      </c>
      <c r="Z266" s="239">
        <v>0</v>
      </c>
    </row>
    <row r="267" spans="1:26" x14ac:dyDescent="0.3">
      <c r="A267" s="322" t="s">
        <v>682</v>
      </c>
      <c r="B267" s="204">
        <v>0</v>
      </c>
      <c r="C267" s="204">
        <v>0</v>
      </c>
      <c r="D267" s="204">
        <v>0</v>
      </c>
      <c r="E267" s="204">
        <v>0</v>
      </c>
      <c r="F267" s="204">
        <v>0</v>
      </c>
      <c r="G267" s="204">
        <v>0</v>
      </c>
      <c r="H267" s="204">
        <v>0</v>
      </c>
      <c r="I267" s="204">
        <v>0</v>
      </c>
      <c r="J267" s="204">
        <v>0</v>
      </c>
      <c r="K267" s="204">
        <v>0</v>
      </c>
      <c r="L267" s="204">
        <v>0</v>
      </c>
      <c r="M267" s="204">
        <v>0</v>
      </c>
      <c r="N267" s="204">
        <v>0</v>
      </c>
      <c r="O267" s="204">
        <v>0</v>
      </c>
      <c r="P267" s="204">
        <v>0</v>
      </c>
      <c r="Q267" s="204">
        <v>0</v>
      </c>
      <c r="R267" s="204">
        <v>0</v>
      </c>
      <c r="S267" s="239">
        <v>0</v>
      </c>
      <c r="T267" s="319" t="e">
        <v>#DIV/0!</v>
      </c>
      <c r="U267" s="239">
        <v>0</v>
      </c>
      <c r="V267" s="239">
        <v>0</v>
      </c>
      <c r="W267" s="239">
        <v>0</v>
      </c>
      <c r="X267" s="239">
        <v>0</v>
      </c>
      <c r="Y267" s="239">
        <v>0</v>
      </c>
      <c r="Z267" s="239">
        <v>0</v>
      </c>
    </row>
    <row r="268" spans="1:26" x14ac:dyDescent="0.3">
      <c r="A268" s="322" t="s">
        <v>683</v>
      </c>
      <c r="B268" s="204">
        <v>0</v>
      </c>
      <c r="C268" s="204">
        <v>0</v>
      </c>
      <c r="D268" s="204">
        <v>0</v>
      </c>
      <c r="E268" s="204">
        <v>0</v>
      </c>
      <c r="F268" s="204">
        <v>0</v>
      </c>
      <c r="G268" s="204">
        <v>0</v>
      </c>
      <c r="H268" s="204">
        <v>0</v>
      </c>
      <c r="I268" s="204">
        <v>0</v>
      </c>
      <c r="J268" s="204">
        <v>0</v>
      </c>
      <c r="K268" s="204">
        <v>0</v>
      </c>
      <c r="L268" s="204">
        <v>0</v>
      </c>
      <c r="M268" s="204">
        <v>0</v>
      </c>
      <c r="N268" s="204">
        <v>0</v>
      </c>
      <c r="O268" s="204">
        <v>0</v>
      </c>
      <c r="P268" s="204">
        <v>0</v>
      </c>
      <c r="Q268" s="204">
        <v>0</v>
      </c>
      <c r="R268" s="204">
        <v>0</v>
      </c>
      <c r="S268" s="239">
        <v>0</v>
      </c>
      <c r="T268" s="319" t="e">
        <v>#DIV/0!</v>
      </c>
      <c r="U268" s="239">
        <v>0</v>
      </c>
      <c r="V268" s="239">
        <v>0</v>
      </c>
      <c r="W268" s="239">
        <v>0</v>
      </c>
      <c r="X268" s="239">
        <v>0</v>
      </c>
      <c r="Y268" s="239">
        <v>0</v>
      </c>
      <c r="Z268" s="239">
        <v>0</v>
      </c>
    </row>
    <row r="269" spans="1:26" x14ac:dyDescent="0.3">
      <c r="A269" s="322" t="s">
        <v>684</v>
      </c>
      <c r="B269" s="204">
        <v>0</v>
      </c>
      <c r="C269" s="204">
        <v>0</v>
      </c>
      <c r="D269" s="204">
        <v>0</v>
      </c>
      <c r="E269" s="204">
        <v>0</v>
      </c>
      <c r="F269" s="204">
        <v>0</v>
      </c>
      <c r="G269" s="204">
        <v>0</v>
      </c>
      <c r="H269" s="204">
        <v>0</v>
      </c>
      <c r="I269" s="204">
        <v>0</v>
      </c>
      <c r="J269" s="204">
        <v>0</v>
      </c>
      <c r="K269" s="204">
        <v>0</v>
      </c>
      <c r="L269" s="204">
        <v>0</v>
      </c>
      <c r="M269" s="204">
        <v>0</v>
      </c>
      <c r="N269" s="204">
        <v>0</v>
      </c>
      <c r="O269" s="204">
        <v>0</v>
      </c>
      <c r="P269" s="204">
        <v>0</v>
      </c>
      <c r="Q269" s="204">
        <v>0</v>
      </c>
      <c r="R269" s="204">
        <v>0</v>
      </c>
      <c r="S269" s="239">
        <v>0</v>
      </c>
      <c r="T269" s="319" t="e">
        <v>#DIV/0!</v>
      </c>
      <c r="U269" s="239">
        <v>0</v>
      </c>
      <c r="V269" s="239">
        <v>0</v>
      </c>
      <c r="W269" s="239">
        <v>0</v>
      </c>
      <c r="X269" s="239">
        <v>0</v>
      </c>
      <c r="Y269" s="239">
        <v>0</v>
      </c>
      <c r="Z269" s="239">
        <v>0</v>
      </c>
    </row>
    <row r="270" spans="1:26" x14ac:dyDescent="0.3">
      <c r="A270" s="322" t="s">
        <v>685</v>
      </c>
      <c r="B270" s="204">
        <v>0</v>
      </c>
      <c r="C270" s="204">
        <v>0</v>
      </c>
      <c r="D270" s="204">
        <v>0</v>
      </c>
      <c r="E270" s="204">
        <v>0</v>
      </c>
      <c r="F270" s="204">
        <v>0</v>
      </c>
      <c r="G270" s="204">
        <v>0</v>
      </c>
      <c r="H270" s="204">
        <v>0</v>
      </c>
      <c r="I270" s="204">
        <v>0</v>
      </c>
      <c r="J270" s="204">
        <v>0</v>
      </c>
      <c r="K270" s="204">
        <v>0</v>
      </c>
      <c r="L270" s="204">
        <v>0</v>
      </c>
      <c r="M270" s="204">
        <v>0</v>
      </c>
      <c r="N270" s="204">
        <v>0</v>
      </c>
      <c r="O270" s="204">
        <v>0</v>
      </c>
      <c r="P270" s="204">
        <v>0</v>
      </c>
      <c r="Q270" s="204">
        <v>0</v>
      </c>
      <c r="R270" s="204">
        <v>0</v>
      </c>
      <c r="S270" s="239">
        <v>0</v>
      </c>
      <c r="T270" s="319" t="e">
        <v>#DIV/0!</v>
      </c>
      <c r="U270" s="239">
        <v>0</v>
      </c>
      <c r="V270" s="239">
        <v>0</v>
      </c>
      <c r="W270" s="239">
        <v>0</v>
      </c>
      <c r="X270" s="239">
        <v>0</v>
      </c>
      <c r="Y270" s="239">
        <v>0</v>
      </c>
      <c r="Z270" s="239">
        <v>0</v>
      </c>
    </row>
    <row r="271" spans="1:26" x14ac:dyDescent="0.3">
      <c r="A271" s="322" t="s">
        <v>686</v>
      </c>
      <c r="B271" s="204">
        <v>0</v>
      </c>
      <c r="C271" s="204">
        <v>0</v>
      </c>
      <c r="D271" s="204">
        <v>0</v>
      </c>
      <c r="E271" s="204">
        <v>0</v>
      </c>
      <c r="F271" s="204">
        <v>0</v>
      </c>
      <c r="G271" s="204">
        <v>0</v>
      </c>
      <c r="H271" s="204">
        <v>0</v>
      </c>
      <c r="I271" s="204">
        <v>0</v>
      </c>
      <c r="J271" s="204">
        <v>0</v>
      </c>
      <c r="K271" s="204">
        <v>0</v>
      </c>
      <c r="L271" s="204">
        <v>0</v>
      </c>
      <c r="M271" s="204">
        <v>0</v>
      </c>
      <c r="N271" s="204">
        <v>0</v>
      </c>
      <c r="O271" s="204">
        <v>0</v>
      </c>
      <c r="P271" s="204">
        <v>0</v>
      </c>
      <c r="Q271" s="204">
        <v>0</v>
      </c>
      <c r="R271" s="204">
        <v>0</v>
      </c>
      <c r="S271" s="239">
        <v>0</v>
      </c>
      <c r="T271" s="319" t="e">
        <v>#DIV/0!</v>
      </c>
      <c r="U271" s="239">
        <v>0</v>
      </c>
      <c r="V271" s="239">
        <v>0</v>
      </c>
      <c r="W271" s="239">
        <v>0</v>
      </c>
      <c r="X271" s="239">
        <v>0</v>
      </c>
      <c r="Y271" s="239">
        <v>0</v>
      </c>
      <c r="Z271" s="239">
        <v>0</v>
      </c>
    </row>
    <row r="272" spans="1:26" x14ac:dyDescent="0.3">
      <c r="A272" s="322" t="s">
        <v>687</v>
      </c>
      <c r="B272" s="204">
        <v>0</v>
      </c>
      <c r="C272" s="204">
        <v>0</v>
      </c>
      <c r="D272" s="204">
        <v>0</v>
      </c>
      <c r="E272" s="204">
        <v>0</v>
      </c>
      <c r="F272" s="204">
        <v>0</v>
      </c>
      <c r="G272" s="204">
        <v>0</v>
      </c>
      <c r="H272" s="204">
        <v>0</v>
      </c>
      <c r="I272" s="204">
        <v>0</v>
      </c>
      <c r="J272" s="204">
        <v>0</v>
      </c>
      <c r="K272" s="204">
        <v>0</v>
      </c>
      <c r="L272" s="204">
        <v>0</v>
      </c>
      <c r="M272" s="204">
        <v>0</v>
      </c>
      <c r="N272" s="204">
        <v>0</v>
      </c>
      <c r="O272" s="204">
        <v>0</v>
      </c>
      <c r="P272" s="204">
        <v>0</v>
      </c>
      <c r="Q272" s="204">
        <v>0</v>
      </c>
      <c r="R272" s="204">
        <v>0</v>
      </c>
      <c r="S272" s="239">
        <v>0</v>
      </c>
      <c r="T272" s="319" t="e">
        <v>#DIV/0!</v>
      </c>
      <c r="U272" s="239">
        <v>0</v>
      </c>
      <c r="V272" s="239">
        <v>0</v>
      </c>
      <c r="W272" s="239">
        <v>0</v>
      </c>
      <c r="X272" s="239">
        <v>0</v>
      </c>
      <c r="Y272" s="239">
        <v>0</v>
      </c>
      <c r="Z272" s="239">
        <v>0</v>
      </c>
    </row>
    <row r="273" spans="1:26" x14ac:dyDescent="0.3">
      <c r="A273" s="322" t="s">
        <v>688</v>
      </c>
      <c r="B273" s="204">
        <v>0</v>
      </c>
      <c r="C273" s="204">
        <v>0</v>
      </c>
      <c r="D273" s="204">
        <v>0</v>
      </c>
      <c r="E273" s="204">
        <v>0</v>
      </c>
      <c r="F273" s="204">
        <v>0</v>
      </c>
      <c r="G273" s="204">
        <v>0</v>
      </c>
      <c r="H273" s="204">
        <v>0</v>
      </c>
      <c r="I273" s="204">
        <v>0</v>
      </c>
      <c r="J273" s="204">
        <v>0</v>
      </c>
      <c r="K273" s="204">
        <v>0</v>
      </c>
      <c r="L273" s="204">
        <v>0</v>
      </c>
      <c r="M273" s="204">
        <v>0</v>
      </c>
      <c r="N273" s="204">
        <v>0</v>
      </c>
      <c r="O273" s="204">
        <v>0</v>
      </c>
      <c r="P273" s="204">
        <v>0</v>
      </c>
      <c r="Q273" s="204">
        <v>0</v>
      </c>
      <c r="R273" s="204">
        <v>0</v>
      </c>
      <c r="S273" s="239">
        <v>0</v>
      </c>
      <c r="T273" s="319" t="e">
        <v>#DIV/0!</v>
      </c>
      <c r="U273" s="239">
        <v>0</v>
      </c>
      <c r="V273" s="239">
        <v>0</v>
      </c>
      <c r="W273" s="239">
        <v>0</v>
      </c>
      <c r="X273" s="239">
        <v>0</v>
      </c>
      <c r="Y273" s="239">
        <v>0</v>
      </c>
      <c r="Z273" s="239">
        <v>0</v>
      </c>
    </row>
    <row r="274" spans="1:26" s="321" customFormat="1" x14ac:dyDescent="0.3">
      <c r="A274" s="314" t="s">
        <v>689</v>
      </c>
      <c r="B274" s="320">
        <v>0</v>
      </c>
      <c r="C274" s="320">
        <v>0</v>
      </c>
      <c r="D274" s="320">
        <v>0</v>
      </c>
      <c r="E274" s="320">
        <v>0</v>
      </c>
      <c r="F274" s="320">
        <v>0</v>
      </c>
      <c r="G274" s="320">
        <v>0</v>
      </c>
      <c r="H274" s="320">
        <v>0</v>
      </c>
      <c r="I274" s="320">
        <v>0</v>
      </c>
      <c r="J274" s="320">
        <v>0</v>
      </c>
      <c r="K274" s="320">
        <v>0</v>
      </c>
      <c r="L274" s="320">
        <v>0</v>
      </c>
      <c r="M274" s="320">
        <v>0</v>
      </c>
      <c r="N274" s="320">
        <v>0</v>
      </c>
      <c r="O274" s="320">
        <v>0</v>
      </c>
      <c r="P274" s="320">
        <v>0</v>
      </c>
      <c r="Q274" s="320">
        <v>0</v>
      </c>
      <c r="R274" s="320">
        <v>0</v>
      </c>
      <c r="S274" s="316">
        <v>0</v>
      </c>
      <c r="T274" s="317" t="e">
        <v>#DIV/0!</v>
      </c>
      <c r="U274" s="316">
        <v>0</v>
      </c>
      <c r="V274" s="316">
        <v>0</v>
      </c>
      <c r="W274" s="316">
        <v>0</v>
      </c>
      <c r="X274" s="316">
        <v>0</v>
      </c>
      <c r="Y274" s="316">
        <v>0</v>
      </c>
      <c r="Z274" s="316">
        <v>0</v>
      </c>
    </row>
    <row r="275" spans="1:26" x14ac:dyDescent="0.3">
      <c r="A275" s="308" t="s">
        <v>690</v>
      </c>
      <c r="B275" s="309">
        <v>0</v>
      </c>
      <c r="C275" s="309">
        <v>0</v>
      </c>
      <c r="D275" s="309">
        <v>0</v>
      </c>
      <c r="E275" s="309">
        <v>0</v>
      </c>
      <c r="F275" s="309">
        <v>0</v>
      </c>
      <c r="G275" s="309">
        <v>0</v>
      </c>
      <c r="H275" s="309">
        <v>0</v>
      </c>
      <c r="I275" s="309">
        <v>0</v>
      </c>
      <c r="J275" s="309">
        <v>0</v>
      </c>
      <c r="K275" s="309">
        <v>0</v>
      </c>
      <c r="L275" s="309">
        <v>0</v>
      </c>
      <c r="M275" s="309">
        <v>0</v>
      </c>
      <c r="N275" s="309">
        <v>0</v>
      </c>
      <c r="O275" s="309">
        <v>0</v>
      </c>
      <c r="P275" s="309">
        <v>0</v>
      </c>
      <c r="Q275" s="309">
        <v>0</v>
      </c>
      <c r="R275" s="309">
        <v>0</v>
      </c>
      <c r="S275" s="310">
        <v>0</v>
      </c>
      <c r="T275" s="311" t="e">
        <v>#DIV/0!</v>
      </c>
      <c r="U275" s="310">
        <v>0</v>
      </c>
      <c r="V275" s="310">
        <v>0</v>
      </c>
      <c r="W275" s="310">
        <v>0</v>
      </c>
      <c r="X275" s="310">
        <v>0</v>
      </c>
      <c r="Y275" s="310">
        <v>0</v>
      </c>
      <c r="Z275" s="310">
        <v>0</v>
      </c>
    </row>
    <row r="276" spans="1:26" x14ac:dyDescent="0.3">
      <c r="A276" s="314" t="s">
        <v>691</v>
      </c>
      <c r="B276" s="315">
        <v>0</v>
      </c>
      <c r="C276" s="315">
        <v>0</v>
      </c>
      <c r="D276" s="315">
        <v>0</v>
      </c>
      <c r="E276" s="315">
        <v>0</v>
      </c>
      <c r="F276" s="315">
        <v>0</v>
      </c>
      <c r="G276" s="315">
        <v>0</v>
      </c>
      <c r="H276" s="315">
        <v>0</v>
      </c>
      <c r="I276" s="315">
        <v>0</v>
      </c>
      <c r="J276" s="315">
        <v>0</v>
      </c>
      <c r="K276" s="315">
        <v>0</v>
      </c>
      <c r="L276" s="315">
        <v>0</v>
      </c>
      <c r="M276" s="315">
        <v>0</v>
      </c>
      <c r="N276" s="315">
        <v>0</v>
      </c>
      <c r="O276" s="315">
        <v>0</v>
      </c>
      <c r="P276" s="315">
        <v>0</v>
      </c>
      <c r="Q276" s="315">
        <v>0</v>
      </c>
      <c r="R276" s="315">
        <v>0</v>
      </c>
      <c r="S276" s="316">
        <v>0</v>
      </c>
      <c r="T276" s="317" t="e">
        <v>#DIV/0!</v>
      </c>
      <c r="U276" s="316">
        <v>0</v>
      </c>
      <c r="V276" s="316">
        <v>0</v>
      </c>
      <c r="W276" s="316">
        <v>0</v>
      </c>
      <c r="X276" s="316">
        <v>0</v>
      </c>
      <c r="Y276" s="316">
        <v>0</v>
      </c>
      <c r="Z276" s="316">
        <v>0</v>
      </c>
    </row>
    <row r="277" spans="1:26" x14ac:dyDescent="0.3">
      <c r="A277" s="322" t="s">
        <v>692</v>
      </c>
      <c r="B277" s="204">
        <v>0</v>
      </c>
      <c r="C277" s="204">
        <v>0</v>
      </c>
      <c r="D277" s="204">
        <v>0</v>
      </c>
      <c r="E277" s="204">
        <v>0</v>
      </c>
      <c r="F277" s="204">
        <v>0</v>
      </c>
      <c r="G277" s="204">
        <v>0</v>
      </c>
      <c r="H277" s="204">
        <v>0</v>
      </c>
      <c r="I277" s="204">
        <v>0</v>
      </c>
      <c r="J277" s="204">
        <v>0</v>
      </c>
      <c r="K277" s="204">
        <v>0</v>
      </c>
      <c r="L277" s="204">
        <v>0</v>
      </c>
      <c r="M277" s="204">
        <v>0</v>
      </c>
      <c r="N277" s="204">
        <v>0</v>
      </c>
      <c r="O277" s="204">
        <v>0</v>
      </c>
      <c r="P277" s="204">
        <v>0</v>
      </c>
      <c r="Q277" s="204">
        <v>0</v>
      </c>
      <c r="R277" s="204">
        <v>0</v>
      </c>
      <c r="S277" s="239">
        <v>0</v>
      </c>
      <c r="T277" s="319" t="e">
        <v>#DIV/0!</v>
      </c>
      <c r="U277" s="239">
        <v>0</v>
      </c>
      <c r="V277" s="239">
        <v>0</v>
      </c>
      <c r="W277" s="239">
        <v>0</v>
      </c>
      <c r="X277" s="239">
        <v>0</v>
      </c>
      <c r="Y277" s="239">
        <v>0</v>
      </c>
      <c r="Z277" s="239">
        <v>0</v>
      </c>
    </row>
    <row r="278" spans="1:26" x14ac:dyDescent="0.3">
      <c r="A278" s="322" t="s">
        <v>693</v>
      </c>
      <c r="B278" s="204">
        <v>0</v>
      </c>
      <c r="C278" s="204">
        <v>0</v>
      </c>
      <c r="D278" s="204">
        <v>0</v>
      </c>
      <c r="E278" s="204">
        <v>0</v>
      </c>
      <c r="F278" s="204">
        <v>0</v>
      </c>
      <c r="G278" s="204">
        <v>0</v>
      </c>
      <c r="H278" s="204">
        <v>0</v>
      </c>
      <c r="I278" s="204">
        <v>0</v>
      </c>
      <c r="J278" s="204">
        <v>0</v>
      </c>
      <c r="K278" s="204">
        <v>0</v>
      </c>
      <c r="L278" s="204">
        <v>0</v>
      </c>
      <c r="M278" s="204">
        <v>0</v>
      </c>
      <c r="N278" s="204">
        <v>0</v>
      </c>
      <c r="O278" s="204">
        <v>0</v>
      </c>
      <c r="P278" s="204">
        <v>0</v>
      </c>
      <c r="Q278" s="204">
        <v>0</v>
      </c>
      <c r="R278" s="204">
        <v>0</v>
      </c>
      <c r="S278" s="239">
        <v>0</v>
      </c>
      <c r="T278" s="319" t="e">
        <v>#DIV/0!</v>
      </c>
      <c r="U278" s="239">
        <v>0</v>
      </c>
      <c r="V278" s="239">
        <v>0</v>
      </c>
      <c r="W278" s="239">
        <v>0</v>
      </c>
      <c r="X278" s="239">
        <v>0</v>
      </c>
      <c r="Y278" s="239">
        <v>0</v>
      </c>
      <c r="Z278" s="239">
        <v>0</v>
      </c>
    </row>
    <row r="279" spans="1:26" x14ac:dyDescent="0.3">
      <c r="A279" s="322" t="s">
        <v>694</v>
      </c>
      <c r="B279" s="204">
        <v>0</v>
      </c>
      <c r="C279" s="204">
        <v>0</v>
      </c>
      <c r="D279" s="204">
        <v>0</v>
      </c>
      <c r="E279" s="204">
        <v>0</v>
      </c>
      <c r="F279" s="204">
        <v>0</v>
      </c>
      <c r="G279" s="204">
        <v>0</v>
      </c>
      <c r="H279" s="204">
        <v>0</v>
      </c>
      <c r="I279" s="204">
        <v>0</v>
      </c>
      <c r="J279" s="204">
        <v>0</v>
      </c>
      <c r="K279" s="204">
        <v>0</v>
      </c>
      <c r="L279" s="204">
        <v>0</v>
      </c>
      <c r="M279" s="204">
        <v>0</v>
      </c>
      <c r="N279" s="204">
        <v>0</v>
      </c>
      <c r="O279" s="204">
        <v>0</v>
      </c>
      <c r="P279" s="204">
        <v>0</v>
      </c>
      <c r="Q279" s="204">
        <v>0</v>
      </c>
      <c r="R279" s="204">
        <v>0</v>
      </c>
      <c r="S279" s="239">
        <v>0</v>
      </c>
      <c r="T279" s="319" t="e">
        <v>#DIV/0!</v>
      </c>
      <c r="U279" s="239">
        <v>0</v>
      </c>
      <c r="V279" s="239">
        <v>0</v>
      </c>
      <c r="W279" s="239">
        <v>0</v>
      </c>
      <c r="X279" s="239">
        <v>0</v>
      </c>
      <c r="Y279" s="239">
        <v>0</v>
      </c>
      <c r="Z279" s="239">
        <v>0</v>
      </c>
    </row>
    <row r="280" spans="1:26" x14ac:dyDescent="0.3">
      <c r="A280" s="322" t="s">
        <v>695</v>
      </c>
      <c r="B280" s="204">
        <v>0</v>
      </c>
      <c r="C280" s="204">
        <v>0</v>
      </c>
      <c r="D280" s="204">
        <v>0</v>
      </c>
      <c r="E280" s="204">
        <v>0</v>
      </c>
      <c r="F280" s="204">
        <v>0</v>
      </c>
      <c r="G280" s="204">
        <v>0</v>
      </c>
      <c r="H280" s="204">
        <v>0</v>
      </c>
      <c r="I280" s="204">
        <v>0</v>
      </c>
      <c r="J280" s="204">
        <v>0</v>
      </c>
      <c r="K280" s="204">
        <v>0</v>
      </c>
      <c r="L280" s="204">
        <v>0</v>
      </c>
      <c r="M280" s="204">
        <v>0</v>
      </c>
      <c r="N280" s="204">
        <v>0</v>
      </c>
      <c r="O280" s="204">
        <v>0</v>
      </c>
      <c r="P280" s="204">
        <v>0</v>
      </c>
      <c r="Q280" s="204">
        <v>0</v>
      </c>
      <c r="R280" s="204">
        <v>0</v>
      </c>
      <c r="S280" s="239">
        <v>0</v>
      </c>
      <c r="T280" s="319" t="e">
        <v>#DIV/0!</v>
      </c>
      <c r="U280" s="239">
        <v>0</v>
      </c>
      <c r="V280" s="239">
        <v>0</v>
      </c>
      <c r="W280" s="239">
        <v>0</v>
      </c>
      <c r="X280" s="239">
        <v>0</v>
      </c>
      <c r="Y280" s="239">
        <v>0</v>
      </c>
      <c r="Z280" s="239">
        <v>0</v>
      </c>
    </row>
    <row r="281" spans="1:26" x14ac:dyDescent="0.3">
      <c r="A281" s="322" t="s">
        <v>696</v>
      </c>
      <c r="B281" s="204">
        <v>0</v>
      </c>
      <c r="C281" s="204">
        <v>0</v>
      </c>
      <c r="D281" s="204">
        <v>0</v>
      </c>
      <c r="E281" s="204">
        <v>0</v>
      </c>
      <c r="F281" s="204">
        <v>0</v>
      </c>
      <c r="G281" s="204">
        <v>0</v>
      </c>
      <c r="H281" s="204">
        <v>0</v>
      </c>
      <c r="I281" s="204">
        <v>0</v>
      </c>
      <c r="J281" s="204">
        <v>0</v>
      </c>
      <c r="K281" s="204">
        <v>0</v>
      </c>
      <c r="L281" s="204">
        <v>0</v>
      </c>
      <c r="M281" s="204">
        <v>0</v>
      </c>
      <c r="N281" s="204">
        <v>0</v>
      </c>
      <c r="O281" s="204">
        <v>0</v>
      </c>
      <c r="P281" s="204">
        <v>0</v>
      </c>
      <c r="Q281" s="204">
        <v>0</v>
      </c>
      <c r="R281" s="204">
        <v>0</v>
      </c>
      <c r="S281" s="239">
        <v>0</v>
      </c>
      <c r="T281" s="319" t="e">
        <v>#DIV/0!</v>
      </c>
      <c r="U281" s="239">
        <v>0</v>
      </c>
      <c r="V281" s="239">
        <v>0</v>
      </c>
      <c r="W281" s="239">
        <v>0</v>
      </c>
      <c r="X281" s="239">
        <v>0</v>
      </c>
      <c r="Y281" s="239">
        <v>0</v>
      </c>
      <c r="Z281" s="239">
        <v>0</v>
      </c>
    </row>
    <row r="282" spans="1:26" x14ac:dyDescent="0.3">
      <c r="A282" s="322" t="s">
        <v>697</v>
      </c>
      <c r="B282" s="204">
        <v>0</v>
      </c>
      <c r="C282" s="204">
        <v>0</v>
      </c>
      <c r="D282" s="204">
        <v>0</v>
      </c>
      <c r="E282" s="204">
        <v>0</v>
      </c>
      <c r="F282" s="204">
        <v>0</v>
      </c>
      <c r="G282" s="204">
        <v>0</v>
      </c>
      <c r="H282" s="204">
        <v>0</v>
      </c>
      <c r="I282" s="204">
        <v>0</v>
      </c>
      <c r="J282" s="204">
        <v>0</v>
      </c>
      <c r="K282" s="204">
        <v>0</v>
      </c>
      <c r="L282" s="204">
        <v>0</v>
      </c>
      <c r="M282" s="204">
        <v>0</v>
      </c>
      <c r="N282" s="204">
        <v>0</v>
      </c>
      <c r="O282" s="204">
        <v>0</v>
      </c>
      <c r="P282" s="204">
        <v>0</v>
      </c>
      <c r="Q282" s="204">
        <v>0</v>
      </c>
      <c r="R282" s="204">
        <v>0</v>
      </c>
      <c r="S282" s="239">
        <v>0</v>
      </c>
      <c r="T282" s="319" t="e">
        <v>#DIV/0!</v>
      </c>
      <c r="U282" s="239">
        <v>0</v>
      </c>
      <c r="V282" s="239">
        <v>0</v>
      </c>
      <c r="W282" s="239">
        <v>0</v>
      </c>
      <c r="X282" s="239">
        <v>0</v>
      </c>
      <c r="Y282" s="239">
        <v>0</v>
      </c>
      <c r="Z282" s="239">
        <v>0</v>
      </c>
    </row>
    <row r="283" spans="1:26" x14ac:dyDescent="0.3">
      <c r="A283" s="322" t="s">
        <v>698</v>
      </c>
      <c r="B283" s="204">
        <v>0</v>
      </c>
      <c r="C283" s="204">
        <v>0</v>
      </c>
      <c r="D283" s="204">
        <v>0</v>
      </c>
      <c r="E283" s="204">
        <v>0</v>
      </c>
      <c r="F283" s="204">
        <v>0</v>
      </c>
      <c r="G283" s="204">
        <v>0</v>
      </c>
      <c r="H283" s="204">
        <v>0</v>
      </c>
      <c r="I283" s="204">
        <v>0</v>
      </c>
      <c r="J283" s="204">
        <v>0</v>
      </c>
      <c r="K283" s="204">
        <v>0</v>
      </c>
      <c r="L283" s="204">
        <v>0</v>
      </c>
      <c r="M283" s="204">
        <v>0</v>
      </c>
      <c r="N283" s="204">
        <v>0</v>
      </c>
      <c r="O283" s="204">
        <v>0</v>
      </c>
      <c r="P283" s="204">
        <v>0</v>
      </c>
      <c r="Q283" s="204">
        <v>0</v>
      </c>
      <c r="R283" s="204">
        <v>0</v>
      </c>
      <c r="S283" s="239">
        <v>0</v>
      </c>
      <c r="T283" s="319" t="e">
        <v>#DIV/0!</v>
      </c>
      <c r="U283" s="239">
        <v>0</v>
      </c>
      <c r="V283" s="239">
        <v>0</v>
      </c>
      <c r="W283" s="239">
        <v>0</v>
      </c>
      <c r="X283" s="239">
        <v>0</v>
      </c>
      <c r="Y283" s="239">
        <v>0</v>
      </c>
      <c r="Z283" s="239">
        <v>0</v>
      </c>
    </row>
    <row r="284" spans="1:26" x14ac:dyDescent="0.3">
      <c r="A284" s="322" t="s">
        <v>699</v>
      </c>
      <c r="B284" s="204">
        <v>0</v>
      </c>
      <c r="C284" s="204">
        <v>0</v>
      </c>
      <c r="D284" s="204">
        <v>0</v>
      </c>
      <c r="E284" s="204">
        <v>0</v>
      </c>
      <c r="F284" s="204">
        <v>0</v>
      </c>
      <c r="G284" s="204">
        <v>0</v>
      </c>
      <c r="H284" s="204">
        <v>0</v>
      </c>
      <c r="I284" s="204">
        <v>0</v>
      </c>
      <c r="J284" s="204">
        <v>0</v>
      </c>
      <c r="K284" s="204">
        <v>0</v>
      </c>
      <c r="L284" s="204">
        <v>0</v>
      </c>
      <c r="M284" s="204">
        <v>0</v>
      </c>
      <c r="N284" s="204">
        <v>0</v>
      </c>
      <c r="O284" s="204">
        <v>0</v>
      </c>
      <c r="P284" s="204">
        <v>0</v>
      </c>
      <c r="Q284" s="204">
        <v>0</v>
      </c>
      <c r="R284" s="204">
        <v>0</v>
      </c>
      <c r="S284" s="239">
        <v>0</v>
      </c>
      <c r="T284" s="319" t="e">
        <v>#DIV/0!</v>
      </c>
      <c r="U284" s="239">
        <v>0</v>
      </c>
      <c r="V284" s="239">
        <v>0</v>
      </c>
      <c r="W284" s="239">
        <v>0</v>
      </c>
      <c r="X284" s="239">
        <v>0</v>
      </c>
      <c r="Y284" s="239">
        <v>0</v>
      </c>
      <c r="Z284" s="239">
        <v>0</v>
      </c>
    </row>
    <row r="285" spans="1:26" x14ac:dyDescent="0.3">
      <c r="A285" s="322" t="s">
        <v>700</v>
      </c>
      <c r="B285" s="204">
        <v>0</v>
      </c>
      <c r="C285" s="204">
        <v>0</v>
      </c>
      <c r="D285" s="204">
        <v>0</v>
      </c>
      <c r="E285" s="204">
        <v>0</v>
      </c>
      <c r="F285" s="204">
        <v>0</v>
      </c>
      <c r="G285" s="204">
        <v>0</v>
      </c>
      <c r="H285" s="204">
        <v>0</v>
      </c>
      <c r="I285" s="204">
        <v>0</v>
      </c>
      <c r="J285" s="204">
        <v>0</v>
      </c>
      <c r="K285" s="204">
        <v>0</v>
      </c>
      <c r="L285" s="204">
        <v>0</v>
      </c>
      <c r="M285" s="204">
        <v>0</v>
      </c>
      <c r="N285" s="204">
        <v>0</v>
      </c>
      <c r="O285" s="204">
        <v>0</v>
      </c>
      <c r="P285" s="204">
        <v>0</v>
      </c>
      <c r="Q285" s="204">
        <v>0</v>
      </c>
      <c r="R285" s="204">
        <v>0</v>
      </c>
      <c r="S285" s="239">
        <v>0</v>
      </c>
      <c r="T285" s="319" t="e">
        <v>#DIV/0!</v>
      </c>
      <c r="U285" s="239">
        <v>0</v>
      </c>
      <c r="V285" s="239">
        <v>0</v>
      </c>
      <c r="W285" s="239">
        <v>0</v>
      </c>
      <c r="X285" s="239">
        <v>0</v>
      </c>
      <c r="Y285" s="239">
        <v>0</v>
      </c>
      <c r="Z285" s="239">
        <v>0</v>
      </c>
    </row>
    <row r="286" spans="1:26" x14ac:dyDescent="0.3">
      <c r="A286" s="322" t="s">
        <v>701</v>
      </c>
      <c r="B286" s="204">
        <v>0</v>
      </c>
      <c r="C286" s="204">
        <v>0</v>
      </c>
      <c r="D286" s="204">
        <v>0</v>
      </c>
      <c r="E286" s="204">
        <v>0</v>
      </c>
      <c r="F286" s="204">
        <v>0</v>
      </c>
      <c r="G286" s="204">
        <v>0</v>
      </c>
      <c r="H286" s="204">
        <v>0</v>
      </c>
      <c r="I286" s="204">
        <v>0</v>
      </c>
      <c r="J286" s="204">
        <v>0</v>
      </c>
      <c r="K286" s="204">
        <v>0</v>
      </c>
      <c r="L286" s="204">
        <v>0</v>
      </c>
      <c r="M286" s="204">
        <v>0</v>
      </c>
      <c r="N286" s="204">
        <v>0</v>
      </c>
      <c r="O286" s="204">
        <v>0</v>
      </c>
      <c r="P286" s="204">
        <v>0</v>
      </c>
      <c r="Q286" s="204">
        <v>0</v>
      </c>
      <c r="R286" s="204">
        <v>0</v>
      </c>
      <c r="S286" s="239">
        <v>0</v>
      </c>
      <c r="T286" s="319" t="e">
        <v>#DIV/0!</v>
      </c>
      <c r="U286" s="239">
        <v>0</v>
      </c>
      <c r="V286" s="239">
        <v>0</v>
      </c>
      <c r="W286" s="239">
        <v>0</v>
      </c>
      <c r="X286" s="239">
        <v>0</v>
      </c>
      <c r="Y286" s="239">
        <v>0</v>
      </c>
      <c r="Z286" s="239">
        <v>0</v>
      </c>
    </row>
    <row r="287" spans="1:26" x14ac:dyDescent="0.3">
      <c r="A287" s="322" t="s">
        <v>702</v>
      </c>
      <c r="B287" s="204">
        <v>0</v>
      </c>
      <c r="C287" s="204">
        <v>0</v>
      </c>
      <c r="D287" s="204">
        <v>0</v>
      </c>
      <c r="E287" s="204">
        <v>0</v>
      </c>
      <c r="F287" s="204">
        <v>0</v>
      </c>
      <c r="G287" s="204">
        <v>0</v>
      </c>
      <c r="H287" s="204">
        <v>0</v>
      </c>
      <c r="I287" s="204">
        <v>0</v>
      </c>
      <c r="J287" s="204">
        <v>0</v>
      </c>
      <c r="K287" s="204">
        <v>0</v>
      </c>
      <c r="L287" s="204">
        <v>0</v>
      </c>
      <c r="M287" s="204">
        <v>0</v>
      </c>
      <c r="N287" s="204">
        <v>0</v>
      </c>
      <c r="O287" s="204">
        <v>0</v>
      </c>
      <c r="P287" s="204">
        <v>0</v>
      </c>
      <c r="Q287" s="204">
        <v>0</v>
      </c>
      <c r="R287" s="204">
        <v>0</v>
      </c>
      <c r="S287" s="239">
        <v>0</v>
      </c>
      <c r="T287" s="319" t="e">
        <v>#DIV/0!</v>
      </c>
      <c r="U287" s="239">
        <v>0</v>
      </c>
      <c r="V287" s="239">
        <v>0</v>
      </c>
      <c r="W287" s="239">
        <v>0</v>
      </c>
      <c r="X287" s="239">
        <v>0</v>
      </c>
      <c r="Y287" s="239">
        <v>0</v>
      </c>
      <c r="Z287" s="239">
        <v>0</v>
      </c>
    </row>
    <row r="288" spans="1:26" x14ac:dyDescent="0.3">
      <c r="A288" s="322" t="s">
        <v>703</v>
      </c>
      <c r="B288" s="204">
        <v>0</v>
      </c>
      <c r="C288" s="204">
        <v>0</v>
      </c>
      <c r="D288" s="204">
        <v>0</v>
      </c>
      <c r="E288" s="204">
        <v>0</v>
      </c>
      <c r="F288" s="204">
        <v>0</v>
      </c>
      <c r="G288" s="204">
        <v>0</v>
      </c>
      <c r="H288" s="204">
        <v>0</v>
      </c>
      <c r="I288" s="204">
        <v>0</v>
      </c>
      <c r="J288" s="204">
        <v>0</v>
      </c>
      <c r="K288" s="204">
        <v>0</v>
      </c>
      <c r="L288" s="204">
        <v>0</v>
      </c>
      <c r="M288" s="204">
        <v>0</v>
      </c>
      <c r="N288" s="204">
        <v>0</v>
      </c>
      <c r="O288" s="204">
        <v>0</v>
      </c>
      <c r="P288" s="204">
        <v>0</v>
      </c>
      <c r="Q288" s="204">
        <v>0</v>
      </c>
      <c r="R288" s="204">
        <v>0</v>
      </c>
      <c r="S288" s="239">
        <v>0</v>
      </c>
      <c r="T288" s="319" t="e">
        <v>#DIV/0!</v>
      </c>
      <c r="U288" s="239">
        <v>0</v>
      </c>
      <c r="V288" s="239">
        <v>0</v>
      </c>
      <c r="W288" s="239">
        <v>0</v>
      </c>
      <c r="X288" s="239">
        <v>0</v>
      </c>
      <c r="Y288" s="239">
        <v>0</v>
      </c>
      <c r="Z288" s="239">
        <v>0</v>
      </c>
    </row>
    <row r="289" spans="1:26" x14ac:dyDescent="0.3">
      <c r="A289" s="322" t="s">
        <v>704</v>
      </c>
      <c r="B289" s="204">
        <v>0</v>
      </c>
      <c r="C289" s="204">
        <v>0</v>
      </c>
      <c r="D289" s="204">
        <v>0</v>
      </c>
      <c r="E289" s="204">
        <v>0</v>
      </c>
      <c r="F289" s="204">
        <v>0</v>
      </c>
      <c r="G289" s="204">
        <v>0</v>
      </c>
      <c r="H289" s="204">
        <v>0</v>
      </c>
      <c r="I289" s="204">
        <v>0</v>
      </c>
      <c r="J289" s="204">
        <v>0</v>
      </c>
      <c r="K289" s="204">
        <v>0</v>
      </c>
      <c r="L289" s="204">
        <v>0</v>
      </c>
      <c r="M289" s="204">
        <v>0</v>
      </c>
      <c r="N289" s="204">
        <v>0</v>
      </c>
      <c r="O289" s="204">
        <v>0</v>
      </c>
      <c r="P289" s="204">
        <v>0</v>
      </c>
      <c r="Q289" s="204">
        <v>0</v>
      </c>
      <c r="R289" s="204">
        <v>0</v>
      </c>
      <c r="S289" s="239">
        <v>0</v>
      </c>
      <c r="T289" s="319" t="e">
        <v>#DIV/0!</v>
      </c>
      <c r="U289" s="239">
        <v>0</v>
      </c>
      <c r="V289" s="239">
        <v>0</v>
      </c>
      <c r="W289" s="239">
        <v>0</v>
      </c>
      <c r="X289" s="239">
        <v>0</v>
      </c>
      <c r="Y289" s="239">
        <v>0</v>
      </c>
      <c r="Z289" s="239">
        <v>0</v>
      </c>
    </row>
    <row r="290" spans="1:26" x14ac:dyDescent="0.3">
      <c r="A290" s="322" t="s">
        <v>705</v>
      </c>
      <c r="B290" s="204">
        <v>0</v>
      </c>
      <c r="C290" s="204">
        <v>0</v>
      </c>
      <c r="D290" s="204">
        <v>0</v>
      </c>
      <c r="E290" s="204">
        <v>0</v>
      </c>
      <c r="F290" s="204">
        <v>0</v>
      </c>
      <c r="G290" s="204">
        <v>0</v>
      </c>
      <c r="H290" s="204">
        <v>0</v>
      </c>
      <c r="I290" s="204">
        <v>0</v>
      </c>
      <c r="J290" s="204">
        <v>0</v>
      </c>
      <c r="K290" s="204">
        <v>0</v>
      </c>
      <c r="L290" s="204">
        <v>0</v>
      </c>
      <c r="M290" s="204">
        <v>0</v>
      </c>
      <c r="N290" s="204">
        <v>0</v>
      </c>
      <c r="O290" s="204">
        <v>0</v>
      </c>
      <c r="P290" s="204">
        <v>0</v>
      </c>
      <c r="Q290" s="204">
        <v>0</v>
      </c>
      <c r="R290" s="204">
        <v>0</v>
      </c>
      <c r="S290" s="239">
        <v>0</v>
      </c>
      <c r="T290" s="319" t="e">
        <v>#DIV/0!</v>
      </c>
      <c r="U290" s="239">
        <v>0</v>
      </c>
      <c r="V290" s="239">
        <v>0</v>
      </c>
      <c r="W290" s="239">
        <v>0</v>
      </c>
      <c r="X290" s="239">
        <v>0</v>
      </c>
      <c r="Y290" s="239">
        <v>0</v>
      </c>
      <c r="Z290" s="239">
        <v>0</v>
      </c>
    </row>
    <row r="291" spans="1:26" x14ac:dyDescent="0.3">
      <c r="A291" s="322" t="s">
        <v>706</v>
      </c>
      <c r="B291" s="204">
        <v>0</v>
      </c>
      <c r="C291" s="204">
        <v>0</v>
      </c>
      <c r="D291" s="204">
        <v>0</v>
      </c>
      <c r="E291" s="204">
        <v>0</v>
      </c>
      <c r="F291" s="204">
        <v>0</v>
      </c>
      <c r="G291" s="204">
        <v>0</v>
      </c>
      <c r="H291" s="204">
        <v>0</v>
      </c>
      <c r="I291" s="204">
        <v>0</v>
      </c>
      <c r="J291" s="204">
        <v>0</v>
      </c>
      <c r="K291" s="204">
        <v>0</v>
      </c>
      <c r="L291" s="204">
        <v>0</v>
      </c>
      <c r="M291" s="204">
        <v>0</v>
      </c>
      <c r="N291" s="204">
        <v>0</v>
      </c>
      <c r="O291" s="204">
        <v>0</v>
      </c>
      <c r="P291" s="204">
        <v>0</v>
      </c>
      <c r="Q291" s="204">
        <v>0</v>
      </c>
      <c r="R291" s="204">
        <v>0</v>
      </c>
      <c r="S291" s="239">
        <v>0</v>
      </c>
      <c r="T291" s="319" t="e">
        <v>#DIV/0!</v>
      </c>
      <c r="U291" s="239">
        <v>0</v>
      </c>
      <c r="V291" s="239">
        <v>0</v>
      </c>
      <c r="W291" s="239">
        <v>0</v>
      </c>
      <c r="X291" s="239">
        <v>0</v>
      </c>
      <c r="Y291" s="239">
        <v>0</v>
      </c>
      <c r="Z291" s="239">
        <v>0</v>
      </c>
    </row>
    <row r="292" spans="1:26" x14ac:dyDescent="0.3">
      <c r="A292" s="322" t="s">
        <v>707</v>
      </c>
      <c r="B292" s="204">
        <v>0</v>
      </c>
      <c r="C292" s="204">
        <v>0</v>
      </c>
      <c r="D292" s="204">
        <v>0</v>
      </c>
      <c r="E292" s="204">
        <v>0</v>
      </c>
      <c r="F292" s="204">
        <v>0</v>
      </c>
      <c r="G292" s="204">
        <v>0</v>
      </c>
      <c r="H292" s="204">
        <v>0</v>
      </c>
      <c r="I292" s="204">
        <v>0</v>
      </c>
      <c r="J292" s="204">
        <v>0</v>
      </c>
      <c r="K292" s="204">
        <v>0</v>
      </c>
      <c r="L292" s="204">
        <v>0</v>
      </c>
      <c r="M292" s="204">
        <v>0</v>
      </c>
      <c r="N292" s="204">
        <v>0</v>
      </c>
      <c r="O292" s="204">
        <v>0</v>
      </c>
      <c r="P292" s="204">
        <v>0</v>
      </c>
      <c r="Q292" s="204">
        <v>0</v>
      </c>
      <c r="R292" s="204">
        <v>0</v>
      </c>
      <c r="S292" s="239">
        <v>0</v>
      </c>
      <c r="T292" s="319" t="e">
        <v>#DIV/0!</v>
      </c>
      <c r="U292" s="239">
        <v>0</v>
      </c>
      <c r="V292" s="239">
        <v>0</v>
      </c>
      <c r="W292" s="239">
        <v>0</v>
      </c>
      <c r="X292" s="239">
        <v>0</v>
      </c>
      <c r="Y292" s="239">
        <v>0</v>
      </c>
      <c r="Z292" s="239">
        <v>0</v>
      </c>
    </row>
    <row r="293" spans="1:26" x14ac:dyDescent="0.3">
      <c r="A293" s="322" t="s">
        <v>708</v>
      </c>
      <c r="B293" s="204">
        <v>0</v>
      </c>
      <c r="C293" s="204">
        <v>0</v>
      </c>
      <c r="D293" s="204">
        <v>0</v>
      </c>
      <c r="E293" s="204">
        <v>0</v>
      </c>
      <c r="F293" s="204">
        <v>0</v>
      </c>
      <c r="G293" s="204">
        <v>0</v>
      </c>
      <c r="H293" s="204">
        <v>0</v>
      </c>
      <c r="I293" s="204">
        <v>0</v>
      </c>
      <c r="J293" s="204">
        <v>0</v>
      </c>
      <c r="K293" s="204">
        <v>0</v>
      </c>
      <c r="L293" s="204">
        <v>0</v>
      </c>
      <c r="M293" s="204">
        <v>0</v>
      </c>
      <c r="N293" s="204">
        <v>0</v>
      </c>
      <c r="O293" s="204">
        <v>0</v>
      </c>
      <c r="P293" s="204">
        <v>0</v>
      </c>
      <c r="Q293" s="204">
        <v>0</v>
      </c>
      <c r="R293" s="204">
        <v>0</v>
      </c>
      <c r="S293" s="239">
        <v>0</v>
      </c>
      <c r="T293" s="319" t="e">
        <v>#DIV/0!</v>
      </c>
      <c r="U293" s="239">
        <v>0</v>
      </c>
      <c r="V293" s="239">
        <v>0</v>
      </c>
      <c r="W293" s="239">
        <v>0</v>
      </c>
      <c r="X293" s="239">
        <v>0</v>
      </c>
      <c r="Y293" s="239">
        <v>0</v>
      </c>
      <c r="Z293" s="239">
        <v>0</v>
      </c>
    </row>
    <row r="294" spans="1:26" x14ac:dyDescent="0.3">
      <c r="A294" s="322" t="s">
        <v>709</v>
      </c>
      <c r="B294" s="204">
        <v>0</v>
      </c>
      <c r="C294" s="204">
        <v>0</v>
      </c>
      <c r="D294" s="204">
        <v>0</v>
      </c>
      <c r="E294" s="204">
        <v>0</v>
      </c>
      <c r="F294" s="204">
        <v>0</v>
      </c>
      <c r="G294" s="204">
        <v>0</v>
      </c>
      <c r="H294" s="204">
        <v>0</v>
      </c>
      <c r="I294" s="204">
        <v>0</v>
      </c>
      <c r="J294" s="204">
        <v>0</v>
      </c>
      <c r="K294" s="204">
        <v>0</v>
      </c>
      <c r="L294" s="204">
        <v>0</v>
      </c>
      <c r="M294" s="204">
        <v>0</v>
      </c>
      <c r="N294" s="204">
        <v>0</v>
      </c>
      <c r="O294" s="204">
        <v>0</v>
      </c>
      <c r="P294" s="204">
        <v>0</v>
      </c>
      <c r="Q294" s="204">
        <v>0</v>
      </c>
      <c r="R294" s="204">
        <v>0</v>
      </c>
      <c r="S294" s="239">
        <v>0</v>
      </c>
      <c r="T294" s="319" t="e">
        <v>#DIV/0!</v>
      </c>
      <c r="U294" s="239">
        <v>0</v>
      </c>
      <c r="V294" s="239">
        <v>0</v>
      </c>
      <c r="W294" s="239">
        <v>0</v>
      </c>
      <c r="X294" s="239">
        <v>0</v>
      </c>
      <c r="Y294" s="239">
        <v>0</v>
      </c>
      <c r="Z294" s="239">
        <v>0</v>
      </c>
    </row>
    <row r="295" spans="1:26" x14ac:dyDescent="0.3">
      <c r="A295" s="326" t="s">
        <v>710</v>
      </c>
      <c r="B295" s="327">
        <v>0</v>
      </c>
      <c r="C295" s="327">
        <v>0</v>
      </c>
      <c r="D295" s="327">
        <v>335543.28999999998</v>
      </c>
      <c r="E295" s="327">
        <v>335543.28999999998</v>
      </c>
      <c r="F295" s="327">
        <v>335543.28999999998</v>
      </c>
      <c r="G295" s="327">
        <v>335543.28999999998</v>
      </c>
      <c r="H295" s="327">
        <v>0</v>
      </c>
      <c r="I295" s="327">
        <v>0</v>
      </c>
      <c r="J295" s="327">
        <v>0</v>
      </c>
      <c r="K295" s="327">
        <v>0</v>
      </c>
      <c r="L295" s="327">
        <v>0</v>
      </c>
      <c r="M295" s="327">
        <v>0</v>
      </c>
      <c r="N295" s="327">
        <v>0</v>
      </c>
      <c r="O295" s="327">
        <v>0</v>
      </c>
      <c r="P295" s="327">
        <v>0</v>
      </c>
      <c r="Q295" s="327">
        <v>0</v>
      </c>
      <c r="R295" s="327">
        <v>0</v>
      </c>
      <c r="S295" s="328">
        <v>335543.28999999998</v>
      </c>
      <c r="T295" s="329" t="e">
        <v>#DIV/0!</v>
      </c>
      <c r="U295" s="328">
        <v>-335543.28999999998</v>
      </c>
      <c r="V295" s="328">
        <v>-335543.28999999998</v>
      </c>
      <c r="W295" s="328">
        <v>-335543.28999999998</v>
      </c>
      <c r="X295" s="328">
        <v>0</v>
      </c>
      <c r="Y295" s="328">
        <v>0</v>
      </c>
      <c r="Z295" s="328">
        <v>0</v>
      </c>
    </row>
    <row r="296" spans="1:26" s="321" customFormat="1" x14ac:dyDescent="0.3">
      <c r="A296" s="314" t="s">
        <v>711</v>
      </c>
      <c r="B296" s="320">
        <v>0</v>
      </c>
      <c r="C296" s="320">
        <v>0</v>
      </c>
      <c r="D296" s="320">
        <v>0</v>
      </c>
      <c r="E296" s="320">
        <v>0</v>
      </c>
      <c r="F296" s="320">
        <v>0</v>
      </c>
      <c r="G296" s="320">
        <v>0</v>
      </c>
      <c r="H296" s="320">
        <v>0</v>
      </c>
      <c r="I296" s="320">
        <v>0</v>
      </c>
      <c r="J296" s="320">
        <v>0</v>
      </c>
      <c r="K296" s="320">
        <v>0</v>
      </c>
      <c r="L296" s="320">
        <v>0</v>
      </c>
      <c r="M296" s="320">
        <v>0</v>
      </c>
      <c r="N296" s="320">
        <v>0</v>
      </c>
      <c r="O296" s="320">
        <v>0</v>
      </c>
      <c r="P296" s="320">
        <v>0</v>
      </c>
      <c r="Q296" s="320">
        <v>0</v>
      </c>
      <c r="R296" s="320">
        <v>0</v>
      </c>
      <c r="S296" s="316">
        <v>0</v>
      </c>
      <c r="T296" s="317" t="e">
        <v>#DIV/0!</v>
      </c>
      <c r="U296" s="316">
        <v>0</v>
      </c>
      <c r="V296" s="316">
        <v>0</v>
      </c>
      <c r="W296" s="316">
        <v>0</v>
      </c>
      <c r="X296" s="316">
        <v>0</v>
      </c>
      <c r="Y296" s="316">
        <v>0</v>
      </c>
      <c r="Z296" s="316">
        <v>0</v>
      </c>
    </row>
    <row r="297" spans="1:26" x14ac:dyDescent="0.3">
      <c r="A297" s="314" t="s">
        <v>712</v>
      </c>
      <c r="B297" s="315">
        <v>0</v>
      </c>
      <c r="C297" s="315">
        <v>0</v>
      </c>
      <c r="D297" s="315">
        <v>0</v>
      </c>
      <c r="E297" s="315">
        <v>0</v>
      </c>
      <c r="F297" s="315">
        <v>0</v>
      </c>
      <c r="G297" s="315">
        <v>0</v>
      </c>
      <c r="H297" s="315">
        <v>0</v>
      </c>
      <c r="I297" s="315">
        <v>0</v>
      </c>
      <c r="J297" s="315">
        <v>0</v>
      </c>
      <c r="K297" s="315">
        <v>0</v>
      </c>
      <c r="L297" s="315">
        <v>0</v>
      </c>
      <c r="M297" s="315">
        <v>0</v>
      </c>
      <c r="N297" s="315">
        <v>0</v>
      </c>
      <c r="O297" s="315">
        <v>0</v>
      </c>
      <c r="P297" s="315">
        <v>0</v>
      </c>
      <c r="Q297" s="315">
        <v>0</v>
      </c>
      <c r="R297" s="315">
        <v>0</v>
      </c>
      <c r="S297" s="316">
        <v>0</v>
      </c>
      <c r="T297" s="317" t="e">
        <v>#DIV/0!</v>
      </c>
      <c r="U297" s="316">
        <v>0</v>
      </c>
      <c r="V297" s="316">
        <v>0</v>
      </c>
      <c r="W297" s="316">
        <v>0</v>
      </c>
      <c r="X297" s="316">
        <v>0</v>
      </c>
      <c r="Y297" s="316">
        <v>0</v>
      </c>
      <c r="Z297" s="316">
        <v>0</v>
      </c>
    </row>
    <row r="298" spans="1:26" x14ac:dyDescent="0.3">
      <c r="A298" s="322" t="s">
        <v>713</v>
      </c>
      <c r="B298" s="204">
        <v>0</v>
      </c>
      <c r="C298" s="204">
        <v>0</v>
      </c>
      <c r="D298" s="204">
        <v>0</v>
      </c>
      <c r="E298" s="204">
        <v>0</v>
      </c>
      <c r="F298" s="204">
        <v>0</v>
      </c>
      <c r="G298" s="204">
        <v>0</v>
      </c>
      <c r="H298" s="204">
        <v>0</v>
      </c>
      <c r="I298" s="204">
        <v>0</v>
      </c>
      <c r="J298" s="204">
        <v>0</v>
      </c>
      <c r="K298" s="204">
        <v>0</v>
      </c>
      <c r="L298" s="204">
        <v>0</v>
      </c>
      <c r="M298" s="204">
        <v>0</v>
      </c>
      <c r="N298" s="204">
        <v>0</v>
      </c>
      <c r="O298" s="204">
        <v>0</v>
      </c>
      <c r="P298" s="204">
        <v>0</v>
      </c>
      <c r="Q298" s="204">
        <v>0</v>
      </c>
      <c r="R298" s="204">
        <v>0</v>
      </c>
      <c r="S298" s="239">
        <v>0</v>
      </c>
      <c r="T298" s="319" t="e">
        <v>#DIV/0!</v>
      </c>
      <c r="U298" s="239">
        <v>0</v>
      </c>
      <c r="V298" s="239">
        <v>0</v>
      </c>
      <c r="W298" s="239">
        <v>0</v>
      </c>
      <c r="X298" s="239">
        <v>0</v>
      </c>
      <c r="Y298" s="239">
        <v>0</v>
      </c>
      <c r="Z298" s="239">
        <v>0</v>
      </c>
    </row>
    <row r="299" spans="1:26" x14ac:dyDescent="0.3">
      <c r="A299" s="322" t="s">
        <v>714</v>
      </c>
      <c r="B299" s="204">
        <v>0</v>
      </c>
      <c r="C299" s="204">
        <v>0</v>
      </c>
      <c r="D299" s="204">
        <v>0</v>
      </c>
      <c r="E299" s="204">
        <v>0</v>
      </c>
      <c r="F299" s="204">
        <v>0</v>
      </c>
      <c r="G299" s="204">
        <v>0</v>
      </c>
      <c r="H299" s="204">
        <v>0</v>
      </c>
      <c r="I299" s="204">
        <v>0</v>
      </c>
      <c r="J299" s="204">
        <v>0</v>
      </c>
      <c r="K299" s="204">
        <v>0</v>
      </c>
      <c r="L299" s="204">
        <v>0</v>
      </c>
      <c r="M299" s="204">
        <v>0</v>
      </c>
      <c r="N299" s="204">
        <v>0</v>
      </c>
      <c r="O299" s="204">
        <v>0</v>
      </c>
      <c r="P299" s="204">
        <v>0</v>
      </c>
      <c r="Q299" s="204">
        <v>0</v>
      </c>
      <c r="R299" s="204">
        <v>0</v>
      </c>
      <c r="S299" s="239">
        <v>0</v>
      </c>
      <c r="T299" s="319" t="e">
        <v>#DIV/0!</v>
      </c>
      <c r="U299" s="239">
        <v>0</v>
      </c>
      <c r="V299" s="239">
        <v>0</v>
      </c>
      <c r="W299" s="239">
        <v>0</v>
      </c>
      <c r="X299" s="239">
        <v>0</v>
      </c>
      <c r="Y299" s="239">
        <v>0</v>
      </c>
      <c r="Z299" s="239">
        <v>0</v>
      </c>
    </row>
    <row r="300" spans="1:26" x14ac:dyDescent="0.3">
      <c r="A300" s="322" t="s">
        <v>715</v>
      </c>
      <c r="B300" s="204">
        <v>0</v>
      </c>
      <c r="C300" s="204">
        <v>0</v>
      </c>
      <c r="D300" s="204">
        <v>0</v>
      </c>
      <c r="E300" s="204">
        <v>0</v>
      </c>
      <c r="F300" s="204">
        <v>0</v>
      </c>
      <c r="G300" s="204">
        <v>0</v>
      </c>
      <c r="H300" s="204">
        <v>0</v>
      </c>
      <c r="I300" s="204">
        <v>0</v>
      </c>
      <c r="J300" s="204">
        <v>0</v>
      </c>
      <c r="K300" s="204">
        <v>0</v>
      </c>
      <c r="L300" s="204">
        <v>0</v>
      </c>
      <c r="M300" s="204">
        <v>0</v>
      </c>
      <c r="N300" s="204">
        <v>0</v>
      </c>
      <c r="O300" s="204">
        <v>0</v>
      </c>
      <c r="P300" s="204">
        <v>0</v>
      </c>
      <c r="Q300" s="204">
        <v>0</v>
      </c>
      <c r="R300" s="204">
        <v>0</v>
      </c>
      <c r="S300" s="239">
        <v>0</v>
      </c>
      <c r="T300" s="319" t="e">
        <v>#DIV/0!</v>
      </c>
      <c r="U300" s="239">
        <v>0</v>
      </c>
      <c r="V300" s="239">
        <v>0</v>
      </c>
      <c r="W300" s="239">
        <v>0</v>
      </c>
      <c r="X300" s="239">
        <v>0</v>
      </c>
      <c r="Y300" s="239">
        <v>0</v>
      </c>
      <c r="Z300" s="239">
        <v>0</v>
      </c>
    </row>
    <row r="301" spans="1:26" x14ac:dyDescent="0.3">
      <c r="A301" s="314" t="s">
        <v>716</v>
      </c>
      <c r="B301" s="315">
        <v>0</v>
      </c>
      <c r="C301" s="315">
        <v>0</v>
      </c>
      <c r="D301" s="315">
        <v>0</v>
      </c>
      <c r="E301" s="315">
        <v>0</v>
      </c>
      <c r="F301" s="315">
        <v>0</v>
      </c>
      <c r="G301" s="315">
        <v>0</v>
      </c>
      <c r="H301" s="315">
        <v>0</v>
      </c>
      <c r="I301" s="315">
        <v>0</v>
      </c>
      <c r="J301" s="315">
        <v>0</v>
      </c>
      <c r="K301" s="315">
        <v>0</v>
      </c>
      <c r="L301" s="315">
        <v>0</v>
      </c>
      <c r="M301" s="315">
        <v>0</v>
      </c>
      <c r="N301" s="315">
        <v>0</v>
      </c>
      <c r="O301" s="315">
        <v>0</v>
      </c>
      <c r="P301" s="315">
        <v>0</v>
      </c>
      <c r="Q301" s="315">
        <v>0</v>
      </c>
      <c r="R301" s="315">
        <v>0</v>
      </c>
      <c r="S301" s="316">
        <v>0</v>
      </c>
      <c r="T301" s="317" t="e">
        <v>#DIV/0!</v>
      </c>
      <c r="U301" s="316">
        <v>0</v>
      </c>
      <c r="V301" s="316">
        <v>0</v>
      </c>
      <c r="W301" s="316">
        <v>0</v>
      </c>
      <c r="X301" s="316">
        <v>0</v>
      </c>
      <c r="Y301" s="316">
        <v>0</v>
      </c>
      <c r="Z301" s="316">
        <v>0</v>
      </c>
    </row>
    <row r="302" spans="1:26" x14ac:dyDescent="0.3">
      <c r="A302" s="322" t="s">
        <v>717</v>
      </c>
      <c r="B302" s="204">
        <v>0</v>
      </c>
      <c r="C302" s="204">
        <v>0</v>
      </c>
      <c r="D302" s="204">
        <v>0</v>
      </c>
      <c r="E302" s="204">
        <v>0</v>
      </c>
      <c r="F302" s="204">
        <v>0</v>
      </c>
      <c r="G302" s="204">
        <v>0</v>
      </c>
      <c r="H302" s="204">
        <v>0</v>
      </c>
      <c r="I302" s="204">
        <v>0</v>
      </c>
      <c r="J302" s="204">
        <v>0</v>
      </c>
      <c r="K302" s="204">
        <v>0</v>
      </c>
      <c r="L302" s="204">
        <v>0</v>
      </c>
      <c r="M302" s="204">
        <v>0</v>
      </c>
      <c r="N302" s="204">
        <v>0</v>
      </c>
      <c r="O302" s="204">
        <v>0</v>
      </c>
      <c r="P302" s="204">
        <v>0</v>
      </c>
      <c r="Q302" s="204">
        <v>0</v>
      </c>
      <c r="R302" s="204">
        <v>0</v>
      </c>
      <c r="S302" s="239">
        <v>0</v>
      </c>
      <c r="T302" s="319" t="e">
        <v>#DIV/0!</v>
      </c>
      <c r="U302" s="239">
        <v>0</v>
      </c>
      <c r="V302" s="239">
        <v>0</v>
      </c>
      <c r="W302" s="239">
        <v>0</v>
      </c>
      <c r="X302" s="239">
        <v>0</v>
      </c>
      <c r="Y302" s="239">
        <v>0</v>
      </c>
      <c r="Z302" s="239">
        <v>0</v>
      </c>
    </row>
    <row r="303" spans="1:26" x14ac:dyDescent="0.3">
      <c r="A303" s="322" t="s">
        <v>718</v>
      </c>
      <c r="B303" s="204">
        <v>0</v>
      </c>
      <c r="C303" s="204">
        <v>0</v>
      </c>
      <c r="D303" s="204">
        <v>0</v>
      </c>
      <c r="E303" s="204">
        <v>0</v>
      </c>
      <c r="F303" s="204">
        <v>0</v>
      </c>
      <c r="G303" s="204">
        <v>0</v>
      </c>
      <c r="H303" s="204">
        <v>0</v>
      </c>
      <c r="I303" s="204">
        <v>0</v>
      </c>
      <c r="J303" s="204">
        <v>0</v>
      </c>
      <c r="K303" s="204">
        <v>0</v>
      </c>
      <c r="L303" s="204">
        <v>0</v>
      </c>
      <c r="M303" s="204">
        <v>0</v>
      </c>
      <c r="N303" s="204">
        <v>0</v>
      </c>
      <c r="O303" s="204">
        <v>0</v>
      </c>
      <c r="P303" s="204">
        <v>0</v>
      </c>
      <c r="Q303" s="204">
        <v>0</v>
      </c>
      <c r="R303" s="204">
        <v>0</v>
      </c>
      <c r="S303" s="239">
        <v>0</v>
      </c>
      <c r="T303" s="319" t="e">
        <v>#DIV/0!</v>
      </c>
      <c r="U303" s="239">
        <v>0</v>
      </c>
      <c r="V303" s="239">
        <v>0</v>
      </c>
      <c r="W303" s="239">
        <v>0</v>
      </c>
      <c r="X303" s="239">
        <v>0</v>
      </c>
      <c r="Y303" s="239">
        <v>0</v>
      </c>
      <c r="Z303" s="239">
        <v>0</v>
      </c>
    </row>
    <row r="304" spans="1:26" x14ac:dyDescent="0.3">
      <c r="A304" s="322" t="s">
        <v>719</v>
      </c>
      <c r="B304" s="204">
        <v>0</v>
      </c>
      <c r="C304" s="204">
        <v>0</v>
      </c>
      <c r="D304" s="204">
        <v>0</v>
      </c>
      <c r="E304" s="204">
        <v>0</v>
      </c>
      <c r="F304" s="204">
        <v>0</v>
      </c>
      <c r="G304" s="204">
        <v>0</v>
      </c>
      <c r="H304" s="204">
        <v>0</v>
      </c>
      <c r="I304" s="204">
        <v>0</v>
      </c>
      <c r="J304" s="204">
        <v>0</v>
      </c>
      <c r="K304" s="204">
        <v>0</v>
      </c>
      <c r="L304" s="204">
        <v>0</v>
      </c>
      <c r="M304" s="204">
        <v>0</v>
      </c>
      <c r="N304" s="204">
        <v>0</v>
      </c>
      <c r="O304" s="204">
        <v>0</v>
      </c>
      <c r="P304" s="204">
        <v>0</v>
      </c>
      <c r="Q304" s="204">
        <v>0</v>
      </c>
      <c r="R304" s="204">
        <v>0</v>
      </c>
      <c r="S304" s="239">
        <v>0</v>
      </c>
      <c r="T304" s="319" t="e">
        <v>#DIV/0!</v>
      </c>
      <c r="U304" s="239">
        <v>0</v>
      </c>
      <c r="V304" s="239">
        <v>0</v>
      </c>
      <c r="W304" s="239">
        <v>0</v>
      </c>
      <c r="X304" s="239">
        <v>0</v>
      </c>
      <c r="Y304" s="239">
        <v>0</v>
      </c>
      <c r="Z304" s="239">
        <v>0</v>
      </c>
    </row>
    <row r="305" spans="1:26" s="321" customFormat="1" x14ac:dyDescent="0.3">
      <c r="A305" s="314" t="s">
        <v>720</v>
      </c>
      <c r="B305" s="320">
        <v>0</v>
      </c>
      <c r="C305" s="320">
        <v>0</v>
      </c>
      <c r="D305" s="320">
        <v>335543.28999999998</v>
      </c>
      <c r="E305" s="320">
        <v>335543.28999999998</v>
      </c>
      <c r="F305" s="320">
        <v>335543.28999999998</v>
      </c>
      <c r="G305" s="320">
        <v>335543.28999999998</v>
      </c>
      <c r="H305" s="320">
        <v>0</v>
      </c>
      <c r="I305" s="320">
        <v>0</v>
      </c>
      <c r="J305" s="320">
        <v>0</v>
      </c>
      <c r="K305" s="320">
        <v>0</v>
      </c>
      <c r="L305" s="320">
        <v>0</v>
      </c>
      <c r="M305" s="320">
        <v>0</v>
      </c>
      <c r="N305" s="320">
        <v>0</v>
      </c>
      <c r="O305" s="320">
        <v>0</v>
      </c>
      <c r="P305" s="320">
        <v>0</v>
      </c>
      <c r="Q305" s="320">
        <v>0</v>
      </c>
      <c r="R305" s="320">
        <v>0</v>
      </c>
      <c r="S305" s="316">
        <v>335543.28999999998</v>
      </c>
      <c r="T305" s="317" t="e">
        <v>#DIV/0!</v>
      </c>
      <c r="U305" s="316">
        <v>-335543.28999999998</v>
      </c>
      <c r="V305" s="316">
        <v>-335543.28999999998</v>
      </c>
      <c r="W305" s="316">
        <v>-335543.28999999998</v>
      </c>
      <c r="X305" s="316">
        <v>0</v>
      </c>
      <c r="Y305" s="316">
        <v>0</v>
      </c>
      <c r="Z305" s="316">
        <v>0</v>
      </c>
    </row>
    <row r="306" spans="1:26" x14ac:dyDescent="0.3">
      <c r="A306" s="330" t="s">
        <v>1105</v>
      </c>
      <c r="B306" s="331">
        <v>73453680</v>
      </c>
      <c r="C306" s="331">
        <v>73453680</v>
      </c>
      <c r="D306" s="331">
        <v>73453680</v>
      </c>
      <c r="E306" s="331">
        <v>69278519</v>
      </c>
      <c r="F306" s="331">
        <v>68919433</v>
      </c>
      <c r="G306" s="331">
        <v>0</v>
      </c>
      <c r="H306" s="331">
        <v>0</v>
      </c>
      <c r="I306" s="331">
        <v>21917250</v>
      </c>
      <c r="J306" s="331">
        <v>29880</v>
      </c>
      <c r="K306" s="331">
        <v>1988820</v>
      </c>
      <c r="L306" s="331">
        <v>21324846</v>
      </c>
      <c r="M306" s="331">
        <v>1044522</v>
      </c>
      <c r="N306" s="331">
        <v>1070800</v>
      </c>
      <c r="O306" s="331">
        <v>21543315</v>
      </c>
      <c r="P306" s="331">
        <v>0</v>
      </c>
      <c r="Q306" s="331">
        <v>0</v>
      </c>
      <c r="R306" s="331">
        <v>0</v>
      </c>
      <c r="S306" s="332">
        <v>68919433</v>
      </c>
      <c r="T306" s="333">
        <v>0.93827066254543001</v>
      </c>
      <c r="U306" s="332">
        <v>4534247</v>
      </c>
      <c r="V306" s="332">
        <v>0</v>
      </c>
      <c r="W306" s="332">
        <v>4175161</v>
      </c>
      <c r="X306" s="332">
        <v>4175161</v>
      </c>
      <c r="Y306" s="332">
        <v>359086</v>
      </c>
      <c r="Z306" s="332">
        <v>0</v>
      </c>
    </row>
    <row r="307" spans="1:26" x14ac:dyDescent="0.3">
      <c r="A307" s="334" t="s">
        <v>74</v>
      </c>
      <c r="B307" s="335">
        <v>73453680</v>
      </c>
      <c r="C307" s="335">
        <v>73453680</v>
      </c>
      <c r="D307" s="335">
        <v>73453680</v>
      </c>
      <c r="E307" s="335">
        <v>69278519</v>
      </c>
      <c r="F307" s="335">
        <v>68919433</v>
      </c>
      <c r="G307" s="335">
        <v>0</v>
      </c>
      <c r="H307" s="335">
        <v>0</v>
      </c>
      <c r="I307" s="335">
        <v>21917250</v>
      </c>
      <c r="J307" s="335">
        <v>29880</v>
      </c>
      <c r="K307" s="335">
        <v>1988820</v>
      </c>
      <c r="L307" s="335">
        <v>21324846</v>
      </c>
      <c r="M307" s="335">
        <v>1044522</v>
      </c>
      <c r="N307" s="335">
        <v>1070800</v>
      </c>
      <c r="O307" s="335">
        <v>21543315</v>
      </c>
      <c r="P307" s="335">
        <v>0</v>
      </c>
      <c r="Q307" s="335">
        <v>0</v>
      </c>
      <c r="R307" s="335">
        <v>0</v>
      </c>
      <c r="S307" s="336">
        <v>68919433</v>
      </c>
      <c r="T307" s="337">
        <v>0.93827066254543001</v>
      </c>
      <c r="U307" s="336">
        <v>4534247</v>
      </c>
      <c r="V307" s="336">
        <v>0</v>
      </c>
      <c r="W307" s="336">
        <v>4175161</v>
      </c>
      <c r="X307" s="336">
        <v>4175161</v>
      </c>
      <c r="Y307" s="336">
        <v>359086</v>
      </c>
      <c r="Z307" s="336">
        <v>0</v>
      </c>
    </row>
  </sheetData>
  <sheetProtection formatCells="0" formatColumns="0" formatRows="0"/>
  <mergeCells count="25">
    <mergeCell ref="O10:O11"/>
    <mergeCell ref="A2:Z2"/>
    <mergeCell ref="A3:Z3"/>
    <mergeCell ref="A4:Z4"/>
    <mergeCell ref="A9:Z9"/>
    <mergeCell ref="A10:A12"/>
    <mergeCell ref="B10:B11"/>
    <mergeCell ref="C10:C11"/>
    <mergeCell ref="G10:G11"/>
    <mergeCell ref="H10:H11"/>
    <mergeCell ref="I10:I11"/>
    <mergeCell ref="J10:J11"/>
    <mergeCell ref="K10:K11"/>
    <mergeCell ref="L10:L11"/>
    <mergeCell ref="M10:M11"/>
    <mergeCell ref="N10:N11"/>
    <mergeCell ref="X10:X11"/>
    <mergeCell ref="Y10:Y11"/>
    <mergeCell ref="Z10:Z11"/>
    <mergeCell ref="P10:P11"/>
    <mergeCell ref="Q10:Q11"/>
    <mergeCell ref="R10:R11"/>
    <mergeCell ref="U10:U11"/>
    <mergeCell ref="V10:V11"/>
    <mergeCell ref="W10:W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7E74F-3576-4A4F-8182-B8985500A124}">
  <sheetPr>
    <tabColor theme="5" tint="0.39997558519241921"/>
  </sheetPr>
  <dimension ref="A1:Z307"/>
  <sheetViews>
    <sheetView zoomScale="90" zoomScaleNormal="90" workbookViewId="0">
      <pane ySplit="12" topLeftCell="A22" activePane="bottomLeft" state="frozen"/>
      <selection pane="bottomLeft" activeCell="E26" sqref="E26"/>
    </sheetView>
  </sheetViews>
  <sheetFormatPr defaultColWidth="8.7265625" defaultRowHeight="12" x14ac:dyDescent="0.3"/>
  <cols>
    <col min="1" max="1" width="58.81640625" style="313" customWidth="1"/>
    <col min="2" max="2" width="17.453125" style="313" customWidth="1"/>
    <col min="3" max="3" width="18.453125" style="313" customWidth="1"/>
    <col min="4" max="4" width="19.81640625" style="313" customWidth="1"/>
    <col min="5" max="5" width="16.453125" style="313" customWidth="1"/>
    <col min="6" max="6" width="15.1796875" style="313" customWidth="1"/>
    <col min="7" max="7" width="13" style="313" bestFit="1" customWidth="1"/>
    <col min="8" max="11" width="12.7265625" style="313" bestFit="1" customWidth="1"/>
    <col min="12" max="13" width="12.54296875" style="313" customWidth="1"/>
    <col min="14" max="14" width="12.7265625" style="313" customWidth="1"/>
    <col min="15" max="16" width="12.81640625" style="313" customWidth="1"/>
    <col min="17" max="17" width="13.81640625" style="313" customWidth="1"/>
    <col min="18" max="18" width="12.54296875" style="313" customWidth="1"/>
    <col min="19" max="19" width="15.7265625" style="313" customWidth="1"/>
    <col min="20" max="20" width="10.54296875" style="313" customWidth="1"/>
    <col min="21" max="21" width="16.453125" style="313" bestFit="1" customWidth="1"/>
    <col min="22" max="22" width="18" style="313" customWidth="1"/>
    <col min="23" max="23" width="12.453125" style="313" customWidth="1"/>
    <col min="24" max="24" width="13.54296875" style="313" customWidth="1"/>
    <col min="25" max="25" width="11.81640625" style="313" customWidth="1"/>
    <col min="26" max="26" width="14.54296875" style="313" customWidth="1"/>
    <col min="27" max="16384" width="8.7265625" style="313"/>
  </cols>
  <sheetData>
    <row r="1" spans="1:26" s="215" customFormat="1" x14ac:dyDescent="0.25">
      <c r="A1" s="6"/>
      <c r="B1" s="6"/>
      <c r="C1" s="7"/>
    </row>
    <row r="2" spans="1:26" s="215" customFormat="1" ht="12" customHeight="1" x14ac:dyDescent="0.25">
      <c r="A2" s="420" t="s">
        <v>0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</row>
    <row r="3" spans="1:26" s="215" customFormat="1" ht="15.65" customHeight="1" x14ac:dyDescent="0.25">
      <c r="A3" s="420" t="s">
        <v>92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</row>
    <row r="4" spans="1:26" s="215" customFormat="1" ht="15.5" x14ac:dyDescent="0.25">
      <c r="A4" s="421">
        <v>2024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</row>
    <row r="5" spans="1:26" s="215" customFormat="1" ht="14.5" x14ac:dyDescent="0.25">
      <c r="A5" s="302" t="s">
        <v>1109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15" customFormat="1" ht="14.5" x14ac:dyDescent="0.25">
      <c r="A6" s="302" t="s">
        <v>1110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ht="15.5" x14ac:dyDescent="0.3">
      <c r="A7" s="347" t="s">
        <v>1113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348"/>
      <c r="X7" s="348"/>
      <c r="Y7" s="348"/>
      <c r="Z7" s="348"/>
    </row>
    <row r="8" spans="1:26" x14ac:dyDescent="0.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215"/>
      <c r="X8" s="215"/>
      <c r="Y8" s="215"/>
      <c r="Z8" s="304" t="s">
        <v>1</v>
      </c>
    </row>
    <row r="9" spans="1:26" ht="14.5" x14ac:dyDescent="0.3">
      <c r="A9" s="424" t="s">
        <v>34</v>
      </c>
      <c r="B9" s="424"/>
      <c r="C9" s="424"/>
      <c r="D9" s="424"/>
      <c r="E9" s="424"/>
      <c r="F9" s="424"/>
      <c r="G9" s="424"/>
      <c r="H9" s="424"/>
      <c r="I9" s="424"/>
      <c r="J9" s="424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  <c r="V9" s="424"/>
      <c r="W9" s="424"/>
      <c r="X9" s="424"/>
      <c r="Y9" s="424"/>
      <c r="Z9" s="424"/>
    </row>
    <row r="10" spans="1:26" ht="24" x14ac:dyDescent="0.3">
      <c r="A10" s="423" t="s">
        <v>1114</v>
      </c>
      <c r="B10" s="423" t="s">
        <v>2</v>
      </c>
      <c r="C10" s="423" t="s">
        <v>3</v>
      </c>
      <c r="D10" s="305" t="s">
        <v>57</v>
      </c>
      <c r="E10" s="305" t="s">
        <v>30</v>
      </c>
      <c r="F10" s="305" t="s">
        <v>58</v>
      </c>
      <c r="G10" s="419" t="s">
        <v>5</v>
      </c>
      <c r="H10" s="419" t="s">
        <v>6</v>
      </c>
      <c r="I10" s="419" t="s">
        <v>7</v>
      </c>
      <c r="J10" s="419" t="s">
        <v>8</v>
      </c>
      <c r="K10" s="419" t="s">
        <v>9</v>
      </c>
      <c r="L10" s="419" t="s">
        <v>10</v>
      </c>
      <c r="M10" s="419" t="s">
        <v>11</v>
      </c>
      <c r="N10" s="419" t="s">
        <v>12</v>
      </c>
      <c r="O10" s="419" t="s">
        <v>13</v>
      </c>
      <c r="P10" s="419" t="s">
        <v>14</v>
      </c>
      <c r="Q10" s="419" t="s">
        <v>15</v>
      </c>
      <c r="R10" s="419" t="s">
        <v>16</v>
      </c>
      <c r="S10" s="305" t="s">
        <v>17</v>
      </c>
      <c r="T10" s="305" t="s">
        <v>18</v>
      </c>
      <c r="U10" s="419" t="s">
        <v>59</v>
      </c>
      <c r="V10" s="419" t="s">
        <v>60</v>
      </c>
      <c r="W10" s="419" t="s">
        <v>32</v>
      </c>
      <c r="X10" s="419" t="s">
        <v>31</v>
      </c>
      <c r="Y10" s="419" t="s">
        <v>61</v>
      </c>
      <c r="Z10" s="419" t="s">
        <v>62</v>
      </c>
    </row>
    <row r="11" spans="1:26" ht="24" x14ac:dyDescent="0.3">
      <c r="A11" s="423"/>
      <c r="B11" s="423"/>
      <c r="C11" s="423"/>
      <c r="D11" s="306" t="s">
        <v>1145</v>
      </c>
      <c r="E11" s="306" t="s">
        <v>1145</v>
      </c>
      <c r="F11" s="306" t="s">
        <v>1145</v>
      </c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306" t="s">
        <v>1145</v>
      </c>
      <c r="T11" s="306" t="s">
        <v>1145</v>
      </c>
      <c r="U11" s="419"/>
      <c r="V11" s="419"/>
      <c r="W11" s="419"/>
      <c r="X11" s="419"/>
      <c r="Y11" s="419"/>
      <c r="Z11" s="419"/>
    </row>
    <row r="12" spans="1:26" x14ac:dyDescent="0.3">
      <c r="A12" s="423"/>
      <c r="B12" s="307" t="s">
        <v>20</v>
      </c>
      <c r="C12" s="307" t="s">
        <v>21</v>
      </c>
      <c r="D12" s="307" t="s">
        <v>22</v>
      </c>
      <c r="E12" s="307" t="s">
        <v>23</v>
      </c>
      <c r="F12" s="307" t="s">
        <v>24</v>
      </c>
      <c r="G12" s="307" t="s">
        <v>63</v>
      </c>
      <c r="H12" s="307" t="s">
        <v>63</v>
      </c>
      <c r="I12" s="307" t="s">
        <v>63</v>
      </c>
      <c r="J12" s="307" t="s">
        <v>63</v>
      </c>
      <c r="K12" s="307" t="s">
        <v>63</v>
      </c>
      <c r="L12" s="307" t="s">
        <v>63</v>
      </c>
      <c r="M12" s="307" t="s">
        <v>63</v>
      </c>
      <c r="N12" s="307" t="s">
        <v>63</v>
      </c>
      <c r="O12" s="307" t="s">
        <v>63</v>
      </c>
      <c r="P12" s="307" t="s">
        <v>63</v>
      </c>
      <c r="Q12" s="307" t="s">
        <v>63</v>
      </c>
      <c r="R12" s="307" t="s">
        <v>63</v>
      </c>
      <c r="S12" s="307" t="s">
        <v>64</v>
      </c>
      <c r="T12" s="307" t="s">
        <v>65</v>
      </c>
      <c r="U12" s="307" t="s">
        <v>66</v>
      </c>
      <c r="V12" s="307" t="s">
        <v>67</v>
      </c>
      <c r="W12" s="307" t="s">
        <v>68</v>
      </c>
      <c r="X12" s="307" t="s">
        <v>69</v>
      </c>
      <c r="Y12" s="307" t="s">
        <v>70</v>
      </c>
      <c r="Z12" s="307" t="s">
        <v>71</v>
      </c>
    </row>
    <row r="13" spans="1:26" x14ac:dyDescent="0.3">
      <c r="A13" s="308" t="s">
        <v>428</v>
      </c>
      <c r="B13" s="309">
        <v>0</v>
      </c>
      <c r="C13" s="309">
        <v>0</v>
      </c>
      <c r="D13" s="309">
        <v>0</v>
      </c>
      <c r="E13" s="309">
        <v>0</v>
      </c>
      <c r="F13" s="309">
        <v>0</v>
      </c>
      <c r="G13" s="309">
        <v>0</v>
      </c>
      <c r="H13" s="309">
        <v>0</v>
      </c>
      <c r="I13" s="309">
        <v>0</v>
      </c>
      <c r="J13" s="309">
        <v>0</v>
      </c>
      <c r="K13" s="309">
        <v>0</v>
      </c>
      <c r="L13" s="309">
        <v>0</v>
      </c>
      <c r="M13" s="309">
        <v>0</v>
      </c>
      <c r="N13" s="309">
        <v>0</v>
      </c>
      <c r="O13" s="309">
        <v>0</v>
      </c>
      <c r="P13" s="309">
        <v>0</v>
      </c>
      <c r="Q13" s="309">
        <v>0</v>
      </c>
      <c r="R13" s="309">
        <v>0</v>
      </c>
      <c r="S13" s="310">
        <v>0</v>
      </c>
      <c r="T13" s="311" t="e">
        <v>#DIV/0!</v>
      </c>
      <c r="U13" s="310">
        <v>0</v>
      </c>
      <c r="V13" s="310">
        <v>0</v>
      </c>
      <c r="W13" s="310">
        <v>0</v>
      </c>
      <c r="X13" s="310">
        <v>0</v>
      </c>
      <c r="Y13" s="310">
        <v>0</v>
      </c>
      <c r="Z13" s="310">
        <v>0</v>
      </c>
    </row>
    <row r="14" spans="1:26" x14ac:dyDescent="0.3">
      <c r="A14" s="314" t="s">
        <v>429</v>
      </c>
      <c r="B14" s="315">
        <v>0</v>
      </c>
      <c r="C14" s="315">
        <v>0</v>
      </c>
      <c r="D14" s="315">
        <v>0</v>
      </c>
      <c r="E14" s="315">
        <v>0</v>
      </c>
      <c r="F14" s="315">
        <v>0</v>
      </c>
      <c r="G14" s="315">
        <v>0</v>
      </c>
      <c r="H14" s="315">
        <v>0</v>
      </c>
      <c r="I14" s="315">
        <v>0</v>
      </c>
      <c r="J14" s="315">
        <v>0</v>
      </c>
      <c r="K14" s="315">
        <v>0</v>
      </c>
      <c r="L14" s="315">
        <v>0</v>
      </c>
      <c r="M14" s="315">
        <v>0</v>
      </c>
      <c r="N14" s="315">
        <v>0</v>
      </c>
      <c r="O14" s="315">
        <v>0</v>
      </c>
      <c r="P14" s="315">
        <v>0</v>
      </c>
      <c r="Q14" s="315">
        <v>0</v>
      </c>
      <c r="R14" s="315">
        <v>0</v>
      </c>
      <c r="S14" s="316">
        <v>0</v>
      </c>
      <c r="T14" s="317" t="e">
        <v>#DIV/0!</v>
      </c>
      <c r="U14" s="316">
        <v>0</v>
      </c>
      <c r="V14" s="316">
        <v>0</v>
      </c>
      <c r="W14" s="316">
        <v>0</v>
      </c>
      <c r="X14" s="316">
        <v>0</v>
      </c>
      <c r="Y14" s="316">
        <v>0</v>
      </c>
      <c r="Z14" s="316">
        <v>0</v>
      </c>
    </row>
    <row r="15" spans="1:26" x14ac:dyDescent="0.3">
      <c r="A15" s="318" t="s">
        <v>430</v>
      </c>
      <c r="B15" s="204">
        <v>0</v>
      </c>
      <c r="C15" s="204">
        <v>0</v>
      </c>
      <c r="D15" s="204">
        <v>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  <c r="Q15" s="204">
        <v>0</v>
      </c>
      <c r="R15" s="204">
        <v>0</v>
      </c>
      <c r="S15" s="239">
        <v>0</v>
      </c>
      <c r="T15" s="319" t="e">
        <v>#DIV/0!</v>
      </c>
      <c r="U15" s="239">
        <v>0</v>
      </c>
      <c r="V15" s="239">
        <v>0</v>
      </c>
      <c r="W15" s="239">
        <v>0</v>
      </c>
      <c r="X15" s="239">
        <v>0</v>
      </c>
      <c r="Y15" s="239">
        <v>0</v>
      </c>
      <c r="Z15" s="239">
        <v>0</v>
      </c>
    </row>
    <row r="16" spans="1:26" x14ac:dyDescent="0.3">
      <c r="A16" s="318" t="s">
        <v>431</v>
      </c>
      <c r="B16" s="204">
        <v>0</v>
      </c>
      <c r="C16" s="204">
        <v>0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0</v>
      </c>
      <c r="L16" s="204">
        <v>0</v>
      </c>
      <c r="M16" s="204">
        <v>0</v>
      </c>
      <c r="N16" s="204">
        <v>0</v>
      </c>
      <c r="O16" s="204">
        <v>0</v>
      </c>
      <c r="P16" s="204">
        <v>0</v>
      </c>
      <c r="Q16" s="204">
        <v>0</v>
      </c>
      <c r="R16" s="204">
        <v>0</v>
      </c>
      <c r="S16" s="239">
        <v>0</v>
      </c>
      <c r="T16" s="319" t="e">
        <v>#DIV/0!</v>
      </c>
      <c r="U16" s="239">
        <v>0</v>
      </c>
      <c r="V16" s="239">
        <v>0</v>
      </c>
      <c r="W16" s="239">
        <v>0</v>
      </c>
      <c r="X16" s="239">
        <v>0</v>
      </c>
      <c r="Y16" s="239">
        <v>0</v>
      </c>
      <c r="Z16" s="239">
        <v>0</v>
      </c>
    </row>
    <row r="17" spans="1:26" x14ac:dyDescent="0.3">
      <c r="A17" s="318" t="s">
        <v>432</v>
      </c>
      <c r="B17" s="204">
        <v>0</v>
      </c>
      <c r="C17" s="204">
        <v>0</v>
      </c>
      <c r="D17" s="204">
        <v>0</v>
      </c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0</v>
      </c>
      <c r="L17" s="204">
        <v>0</v>
      </c>
      <c r="M17" s="204">
        <v>0</v>
      </c>
      <c r="N17" s="204">
        <v>0</v>
      </c>
      <c r="O17" s="204">
        <v>0</v>
      </c>
      <c r="P17" s="204">
        <v>0</v>
      </c>
      <c r="Q17" s="204">
        <v>0</v>
      </c>
      <c r="R17" s="204">
        <v>0</v>
      </c>
      <c r="S17" s="239">
        <v>0</v>
      </c>
      <c r="T17" s="319" t="e">
        <v>#DIV/0!</v>
      </c>
      <c r="U17" s="239">
        <v>0</v>
      </c>
      <c r="V17" s="239">
        <v>0</v>
      </c>
      <c r="W17" s="239">
        <v>0</v>
      </c>
      <c r="X17" s="239">
        <v>0</v>
      </c>
      <c r="Y17" s="239">
        <v>0</v>
      </c>
      <c r="Z17" s="239">
        <v>0</v>
      </c>
    </row>
    <row r="18" spans="1:26" x14ac:dyDescent="0.3">
      <c r="A18" s="318" t="s">
        <v>433</v>
      </c>
      <c r="B18" s="204">
        <v>0</v>
      </c>
      <c r="C18" s="204">
        <v>0</v>
      </c>
      <c r="D18" s="204">
        <v>0</v>
      </c>
      <c r="E18" s="204">
        <v>0</v>
      </c>
      <c r="F18" s="204">
        <v>0</v>
      </c>
      <c r="G18" s="204">
        <v>0</v>
      </c>
      <c r="H18" s="204">
        <v>0</v>
      </c>
      <c r="I18" s="204">
        <v>0</v>
      </c>
      <c r="J18" s="204">
        <v>0</v>
      </c>
      <c r="K18" s="204">
        <v>0</v>
      </c>
      <c r="L18" s="204">
        <v>0</v>
      </c>
      <c r="M18" s="204">
        <v>0</v>
      </c>
      <c r="N18" s="204">
        <v>0</v>
      </c>
      <c r="O18" s="204">
        <v>0</v>
      </c>
      <c r="P18" s="204">
        <v>0</v>
      </c>
      <c r="Q18" s="204">
        <v>0</v>
      </c>
      <c r="R18" s="204">
        <v>0</v>
      </c>
      <c r="S18" s="239">
        <v>0</v>
      </c>
      <c r="T18" s="319" t="e">
        <v>#DIV/0!</v>
      </c>
      <c r="U18" s="239">
        <v>0</v>
      </c>
      <c r="V18" s="239">
        <v>0</v>
      </c>
      <c r="W18" s="239">
        <v>0</v>
      </c>
      <c r="X18" s="239">
        <v>0</v>
      </c>
      <c r="Y18" s="239">
        <v>0</v>
      </c>
      <c r="Z18" s="239">
        <v>0</v>
      </c>
    </row>
    <row r="19" spans="1:26" x14ac:dyDescent="0.3">
      <c r="A19" s="318" t="s">
        <v>434</v>
      </c>
      <c r="B19" s="204">
        <v>0</v>
      </c>
      <c r="C19" s="204">
        <v>0</v>
      </c>
      <c r="D19" s="204">
        <v>0</v>
      </c>
      <c r="E19" s="204">
        <v>0</v>
      </c>
      <c r="F19" s="204">
        <v>0</v>
      </c>
      <c r="G19" s="204">
        <v>0</v>
      </c>
      <c r="H19" s="204">
        <v>0</v>
      </c>
      <c r="I19" s="204">
        <v>0</v>
      </c>
      <c r="J19" s="204">
        <v>0</v>
      </c>
      <c r="K19" s="204">
        <v>0</v>
      </c>
      <c r="L19" s="204">
        <v>0</v>
      </c>
      <c r="M19" s="204">
        <v>0</v>
      </c>
      <c r="N19" s="204">
        <v>0</v>
      </c>
      <c r="O19" s="204">
        <v>0</v>
      </c>
      <c r="P19" s="204">
        <v>0</v>
      </c>
      <c r="Q19" s="204">
        <v>0</v>
      </c>
      <c r="R19" s="204">
        <v>0</v>
      </c>
      <c r="S19" s="239">
        <v>0</v>
      </c>
      <c r="T19" s="319" t="e">
        <v>#DIV/0!</v>
      </c>
      <c r="U19" s="239">
        <v>0</v>
      </c>
      <c r="V19" s="239">
        <v>0</v>
      </c>
      <c r="W19" s="239">
        <v>0</v>
      </c>
      <c r="X19" s="239">
        <v>0</v>
      </c>
      <c r="Y19" s="239">
        <v>0</v>
      </c>
      <c r="Z19" s="239">
        <v>0</v>
      </c>
    </row>
    <row r="20" spans="1:26" x14ac:dyDescent="0.3">
      <c r="A20" s="318" t="s">
        <v>435</v>
      </c>
      <c r="B20" s="204">
        <v>0</v>
      </c>
      <c r="C20" s="204">
        <v>0</v>
      </c>
      <c r="D20" s="204">
        <v>0</v>
      </c>
      <c r="E20" s="204">
        <v>0</v>
      </c>
      <c r="F20" s="204">
        <v>0</v>
      </c>
      <c r="G20" s="204">
        <v>0</v>
      </c>
      <c r="H20" s="204">
        <v>0</v>
      </c>
      <c r="I20" s="204">
        <v>0</v>
      </c>
      <c r="J20" s="204">
        <v>0</v>
      </c>
      <c r="K20" s="204">
        <v>0</v>
      </c>
      <c r="L20" s="204">
        <v>0</v>
      </c>
      <c r="M20" s="204">
        <v>0</v>
      </c>
      <c r="N20" s="204">
        <v>0</v>
      </c>
      <c r="O20" s="204">
        <v>0</v>
      </c>
      <c r="P20" s="204">
        <v>0</v>
      </c>
      <c r="Q20" s="204">
        <v>0</v>
      </c>
      <c r="R20" s="204">
        <v>0</v>
      </c>
      <c r="S20" s="239">
        <v>0</v>
      </c>
      <c r="T20" s="319" t="e">
        <v>#DIV/0!</v>
      </c>
      <c r="U20" s="239">
        <v>0</v>
      </c>
      <c r="V20" s="239">
        <v>0</v>
      </c>
      <c r="W20" s="239">
        <v>0</v>
      </c>
      <c r="X20" s="239">
        <v>0</v>
      </c>
      <c r="Y20" s="239">
        <v>0</v>
      </c>
      <c r="Z20" s="239">
        <v>0</v>
      </c>
    </row>
    <row r="21" spans="1:26" x14ac:dyDescent="0.3">
      <c r="A21" s="318" t="s">
        <v>436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0</v>
      </c>
      <c r="L21" s="204">
        <v>0</v>
      </c>
      <c r="M21" s="204">
        <v>0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39">
        <v>0</v>
      </c>
      <c r="T21" s="319" t="e">
        <v>#DIV/0!</v>
      </c>
      <c r="U21" s="239">
        <v>0</v>
      </c>
      <c r="V21" s="239">
        <v>0</v>
      </c>
      <c r="W21" s="239">
        <v>0</v>
      </c>
      <c r="X21" s="239">
        <v>0</v>
      </c>
      <c r="Y21" s="239">
        <v>0</v>
      </c>
      <c r="Z21" s="239">
        <v>0</v>
      </c>
    </row>
    <row r="22" spans="1:26" x14ac:dyDescent="0.3">
      <c r="A22" s="318" t="s">
        <v>437</v>
      </c>
      <c r="B22" s="204">
        <v>0</v>
      </c>
      <c r="C22" s="204">
        <v>0</v>
      </c>
      <c r="D22" s="204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4">
        <v>0</v>
      </c>
      <c r="L22" s="204">
        <v>0</v>
      </c>
      <c r="M22" s="204">
        <v>0</v>
      </c>
      <c r="N22" s="204">
        <v>0</v>
      </c>
      <c r="O22" s="204">
        <v>0</v>
      </c>
      <c r="P22" s="204">
        <v>0</v>
      </c>
      <c r="Q22" s="204">
        <v>0</v>
      </c>
      <c r="R22" s="204">
        <v>0</v>
      </c>
      <c r="S22" s="239">
        <v>0</v>
      </c>
      <c r="T22" s="319" t="e">
        <v>#DIV/0!</v>
      </c>
      <c r="U22" s="239">
        <v>0</v>
      </c>
      <c r="V22" s="239">
        <v>0</v>
      </c>
      <c r="W22" s="239">
        <v>0</v>
      </c>
      <c r="X22" s="239">
        <v>0</v>
      </c>
      <c r="Y22" s="239">
        <v>0</v>
      </c>
      <c r="Z22" s="239">
        <v>0</v>
      </c>
    </row>
    <row r="23" spans="1:26" x14ac:dyDescent="0.3">
      <c r="A23" s="318" t="s">
        <v>438</v>
      </c>
      <c r="B23" s="204">
        <v>0</v>
      </c>
      <c r="C23" s="204">
        <v>0</v>
      </c>
      <c r="D23" s="204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4">
        <v>0</v>
      </c>
      <c r="L23" s="204">
        <v>0</v>
      </c>
      <c r="M23" s="204">
        <v>0</v>
      </c>
      <c r="N23" s="204">
        <v>0</v>
      </c>
      <c r="O23" s="204">
        <v>0</v>
      </c>
      <c r="P23" s="204">
        <v>0</v>
      </c>
      <c r="Q23" s="204">
        <v>0</v>
      </c>
      <c r="R23" s="204">
        <v>0</v>
      </c>
      <c r="S23" s="239">
        <v>0</v>
      </c>
      <c r="T23" s="319" t="e">
        <v>#DIV/0!</v>
      </c>
      <c r="U23" s="239">
        <v>0</v>
      </c>
      <c r="V23" s="239">
        <v>0</v>
      </c>
      <c r="W23" s="239">
        <v>0</v>
      </c>
      <c r="X23" s="239">
        <v>0</v>
      </c>
      <c r="Y23" s="239">
        <v>0</v>
      </c>
      <c r="Z23" s="239">
        <v>0</v>
      </c>
    </row>
    <row r="24" spans="1:26" x14ac:dyDescent="0.3">
      <c r="A24" s="318" t="s">
        <v>439</v>
      </c>
      <c r="B24" s="204">
        <v>0</v>
      </c>
      <c r="C24" s="204">
        <v>0</v>
      </c>
      <c r="D24" s="204">
        <v>0</v>
      </c>
      <c r="E24" s="204">
        <v>0</v>
      </c>
      <c r="F24" s="204">
        <v>0</v>
      </c>
      <c r="G24" s="204">
        <v>0</v>
      </c>
      <c r="H24" s="204">
        <v>0</v>
      </c>
      <c r="I24" s="204">
        <v>0</v>
      </c>
      <c r="J24" s="204">
        <v>0</v>
      </c>
      <c r="K24" s="204">
        <v>0</v>
      </c>
      <c r="L24" s="204">
        <v>0</v>
      </c>
      <c r="M24" s="204">
        <v>0</v>
      </c>
      <c r="N24" s="204">
        <v>0</v>
      </c>
      <c r="O24" s="204">
        <v>0</v>
      </c>
      <c r="P24" s="204">
        <v>0</v>
      </c>
      <c r="Q24" s="204">
        <v>0</v>
      </c>
      <c r="R24" s="204">
        <v>0</v>
      </c>
      <c r="S24" s="239">
        <v>0</v>
      </c>
      <c r="T24" s="319" t="e">
        <v>#DIV/0!</v>
      </c>
      <c r="U24" s="239">
        <v>0</v>
      </c>
      <c r="V24" s="239">
        <v>0</v>
      </c>
      <c r="W24" s="239">
        <v>0</v>
      </c>
      <c r="X24" s="239">
        <v>0</v>
      </c>
      <c r="Y24" s="239">
        <v>0</v>
      </c>
      <c r="Z24" s="239">
        <v>0</v>
      </c>
    </row>
    <row r="25" spans="1:26" x14ac:dyDescent="0.3">
      <c r="A25" s="318" t="s">
        <v>440</v>
      </c>
      <c r="B25" s="204">
        <v>0</v>
      </c>
      <c r="C25" s="204">
        <v>0</v>
      </c>
      <c r="D25" s="204">
        <v>0</v>
      </c>
      <c r="E25" s="204">
        <v>0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0</v>
      </c>
      <c r="L25" s="204">
        <v>0</v>
      </c>
      <c r="M25" s="204">
        <v>0</v>
      </c>
      <c r="N25" s="204">
        <v>0</v>
      </c>
      <c r="O25" s="204">
        <v>0</v>
      </c>
      <c r="P25" s="204">
        <v>0</v>
      </c>
      <c r="Q25" s="204">
        <v>0</v>
      </c>
      <c r="R25" s="204">
        <v>0</v>
      </c>
      <c r="S25" s="239">
        <v>0</v>
      </c>
      <c r="T25" s="319" t="e">
        <v>#DIV/0!</v>
      </c>
      <c r="U25" s="239">
        <v>0</v>
      </c>
      <c r="V25" s="239">
        <v>0</v>
      </c>
      <c r="W25" s="239">
        <v>0</v>
      </c>
      <c r="X25" s="239">
        <v>0</v>
      </c>
      <c r="Y25" s="239">
        <v>0</v>
      </c>
      <c r="Z25" s="239">
        <v>0</v>
      </c>
    </row>
    <row r="26" spans="1:26" x14ac:dyDescent="0.3">
      <c r="A26" s="318" t="s">
        <v>441</v>
      </c>
      <c r="B26" s="204">
        <v>0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04">
        <v>0</v>
      </c>
      <c r="I26" s="204">
        <v>0</v>
      </c>
      <c r="J26" s="204">
        <v>0</v>
      </c>
      <c r="K26" s="204">
        <v>0</v>
      </c>
      <c r="L26" s="204">
        <v>0</v>
      </c>
      <c r="M26" s="204">
        <v>0</v>
      </c>
      <c r="N26" s="204">
        <v>0</v>
      </c>
      <c r="O26" s="204">
        <v>0</v>
      </c>
      <c r="P26" s="204">
        <v>0</v>
      </c>
      <c r="Q26" s="204">
        <v>0</v>
      </c>
      <c r="R26" s="204">
        <v>0</v>
      </c>
      <c r="S26" s="239">
        <v>0</v>
      </c>
      <c r="T26" s="319" t="e">
        <v>#DIV/0!</v>
      </c>
      <c r="U26" s="239">
        <v>0</v>
      </c>
      <c r="V26" s="239">
        <v>0</v>
      </c>
      <c r="W26" s="239">
        <v>0</v>
      </c>
      <c r="X26" s="239">
        <v>0</v>
      </c>
      <c r="Y26" s="239">
        <v>0</v>
      </c>
      <c r="Z26" s="239">
        <v>0</v>
      </c>
    </row>
    <row r="27" spans="1:26" x14ac:dyDescent="0.3">
      <c r="A27" s="314" t="s">
        <v>442</v>
      </c>
      <c r="B27" s="315">
        <v>0</v>
      </c>
      <c r="C27" s="315">
        <v>0</v>
      </c>
      <c r="D27" s="315">
        <v>0</v>
      </c>
      <c r="E27" s="315">
        <v>0</v>
      </c>
      <c r="F27" s="315">
        <v>0</v>
      </c>
      <c r="G27" s="315">
        <v>0</v>
      </c>
      <c r="H27" s="315">
        <v>0</v>
      </c>
      <c r="I27" s="315">
        <v>0</v>
      </c>
      <c r="J27" s="315">
        <v>0</v>
      </c>
      <c r="K27" s="315">
        <v>0</v>
      </c>
      <c r="L27" s="315">
        <v>0</v>
      </c>
      <c r="M27" s="315">
        <v>0</v>
      </c>
      <c r="N27" s="315">
        <v>0</v>
      </c>
      <c r="O27" s="315">
        <v>0</v>
      </c>
      <c r="P27" s="315">
        <v>0</v>
      </c>
      <c r="Q27" s="315">
        <v>0</v>
      </c>
      <c r="R27" s="315">
        <v>0</v>
      </c>
      <c r="S27" s="316">
        <v>0</v>
      </c>
      <c r="T27" s="317" t="e">
        <v>#DIV/0!</v>
      </c>
      <c r="U27" s="316">
        <v>0</v>
      </c>
      <c r="V27" s="316">
        <v>0</v>
      </c>
      <c r="W27" s="316">
        <v>0</v>
      </c>
      <c r="X27" s="316">
        <v>0</v>
      </c>
      <c r="Y27" s="316">
        <v>0</v>
      </c>
      <c r="Z27" s="316">
        <v>0</v>
      </c>
    </row>
    <row r="28" spans="1:26" x14ac:dyDescent="0.3">
      <c r="A28" s="318" t="s">
        <v>443</v>
      </c>
      <c r="B28" s="204">
        <v>0</v>
      </c>
      <c r="C28" s="204">
        <v>0</v>
      </c>
      <c r="D28" s="204">
        <v>0</v>
      </c>
      <c r="E28" s="204">
        <v>0</v>
      </c>
      <c r="F28" s="204">
        <v>0</v>
      </c>
      <c r="G28" s="204">
        <v>0</v>
      </c>
      <c r="H28" s="204">
        <v>0</v>
      </c>
      <c r="I28" s="204">
        <v>0</v>
      </c>
      <c r="J28" s="204">
        <v>0</v>
      </c>
      <c r="K28" s="204">
        <v>0</v>
      </c>
      <c r="L28" s="204">
        <v>0</v>
      </c>
      <c r="M28" s="204">
        <v>0</v>
      </c>
      <c r="N28" s="204">
        <v>0</v>
      </c>
      <c r="O28" s="204">
        <v>0</v>
      </c>
      <c r="P28" s="204">
        <v>0</v>
      </c>
      <c r="Q28" s="204">
        <v>0</v>
      </c>
      <c r="R28" s="204">
        <v>0</v>
      </c>
      <c r="S28" s="239">
        <v>0</v>
      </c>
      <c r="T28" s="319" t="e">
        <v>#DIV/0!</v>
      </c>
      <c r="U28" s="239">
        <v>0</v>
      </c>
      <c r="V28" s="239">
        <v>0</v>
      </c>
      <c r="W28" s="239">
        <v>0</v>
      </c>
      <c r="X28" s="239">
        <v>0</v>
      </c>
      <c r="Y28" s="239">
        <v>0</v>
      </c>
      <c r="Z28" s="239">
        <v>0</v>
      </c>
    </row>
    <row r="29" spans="1:26" x14ac:dyDescent="0.3">
      <c r="A29" s="318" t="s">
        <v>444</v>
      </c>
      <c r="B29" s="204">
        <v>0</v>
      </c>
      <c r="C29" s="204">
        <v>0</v>
      </c>
      <c r="D29" s="204">
        <v>0</v>
      </c>
      <c r="E29" s="204">
        <v>0</v>
      </c>
      <c r="F29" s="204">
        <v>0</v>
      </c>
      <c r="G29" s="204">
        <v>0</v>
      </c>
      <c r="H29" s="204">
        <v>0</v>
      </c>
      <c r="I29" s="204">
        <v>0</v>
      </c>
      <c r="J29" s="204">
        <v>0</v>
      </c>
      <c r="K29" s="204">
        <v>0</v>
      </c>
      <c r="L29" s="204">
        <v>0</v>
      </c>
      <c r="M29" s="204">
        <v>0</v>
      </c>
      <c r="N29" s="204">
        <v>0</v>
      </c>
      <c r="O29" s="204">
        <v>0</v>
      </c>
      <c r="P29" s="204">
        <v>0</v>
      </c>
      <c r="Q29" s="204">
        <v>0</v>
      </c>
      <c r="R29" s="204">
        <v>0</v>
      </c>
      <c r="S29" s="239">
        <v>0</v>
      </c>
      <c r="T29" s="319" t="e">
        <v>#DIV/0!</v>
      </c>
      <c r="U29" s="239">
        <v>0</v>
      </c>
      <c r="V29" s="239">
        <v>0</v>
      </c>
      <c r="W29" s="239">
        <v>0</v>
      </c>
      <c r="X29" s="239">
        <v>0</v>
      </c>
      <c r="Y29" s="239">
        <v>0</v>
      </c>
      <c r="Z29" s="239">
        <v>0</v>
      </c>
    </row>
    <row r="30" spans="1:26" x14ac:dyDescent="0.3">
      <c r="A30" s="318" t="s">
        <v>445</v>
      </c>
      <c r="B30" s="204">
        <v>0</v>
      </c>
      <c r="C30" s="204">
        <v>0</v>
      </c>
      <c r="D30" s="204">
        <v>0</v>
      </c>
      <c r="E30" s="204">
        <v>0</v>
      </c>
      <c r="F30" s="204">
        <v>0</v>
      </c>
      <c r="G30" s="204">
        <v>0</v>
      </c>
      <c r="H30" s="204">
        <v>0</v>
      </c>
      <c r="I30" s="204">
        <v>0</v>
      </c>
      <c r="J30" s="204">
        <v>0</v>
      </c>
      <c r="K30" s="204">
        <v>0</v>
      </c>
      <c r="L30" s="204">
        <v>0</v>
      </c>
      <c r="M30" s="204">
        <v>0</v>
      </c>
      <c r="N30" s="204">
        <v>0</v>
      </c>
      <c r="O30" s="204">
        <v>0</v>
      </c>
      <c r="P30" s="204">
        <v>0</v>
      </c>
      <c r="Q30" s="204">
        <v>0</v>
      </c>
      <c r="R30" s="204">
        <v>0</v>
      </c>
      <c r="S30" s="239">
        <v>0</v>
      </c>
      <c r="T30" s="319" t="e">
        <v>#DIV/0!</v>
      </c>
      <c r="U30" s="239">
        <v>0</v>
      </c>
      <c r="V30" s="239">
        <v>0</v>
      </c>
      <c r="W30" s="239">
        <v>0</v>
      </c>
      <c r="X30" s="239">
        <v>0</v>
      </c>
      <c r="Y30" s="239">
        <v>0</v>
      </c>
      <c r="Z30" s="239">
        <v>0</v>
      </c>
    </row>
    <row r="31" spans="1:26" x14ac:dyDescent="0.3">
      <c r="A31" s="318" t="s">
        <v>446</v>
      </c>
      <c r="B31" s="204">
        <v>0</v>
      </c>
      <c r="C31" s="204">
        <v>0</v>
      </c>
      <c r="D31" s="204">
        <v>0</v>
      </c>
      <c r="E31" s="204">
        <v>0</v>
      </c>
      <c r="F31" s="204">
        <v>0</v>
      </c>
      <c r="G31" s="204">
        <v>0</v>
      </c>
      <c r="H31" s="204">
        <v>0</v>
      </c>
      <c r="I31" s="204">
        <v>0</v>
      </c>
      <c r="J31" s="204">
        <v>0</v>
      </c>
      <c r="K31" s="204">
        <v>0</v>
      </c>
      <c r="L31" s="204">
        <v>0</v>
      </c>
      <c r="M31" s="204">
        <v>0</v>
      </c>
      <c r="N31" s="204">
        <v>0</v>
      </c>
      <c r="O31" s="204">
        <v>0</v>
      </c>
      <c r="P31" s="204">
        <v>0</v>
      </c>
      <c r="Q31" s="204">
        <v>0</v>
      </c>
      <c r="R31" s="204">
        <v>0</v>
      </c>
      <c r="S31" s="239">
        <v>0</v>
      </c>
      <c r="T31" s="319" t="e">
        <v>#DIV/0!</v>
      </c>
      <c r="U31" s="239">
        <v>0</v>
      </c>
      <c r="V31" s="239">
        <v>0</v>
      </c>
      <c r="W31" s="239">
        <v>0</v>
      </c>
      <c r="X31" s="239">
        <v>0</v>
      </c>
      <c r="Y31" s="239">
        <v>0</v>
      </c>
      <c r="Z31" s="239">
        <v>0</v>
      </c>
    </row>
    <row r="32" spans="1:26" x14ac:dyDescent="0.3">
      <c r="A32" s="318" t="s">
        <v>447</v>
      </c>
      <c r="B32" s="204">
        <v>0</v>
      </c>
      <c r="C32" s="204">
        <v>0</v>
      </c>
      <c r="D32" s="204">
        <v>0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0</v>
      </c>
      <c r="L32" s="204">
        <v>0</v>
      </c>
      <c r="M32" s="204">
        <v>0</v>
      </c>
      <c r="N32" s="204">
        <v>0</v>
      </c>
      <c r="O32" s="204">
        <v>0</v>
      </c>
      <c r="P32" s="204">
        <v>0</v>
      </c>
      <c r="Q32" s="204">
        <v>0</v>
      </c>
      <c r="R32" s="204">
        <v>0</v>
      </c>
      <c r="S32" s="239">
        <v>0</v>
      </c>
      <c r="T32" s="319" t="e">
        <v>#DIV/0!</v>
      </c>
      <c r="U32" s="239">
        <v>0</v>
      </c>
      <c r="V32" s="239">
        <v>0</v>
      </c>
      <c r="W32" s="239">
        <v>0</v>
      </c>
      <c r="X32" s="239">
        <v>0</v>
      </c>
      <c r="Y32" s="239">
        <v>0</v>
      </c>
      <c r="Z32" s="239">
        <v>0</v>
      </c>
    </row>
    <row r="33" spans="1:26" x14ac:dyDescent="0.3">
      <c r="A33" s="318" t="s">
        <v>448</v>
      </c>
      <c r="B33" s="204">
        <v>0</v>
      </c>
      <c r="C33" s="204">
        <v>0</v>
      </c>
      <c r="D33" s="204">
        <v>0</v>
      </c>
      <c r="E33" s="204">
        <v>0</v>
      </c>
      <c r="F33" s="204">
        <v>0</v>
      </c>
      <c r="G33" s="204">
        <v>0</v>
      </c>
      <c r="H33" s="204">
        <v>0</v>
      </c>
      <c r="I33" s="204">
        <v>0</v>
      </c>
      <c r="J33" s="204">
        <v>0</v>
      </c>
      <c r="K33" s="204">
        <v>0</v>
      </c>
      <c r="L33" s="204">
        <v>0</v>
      </c>
      <c r="M33" s="204">
        <v>0</v>
      </c>
      <c r="N33" s="204">
        <v>0</v>
      </c>
      <c r="O33" s="204">
        <v>0</v>
      </c>
      <c r="P33" s="204">
        <v>0</v>
      </c>
      <c r="Q33" s="204">
        <v>0</v>
      </c>
      <c r="R33" s="204">
        <v>0</v>
      </c>
      <c r="S33" s="239">
        <v>0</v>
      </c>
      <c r="T33" s="319" t="e">
        <v>#DIV/0!</v>
      </c>
      <c r="U33" s="239">
        <v>0</v>
      </c>
      <c r="V33" s="239">
        <v>0</v>
      </c>
      <c r="W33" s="239">
        <v>0</v>
      </c>
      <c r="X33" s="239">
        <v>0</v>
      </c>
      <c r="Y33" s="239">
        <v>0</v>
      </c>
      <c r="Z33" s="239">
        <v>0</v>
      </c>
    </row>
    <row r="34" spans="1:26" x14ac:dyDescent="0.3">
      <c r="A34" s="318" t="s">
        <v>449</v>
      </c>
      <c r="B34" s="204">
        <v>0</v>
      </c>
      <c r="C34" s="204">
        <v>0</v>
      </c>
      <c r="D34" s="204">
        <v>0</v>
      </c>
      <c r="E34" s="204">
        <v>0</v>
      </c>
      <c r="F34" s="204">
        <v>0</v>
      </c>
      <c r="G34" s="204">
        <v>0</v>
      </c>
      <c r="H34" s="204">
        <v>0</v>
      </c>
      <c r="I34" s="204">
        <v>0</v>
      </c>
      <c r="J34" s="204">
        <v>0</v>
      </c>
      <c r="K34" s="204">
        <v>0</v>
      </c>
      <c r="L34" s="204">
        <v>0</v>
      </c>
      <c r="M34" s="204">
        <v>0</v>
      </c>
      <c r="N34" s="204">
        <v>0</v>
      </c>
      <c r="O34" s="204">
        <v>0</v>
      </c>
      <c r="P34" s="204">
        <v>0</v>
      </c>
      <c r="Q34" s="204">
        <v>0</v>
      </c>
      <c r="R34" s="204">
        <v>0</v>
      </c>
      <c r="S34" s="239">
        <v>0</v>
      </c>
      <c r="T34" s="319" t="e">
        <v>#DIV/0!</v>
      </c>
      <c r="U34" s="239">
        <v>0</v>
      </c>
      <c r="V34" s="239">
        <v>0</v>
      </c>
      <c r="W34" s="239">
        <v>0</v>
      </c>
      <c r="X34" s="239">
        <v>0</v>
      </c>
      <c r="Y34" s="239">
        <v>0</v>
      </c>
      <c r="Z34" s="239">
        <v>0</v>
      </c>
    </row>
    <row r="35" spans="1:26" x14ac:dyDescent="0.3">
      <c r="A35" s="318" t="s">
        <v>450</v>
      </c>
      <c r="B35" s="204">
        <v>0</v>
      </c>
      <c r="C35" s="204">
        <v>0</v>
      </c>
      <c r="D35" s="204">
        <v>0</v>
      </c>
      <c r="E35" s="204">
        <v>0</v>
      </c>
      <c r="F35" s="204">
        <v>0</v>
      </c>
      <c r="G35" s="204">
        <v>0</v>
      </c>
      <c r="H35" s="204">
        <v>0</v>
      </c>
      <c r="I35" s="204">
        <v>0</v>
      </c>
      <c r="J35" s="204">
        <v>0</v>
      </c>
      <c r="K35" s="204">
        <v>0</v>
      </c>
      <c r="L35" s="204">
        <v>0</v>
      </c>
      <c r="M35" s="204">
        <v>0</v>
      </c>
      <c r="N35" s="204">
        <v>0</v>
      </c>
      <c r="O35" s="204">
        <v>0</v>
      </c>
      <c r="P35" s="204">
        <v>0</v>
      </c>
      <c r="Q35" s="204">
        <v>0</v>
      </c>
      <c r="R35" s="204">
        <v>0</v>
      </c>
      <c r="S35" s="239">
        <v>0</v>
      </c>
      <c r="T35" s="319" t="e">
        <v>#DIV/0!</v>
      </c>
      <c r="U35" s="239">
        <v>0</v>
      </c>
      <c r="V35" s="239">
        <v>0</v>
      </c>
      <c r="W35" s="239">
        <v>0</v>
      </c>
      <c r="X35" s="239">
        <v>0</v>
      </c>
      <c r="Y35" s="239">
        <v>0</v>
      </c>
      <c r="Z35" s="239">
        <v>0</v>
      </c>
    </row>
    <row r="36" spans="1:26" x14ac:dyDescent="0.3">
      <c r="A36" s="318" t="s">
        <v>451</v>
      </c>
      <c r="B36" s="204">
        <v>0</v>
      </c>
      <c r="C36" s="204">
        <v>0</v>
      </c>
      <c r="D36" s="204">
        <v>0</v>
      </c>
      <c r="E36" s="204">
        <v>0</v>
      </c>
      <c r="F36" s="204">
        <v>0</v>
      </c>
      <c r="G36" s="204">
        <v>0</v>
      </c>
      <c r="H36" s="204">
        <v>0</v>
      </c>
      <c r="I36" s="204">
        <v>0</v>
      </c>
      <c r="J36" s="204">
        <v>0</v>
      </c>
      <c r="K36" s="204">
        <v>0</v>
      </c>
      <c r="L36" s="204">
        <v>0</v>
      </c>
      <c r="M36" s="204">
        <v>0</v>
      </c>
      <c r="N36" s="204">
        <v>0</v>
      </c>
      <c r="O36" s="204">
        <v>0</v>
      </c>
      <c r="P36" s="204">
        <v>0</v>
      </c>
      <c r="Q36" s="204">
        <v>0</v>
      </c>
      <c r="R36" s="204">
        <v>0</v>
      </c>
      <c r="S36" s="239">
        <v>0</v>
      </c>
      <c r="T36" s="319" t="e">
        <v>#DIV/0!</v>
      </c>
      <c r="U36" s="239">
        <v>0</v>
      </c>
      <c r="V36" s="239">
        <v>0</v>
      </c>
      <c r="W36" s="239">
        <v>0</v>
      </c>
      <c r="X36" s="239">
        <v>0</v>
      </c>
      <c r="Y36" s="239">
        <v>0</v>
      </c>
      <c r="Z36" s="239">
        <v>0</v>
      </c>
    </row>
    <row r="37" spans="1:26" s="321" customFormat="1" x14ac:dyDescent="0.3">
      <c r="A37" s="314" t="s">
        <v>452</v>
      </c>
      <c r="B37" s="320">
        <v>0</v>
      </c>
      <c r="C37" s="320">
        <v>0</v>
      </c>
      <c r="D37" s="320">
        <v>0</v>
      </c>
      <c r="E37" s="320">
        <v>0</v>
      </c>
      <c r="F37" s="320">
        <v>0</v>
      </c>
      <c r="G37" s="320">
        <v>0</v>
      </c>
      <c r="H37" s="320">
        <v>0</v>
      </c>
      <c r="I37" s="320">
        <v>0</v>
      </c>
      <c r="J37" s="320">
        <v>0</v>
      </c>
      <c r="K37" s="320">
        <v>0</v>
      </c>
      <c r="L37" s="320">
        <v>0</v>
      </c>
      <c r="M37" s="320">
        <v>0</v>
      </c>
      <c r="N37" s="320">
        <v>0</v>
      </c>
      <c r="O37" s="320">
        <v>0</v>
      </c>
      <c r="P37" s="320">
        <v>0</v>
      </c>
      <c r="Q37" s="320">
        <v>0</v>
      </c>
      <c r="R37" s="320">
        <v>0</v>
      </c>
      <c r="S37" s="316">
        <v>0</v>
      </c>
      <c r="T37" s="317" t="e">
        <v>#DIV/0!</v>
      </c>
      <c r="U37" s="316">
        <v>0</v>
      </c>
      <c r="V37" s="316">
        <v>0</v>
      </c>
      <c r="W37" s="316">
        <v>0</v>
      </c>
      <c r="X37" s="316">
        <v>0</v>
      </c>
      <c r="Y37" s="316">
        <v>0</v>
      </c>
      <c r="Z37" s="316">
        <v>0</v>
      </c>
    </row>
    <row r="38" spans="1:26" s="321" customFormat="1" x14ac:dyDescent="0.3">
      <c r="A38" s="314" t="s">
        <v>453</v>
      </c>
      <c r="B38" s="320">
        <v>0</v>
      </c>
      <c r="C38" s="320">
        <v>0</v>
      </c>
      <c r="D38" s="320">
        <v>0</v>
      </c>
      <c r="E38" s="320">
        <v>0</v>
      </c>
      <c r="F38" s="320">
        <v>0</v>
      </c>
      <c r="G38" s="320">
        <v>0</v>
      </c>
      <c r="H38" s="320">
        <v>0</v>
      </c>
      <c r="I38" s="320">
        <v>0</v>
      </c>
      <c r="J38" s="320">
        <v>0</v>
      </c>
      <c r="K38" s="320">
        <v>0</v>
      </c>
      <c r="L38" s="320">
        <v>0</v>
      </c>
      <c r="M38" s="320">
        <v>0</v>
      </c>
      <c r="N38" s="320">
        <v>0</v>
      </c>
      <c r="O38" s="320">
        <v>0</v>
      </c>
      <c r="P38" s="320">
        <v>0</v>
      </c>
      <c r="Q38" s="320">
        <v>0</v>
      </c>
      <c r="R38" s="320">
        <v>0</v>
      </c>
      <c r="S38" s="316">
        <v>0</v>
      </c>
      <c r="T38" s="317" t="e">
        <v>#DIV/0!</v>
      </c>
      <c r="U38" s="316">
        <v>0</v>
      </c>
      <c r="V38" s="316">
        <v>0</v>
      </c>
      <c r="W38" s="316">
        <v>0</v>
      </c>
      <c r="X38" s="316">
        <v>0</v>
      </c>
      <c r="Y38" s="316">
        <v>0</v>
      </c>
      <c r="Z38" s="316">
        <v>0</v>
      </c>
    </row>
    <row r="39" spans="1:26" x14ac:dyDescent="0.3">
      <c r="A39" s="308" t="s">
        <v>454</v>
      </c>
      <c r="B39" s="309">
        <v>0</v>
      </c>
      <c r="C39" s="309">
        <v>0</v>
      </c>
      <c r="D39" s="309">
        <v>0</v>
      </c>
      <c r="E39" s="309">
        <v>0</v>
      </c>
      <c r="F39" s="309">
        <v>0</v>
      </c>
      <c r="G39" s="309">
        <v>0</v>
      </c>
      <c r="H39" s="309">
        <v>0</v>
      </c>
      <c r="I39" s="309">
        <v>0</v>
      </c>
      <c r="J39" s="309">
        <v>0</v>
      </c>
      <c r="K39" s="309">
        <v>0</v>
      </c>
      <c r="L39" s="309">
        <v>0</v>
      </c>
      <c r="M39" s="309">
        <v>0</v>
      </c>
      <c r="N39" s="309">
        <v>0</v>
      </c>
      <c r="O39" s="309">
        <v>0</v>
      </c>
      <c r="P39" s="309">
        <v>0</v>
      </c>
      <c r="Q39" s="309">
        <v>0</v>
      </c>
      <c r="R39" s="309">
        <v>0</v>
      </c>
      <c r="S39" s="310">
        <v>0</v>
      </c>
      <c r="T39" s="311" t="e">
        <v>#DIV/0!</v>
      </c>
      <c r="U39" s="310">
        <v>0</v>
      </c>
      <c r="V39" s="310">
        <v>0</v>
      </c>
      <c r="W39" s="310">
        <v>0</v>
      </c>
      <c r="X39" s="310">
        <v>0</v>
      </c>
      <c r="Y39" s="310">
        <v>0</v>
      </c>
      <c r="Z39" s="310">
        <v>0</v>
      </c>
    </row>
    <row r="40" spans="1:26" s="321" customFormat="1" x14ac:dyDescent="0.3">
      <c r="A40" s="314" t="s">
        <v>455</v>
      </c>
      <c r="B40" s="320">
        <v>0</v>
      </c>
      <c r="C40" s="320">
        <v>0</v>
      </c>
      <c r="D40" s="320">
        <v>0</v>
      </c>
      <c r="E40" s="320">
        <v>0</v>
      </c>
      <c r="F40" s="320">
        <v>0</v>
      </c>
      <c r="G40" s="320">
        <v>0</v>
      </c>
      <c r="H40" s="320">
        <v>0</v>
      </c>
      <c r="I40" s="320">
        <v>0</v>
      </c>
      <c r="J40" s="320">
        <v>0</v>
      </c>
      <c r="K40" s="320">
        <v>0</v>
      </c>
      <c r="L40" s="320">
        <v>0</v>
      </c>
      <c r="M40" s="320">
        <v>0</v>
      </c>
      <c r="N40" s="320">
        <v>0</v>
      </c>
      <c r="O40" s="320">
        <v>0</v>
      </c>
      <c r="P40" s="320">
        <v>0</v>
      </c>
      <c r="Q40" s="320">
        <v>0</v>
      </c>
      <c r="R40" s="320">
        <v>0</v>
      </c>
      <c r="S40" s="316">
        <v>0</v>
      </c>
      <c r="T40" s="317" t="e">
        <v>#DIV/0!</v>
      </c>
      <c r="U40" s="316">
        <v>0</v>
      </c>
      <c r="V40" s="316">
        <v>0</v>
      </c>
      <c r="W40" s="316">
        <v>0</v>
      </c>
      <c r="X40" s="316">
        <v>0</v>
      </c>
      <c r="Y40" s="316">
        <v>0</v>
      </c>
      <c r="Z40" s="316">
        <v>0</v>
      </c>
    </row>
    <row r="41" spans="1:26" s="321" customFormat="1" x14ac:dyDescent="0.3">
      <c r="A41" s="314" t="s">
        <v>456</v>
      </c>
      <c r="B41" s="320">
        <v>0</v>
      </c>
      <c r="C41" s="320">
        <v>0</v>
      </c>
      <c r="D41" s="320">
        <v>0</v>
      </c>
      <c r="E41" s="320">
        <v>0</v>
      </c>
      <c r="F41" s="320">
        <v>0</v>
      </c>
      <c r="G41" s="320">
        <v>0</v>
      </c>
      <c r="H41" s="320">
        <v>0</v>
      </c>
      <c r="I41" s="320">
        <v>0</v>
      </c>
      <c r="J41" s="320">
        <v>0</v>
      </c>
      <c r="K41" s="320">
        <v>0</v>
      </c>
      <c r="L41" s="320">
        <v>0</v>
      </c>
      <c r="M41" s="320">
        <v>0</v>
      </c>
      <c r="N41" s="320">
        <v>0</v>
      </c>
      <c r="O41" s="320">
        <v>0</v>
      </c>
      <c r="P41" s="320">
        <v>0</v>
      </c>
      <c r="Q41" s="320">
        <v>0</v>
      </c>
      <c r="R41" s="320">
        <v>0</v>
      </c>
      <c r="S41" s="316">
        <v>0</v>
      </c>
      <c r="T41" s="317" t="e">
        <v>#DIV/0!</v>
      </c>
      <c r="U41" s="316">
        <v>0</v>
      </c>
      <c r="V41" s="316">
        <v>0</v>
      </c>
      <c r="W41" s="316">
        <v>0</v>
      </c>
      <c r="X41" s="316">
        <v>0</v>
      </c>
      <c r="Y41" s="316">
        <v>0</v>
      </c>
      <c r="Z41" s="316">
        <v>0</v>
      </c>
    </row>
    <row r="42" spans="1:26" x14ac:dyDescent="0.3">
      <c r="A42" s="314" t="s">
        <v>457</v>
      </c>
      <c r="B42" s="315">
        <v>0</v>
      </c>
      <c r="C42" s="315">
        <v>0</v>
      </c>
      <c r="D42" s="315">
        <v>0</v>
      </c>
      <c r="E42" s="315">
        <v>0</v>
      </c>
      <c r="F42" s="315">
        <v>0</v>
      </c>
      <c r="G42" s="315">
        <v>0</v>
      </c>
      <c r="H42" s="315">
        <v>0</v>
      </c>
      <c r="I42" s="315">
        <v>0</v>
      </c>
      <c r="J42" s="315">
        <v>0</v>
      </c>
      <c r="K42" s="315">
        <v>0</v>
      </c>
      <c r="L42" s="315">
        <v>0</v>
      </c>
      <c r="M42" s="315">
        <v>0</v>
      </c>
      <c r="N42" s="315">
        <v>0</v>
      </c>
      <c r="O42" s="315">
        <v>0</v>
      </c>
      <c r="P42" s="315">
        <v>0</v>
      </c>
      <c r="Q42" s="315">
        <v>0</v>
      </c>
      <c r="R42" s="315">
        <v>0</v>
      </c>
      <c r="S42" s="316">
        <v>0</v>
      </c>
      <c r="T42" s="317" t="e">
        <v>#DIV/0!</v>
      </c>
      <c r="U42" s="316">
        <v>0</v>
      </c>
      <c r="V42" s="316">
        <v>0</v>
      </c>
      <c r="W42" s="316">
        <v>0</v>
      </c>
      <c r="X42" s="316">
        <v>0</v>
      </c>
      <c r="Y42" s="316">
        <v>0</v>
      </c>
      <c r="Z42" s="316">
        <v>0</v>
      </c>
    </row>
    <row r="43" spans="1:26" x14ac:dyDescent="0.3">
      <c r="A43" s="318" t="s">
        <v>458</v>
      </c>
      <c r="B43" s="204">
        <v>0</v>
      </c>
      <c r="C43" s="204">
        <v>0</v>
      </c>
      <c r="D43" s="204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04">
        <v>0</v>
      </c>
      <c r="L43" s="204">
        <v>0</v>
      </c>
      <c r="M43" s="204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39">
        <v>0</v>
      </c>
      <c r="T43" s="319" t="e">
        <v>#DIV/0!</v>
      </c>
      <c r="U43" s="239">
        <v>0</v>
      </c>
      <c r="V43" s="239">
        <v>0</v>
      </c>
      <c r="W43" s="239">
        <v>0</v>
      </c>
      <c r="X43" s="239">
        <v>0</v>
      </c>
      <c r="Y43" s="239">
        <v>0</v>
      </c>
      <c r="Z43" s="239">
        <v>0</v>
      </c>
    </row>
    <row r="44" spans="1:26" x14ac:dyDescent="0.3">
      <c r="A44" s="318" t="s">
        <v>459</v>
      </c>
      <c r="B44" s="204">
        <v>0</v>
      </c>
      <c r="C44" s="204">
        <v>0</v>
      </c>
      <c r="D44" s="204">
        <v>0</v>
      </c>
      <c r="E44" s="204">
        <v>0</v>
      </c>
      <c r="F44" s="204">
        <v>0</v>
      </c>
      <c r="G44" s="204">
        <v>0</v>
      </c>
      <c r="H44" s="204">
        <v>0</v>
      </c>
      <c r="I44" s="204">
        <v>0</v>
      </c>
      <c r="J44" s="204">
        <v>0</v>
      </c>
      <c r="K44" s="204">
        <v>0</v>
      </c>
      <c r="L44" s="204">
        <v>0</v>
      </c>
      <c r="M44" s="204">
        <v>0</v>
      </c>
      <c r="N44" s="204">
        <v>0</v>
      </c>
      <c r="O44" s="204">
        <v>0</v>
      </c>
      <c r="P44" s="204">
        <v>0</v>
      </c>
      <c r="Q44" s="204">
        <v>0</v>
      </c>
      <c r="R44" s="204">
        <v>0</v>
      </c>
      <c r="S44" s="239">
        <v>0</v>
      </c>
      <c r="T44" s="319" t="e">
        <v>#DIV/0!</v>
      </c>
      <c r="U44" s="239">
        <v>0</v>
      </c>
      <c r="V44" s="239">
        <v>0</v>
      </c>
      <c r="W44" s="239">
        <v>0</v>
      </c>
      <c r="X44" s="239">
        <v>0</v>
      </c>
      <c r="Y44" s="239">
        <v>0</v>
      </c>
      <c r="Z44" s="239">
        <v>0</v>
      </c>
    </row>
    <row r="45" spans="1:26" x14ac:dyDescent="0.3">
      <c r="A45" s="314" t="s">
        <v>460</v>
      </c>
      <c r="B45" s="315">
        <v>0</v>
      </c>
      <c r="C45" s="315">
        <v>0</v>
      </c>
      <c r="D45" s="315">
        <v>0</v>
      </c>
      <c r="E45" s="315">
        <v>0</v>
      </c>
      <c r="F45" s="315">
        <v>0</v>
      </c>
      <c r="G45" s="315">
        <v>0</v>
      </c>
      <c r="H45" s="315">
        <v>0</v>
      </c>
      <c r="I45" s="315">
        <v>0</v>
      </c>
      <c r="J45" s="315">
        <v>0</v>
      </c>
      <c r="K45" s="315">
        <v>0</v>
      </c>
      <c r="L45" s="315">
        <v>0</v>
      </c>
      <c r="M45" s="315">
        <v>0</v>
      </c>
      <c r="N45" s="315">
        <v>0</v>
      </c>
      <c r="O45" s="315">
        <v>0</v>
      </c>
      <c r="P45" s="315">
        <v>0</v>
      </c>
      <c r="Q45" s="315">
        <v>0</v>
      </c>
      <c r="R45" s="315">
        <v>0</v>
      </c>
      <c r="S45" s="316">
        <v>0</v>
      </c>
      <c r="T45" s="317" t="e">
        <v>#DIV/0!</v>
      </c>
      <c r="U45" s="316">
        <v>0</v>
      </c>
      <c r="V45" s="316">
        <v>0</v>
      </c>
      <c r="W45" s="316">
        <v>0</v>
      </c>
      <c r="X45" s="316">
        <v>0</v>
      </c>
      <c r="Y45" s="316">
        <v>0</v>
      </c>
      <c r="Z45" s="316">
        <v>0</v>
      </c>
    </row>
    <row r="46" spans="1:26" x14ac:dyDescent="0.3">
      <c r="A46" s="318" t="s">
        <v>461</v>
      </c>
      <c r="B46" s="204">
        <v>0</v>
      </c>
      <c r="C46" s="204">
        <v>0</v>
      </c>
      <c r="D46" s="204">
        <v>0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4">
        <v>0</v>
      </c>
      <c r="L46" s="204">
        <v>0</v>
      </c>
      <c r="M46" s="204">
        <v>0</v>
      </c>
      <c r="N46" s="204">
        <v>0</v>
      </c>
      <c r="O46" s="204">
        <v>0</v>
      </c>
      <c r="P46" s="204">
        <v>0</v>
      </c>
      <c r="Q46" s="204">
        <v>0</v>
      </c>
      <c r="R46" s="204">
        <v>0</v>
      </c>
      <c r="S46" s="239">
        <v>0</v>
      </c>
      <c r="T46" s="319" t="e">
        <v>#DIV/0!</v>
      </c>
      <c r="U46" s="239">
        <v>0</v>
      </c>
      <c r="V46" s="239">
        <v>0</v>
      </c>
      <c r="W46" s="239">
        <v>0</v>
      </c>
      <c r="X46" s="239">
        <v>0</v>
      </c>
      <c r="Y46" s="239">
        <v>0</v>
      </c>
      <c r="Z46" s="239">
        <v>0</v>
      </c>
    </row>
    <row r="47" spans="1:26" x14ac:dyDescent="0.3">
      <c r="A47" s="318" t="s">
        <v>462</v>
      </c>
      <c r="B47" s="204">
        <v>0</v>
      </c>
      <c r="C47" s="204">
        <v>0</v>
      </c>
      <c r="D47" s="204">
        <v>0</v>
      </c>
      <c r="E47" s="204">
        <v>0</v>
      </c>
      <c r="F47" s="204">
        <v>0</v>
      </c>
      <c r="G47" s="204">
        <v>0</v>
      </c>
      <c r="H47" s="204">
        <v>0</v>
      </c>
      <c r="I47" s="204">
        <v>0</v>
      </c>
      <c r="J47" s="204">
        <v>0</v>
      </c>
      <c r="K47" s="204">
        <v>0</v>
      </c>
      <c r="L47" s="204">
        <v>0</v>
      </c>
      <c r="M47" s="204">
        <v>0</v>
      </c>
      <c r="N47" s="204">
        <v>0</v>
      </c>
      <c r="O47" s="204">
        <v>0</v>
      </c>
      <c r="P47" s="204">
        <v>0</v>
      </c>
      <c r="Q47" s="204">
        <v>0</v>
      </c>
      <c r="R47" s="204">
        <v>0</v>
      </c>
      <c r="S47" s="239">
        <v>0</v>
      </c>
      <c r="T47" s="319" t="e">
        <v>#DIV/0!</v>
      </c>
      <c r="U47" s="239">
        <v>0</v>
      </c>
      <c r="V47" s="239">
        <v>0</v>
      </c>
      <c r="W47" s="239">
        <v>0</v>
      </c>
      <c r="X47" s="239">
        <v>0</v>
      </c>
      <c r="Y47" s="239">
        <v>0</v>
      </c>
      <c r="Z47" s="239">
        <v>0</v>
      </c>
    </row>
    <row r="48" spans="1:26" x14ac:dyDescent="0.3">
      <c r="A48" s="318" t="s">
        <v>463</v>
      </c>
      <c r="B48" s="204">
        <v>0</v>
      </c>
      <c r="C48" s="204">
        <v>0</v>
      </c>
      <c r="D48" s="204">
        <v>0</v>
      </c>
      <c r="E48" s="204">
        <v>0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204">
        <v>0</v>
      </c>
      <c r="L48" s="204">
        <v>0</v>
      </c>
      <c r="M48" s="204">
        <v>0</v>
      </c>
      <c r="N48" s="204">
        <v>0</v>
      </c>
      <c r="O48" s="204">
        <v>0</v>
      </c>
      <c r="P48" s="204">
        <v>0</v>
      </c>
      <c r="Q48" s="204">
        <v>0</v>
      </c>
      <c r="R48" s="204">
        <v>0</v>
      </c>
      <c r="S48" s="239">
        <v>0</v>
      </c>
      <c r="T48" s="319" t="e">
        <v>#DIV/0!</v>
      </c>
      <c r="U48" s="239">
        <v>0</v>
      </c>
      <c r="V48" s="239">
        <v>0</v>
      </c>
      <c r="W48" s="239">
        <v>0</v>
      </c>
      <c r="X48" s="239">
        <v>0</v>
      </c>
      <c r="Y48" s="239">
        <v>0</v>
      </c>
      <c r="Z48" s="239">
        <v>0</v>
      </c>
    </row>
    <row r="49" spans="1:26" x14ac:dyDescent="0.3">
      <c r="A49" s="318" t="s">
        <v>464</v>
      </c>
      <c r="B49" s="204">
        <v>0</v>
      </c>
      <c r="C49" s="204">
        <v>0</v>
      </c>
      <c r="D49" s="204">
        <v>0</v>
      </c>
      <c r="E49" s="204">
        <v>0</v>
      </c>
      <c r="F49" s="204">
        <v>0</v>
      </c>
      <c r="G49" s="204">
        <v>0</v>
      </c>
      <c r="H49" s="204">
        <v>0</v>
      </c>
      <c r="I49" s="204">
        <v>0</v>
      </c>
      <c r="J49" s="204">
        <v>0</v>
      </c>
      <c r="K49" s="204">
        <v>0</v>
      </c>
      <c r="L49" s="204">
        <v>0</v>
      </c>
      <c r="M49" s="204">
        <v>0</v>
      </c>
      <c r="N49" s="204">
        <v>0</v>
      </c>
      <c r="O49" s="204">
        <v>0</v>
      </c>
      <c r="P49" s="204">
        <v>0</v>
      </c>
      <c r="Q49" s="204">
        <v>0</v>
      </c>
      <c r="R49" s="204">
        <v>0</v>
      </c>
      <c r="S49" s="239">
        <v>0</v>
      </c>
      <c r="T49" s="319" t="e">
        <v>#DIV/0!</v>
      </c>
      <c r="U49" s="239">
        <v>0</v>
      </c>
      <c r="V49" s="239">
        <v>0</v>
      </c>
      <c r="W49" s="239">
        <v>0</v>
      </c>
      <c r="X49" s="239">
        <v>0</v>
      </c>
      <c r="Y49" s="239">
        <v>0</v>
      </c>
      <c r="Z49" s="239">
        <v>0</v>
      </c>
    </row>
    <row r="50" spans="1:26" x14ac:dyDescent="0.3">
      <c r="A50" s="314" t="s">
        <v>465</v>
      </c>
      <c r="B50" s="315">
        <v>0</v>
      </c>
      <c r="C50" s="315">
        <v>0</v>
      </c>
      <c r="D50" s="315">
        <v>0</v>
      </c>
      <c r="E50" s="315">
        <v>0</v>
      </c>
      <c r="F50" s="315">
        <v>0</v>
      </c>
      <c r="G50" s="315">
        <v>0</v>
      </c>
      <c r="H50" s="315">
        <v>0</v>
      </c>
      <c r="I50" s="315">
        <v>0</v>
      </c>
      <c r="J50" s="315">
        <v>0</v>
      </c>
      <c r="K50" s="315">
        <v>0</v>
      </c>
      <c r="L50" s="315">
        <v>0</v>
      </c>
      <c r="M50" s="315">
        <v>0</v>
      </c>
      <c r="N50" s="315">
        <v>0</v>
      </c>
      <c r="O50" s="315">
        <v>0</v>
      </c>
      <c r="P50" s="315">
        <v>0</v>
      </c>
      <c r="Q50" s="315">
        <v>0</v>
      </c>
      <c r="R50" s="315">
        <v>0</v>
      </c>
      <c r="S50" s="316">
        <v>0</v>
      </c>
      <c r="T50" s="317" t="e">
        <v>#DIV/0!</v>
      </c>
      <c r="U50" s="316">
        <v>0</v>
      </c>
      <c r="V50" s="316">
        <v>0</v>
      </c>
      <c r="W50" s="316">
        <v>0</v>
      </c>
      <c r="X50" s="316">
        <v>0</v>
      </c>
      <c r="Y50" s="316">
        <v>0</v>
      </c>
      <c r="Z50" s="316">
        <v>0</v>
      </c>
    </row>
    <row r="51" spans="1:26" x14ac:dyDescent="0.3">
      <c r="A51" s="318" t="s">
        <v>466</v>
      </c>
      <c r="B51" s="204">
        <v>0</v>
      </c>
      <c r="C51" s="204">
        <v>0</v>
      </c>
      <c r="D51" s="204">
        <v>0</v>
      </c>
      <c r="E51" s="204">
        <v>0</v>
      </c>
      <c r="F51" s="204">
        <v>0</v>
      </c>
      <c r="G51" s="204">
        <v>0</v>
      </c>
      <c r="H51" s="204">
        <v>0</v>
      </c>
      <c r="I51" s="204">
        <v>0</v>
      </c>
      <c r="J51" s="204">
        <v>0</v>
      </c>
      <c r="K51" s="204">
        <v>0</v>
      </c>
      <c r="L51" s="204">
        <v>0</v>
      </c>
      <c r="M51" s="204">
        <v>0</v>
      </c>
      <c r="N51" s="204">
        <v>0</v>
      </c>
      <c r="O51" s="204">
        <v>0</v>
      </c>
      <c r="P51" s="204">
        <v>0</v>
      </c>
      <c r="Q51" s="204">
        <v>0</v>
      </c>
      <c r="R51" s="204">
        <v>0</v>
      </c>
      <c r="S51" s="239">
        <v>0</v>
      </c>
      <c r="T51" s="319" t="e">
        <v>#DIV/0!</v>
      </c>
      <c r="U51" s="239">
        <v>0</v>
      </c>
      <c r="V51" s="239">
        <v>0</v>
      </c>
      <c r="W51" s="239">
        <v>0</v>
      </c>
      <c r="X51" s="239">
        <v>0</v>
      </c>
      <c r="Y51" s="239">
        <v>0</v>
      </c>
      <c r="Z51" s="239">
        <v>0</v>
      </c>
    </row>
    <row r="52" spans="1:26" x14ac:dyDescent="0.3">
      <c r="A52" s="318" t="s">
        <v>467</v>
      </c>
      <c r="B52" s="204">
        <v>0</v>
      </c>
      <c r="C52" s="204">
        <v>0</v>
      </c>
      <c r="D52" s="204">
        <v>0</v>
      </c>
      <c r="E52" s="204">
        <v>0</v>
      </c>
      <c r="F52" s="204">
        <v>0</v>
      </c>
      <c r="G52" s="204">
        <v>0</v>
      </c>
      <c r="H52" s="204">
        <v>0</v>
      </c>
      <c r="I52" s="204">
        <v>0</v>
      </c>
      <c r="J52" s="204">
        <v>0</v>
      </c>
      <c r="K52" s="204">
        <v>0</v>
      </c>
      <c r="L52" s="204">
        <v>0</v>
      </c>
      <c r="M52" s="204">
        <v>0</v>
      </c>
      <c r="N52" s="204">
        <v>0</v>
      </c>
      <c r="O52" s="204">
        <v>0</v>
      </c>
      <c r="P52" s="204">
        <v>0</v>
      </c>
      <c r="Q52" s="204">
        <v>0</v>
      </c>
      <c r="R52" s="204">
        <v>0</v>
      </c>
      <c r="S52" s="239">
        <v>0</v>
      </c>
      <c r="T52" s="319" t="e">
        <v>#DIV/0!</v>
      </c>
      <c r="U52" s="239">
        <v>0</v>
      </c>
      <c r="V52" s="239">
        <v>0</v>
      </c>
      <c r="W52" s="239">
        <v>0</v>
      </c>
      <c r="X52" s="239">
        <v>0</v>
      </c>
      <c r="Y52" s="239">
        <v>0</v>
      </c>
      <c r="Z52" s="239">
        <v>0</v>
      </c>
    </row>
    <row r="53" spans="1:26" x14ac:dyDescent="0.3">
      <c r="A53" s="318" t="s">
        <v>468</v>
      </c>
      <c r="B53" s="204">
        <v>0</v>
      </c>
      <c r="C53" s="204">
        <v>0</v>
      </c>
      <c r="D53" s="204">
        <v>0</v>
      </c>
      <c r="E53" s="204">
        <v>0</v>
      </c>
      <c r="F53" s="204">
        <v>0</v>
      </c>
      <c r="G53" s="204">
        <v>0</v>
      </c>
      <c r="H53" s="204">
        <v>0</v>
      </c>
      <c r="I53" s="204">
        <v>0</v>
      </c>
      <c r="J53" s="204">
        <v>0</v>
      </c>
      <c r="K53" s="204">
        <v>0</v>
      </c>
      <c r="L53" s="204">
        <v>0</v>
      </c>
      <c r="M53" s="204">
        <v>0</v>
      </c>
      <c r="N53" s="204">
        <v>0</v>
      </c>
      <c r="O53" s="204">
        <v>0</v>
      </c>
      <c r="P53" s="204">
        <v>0</v>
      </c>
      <c r="Q53" s="204">
        <v>0</v>
      </c>
      <c r="R53" s="204">
        <v>0</v>
      </c>
      <c r="S53" s="239">
        <v>0</v>
      </c>
      <c r="T53" s="319" t="e">
        <v>#DIV/0!</v>
      </c>
      <c r="U53" s="239">
        <v>0</v>
      </c>
      <c r="V53" s="239">
        <v>0</v>
      </c>
      <c r="W53" s="239">
        <v>0</v>
      </c>
      <c r="X53" s="239">
        <v>0</v>
      </c>
      <c r="Y53" s="239">
        <v>0</v>
      </c>
      <c r="Z53" s="239">
        <v>0</v>
      </c>
    </row>
    <row r="54" spans="1:26" x14ac:dyDescent="0.3">
      <c r="A54" s="318" t="s">
        <v>469</v>
      </c>
      <c r="B54" s="204">
        <v>0</v>
      </c>
      <c r="C54" s="204">
        <v>0</v>
      </c>
      <c r="D54" s="204">
        <v>0</v>
      </c>
      <c r="E54" s="204">
        <v>0</v>
      </c>
      <c r="F54" s="204">
        <v>0</v>
      </c>
      <c r="G54" s="204">
        <v>0</v>
      </c>
      <c r="H54" s="204">
        <v>0</v>
      </c>
      <c r="I54" s="204">
        <v>0</v>
      </c>
      <c r="J54" s="204">
        <v>0</v>
      </c>
      <c r="K54" s="204">
        <v>0</v>
      </c>
      <c r="L54" s="204">
        <v>0</v>
      </c>
      <c r="M54" s="204">
        <v>0</v>
      </c>
      <c r="N54" s="204">
        <v>0</v>
      </c>
      <c r="O54" s="204">
        <v>0</v>
      </c>
      <c r="P54" s="204">
        <v>0</v>
      </c>
      <c r="Q54" s="204">
        <v>0</v>
      </c>
      <c r="R54" s="204">
        <v>0</v>
      </c>
      <c r="S54" s="239">
        <v>0</v>
      </c>
      <c r="T54" s="319" t="e">
        <v>#DIV/0!</v>
      </c>
      <c r="U54" s="239">
        <v>0</v>
      </c>
      <c r="V54" s="239">
        <v>0</v>
      </c>
      <c r="W54" s="239">
        <v>0</v>
      </c>
      <c r="X54" s="239">
        <v>0</v>
      </c>
      <c r="Y54" s="239">
        <v>0</v>
      </c>
      <c r="Z54" s="239">
        <v>0</v>
      </c>
    </row>
    <row r="55" spans="1:26" s="321" customFormat="1" x14ac:dyDescent="0.3">
      <c r="A55" s="314" t="s">
        <v>470</v>
      </c>
      <c r="B55" s="320">
        <v>0</v>
      </c>
      <c r="C55" s="320">
        <v>0</v>
      </c>
      <c r="D55" s="320">
        <v>0</v>
      </c>
      <c r="E55" s="320">
        <v>0</v>
      </c>
      <c r="F55" s="320">
        <v>0</v>
      </c>
      <c r="G55" s="320">
        <v>0</v>
      </c>
      <c r="H55" s="320">
        <v>0</v>
      </c>
      <c r="I55" s="320">
        <v>0</v>
      </c>
      <c r="J55" s="320">
        <v>0</v>
      </c>
      <c r="K55" s="320">
        <v>0</v>
      </c>
      <c r="L55" s="320">
        <v>0</v>
      </c>
      <c r="M55" s="320">
        <v>0</v>
      </c>
      <c r="N55" s="320">
        <v>0</v>
      </c>
      <c r="O55" s="320">
        <v>0</v>
      </c>
      <c r="P55" s="320">
        <v>0</v>
      </c>
      <c r="Q55" s="320">
        <v>0</v>
      </c>
      <c r="R55" s="320">
        <v>0</v>
      </c>
      <c r="S55" s="316">
        <v>0</v>
      </c>
      <c r="T55" s="317" t="e">
        <v>#DIV/0!</v>
      </c>
      <c r="U55" s="316">
        <v>0</v>
      </c>
      <c r="V55" s="316">
        <v>0</v>
      </c>
      <c r="W55" s="316">
        <v>0</v>
      </c>
      <c r="X55" s="316">
        <v>0</v>
      </c>
      <c r="Y55" s="316">
        <v>0</v>
      </c>
      <c r="Z55" s="316">
        <v>0</v>
      </c>
    </row>
    <row r="56" spans="1:26" s="321" customFormat="1" x14ac:dyDescent="0.3">
      <c r="A56" s="314" t="s">
        <v>471</v>
      </c>
      <c r="B56" s="320">
        <v>0</v>
      </c>
      <c r="C56" s="320">
        <v>0</v>
      </c>
      <c r="D56" s="320">
        <v>0</v>
      </c>
      <c r="E56" s="320">
        <v>0</v>
      </c>
      <c r="F56" s="320">
        <v>0</v>
      </c>
      <c r="G56" s="320">
        <v>0</v>
      </c>
      <c r="H56" s="320">
        <v>0</v>
      </c>
      <c r="I56" s="320">
        <v>0</v>
      </c>
      <c r="J56" s="320">
        <v>0</v>
      </c>
      <c r="K56" s="320">
        <v>0</v>
      </c>
      <c r="L56" s="320">
        <v>0</v>
      </c>
      <c r="M56" s="320">
        <v>0</v>
      </c>
      <c r="N56" s="320">
        <v>0</v>
      </c>
      <c r="O56" s="320">
        <v>0</v>
      </c>
      <c r="P56" s="320">
        <v>0</v>
      </c>
      <c r="Q56" s="320">
        <v>0</v>
      </c>
      <c r="R56" s="320">
        <v>0</v>
      </c>
      <c r="S56" s="316">
        <v>0</v>
      </c>
      <c r="T56" s="317" t="e">
        <v>#DIV/0!</v>
      </c>
      <c r="U56" s="316">
        <v>0</v>
      </c>
      <c r="V56" s="316">
        <v>0</v>
      </c>
      <c r="W56" s="316">
        <v>0</v>
      </c>
      <c r="X56" s="316">
        <v>0</v>
      </c>
      <c r="Y56" s="316">
        <v>0</v>
      </c>
      <c r="Z56" s="316">
        <v>0</v>
      </c>
    </row>
    <row r="57" spans="1:26" s="321" customFormat="1" x14ac:dyDescent="0.3">
      <c r="A57" s="314" t="s">
        <v>472</v>
      </c>
      <c r="B57" s="320">
        <v>0</v>
      </c>
      <c r="C57" s="320">
        <v>0</v>
      </c>
      <c r="D57" s="320">
        <v>0</v>
      </c>
      <c r="E57" s="320">
        <v>0</v>
      </c>
      <c r="F57" s="320">
        <v>0</v>
      </c>
      <c r="G57" s="320">
        <v>0</v>
      </c>
      <c r="H57" s="320">
        <v>0</v>
      </c>
      <c r="I57" s="320">
        <v>0</v>
      </c>
      <c r="J57" s="320">
        <v>0</v>
      </c>
      <c r="K57" s="320">
        <v>0</v>
      </c>
      <c r="L57" s="320">
        <v>0</v>
      </c>
      <c r="M57" s="320">
        <v>0</v>
      </c>
      <c r="N57" s="320">
        <v>0</v>
      </c>
      <c r="O57" s="320">
        <v>0</v>
      </c>
      <c r="P57" s="320">
        <v>0</v>
      </c>
      <c r="Q57" s="320">
        <v>0</v>
      </c>
      <c r="R57" s="320">
        <v>0</v>
      </c>
      <c r="S57" s="316">
        <v>0</v>
      </c>
      <c r="T57" s="317" t="e">
        <v>#DIV/0!</v>
      </c>
      <c r="U57" s="316">
        <v>0</v>
      </c>
      <c r="V57" s="316">
        <v>0</v>
      </c>
      <c r="W57" s="316">
        <v>0</v>
      </c>
      <c r="X57" s="316">
        <v>0</v>
      </c>
      <c r="Y57" s="316">
        <v>0</v>
      </c>
      <c r="Z57" s="316">
        <v>0</v>
      </c>
    </row>
    <row r="58" spans="1:26" s="321" customFormat="1" x14ac:dyDescent="0.3">
      <c r="A58" s="314" t="s">
        <v>473</v>
      </c>
      <c r="B58" s="320">
        <v>0</v>
      </c>
      <c r="C58" s="320">
        <v>0</v>
      </c>
      <c r="D58" s="320">
        <v>0</v>
      </c>
      <c r="E58" s="320">
        <v>0</v>
      </c>
      <c r="F58" s="320">
        <v>0</v>
      </c>
      <c r="G58" s="320">
        <v>0</v>
      </c>
      <c r="H58" s="320">
        <v>0</v>
      </c>
      <c r="I58" s="320">
        <v>0</v>
      </c>
      <c r="J58" s="320">
        <v>0</v>
      </c>
      <c r="K58" s="320">
        <v>0</v>
      </c>
      <c r="L58" s="320">
        <v>0</v>
      </c>
      <c r="M58" s="320">
        <v>0</v>
      </c>
      <c r="N58" s="320">
        <v>0</v>
      </c>
      <c r="O58" s="320">
        <v>0</v>
      </c>
      <c r="P58" s="320">
        <v>0</v>
      </c>
      <c r="Q58" s="320">
        <v>0</v>
      </c>
      <c r="R58" s="320">
        <v>0</v>
      </c>
      <c r="S58" s="316">
        <v>0</v>
      </c>
      <c r="T58" s="317" t="e">
        <v>#DIV/0!</v>
      </c>
      <c r="U58" s="316">
        <v>0</v>
      </c>
      <c r="V58" s="316">
        <v>0</v>
      </c>
      <c r="W58" s="316">
        <v>0</v>
      </c>
      <c r="X58" s="316">
        <v>0</v>
      </c>
      <c r="Y58" s="316">
        <v>0</v>
      </c>
      <c r="Z58" s="316">
        <v>0</v>
      </c>
    </row>
    <row r="59" spans="1:26" x14ac:dyDescent="0.3">
      <c r="A59" s="314" t="s">
        <v>474</v>
      </c>
      <c r="B59" s="315">
        <v>0</v>
      </c>
      <c r="C59" s="315">
        <v>0</v>
      </c>
      <c r="D59" s="315">
        <v>0</v>
      </c>
      <c r="E59" s="315">
        <v>0</v>
      </c>
      <c r="F59" s="315">
        <v>0</v>
      </c>
      <c r="G59" s="315">
        <v>0</v>
      </c>
      <c r="H59" s="315">
        <v>0</v>
      </c>
      <c r="I59" s="315">
        <v>0</v>
      </c>
      <c r="J59" s="315">
        <v>0</v>
      </c>
      <c r="K59" s="315">
        <v>0</v>
      </c>
      <c r="L59" s="315">
        <v>0</v>
      </c>
      <c r="M59" s="315">
        <v>0</v>
      </c>
      <c r="N59" s="315">
        <v>0</v>
      </c>
      <c r="O59" s="315">
        <v>0</v>
      </c>
      <c r="P59" s="315">
        <v>0</v>
      </c>
      <c r="Q59" s="315">
        <v>0</v>
      </c>
      <c r="R59" s="315">
        <v>0</v>
      </c>
      <c r="S59" s="316">
        <v>0</v>
      </c>
      <c r="T59" s="317" t="e">
        <v>#DIV/0!</v>
      </c>
      <c r="U59" s="316">
        <v>0</v>
      </c>
      <c r="V59" s="316">
        <v>0</v>
      </c>
      <c r="W59" s="316">
        <v>0</v>
      </c>
      <c r="X59" s="316">
        <v>0</v>
      </c>
      <c r="Y59" s="316">
        <v>0</v>
      </c>
      <c r="Z59" s="316">
        <v>0</v>
      </c>
    </row>
    <row r="60" spans="1:26" x14ac:dyDescent="0.3">
      <c r="A60" s="318" t="s">
        <v>475</v>
      </c>
      <c r="B60" s="204">
        <v>0</v>
      </c>
      <c r="C60" s="204">
        <v>0</v>
      </c>
      <c r="D60" s="204">
        <v>0</v>
      </c>
      <c r="E60" s="204">
        <v>0</v>
      </c>
      <c r="F60" s="204">
        <v>0</v>
      </c>
      <c r="G60" s="204">
        <v>0</v>
      </c>
      <c r="H60" s="204">
        <v>0</v>
      </c>
      <c r="I60" s="204">
        <v>0</v>
      </c>
      <c r="J60" s="204">
        <v>0</v>
      </c>
      <c r="K60" s="204">
        <v>0</v>
      </c>
      <c r="L60" s="204">
        <v>0</v>
      </c>
      <c r="M60" s="204">
        <v>0</v>
      </c>
      <c r="N60" s="204">
        <v>0</v>
      </c>
      <c r="O60" s="204">
        <v>0</v>
      </c>
      <c r="P60" s="204">
        <v>0</v>
      </c>
      <c r="Q60" s="204">
        <v>0</v>
      </c>
      <c r="R60" s="204">
        <v>0</v>
      </c>
      <c r="S60" s="239">
        <v>0</v>
      </c>
      <c r="T60" s="319" t="e">
        <v>#DIV/0!</v>
      </c>
      <c r="U60" s="239">
        <v>0</v>
      </c>
      <c r="V60" s="239">
        <v>0</v>
      </c>
      <c r="W60" s="239">
        <v>0</v>
      </c>
      <c r="X60" s="239">
        <v>0</v>
      </c>
      <c r="Y60" s="239">
        <v>0</v>
      </c>
      <c r="Z60" s="239">
        <v>0</v>
      </c>
    </row>
    <row r="61" spans="1:26" x14ac:dyDescent="0.3">
      <c r="A61" s="318" t="s">
        <v>476</v>
      </c>
      <c r="B61" s="204">
        <v>0</v>
      </c>
      <c r="C61" s="204">
        <v>0</v>
      </c>
      <c r="D61" s="204">
        <v>0</v>
      </c>
      <c r="E61" s="204">
        <v>0</v>
      </c>
      <c r="F61" s="204">
        <v>0</v>
      </c>
      <c r="G61" s="204">
        <v>0</v>
      </c>
      <c r="H61" s="204">
        <v>0</v>
      </c>
      <c r="I61" s="204">
        <v>0</v>
      </c>
      <c r="J61" s="204">
        <v>0</v>
      </c>
      <c r="K61" s="204">
        <v>0</v>
      </c>
      <c r="L61" s="204">
        <v>0</v>
      </c>
      <c r="M61" s="204">
        <v>0</v>
      </c>
      <c r="N61" s="204">
        <v>0</v>
      </c>
      <c r="O61" s="204">
        <v>0</v>
      </c>
      <c r="P61" s="204">
        <v>0</v>
      </c>
      <c r="Q61" s="204">
        <v>0</v>
      </c>
      <c r="R61" s="204">
        <v>0</v>
      </c>
      <c r="S61" s="239">
        <v>0</v>
      </c>
      <c r="T61" s="319" t="e">
        <v>#DIV/0!</v>
      </c>
      <c r="U61" s="239">
        <v>0</v>
      </c>
      <c r="V61" s="239">
        <v>0</v>
      </c>
      <c r="W61" s="239">
        <v>0</v>
      </c>
      <c r="X61" s="239">
        <v>0</v>
      </c>
      <c r="Y61" s="239">
        <v>0</v>
      </c>
      <c r="Z61" s="239">
        <v>0</v>
      </c>
    </row>
    <row r="62" spans="1:26" x14ac:dyDescent="0.3">
      <c r="A62" s="318" t="s">
        <v>477</v>
      </c>
      <c r="B62" s="204">
        <v>0</v>
      </c>
      <c r="C62" s="204">
        <v>0</v>
      </c>
      <c r="D62" s="204">
        <v>0</v>
      </c>
      <c r="E62" s="204">
        <v>0</v>
      </c>
      <c r="F62" s="204">
        <v>0</v>
      </c>
      <c r="G62" s="204">
        <v>0</v>
      </c>
      <c r="H62" s="204">
        <v>0</v>
      </c>
      <c r="I62" s="204">
        <v>0</v>
      </c>
      <c r="J62" s="204">
        <v>0</v>
      </c>
      <c r="K62" s="204">
        <v>0</v>
      </c>
      <c r="L62" s="204">
        <v>0</v>
      </c>
      <c r="M62" s="204">
        <v>0</v>
      </c>
      <c r="N62" s="204">
        <v>0</v>
      </c>
      <c r="O62" s="204">
        <v>0</v>
      </c>
      <c r="P62" s="204">
        <v>0</v>
      </c>
      <c r="Q62" s="204">
        <v>0</v>
      </c>
      <c r="R62" s="204">
        <v>0</v>
      </c>
      <c r="S62" s="239">
        <v>0</v>
      </c>
      <c r="T62" s="319" t="e">
        <v>#DIV/0!</v>
      </c>
      <c r="U62" s="239">
        <v>0</v>
      </c>
      <c r="V62" s="239">
        <v>0</v>
      </c>
      <c r="W62" s="239">
        <v>0</v>
      </c>
      <c r="X62" s="239">
        <v>0</v>
      </c>
      <c r="Y62" s="239">
        <v>0</v>
      </c>
      <c r="Z62" s="239">
        <v>0</v>
      </c>
    </row>
    <row r="63" spans="1:26" x14ac:dyDescent="0.3">
      <c r="A63" s="318" t="s">
        <v>478</v>
      </c>
      <c r="B63" s="204">
        <v>0</v>
      </c>
      <c r="C63" s="204">
        <v>0</v>
      </c>
      <c r="D63" s="204">
        <v>0</v>
      </c>
      <c r="E63" s="204">
        <v>0</v>
      </c>
      <c r="F63" s="204">
        <v>0</v>
      </c>
      <c r="G63" s="204">
        <v>0</v>
      </c>
      <c r="H63" s="204">
        <v>0</v>
      </c>
      <c r="I63" s="204">
        <v>0</v>
      </c>
      <c r="J63" s="204">
        <v>0</v>
      </c>
      <c r="K63" s="204">
        <v>0</v>
      </c>
      <c r="L63" s="204">
        <v>0</v>
      </c>
      <c r="M63" s="204">
        <v>0</v>
      </c>
      <c r="N63" s="204">
        <v>0</v>
      </c>
      <c r="O63" s="204">
        <v>0</v>
      </c>
      <c r="P63" s="204">
        <v>0</v>
      </c>
      <c r="Q63" s="204">
        <v>0</v>
      </c>
      <c r="R63" s="204">
        <v>0</v>
      </c>
      <c r="S63" s="239">
        <v>0</v>
      </c>
      <c r="T63" s="319" t="e">
        <v>#DIV/0!</v>
      </c>
      <c r="U63" s="239">
        <v>0</v>
      </c>
      <c r="V63" s="239">
        <v>0</v>
      </c>
      <c r="W63" s="239">
        <v>0</v>
      </c>
      <c r="X63" s="239">
        <v>0</v>
      </c>
      <c r="Y63" s="239">
        <v>0</v>
      </c>
      <c r="Z63" s="239">
        <v>0</v>
      </c>
    </row>
    <row r="64" spans="1:26" x14ac:dyDescent="0.3">
      <c r="A64" s="318" t="s">
        <v>479</v>
      </c>
      <c r="B64" s="204">
        <v>0</v>
      </c>
      <c r="C64" s="204">
        <v>0</v>
      </c>
      <c r="D64" s="204">
        <v>0</v>
      </c>
      <c r="E64" s="204">
        <v>0</v>
      </c>
      <c r="F64" s="204">
        <v>0</v>
      </c>
      <c r="G64" s="204">
        <v>0</v>
      </c>
      <c r="H64" s="204">
        <v>0</v>
      </c>
      <c r="I64" s="204">
        <v>0</v>
      </c>
      <c r="J64" s="204">
        <v>0</v>
      </c>
      <c r="K64" s="204">
        <v>0</v>
      </c>
      <c r="L64" s="204">
        <v>0</v>
      </c>
      <c r="M64" s="204">
        <v>0</v>
      </c>
      <c r="N64" s="204">
        <v>0</v>
      </c>
      <c r="O64" s="204">
        <v>0</v>
      </c>
      <c r="P64" s="204">
        <v>0</v>
      </c>
      <c r="Q64" s="204">
        <v>0</v>
      </c>
      <c r="R64" s="204">
        <v>0</v>
      </c>
      <c r="S64" s="239">
        <v>0</v>
      </c>
      <c r="T64" s="319" t="e">
        <v>#DIV/0!</v>
      </c>
      <c r="U64" s="239">
        <v>0</v>
      </c>
      <c r="V64" s="239">
        <v>0</v>
      </c>
      <c r="W64" s="239">
        <v>0</v>
      </c>
      <c r="X64" s="239">
        <v>0</v>
      </c>
      <c r="Y64" s="239">
        <v>0</v>
      </c>
      <c r="Z64" s="239">
        <v>0</v>
      </c>
    </row>
    <row r="65" spans="1:26" x14ac:dyDescent="0.3">
      <c r="A65" s="314" t="s">
        <v>480</v>
      </c>
      <c r="B65" s="315">
        <v>0</v>
      </c>
      <c r="C65" s="315">
        <v>0</v>
      </c>
      <c r="D65" s="315">
        <v>0</v>
      </c>
      <c r="E65" s="315">
        <v>0</v>
      </c>
      <c r="F65" s="315">
        <v>0</v>
      </c>
      <c r="G65" s="315">
        <v>0</v>
      </c>
      <c r="H65" s="315">
        <v>0</v>
      </c>
      <c r="I65" s="315">
        <v>0</v>
      </c>
      <c r="J65" s="315">
        <v>0</v>
      </c>
      <c r="K65" s="315">
        <v>0</v>
      </c>
      <c r="L65" s="315">
        <v>0</v>
      </c>
      <c r="M65" s="315">
        <v>0</v>
      </c>
      <c r="N65" s="315">
        <v>0</v>
      </c>
      <c r="O65" s="315">
        <v>0</v>
      </c>
      <c r="P65" s="315">
        <v>0</v>
      </c>
      <c r="Q65" s="315">
        <v>0</v>
      </c>
      <c r="R65" s="315">
        <v>0</v>
      </c>
      <c r="S65" s="316">
        <v>0</v>
      </c>
      <c r="T65" s="317" t="e">
        <v>#DIV/0!</v>
      </c>
      <c r="U65" s="316">
        <v>0</v>
      </c>
      <c r="V65" s="316">
        <v>0</v>
      </c>
      <c r="W65" s="316">
        <v>0</v>
      </c>
      <c r="X65" s="316">
        <v>0</v>
      </c>
      <c r="Y65" s="316">
        <v>0</v>
      </c>
      <c r="Z65" s="316">
        <v>0</v>
      </c>
    </row>
    <row r="66" spans="1:26" x14ac:dyDescent="0.3">
      <c r="A66" s="318" t="s">
        <v>481</v>
      </c>
      <c r="B66" s="204">
        <v>0</v>
      </c>
      <c r="C66" s="204">
        <v>0</v>
      </c>
      <c r="D66" s="204">
        <v>0</v>
      </c>
      <c r="E66" s="204">
        <v>0</v>
      </c>
      <c r="F66" s="204">
        <v>0</v>
      </c>
      <c r="G66" s="204">
        <v>0</v>
      </c>
      <c r="H66" s="204">
        <v>0</v>
      </c>
      <c r="I66" s="204">
        <v>0</v>
      </c>
      <c r="J66" s="204">
        <v>0</v>
      </c>
      <c r="K66" s="204">
        <v>0</v>
      </c>
      <c r="L66" s="204">
        <v>0</v>
      </c>
      <c r="M66" s="204">
        <v>0</v>
      </c>
      <c r="N66" s="204">
        <v>0</v>
      </c>
      <c r="O66" s="204">
        <v>0</v>
      </c>
      <c r="P66" s="204">
        <v>0</v>
      </c>
      <c r="Q66" s="204">
        <v>0</v>
      </c>
      <c r="R66" s="204">
        <v>0</v>
      </c>
      <c r="S66" s="239">
        <v>0</v>
      </c>
      <c r="T66" s="319" t="e">
        <v>#DIV/0!</v>
      </c>
      <c r="U66" s="239">
        <v>0</v>
      </c>
      <c r="V66" s="239">
        <v>0</v>
      </c>
      <c r="W66" s="239">
        <v>0</v>
      </c>
      <c r="X66" s="239">
        <v>0</v>
      </c>
      <c r="Y66" s="239">
        <v>0</v>
      </c>
      <c r="Z66" s="239">
        <v>0</v>
      </c>
    </row>
    <row r="67" spans="1:26" x14ac:dyDescent="0.3">
      <c r="A67" s="318" t="s">
        <v>482</v>
      </c>
      <c r="B67" s="204">
        <v>0</v>
      </c>
      <c r="C67" s="204">
        <v>0</v>
      </c>
      <c r="D67" s="204">
        <v>0</v>
      </c>
      <c r="E67" s="204">
        <v>0</v>
      </c>
      <c r="F67" s="204">
        <v>0</v>
      </c>
      <c r="G67" s="204">
        <v>0</v>
      </c>
      <c r="H67" s="204">
        <v>0</v>
      </c>
      <c r="I67" s="204">
        <v>0</v>
      </c>
      <c r="J67" s="204">
        <v>0</v>
      </c>
      <c r="K67" s="204">
        <v>0</v>
      </c>
      <c r="L67" s="204">
        <v>0</v>
      </c>
      <c r="M67" s="204">
        <v>0</v>
      </c>
      <c r="N67" s="204">
        <v>0</v>
      </c>
      <c r="O67" s="204">
        <v>0</v>
      </c>
      <c r="P67" s="204">
        <v>0</v>
      </c>
      <c r="Q67" s="204">
        <v>0</v>
      </c>
      <c r="R67" s="204">
        <v>0</v>
      </c>
      <c r="S67" s="239">
        <v>0</v>
      </c>
      <c r="T67" s="319" t="e">
        <v>#DIV/0!</v>
      </c>
      <c r="U67" s="239">
        <v>0</v>
      </c>
      <c r="V67" s="239">
        <v>0</v>
      </c>
      <c r="W67" s="239">
        <v>0</v>
      </c>
      <c r="X67" s="239">
        <v>0</v>
      </c>
      <c r="Y67" s="239">
        <v>0</v>
      </c>
      <c r="Z67" s="239">
        <v>0</v>
      </c>
    </row>
    <row r="68" spans="1:26" x14ac:dyDescent="0.3">
      <c r="A68" s="318" t="s">
        <v>483</v>
      </c>
      <c r="B68" s="204">
        <v>0</v>
      </c>
      <c r="C68" s="204">
        <v>0</v>
      </c>
      <c r="D68" s="204">
        <v>0</v>
      </c>
      <c r="E68" s="204">
        <v>0</v>
      </c>
      <c r="F68" s="204">
        <v>0</v>
      </c>
      <c r="G68" s="204">
        <v>0</v>
      </c>
      <c r="H68" s="204">
        <v>0</v>
      </c>
      <c r="I68" s="204">
        <v>0</v>
      </c>
      <c r="J68" s="204">
        <v>0</v>
      </c>
      <c r="K68" s="204">
        <v>0</v>
      </c>
      <c r="L68" s="204">
        <v>0</v>
      </c>
      <c r="M68" s="204">
        <v>0</v>
      </c>
      <c r="N68" s="204">
        <v>0</v>
      </c>
      <c r="O68" s="204">
        <v>0</v>
      </c>
      <c r="P68" s="204">
        <v>0</v>
      </c>
      <c r="Q68" s="204">
        <v>0</v>
      </c>
      <c r="R68" s="204">
        <v>0</v>
      </c>
      <c r="S68" s="239">
        <v>0</v>
      </c>
      <c r="T68" s="319" t="e">
        <v>#DIV/0!</v>
      </c>
      <c r="U68" s="239">
        <v>0</v>
      </c>
      <c r="V68" s="239">
        <v>0</v>
      </c>
      <c r="W68" s="239">
        <v>0</v>
      </c>
      <c r="X68" s="239">
        <v>0</v>
      </c>
      <c r="Y68" s="239">
        <v>0</v>
      </c>
      <c r="Z68" s="239">
        <v>0</v>
      </c>
    </row>
    <row r="69" spans="1:26" x14ac:dyDescent="0.3">
      <c r="A69" s="318" t="s">
        <v>484</v>
      </c>
      <c r="B69" s="204">
        <v>0</v>
      </c>
      <c r="C69" s="204">
        <v>0</v>
      </c>
      <c r="D69" s="204">
        <v>0</v>
      </c>
      <c r="E69" s="204">
        <v>0</v>
      </c>
      <c r="F69" s="204">
        <v>0</v>
      </c>
      <c r="G69" s="204">
        <v>0</v>
      </c>
      <c r="H69" s="204">
        <v>0</v>
      </c>
      <c r="I69" s="204">
        <v>0</v>
      </c>
      <c r="J69" s="204">
        <v>0</v>
      </c>
      <c r="K69" s="204">
        <v>0</v>
      </c>
      <c r="L69" s="204">
        <v>0</v>
      </c>
      <c r="M69" s="204">
        <v>0</v>
      </c>
      <c r="N69" s="204">
        <v>0</v>
      </c>
      <c r="O69" s="204">
        <v>0</v>
      </c>
      <c r="P69" s="204">
        <v>0</v>
      </c>
      <c r="Q69" s="204">
        <v>0</v>
      </c>
      <c r="R69" s="204">
        <v>0</v>
      </c>
      <c r="S69" s="239">
        <v>0</v>
      </c>
      <c r="T69" s="319" t="e">
        <v>#DIV/0!</v>
      </c>
      <c r="U69" s="239">
        <v>0</v>
      </c>
      <c r="V69" s="239">
        <v>0</v>
      </c>
      <c r="W69" s="239">
        <v>0</v>
      </c>
      <c r="X69" s="239">
        <v>0</v>
      </c>
      <c r="Y69" s="239">
        <v>0</v>
      </c>
      <c r="Z69" s="239">
        <v>0</v>
      </c>
    </row>
    <row r="70" spans="1:26" x14ac:dyDescent="0.3">
      <c r="A70" s="318" t="s">
        <v>485</v>
      </c>
      <c r="B70" s="204">
        <v>0</v>
      </c>
      <c r="C70" s="204">
        <v>0</v>
      </c>
      <c r="D70" s="204">
        <v>0</v>
      </c>
      <c r="E70" s="204">
        <v>0</v>
      </c>
      <c r="F70" s="204">
        <v>0</v>
      </c>
      <c r="G70" s="204">
        <v>0</v>
      </c>
      <c r="H70" s="204">
        <v>0</v>
      </c>
      <c r="I70" s="204">
        <v>0</v>
      </c>
      <c r="J70" s="204">
        <v>0</v>
      </c>
      <c r="K70" s="204">
        <v>0</v>
      </c>
      <c r="L70" s="204">
        <v>0</v>
      </c>
      <c r="M70" s="204">
        <v>0</v>
      </c>
      <c r="N70" s="204">
        <v>0</v>
      </c>
      <c r="O70" s="204">
        <v>0</v>
      </c>
      <c r="P70" s="204">
        <v>0</v>
      </c>
      <c r="Q70" s="204">
        <v>0</v>
      </c>
      <c r="R70" s="204">
        <v>0</v>
      </c>
      <c r="S70" s="239">
        <v>0</v>
      </c>
      <c r="T70" s="319" t="e">
        <v>#DIV/0!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</row>
    <row r="71" spans="1:26" x14ac:dyDescent="0.3">
      <c r="A71" s="318" t="s">
        <v>486</v>
      </c>
      <c r="B71" s="204">
        <v>0</v>
      </c>
      <c r="C71" s="204">
        <v>0</v>
      </c>
      <c r="D71" s="204">
        <v>0</v>
      </c>
      <c r="E71" s="204">
        <v>0</v>
      </c>
      <c r="F71" s="204">
        <v>0</v>
      </c>
      <c r="G71" s="204">
        <v>0</v>
      </c>
      <c r="H71" s="204">
        <v>0</v>
      </c>
      <c r="I71" s="204">
        <v>0</v>
      </c>
      <c r="J71" s="204">
        <v>0</v>
      </c>
      <c r="K71" s="204">
        <v>0</v>
      </c>
      <c r="L71" s="204">
        <v>0</v>
      </c>
      <c r="M71" s="204">
        <v>0</v>
      </c>
      <c r="N71" s="204">
        <v>0</v>
      </c>
      <c r="O71" s="204">
        <v>0</v>
      </c>
      <c r="P71" s="204">
        <v>0</v>
      </c>
      <c r="Q71" s="204">
        <v>0</v>
      </c>
      <c r="R71" s="204">
        <v>0</v>
      </c>
      <c r="S71" s="239">
        <v>0</v>
      </c>
      <c r="T71" s="319" t="e">
        <v>#DIV/0!</v>
      </c>
      <c r="U71" s="239">
        <v>0</v>
      </c>
      <c r="V71" s="239">
        <v>0</v>
      </c>
      <c r="W71" s="239">
        <v>0</v>
      </c>
      <c r="X71" s="239">
        <v>0</v>
      </c>
      <c r="Y71" s="239">
        <v>0</v>
      </c>
      <c r="Z71" s="239">
        <v>0</v>
      </c>
    </row>
    <row r="72" spans="1:26" x14ac:dyDescent="0.3">
      <c r="A72" s="314" t="s">
        <v>487</v>
      </c>
      <c r="B72" s="315">
        <v>0</v>
      </c>
      <c r="C72" s="315">
        <v>0</v>
      </c>
      <c r="D72" s="315">
        <v>0</v>
      </c>
      <c r="E72" s="315">
        <v>0</v>
      </c>
      <c r="F72" s="315">
        <v>0</v>
      </c>
      <c r="G72" s="315">
        <v>0</v>
      </c>
      <c r="H72" s="315">
        <v>0</v>
      </c>
      <c r="I72" s="315">
        <v>0</v>
      </c>
      <c r="J72" s="315">
        <v>0</v>
      </c>
      <c r="K72" s="315">
        <v>0</v>
      </c>
      <c r="L72" s="315">
        <v>0</v>
      </c>
      <c r="M72" s="315">
        <v>0</v>
      </c>
      <c r="N72" s="315">
        <v>0</v>
      </c>
      <c r="O72" s="315">
        <v>0</v>
      </c>
      <c r="P72" s="315">
        <v>0</v>
      </c>
      <c r="Q72" s="315">
        <v>0</v>
      </c>
      <c r="R72" s="315">
        <v>0</v>
      </c>
      <c r="S72" s="316">
        <v>0</v>
      </c>
      <c r="T72" s="317" t="e">
        <v>#DIV/0!</v>
      </c>
      <c r="U72" s="316">
        <v>0</v>
      </c>
      <c r="V72" s="316">
        <v>0</v>
      </c>
      <c r="W72" s="316">
        <v>0</v>
      </c>
      <c r="X72" s="316">
        <v>0</v>
      </c>
      <c r="Y72" s="316">
        <v>0</v>
      </c>
      <c r="Z72" s="316">
        <v>0</v>
      </c>
    </row>
    <row r="73" spans="1:26" x14ac:dyDescent="0.3">
      <c r="A73" s="318" t="s">
        <v>488</v>
      </c>
      <c r="B73" s="204">
        <v>0</v>
      </c>
      <c r="C73" s="204">
        <v>0</v>
      </c>
      <c r="D73" s="204">
        <v>0</v>
      </c>
      <c r="E73" s="204">
        <v>0</v>
      </c>
      <c r="F73" s="204">
        <v>0</v>
      </c>
      <c r="G73" s="204">
        <v>0</v>
      </c>
      <c r="H73" s="204">
        <v>0</v>
      </c>
      <c r="I73" s="204">
        <v>0</v>
      </c>
      <c r="J73" s="204">
        <v>0</v>
      </c>
      <c r="K73" s="204">
        <v>0</v>
      </c>
      <c r="L73" s="204">
        <v>0</v>
      </c>
      <c r="M73" s="204">
        <v>0</v>
      </c>
      <c r="N73" s="204">
        <v>0</v>
      </c>
      <c r="O73" s="204">
        <v>0</v>
      </c>
      <c r="P73" s="204">
        <v>0</v>
      </c>
      <c r="Q73" s="204">
        <v>0</v>
      </c>
      <c r="R73" s="204">
        <v>0</v>
      </c>
      <c r="S73" s="239">
        <v>0</v>
      </c>
      <c r="T73" s="319" t="e">
        <v>#DIV/0!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</row>
    <row r="74" spans="1:26" x14ac:dyDescent="0.3">
      <c r="A74" s="318" t="s">
        <v>489</v>
      </c>
      <c r="B74" s="204">
        <v>0</v>
      </c>
      <c r="C74" s="204">
        <v>0</v>
      </c>
      <c r="D74" s="204">
        <v>0</v>
      </c>
      <c r="E74" s="204">
        <v>0</v>
      </c>
      <c r="F74" s="204">
        <v>0</v>
      </c>
      <c r="G74" s="204">
        <v>0</v>
      </c>
      <c r="H74" s="204">
        <v>0</v>
      </c>
      <c r="I74" s="204">
        <v>0</v>
      </c>
      <c r="J74" s="204">
        <v>0</v>
      </c>
      <c r="K74" s="204">
        <v>0</v>
      </c>
      <c r="L74" s="204">
        <v>0</v>
      </c>
      <c r="M74" s="204">
        <v>0</v>
      </c>
      <c r="N74" s="204">
        <v>0</v>
      </c>
      <c r="O74" s="204">
        <v>0</v>
      </c>
      <c r="P74" s="204">
        <v>0</v>
      </c>
      <c r="Q74" s="204">
        <v>0</v>
      </c>
      <c r="R74" s="204">
        <v>0</v>
      </c>
      <c r="S74" s="239">
        <v>0</v>
      </c>
      <c r="T74" s="319" t="e">
        <v>#DIV/0!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</row>
    <row r="75" spans="1:26" s="321" customFormat="1" x14ac:dyDescent="0.3">
      <c r="A75" s="314" t="s">
        <v>490</v>
      </c>
      <c r="B75" s="320">
        <v>0</v>
      </c>
      <c r="C75" s="320">
        <v>0</v>
      </c>
      <c r="D75" s="320">
        <v>0</v>
      </c>
      <c r="E75" s="320">
        <v>0</v>
      </c>
      <c r="F75" s="320">
        <v>0</v>
      </c>
      <c r="G75" s="320">
        <v>0</v>
      </c>
      <c r="H75" s="320">
        <v>0</v>
      </c>
      <c r="I75" s="320">
        <v>0</v>
      </c>
      <c r="J75" s="320">
        <v>0</v>
      </c>
      <c r="K75" s="320">
        <v>0</v>
      </c>
      <c r="L75" s="320">
        <v>0</v>
      </c>
      <c r="M75" s="320">
        <v>0</v>
      </c>
      <c r="N75" s="320">
        <v>0</v>
      </c>
      <c r="O75" s="320">
        <v>0</v>
      </c>
      <c r="P75" s="320">
        <v>0</v>
      </c>
      <c r="Q75" s="320">
        <v>0</v>
      </c>
      <c r="R75" s="320">
        <v>0</v>
      </c>
      <c r="S75" s="316">
        <v>0</v>
      </c>
      <c r="T75" s="317" t="e">
        <v>#DIV/0!</v>
      </c>
      <c r="U75" s="316">
        <v>0</v>
      </c>
      <c r="V75" s="316">
        <v>0</v>
      </c>
      <c r="W75" s="316">
        <v>0</v>
      </c>
      <c r="X75" s="316">
        <v>0</v>
      </c>
      <c r="Y75" s="316">
        <v>0</v>
      </c>
      <c r="Z75" s="316">
        <v>0</v>
      </c>
    </row>
    <row r="76" spans="1:26" s="321" customFormat="1" x14ac:dyDescent="0.3">
      <c r="A76" s="314" t="s">
        <v>491</v>
      </c>
      <c r="B76" s="320">
        <v>0</v>
      </c>
      <c r="C76" s="320">
        <v>0</v>
      </c>
      <c r="D76" s="320">
        <v>0</v>
      </c>
      <c r="E76" s="320">
        <v>0</v>
      </c>
      <c r="F76" s="320">
        <v>0</v>
      </c>
      <c r="G76" s="320">
        <v>0</v>
      </c>
      <c r="H76" s="320">
        <v>0</v>
      </c>
      <c r="I76" s="320">
        <v>0</v>
      </c>
      <c r="J76" s="320">
        <v>0</v>
      </c>
      <c r="K76" s="320">
        <v>0</v>
      </c>
      <c r="L76" s="320">
        <v>0</v>
      </c>
      <c r="M76" s="320">
        <v>0</v>
      </c>
      <c r="N76" s="320">
        <v>0</v>
      </c>
      <c r="O76" s="320">
        <v>0</v>
      </c>
      <c r="P76" s="320">
        <v>0</v>
      </c>
      <c r="Q76" s="320">
        <v>0</v>
      </c>
      <c r="R76" s="320">
        <v>0</v>
      </c>
      <c r="S76" s="316">
        <v>0</v>
      </c>
      <c r="T76" s="317" t="e">
        <v>#DIV/0!</v>
      </c>
      <c r="U76" s="316">
        <v>0</v>
      </c>
      <c r="V76" s="316">
        <v>0</v>
      </c>
      <c r="W76" s="316">
        <v>0</v>
      </c>
      <c r="X76" s="316">
        <v>0</v>
      </c>
      <c r="Y76" s="316">
        <v>0</v>
      </c>
      <c r="Z76" s="316">
        <v>0</v>
      </c>
    </row>
    <row r="77" spans="1:26" s="321" customFormat="1" x14ac:dyDescent="0.3">
      <c r="A77" s="314" t="s">
        <v>492</v>
      </c>
      <c r="B77" s="320">
        <v>0</v>
      </c>
      <c r="C77" s="320">
        <v>0</v>
      </c>
      <c r="D77" s="320">
        <v>0</v>
      </c>
      <c r="E77" s="320">
        <v>0</v>
      </c>
      <c r="F77" s="320">
        <v>0</v>
      </c>
      <c r="G77" s="320">
        <v>0</v>
      </c>
      <c r="H77" s="320">
        <v>0</v>
      </c>
      <c r="I77" s="320">
        <v>0</v>
      </c>
      <c r="J77" s="320">
        <v>0</v>
      </c>
      <c r="K77" s="320">
        <v>0</v>
      </c>
      <c r="L77" s="320">
        <v>0</v>
      </c>
      <c r="M77" s="320">
        <v>0</v>
      </c>
      <c r="N77" s="320">
        <v>0</v>
      </c>
      <c r="O77" s="320">
        <v>0</v>
      </c>
      <c r="P77" s="320">
        <v>0</v>
      </c>
      <c r="Q77" s="320">
        <v>0</v>
      </c>
      <c r="R77" s="320">
        <v>0</v>
      </c>
      <c r="S77" s="316">
        <v>0</v>
      </c>
      <c r="T77" s="317" t="e">
        <v>#DIV/0!</v>
      </c>
      <c r="U77" s="316">
        <v>0</v>
      </c>
      <c r="V77" s="316">
        <v>0</v>
      </c>
      <c r="W77" s="316">
        <v>0</v>
      </c>
      <c r="X77" s="316">
        <v>0</v>
      </c>
      <c r="Y77" s="316">
        <v>0</v>
      </c>
      <c r="Z77" s="316">
        <v>0</v>
      </c>
    </row>
    <row r="78" spans="1:26" x14ac:dyDescent="0.3">
      <c r="A78" s="314" t="s">
        <v>493</v>
      </c>
      <c r="B78" s="315">
        <v>0</v>
      </c>
      <c r="C78" s="315">
        <v>0</v>
      </c>
      <c r="D78" s="315">
        <v>0</v>
      </c>
      <c r="E78" s="315">
        <v>0</v>
      </c>
      <c r="F78" s="315">
        <v>0</v>
      </c>
      <c r="G78" s="315">
        <v>0</v>
      </c>
      <c r="H78" s="315">
        <v>0</v>
      </c>
      <c r="I78" s="315">
        <v>0</v>
      </c>
      <c r="J78" s="315">
        <v>0</v>
      </c>
      <c r="K78" s="315">
        <v>0</v>
      </c>
      <c r="L78" s="315">
        <v>0</v>
      </c>
      <c r="M78" s="315">
        <v>0</v>
      </c>
      <c r="N78" s="315">
        <v>0</v>
      </c>
      <c r="O78" s="315">
        <v>0</v>
      </c>
      <c r="P78" s="315">
        <v>0</v>
      </c>
      <c r="Q78" s="315">
        <v>0</v>
      </c>
      <c r="R78" s="315">
        <v>0</v>
      </c>
      <c r="S78" s="316">
        <v>0</v>
      </c>
      <c r="T78" s="317" t="e">
        <v>#DIV/0!</v>
      </c>
      <c r="U78" s="316">
        <v>0</v>
      </c>
      <c r="V78" s="316">
        <v>0</v>
      </c>
      <c r="W78" s="316">
        <v>0</v>
      </c>
      <c r="X78" s="316">
        <v>0</v>
      </c>
      <c r="Y78" s="316">
        <v>0</v>
      </c>
      <c r="Z78" s="316">
        <v>0</v>
      </c>
    </row>
    <row r="79" spans="1:26" x14ac:dyDescent="0.3">
      <c r="A79" s="318" t="s">
        <v>494</v>
      </c>
      <c r="B79" s="204">
        <v>0</v>
      </c>
      <c r="C79" s="204">
        <v>0</v>
      </c>
      <c r="D79" s="204">
        <v>0</v>
      </c>
      <c r="E79" s="204">
        <v>0</v>
      </c>
      <c r="F79" s="204">
        <v>0</v>
      </c>
      <c r="G79" s="204">
        <v>0</v>
      </c>
      <c r="H79" s="204">
        <v>0</v>
      </c>
      <c r="I79" s="204">
        <v>0</v>
      </c>
      <c r="J79" s="204">
        <v>0</v>
      </c>
      <c r="K79" s="204">
        <v>0</v>
      </c>
      <c r="L79" s="204">
        <v>0</v>
      </c>
      <c r="M79" s="204">
        <v>0</v>
      </c>
      <c r="N79" s="204">
        <v>0</v>
      </c>
      <c r="O79" s="204">
        <v>0</v>
      </c>
      <c r="P79" s="204">
        <v>0</v>
      </c>
      <c r="Q79" s="204">
        <v>0</v>
      </c>
      <c r="R79" s="204">
        <v>0</v>
      </c>
      <c r="S79" s="239">
        <v>0</v>
      </c>
      <c r="T79" s="319" t="e">
        <v>#DIV/0!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</row>
    <row r="80" spans="1:26" x14ac:dyDescent="0.3">
      <c r="A80" s="318" t="s">
        <v>495</v>
      </c>
      <c r="B80" s="204">
        <v>0</v>
      </c>
      <c r="C80" s="204">
        <v>0</v>
      </c>
      <c r="D80" s="204">
        <v>0</v>
      </c>
      <c r="E80" s="204">
        <v>0</v>
      </c>
      <c r="F80" s="204">
        <v>0</v>
      </c>
      <c r="G80" s="204">
        <v>0</v>
      </c>
      <c r="H80" s="204">
        <v>0</v>
      </c>
      <c r="I80" s="204">
        <v>0</v>
      </c>
      <c r="J80" s="204">
        <v>0</v>
      </c>
      <c r="K80" s="204">
        <v>0</v>
      </c>
      <c r="L80" s="204">
        <v>0</v>
      </c>
      <c r="M80" s="204">
        <v>0</v>
      </c>
      <c r="N80" s="204">
        <v>0</v>
      </c>
      <c r="O80" s="204">
        <v>0</v>
      </c>
      <c r="P80" s="204">
        <v>0</v>
      </c>
      <c r="Q80" s="204">
        <v>0</v>
      </c>
      <c r="R80" s="204">
        <v>0</v>
      </c>
      <c r="S80" s="239">
        <v>0</v>
      </c>
      <c r="T80" s="319" t="e">
        <v>#DIV/0!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</row>
    <row r="81" spans="1:26" x14ac:dyDescent="0.3">
      <c r="A81" s="314" t="s">
        <v>496</v>
      </c>
      <c r="B81" s="315">
        <v>0</v>
      </c>
      <c r="C81" s="315">
        <v>0</v>
      </c>
      <c r="D81" s="315">
        <v>0</v>
      </c>
      <c r="E81" s="315">
        <v>0</v>
      </c>
      <c r="F81" s="315">
        <v>0</v>
      </c>
      <c r="G81" s="315">
        <v>0</v>
      </c>
      <c r="H81" s="315">
        <v>0</v>
      </c>
      <c r="I81" s="315">
        <v>0</v>
      </c>
      <c r="J81" s="315">
        <v>0</v>
      </c>
      <c r="K81" s="315">
        <v>0</v>
      </c>
      <c r="L81" s="315">
        <v>0</v>
      </c>
      <c r="M81" s="315">
        <v>0</v>
      </c>
      <c r="N81" s="315">
        <v>0</v>
      </c>
      <c r="O81" s="315">
        <v>0</v>
      </c>
      <c r="P81" s="315">
        <v>0</v>
      </c>
      <c r="Q81" s="315">
        <v>0</v>
      </c>
      <c r="R81" s="315">
        <v>0</v>
      </c>
      <c r="S81" s="316">
        <v>0</v>
      </c>
      <c r="T81" s="317" t="e">
        <v>#DIV/0!</v>
      </c>
      <c r="U81" s="316">
        <v>0</v>
      </c>
      <c r="V81" s="316">
        <v>0</v>
      </c>
      <c r="W81" s="316">
        <v>0</v>
      </c>
      <c r="X81" s="316">
        <v>0</v>
      </c>
      <c r="Y81" s="316">
        <v>0</v>
      </c>
      <c r="Z81" s="316">
        <v>0</v>
      </c>
    </row>
    <row r="82" spans="1:26" x14ac:dyDescent="0.3">
      <c r="A82" s="322" t="s">
        <v>497</v>
      </c>
      <c r="B82" s="204">
        <v>0</v>
      </c>
      <c r="C82" s="204">
        <v>0</v>
      </c>
      <c r="D82" s="204">
        <v>0</v>
      </c>
      <c r="E82" s="204">
        <v>0</v>
      </c>
      <c r="F82" s="204">
        <v>0</v>
      </c>
      <c r="G82" s="204">
        <v>0</v>
      </c>
      <c r="H82" s="204">
        <v>0</v>
      </c>
      <c r="I82" s="204">
        <v>0</v>
      </c>
      <c r="J82" s="204">
        <v>0</v>
      </c>
      <c r="K82" s="204">
        <v>0</v>
      </c>
      <c r="L82" s="204">
        <v>0</v>
      </c>
      <c r="M82" s="204">
        <v>0</v>
      </c>
      <c r="N82" s="204">
        <v>0</v>
      </c>
      <c r="O82" s="204">
        <v>0</v>
      </c>
      <c r="P82" s="204">
        <v>0</v>
      </c>
      <c r="Q82" s="204">
        <v>0</v>
      </c>
      <c r="R82" s="204">
        <v>0</v>
      </c>
      <c r="S82" s="239">
        <v>0</v>
      </c>
      <c r="T82" s="319" t="e">
        <v>#DIV/0!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</row>
    <row r="83" spans="1:26" x14ac:dyDescent="0.3">
      <c r="A83" s="322" t="s">
        <v>498</v>
      </c>
      <c r="B83" s="204">
        <v>0</v>
      </c>
      <c r="C83" s="204">
        <v>0</v>
      </c>
      <c r="D83" s="204">
        <v>0</v>
      </c>
      <c r="E83" s="204">
        <v>0</v>
      </c>
      <c r="F83" s="204">
        <v>0</v>
      </c>
      <c r="G83" s="204">
        <v>0</v>
      </c>
      <c r="H83" s="204">
        <v>0</v>
      </c>
      <c r="I83" s="204">
        <v>0</v>
      </c>
      <c r="J83" s="204">
        <v>0</v>
      </c>
      <c r="K83" s="204">
        <v>0</v>
      </c>
      <c r="L83" s="204">
        <v>0</v>
      </c>
      <c r="M83" s="204">
        <v>0</v>
      </c>
      <c r="N83" s="204">
        <v>0</v>
      </c>
      <c r="O83" s="204">
        <v>0</v>
      </c>
      <c r="P83" s="204">
        <v>0</v>
      </c>
      <c r="Q83" s="204">
        <v>0</v>
      </c>
      <c r="R83" s="204">
        <v>0</v>
      </c>
      <c r="S83" s="239">
        <v>0</v>
      </c>
      <c r="T83" s="319" t="e">
        <v>#DIV/0!</v>
      </c>
      <c r="U83" s="239">
        <v>0</v>
      </c>
      <c r="V83" s="239">
        <v>0</v>
      </c>
      <c r="W83" s="239">
        <v>0</v>
      </c>
      <c r="X83" s="239">
        <v>0</v>
      </c>
      <c r="Y83" s="239">
        <v>0</v>
      </c>
      <c r="Z83" s="239">
        <v>0</v>
      </c>
    </row>
    <row r="84" spans="1:26" x14ac:dyDescent="0.3">
      <c r="A84" s="322" t="s">
        <v>499</v>
      </c>
      <c r="B84" s="204">
        <v>0</v>
      </c>
      <c r="C84" s="204">
        <v>0</v>
      </c>
      <c r="D84" s="204">
        <v>0</v>
      </c>
      <c r="E84" s="204">
        <v>0</v>
      </c>
      <c r="F84" s="204">
        <v>0</v>
      </c>
      <c r="G84" s="204">
        <v>0</v>
      </c>
      <c r="H84" s="204">
        <v>0</v>
      </c>
      <c r="I84" s="204">
        <v>0</v>
      </c>
      <c r="J84" s="204">
        <v>0</v>
      </c>
      <c r="K84" s="204">
        <v>0</v>
      </c>
      <c r="L84" s="204">
        <v>0</v>
      </c>
      <c r="M84" s="204">
        <v>0</v>
      </c>
      <c r="N84" s="204">
        <v>0</v>
      </c>
      <c r="O84" s="204">
        <v>0</v>
      </c>
      <c r="P84" s="204">
        <v>0</v>
      </c>
      <c r="Q84" s="204">
        <v>0</v>
      </c>
      <c r="R84" s="204">
        <v>0</v>
      </c>
      <c r="S84" s="239">
        <v>0</v>
      </c>
      <c r="T84" s="319" t="e">
        <v>#DIV/0!</v>
      </c>
      <c r="U84" s="239">
        <v>0</v>
      </c>
      <c r="V84" s="239">
        <v>0</v>
      </c>
      <c r="W84" s="239">
        <v>0</v>
      </c>
      <c r="X84" s="239">
        <v>0</v>
      </c>
      <c r="Y84" s="239">
        <v>0</v>
      </c>
      <c r="Z84" s="239">
        <v>0</v>
      </c>
    </row>
    <row r="85" spans="1:26" x14ac:dyDescent="0.3">
      <c r="A85" s="322" t="s">
        <v>500</v>
      </c>
      <c r="B85" s="204">
        <v>0</v>
      </c>
      <c r="C85" s="204">
        <v>0</v>
      </c>
      <c r="D85" s="204">
        <v>0</v>
      </c>
      <c r="E85" s="204">
        <v>0</v>
      </c>
      <c r="F85" s="204">
        <v>0</v>
      </c>
      <c r="G85" s="204">
        <v>0</v>
      </c>
      <c r="H85" s="204">
        <v>0</v>
      </c>
      <c r="I85" s="204">
        <v>0</v>
      </c>
      <c r="J85" s="204">
        <v>0</v>
      </c>
      <c r="K85" s="204">
        <v>0</v>
      </c>
      <c r="L85" s="204">
        <v>0</v>
      </c>
      <c r="M85" s="204">
        <v>0</v>
      </c>
      <c r="N85" s="204">
        <v>0</v>
      </c>
      <c r="O85" s="204">
        <v>0</v>
      </c>
      <c r="P85" s="204">
        <v>0</v>
      </c>
      <c r="Q85" s="204">
        <v>0</v>
      </c>
      <c r="R85" s="204">
        <v>0</v>
      </c>
      <c r="S85" s="239">
        <v>0</v>
      </c>
      <c r="T85" s="319" t="e">
        <v>#DIV/0!</v>
      </c>
      <c r="U85" s="239">
        <v>0</v>
      </c>
      <c r="V85" s="239">
        <v>0</v>
      </c>
      <c r="W85" s="239">
        <v>0</v>
      </c>
      <c r="X85" s="239">
        <v>0</v>
      </c>
      <c r="Y85" s="239">
        <v>0</v>
      </c>
      <c r="Z85" s="239">
        <v>0</v>
      </c>
    </row>
    <row r="86" spans="1:26" x14ac:dyDescent="0.3">
      <c r="A86" s="322" t="s">
        <v>501</v>
      </c>
      <c r="B86" s="204">
        <v>0</v>
      </c>
      <c r="C86" s="204">
        <v>0</v>
      </c>
      <c r="D86" s="204">
        <v>0</v>
      </c>
      <c r="E86" s="204">
        <v>0</v>
      </c>
      <c r="F86" s="204">
        <v>0</v>
      </c>
      <c r="G86" s="204">
        <v>0</v>
      </c>
      <c r="H86" s="204">
        <v>0</v>
      </c>
      <c r="I86" s="204">
        <v>0</v>
      </c>
      <c r="J86" s="204">
        <v>0</v>
      </c>
      <c r="K86" s="204">
        <v>0</v>
      </c>
      <c r="L86" s="204">
        <v>0</v>
      </c>
      <c r="M86" s="204">
        <v>0</v>
      </c>
      <c r="N86" s="204">
        <v>0</v>
      </c>
      <c r="O86" s="204">
        <v>0</v>
      </c>
      <c r="P86" s="204">
        <v>0</v>
      </c>
      <c r="Q86" s="204">
        <v>0</v>
      </c>
      <c r="R86" s="204">
        <v>0</v>
      </c>
      <c r="S86" s="239">
        <v>0</v>
      </c>
      <c r="T86" s="319" t="e">
        <v>#DIV/0!</v>
      </c>
      <c r="U86" s="239">
        <v>0</v>
      </c>
      <c r="V86" s="239">
        <v>0</v>
      </c>
      <c r="W86" s="239">
        <v>0</v>
      </c>
      <c r="X86" s="239">
        <v>0</v>
      </c>
      <c r="Y86" s="239">
        <v>0</v>
      </c>
      <c r="Z86" s="239">
        <v>0</v>
      </c>
    </row>
    <row r="87" spans="1:26" x14ac:dyDescent="0.3">
      <c r="A87" s="322" t="s">
        <v>502</v>
      </c>
      <c r="B87" s="204">
        <v>0</v>
      </c>
      <c r="C87" s="204">
        <v>0</v>
      </c>
      <c r="D87" s="204">
        <v>0</v>
      </c>
      <c r="E87" s="204">
        <v>0</v>
      </c>
      <c r="F87" s="204">
        <v>0</v>
      </c>
      <c r="G87" s="204">
        <v>0</v>
      </c>
      <c r="H87" s="204">
        <v>0</v>
      </c>
      <c r="I87" s="204">
        <v>0</v>
      </c>
      <c r="J87" s="204">
        <v>0</v>
      </c>
      <c r="K87" s="204">
        <v>0</v>
      </c>
      <c r="L87" s="204">
        <v>0</v>
      </c>
      <c r="M87" s="204">
        <v>0</v>
      </c>
      <c r="N87" s="204">
        <v>0</v>
      </c>
      <c r="O87" s="204">
        <v>0</v>
      </c>
      <c r="P87" s="204">
        <v>0</v>
      </c>
      <c r="Q87" s="204">
        <v>0</v>
      </c>
      <c r="R87" s="204">
        <v>0</v>
      </c>
      <c r="S87" s="239">
        <v>0</v>
      </c>
      <c r="T87" s="319" t="e">
        <v>#DIV/0!</v>
      </c>
      <c r="U87" s="239">
        <v>0</v>
      </c>
      <c r="V87" s="239">
        <v>0</v>
      </c>
      <c r="W87" s="239">
        <v>0</v>
      </c>
      <c r="X87" s="239">
        <v>0</v>
      </c>
      <c r="Y87" s="239">
        <v>0</v>
      </c>
      <c r="Z87" s="239">
        <v>0</v>
      </c>
    </row>
    <row r="88" spans="1:26" x14ac:dyDescent="0.3">
      <c r="A88" s="322" t="s">
        <v>503</v>
      </c>
      <c r="B88" s="204">
        <v>0</v>
      </c>
      <c r="C88" s="204">
        <v>0</v>
      </c>
      <c r="D88" s="204">
        <v>0</v>
      </c>
      <c r="E88" s="204">
        <v>0</v>
      </c>
      <c r="F88" s="204">
        <v>0</v>
      </c>
      <c r="G88" s="204">
        <v>0</v>
      </c>
      <c r="H88" s="204">
        <v>0</v>
      </c>
      <c r="I88" s="204">
        <v>0</v>
      </c>
      <c r="J88" s="204">
        <v>0</v>
      </c>
      <c r="K88" s="204">
        <v>0</v>
      </c>
      <c r="L88" s="204">
        <v>0</v>
      </c>
      <c r="M88" s="204">
        <v>0</v>
      </c>
      <c r="N88" s="204">
        <v>0</v>
      </c>
      <c r="O88" s="204">
        <v>0</v>
      </c>
      <c r="P88" s="204">
        <v>0</v>
      </c>
      <c r="Q88" s="204">
        <v>0</v>
      </c>
      <c r="R88" s="204">
        <v>0</v>
      </c>
      <c r="S88" s="239">
        <v>0</v>
      </c>
      <c r="T88" s="319" t="e">
        <v>#DIV/0!</v>
      </c>
      <c r="U88" s="239">
        <v>0</v>
      </c>
      <c r="V88" s="239">
        <v>0</v>
      </c>
      <c r="W88" s="239">
        <v>0</v>
      </c>
      <c r="X88" s="239">
        <v>0</v>
      </c>
      <c r="Y88" s="239">
        <v>0</v>
      </c>
      <c r="Z88" s="239">
        <v>0</v>
      </c>
    </row>
    <row r="89" spans="1:26" x14ac:dyDescent="0.3">
      <c r="A89" s="322" t="s">
        <v>504</v>
      </c>
      <c r="B89" s="204">
        <v>0</v>
      </c>
      <c r="C89" s="204">
        <v>0</v>
      </c>
      <c r="D89" s="204">
        <v>0</v>
      </c>
      <c r="E89" s="204">
        <v>0</v>
      </c>
      <c r="F89" s="204">
        <v>0</v>
      </c>
      <c r="G89" s="204">
        <v>0</v>
      </c>
      <c r="H89" s="204">
        <v>0</v>
      </c>
      <c r="I89" s="204">
        <v>0</v>
      </c>
      <c r="J89" s="204">
        <v>0</v>
      </c>
      <c r="K89" s="204">
        <v>0</v>
      </c>
      <c r="L89" s="204">
        <v>0</v>
      </c>
      <c r="M89" s="204">
        <v>0</v>
      </c>
      <c r="N89" s="204">
        <v>0</v>
      </c>
      <c r="O89" s="204">
        <v>0</v>
      </c>
      <c r="P89" s="204">
        <v>0</v>
      </c>
      <c r="Q89" s="204">
        <v>0</v>
      </c>
      <c r="R89" s="204">
        <v>0</v>
      </c>
      <c r="S89" s="239">
        <v>0</v>
      </c>
      <c r="T89" s="319" t="e">
        <v>#DIV/0!</v>
      </c>
      <c r="U89" s="239">
        <v>0</v>
      </c>
      <c r="V89" s="239">
        <v>0</v>
      </c>
      <c r="W89" s="239">
        <v>0</v>
      </c>
      <c r="X89" s="239">
        <v>0</v>
      </c>
      <c r="Y89" s="239">
        <v>0</v>
      </c>
      <c r="Z89" s="239">
        <v>0</v>
      </c>
    </row>
    <row r="90" spans="1:26" x14ac:dyDescent="0.3">
      <c r="A90" s="322" t="s">
        <v>505</v>
      </c>
      <c r="B90" s="204">
        <v>0</v>
      </c>
      <c r="C90" s="204">
        <v>0</v>
      </c>
      <c r="D90" s="204">
        <v>0</v>
      </c>
      <c r="E90" s="204">
        <v>0</v>
      </c>
      <c r="F90" s="204">
        <v>0</v>
      </c>
      <c r="G90" s="204">
        <v>0</v>
      </c>
      <c r="H90" s="204">
        <v>0</v>
      </c>
      <c r="I90" s="204">
        <v>0</v>
      </c>
      <c r="J90" s="204">
        <v>0</v>
      </c>
      <c r="K90" s="204">
        <v>0</v>
      </c>
      <c r="L90" s="204">
        <v>0</v>
      </c>
      <c r="M90" s="204">
        <v>0</v>
      </c>
      <c r="N90" s="204">
        <v>0</v>
      </c>
      <c r="O90" s="204">
        <v>0</v>
      </c>
      <c r="P90" s="204">
        <v>0</v>
      </c>
      <c r="Q90" s="204">
        <v>0</v>
      </c>
      <c r="R90" s="204">
        <v>0</v>
      </c>
      <c r="S90" s="239">
        <v>0</v>
      </c>
      <c r="T90" s="319" t="e">
        <v>#DIV/0!</v>
      </c>
      <c r="U90" s="239">
        <v>0</v>
      </c>
      <c r="V90" s="239">
        <v>0</v>
      </c>
      <c r="W90" s="239">
        <v>0</v>
      </c>
      <c r="X90" s="239">
        <v>0</v>
      </c>
      <c r="Y90" s="239">
        <v>0</v>
      </c>
      <c r="Z90" s="239">
        <v>0</v>
      </c>
    </row>
    <row r="91" spans="1:26" x14ac:dyDescent="0.3">
      <c r="A91" s="322" t="s">
        <v>506</v>
      </c>
      <c r="B91" s="204">
        <v>0</v>
      </c>
      <c r="C91" s="204">
        <v>0</v>
      </c>
      <c r="D91" s="204">
        <v>0</v>
      </c>
      <c r="E91" s="204">
        <v>0</v>
      </c>
      <c r="F91" s="204">
        <v>0</v>
      </c>
      <c r="G91" s="204">
        <v>0</v>
      </c>
      <c r="H91" s="204">
        <v>0</v>
      </c>
      <c r="I91" s="204">
        <v>0</v>
      </c>
      <c r="J91" s="204">
        <v>0</v>
      </c>
      <c r="K91" s="204">
        <v>0</v>
      </c>
      <c r="L91" s="204">
        <v>0</v>
      </c>
      <c r="M91" s="204">
        <v>0</v>
      </c>
      <c r="N91" s="204">
        <v>0</v>
      </c>
      <c r="O91" s="204">
        <v>0</v>
      </c>
      <c r="P91" s="204">
        <v>0</v>
      </c>
      <c r="Q91" s="204">
        <v>0</v>
      </c>
      <c r="R91" s="204">
        <v>0</v>
      </c>
      <c r="S91" s="239">
        <v>0</v>
      </c>
      <c r="T91" s="319" t="e">
        <v>#DIV/0!</v>
      </c>
      <c r="U91" s="239">
        <v>0</v>
      </c>
      <c r="V91" s="239">
        <v>0</v>
      </c>
      <c r="W91" s="239">
        <v>0</v>
      </c>
      <c r="X91" s="239">
        <v>0</v>
      </c>
      <c r="Y91" s="239">
        <v>0</v>
      </c>
      <c r="Z91" s="239">
        <v>0</v>
      </c>
    </row>
    <row r="92" spans="1:26" x14ac:dyDescent="0.3">
      <c r="A92" s="322" t="s">
        <v>507</v>
      </c>
      <c r="B92" s="204">
        <v>0</v>
      </c>
      <c r="C92" s="204">
        <v>0</v>
      </c>
      <c r="D92" s="204">
        <v>0</v>
      </c>
      <c r="E92" s="204">
        <v>0</v>
      </c>
      <c r="F92" s="204">
        <v>0</v>
      </c>
      <c r="G92" s="204">
        <v>0</v>
      </c>
      <c r="H92" s="204">
        <v>0</v>
      </c>
      <c r="I92" s="204">
        <v>0</v>
      </c>
      <c r="J92" s="204">
        <v>0</v>
      </c>
      <c r="K92" s="204">
        <v>0</v>
      </c>
      <c r="L92" s="204">
        <v>0</v>
      </c>
      <c r="M92" s="204">
        <v>0</v>
      </c>
      <c r="N92" s="204">
        <v>0</v>
      </c>
      <c r="O92" s="204">
        <v>0</v>
      </c>
      <c r="P92" s="204">
        <v>0</v>
      </c>
      <c r="Q92" s="204">
        <v>0</v>
      </c>
      <c r="R92" s="204">
        <v>0</v>
      </c>
      <c r="S92" s="239">
        <v>0</v>
      </c>
      <c r="T92" s="319" t="e">
        <v>#DIV/0!</v>
      </c>
      <c r="U92" s="239">
        <v>0</v>
      </c>
      <c r="V92" s="239">
        <v>0</v>
      </c>
      <c r="W92" s="239">
        <v>0</v>
      </c>
      <c r="X92" s="239">
        <v>0</v>
      </c>
      <c r="Y92" s="239">
        <v>0</v>
      </c>
      <c r="Z92" s="239">
        <v>0</v>
      </c>
    </row>
    <row r="93" spans="1:26" x14ac:dyDescent="0.3">
      <c r="A93" s="322" t="s">
        <v>508</v>
      </c>
      <c r="B93" s="204">
        <v>0</v>
      </c>
      <c r="C93" s="204">
        <v>0</v>
      </c>
      <c r="D93" s="204">
        <v>0</v>
      </c>
      <c r="E93" s="204">
        <v>0</v>
      </c>
      <c r="F93" s="204">
        <v>0</v>
      </c>
      <c r="G93" s="204">
        <v>0</v>
      </c>
      <c r="H93" s="204">
        <v>0</v>
      </c>
      <c r="I93" s="204">
        <v>0</v>
      </c>
      <c r="J93" s="204">
        <v>0</v>
      </c>
      <c r="K93" s="204">
        <v>0</v>
      </c>
      <c r="L93" s="204">
        <v>0</v>
      </c>
      <c r="M93" s="204">
        <v>0</v>
      </c>
      <c r="N93" s="204">
        <v>0</v>
      </c>
      <c r="O93" s="204">
        <v>0</v>
      </c>
      <c r="P93" s="204">
        <v>0</v>
      </c>
      <c r="Q93" s="204">
        <v>0</v>
      </c>
      <c r="R93" s="204">
        <v>0</v>
      </c>
      <c r="S93" s="239">
        <v>0</v>
      </c>
      <c r="T93" s="319" t="e">
        <v>#DIV/0!</v>
      </c>
      <c r="U93" s="239">
        <v>0</v>
      </c>
      <c r="V93" s="239">
        <v>0</v>
      </c>
      <c r="W93" s="239">
        <v>0</v>
      </c>
      <c r="X93" s="239">
        <v>0</v>
      </c>
      <c r="Y93" s="239">
        <v>0</v>
      </c>
      <c r="Z93" s="239">
        <v>0</v>
      </c>
    </row>
    <row r="94" spans="1:26" x14ac:dyDescent="0.3">
      <c r="A94" s="322" t="s">
        <v>509</v>
      </c>
      <c r="B94" s="204">
        <v>0</v>
      </c>
      <c r="C94" s="204">
        <v>0</v>
      </c>
      <c r="D94" s="204">
        <v>0</v>
      </c>
      <c r="E94" s="204">
        <v>0</v>
      </c>
      <c r="F94" s="204">
        <v>0</v>
      </c>
      <c r="G94" s="204">
        <v>0</v>
      </c>
      <c r="H94" s="204">
        <v>0</v>
      </c>
      <c r="I94" s="204">
        <v>0</v>
      </c>
      <c r="J94" s="204">
        <v>0</v>
      </c>
      <c r="K94" s="204">
        <v>0</v>
      </c>
      <c r="L94" s="204">
        <v>0</v>
      </c>
      <c r="M94" s="204">
        <v>0</v>
      </c>
      <c r="N94" s="204">
        <v>0</v>
      </c>
      <c r="O94" s="204">
        <v>0</v>
      </c>
      <c r="P94" s="204">
        <v>0</v>
      </c>
      <c r="Q94" s="204">
        <v>0</v>
      </c>
      <c r="R94" s="204">
        <v>0</v>
      </c>
      <c r="S94" s="239">
        <v>0</v>
      </c>
      <c r="T94" s="319" t="e">
        <v>#DIV/0!</v>
      </c>
      <c r="U94" s="239">
        <v>0</v>
      </c>
      <c r="V94" s="239">
        <v>0</v>
      </c>
      <c r="W94" s="239">
        <v>0</v>
      </c>
      <c r="X94" s="239">
        <v>0</v>
      </c>
      <c r="Y94" s="239">
        <v>0</v>
      </c>
      <c r="Z94" s="239">
        <v>0</v>
      </c>
    </row>
    <row r="95" spans="1:26" x14ac:dyDescent="0.3">
      <c r="A95" s="322" t="s">
        <v>510</v>
      </c>
      <c r="B95" s="204">
        <v>0</v>
      </c>
      <c r="C95" s="204">
        <v>0</v>
      </c>
      <c r="D95" s="204">
        <v>0</v>
      </c>
      <c r="E95" s="204">
        <v>0</v>
      </c>
      <c r="F95" s="204">
        <v>0</v>
      </c>
      <c r="G95" s="204">
        <v>0</v>
      </c>
      <c r="H95" s="204">
        <v>0</v>
      </c>
      <c r="I95" s="204">
        <v>0</v>
      </c>
      <c r="J95" s="204">
        <v>0</v>
      </c>
      <c r="K95" s="204">
        <v>0</v>
      </c>
      <c r="L95" s="204">
        <v>0</v>
      </c>
      <c r="M95" s="204">
        <v>0</v>
      </c>
      <c r="N95" s="204">
        <v>0</v>
      </c>
      <c r="O95" s="204">
        <v>0</v>
      </c>
      <c r="P95" s="204">
        <v>0</v>
      </c>
      <c r="Q95" s="204">
        <v>0</v>
      </c>
      <c r="R95" s="204">
        <v>0</v>
      </c>
      <c r="S95" s="239">
        <v>0</v>
      </c>
      <c r="T95" s="319" t="e">
        <v>#DIV/0!</v>
      </c>
      <c r="U95" s="239">
        <v>0</v>
      </c>
      <c r="V95" s="239">
        <v>0</v>
      </c>
      <c r="W95" s="239">
        <v>0</v>
      </c>
      <c r="X95" s="239">
        <v>0</v>
      </c>
      <c r="Y95" s="239">
        <v>0</v>
      </c>
      <c r="Z95" s="239">
        <v>0</v>
      </c>
    </row>
    <row r="96" spans="1:26" x14ac:dyDescent="0.3">
      <c r="A96" s="322" t="s">
        <v>511</v>
      </c>
      <c r="B96" s="204">
        <v>0</v>
      </c>
      <c r="C96" s="204">
        <v>0</v>
      </c>
      <c r="D96" s="204">
        <v>0</v>
      </c>
      <c r="E96" s="204">
        <v>0</v>
      </c>
      <c r="F96" s="204">
        <v>0</v>
      </c>
      <c r="G96" s="204">
        <v>0</v>
      </c>
      <c r="H96" s="204">
        <v>0</v>
      </c>
      <c r="I96" s="204">
        <v>0</v>
      </c>
      <c r="J96" s="204">
        <v>0</v>
      </c>
      <c r="K96" s="204">
        <v>0</v>
      </c>
      <c r="L96" s="204">
        <v>0</v>
      </c>
      <c r="M96" s="204">
        <v>0</v>
      </c>
      <c r="N96" s="204">
        <v>0</v>
      </c>
      <c r="O96" s="204">
        <v>0</v>
      </c>
      <c r="P96" s="204">
        <v>0</v>
      </c>
      <c r="Q96" s="204">
        <v>0</v>
      </c>
      <c r="R96" s="204">
        <v>0</v>
      </c>
      <c r="S96" s="239">
        <v>0</v>
      </c>
      <c r="T96" s="319" t="e">
        <v>#DIV/0!</v>
      </c>
      <c r="U96" s="239">
        <v>0</v>
      </c>
      <c r="V96" s="239">
        <v>0</v>
      </c>
      <c r="W96" s="239">
        <v>0</v>
      </c>
      <c r="X96" s="239">
        <v>0</v>
      </c>
      <c r="Y96" s="239">
        <v>0</v>
      </c>
      <c r="Z96" s="239">
        <v>0</v>
      </c>
    </row>
    <row r="97" spans="1:26" x14ac:dyDescent="0.3">
      <c r="A97" s="322" t="s">
        <v>512</v>
      </c>
      <c r="B97" s="204">
        <v>0</v>
      </c>
      <c r="C97" s="204">
        <v>0</v>
      </c>
      <c r="D97" s="204">
        <v>0</v>
      </c>
      <c r="E97" s="204">
        <v>0</v>
      </c>
      <c r="F97" s="204">
        <v>0</v>
      </c>
      <c r="G97" s="204">
        <v>0</v>
      </c>
      <c r="H97" s="204">
        <v>0</v>
      </c>
      <c r="I97" s="204">
        <v>0</v>
      </c>
      <c r="J97" s="204">
        <v>0</v>
      </c>
      <c r="K97" s="204">
        <v>0</v>
      </c>
      <c r="L97" s="204">
        <v>0</v>
      </c>
      <c r="M97" s="204">
        <v>0</v>
      </c>
      <c r="N97" s="204">
        <v>0</v>
      </c>
      <c r="O97" s="204">
        <v>0</v>
      </c>
      <c r="P97" s="204">
        <v>0</v>
      </c>
      <c r="Q97" s="204">
        <v>0</v>
      </c>
      <c r="R97" s="204">
        <v>0</v>
      </c>
      <c r="S97" s="239">
        <v>0</v>
      </c>
      <c r="T97" s="319" t="e">
        <v>#DIV/0!</v>
      </c>
      <c r="U97" s="239">
        <v>0</v>
      </c>
      <c r="V97" s="239">
        <v>0</v>
      </c>
      <c r="W97" s="239">
        <v>0</v>
      </c>
      <c r="X97" s="239">
        <v>0</v>
      </c>
      <c r="Y97" s="239">
        <v>0</v>
      </c>
      <c r="Z97" s="239">
        <v>0</v>
      </c>
    </row>
    <row r="98" spans="1:26" x14ac:dyDescent="0.3">
      <c r="A98" s="322" t="s">
        <v>513</v>
      </c>
      <c r="B98" s="204">
        <v>0</v>
      </c>
      <c r="C98" s="204">
        <v>0</v>
      </c>
      <c r="D98" s="204">
        <v>0</v>
      </c>
      <c r="E98" s="204">
        <v>0</v>
      </c>
      <c r="F98" s="204">
        <v>0</v>
      </c>
      <c r="G98" s="204">
        <v>0</v>
      </c>
      <c r="H98" s="204">
        <v>0</v>
      </c>
      <c r="I98" s="204">
        <v>0</v>
      </c>
      <c r="J98" s="204">
        <v>0</v>
      </c>
      <c r="K98" s="204">
        <v>0</v>
      </c>
      <c r="L98" s="204">
        <v>0</v>
      </c>
      <c r="M98" s="204">
        <v>0</v>
      </c>
      <c r="N98" s="204">
        <v>0</v>
      </c>
      <c r="O98" s="204">
        <v>0</v>
      </c>
      <c r="P98" s="204">
        <v>0</v>
      </c>
      <c r="Q98" s="204">
        <v>0</v>
      </c>
      <c r="R98" s="204">
        <v>0</v>
      </c>
      <c r="S98" s="239">
        <v>0</v>
      </c>
      <c r="T98" s="319" t="e">
        <v>#DIV/0!</v>
      </c>
      <c r="U98" s="239">
        <v>0</v>
      </c>
      <c r="V98" s="239">
        <v>0</v>
      </c>
      <c r="W98" s="239">
        <v>0</v>
      </c>
      <c r="X98" s="239">
        <v>0</v>
      </c>
      <c r="Y98" s="239">
        <v>0</v>
      </c>
      <c r="Z98" s="239">
        <v>0</v>
      </c>
    </row>
    <row r="99" spans="1:26" x14ac:dyDescent="0.3">
      <c r="A99" s="322" t="s">
        <v>514</v>
      </c>
      <c r="B99" s="204">
        <v>0</v>
      </c>
      <c r="C99" s="204">
        <v>0</v>
      </c>
      <c r="D99" s="204">
        <v>0</v>
      </c>
      <c r="E99" s="204">
        <v>0</v>
      </c>
      <c r="F99" s="204">
        <v>0</v>
      </c>
      <c r="G99" s="204">
        <v>0</v>
      </c>
      <c r="H99" s="204">
        <v>0</v>
      </c>
      <c r="I99" s="204">
        <v>0</v>
      </c>
      <c r="J99" s="204">
        <v>0</v>
      </c>
      <c r="K99" s="204">
        <v>0</v>
      </c>
      <c r="L99" s="204">
        <v>0</v>
      </c>
      <c r="M99" s="204">
        <v>0</v>
      </c>
      <c r="N99" s="204">
        <v>0</v>
      </c>
      <c r="O99" s="204">
        <v>0</v>
      </c>
      <c r="P99" s="204">
        <v>0</v>
      </c>
      <c r="Q99" s="204">
        <v>0</v>
      </c>
      <c r="R99" s="204">
        <v>0</v>
      </c>
      <c r="S99" s="239">
        <v>0</v>
      </c>
      <c r="T99" s="319" t="e">
        <v>#DIV/0!</v>
      </c>
      <c r="U99" s="239">
        <v>0</v>
      </c>
      <c r="V99" s="239">
        <v>0</v>
      </c>
      <c r="W99" s="239">
        <v>0</v>
      </c>
      <c r="X99" s="239">
        <v>0</v>
      </c>
      <c r="Y99" s="239">
        <v>0</v>
      </c>
      <c r="Z99" s="239">
        <v>0</v>
      </c>
    </row>
    <row r="100" spans="1:26" x14ac:dyDescent="0.3">
      <c r="A100" s="322" t="s">
        <v>515</v>
      </c>
      <c r="B100" s="204">
        <v>0</v>
      </c>
      <c r="C100" s="204">
        <v>0</v>
      </c>
      <c r="D100" s="204">
        <v>0</v>
      </c>
      <c r="E100" s="204">
        <v>0</v>
      </c>
      <c r="F100" s="204">
        <v>0</v>
      </c>
      <c r="G100" s="204">
        <v>0</v>
      </c>
      <c r="H100" s="204">
        <v>0</v>
      </c>
      <c r="I100" s="204">
        <v>0</v>
      </c>
      <c r="J100" s="204">
        <v>0</v>
      </c>
      <c r="K100" s="204">
        <v>0</v>
      </c>
      <c r="L100" s="204">
        <v>0</v>
      </c>
      <c r="M100" s="204">
        <v>0</v>
      </c>
      <c r="N100" s="204">
        <v>0</v>
      </c>
      <c r="O100" s="204">
        <v>0</v>
      </c>
      <c r="P100" s="204">
        <v>0</v>
      </c>
      <c r="Q100" s="204">
        <v>0</v>
      </c>
      <c r="R100" s="204">
        <v>0</v>
      </c>
      <c r="S100" s="239">
        <v>0</v>
      </c>
      <c r="T100" s="319" t="e">
        <v>#DIV/0!</v>
      </c>
      <c r="U100" s="239">
        <v>0</v>
      </c>
      <c r="V100" s="239">
        <v>0</v>
      </c>
      <c r="W100" s="239">
        <v>0</v>
      </c>
      <c r="X100" s="239">
        <v>0</v>
      </c>
      <c r="Y100" s="239">
        <v>0</v>
      </c>
      <c r="Z100" s="239">
        <v>0</v>
      </c>
    </row>
    <row r="101" spans="1:26" x14ac:dyDescent="0.3">
      <c r="A101" s="322" t="s">
        <v>516</v>
      </c>
      <c r="B101" s="204">
        <v>0</v>
      </c>
      <c r="C101" s="204">
        <v>0</v>
      </c>
      <c r="D101" s="204">
        <v>0</v>
      </c>
      <c r="E101" s="204">
        <v>0</v>
      </c>
      <c r="F101" s="204">
        <v>0</v>
      </c>
      <c r="G101" s="204">
        <v>0</v>
      </c>
      <c r="H101" s="204">
        <v>0</v>
      </c>
      <c r="I101" s="204">
        <v>0</v>
      </c>
      <c r="J101" s="204">
        <v>0</v>
      </c>
      <c r="K101" s="204">
        <v>0</v>
      </c>
      <c r="L101" s="204">
        <v>0</v>
      </c>
      <c r="M101" s="204">
        <v>0</v>
      </c>
      <c r="N101" s="204">
        <v>0</v>
      </c>
      <c r="O101" s="204">
        <v>0</v>
      </c>
      <c r="P101" s="204">
        <v>0</v>
      </c>
      <c r="Q101" s="204">
        <v>0</v>
      </c>
      <c r="R101" s="204">
        <v>0</v>
      </c>
      <c r="S101" s="239">
        <v>0</v>
      </c>
      <c r="T101" s="319" t="e">
        <v>#DIV/0!</v>
      </c>
      <c r="U101" s="239">
        <v>0</v>
      </c>
      <c r="V101" s="239">
        <v>0</v>
      </c>
      <c r="W101" s="239">
        <v>0</v>
      </c>
      <c r="X101" s="239">
        <v>0</v>
      </c>
      <c r="Y101" s="239">
        <v>0</v>
      </c>
      <c r="Z101" s="239">
        <v>0</v>
      </c>
    </row>
    <row r="102" spans="1:26" x14ac:dyDescent="0.3">
      <c r="A102" s="322" t="s">
        <v>517</v>
      </c>
      <c r="B102" s="204">
        <v>0</v>
      </c>
      <c r="C102" s="204">
        <v>0</v>
      </c>
      <c r="D102" s="204">
        <v>0</v>
      </c>
      <c r="E102" s="204">
        <v>0</v>
      </c>
      <c r="F102" s="204">
        <v>0</v>
      </c>
      <c r="G102" s="204">
        <v>0</v>
      </c>
      <c r="H102" s="204">
        <v>0</v>
      </c>
      <c r="I102" s="204">
        <v>0</v>
      </c>
      <c r="J102" s="204">
        <v>0</v>
      </c>
      <c r="K102" s="204">
        <v>0</v>
      </c>
      <c r="L102" s="204">
        <v>0</v>
      </c>
      <c r="M102" s="204">
        <v>0</v>
      </c>
      <c r="N102" s="204">
        <v>0</v>
      </c>
      <c r="O102" s="204">
        <v>0</v>
      </c>
      <c r="P102" s="204">
        <v>0</v>
      </c>
      <c r="Q102" s="204">
        <v>0</v>
      </c>
      <c r="R102" s="204">
        <v>0</v>
      </c>
      <c r="S102" s="239">
        <v>0</v>
      </c>
      <c r="T102" s="319" t="e">
        <v>#DIV/0!</v>
      </c>
      <c r="U102" s="239">
        <v>0</v>
      </c>
      <c r="V102" s="239">
        <v>0</v>
      </c>
      <c r="W102" s="239">
        <v>0</v>
      </c>
      <c r="X102" s="239">
        <v>0</v>
      </c>
      <c r="Y102" s="239">
        <v>0</v>
      </c>
      <c r="Z102" s="239">
        <v>0</v>
      </c>
    </row>
    <row r="103" spans="1:26" x14ac:dyDescent="0.3">
      <c r="A103" s="322" t="s">
        <v>518</v>
      </c>
      <c r="B103" s="204">
        <v>0</v>
      </c>
      <c r="C103" s="204">
        <v>0</v>
      </c>
      <c r="D103" s="204">
        <v>0</v>
      </c>
      <c r="E103" s="204">
        <v>0</v>
      </c>
      <c r="F103" s="204">
        <v>0</v>
      </c>
      <c r="G103" s="204">
        <v>0</v>
      </c>
      <c r="H103" s="204">
        <v>0</v>
      </c>
      <c r="I103" s="204">
        <v>0</v>
      </c>
      <c r="J103" s="204">
        <v>0</v>
      </c>
      <c r="K103" s="204">
        <v>0</v>
      </c>
      <c r="L103" s="204">
        <v>0</v>
      </c>
      <c r="M103" s="204">
        <v>0</v>
      </c>
      <c r="N103" s="204">
        <v>0</v>
      </c>
      <c r="O103" s="204">
        <v>0</v>
      </c>
      <c r="P103" s="204">
        <v>0</v>
      </c>
      <c r="Q103" s="204">
        <v>0</v>
      </c>
      <c r="R103" s="204">
        <v>0</v>
      </c>
      <c r="S103" s="239">
        <v>0</v>
      </c>
      <c r="T103" s="319" t="e">
        <v>#DIV/0!</v>
      </c>
      <c r="U103" s="239">
        <v>0</v>
      </c>
      <c r="V103" s="239">
        <v>0</v>
      </c>
      <c r="W103" s="239">
        <v>0</v>
      </c>
      <c r="X103" s="239">
        <v>0</v>
      </c>
      <c r="Y103" s="239">
        <v>0</v>
      </c>
      <c r="Z103" s="239">
        <v>0</v>
      </c>
    </row>
    <row r="104" spans="1:26" x14ac:dyDescent="0.3">
      <c r="A104" s="322" t="s">
        <v>519</v>
      </c>
      <c r="B104" s="204">
        <v>0</v>
      </c>
      <c r="C104" s="204">
        <v>0</v>
      </c>
      <c r="D104" s="204">
        <v>0</v>
      </c>
      <c r="E104" s="204">
        <v>0</v>
      </c>
      <c r="F104" s="204">
        <v>0</v>
      </c>
      <c r="G104" s="204">
        <v>0</v>
      </c>
      <c r="H104" s="204">
        <v>0</v>
      </c>
      <c r="I104" s="204">
        <v>0</v>
      </c>
      <c r="J104" s="204">
        <v>0</v>
      </c>
      <c r="K104" s="204">
        <v>0</v>
      </c>
      <c r="L104" s="204">
        <v>0</v>
      </c>
      <c r="M104" s="204">
        <v>0</v>
      </c>
      <c r="N104" s="204">
        <v>0</v>
      </c>
      <c r="O104" s="204">
        <v>0</v>
      </c>
      <c r="P104" s="204">
        <v>0</v>
      </c>
      <c r="Q104" s="204">
        <v>0</v>
      </c>
      <c r="R104" s="204">
        <v>0</v>
      </c>
      <c r="S104" s="239">
        <v>0</v>
      </c>
      <c r="T104" s="319" t="e">
        <v>#DIV/0!</v>
      </c>
      <c r="U104" s="239">
        <v>0</v>
      </c>
      <c r="V104" s="239">
        <v>0</v>
      </c>
      <c r="W104" s="239">
        <v>0</v>
      </c>
      <c r="X104" s="239">
        <v>0</v>
      </c>
      <c r="Y104" s="239">
        <v>0</v>
      </c>
      <c r="Z104" s="239">
        <v>0</v>
      </c>
    </row>
    <row r="105" spans="1:26" x14ac:dyDescent="0.3">
      <c r="A105" s="322" t="s">
        <v>520</v>
      </c>
      <c r="B105" s="204">
        <v>0</v>
      </c>
      <c r="C105" s="204">
        <v>0</v>
      </c>
      <c r="D105" s="204">
        <v>0</v>
      </c>
      <c r="E105" s="204">
        <v>0</v>
      </c>
      <c r="F105" s="204">
        <v>0</v>
      </c>
      <c r="G105" s="204">
        <v>0</v>
      </c>
      <c r="H105" s="204">
        <v>0</v>
      </c>
      <c r="I105" s="204">
        <v>0</v>
      </c>
      <c r="J105" s="204">
        <v>0</v>
      </c>
      <c r="K105" s="204">
        <v>0</v>
      </c>
      <c r="L105" s="204">
        <v>0</v>
      </c>
      <c r="M105" s="204">
        <v>0</v>
      </c>
      <c r="N105" s="204">
        <v>0</v>
      </c>
      <c r="O105" s="204">
        <v>0</v>
      </c>
      <c r="P105" s="204">
        <v>0</v>
      </c>
      <c r="Q105" s="204">
        <v>0</v>
      </c>
      <c r="R105" s="204">
        <v>0</v>
      </c>
      <c r="S105" s="239">
        <v>0</v>
      </c>
      <c r="T105" s="319" t="e">
        <v>#DIV/0!</v>
      </c>
      <c r="U105" s="239">
        <v>0</v>
      </c>
      <c r="V105" s="239">
        <v>0</v>
      </c>
      <c r="W105" s="239">
        <v>0</v>
      </c>
      <c r="X105" s="239">
        <v>0</v>
      </c>
      <c r="Y105" s="239">
        <v>0</v>
      </c>
      <c r="Z105" s="239">
        <v>0</v>
      </c>
    </row>
    <row r="106" spans="1:26" x14ac:dyDescent="0.3">
      <c r="A106" s="322" t="s">
        <v>521</v>
      </c>
      <c r="B106" s="204">
        <v>0</v>
      </c>
      <c r="C106" s="204">
        <v>0</v>
      </c>
      <c r="D106" s="204">
        <v>0</v>
      </c>
      <c r="E106" s="204">
        <v>0</v>
      </c>
      <c r="F106" s="204">
        <v>0</v>
      </c>
      <c r="G106" s="204">
        <v>0</v>
      </c>
      <c r="H106" s="204">
        <v>0</v>
      </c>
      <c r="I106" s="204">
        <v>0</v>
      </c>
      <c r="J106" s="204">
        <v>0</v>
      </c>
      <c r="K106" s="204">
        <v>0</v>
      </c>
      <c r="L106" s="204">
        <v>0</v>
      </c>
      <c r="M106" s="204">
        <v>0</v>
      </c>
      <c r="N106" s="204">
        <v>0</v>
      </c>
      <c r="O106" s="204">
        <v>0</v>
      </c>
      <c r="P106" s="204">
        <v>0</v>
      </c>
      <c r="Q106" s="204">
        <v>0</v>
      </c>
      <c r="R106" s="204">
        <v>0</v>
      </c>
      <c r="S106" s="239">
        <v>0</v>
      </c>
      <c r="T106" s="319" t="e">
        <v>#DIV/0!</v>
      </c>
      <c r="U106" s="239">
        <v>0</v>
      </c>
      <c r="V106" s="239">
        <v>0</v>
      </c>
      <c r="W106" s="239">
        <v>0</v>
      </c>
      <c r="X106" s="239">
        <v>0</v>
      </c>
      <c r="Y106" s="239">
        <v>0</v>
      </c>
      <c r="Z106" s="239">
        <v>0</v>
      </c>
    </row>
    <row r="107" spans="1:26" x14ac:dyDescent="0.3">
      <c r="A107" s="322" t="s">
        <v>522</v>
      </c>
      <c r="B107" s="204">
        <v>0</v>
      </c>
      <c r="C107" s="204">
        <v>0</v>
      </c>
      <c r="D107" s="204">
        <v>0</v>
      </c>
      <c r="E107" s="204">
        <v>0</v>
      </c>
      <c r="F107" s="204">
        <v>0</v>
      </c>
      <c r="G107" s="204">
        <v>0</v>
      </c>
      <c r="H107" s="204">
        <v>0</v>
      </c>
      <c r="I107" s="204">
        <v>0</v>
      </c>
      <c r="J107" s="204">
        <v>0</v>
      </c>
      <c r="K107" s="204">
        <v>0</v>
      </c>
      <c r="L107" s="204">
        <v>0</v>
      </c>
      <c r="M107" s="204">
        <v>0</v>
      </c>
      <c r="N107" s="204">
        <v>0</v>
      </c>
      <c r="O107" s="204">
        <v>0</v>
      </c>
      <c r="P107" s="204">
        <v>0</v>
      </c>
      <c r="Q107" s="204">
        <v>0</v>
      </c>
      <c r="R107" s="204">
        <v>0</v>
      </c>
      <c r="S107" s="239">
        <v>0</v>
      </c>
      <c r="T107" s="319" t="e">
        <v>#DIV/0!</v>
      </c>
      <c r="U107" s="239">
        <v>0</v>
      </c>
      <c r="V107" s="239">
        <v>0</v>
      </c>
      <c r="W107" s="239">
        <v>0</v>
      </c>
      <c r="X107" s="239">
        <v>0</v>
      </c>
      <c r="Y107" s="239">
        <v>0</v>
      </c>
      <c r="Z107" s="239">
        <v>0</v>
      </c>
    </row>
    <row r="108" spans="1:26" x14ac:dyDescent="0.3">
      <c r="A108" s="314" t="s">
        <v>523</v>
      </c>
      <c r="B108" s="315">
        <v>0</v>
      </c>
      <c r="C108" s="315">
        <v>0</v>
      </c>
      <c r="D108" s="315">
        <v>0</v>
      </c>
      <c r="E108" s="315">
        <v>0</v>
      </c>
      <c r="F108" s="315">
        <v>0</v>
      </c>
      <c r="G108" s="315">
        <v>0</v>
      </c>
      <c r="H108" s="315">
        <v>0</v>
      </c>
      <c r="I108" s="315">
        <v>0</v>
      </c>
      <c r="J108" s="315">
        <v>0</v>
      </c>
      <c r="K108" s="315">
        <v>0</v>
      </c>
      <c r="L108" s="315">
        <v>0</v>
      </c>
      <c r="M108" s="315">
        <v>0</v>
      </c>
      <c r="N108" s="315">
        <v>0</v>
      </c>
      <c r="O108" s="315">
        <v>0</v>
      </c>
      <c r="P108" s="315">
        <v>0</v>
      </c>
      <c r="Q108" s="315">
        <v>0</v>
      </c>
      <c r="R108" s="315">
        <v>0</v>
      </c>
      <c r="S108" s="316">
        <v>0</v>
      </c>
      <c r="T108" s="317" t="e">
        <v>#DIV/0!</v>
      </c>
      <c r="U108" s="316">
        <v>0</v>
      </c>
      <c r="V108" s="316">
        <v>0</v>
      </c>
      <c r="W108" s="316">
        <v>0</v>
      </c>
      <c r="X108" s="316">
        <v>0</v>
      </c>
      <c r="Y108" s="316">
        <v>0</v>
      </c>
      <c r="Z108" s="316">
        <v>0</v>
      </c>
    </row>
    <row r="109" spans="1:26" x14ac:dyDescent="0.3">
      <c r="A109" s="322" t="s">
        <v>524</v>
      </c>
      <c r="B109" s="204">
        <v>0</v>
      </c>
      <c r="C109" s="204">
        <v>0</v>
      </c>
      <c r="D109" s="204">
        <v>0</v>
      </c>
      <c r="E109" s="204">
        <v>0</v>
      </c>
      <c r="F109" s="204">
        <v>0</v>
      </c>
      <c r="G109" s="204">
        <v>0</v>
      </c>
      <c r="H109" s="204">
        <v>0</v>
      </c>
      <c r="I109" s="204">
        <v>0</v>
      </c>
      <c r="J109" s="204">
        <v>0</v>
      </c>
      <c r="K109" s="204">
        <v>0</v>
      </c>
      <c r="L109" s="204">
        <v>0</v>
      </c>
      <c r="M109" s="204">
        <v>0</v>
      </c>
      <c r="N109" s="204">
        <v>0</v>
      </c>
      <c r="O109" s="204">
        <v>0</v>
      </c>
      <c r="P109" s="204">
        <v>0</v>
      </c>
      <c r="Q109" s="204">
        <v>0</v>
      </c>
      <c r="R109" s="204">
        <v>0</v>
      </c>
      <c r="S109" s="239">
        <v>0</v>
      </c>
      <c r="T109" s="319" t="e">
        <v>#DIV/0!</v>
      </c>
      <c r="U109" s="239">
        <v>0</v>
      </c>
      <c r="V109" s="239">
        <v>0</v>
      </c>
      <c r="W109" s="239">
        <v>0</v>
      </c>
      <c r="X109" s="239">
        <v>0</v>
      </c>
      <c r="Y109" s="239">
        <v>0</v>
      </c>
      <c r="Z109" s="239">
        <v>0</v>
      </c>
    </row>
    <row r="110" spans="1:26" x14ac:dyDescent="0.3">
      <c r="A110" s="322" t="s">
        <v>525</v>
      </c>
      <c r="B110" s="204">
        <v>0</v>
      </c>
      <c r="C110" s="204">
        <v>0</v>
      </c>
      <c r="D110" s="204">
        <v>0</v>
      </c>
      <c r="E110" s="204">
        <v>0</v>
      </c>
      <c r="F110" s="204">
        <v>0</v>
      </c>
      <c r="G110" s="204">
        <v>0</v>
      </c>
      <c r="H110" s="204">
        <v>0</v>
      </c>
      <c r="I110" s="204">
        <v>0</v>
      </c>
      <c r="J110" s="204">
        <v>0</v>
      </c>
      <c r="K110" s="204">
        <v>0</v>
      </c>
      <c r="L110" s="204">
        <v>0</v>
      </c>
      <c r="M110" s="204">
        <v>0</v>
      </c>
      <c r="N110" s="204">
        <v>0</v>
      </c>
      <c r="O110" s="204">
        <v>0</v>
      </c>
      <c r="P110" s="204">
        <v>0</v>
      </c>
      <c r="Q110" s="204">
        <v>0</v>
      </c>
      <c r="R110" s="204">
        <v>0</v>
      </c>
      <c r="S110" s="239">
        <v>0</v>
      </c>
      <c r="T110" s="319" t="e">
        <v>#DIV/0!</v>
      </c>
      <c r="U110" s="239">
        <v>0</v>
      </c>
      <c r="V110" s="239">
        <v>0</v>
      </c>
      <c r="W110" s="239">
        <v>0</v>
      </c>
      <c r="X110" s="239">
        <v>0</v>
      </c>
      <c r="Y110" s="239">
        <v>0</v>
      </c>
      <c r="Z110" s="239">
        <v>0</v>
      </c>
    </row>
    <row r="111" spans="1:26" x14ac:dyDescent="0.3">
      <c r="A111" s="322" t="s">
        <v>526</v>
      </c>
      <c r="B111" s="204">
        <v>0</v>
      </c>
      <c r="C111" s="204">
        <v>0</v>
      </c>
      <c r="D111" s="204">
        <v>0</v>
      </c>
      <c r="E111" s="204">
        <v>0</v>
      </c>
      <c r="F111" s="204">
        <v>0</v>
      </c>
      <c r="G111" s="204">
        <v>0</v>
      </c>
      <c r="H111" s="204">
        <v>0</v>
      </c>
      <c r="I111" s="204">
        <v>0</v>
      </c>
      <c r="J111" s="204">
        <v>0</v>
      </c>
      <c r="K111" s="204">
        <v>0</v>
      </c>
      <c r="L111" s="204">
        <v>0</v>
      </c>
      <c r="M111" s="204">
        <v>0</v>
      </c>
      <c r="N111" s="204">
        <v>0</v>
      </c>
      <c r="O111" s="204">
        <v>0</v>
      </c>
      <c r="P111" s="204">
        <v>0</v>
      </c>
      <c r="Q111" s="204">
        <v>0</v>
      </c>
      <c r="R111" s="204">
        <v>0</v>
      </c>
      <c r="S111" s="239">
        <v>0</v>
      </c>
      <c r="T111" s="319" t="e">
        <v>#DIV/0!</v>
      </c>
      <c r="U111" s="239">
        <v>0</v>
      </c>
      <c r="V111" s="239">
        <v>0</v>
      </c>
      <c r="W111" s="239">
        <v>0</v>
      </c>
      <c r="X111" s="239">
        <v>0</v>
      </c>
      <c r="Y111" s="239">
        <v>0</v>
      </c>
      <c r="Z111" s="239">
        <v>0</v>
      </c>
    </row>
    <row r="112" spans="1:26" x14ac:dyDescent="0.3">
      <c r="A112" s="322" t="s">
        <v>527</v>
      </c>
      <c r="B112" s="204">
        <v>0</v>
      </c>
      <c r="C112" s="204">
        <v>0</v>
      </c>
      <c r="D112" s="204">
        <v>0</v>
      </c>
      <c r="E112" s="204">
        <v>0</v>
      </c>
      <c r="F112" s="204">
        <v>0</v>
      </c>
      <c r="G112" s="204">
        <v>0</v>
      </c>
      <c r="H112" s="204">
        <v>0</v>
      </c>
      <c r="I112" s="204">
        <v>0</v>
      </c>
      <c r="J112" s="204">
        <v>0</v>
      </c>
      <c r="K112" s="204">
        <v>0</v>
      </c>
      <c r="L112" s="204">
        <v>0</v>
      </c>
      <c r="M112" s="204">
        <v>0</v>
      </c>
      <c r="N112" s="204">
        <v>0</v>
      </c>
      <c r="O112" s="204">
        <v>0</v>
      </c>
      <c r="P112" s="204">
        <v>0</v>
      </c>
      <c r="Q112" s="204">
        <v>0</v>
      </c>
      <c r="R112" s="204">
        <v>0</v>
      </c>
      <c r="S112" s="239">
        <v>0</v>
      </c>
      <c r="T112" s="319" t="e">
        <v>#DIV/0!</v>
      </c>
      <c r="U112" s="239">
        <v>0</v>
      </c>
      <c r="V112" s="239">
        <v>0</v>
      </c>
      <c r="W112" s="239">
        <v>0</v>
      </c>
      <c r="X112" s="239">
        <v>0</v>
      </c>
      <c r="Y112" s="239">
        <v>0</v>
      </c>
      <c r="Z112" s="239">
        <v>0</v>
      </c>
    </row>
    <row r="113" spans="1:26" x14ac:dyDescent="0.3">
      <c r="A113" s="314" t="s">
        <v>528</v>
      </c>
      <c r="B113" s="315">
        <v>0</v>
      </c>
      <c r="C113" s="315">
        <v>0</v>
      </c>
      <c r="D113" s="315">
        <v>0</v>
      </c>
      <c r="E113" s="315">
        <v>0</v>
      </c>
      <c r="F113" s="315">
        <v>0</v>
      </c>
      <c r="G113" s="315">
        <v>0</v>
      </c>
      <c r="H113" s="315">
        <v>0</v>
      </c>
      <c r="I113" s="315">
        <v>0</v>
      </c>
      <c r="J113" s="315">
        <v>0</v>
      </c>
      <c r="K113" s="315">
        <v>0</v>
      </c>
      <c r="L113" s="315">
        <v>0</v>
      </c>
      <c r="M113" s="315">
        <v>0</v>
      </c>
      <c r="N113" s="315">
        <v>0</v>
      </c>
      <c r="O113" s="315">
        <v>0</v>
      </c>
      <c r="P113" s="315">
        <v>0</v>
      </c>
      <c r="Q113" s="315">
        <v>0</v>
      </c>
      <c r="R113" s="315">
        <v>0</v>
      </c>
      <c r="S113" s="316">
        <v>0</v>
      </c>
      <c r="T113" s="317" t="e">
        <v>#DIV/0!</v>
      </c>
      <c r="U113" s="316">
        <v>0</v>
      </c>
      <c r="V113" s="316">
        <v>0</v>
      </c>
      <c r="W113" s="316">
        <v>0</v>
      </c>
      <c r="X113" s="316">
        <v>0</v>
      </c>
      <c r="Y113" s="316">
        <v>0</v>
      </c>
      <c r="Z113" s="316">
        <v>0</v>
      </c>
    </row>
    <row r="114" spans="1:26" x14ac:dyDescent="0.3">
      <c r="A114" s="322" t="s">
        <v>529</v>
      </c>
      <c r="B114" s="204">
        <v>0</v>
      </c>
      <c r="C114" s="204">
        <v>0</v>
      </c>
      <c r="D114" s="204">
        <v>0</v>
      </c>
      <c r="E114" s="204">
        <v>0</v>
      </c>
      <c r="F114" s="204">
        <v>0</v>
      </c>
      <c r="G114" s="204">
        <v>0</v>
      </c>
      <c r="H114" s="204">
        <v>0</v>
      </c>
      <c r="I114" s="204">
        <v>0</v>
      </c>
      <c r="J114" s="204">
        <v>0</v>
      </c>
      <c r="K114" s="204">
        <v>0</v>
      </c>
      <c r="L114" s="204">
        <v>0</v>
      </c>
      <c r="M114" s="204">
        <v>0</v>
      </c>
      <c r="N114" s="204">
        <v>0</v>
      </c>
      <c r="O114" s="204">
        <v>0</v>
      </c>
      <c r="P114" s="204">
        <v>0</v>
      </c>
      <c r="Q114" s="204">
        <v>0</v>
      </c>
      <c r="R114" s="204">
        <v>0</v>
      </c>
      <c r="S114" s="239">
        <v>0</v>
      </c>
      <c r="T114" s="319" t="e">
        <v>#DIV/0!</v>
      </c>
      <c r="U114" s="239">
        <v>0</v>
      </c>
      <c r="V114" s="239">
        <v>0</v>
      </c>
      <c r="W114" s="239">
        <v>0</v>
      </c>
      <c r="X114" s="239">
        <v>0</v>
      </c>
      <c r="Y114" s="239">
        <v>0</v>
      </c>
      <c r="Z114" s="239">
        <v>0</v>
      </c>
    </row>
    <row r="115" spans="1:26" x14ac:dyDescent="0.3">
      <c r="A115" s="322" t="s">
        <v>530</v>
      </c>
      <c r="B115" s="204">
        <v>0</v>
      </c>
      <c r="C115" s="204">
        <v>0</v>
      </c>
      <c r="D115" s="204">
        <v>0</v>
      </c>
      <c r="E115" s="204">
        <v>0</v>
      </c>
      <c r="F115" s="204">
        <v>0</v>
      </c>
      <c r="G115" s="204">
        <v>0</v>
      </c>
      <c r="H115" s="204">
        <v>0</v>
      </c>
      <c r="I115" s="204">
        <v>0</v>
      </c>
      <c r="J115" s="204">
        <v>0</v>
      </c>
      <c r="K115" s="204">
        <v>0</v>
      </c>
      <c r="L115" s="204">
        <v>0</v>
      </c>
      <c r="M115" s="204">
        <v>0</v>
      </c>
      <c r="N115" s="204">
        <v>0</v>
      </c>
      <c r="O115" s="204">
        <v>0</v>
      </c>
      <c r="P115" s="204">
        <v>0</v>
      </c>
      <c r="Q115" s="204">
        <v>0</v>
      </c>
      <c r="R115" s="204">
        <v>0</v>
      </c>
      <c r="S115" s="239">
        <v>0</v>
      </c>
      <c r="T115" s="319" t="e">
        <v>#DIV/0!</v>
      </c>
      <c r="U115" s="239">
        <v>0</v>
      </c>
      <c r="V115" s="239">
        <v>0</v>
      </c>
      <c r="W115" s="239">
        <v>0</v>
      </c>
      <c r="X115" s="239">
        <v>0</v>
      </c>
      <c r="Y115" s="239">
        <v>0</v>
      </c>
      <c r="Z115" s="239">
        <v>0</v>
      </c>
    </row>
    <row r="116" spans="1:26" x14ac:dyDescent="0.3">
      <c r="A116" s="322" t="s">
        <v>531</v>
      </c>
      <c r="B116" s="204">
        <v>0</v>
      </c>
      <c r="C116" s="204">
        <v>0</v>
      </c>
      <c r="D116" s="204">
        <v>0</v>
      </c>
      <c r="E116" s="204">
        <v>0</v>
      </c>
      <c r="F116" s="204">
        <v>0</v>
      </c>
      <c r="G116" s="204">
        <v>0</v>
      </c>
      <c r="H116" s="204">
        <v>0</v>
      </c>
      <c r="I116" s="204">
        <v>0</v>
      </c>
      <c r="J116" s="204">
        <v>0</v>
      </c>
      <c r="K116" s="204">
        <v>0</v>
      </c>
      <c r="L116" s="204">
        <v>0</v>
      </c>
      <c r="M116" s="204">
        <v>0</v>
      </c>
      <c r="N116" s="204">
        <v>0</v>
      </c>
      <c r="O116" s="204">
        <v>0</v>
      </c>
      <c r="P116" s="204">
        <v>0</v>
      </c>
      <c r="Q116" s="204">
        <v>0</v>
      </c>
      <c r="R116" s="204">
        <v>0</v>
      </c>
      <c r="S116" s="239">
        <v>0</v>
      </c>
      <c r="T116" s="319" t="e">
        <v>#DIV/0!</v>
      </c>
      <c r="U116" s="239">
        <v>0</v>
      </c>
      <c r="V116" s="239">
        <v>0</v>
      </c>
      <c r="W116" s="239">
        <v>0</v>
      </c>
      <c r="X116" s="239">
        <v>0</v>
      </c>
      <c r="Y116" s="239">
        <v>0</v>
      </c>
      <c r="Z116" s="239">
        <v>0</v>
      </c>
    </row>
    <row r="117" spans="1:26" x14ac:dyDescent="0.3">
      <c r="A117" s="322" t="s">
        <v>532</v>
      </c>
      <c r="B117" s="204">
        <v>0</v>
      </c>
      <c r="C117" s="204">
        <v>0</v>
      </c>
      <c r="D117" s="204">
        <v>0</v>
      </c>
      <c r="E117" s="204">
        <v>0</v>
      </c>
      <c r="F117" s="204">
        <v>0</v>
      </c>
      <c r="G117" s="204">
        <v>0</v>
      </c>
      <c r="H117" s="204">
        <v>0</v>
      </c>
      <c r="I117" s="204">
        <v>0</v>
      </c>
      <c r="J117" s="204">
        <v>0</v>
      </c>
      <c r="K117" s="204">
        <v>0</v>
      </c>
      <c r="L117" s="204">
        <v>0</v>
      </c>
      <c r="M117" s="204">
        <v>0</v>
      </c>
      <c r="N117" s="204">
        <v>0</v>
      </c>
      <c r="O117" s="204">
        <v>0</v>
      </c>
      <c r="P117" s="204">
        <v>0</v>
      </c>
      <c r="Q117" s="204">
        <v>0</v>
      </c>
      <c r="R117" s="204">
        <v>0</v>
      </c>
      <c r="S117" s="239">
        <v>0</v>
      </c>
      <c r="T117" s="319" t="e">
        <v>#DIV/0!</v>
      </c>
      <c r="U117" s="239">
        <v>0</v>
      </c>
      <c r="V117" s="239">
        <v>0</v>
      </c>
      <c r="W117" s="239">
        <v>0</v>
      </c>
      <c r="X117" s="239">
        <v>0</v>
      </c>
      <c r="Y117" s="239">
        <v>0</v>
      </c>
      <c r="Z117" s="239">
        <v>0</v>
      </c>
    </row>
    <row r="118" spans="1:26" x14ac:dyDescent="0.3">
      <c r="A118" s="322" t="s">
        <v>533</v>
      </c>
      <c r="B118" s="204">
        <v>0</v>
      </c>
      <c r="C118" s="204">
        <v>0</v>
      </c>
      <c r="D118" s="204">
        <v>0</v>
      </c>
      <c r="E118" s="204">
        <v>0</v>
      </c>
      <c r="F118" s="204">
        <v>0</v>
      </c>
      <c r="G118" s="204">
        <v>0</v>
      </c>
      <c r="H118" s="204">
        <v>0</v>
      </c>
      <c r="I118" s="204">
        <v>0</v>
      </c>
      <c r="J118" s="204">
        <v>0</v>
      </c>
      <c r="K118" s="204">
        <v>0</v>
      </c>
      <c r="L118" s="204">
        <v>0</v>
      </c>
      <c r="M118" s="204">
        <v>0</v>
      </c>
      <c r="N118" s="204">
        <v>0</v>
      </c>
      <c r="O118" s="204">
        <v>0</v>
      </c>
      <c r="P118" s="204">
        <v>0</v>
      </c>
      <c r="Q118" s="204">
        <v>0</v>
      </c>
      <c r="R118" s="204">
        <v>0</v>
      </c>
      <c r="S118" s="239">
        <v>0</v>
      </c>
      <c r="T118" s="319" t="e">
        <v>#DIV/0!</v>
      </c>
      <c r="U118" s="239">
        <v>0</v>
      </c>
      <c r="V118" s="239">
        <v>0</v>
      </c>
      <c r="W118" s="239">
        <v>0</v>
      </c>
      <c r="X118" s="239">
        <v>0</v>
      </c>
      <c r="Y118" s="239">
        <v>0</v>
      </c>
      <c r="Z118" s="239">
        <v>0</v>
      </c>
    </row>
    <row r="119" spans="1:26" x14ac:dyDescent="0.3">
      <c r="A119" s="322" t="s">
        <v>534</v>
      </c>
      <c r="B119" s="204">
        <v>0</v>
      </c>
      <c r="C119" s="204">
        <v>0</v>
      </c>
      <c r="D119" s="204">
        <v>0</v>
      </c>
      <c r="E119" s="204">
        <v>0</v>
      </c>
      <c r="F119" s="204">
        <v>0</v>
      </c>
      <c r="G119" s="204">
        <v>0</v>
      </c>
      <c r="H119" s="204">
        <v>0</v>
      </c>
      <c r="I119" s="204">
        <v>0</v>
      </c>
      <c r="J119" s="204">
        <v>0</v>
      </c>
      <c r="K119" s="204">
        <v>0</v>
      </c>
      <c r="L119" s="204">
        <v>0</v>
      </c>
      <c r="M119" s="204">
        <v>0</v>
      </c>
      <c r="N119" s="204">
        <v>0</v>
      </c>
      <c r="O119" s="204">
        <v>0</v>
      </c>
      <c r="P119" s="204">
        <v>0</v>
      </c>
      <c r="Q119" s="204">
        <v>0</v>
      </c>
      <c r="R119" s="204">
        <v>0</v>
      </c>
      <c r="S119" s="239">
        <v>0</v>
      </c>
      <c r="T119" s="319" t="e">
        <v>#DIV/0!</v>
      </c>
      <c r="U119" s="239">
        <v>0</v>
      </c>
      <c r="V119" s="239">
        <v>0</v>
      </c>
      <c r="W119" s="239">
        <v>0</v>
      </c>
      <c r="X119" s="239">
        <v>0</v>
      </c>
      <c r="Y119" s="239">
        <v>0</v>
      </c>
      <c r="Z119" s="239">
        <v>0</v>
      </c>
    </row>
    <row r="120" spans="1:26" x14ac:dyDescent="0.3">
      <c r="A120" s="314" t="s">
        <v>535</v>
      </c>
      <c r="B120" s="315">
        <v>0</v>
      </c>
      <c r="C120" s="315">
        <v>0</v>
      </c>
      <c r="D120" s="315">
        <v>0</v>
      </c>
      <c r="E120" s="315">
        <v>0</v>
      </c>
      <c r="F120" s="315">
        <v>0</v>
      </c>
      <c r="G120" s="315">
        <v>0</v>
      </c>
      <c r="H120" s="315">
        <v>0</v>
      </c>
      <c r="I120" s="315">
        <v>0</v>
      </c>
      <c r="J120" s="315">
        <v>0</v>
      </c>
      <c r="K120" s="315">
        <v>0</v>
      </c>
      <c r="L120" s="315">
        <v>0</v>
      </c>
      <c r="M120" s="315">
        <v>0</v>
      </c>
      <c r="N120" s="315">
        <v>0</v>
      </c>
      <c r="O120" s="315">
        <v>0</v>
      </c>
      <c r="P120" s="315">
        <v>0</v>
      </c>
      <c r="Q120" s="315">
        <v>0</v>
      </c>
      <c r="R120" s="315">
        <v>0</v>
      </c>
      <c r="S120" s="316">
        <v>0</v>
      </c>
      <c r="T120" s="317" t="e">
        <v>#DIV/0!</v>
      </c>
      <c r="U120" s="316">
        <v>0</v>
      </c>
      <c r="V120" s="316">
        <v>0</v>
      </c>
      <c r="W120" s="316">
        <v>0</v>
      </c>
      <c r="X120" s="316">
        <v>0</v>
      </c>
      <c r="Y120" s="316">
        <v>0</v>
      </c>
      <c r="Z120" s="316">
        <v>0</v>
      </c>
    </row>
    <row r="121" spans="1:26" x14ac:dyDescent="0.3">
      <c r="A121" s="322" t="s">
        <v>536</v>
      </c>
      <c r="B121" s="204">
        <v>0</v>
      </c>
      <c r="C121" s="204">
        <v>0</v>
      </c>
      <c r="D121" s="204">
        <v>0</v>
      </c>
      <c r="E121" s="204">
        <v>0</v>
      </c>
      <c r="F121" s="204">
        <v>0</v>
      </c>
      <c r="G121" s="204">
        <v>0</v>
      </c>
      <c r="H121" s="204">
        <v>0</v>
      </c>
      <c r="I121" s="204">
        <v>0</v>
      </c>
      <c r="J121" s="204">
        <v>0</v>
      </c>
      <c r="K121" s="204">
        <v>0</v>
      </c>
      <c r="L121" s="204">
        <v>0</v>
      </c>
      <c r="M121" s="204">
        <v>0</v>
      </c>
      <c r="N121" s="204">
        <v>0</v>
      </c>
      <c r="O121" s="204">
        <v>0</v>
      </c>
      <c r="P121" s="204">
        <v>0</v>
      </c>
      <c r="Q121" s="204">
        <v>0</v>
      </c>
      <c r="R121" s="204">
        <v>0</v>
      </c>
      <c r="S121" s="239">
        <v>0</v>
      </c>
      <c r="T121" s="319" t="e">
        <v>#DIV/0!</v>
      </c>
      <c r="U121" s="239">
        <v>0</v>
      </c>
      <c r="V121" s="239">
        <v>0</v>
      </c>
      <c r="W121" s="239">
        <v>0</v>
      </c>
      <c r="X121" s="239">
        <v>0</v>
      </c>
      <c r="Y121" s="239">
        <v>0</v>
      </c>
      <c r="Z121" s="239">
        <v>0</v>
      </c>
    </row>
    <row r="122" spans="1:26" x14ac:dyDescent="0.3">
      <c r="A122" s="322" t="s">
        <v>537</v>
      </c>
      <c r="B122" s="204">
        <v>0</v>
      </c>
      <c r="C122" s="204">
        <v>0</v>
      </c>
      <c r="D122" s="204">
        <v>0</v>
      </c>
      <c r="E122" s="204">
        <v>0</v>
      </c>
      <c r="F122" s="204">
        <v>0</v>
      </c>
      <c r="G122" s="204">
        <v>0</v>
      </c>
      <c r="H122" s="204">
        <v>0</v>
      </c>
      <c r="I122" s="204">
        <v>0</v>
      </c>
      <c r="J122" s="204">
        <v>0</v>
      </c>
      <c r="K122" s="204">
        <v>0</v>
      </c>
      <c r="L122" s="204">
        <v>0</v>
      </c>
      <c r="M122" s="204">
        <v>0</v>
      </c>
      <c r="N122" s="204">
        <v>0</v>
      </c>
      <c r="O122" s="204">
        <v>0</v>
      </c>
      <c r="P122" s="204">
        <v>0</v>
      </c>
      <c r="Q122" s="204">
        <v>0</v>
      </c>
      <c r="R122" s="204">
        <v>0</v>
      </c>
      <c r="S122" s="239">
        <v>0</v>
      </c>
      <c r="T122" s="319" t="e">
        <v>#DIV/0!</v>
      </c>
      <c r="U122" s="239">
        <v>0</v>
      </c>
      <c r="V122" s="239">
        <v>0</v>
      </c>
      <c r="W122" s="239">
        <v>0</v>
      </c>
      <c r="X122" s="239">
        <v>0</v>
      </c>
      <c r="Y122" s="239">
        <v>0</v>
      </c>
      <c r="Z122" s="239">
        <v>0</v>
      </c>
    </row>
    <row r="123" spans="1:26" s="321" customFormat="1" x14ac:dyDescent="0.3">
      <c r="A123" s="314" t="s">
        <v>538</v>
      </c>
      <c r="B123" s="320">
        <v>0</v>
      </c>
      <c r="C123" s="320">
        <v>0</v>
      </c>
      <c r="D123" s="320">
        <v>0</v>
      </c>
      <c r="E123" s="320">
        <v>0</v>
      </c>
      <c r="F123" s="320">
        <v>0</v>
      </c>
      <c r="G123" s="320">
        <v>0</v>
      </c>
      <c r="H123" s="320">
        <v>0</v>
      </c>
      <c r="I123" s="320">
        <v>0</v>
      </c>
      <c r="J123" s="320">
        <v>0</v>
      </c>
      <c r="K123" s="320">
        <v>0</v>
      </c>
      <c r="L123" s="320">
        <v>0</v>
      </c>
      <c r="M123" s="320">
        <v>0</v>
      </c>
      <c r="N123" s="320">
        <v>0</v>
      </c>
      <c r="O123" s="320">
        <v>0</v>
      </c>
      <c r="P123" s="320">
        <v>0</v>
      </c>
      <c r="Q123" s="320">
        <v>0</v>
      </c>
      <c r="R123" s="320">
        <v>0</v>
      </c>
      <c r="S123" s="316">
        <v>0</v>
      </c>
      <c r="T123" s="317" t="e">
        <v>#DIV/0!</v>
      </c>
      <c r="U123" s="316">
        <v>0</v>
      </c>
      <c r="V123" s="316">
        <v>0</v>
      </c>
      <c r="W123" s="316">
        <v>0</v>
      </c>
      <c r="X123" s="316">
        <v>0</v>
      </c>
      <c r="Y123" s="316">
        <v>0</v>
      </c>
      <c r="Z123" s="316">
        <v>0</v>
      </c>
    </row>
    <row r="124" spans="1:26" x14ac:dyDescent="0.3">
      <c r="A124" s="314" t="s">
        <v>539</v>
      </c>
      <c r="B124" s="315">
        <v>0</v>
      </c>
      <c r="C124" s="315">
        <v>0</v>
      </c>
      <c r="D124" s="315">
        <v>0</v>
      </c>
      <c r="E124" s="315">
        <v>0</v>
      </c>
      <c r="F124" s="315">
        <v>0</v>
      </c>
      <c r="G124" s="315">
        <v>0</v>
      </c>
      <c r="H124" s="315">
        <v>0</v>
      </c>
      <c r="I124" s="315">
        <v>0</v>
      </c>
      <c r="J124" s="315">
        <v>0</v>
      </c>
      <c r="K124" s="315">
        <v>0</v>
      </c>
      <c r="L124" s="315">
        <v>0</v>
      </c>
      <c r="M124" s="315">
        <v>0</v>
      </c>
      <c r="N124" s="315">
        <v>0</v>
      </c>
      <c r="O124" s="315">
        <v>0</v>
      </c>
      <c r="P124" s="315">
        <v>0</v>
      </c>
      <c r="Q124" s="315">
        <v>0</v>
      </c>
      <c r="R124" s="315">
        <v>0</v>
      </c>
      <c r="S124" s="316">
        <v>0</v>
      </c>
      <c r="T124" s="317" t="e">
        <v>#DIV/0!</v>
      </c>
      <c r="U124" s="316">
        <v>0</v>
      </c>
      <c r="V124" s="316">
        <v>0</v>
      </c>
      <c r="W124" s="316">
        <v>0</v>
      </c>
      <c r="X124" s="316">
        <v>0</v>
      </c>
      <c r="Y124" s="316">
        <v>0</v>
      </c>
      <c r="Z124" s="316">
        <v>0</v>
      </c>
    </row>
    <row r="125" spans="1:26" x14ac:dyDescent="0.3">
      <c r="A125" s="322" t="s">
        <v>540</v>
      </c>
      <c r="B125" s="204">
        <v>0</v>
      </c>
      <c r="C125" s="204">
        <v>0</v>
      </c>
      <c r="D125" s="204">
        <v>0</v>
      </c>
      <c r="E125" s="204">
        <v>0</v>
      </c>
      <c r="F125" s="204">
        <v>0</v>
      </c>
      <c r="G125" s="204">
        <v>0</v>
      </c>
      <c r="H125" s="204">
        <v>0</v>
      </c>
      <c r="I125" s="204">
        <v>0</v>
      </c>
      <c r="J125" s="204">
        <v>0</v>
      </c>
      <c r="K125" s="204">
        <v>0</v>
      </c>
      <c r="L125" s="204">
        <v>0</v>
      </c>
      <c r="M125" s="204">
        <v>0</v>
      </c>
      <c r="N125" s="204">
        <v>0</v>
      </c>
      <c r="O125" s="204">
        <v>0</v>
      </c>
      <c r="P125" s="204">
        <v>0</v>
      </c>
      <c r="Q125" s="204">
        <v>0</v>
      </c>
      <c r="R125" s="204">
        <v>0</v>
      </c>
      <c r="S125" s="239">
        <v>0</v>
      </c>
      <c r="T125" s="319" t="e">
        <v>#DIV/0!</v>
      </c>
      <c r="U125" s="239">
        <v>0</v>
      </c>
      <c r="V125" s="239">
        <v>0</v>
      </c>
      <c r="W125" s="239">
        <v>0</v>
      </c>
      <c r="X125" s="239">
        <v>0</v>
      </c>
      <c r="Y125" s="239">
        <v>0</v>
      </c>
      <c r="Z125" s="239">
        <v>0</v>
      </c>
    </row>
    <row r="126" spans="1:26" x14ac:dyDescent="0.3">
      <c r="A126" s="322" t="s">
        <v>541</v>
      </c>
      <c r="B126" s="204">
        <v>0</v>
      </c>
      <c r="C126" s="204">
        <v>0</v>
      </c>
      <c r="D126" s="204">
        <v>0</v>
      </c>
      <c r="E126" s="204">
        <v>0</v>
      </c>
      <c r="F126" s="204">
        <v>0</v>
      </c>
      <c r="G126" s="204">
        <v>0</v>
      </c>
      <c r="H126" s="204">
        <v>0</v>
      </c>
      <c r="I126" s="204">
        <v>0</v>
      </c>
      <c r="J126" s="204">
        <v>0</v>
      </c>
      <c r="K126" s="204">
        <v>0</v>
      </c>
      <c r="L126" s="204">
        <v>0</v>
      </c>
      <c r="M126" s="204">
        <v>0</v>
      </c>
      <c r="N126" s="204">
        <v>0</v>
      </c>
      <c r="O126" s="204">
        <v>0</v>
      </c>
      <c r="P126" s="204">
        <v>0</v>
      </c>
      <c r="Q126" s="204">
        <v>0</v>
      </c>
      <c r="R126" s="204">
        <v>0</v>
      </c>
      <c r="S126" s="239">
        <v>0</v>
      </c>
      <c r="T126" s="319" t="e">
        <v>#DIV/0!</v>
      </c>
      <c r="U126" s="239">
        <v>0</v>
      </c>
      <c r="V126" s="239">
        <v>0</v>
      </c>
      <c r="W126" s="239">
        <v>0</v>
      </c>
      <c r="X126" s="239">
        <v>0</v>
      </c>
      <c r="Y126" s="239">
        <v>0</v>
      </c>
      <c r="Z126" s="239">
        <v>0</v>
      </c>
    </row>
    <row r="127" spans="1:26" x14ac:dyDescent="0.3">
      <c r="A127" s="314" t="s">
        <v>542</v>
      </c>
      <c r="B127" s="315">
        <v>0</v>
      </c>
      <c r="C127" s="315">
        <v>0</v>
      </c>
      <c r="D127" s="315">
        <v>0</v>
      </c>
      <c r="E127" s="315">
        <v>0</v>
      </c>
      <c r="F127" s="315">
        <v>0</v>
      </c>
      <c r="G127" s="315">
        <v>0</v>
      </c>
      <c r="H127" s="315">
        <v>0</v>
      </c>
      <c r="I127" s="315">
        <v>0</v>
      </c>
      <c r="J127" s="315">
        <v>0</v>
      </c>
      <c r="K127" s="315">
        <v>0</v>
      </c>
      <c r="L127" s="315">
        <v>0</v>
      </c>
      <c r="M127" s="315">
        <v>0</v>
      </c>
      <c r="N127" s="315">
        <v>0</v>
      </c>
      <c r="O127" s="315">
        <v>0</v>
      </c>
      <c r="P127" s="315">
        <v>0</v>
      </c>
      <c r="Q127" s="315">
        <v>0</v>
      </c>
      <c r="R127" s="315">
        <v>0</v>
      </c>
      <c r="S127" s="316">
        <v>0</v>
      </c>
      <c r="T127" s="317" t="e">
        <v>#DIV/0!</v>
      </c>
      <c r="U127" s="316">
        <v>0</v>
      </c>
      <c r="V127" s="316">
        <v>0</v>
      </c>
      <c r="W127" s="316">
        <v>0</v>
      </c>
      <c r="X127" s="316">
        <v>0</v>
      </c>
      <c r="Y127" s="316">
        <v>0</v>
      </c>
      <c r="Z127" s="316">
        <v>0</v>
      </c>
    </row>
    <row r="128" spans="1:26" x14ac:dyDescent="0.3">
      <c r="A128" s="322" t="s">
        <v>543</v>
      </c>
      <c r="B128" s="204">
        <v>0</v>
      </c>
      <c r="C128" s="204">
        <v>0</v>
      </c>
      <c r="D128" s="204">
        <v>0</v>
      </c>
      <c r="E128" s="204">
        <v>0</v>
      </c>
      <c r="F128" s="204">
        <v>0</v>
      </c>
      <c r="G128" s="204">
        <v>0</v>
      </c>
      <c r="H128" s="204">
        <v>0</v>
      </c>
      <c r="I128" s="204">
        <v>0</v>
      </c>
      <c r="J128" s="204">
        <v>0</v>
      </c>
      <c r="K128" s="204">
        <v>0</v>
      </c>
      <c r="L128" s="204">
        <v>0</v>
      </c>
      <c r="M128" s="204">
        <v>0</v>
      </c>
      <c r="N128" s="204">
        <v>0</v>
      </c>
      <c r="O128" s="204">
        <v>0</v>
      </c>
      <c r="P128" s="204">
        <v>0</v>
      </c>
      <c r="Q128" s="204">
        <v>0</v>
      </c>
      <c r="R128" s="204">
        <v>0</v>
      </c>
      <c r="S128" s="239">
        <v>0</v>
      </c>
      <c r="T128" s="319" t="e">
        <v>#DIV/0!</v>
      </c>
      <c r="U128" s="239">
        <v>0</v>
      </c>
      <c r="V128" s="239">
        <v>0</v>
      </c>
      <c r="W128" s="239">
        <v>0</v>
      </c>
      <c r="X128" s="239">
        <v>0</v>
      </c>
      <c r="Y128" s="239">
        <v>0</v>
      </c>
      <c r="Z128" s="239">
        <v>0</v>
      </c>
    </row>
    <row r="129" spans="1:26" x14ac:dyDescent="0.3">
      <c r="A129" s="322" t="s">
        <v>544</v>
      </c>
      <c r="B129" s="204">
        <v>0</v>
      </c>
      <c r="C129" s="204">
        <v>0</v>
      </c>
      <c r="D129" s="204">
        <v>0</v>
      </c>
      <c r="E129" s="204">
        <v>0</v>
      </c>
      <c r="F129" s="204">
        <v>0</v>
      </c>
      <c r="G129" s="204">
        <v>0</v>
      </c>
      <c r="H129" s="204">
        <v>0</v>
      </c>
      <c r="I129" s="204">
        <v>0</v>
      </c>
      <c r="J129" s="204">
        <v>0</v>
      </c>
      <c r="K129" s="204">
        <v>0</v>
      </c>
      <c r="L129" s="204">
        <v>0</v>
      </c>
      <c r="M129" s="204">
        <v>0</v>
      </c>
      <c r="N129" s="204">
        <v>0</v>
      </c>
      <c r="O129" s="204">
        <v>0</v>
      </c>
      <c r="P129" s="204">
        <v>0</v>
      </c>
      <c r="Q129" s="204">
        <v>0</v>
      </c>
      <c r="R129" s="204">
        <v>0</v>
      </c>
      <c r="S129" s="239">
        <v>0</v>
      </c>
      <c r="T129" s="319" t="e">
        <v>#DIV/0!</v>
      </c>
      <c r="U129" s="239">
        <v>0</v>
      </c>
      <c r="V129" s="239">
        <v>0</v>
      </c>
      <c r="W129" s="239">
        <v>0</v>
      </c>
      <c r="X129" s="239">
        <v>0</v>
      </c>
      <c r="Y129" s="239">
        <v>0</v>
      </c>
      <c r="Z129" s="239">
        <v>0</v>
      </c>
    </row>
    <row r="130" spans="1:26" x14ac:dyDescent="0.3">
      <c r="A130" s="314" t="s">
        <v>545</v>
      </c>
      <c r="B130" s="315">
        <v>0</v>
      </c>
      <c r="C130" s="315">
        <v>0</v>
      </c>
      <c r="D130" s="315">
        <v>0</v>
      </c>
      <c r="E130" s="315">
        <v>0</v>
      </c>
      <c r="F130" s="315">
        <v>0</v>
      </c>
      <c r="G130" s="315">
        <v>0</v>
      </c>
      <c r="H130" s="315">
        <v>0</v>
      </c>
      <c r="I130" s="315">
        <v>0</v>
      </c>
      <c r="J130" s="315">
        <v>0</v>
      </c>
      <c r="K130" s="315">
        <v>0</v>
      </c>
      <c r="L130" s="315">
        <v>0</v>
      </c>
      <c r="M130" s="315">
        <v>0</v>
      </c>
      <c r="N130" s="315">
        <v>0</v>
      </c>
      <c r="O130" s="315">
        <v>0</v>
      </c>
      <c r="P130" s="315">
        <v>0</v>
      </c>
      <c r="Q130" s="315">
        <v>0</v>
      </c>
      <c r="R130" s="315">
        <v>0</v>
      </c>
      <c r="S130" s="316">
        <v>0</v>
      </c>
      <c r="T130" s="317" t="e">
        <v>#DIV/0!</v>
      </c>
      <c r="U130" s="316">
        <v>0</v>
      </c>
      <c r="V130" s="316">
        <v>0</v>
      </c>
      <c r="W130" s="316">
        <v>0</v>
      </c>
      <c r="X130" s="316">
        <v>0</v>
      </c>
      <c r="Y130" s="316">
        <v>0</v>
      </c>
      <c r="Z130" s="316">
        <v>0</v>
      </c>
    </row>
    <row r="131" spans="1:26" x14ac:dyDescent="0.3">
      <c r="A131" s="318" t="s">
        <v>546</v>
      </c>
      <c r="B131" s="204">
        <v>0</v>
      </c>
      <c r="C131" s="204">
        <v>0</v>
      </c>
      <c r="D131" s="204">
        <v>0</v>
      </c>
      <c r="E131" s="204">
        <v>0</v>
      </c>
      <c r="F131" s="204">
        <v>0</v>
      </c>
      <c r="G131" s="204">
        <v>0</v>
      </c>
      <c r="H131" s="204">
        <v>0</v>
      </c>
      <c r="I131" s="204">
        <v>0</v>
      </c>
      <c r="J131" s="204">
        <v>0</v>
      </c>
      <c r="K131" s="204">
        <v>0</v>
      </c>
      <c r="L131" s="204">
        <v>0</v>
      </c>
      <c r="M131" s="204">
        <v>0</v>
      </c>
      <c r="N131" s="204">
        <v>0</v>
      </c>
      <c r="O131" s="204">
        <v>0</v>
      </c>
      <c r="P131" s="204">
        <v>0</v>
      </c>
      <c r="Q131" s="204">
        <v>0</v>
      </c>
      <c r="R131" s="204">
        <v>0</v>
      </c>
      <c r="S131" s="239">
        <v>0</v>
      </c>
      <c r="T131" s="319" t="e">
        <v>#DIV/0!</v>
      </c>
      <c r="U131" s="239">
        <v>0</v>
      </c>
      <c r="V131" s="239">
        <v>0</v>
      </c>
      <c r="W131" s="239">
        <v>0</v>
      </c>
      <c r="X131" s="239">
        <v>0</v>
      </c>
      <c r="Y131" s="239">
        <v>0</v>
      </c>
      <c r="Z131" s="239">
        <v>0</v>
      </c>
    </row>
    <row r="132" spans="1:26" x14ac:dyDescent="0.3">
      <c r="A132" s="318" t="s">
        <v>547</v>
      </c>
      <c r="B132" s="204">
        <v>0</v>
      </c>
      <c r="C132" s="204">
        <v>0</v>
      </c>
      <c r="D132" s="204">
        <v>0</v>
      </c>
      <c r="E132" s="204">
        <v>0</v>
      </c>
      <c r="F132" s="204">
        <v>0</v>
      </c>
      <c r="G132" s="204">
        <v>0</v>
      </c>
      <c r="H132" s="204">
        <v>0</v>
      </c>
      <c r="I132" s="204">
        <v>0</v>
      </c>
      <c r="J132" s="204">
        <v>0</v>
      </c>
      <c r="K132" s="204">
        <v>0</v>
      </c>
      <c r="L132" s="204">
        <v>0</v>
      </c>
      <c r="M132" s="204">
        <v>0</v>
      </c>
      <c r="N132" s="204">
        <v>0</v>
      </c>
      <c r="O132" s="204">
        <v>0</v>
      </c>
      <c r="P132" s="204">
        <v>0</v>
      </c>
      <c r="Q132" s="204">
        <v>0</v>
      </c>
      <c r="R132" s="204">
        <v>0</v>
      </c>
      <c r="S132" s="239">
        <v>0</v>
      </c>
      <c r="T132" s="319" t="e">
        <v>#DIV/0!</v>
      </c>
      <c r="U132" s="239">
        <v>0</v>
      </c>
      <c r="V132" s="239">
        <v>0</v>
      </c>
      <c r="W132" s="239">
        <v>0</v>
      </c>
      <c r="X132" s="239">
        <v>0</v>
      </c>
      <c r="Y132" s="239">
        <v>0</v>
      </c>
      <c r="Z132" s="239">
        <v>0</v>
      </c>
    </row>
    <row r="133" spans="1:26" x14ac:dyDescent="0.3">
      <c r="A133" s="318" t="s">
        <v>548</v>
      </c>
      <c r="B133" s="204">
        <v>0</v>
      </c>
      <c r="C133" s="204">
        <v>0</v>
      </c>
      <c r="D133" s="204">
        <v>0</v>
      </c>
      <c r="E133" s="204">
        <v>0</v>
      </c>
      <c r="F133" s="204">
        <v>0</v>
      </c>
      <c r="G133" s="204">
        <v>0</v>
      </c>
      <c r="H133" s="204">
        <v>0</v>
      </c>
      <c r="I133" s="204">
        <v>0</v>
      </c>
      <c r="J133" s="204">
        <v>0</v>
      </c>
      <c r="K133" s="204">
        <v>0</v>
      </c>
      <c r="L133" s="204">
        <v>0</v>
      </c>
      <c r="M133" s="204">
        <v>0</v>
      </c>
      <c r="N133" s="204">
        <v>0</v>
      </c>
      <c r="O133" s="204">
        <v>0</v>
      </c>
      <c r="P133" s="204">
        <v>0</v>
      </c>
      <c r="Q133" s="204">
        <v>0</v>
      </c>
      <c r="R133" s="204">
        <v>0</v>
      </c>
      <c r="S133" s="239">
        <v>0</v>
      </c>
      <c r="T133" s="319" t="e">
        <v>#DIV/0!</v>
      </c>
      <c r="U133" s="239">
        <v>0</v>
      </c>
      <c r="V133" s="239">
        <v>0</v>
      </c>
      <c r="W133" s="239">
        <v>0</v>
      </c>
      <c r="X133" s="239">
        <v>0</v>
      </c>
      <c r="Y133" s="239">
        <v>0</v>
      </c>
      <c r="Z133" s="239">
        <v>0</v>
      </c>
    </row>
    <row r="134" spans="1:26" x14ac:dyDescent="0.3">
      <c r="A134" s="314" t="s">
        <v>549</v>
      </c>
      <c r="B134" s="315">
        <v>0</v>
      </c>
      <c r="C134" s="315">
        <v>0</v>
      </c>
      <c r="D134" s="315">
        <v>0</v>
      </c>
      <c r="E134" s="315">
        <v>0</v>
      </c>
      <c r="F134" s="315">
        <v>0</v>
      </c>
      <c r="G134" s="315">
        <v>0</v>
      </c>
      <c r="H134" s="315">
        <v>0</v>
      </c>
      <c r="I134" s="315">
        <v>0</v>
      </c>
      <c r="J134" s="315">
        <v>0</v>
      </c>
      <c r="K134" s="315">
        <v>0</v>
      </c>
      <c r="L134" s="315">
        <v>0</v>
      </c>
      <c r="M134" s="315">
        <v>0</v>
      </c>
      <c r="N134" s="315">
        <v>0</v>
      </c>
      <c r="O134" s="315">
        <v>0</v>
      </c>
      <c r="P134" s="315">
        <v>0</v>
      </c>
      <c r="Q134" s="315">
        <v>0</v>
      </c>
      <c r="R134" s="315">
        <v>0</v>
      </c>
      <c r="S134" s="316">
        <v>0</v>
      </c>
      <c r="T134" s="317" t="e">
        <v>#DIV/0!</v>
      </c>
      <c r="U134" s="316">
        <v>0</v>
      </c>
      <c r="V134" s="316">
        <v>0</v>
      </c>
      <c r="W134" s="316">
        <v>0</v>
      </c>
      <c r="X134" s="316">
        <v>0</v>
      </c>
      <c r="Y134" s="316">
        <v>0</v>
      </c>
      <c r="Z134" s="316">
        <v>0</v>
      </c>
    </row>
    <row r="135" spans="1:26" x14ac:dyDescent="0.3">
      <c r="A135" s="322" t="s">
        <v>550</v>
      </c>
      <c r="B135" s="204">
        <v>0</v>
      </c>
      <c r="C135" s="204">
        <v>0</v>
      </c>
      <c r="D135" s="204">
        <v>0</v>
      </c>
      <c r="E135" s="204">
        <v>0</v>
      </c>
      <c r="F135" s="204">
        <v>0</v>
      </c>
      <c r="G135" s="204">
        <v>0</v>
      </c>
      <c r="H135" s="204">
        <v>0</v>
      </c>
      <c r="I135" s="204">
        <v>0</v>
      </c>
      <c r="J135" s="204">
        <v>0</v>
      </c>
      <c r="K135" s="204">
        <v>0</v>
      </c>
      <c r="L135" s="204">
        <v>0</v>
      </c>
      <c r="M135" s="204">
        <v>0</v>
      </c>
      <c r="N135" s="204">
        <v>0</v>
      </c>
      <c r="O135" s="204">
        <v>0</v>
      </c>
      <c r="P135" s="204">
        <v>0</v>
      </c>
      <c r="Q135" s="204">
        <v>0</v>
      </c>
      <c r="R135" s="204">
        <v>0</v>
      </c>
      <c r="S135" s="239">
        <v>0</v>
      </c>
      <c r="T135" s="319" t="e">
        <v>#DIV/0!</v>
      </c>
      <c r="U135" s="239">
        <v>0</v>
      </c>
      <c r="V135" s="239">
        <v>0</v>
      </c>
      <c r="W135" s="239">
        <v>0</v>
      </c>
      <c r="X135" s="239">
        <v>0</v>
      </c>
      <c r="Y135" s="239">
        <v>0</v>
      </c>
      <c r="Z135" s="239">
        <v>0</v>
      </c>
    </row>
    <row r="136" spans="1:26" x14ac:dyDescent="0.3">
      <c r="A136" s="322" t="s">
        <v>551</v>
      </c>
      <c r="B136" s="204">
        <v>0</v>
      </c>
      <c r="C136" s="204">
        <v>0</v>
      </c>
      <c r="D136" s="204">
        <v>0</v>
      </c>
      <c r="E136" s="204">
        <v>0</v>
      </c>
      <c r="F136" s="204">
        <v>0</v>
      </c>
      <c r="G136" s="204">
        <v>0</v>
      </c>
      <c r="H136" s="204">
        <v>0</v>
      </c>
      <c r="I136" s="204">
        <v>0</v>
      </c>
      <c r="J136" s="204">
        <v>0</v>
      </c>
      <c r="K136" s="204">
        <v>0</v>
      </c>
      <c r="L136" s="204">
        <v>0</v>
      </c>
      <c r="M136" s="204">
        <v>0</v>
      </c>
      <c r="N136" s="204">
        <v>0</v>
      </c>
      <c r="O136" s="204">
        <v>0</v>
      </c>
      <c r="P136" s="204">
        <v>0</v>
      </c>
      <c r="Q136" s="204">
        <v>0</v>
      </c>
      <c r="R136" s="204">
        <v>0</v>
      </c>
      <c r="S136" s="239">
        <v>0</v>
      </c>
      <c r="T136" s="319" t="e">
        <v>#DIV/0!</v>
      </c>
      <c r="U136" s="239">
        <v>0</v>
      </c>
      <c r="V136" s="239">
        <v>0</v>
      </c>
      <c r="W136" s="239">
        <v>0</v>
      </c>
      <c r="X136" s="239">
        <v>0</v>
      </c>
      <c r="Y136" s="239">
        <v>0</v>
      </c>
      <c r="Z136" s="239">
        <v>0</v>
      </c>
    </row>
    <row r="137" spans="1:26" x14ac:dyDescent="0.3">
      <c r="A137" s="322" t="s">
        <v>552</v>
      </c>
      <c r="B137" s="204">
        <v>0</v>
      </c>
      <c r="C137" s="204">
        <v>0</v>
      </c>
      <c r="D137" s="204">
        <v>0</v>
      </c>
      <c r="E137" s="204">
        <v>0</v>
      </c>
      <c r="F137" s="204">
        <v>0</v>
      </c>
      <c r="G137" s="204">
        <v>0</v>
      </c>
      <c r="H137" s="204">
        <v>0</v>
      </c>
      <c r="I137" s="204">
        <v>0</v>
      </c>
      <c r="J137" s="204">
        <v>0</v>
      </c>
      <c r="K137" s="204">
        <v>0</v>
      </c>
      <c r="L137" s="204">
        <v>0</v>
      </c>
      <c r="M137" s="204">
        <v>0</v>
      </c>
      <c r="N137" s="204">
        <v>0</v>
      </c>
      <c r="O137" s="204">
        <v>0</v>
      </c>
      <c r="P137" s="204">
        <v>0</v>
      </c>
      <c r="Q137" s="204">
        <v>0</v>
      </c>
      <c r="R137" s="204">
        <v>0</v>
      </c>
      <c r="S137" s="239">
        <v>0</v>
      </c>
      <c r="T137" s="319" t="e">
        <v>#DIV/0!</v>
      </c>
      <c r="U137" s="239">
        <v>0</v>
      </c>
      <c r="V137" s="239">
        <v>0</v>
      </c>
      <c r="W137" s="239">
        <v>0</v>
      </c>
      <c r="X137" s="239">
        <v>0</v>
      </c>
      <c r="Y137" s="239">
        <v>0</v>
      </c>
      <c r="Z137" s="239">
        <v>0</v>
      </c>
    </row>
    <row r="138" spans="1:26" x14ac:dyDescent="0.3">
      <c r="A138" s="322" t="s">
        <v>553</v>
      </c>
      <c r="B138" s="204">
        <v>0</v>
      </c>
      <c r="C138" s="204">
        <v>0</v>
      </c>
      <c r="D138" s="204">
        <v>0</v>
      </c>
      <c r="E138" s="204">
        <v>0</v>
      </c>
      <c r="F138" s="204">
        <v>0</v>
      </c>
      <c r="G138" s="204">
        <v>0</v>
      </c>
      <c r="H138" s="204">
        <v>0</v>
      </c>
      <c r="I138" s="204">
        <v>0</v>
      </c>
      <c r="J138" s="204">
        <v>0</v>
      </c>
      <c r="K138" s="204">
        <v>0</v>
      </c>
      <c r="L138" s="204">
        <v>0</v>
      </c>
      <c r="M138" s="204">
        <v>0</v>
      </c>
      <c r="N138" s="204">
        <v>0</v>
      </c>
      <c r="O138" s="204">
        <v>0</v>
      </c>
      <c r="P138" s="204">
        <v>0</v>
      </c>
      <c r="Q138" s="204">
        <v>0</v>
      </c>
      <c r="R138" s="204">
        <v>0</v>
      </c>
      <c r="S138" s="239">
        <v>0</v>
      </c>
      <c r="T138" s="319" t="e">
        <v>#DIV/0!</v>
      </c>
      <c r="U138" s="239">
        <v>0</v>
      </c>
      <c r="V138" s="239">
        <v>0</v>
      </c>
      <c r="W138" s="239">
        <v>0</v>
      </c>
      <c r="X138" s="239">
        <v>0</v>
      </c>
      <c r="Y138" s="239">
        <v>0</v>
      </c>
      <c r="Z138" s="239">
        <v>0</v>
      </c>
    </row>
    <row r="139" spans="1:26" x14ac:dyDescent="0.3">
      <c r="A139" s="322" t="s">
        <v>554</v>
      </c>
      <c r="B139" s="204">
        <v>0</v>
      </c>
      <c r="C139" s="204">
        <v>0</v>
      </c>
      <c r="D139" s="204">
        <v>0</v>
      </c>
      <c r="E139" s="204">
        <v>0</v>
      </c>
      <c r="F139" s="204">
        <v>0</v>
      </c>
      <c r="G139" s="204">
        <v>0</v>
      </c>
      <c r="H139" s="204">
        <v>0</v>
      </c>
      <c r="I139" s="204">
        <v>0</v>
      </c>
      <c r="J139" s="204">
        <v>0</v>
      </c>
      <c r="K139" s="204">
        <v>0</v>
      </c>
      <c r="L139" s="204">
        <v>0</v>
      </c>
      <c r="M139" s="204">
        <v>0</v>
      </c>
      <c r="N139" s="204">
        <v>0</v>
      </c>
      <c r="O139" s="204">
        <v>0</v>
      </c>
      <c r="P139" s="204">
        <v>0</v>
      </c>
      <c r="Q139" s="204">
        <v>0</v>
      </c>
      <c r="R139" s="204">
        <v>0</v>
      </c>
      <c r="S139" s="239">
        <v>0</v>
      </c>
      <c r="T139" s="319" t="e">
        <v>#DIV/0!</v>
      </c>
      <c r="U139" s="239">
        <v>0</v>
      </c>
      <c r="V139" s="239">
        <v>0</v>
      </c>
      <c r="W139" s="239">
        <v>0</v>
      </c>
      <c r="X139" s="239">
        <v>0</v>
      </c>
      <c r="Y139" s="239">
        <v>0</v>
      </c>
      <c r="Z139" s="239">
        <v>0</v>
      </c>
    </row>
    <row r="140" spans="1:26" x14ac:dyDescent="0.3">
      <c r="A140" s="322" t="s">
        <v>555</v>
      </c>
      <c r="B140" s="204">
        <v>0</v>
      </c>
      <c r="C140" s="204">
        <v>0</v>
      </c>
      <c r="D140" s="204">
        <v>0</v>
      </c>
      <c r="E140" s="204">
        <v>0</v>
      </c>
      <c r="F140" s="204">
        <v>0</v>
      </c>
      <c r="G140" s="204">
        <v>0</v>
      </c>
      <c r="H140" s="204">
        <v>0</v>
      </c>
      <c r="I140" s="204">
        <v>0</v>
      </c>
      <c r="J140" s="204">
        <v>0</v>
      </c>
      <c r="K140" s="204">
        <v>0</v>
      </c>
      <c r="L140" s="204">
        <v>0</v>
      </c>
      <c r="M140" s="204">
        <v>0</v>
      </c>
      <c r="N140" s="204">
        <v>0</v>
      </c>
      <c r="O140" s="204">
        <v>0</v>
      </c>
      <c r="P140" s="204">
        <v>0</v>
      </c>
      <c r="Q140" s="204">
        <v>0</v>
      </c>
      <c r="R140" s="204">
        <v>0</v>
      </c>
      <c r="S140" s="239">
        <v>0</v>
      </c>
      <c r="T140" s="319" t="e">
        <v>#DIV/0!</v>
      </c>
      <c r="U140" s="239">
        <v>0</v>
      </c>
      <c r="V140" s="239">
        <v>0</v>
      </c>
      <c r="W140" s="239">
        <v>0</v>
      </c>
      <c r="X140" s="239">
        <v>0</v>
      </c>
      <c r="Y140" s="239">
        <v>0</v>
      </c>
      <c r="Z140" s="239">
        <v>0</v>
      </c>
    </row>
    <row r="141" spans="1:26" x14ac:dyDescent="0.3">
      <c r="A141" s="322" t="s">
        <v>556</v>
      </c>
      <c r="B141" s="204">
        <v>0</v>
      </c>
      <c r="C141" s="204">
        <v>0</v>
      </c>
      <c r="D141" s="204">
        <v>0</v>
      </c>
      <c r="E141" s="204">
        <v>0</v>
      </c>
      <c r="F141" s="204">
        <v>0</v>
      </c>
      <c r="G141" s="204">
        <v>0</v>
      </c>
      <c r="H141" s="204">
        <v>0</v>
      </c>
      <c r="I141" s="204">
        <v>0</v>
      </c>
      <c r="J141" s="204">
        <v>0</v>
      </c>
      <c r="K141" s="204">
        <v>0</v>
      </c>
      <c r="L141" s="204">
        <v>0</v>
      </c>
      <c r="M141" s="204">
        <v>0</v>
      </c>
      <c r="N141" s="204">
        <v>0</v>
      </c>
      <c r="O141" s="204">
        <v>0</v>
      </c>
      <c r="P141" s="204">
        <v>0</v>
      </c>
      <c r="Q141" s="204">
        <v>0</v>
      </c>
      <c r="R141" s="204">
        <v>0</v>
      </c>
      <c r="S141" s="239">
        <v>0</v>
      </c>
      <c r="T141" s="319" t="e">
        <v>#DIV/0!</v>
      </c>
      <c r="U141" s="239">
        <v>0</v>
      </c>
      <c r="V141" s="239">
        <v>0</v>
      </c>
      <c r="W141" s="239">
        <v>0</v>
      </c>
      <c r="X141" s="239">
        <v>0</v>
      </c>
      <c r="Y141" s="239">
        <v>0</v>
      </c>
      <c r="Z141" s="239">
        <v>0</v>
      </c>
    </row>
    <row r="142" spans="1:26" s="321" customFormat="1" x14ac:dyDescent="0.3">
      <c r="A142" s="314" t="s">
        <v>557</v>
      </c>
      <c r="B142" s="320">
        <v>0</v>
      </c>
      <c r="C142" s="320">
        <v>0</v>
      </c>
      <c r="D142" s="320">
        <v>0</v>
      </c>
      <c r="E142" s="320">
        <v>0</v>
      </c>
      <c r="F142" s="320">
        <v>0</v>
      </c>
      <c r="G142" s="320">
        <v>0</v>
      </c>
      <c r="H142" s="320">
        <v>0</v>
      </c>
      <c r="I142" s="320">
        <v>0</v>
      </c>
      <c r="J142" s="320">
        <v>0</v>
      </c>
      <c r="K142" s="320">
        <v>0</v>
      </c>
      <c r="L142" s="320">
        <v>0</v>
      </c>
      <c r="M142" s="320">
        <v>0</v>
      </c>
      <c r="N142" s="320">
        <v>0</v>
      </c>
      <c r="O142" s="320">
        <v>0</v>
      </c>
      <c r="P142" s="320">
        <v>0</v>
      </c>
      <c r="Q142" s="320">
        <v>0</v>
      </c>
      <c r="R142" s="320">
        <v>0</v>
      </c>
      <c r="S142" s="316">
        <v>0</v>
      </c>
      <c r="T142" s="317" t="e">
        <v>#DIV/0!</v>
      </c>
      <c r="U142" s="316">
        <v>0</v>
      </c>
      <c r="V142" s="316">
        <v>0</v>
      </c>
      <c r="W142" s="316">
        <v>0</v>
      </c>
      <c r="X142" s="316">
        <v>0</v>
      </c>
      <c r="Y142" s="316">
        <v>0</v>
      </c>
      <c r="Z142" s="316">
        <v>0</v>
      </c>
    </row>
    <row r="143" spans="1:26" s="321" customFormat="1" x14ac:dyDescent="0.3">
      <c r="A143" s="314" t="s">
        <v>558</v>
      </c>
      <c r="B143" s="320">
        <v>0</v>
      </c>
      <c r="C143" s="320">
        <v>0</v>
      </c>
      <c r="D143" s="320">
        <v>0</v>
      </c>
      <c r="E143" s="320">
        <v>0</v>
      </c>
      <c r="F143" s="320">
        <v>0</v>
      </c>
      <c r="G143" s="320">
        <v>0</v>
      </c>
      <c r="H143" s="320">
        <v>0</v>
      </c>
      <c r="I143" s="320">
        <v>0</v>
      </c>
      <c r="J143" s="320">
        <v>0</v>
      </c>
      <c r="K143" s="320">
        <v>0</v>
      </c>
      <c r="L143" s="320">
        <v>0</v>
      </c>
      <c r="M143" s="320">
        <v>0</v>
      </c>
      <c r="N143" s="320">
        <v>0</v>
      </c>
      <c r="O143" s="320">
        <v>0</v>
      </c>
      <c r="P143" s="320">
        <v>0</v>
      </c>
      <c r="Q143" s="320">
        <v>0</v>
      </c>
      <c r="R143" s="320">
        <v>0</v>
      </c>
      <c r="S143" s="316">
        <v>0</v>
      </c>
      <c r="T143" s="317" t="e">
        <v>#DIV/0!</v>
      </c>
      <c r="U143" s="316">
        <v>0</v>
      </c>
      <c r="V143" s="316">
        <v>0</v>
      </c>
      <c r="W143" s="316">
        <v>0</v>
      </c>
      <c r="X143" s="316">
        <v>0</v>
      </c>
      <c r="Y143" s="316">
        <v>0</v>
      </c>
      <c r="Z143" s="316">
        <v>0</v>
      </c>
    </row>
    <row r="144" spans="1:26" x14ac:dyDescent="0.3">
      <c r="A144" s="314" t="s">
        <v>559</v>
      </c>
      <c r="B144" s="315">
        <v>0</v>
      </c>
      <c r="C144" s="315">
        <v>0</v>
      </c>
      <c r="D144" s="315">
        <v>0</v>
      </c>
      <c r="E144" s="315">
        <v>0</v>
      </c>
      <c r="F144" s="315">
        <v>0</v>
      </c>
      <c r="G144" s="315">
        <v>0</v>
      </c>
      <c r="H144" s="315">
        <v>0</v>
      </c>
      <c r="I144" s="315">
        <v>0</v>
      </c>
      <c r="J144" s="315">
        <v>0</v>
      </c>
      <c r="K144" s="315">
        <v>0</v>
      </c>
      <c r="L144" s="315">
        <v>0</v>
      </c>
      <c r="M144" s="315">
        <v>0</v>
      </c>
      <c r="N144" s="315">
        <v>0</v>
      </c>
      <c r="O144" s="315">
        <v>0</v>
      </c>
      <c r="P144" s="315">
        <v>0</v>
      </c>
      <c r="Q144" s="315">
        <v>0</v>
      </c>
      <c r="R144" s="315">
        <v>0</v>
      </c>
      <c r="S144" s="316">
        <v>0</v>
      </c>
      <c r="T144" s="317" t="e">
        <v>#DIV/0!</v>
      </c>
      <c r="U144" s="316">
        <v>0</v>
      </c>
      <c r="V144" s="316">
        <v>0</v>
      </c>
      <c r="W144" s="316">
        <v>0</v>
      </c>
      <c r="X144" s="316">
        <v>0</v>
      </c>
      <c r="Y144" s="316">
        <v>0</v>
      </c>
      <c r="Z144" s="316">
        <v>0</v>
      </c>
    </row>
    <row r="145" spans="1:26" x14ac:dyDescent="0.3">
      <c r="A145" s="322" t="s">
        <v>560</v>
      </c>
      <c r="B145" s="204">
        <v>0</v>
      </c>
      <c r="C145" s="204">
        <v>0</v>
      </c>
      <c r="D145" s="204">
        <v>0</v>
      </c>
      <c r="E145" s="204">
        <v>0</v>
      </c>
      <c r="F145" s="204">
        <v>0</v>
      </c>
      <c r="G145" s="204">
        <v>0</v>
      </c>
      <c r="H145" s="204">
        <v>0</v>
      </c>
      <c r="I145" s="204">
        <v>0</v>
      </c>
      <c r="J145" s="204">
        <v>0</v>
      </c>
      <c r="K145" s="204">
        <v>0</v>
      </c>
      <c r="L145" s="204">
        <v>0</v>
      </c>
      <c r="M145" s="204">
        <v>0</v>
      </c>
      <c r="N145" s="204">
        <v>0</v>
      </c>
      <c r="O145" s="204">
        <v>0</v>
      </c>
      <c r="P145" s="204">
        <v>0</v>
      </c>
      <c r="Q145" s="204">
        <v>0</v>
      </c>
      <c r="R145" s="204">
        <v>0</v>
      </c>
      <c r="S145" s="239">
        <v>0</v>
      </c>
      <c r="T145" s="319" t="e">
        <v>#DIV/0!</v>
      </c>
      <c r="U145" s="239">
        <v>0</v>
      </c>
      <c r="V145" s="239">
        <v>0</v>
      </c>
      <c r="W145" s="239">
        <v>0</v>
      </c>
      <c r="X145" s="239">
        <v>0</v>
      </c>
      <c r="Y145" s="239">
        <v>0</v>
      </c>
      <c r="Z145" s="239">
        <v>0</v>
      </c>
    </row>
    <row r="146" spans="1:26" x14ac:dyDescent="0.3">
      <c r="A146" s="322" t="s">
        <v>561</v>
      </c>
      <c r="B146" s="204">
        <v>0</v>
      </c>
      <c r="C146" s="204">
        <v>0</v>
      </c>
      <c r="D146" s="204">
        <v>0</v>
      </c>
      <c r="E146" s="204">
        <v>0</v>
      </c>
      <c r="F146" s="204">
        <v>0</v>
      </c>
      <c r="G146" s="204">
        <v>0</v>
      </c>
      <c r="H146" s="204">
        <v>0</v>
      </c>
      <c r="I146" s="204">
        <v>0</v>
      </c>
      <c r="J146" s="204">
        <v>0</v>
      </c>
      <c r="K146" s="204">
        <v>0</v>
      </c>
      <c r="L146" s="204">
        <v>0</v>
      </c>
      <c r="M146" s="204">
        <v>0</v>
      </c>
      <c r="N146" s="204">
        <v>0</v>
      </c>
      <c r="O146" s="204">
        <v>0</v>
      </c>
      <c r="P146" s="204">
        <v>0</v>
      </c>
      <c r="Q146" s="204">
        <v>0</v>
      </c>
      <c r="R146" s="204">
        <v>0</v>
      </c>
      <c r="S146" s="239">
        <v>0</v>
      </c>
      <c r="T146" s="319" t="e">
        <v>#DIV/0!</v>
      </c>
      <c r="U146" s="239">
        <v>0</v>
      </c>
      <c r="V146" s="239">
        <v>0</v>
      </c>
      <c r="W146" s="239">
        <v>0</v>
      </c>
      <c r="X146" s="239">
        <v>0</v>
      </c>
      <c r="Y146" s="239">
        <v>0</v>
      </c>
      <c r="Z146" s="239">
        <v>0</v>
      </c>
    </row>
    <row r="147" spans="1:26" x14ac:dyDescent="0.3">
      <c r="A147" s="322" t="s">
        <v>562</v>
      </c>
      <c r="B147" s="204">
        <v>0</v>
      </c>
      <c r="C147" s="204">
        <v>0</v>
      </c>
      <c r="D147" s="204">
        <v>0</v>
      </c>
      <c r="E147" s="204">
        <v>0</v>
      </c>
      <c r="F147" s="204">
        <v>0</v>
      </c>
      <c r="G147" s="204">
        <v>0</v>
      </c>
      <c r="H147" s="204">
        <v>0</v>
      </c>
      <c r="I147" s="204">
        <v>0</v>
      </c>
      <c r="J147" s="204">
        <v>0</v>
      </c>
      <c r="K147" s="204">
        <v>0</v>
      </c>
      <c r="L147" s="204">
        <v>0</v>
      </c>
      <c r="M147" s="204">
        <v>0</v>
      </c>
      <c r="N147" s="204">
        <v>0</v>
      </c>
      <c r="O147" s="204">
        <v>0</v>
      </c>
      <c r="P147" s="204">
        <v>0</v>
      </c>
      <c r="Q147" s="204">
        <v>0</v>
      </c>
      <c r="R147" s="204">
        <v>0</v>
      </c>
      <c r="S147" s="239">
        <v>0</v>
      </c>
      <c r="T147" s="319" t="e">
        <v>#DIV/0!</v>
      </c>
      <c r="U147" s="239">
        <v>0</v>
      </c>
      <c r="V147" s="239">
        <v>0</v>
      </c>
      <c r="W147" s="239">
        <v>0</v>
      </c>
      <c r="X147" s="239">
        <v>0</v>
      </c>
      <c r="Y147" s="239">
        <v>0</v>
      </c>
      <c r="Z147" s="239">
        <v>0</v>
      </c>
    </row>
    <row r="148" spans="1:26" x14ac:dyDescent="0.3">
      <c r="A148" s="322" t="s">
        <v>563</v>
      </c>
      <c r="B148" s="204">
        <v>0</v>
      </c>
      <c r="C148" s="204">
        <v>0</v>
      </c>
      <c r="D148" s="204">
        <v>0</v>
      </c>
      <c r="E148" s="204">
        <v>0</v>
      </c>
      <c r="F148" s="204">
        <v>0</v>
      </c>
      <c r="G148" s="204">
        <v>0</v>
      </c>
      <c r="H148" s="204">
        <v>0</v>
      </c>
      <c r="I148" s="204">
        <v>0</v>
      </c>
      <c r="J148" s="204">
        <v>0</v>
      </c>
      <c r="K148" s="204">
        <v>0</v>
      </c>
      <c r="L148" s="204">
        <v>0</v>
      </c>
      <c r="M148" s="204">
        <v>0</v>
      </c>
      <c r="N148" s="204">
        <v>0</v>
      </c>
      <c r="O148" s="204">
        <v>0</v>
      </c>
      <c r="P148" s="204">
        <v>0</v>
      </c>
      <c r="Q148" s="204">
        <v>0</v>
      </c>
      <c r="R148" s="204">
        <v>0</v>
      </c>
      <c r="S148" s="239">
        <v>0</v>
      </c>
      <c r="T148" s="319" t="e">
        <v>#DIV/0!</v>
      </c>
      <c r="U148" s="239">
        <v>0</v>
      </c>
      <c r="V148" s="239">
        <v>0</v>
      </c>
      <c r="W148" s="239">
        <v>0</v>
      </c>
      <c r="X148" s="239">
        <v>0</v>
      </c>
      <c r="Y148" s="239">
        <v>0</v>
      </c>
      <c r="Z148" s="239">
        <v>0</v>
      </c>
    </row>
    <row r="149" spans="1:26" x14ac:dyDescent="0.3">
      <c r="A149" s="322" t="s">
        <v>564</v>
      </c>
      <c r="B149" s="204">
        <v>0</v>
      </c>
      <c r="C149" s="204">
        <v>0</v>
      </c>
      <c r="D149" s="204">
        <v>0</v>
      </c>
      <c r="E149" s="204">
        <v>0</v>
      </c>
      <c r="F149" s="204">
        <v>0</v>
      </c>
      <c r="G149" s="204">
        <v>0</v>
      </c>
      <c r="H149" s="204">
        <v>0</v>
      </c>
      <c r="I149" s="204">
        <v>0</v>
      </c>
      <c r="J149" s="204">
        <v>0</v>
      </c>
      <c r="K149" s="204">
        <v>0</v>
      </c>
      <c r="L149" s="204">
        <v>0</v>
      </c>
      <c r="M149" s="204">
        <v>0</v>
      </c>
      <c r="N149" s="204">
        <v>0</v>
      </c>
      <c r="O149" s="204">
        <v>0</v>
      </c>
      <c r="P149" s="204">
        <v>0</v>
      </c>
      <c r="Q149" s="204">
        <v>0</v>
      </c>
      <c r="R149" s="204">
        <v>0</v>
      </c>
      <c r="S149" s="239">
        <v>0</v>
      </c>
      <c r="T149" s="319" t="e">
        <v>#DIV/0!</v>
      </c>
      <c r="U149" s="239">
        <v>0</v>
      </c>
      <c r="V149" s="239">
        <v>0</v>
      </c>
      <c r="W149" s="239">
        <v>0</v>
      </c>
      <c r="X149" s="239">
        <v>0</v>
      </c>
      <c r="Y149" s="239">
        <v>0</v>
      </c>
      <c r="Z149" s="239">
        <v>0</v>
      </c>
    </row>
    <row r="150" spans="1:26" x14ac:dyDescent="0.3">
      <c r="A150" s="322" t="s">
        <v>565</v>
      </c>
      <c r="B150" s="204">
        <v>0</v>
      </c>
      <c r="C150" s="204">
        <v>0</v>
      </c>
      <c r="D150" s="204">
        <v>0</v>
      </c>
      <c r="E150" s="204">
        <v>0</v>
      </c>
      <c r="F150" s="204">
        <v>0</v>
      </c>
      <c r="G150" s="204">
        <v>0</v>
      </c>
      <c r="H150" s="204">
        <v>0</v>
      </c>
      <c r="I150" s="204">
        <v>0</v>
      </c>
      <c r="J150" s="204">
        <v>0</v>
      </c>
      <c r="K150" s="204">
        <v>0</v>
      </c>
      <c r="L150" s="204">
        <v>0</v>
      </c>
      <c r="M150" s="204">
        <v>0</v>
      </c>
      <c r="N150" s="204">
        <v>0</v>
      </c>
      <c r="O150" s="204">
        <v>0</v>
      </c>
      <c r="P150" s="204">
        <v>0</v>
      </c>
      <c r="Q150" s="204">
        <v>0</v>
      </c>
      <c r="R150" s="204">
        <v>0</v>
      </c>
      <c r="S150" s="239">
        <v>0</v>
      </c>
      <c r="T150" s="319" t="e">
        <v>#DIV/0!</v>
      </c>
      <c r="U150" s="239">
        <v>0</v>
      </c>
      <c r="V150" s="239">
        <v>0</v>
      </c>
      <c r="W150" s="239">
        <v>0</v>
      </c>
      <c r="X150" s="239">
        <v>0</v>
      </c>
      <c r="Y150" s="239">
        <v>0</v>
      </c>
      <c r="Z150" s="239">
        <v>0</v>
      </c>
    </row>
    <row r="151" spans="1:26" s="321" customFormat="1" x14ac:dyDescent="0.3">
      <c r="A151" s="314" t="s">
        <v>566</v>
      </c>
      <c r="B151" s="320">
        <v>0</v>
      </c>
      <c r="C151" s="320">
        <v>0</v>
      </c>
      <c r="D151" s="320">
        <v>0</v>
      </c>
      <c r="E151" s="320">
        <v>0</v>
      </c>
      <c r="F151" s="320">
        <v>0</v>
      </c>
      <c r="G151" s="320">
        <v>0</v>
      </c>
      <c r="H151" s="320">
        <v>0</v>
      </c>
      <c r="I151" s="320">
        <v>0</v>
      </c>
      <c r="J151" s="320">
        <v>0</v>
      </c>
      <c r="K151" s="320">
        <v>0</v>
      </c>
      <c r="L151" s="320">
        <v>0</v>
      </c>
      <c r="M151" s="320">
        <v>0</v>
      </c>
      <c r="N151" s="320">
        <v>0</v>
      </c>
      <c r="O151" s="320">
        <v>0</v>
      </c>
      <c r="P151" s="320">
        <v>0</v>
      </c>
      <c r="Q151" s="320">
        <v>0</v>
      </c>
      <c r="R151" s="320">
        <v>0</v>
      </c>
      <c r="S151" s="316">
        <v>0</v>
      </c>
      <c r="T151" s="317" t="e">
        <v>#DIV/0!</v>
      </c>
      <c r="U151" s="316">
        <v>0</v>
      </c>
      <c r="V151" s="316">
        <v>0</v>
      </c>
      <c r="W151" s="316">
        <v>0</v>
      </c>
      <c r="X151" s="316">
        <v>0</v>
      </c>
      <c r="Y151" s="316">
        <v>0</v>
      </c>
      <c r="Z151" s="316">
        <v>0</v>
      </c>
    </row>
    <row r="152" spans="1:26" s="321" customFormat="1" x14ac:dyDescent="0.3">
      <c r="A152" s="314" t="s">
        <v>567</v>
      </c>
      <c r="B152" s="320">
        <v>0</v>
      </c>
      <c r="C152" s="320">
        <v>0</v>
      </c>
      <c r="D152" s="320">
        <v>0</v>
      </c>
      <c r="E152" s="320">
        <v>0</v>
      </c>
      <c r="F152" s="320">
        <v>0</v>
      </c>
      <c r="G152" s="320">
        <v>0</v>
      </c>
      <c r="H152" s="320">
        <v>0</v>
      </c>
      <c r="I152" s="320">
        <v>0</v>
      </c>
      <c r="J152" s="320">
        <v>0</v>
      </c>
      <c r="K152" s="320">
        <v>0</v>
      </c>
      <c r="L152" s="320">
        <v>0</v>
      </c>
      <c r="M152" s="320">
        <v>0</v>
      </c>
      <c r="N152" s="320">
        <v>0</v>
      </c>
      <c r="O152" s="320">
        <v>0</v>
      </c>
      <c r="P152" s="320">
        <v>0</v>
      </c>
      <c r="Q152" s="320">
        <v>0</v>
      </c>
      <c r="R152" s="320">
        <v>0</v>
      </c>
      <c r="S152" s="316">
        <v>0</v>
      </c>
      <c r="T152" s="317" t="e">
        <v>#DIV/0!</v>
      </c>
      <c r="U152" s="316">
        <v>0</v>
      </c>
      <c r="V152" s="316">
        <v>0</v>
      </c>
      <c r="W152" s="316">
        <v>0</v>
      </c>
      <c r="X152" s="316">
        <v>0</v>
      </c>
      <c r="Y152" s="316">
        <v>0</v>
      </c>
      <c r="Z152" s="316">
        <v>0</v>
      </c>
    </row>
    <row r="153" spans="1:26" x14ac:dyDescent="0.3">
      <c r="A153" s="314" t="s">
        <v>568</v>
      </c>
      <c r="B153" s="315">
        <v>0</v>
      </c>
      <c r="C153" s="315">
        <v>0</v>
      </c>
      <c r="D153" s="315">
        <v>0</v>
      </c>
      <c r="E153" s="315">
        <v>0</v>
      </c>
      <c r="F153" s="315">
        <v>0</v>
      </c>
      <c r="G153" s="315">
        <v>0</v>
      </c>
      <c r="H153" s="315">
        <v>0</v>
      </c>
      <c r="I153" s="315">
        <v>0</v>
      </c>
      <c r="J153" s="315">
        <v>0</v>
      </c>
      <c r="K153" s="315">
        <v>0</v>
      </c>
      <c r="L153" s="315">
        <v>0</v>
      </c>
      <c r="M153" s="315">
        <v>0</v>
      </c>
      <c r="N153" s="315">
        <v>0</v>
      </c>
      <c r="O153" s="315">
        <v>0</v>
      </c>
      <c r="P153" s="315">
        <v>0</v>
      </c>
      <c r="Q153" s="315">
        <v>0</v>
      </c>
      <c r="R153" s="315">
        <v>0</v>
      </c>
      <c r="S153" s="316">
        <v>0</v>
      </c>
      <c r="T153" s="317" t="e">
        <v>#DIV/0!</v>
      </c>
      <c r="U153" s="316">
        <v>0</v>
      </c>
      <c r="V153" s="316">
        <v>0</v>
      </c>
      <c r="W153" s="316">
        <v>0</v>
      </c>
      <c r="X153" s="316">
        <v>0</v>
      </c>
      <c r="Y153" s="316">
        <v>0</v>
      </c>
      <c r="Z153" s="316">
        <v>0</v>
      </c>
    </row>
    <row r="154" spans="1:26" x14ac:dyDescent="0.3">
      <c r="A154" s="322" t="s">
        <v>569</v>
      </c>
      <c r="B154" s="204">
        <v>0</v>
      </c>
      <c r="C154" s="204">
        <v>0</v>
      </c>
      <c r="D154" s="204">
        <v>0</v>
      </c>
      <c r="E154" s="204">
        <v>0</v>
      </c>
      <c r="F154" s="204">
        <v>0</v>
      </c>
      <c r="G154" s="204">
        <v>0</v>
      </c>
      <c r="H154" s="204">
        <v>0</v>
      </c>
      <c r="I154" s="204">
        <v>0</v>
      </c>
      <c r="J154" s="204">
        <v>0</v>
      </c>
      <c r="K154" s="204">
        <v>0</v>
      </c>
      <c r="L154" s="204">
        <v>0</v>
      </c>
      <c r="M154" s="204">
        <v>0</v>
      </c>
      <c r="N154" s="204">
        <v>0</v>
      </c>
      <c r="O154" s="204">
        <v>0</v>
      </c>
      <c r="P154" s="204">
        <v>0</v>
      </c>
      <c r="Q154" s="204">
        <v>0</v>
      </c>
      <c r="R154" s="204">
        <v>0</v>
      </c>
      <c r="S154" s="239">
        <v>0</v>
      </c>
      <c r="T154" s="319" t="e">
        <v>#DIV/0!</v>
      </c>
      <c r="U154" s="239">
        <v>0</v>
      </c>
      <c r="V154" s="239">
        <v>0</v>
      </c>
      <c r="W154" s="239">
        <v>0</v>
      </c>
      <c r="X154" s="239">
        <v>0</v>
      </c>
      <c r="Y154" s="239">
        <v>0</v>
      </c>
      <c r="Z154" s="239">
        <v>0</v>
      </c>
    </row>
    <row r="155" spans="1:26" x14ac:dyDescent="0.3">
      <c r="A155" s="322" t="s">
        <v>570</v>
      </c>
      <c r="B155" s="204">
        <v>0</v>
      </c>
      <c r="C155" s="204">
        <v>0</v>
      </c>
      <c r="D155" s="204">
        <v>0</v>
      </c>
      <c r="E155" s="204">
        <v>0</v>
      </c>
      <c r="F155" s="204">
        <v>0</v>
      </c>
      <c r="G155" s="204">
        <v>0</v>
      </c>
      <c r="H155" s="204">
        <v>0</v>
      </c>
      <c r="I155" s="204">
        <v>0</v>
      </c>
      <c r="J155" s="204">
        <v>0</v>
      </c>
      <c r="K155" s="204">
        <v>0</v>
      </c>
      <c r="L155" s="204">
        <v>0</v>
      </c>
      <c r="M155" s="204">
        <v>0</v>
      </c>
      <c r="N155" s="204">
        <v>0</v>
      </c>
      <c r="O155" s="204">
        <v>0</v>
      </c>
      <c r="P155" s="204">
        <v>0</v>
      </c>
      <c r="Q155" s="204">
        <v>0</v>
      </c>
      <c r="R155" s="204">
        <v>0</v>
      </c>
      <c r="S155" s="239">
        <v>0</v>
      </c>
      <c r="T155" s="319" t="e">
        <v>#DIV/0!</v>
      </c>
      <c r="U155" s="239">
        <v>0</v>
      </c>
      <c r="V155" s="239">
        <v>0</v>
      </c>
      <c r="W155" s="239">
        <v>0</v>
      </c>
      <c r="X155" s="239">
        <v>0</v>
      </c>
      <c r="Y155" s="239">
        <v>0</v>
      </c>
      <c r="Z155" s="239">
        <v>0</v>
      </c>
    </row>
    <row r="156" spans="1:26" x14ac:dyDescent="0.3">
      <c r="A156" s="322" t="s">
        <v>571</v>
      </c>
      <c r="B156" s="204">
        <v>0</v>
      </c>
      <c r="C156" s="204">
        <v>0</v>
      </c>
      <c r="D156" s="204">
        <v>0</v>
      </c>
      <c r="E156" s="204">
        <v>0</v>
      </c>
      <c r="F156" s="204">
        <v>0</v>
      </c>
      <c r="G156" s="204">
        <v>0</v>
      </c>
      <c r="H156" s="204">
        <v>0</v>
      </c>
      <c r="I156" s="204">
        <v>0</v>
      </c>
      <c r="J156" s="204">
        <v>0</v>
      </c>
      <c r="K156" s="204">
        <v>0</v>
      </c>
      <c r="L156" s="204">
        <v>0</v>
      </c>
      <c r="M156" s="204">
        <v>0</v>
      </c>
      <c r="N156" s="204">
        <v>0</v>
      </c>
      <c r="O156" s="204">
        <v>0</v>
      </c>
      <c r="P156" s="204">
        <v>0</v>
      </c>
      <c r="Q156" s="204">
        <v>0</v>
      </c>
      <c r="R156" s="204">
        <v>0</v>
      </c>
      <c r="S156" s="239">
        <v>0</v>
      </c>
      <c r="T156" s="319" t="e">
        <v>#DIV/0!</v>
      </c>
      <c r="U156" s="239">
        <v>0</v>
      </c>
      <c r="V156" s="239">
        <v>0</v>
      </c>
      <c r="W156" s="239">
        <v>0</v>
      </c>
      <c r="X156" s="239">
        <v>0</v>
      </c>
      <c r="Y156" s="239">
        <v>0</v>
      </c>
      <c r="Z156" s="239">
        <v>0</v>
      </c>
    </row>
    <row r="157" spans="1:26" x14ac:dyDescent="0.3">
      <c r="A157" s="322" t="s">
        <v>572</v>
      </c>
      <c r="B157" s="204">
        <v>0</v>
      </c>
      <c r="C157" s="204">
        <v>0</v>
      </c>
      <c r="D157" s="204">
        <v>0</v>
      </c>
      <c r="E157" s="204">
        <v>0</v>
      </c>
      <c r="F157" s="204">
        <v>0</v>
      </c>
      <c r="G157" s="204">
        <v>0</v>
      </c>
      <c r="H157" s="204">
        <v>0</v>
      </c>
      <c r="I157" s="204">
        <v>0</v>
      </c>
      <c r="J157" s="204">
        <v>0</v>
      </c>
      <c r="K157" s="204">
        <v>0</v>
      </c>
      <c r="L157" s="204">
        <v>0</v>
      </c>
      <c r="M157" s="204">
        <v>0</v>
      </c>
      <c r="N157" s="204">
        <v>0</v>
      </c>
      <c r="O157" s="204">
        <v>0</v>
      </c>
      <c r="P157" s="204">
        <v>0</v>
      </c>
      <c r="Q157" s="204">
        <v>0</v>
      </c>
      <c r="R157" s="204">
        <v>0</v>
      </c>
      <c r="S157" s="239">
        <v>0</v>
      </c>
      <c r="T157" s="319" t="e">
        <v>#DIV/0!</v>
      </c>
      <c r="U157" s="239">
        <v>0</v>
      </c>
      <c r="V157" s="239">
        <v>0</v>
      </c>
      <c r="W157" s="239">
        <v>0</v>
      </c>
      <c r="X157" s="239">
        <v>0</v>
      </c>
      <c r="Y157" s="239">
        <v>0</v>
      </c>
      <c r="Z157" s="239">
        <v>0</v>
      </c>
    </row>
    <row r="158" spans="1:26" x14ac:dyDescent="0.3">
      <c r="A158" s="322" t="s">
        <v>573</v>
      </c>
      <c r="B158" s="204">
        <v>0</v>
      </c>
      <c r="C158" s="204">
        <v>0</v>
      </c>
      <c r="D158" s="204">
        <v>0</v>
      </c>
      <c r="E158" s="204">
        <v>0</v>
      </c>
      <c r="F158" s="204">
        <v>0</v>
      </c>
      <c r="G158" s="204">
        <v>0</v>
      </c>
      <c r="H158" s="204">
        <v>0</v>
      </c>
      <c r="I158" s="204">
        <v>0</v>
      </c>
      <c r="J158" s="204">
        <v>0</v>
      </c>
      <c r="K158" s="204">
        <v>0</v>
      </c>
      <c r="L158" s="204">
        <v>0</v>
      </c>
      <c r="M158" s="204">
        <v>0</v>
      </c>
      <c r="N158" s="204">
        <v>0</v>
      </c>
      <c r="O158" s="204">
        <v>0</v>
      </c>
      <c r="P158" s="204">
        <v>0</v>
      </c>
      <c r="Q158" s="204">
        <v>0</v>
      </c>
      <c r="R158" s="204">
        <v>0</v>
      </c>
      <c r="S158" s="239">
        <v>0</v>
      </c>
      <c r="T158" s="319" t="e">
        <v>#DIV/0!</v>
      </c>
      <c r="U158" s="239">
        <v>0</v>
      </c>
      <c r="V158" s="239">
        <v>0</v>
      </c>
      <c r="W158" s="239">
        <v>0</v>
      </c>
      <c r="X158" s="239">
        <v>0</v>
      </c>
      <c r="Y158" s="239">
        <v>0</v>
      </c>
      <c r="Z158" s="239">
        <v>0</v>
      </c>
    </row>
    <row r="159" spans="1:26" x14ac:dyDescent="0.3">
      <c r="A159" s="322" t="s">
        <v>574</v>
      </c>
      <c r="B159" s="204">
        <v>0</v>
      </c>
      <c r="C159" s="204">
        <v>0</v>
      </c>
      <c r="D159" s="204">
        <v>0</v>
      </c>
      <c r="E159" s="204">
        <v>0</v>
      </c>
      <c r="F159" s="204">
        <v>0</v>
      </c>
      <c r="G159" s="204">
        <v>0</v>
      </c>
      <c r="H159" s="204">
        <v>0</v>
      </c>
      <c r="I159" s="204">
        <v>0</v>
      </c>
      <c r="J159" s="204">
        <v>0</v>
      </c>
      <c r="K159" s="204">
        <v>0</v>
      </c>
      <c r="L159" s="204">
        <v>0</v>
      </c>
      <c r="M159" s="204">
        <v>0</v>
      </c>
      <c r="N159" s="204">
        <v>0</v>
      </c>
      <c r="O159" s="204">
        <v>0</v>
      </c>
      <c r="P159" s="204">
        <v>0</v>
      </c>
      <c r="Q159" s="204">
        <v>0</v>
      </c>
      <c r="R159" s="204">
        <v>0</v>
      </c>
      <c r="S159" s="239">
        <v>0</v>
      </c>
      <c r="T159" s="319" t="e">
        <v>#DIV/0!</v>
      </c>
      <c r="U159" s="239">
        <v>0</v>
      </c>
      <c r="V159" s="239">
        <v>0</v>
      </c>
      <c r="W159" s="239">
        <v>0</v>
      </c>
      <c r="X159" s="239">
        <v>0</v>
      </c>
      <c r="Y159" s="239">
        <v>0</v>
      </c>
      <c r="Z159" s="239">
        <v>0</v>
      </c>
    </row>
    <row r="160" spans="1:26" x14ac:dyDescent="0.3">
      <c r="A160" s="322" t="s">
        <v>575</v>
      </c>
      <c r="B160" s="204">
        <v>0</v>
      </c>
      <c r="C160" s="204">
        <v>0</v>
      </c>
      <c r="D160" s="204">
        <v>0</v>
      </c>
      <c r="E160" s="204">
        <v>0</v>
      </c>
      <c r="F160" s="204">
        <v>0</v>
      </c>
      <c r="G160" s="204">
        <v>0</v>
      </c>
      <c r="H160" s="204">
        <v>0</v>
      </c>
      <c r="I160" s="204">
        <v>0</v>
      </c>
      <c r="J160" s="204">
        <v>0</v>
      </c>
      <c r="K160" s="204">
        <v>0</v>
      </c>
      <c r="L160" s="204">
        <v>0</v>
      </c>
      <c r="M160" s="204">
        <v>0</v>
      </c>
      <c r="N160" s="204">
        <v>0</v>
      </c>
      <c r="O160" s="204">
        <v>0</v>
      </c>
      <c r="P160" s="204">
        <v>0</v>
      </c>
      <c r="Q160" s="204">
        <v>0</v>
      </c>
      <c r="R160" s="204">
        <v>0</v>
      </c>
      <c r="S160" s="239">
        <v>0</v>
      </c>
      <c r="T160" s="319" t="e">
        <v>#DIV/0!</v>
      </c>
      <c r="U160" s="239">
        <v>0</v>
      </c>
      <c r="V160" s="239">
        <v>0</v>
      </c>
      <c r="W160" s="239">
        <v>0</v>
      </c>
      <c r="X160" s="239">
        <v>0</v>
      </c>
      <c r="Y160" s="239">
        <v>0</v>
      </c>
      <c r="Z160" s="239">
        <v>0</v>
      </c>
    </row>
    <row r="161" spans="1:26" x14ac:dyDescent="0.3">
      <c r="A161" s="322" t="s">
        <v>576</v>
      </c>
      <c r="B161" s="204">
        <v>0</v>
      </c>
      <c r="C161" s="204">
        <v>0</v>
      </c>
      <c r="D161" s="204">
        <v>0</v>
      </c>
      <c r="E161" s="204">
        <v>0</v>
      </c>
      <c r="F161" s="204">
        <v>0</v>
      </c>
      <c r="G161" s="204">
        <v>0</v>
      </c>
      <c r="H161" s="204">
        <v>0</v>
      </c>
      <c r="I161" s="204">
        <v>0</v>
      </c>
      <c r="J161" s="204">
        <v>0</v>
      </c>
      <c r="K161" s="204">
        <v>0</v>
      </c>
      <c r="L161" s="204">
        <v>0</v>
      </c>
      <c r="M161" s="204">
        <v>0</v>
      </c>
      <c r="N161" s="204">
        <v>0</v>
      </c>
      <c r="O161" s="204">
        <v>0</v>
      </c>
      <c r="P161" s="204">
        <v>0</v>
      </c>
      <c r="Q161" s="204">
        <v>0</v>
      </c>
      <c r="R161" s="204">
        <v>0</v>
      </c>
      <c r="S161" s="239">
        <v>0</v>
      </c>
      <c r="T161" s="319" t="e">
        <v>#DIV/0!</v>
      </c>
      <c r="U161" s="239">
        <v>0</v>
      </c>
      <c r="V161" s="239">
        <v>0</v>
      </c>
      <c r="W161" s="239">
        <v>0</v>
      </c>
      <c r="X161" s="239">
        <v>0</v>
      </c>
      <c r="Y161" s="239">
        <v>0</v>
      </c>
      <c r="Z161" s="239">
        <v>0</v>
      </c>
    </row>
    <row r="162" spans="1:26" x14ac:dyDescent="0.3">
      <c r="A162" s="322" t="s">
        <v>577</v>
      </c>
      <c r="B162" s="204">
        <v>0</v>
      </c>
      <c r="C162" s="204">
        <v>0</v>
      </c>
      <c r="D162" s="204">
        <v>0</v>
      </c>
      <c r="E162" s="204">
        <v>0</v>
      </c>
      <c r="F162" s="204">
        <v>0</v>
      </c>
      <c r="G162" s="204">
        <v>0</v>
      </c>
      <c r="H162" s="204">
        <v>0</v>
      </c>
      <c r="I162" s="204">
        <v>0</v>
      </c>
      <c r="J162" s="204">
        <v>0</v>
      </c>
      <c r="K162" s="204">
        <v>0</v>
      </c>
      <c r="L162" s="204">
        <v>0</v>
      </c>
      <c r="M162" s="204">
        <v>0</v>
      </c>
      <c r="N162" s="204">
        <v>0</v>
      </c>
      <c r="O162" s="204">
        <v>0</v>
      </c>
      <c r="P162" s="204">
        <v>0</v>
      </c>
      <c r="Q162" s="204">
        <v>0</v>
      </c>
      <c r="R162" s="204">
        <v>0</v>
      </c>
      <c r="S162" s="239">
        <v>0</v>
      </c>
      <c r="T162" s="319" t="e">
        <v>#DIV/0!</v>
      </c>
      <c r="U162" s="239">
        <v>0</v>
      </c>
      <c r="V162" s="239">
        <v>0</v>
      </c>
      <c r="W162" s="239">
        <v>0</v>
      </c>
      <c r="X162" s="239">
        <v>0</v>
      </c>
      <c r="Y162" s="239">
        <v>0</v>
      </c>
      <c r="Z162" s="239">
        <v>0</v>
      </c>
    </row>
    <row r="163" spans="1:26" x14ac:dyDescent="0.3">
      <c r="A163" s="322" t="s">
        <v>578</v>
      </c>
      <c r="B163" s="204">
        <v>0</v>
      </c>
      <c r="C163" s="204">
        <v>0</v>
      </c>
      <c r="D163" s="204">
        <v>0</v>
      </c>
      <c r="E163" s="204">
        <v>0</v>
      </c>
      <c r="F163" s="204">
        <v>0</v>
      </c>
      <c r="G163" s="204">
        <v>0</v>
      </c>
      <c r="H163" s="204">
        <v>0</v>
      </c>
      <c r="I163" s="204">
        <v>0</v>
      </c>
      <c r="J163" s="204">
        <v>0</v>
      </c>
      <c r="K163" s="204">
        <v>0</v>
      </c>
      <c r="L163" s="204">
        <v>0</v>
      </c>
      <c r="M163" s="204">
        <v>0</v>
      </c>
      <c r="N163" s="204">
        <v>0</v>
      </c>
      <c r="O163" s="204">
        <v>0</v>
      </c>
      <c r="P163" s="204">
        <v>0</v>
      </c>
      <c r="Q163" s="204">
        <v>0</v>
      </c>
      <c r="R163" s="204">
        <v>0</v>
      </c>
      <c r="S163" s="239">
        <v>0</v>
      </c>
      <c r="T163" s="319" t="e">
        <v>#DIV/0!</v>
      </c>
      <c r="U163" s="239">
        <v>0</v>
      </c>
      <c r="V163" s="239">
        <v>0</v>
      </c>
      <c r="W163" s="239">
        <v>0</v>
      </c>
      <c r="X163" s="239">
        <v>0</v>
      </c>
      <c r="Y163" s="239">
        <v>0</v>
      </c>
      <c r="Z163" s="239">
        <v>0</v>
      </c>
    </row>
    <row r="164" spans="1:26" x14ac:dyDescent="0.3">
      <c r="A164" s="322" t="s">
        <v>579</v>
      </c>
      <c r="B164" s="204">
        <v>0</v>
      </c>
      <c r="C164" s="204">
        <v>0</v>
      </c>
      <c r="D164" s="204">
        <v>0</v>
      </c>
      <c r="E164" s="204">
        <v>0</v>
      </c>
      <c r="F164" s="204">
        <v>0</v>
      </c>
      <c r="G164" s="204">
        <v>0</v>
      </c>
      <c r="H164" s="204">
        <v>0</v>
      </c>
      <c r="I164" s="204">
        <v>0</v>
      </c>
      <c r="J164" s="204">
        <v>0</v>
      </c>
      <c r="K164" s="204">
        <v>0</v>
      </c>
      <c r="L164" s="204">
        <v>0</v>
      </c>
      <c r="M164" s="204">
        <v>0</v>
      </c>
      <c r="N164" s="204">
        <v>0</v>
      </c>
      <c r="O164" s="204">
        <v>0</v>
      </c>
      <c r="P164" s="204">
        <v>0</v>
      </c>
      <c r="Q164" s="204">
        <v>0</v>
      </c>
      <c r="R164" s="204">
        <v>0</v>
      </c>
      <c r="S164" s="239">
        <v>0</v>
      </c>
      <c r="T164" s="319" t="e">
        <v>#DIV/0!</v>
      </c>
      <c r="U164" s="239">
        <v>0</v>
      </c>
      <c r="V164" s="239">
        <v>0</v>
      </c>
      <c r="W164" s="239">
        <v>0</v>
      </c>
      <c r="X164" s="239">
        <v>0</v>
      </c>
      <c r="Y164" s="239">
        <v>0</v>
      </c>
      <c r="Z164" s="239">
        <v>0</v>
      </c>
    </row>
    <row r="165" spans="1:26" x14ac:dyDescent="0.3">
      <c r="A165" s="322" t="s">
        <v>580</v>
      </c>
      <c r="B165" s="204">
        <v>0</v>
      </c>
      <c r="C165" s="204">
        <v>0</v>
      </c>
      <c r="D165" s="204">
        <v>0</v>
      </c>
      <c r="E165" s="204">
        <v>0</v>
      </c>
      <c r="F165" s="204">
        <v>0</v>
      </c>
      <c r="G165" s="204">
        <v>0</v>
      </c>
      <c r="H165" s="204">
        <v>0</v>
      </c>
      <c r="I165" s="204">
        <v>0</v>
      </c>
      <c r="J165" s="204">
        <v>0</v>
      </c>
      <c r="K165" s="204">
        <v>0</v>
      </c>
      <c r="L165" s="204">
        <v>0</v>
      </c>
      <c r="M165" s="204">
        <v>0</v>
      </c>
      <c r="N165" s="204">
        <v>0</v>
      </c>
      <c r="O165" s="204">
        <v>0</v>
      </c>
      <c r="P165" s="204">
        <v>0</v>
      </c>
      <c r="Q165" s="204">
        <v>0</v>
      </c>
      <c r="R165" s="204">
        <v>0</v>
      </c>
      <c r="S165" s="239">
        <v>0</v>
      </c>
      <c r="T165" s="319" t="e">
        <v>#DIV/0!</v>
      </c>
      <c r="U165" s="239">
        <v>0</v>
      </c>
      <c r="V165" s="239">
        <v>0</v>
      </c>
      <c r="W165" s="239">
        <v>0</v>
      </c>
      <c r="X165" s="239">
        <v>0</v>
      </c>
      <c r="Y165" s="239">
        <v>0</v>
      </c>
      <c r="Z165" s="239">
        <v>0</v>
      </c>
    </row>
    <row r="166" spans="1:26" x14ac:dyDescent="0.3">
      <c r="A166" s="314" t="s">
        <v>581</v>
      </c>
      <c r="B166" s="315">
        <v>0</v>
      </c>
      <c r="C166" s="315">
        <v>0</v>
      </c>
      <c r="D166" s="315">
        <v>0</v>
      </c>
      <c r="E166" s="315">
        <v>0</v>
      </c>
      <c r="F166" s="315">
        <v>0</v>
      </c>
      <c r="G166" s="315">
        <v>0</v>
      </c>
      <c r="H166" s="315">
        <v>0</v>
      </c>
      <c r="I166" s="315">
        <v>0</v>
      </c>
      <c r="J166" s="315">
        <v>0</v>
      </c>
      <c r="K166" s="315">
        <v>0</v>
      </c>
      <c r="L166" s="315">
        <v>0</v>
      </c>
      <c r="M166" s="315">
        <v>0</v>
      </c>
      <c r="N166" s="315">
        <v>0</v>
      </c>
      <c r="O166" s="315">
        <v>0</v>
      </c>
      <c r="P166" s="315">
        <v>0</v>
      </c>
      <c r="Q166" s="315">
        <v>0</v>
      </c>
      <c r="R166" s="315">
        <v>0</v>
      </c>
      <c r="S166" s="316">
        <v>0</v>
      </c>
      <c r="T166" s="317" t="e">
        <v>#DIV/0!</v>
      </c>
      <c r="U166" s="316">
        <v>0</v>
      </c>
      <c r="V166" s="316">
        <v>0</v>
      </c>
      <c r="W166" s="316">
        <v>0</v>
      </c>
      <c r="X166" s="316">
        <v>0</v>
      </c>
      <c r="Y166" s="316">
        <v>0</v>
      </c>
      <c r="Z166" s="316">
        <v>0</v>
      </c>
    </row>
    <row r="167" spans="1:26" x14ac:dyDescent="0.3">
      <c r="A167" s="322" t="s">
        <v>582</v>
      </c>
      <c r="B167" s="204">
        <v>0</v>
      </c>
      <c r="C167" s="204">
        <v>0</v>
      </c>
      <c r="D167" s="204">
        <v>0</v>
      </c>
      <c r="E167" s="204">
        <v>0</v>
      </c>
      <c r="F167" s="204">
        <v>0</v>
      </c>
      <c r="G167" s="204">
        <v>0</v>
      </c>
      <c r="H167" s="204">
        <v>0</v>
      </c>
      <c r="I167" s="204">
        <v>0</v>
      </c>
      <c r="J167" s="204">
        <v>0</v>
      </c>
      <c r="K167" s="204">
        <v>0</v>
      </c>
      <c r="L167" s="204">
        <v>0</v>
      </c>
      <c r="M167" s="204">
        <v>0</v>
      </c>
      <c r="N167" s="204">
        <v>0</v>
      </c>
      <c r="O167" s="204">
        <v>0</v>
      </c>
      <c r="P167" s="204">
        <v>0</v>
      </c>
      <c r="Q167" s="204">
        <v>0</v>
      </c>
      <c r="R167" s="204">
        <v>0</v>
      </c>
      <c r="S167" s="239">
        <v>0</v>
      </c>
      <c r="T167" s="319" t="e">
        <v>#DIV/0!</v>
      </c>
      <c r="U167" s="239">
        <v>0</v>
      </c>
      <c r="V167" s="239">
        <v>0</v>
      </c>
      <c r="W167" s="239">
        <v>0</v>
      </c>
      <c r="X167" s="239">
        <v>0</v>
      </c>
      <c r="Y167" s="239">
        <v>0</v>
      </c>
      <c r="Z167" s="239">
        <v>0</v>
      </c>
    </row>
    <row r="168" spans="1:26" x14ac:dyDescent="0.3">
      <c r="A168" s="322" t="s">
        <v>583</v>
      </c>
      <c r="B168" s="204">
        <v>0</v>
      </c>
      <c r="C168" s="204">
        <v>0</v>
      </c>
      <c r="D168" s="204">
        <v>0</v>
      </c>
      <c r="E168" s="204">
        <v>0</v>
      </c>
      <c r="F168" s="204">
        <v>0</v>
      </c>
      <c r="G168" s="204">
        <v>0</v>
      </c>
      <c r="H168" s="204">
        <v>0</v>
      </c>
      <c r="I168" s="204">
        <v>0</v>
      </c>
      <c r="J168" s="204">
        <v>0</v>
      </c>
      <c r="K168" s="204">
        <v>0</v>
      </c>
      <c r="L168" s="204">
        <v>0</v>
      </c>
      <c r="M168" s="204">
        <v>0</v>
      </c>
      <c r="N168" s="204">
        <v>0</v>
      </c>
      <c r="O168" s="204">
        <v>0</v>
      </c>
      <c r="P168" s="204">
        <v>0</v>
      </c>
      <c r="Q168" s="204">
        <v>0</v>
      </c>
      <c r="R168" s="204">
        <v>0</v>
      </c>
      <c r="S168" s="239">
        <v>0</v>
      </c>
      <c r="T168" s="319" t="e">
        <v>#DIV/0!</v>
      </c>
      <c r="U168" s="239">
        <v>0</v>
      </c>
      <c r="V168" s="239">
        <v>0</v>
      </c>
      <c r="W168" s="239">
        <v>0</v>
      </c>
      <c r="X168" s="239">
        <v>0</v>
      </c>
      <c r="Y168" s="239">
        <v>0</v>
      </c>
      <c r="Z168" s="239">
        <v>0</v>
      </c>
    </row>
    <row r="169" spans="1:26" x14ac:dyDescent="0.3">
      <c r="A169" s="322" t="s">
        <v>584</v>
      </c>
      <c r="B169" s="204">
        <v>0</v>
      </c>
      <c r="C169" s="204">
        <v>0</v>
      </c>
      <c r="D169" s="204">
        <v>0</v>
      </c>
      <c r="E169" s="204">
        <v>0</v>
      </c>
      <c r="F169" s="204">
        <v>0</v>
      </c>
      <c r="G169" s="204">
        <v>0</v>
      </c>
      <c r="H169" s="204">
        <v>0</v>
      </c>
      <c r="I169" s="204">
        <v>0</v>
      </c>
      <c r="J169" s="204">
        <v>0</v>
      </c>
      <c r="K169" s="204">
        <v>0</v>
      </c>
      <c r="L169" s="204">
        <v>0</v>
      </c>
      <c r="M169" s="204">
        <v>0</v>
      </c>
      <c r="N169" s="204">
        <v>0</v>
      </c>
      <c r="O169" s="204">
        <v>0</v>
      </c>
      <c r="P169" s="204">
        <v>0</v>
      </c>
      <c r="Q169" s="204">
        <v>0</v>
      </c>
      <c r="R169" s="204">
        <v>0</v>
      </c>
      <c r="S169" s="239">
        <v>0</v>
      </c>
      <c r="T169" s="319" t="e">
        <v>#DIV/0!</v>
      </c>
      <c r="U169" s="239">
        <v>0</v>
      </c>
      <c r="V169" s="239">
        <v>0</v>
      </c>
      <c r="W169" s="239">
        <v>0</v>
      </c>
      <c r="X169" s="239">
        <v>0</v>
      </c>
      <c r="Y169" s="239">
        <v>0</v>
      </c>
      <c r="Z169" s="239">
        <v>0</v>
      </c>
    </row>
    <row r="170" spans="1:26" x14ac:dyDescent="0.3">
      <c r="A170" s="308" t="s">
        <v>585</v>
      </c>
      <c r="B170" s="309">
        <v>1523005</v>
      </c>
      <c r="C170" s="309">
        <v>1523005</v>
      </c>
      <c r="D170" s="309">
        <v>1372465</v>
      </c>
      <c r="E170" s="309">
        <v>26605.160000000003</v>
      </c>
      <c r="F170" s="309">
        <v>26605.160000000003</v>
      </c>
      <c r="G170" s="309">
        <v>1806.97</v>
      </c>
      <c r="H170" s="309">
        <v>1844.2</v>
      </c>
      <c r="I170" s="309">
        <v>1953.4099999999999</v>
      </c>
      <c r="J170" s="309">
        <v>2694.49</v>
      </c>
      <c r="K170" s="309">
        <v>3314.99</v>
      </c>
      <c r="L170" s="309">
        <v>3252.2</v>
      </c>
      <c r="M170" s="309">
        <v>3301.5199999999995</v>
      </c>
      <c r="N170" s="309">
        <v>4331.26</v>
      </c>
      <c r="O170" s="309">
        <v>4106.12</v>
      </c>
      <c r="P170" s="309">
        <v>0</v>
      </c>
      <c r="Q170" s="309">
        <v>0</v>
      </c>
      <c r="R170" s="309">
        <v>0</v>
      </c>
      <c r="S170" s="310">
        <v>26605.16</v>
      </c>
      <c r="T170" s="311">
        <v>1.7468859261788372E-2</v>
      </c>
      <c r="U170" s="310">
        <v>1496399.84</v>
      </c>
      <c r="V170" s="310">
        <v>150540</v>
      </c>
      <c r="W170" s="310">
        <v>1496399.84</v>
      </c>
      <c r="X170" s="310">
        <v>1345859.84</v>
      </c>
      <c r="Y170" s="310">
        <v>0</v>
      </c>
      <c r="Z170" s="310">
        <v>0</v>
      </c>
    </row>
    <row r="171" spans="1:26" x14ac:dyDescent="0.3">
      <c r="A171" s="314" t="s">
        <v>586</v>
      </c>
      <c r="B171" s="315">
        <v>0</v>
      </c>
      <c r="C171" s="315">
        <v>0</v>
      </c>
      <c r="D171" s="315">
        <v>0</v>
      </c>
      <c r="E171" s="315">
        <v>0</v>
      </c>
      <c r="F171" s="315">
        <v>0</v>
      </c>
      <c r="G171" s="315">
        <v>0</v>
      </c>
      <c r="H171" s="315">
        <v>0</v>
      </c>
      <c r="I171" s="315">
        <v>0</v>
      </c>
      <c r="J171" s="315">
        <v>0</v>
      </c>
      <c r="K171" s="315">
        <v>0</v>
      </c>
      <c r="L171" s="315">
        <v>0</v>
      </c>
      <c r="M171" s="315">
        <v>0</v>
      </c>
      <c r="N171" s="315">
        <v>0</v>
      </c>
      <c r="O171" s="315">
        <v>0</v>
      </c>
      <c r="P171" s="315">
        <v>0</v>
      </c>
      <c r="Q171" s="315">
        <v>0</v>
      </c>
      <c r="R171" s="315">
        <v>0</v>
      </c>
      <c r="S171" s="316">
        <v>0</v>
      </c>
      <c r="T171" s="317" t="e">
        <v>#DIV/0!</v>
      </c>
      <c r="U171" s="316">
        <v>0</v>
      </c>
      <c r="V171" s="316">
        <v>0</v>
      </c>
      <c r="W171" s="316">
        <v>0</v>
      </c>
      <c r="X171" s="316">
        <v>0</v>
      </c>
      <c r="Y171" s="316">
        <v>0</v>
      </c>
      <c r="Z171" s="316">
        <v>0</v>
      </c>
    </row>
    <row r="172" spans="1:26" x14ac:dyDescent="0.3">
      <c r="A172" s="322" t="s">
        <v>587</v>
      </c>
      <c r="B172" s="323">
        <v>0</v>
      </c>
      <c r="C172" s="323">
        <v>0</v>
      </c>
      <c r="D172" s="323">
        <v>0</v>
      </c>
      <c r="E172" s="323">
        <v>0</v>
      </c>
      <c r="F172" s="323">
        <v>0</v>
      </c>
      <c r="G172" s="323">
        <v>0</v>
      </c>
      <c r="H172" s="323">
        <v>0</v>
      </c>
      <c r="I172" s="323">
        <v>0</v>
      </c>
      <c r="J172" s="323">
        <v>0</v>
      </c>
      <c r="K172" s="323">
        <v>0</v>
      </c>
      <c r="L172" s="323">
        <v>0</v>
      </c>
      <c r="M172" s="323">
        <v>0</v>
      </c>
      <c r="N172" s="323">
        <v>0</v>
      </c>
      <c r="O172" s="323">
        <v>0</v>
      </c>
      <c r="P172" s="323">
        <v>0</v>
      </c>
      <c r="Q172" s="323">
        <v>0</v>
      </c>
      <c r="R172" s="323">
        <v>0</v>
      </c>
      <c r="S172" s="239">
        <v>0</v>
      </c>
      <c r="T172" s="319" t="e">
        <v>#DIV/0!</v>
      </c>
      <c r="U172" s="239">
        <v>0</v>
      </c>
      <c r="V172" s="239">
        <v>0</v>
      </c>
      <c r="W172" s="239">
        <v>0</v>
      </c>
      <c r="X172" s="239">
        <v>0</v>
      </c>
      <c r="Y172" s="239">
        <v>0</v>
      </c>
      <c r="Z172" s="239">
        <v>0</v>
      </c>
    </row>
    <row r="173" spans="1:26" x14ac:dyDescent="0.3">
      <c r="A173" s="324" t="s">
        <v>588</v>
      </c>
      <c r="B173" s="204">
        <v>0</v>
      </c>
      <c r="C173" s="204">
        <v>0</v>
      </c>
      <c r="D173" s="204">
        <v>0</v>
      </c>
      <c r="E173" s="204">
        <v>0</v>
      </c>
      <c r="F173" s="204">
        <v>0</v>
      </c>
      <c r="G173" s="204">
        <v>0</v>
      </c>
      <c r="H173" s="204">
        <v>0</v>
      </c>
      <c r="I173" s="204">
        <v>0</v>
      </c>
      <c r="J173" s="204">
        <v>0</v>
      </c>
      <c r="K173" s="204">
        <v>0</v>
      </c>
      <c r="L173" s="204">
        <v>0</v>
      </c>
      <c r="M173" s="204">
        <v>0</v>
      </c>
      <c r="N173" s="204">
        <v>0</v>
      </c>
      <c r="O173" s="204">
        <v>0</v>
      </c>
      <c r="P173" s="204">
        <v>0</v>
      </c>
      <c r="Q173" s="204">
        <v>0</v>
      </c>
      <c r="R173" s="204">
        <v>0</v>
      </c>
      <c r="S173" s="239">
        <v>0</v>
      </c>
      <c r="T173" s="319" t="e">
        <v>#DIV/0!</v>
      </c>
      <c r="U173" s="239">
        <v>0</v>
      </c>
      <c r="V173" s="239">
        <v>0</v>
      </c>
      <c r="W173" s="239">
        <v>0</v>
      </c>
      <c r="X173" s="239">
        <v>0</v>
      </c>
      <c r="Y173" s="239">
        <v>0</v>
      </c>
      <c r="Z173" s="239">
        <v>0</v>
      </c>
    </row>
    <row r="174" spans="1:26" x14ac:dyDescent="0.3">
      <c r="A174" s="324" t="s">
        <v>589</v>
      </c>
      <c r="B174" s="204">
        <v>0</v>
      </c>
      <c r="C174" s="204">
        <v>0</v>
      </c>
      <c r="D174" s="204">
        <v>0</v>
      </c>
      <c r="E174" s="204">
        <v>0</v>
      </c>
      <c r="F174" s="204">
        <v>0</v>
      </c>
      <c r="G174" s="204">
        <v>0</v>
      </c>
      <c r="H174" s="204">
        <v>0</v>
      </c>
      <c r="I174" s="204">
        <v>0</v>
      </c>
      <c r="J174" s="204">
        <v>0</v>
      </c>
      <c r="K174" s="204">
        <v>0</v>
      </c>
      <c r="L174" s="204">
        <v>0</v>
      </c>
      <c r="M174" s="204">
        <v>0</v>
      </c>
      <c r="N174" s="204">
        <v>0</v>
      </c>
      <c r="O174" s="204">
        <v>0</v>
      </c>
      <c r="P174" s="204">
        <v>0</v>
      </c>
      <c r="Q174" s="204">
        <v>0</v>
      </c>
      <c r="R174" s="204">
        <v>0</v>
      </c>
      <c r="S174" s="239">
        <v>0</v>
      </c>
      <c r="T174" s="319" t="e">
        <v>#DIV/0!</v>
      </c>
      <c r="U174" s="239">
        <v>0</v>
      </c>
      <c r="V174" s="239">
        <v>0</v>
      </c>
      <c r="W174" s="239">
        <v>0</v>
      </c>
      <c r="X174" s="239">
        <v>0</v>
      </c>
      <c r="Y174" s="239">
        <v>0</v>
      </c>
      <c r="Z174" s="239">
        <v>0</v>
      </c>
    </row>
    <row r="175" spans="1:26" x14ac:dyDescent="0.3">
      <c r="A175" s="322" t="s">
        <v>590</v>
      </c>
      <c r="B175" s="204">
        <v>0</v>
      </c>
      <c r="C175" s="204">
        <v>0</v>
      </c>
      <c r="D175" s="204">
        <v>0</v>
      </c>
      <c r="E175" s="204">
        <v>0</v>
      </c>
      <c r="F175" s="204">
        <v>0</v>
      </c>
      <c r="G175" s="204">
        <v>0</v>
      </c>
      <c r="H175" s="204">
        <v>0</v>
      </c>
      <c r="I175" s="204">
        <v>0</v>
      </c>
      <c r="J175" s="204">
        <v>0</v>
      </c>
      <c r="K175" s="204">
        <v>0</v>
      </c>
      <c r="L175" s="204">
        <v>0</v>
      </c>
      <c r="M175" s="204">
        <v>0</v>
      </c>
      <c r="N175" s="204">
        <v>0</v>
      </c>
      <c r="O175" s="204">
        <v>0</v>
      </c>
      <c r="P175" s="204">
        <v>0</v>
      </c>
      <c r="Q175" s="204">
        <v>0</v>
      </c>
      <c r="R175" s="204">
        <v>0</v>
      </c>
      <c r="S175" s="239">
        <v>0</v>
      </c>
      <c r="T175" s="319" t="e">
        <v>#DIV/0!</v>
      </c>
      <c r="U175" s="239">
        <v>0</v>
      </c>
      <c r="V175" s="239">
        <v>0</v>
      </c>
      <c r="W175" s="239">
        <v>0</v>
      </c>
      <c r="X175" s="239">
        <v>0</v>
      </c>
      <c r="Y175" s="239">
        <v>0</v>
      </c>
      <c r="Z175" s="239">
        <v>0</v>
      </c>
    </row>
    <row r="176" spans="1:26" x14ac:dyDescent="0.3">
      <c r="A176" s="322" t="s">
        <v>591</v>
      </c>
      <c r="B176" s="204">
        <v>0</v>
      </c>
      <c r="C176" s="204">
        <v>0</v>
      </c>
      <c r="D176" s="204">
        <v>0</v>
      </c>
      <c r="E176" s="204">
        <v>0</v>
      </c>
      <c r="F176" s="204">
        <v>0</v>
      </c>
      <c r="G176" s="204">
        <v>0</v>
      </c>
      <c r="H176" s="204">
        <v>0</v>
      </c>
      <c r="I176" s="204">
        <v>0</v>
      </c>
      <c r="J176" s="204">
        <v>0</v>
      </c>
      <c r="K176" s="204">
        <v>0</v>
      </c>
      <c r="L176" s="204">
        <v>0</v>
      </c>
      <c r="M176" s="204">
        <v>0</v>
      </c>
      <c r="N176" s="204">
        <v>0</v>
      </c>
      <c r="O176" s="204">
        <v>0</v>
      </c>
      <c r="P176" s="204">
        <v>0</v>
      </c>
      <c r="Q176" s="204">
        <v>0</v>
      </c>
      <c r="R176" s="204">
        <v>0</v>
      </c>
      <c r="S176" s="239">
        <v>0</v>
      </c>
      <c r="T176" s="319" t="e">
        <v>#DIV/0!</v>
      </c>
      <c r="U176" s="239">
        <v>0</v>
      </c>
      <c r="V176" s="239">
        <v>0</v>
      </c>
      <c r="W176" s="239">
        <v>0</v>
      </c>
      <c r="X176" s="239">
        <v>0</v>
      </c>
      <c r="Y176" s="239">
        <v>0</v>
      </c>
      <c r="Z176" s="239">
        <v>0</v>
      </c>
    </row>
    <row r="177" spans="1:26" x14ac:dyDescent="0.3">
      <c r="A177" s="322" t="s">
        <v>592</v>
      </c>
      <c r="B177" s="204">
        <v>0</v>
      </c>
      <c r="C177" s="204">
        <v>0</v>
      </c>
      <c r="D177" s="204">
        <v>0</v>
      </c>
      <c r="E177" s="204">
        <v>0</v>
      </c>
      <c r="F177" s="204">
        <v>0</v>
      </c>
      <c r="G177" s="204">
        <v>0</v>
      </c>
      <c r="H177" s="204">
        <v>0</v>
      </c>
      <c r="I177" s="204">
        <v>0</v>
      </c>
      <c r="J177" s="204">
        <v>0</v>
      </c>
      <c r="K177" s="204">
        <v>0</v>
      </c>
      <c r="L177" s="204">
        <v>0</v>
      </c>
      <c r="M177" s="204">
        <v>0</v>
      </c>
      <c r="N177" s="204">
        <v>0</v>
      </c>
      <c r="O177" s="204">
        <v>0</v>
      </c>
      <c r="P177" s="204">
        <v>0</v>
      </c>
      <c r="Q177" s="204">
        <v>0</v>
      </c>
      <c r="R177" s="204">
        <v>0</v>
      </c>
      <c r="S177" s="239">
        <v>0</v>
      </c>
      <c r="T177" s="319" t="e">
        <v>#DIV/0!</v>
      </c>
      <c r="U177" s="239">
        <v>0</v>
      </c>
      <c r="V177" s="239">
        <v>0</v>
      </c>
      <c r="W177" s="239">
        <v>0</v>
      </c>
      <c r="X177" s="239">
        <v>0</v>
      </c>
      <c r="Y177" s="239">
        <v>0</v>
      </c>
      <c r="Z177" s="239">
        <v>0</v>
      </c>
    </row>
    <row r="178" spans="1:26" x14ac:dyDescent="0.3">
      <c r="A178" s="314" t="s">
        <v>593</v>
      </c>
      <c r="B178" s="315">
        <v>0</v>
      </c>
      <c r="C178" s="315">
        <v>0</v>
      </c>
      <c r="D178" s="315">
        <v>0</v>
      </c>
      <c r="E178" s="315">
        <v>0</v>
      </c>
      <c r="F178" s="315">
        <v>0</v>
      </c>
      <c r="G178" s="315">
        <v>0</v>
      </c>
      <c r="H178" s="315">
        <v>0</v>
      </c>
      <c r="I178" s="315">
        <v>0</v>
      </c>
      <c r="J178" s="315">
        <v>0</v>
      </c>
      <c r="K178" s="315">
        <v>0</v>
      </c>
      <c r="L178" s="315">
        <v>0</v>
      </c>
      <c r="M178" s="315">
        <v>0</v>
      </c>
      <c r="N178" s="315">
        <v>0</v>
      </c>
      <c r="O178" s="315">
        <v>0</v>
      </c>
      <c r="P178" s="315">
        <v>0</v>
      </c>
      <c r="Q178" s="315">
        <v>0</v>
      </c>
      <c r="R178" s="315">
        <v>0</v>
      </c>
      <c r="S178" s="316">
        <v>0</v>
      </c>
      <c r="T178" s="317" t="e">
        <v>#DIV/0!</v>
      </c>
      <c r="U178" s="316">
        <v>0</v>
      </c>
      <c r="V178" s="316">
        <v>0</v>
      </c>
      <c r="W178" s="316">
        <v>0</v>
      </c>
      <c r="X178" s="316">
        <v>0</v>
      </c>
      <c r="Y178" s="316">
        <v>0</v>
      </c>
      <c r="Z178" s="316">
        <v>0</v>
      </c>
    </row>
    <row r="179" spans="1:26" x14ac:dyDescent="0.3">
      <c r="A179" s="322" t="s">
        <v>594</v>
      </c>
      <c r="B179" s="204">
        <v>0</v>
      </c>
      <c r="C179" s="204">
        <v>0</v>
      </c>
      <c r="D179" s="204">
        <v>0</v>
      </c>
      <c r="E179" s="204">
        <v>0</v>
      </c>
      <c r="F179" s="204">
        <v>0</v>
      </c>
      <c r="G179" s="204">
        <v>0</v>
      </c>
      <c r="H179" s="204">
        <v>0</v>
      </c>
      <c r="I179" s="204">
        <v>0</v>
      </c>
      <c r="J179" s="204">
        <v>0</v>
      </c>
      <c r="K179" s="204">
        <v>0</v>
      </c>
      <c r="L179" s="204">
        <v>0</v>
      </c>
      <c r="M179" s="204">
        <v>0</v>
      </c>
      <c r="N179" s="204">
        <v>0</v>
      </c>
      <c r="O179" s="204">
        <v>0</v>
      </c>
      <c r="P179" s="204">
        <v>0</v>
      </c>
      <c r="Q179" s="204">
        <v>0</v>
      </c>
      <c r="R179" s="204">
        <v>0</v>
      </c>
      <c r="S179" s="239">
        <v>0</v>
      </c>
      <c r="T179" s="319" t="e">
        <v>#DIV/0!</v>
      </c>
      <c r="U179" s="239">
        <v>0</v>
      </c>
      <c r="V179" s="239">
        <v>0</v>
      </c>
      <c r="W179" s="239">
        <v>0</v>
      </c>
      <c r="X179" s="239">
        <v>0</v>
      </c>
      <c r="Y179" s="239">
        <v>0</v>
      </c>
      <c r="Z179" s="239">
        <v>0</v>
      </c>
    </row>
    <row r="180" spans="1:26" x14ac:dyDescent="0.3">
      <c r="A180" s="322" t="s">
        <v>595</v>
      </c>
      <c r="B180" s="204">
        <v>0</v>
      </c>
      <c r="C180" s="204">
        <v>0</v>
      </c>
      <c r="D180" s="204">
        <v>0</v>
      </c>
      <c r="E180" s="204">
        <v>0</v>
      </c>
      <c r="F180" s="204">
        <v>0</v>
      </c>
      <c r="G180" s="204">
        <v>0</v>
      </c>
      <c r="H180" s="204">
        <v>0</v>
      </c>
      <c r="I180" s="204">
        <v>0</v>
      </c>
      <c r="J180" s="204">
        <v>0</v>
      </c>
      <c r="K180" s="204">
        <v>0</v>
      </c>
      <c r="L180" s="204">
        <v>0</v>
      </c>
      <c r="M180" s="204">
        <v>0</v>
      </c>
      <c r="N180" s="204">
        <v>0</v>
      </c>
      <c r="O180" s="204">
        <v>0</v>
      </c>
      <c r="P180" s="204">
        <v>0</v>
      </c>
      <c r="Q180" s="204">
        <v>0</v>
      </c>
      <c r="R180" s="204">
        <v>0</v>
      </c>
      <c r="S180" s="239">
        <v>0</v>
      </c>
      <c r="T180" s="319" t="e">
        <v>#DIV/0!</v>
      </c>
      <c r="U180" s="239">
        <v>0</v>
      </c>
      <c r="V180" s="239">
        <v>0</v>
      </c>
      <c r="W180" s="239">
        <v>0</v>
      </c>
      <c r="X180" s="239">
        <v>0</v>
      </c>
      <c r="Y180" s="239">
        <v>0</v>
      </c>
      <c r="Z180" s="239">
        <v>0</v>
      </c>
    </row>
    <row r="181" spans="1:26" x14ac:dyDescent="0.3">
      <c r="A181" s="322" t="s">
        <v>596</v>
      </c>
      <c r="B181" s="204">
        <v>0</v>
      </c>
      <c r="C181" s="204">
        <v>0</v>
      </c>
      <c r="D181" s="204">
        <v>0</v>
      </c>
      <c r="E181" s="204">
        <v>0</v>
      </c>
      <c r="F181" s="204">
        <v>0</v>
      </c>
      <c r="G181" s="204">
        <v>0</v>
      </c>
      <c r="H181" s="204">
        <v>0</v>
      </c>
      <c r="I181" s="204">
        <v>0</v>
      </c>
      <c r="J181" s="204">
        <v>0</v>
      </c>
      <c r="K181" s="204">
        <v>0</v>
      </c>
      <c r="L181" s="204">
        <v>0</v>
      </c>
      <c r="M181" s="204">
        <v>0</v>
      </c>
      <c r="N181" s="204">
        <v>0</v>
      </c>
      <c r="O181" s="204">
        <v>0</v>
      </c>
      <c r="P181" s="204">
        <v>0</v>
      </c>
      <c r="Q181" s="204">
        <v>0</v>
      </c>
      <c r="R181" s="204">
        <v>0</v>
      </c>
      <c r="S181" s="239">
        <v>0</v>
      </c>
      <c r="T181" s="319" t="e">
        <v>#DIV/0!</v>
      </c>
      <c r="U181" s="239">
        <v>0</v>
      </c>
      <c r="V181" s="239">
        <v>0</v>
      </c>
      <c r="W181" s="239">
        <v>0</v>
      </c>
      <c r="X181" s="239">
        <v>0</v>
      </c>
      <c r="Y181" s="239">
        <v>0</v>
      </c>
      <c r="Z181" s="239">
        <v>0</v>
      </c>
    </row>
    <row r="182" spans="1:26" x14ac:dyDescent="0.3">
      <c r="A182" s="314" t="s">
        <v>597</v>
      </c>
      <c r="B182" s="315">
        <v>1523005</v>
      </c>
      <c r="C182" s="315">
        <v>1523005</v>
      </c>
      <c r="D182" s="315">
        <v>1372465</v>
      </c>
      <c r="E182" s="315">
        <v>26605.160000000003</v>
      </c>
      <c r="F182" s="315">
        <v>26605.160000000003</v>
      </c>
      <c r="G182" s="315">
        <v>1806.97</v>
      </c>
      <c r="H182" s="315">
        <v>1844.2</v>
      </c>
      <c r="I182" s="315">
        <v>1953.4099999999999</v>
      </c>
      <c r="J182" s="315">
        <v>2694.49</v>
      </c>
      <c r="K182" s="315">
        <v>3314.99</v>
      </c>
      <c r="L182" s="315">
        <v>3252.2</v>
      </c>
      <c r="M182" s="315">
        <v>3301.5199999999995</v>
      </c>
      <c r="N182" s="315">
        <v>4331.26</v>
      </c>
      <c r="O182" s="315">
        <v>4106.12</v>
      </c>
      <c r="P182" s="315">
        <v>0</v>
      </c>
      <c r="Q182" s="315">
        <v>0</v>
      </c>
      <c r="R182" s="315">
        <v>0</v>
      </c>
      <c r="S182" s="316">
        <v>26605.16</v>
      </c>
      <c r="T182" s="317">
        <v>1.7468859261788372E-2</v>
      </c>
      <c r="U182" s="316">
        <v>1496399.84</v>
      </c>
      <c r="V182" s="316">
        <v>150540</v>
      </c>
      <c r="W182" s="316">
        <v>1496399.84</v>
      </c>
      <c r="X182" s="316">
        <v>1345859.84</v>
      </c>
      <c r="Y182" s="316">
        <v>0</v>
      </c>
      <c r="Z182" s="316">
        <v>0</v>
      </c>
    </row>
    <row r="183" spans="1:26" x14ac:dyDescent="0.3">
      <c r="A183" s="322" t="s">
        <v>598</v>
      </c>
      <c r="B183" s="204">
        <v>0</v>
      </c>
      <c r="C183" s="204">
        <v>0</v>
      </c>
      <c r="D183" s="204">
        <v>0</v>
      </c>
      <c r="E183" s="204">
        <v>0</v>
      </c>
      <c r="F183" s="204">
        <v>0</v>
      </c>
      <c r="G183" s="204">
        <v>0</v>
      </c>
      <c r="H183" s="204">
        <v>0</v>
      </c>
      <c r="I183" s="204">
        <v>0</v>
      </c>
      <c r="J183" s="204">
        <v>0</v>
      </c>
      <c r="K183" s="204">
        <v>0</v>
      </c>
      <c r="L183" s="204">
        <v>0</v>
      </c>
      <c r="M183" s="204">
        <v>0</v>
      </c>
      <c r="N183" s="204">
        <v>0</v>
      </c>
      <c r="O183" s="204">
        <v>0</v>
      </c>
      <c r="P183" s="204">
        <v>0</v>
      </c>
      <c r="Q183" s="204">
        <v>0</v>
      </c>
      <c r="R183" s="204">
        <v>0</v>
      </c>
      <c r="S183" s="239">
        <v>0</v>
      </c>
      <c r="T183" s="319" t="e">
        <v>#DIV/0!</v>
      </c>
      <c r="U183" s="239">
        <v>0</v>
      </c>
      <c r="V183" s="239">
        <v>0</v>
      </c>
      <c r="W183" s="239">
        <v>0</v>
      </c>
      <c r="X183" s="239">
        <v>0</v>
      </c>
      <c r="Y183" s="239">
        <v>0</v>
      </c>
      <c r="Z183" s="239">
        <v>0</v>
      </c>
    </row>
    <row r="184" spans="1:26" x14ac:dyDescent="0.3">
      <c r="A184" s="322" t="s">
        <v>599</v>
      </c>
      <c r="B184" s="204">
        <v>0</v>
      </c>
      <c r="C184" s="204">
        <v>0</v>
      </c>
      <c r="D184" s="204">
        <v>0</v>
      </c>
      <c r="E184" s="204">
        <v>0</v>
      </c>
      <c r="F184" s="204">
        <v>0</v>
      </c>
      <c r="G184" s="204">
        <v>0</v>
      </c>
      <c r="H184" s="204">
        <v>0</v>
      </c>
      <c r="I184" s="204">
        <v>0</v>
      </c>
      <c r="J184" s="204">
        <v>0</v>
      </c>
      <c r="K184" s="204">
        <v>0</v>
      </c>
      <c r="L184" s="204">
        <v>0</v>
      </c>
      <c r="M184" s="204">
        <v>0</v>
      </c>
      <c r="N184" s="204">
        <v>0</v>
      </c>
      <c r="O184" s="204">
        <v>0</v>
      </c>
      <c r="P184" s="204">
        <v>0</v>
      </c>
      <c r="Q184" s="204">
        <v>0</v>
      </c>
      <c r="R184" s="204">
        <v>0</v>
      </c>
      <c r="S184" s="239">
        <v>0</v>
      </c>
      <c r="T184" s="319" t="e">
        <v>#DIV/0!</v>
      </c>
      <c r="U184" s="239">
        <v>0</v>
      </c>
      <c r="V184" s="239">
        <v>0</v>
      </c>
      <c r="W184" s="239">
        <v>0</v>
      </c>
      <c r="X184" s="239">
        <v>0</v>
      </c>
      <c r="Y184" s="239">
        <v>0</v>
      </c>
      <c r="Z184" s="239">
        <v>0</v>
      </c>
    </row>
    <row r="185" spans="1:26" x14ac:dyDescent="0.3">
      <c r="A185" s="322" t="s">
        <v>600</v>
      </c>
      <c r="B185" s="204">
        <v>150540</v>
      </c>
      <c r="C185" s="204">
        <v>150540</v>
      </c>
      <c r="D185" s="204">
        <v>0</v>
      </c>
      <c r="E185" s="204">
        <v>0</v>
      </c>
      <c r="F185" s="204">
        <v>0</v>
      </c>
      <c r="G185" s="204">
        <v>0</v>
      </c>
      <c r="H185" s="204">
        <v>0</v>
      </c>
      <c r="I185" s="204">
        <v>0</v>
      </c>
      <c r="J185" s="204">
        <v>0</v>
      </c>
      <c r="K185" s="204">
        <v>0</v>
      </c>
      <c r="L185" s="204">
        <v>0</v>
      </c>
      <c r="M185" s="204">
        <v>0</v>
      </c>
      <c r="N185" s="204">
        <v>0</v>
      </c>
      <c r="O185" s="204">
        <v>0</v>
      </c>
      <c r="P185" s="204">
        <v>0</v>
      </c>
      <c r="Q185" s="204">
        <v>0</v>
      </c>
      <c r="R185" s="204">
        <v>0</v>
      </c>
      <c r="S185" s="239">
        <v>0</v>
      </c>
      <c r="T185" s="319">
        <v>0</v>
      </c>
      <c r="U185" s="239">
        <v>150540</v>
      </c>
      <c r="V185" s="239">
        <v>150540</v>
      </c>
      <c r="W185" s="239">
        <v>150540</v>
      </c>
      <c r="X185" s="239">
        <v>0</v>
      </c>
      <c r="Y185" s="239">
        <v>0</v>
      </c>
      <c r="Z185" s="239">
        <v>0</v>
      </c>
    </row>
    <row r="186" spans="1:26" x14ac:dyDescent="0.3">
      <c r="A186" s="322" t="s">
        <v>601</v>
      </c>
      <c r="B186" s="204">
        <v>1372465</v>
      </c>
      <c r="C186" s="204">
        <v>1372465</v>
      </c>
      <c r="D186" s="204">
        <v>1372465</v>
      </c>
      <c r="E186" s="204">
        <v>26605.160000000003</v>
      </c>
      <c r="F186" s="204">
        <v>26605.160000000003</v>
      </c>
      <c r="G186" s="204">
        <v>1806.97</v>
      </c>
      <c r="H186" s="204">
        <v>1844.2</v>
      </c>
      <c r="I186" s="204">
        <v>1953.4099999999999</v>
      </c>
      <c r="J186" s="204">
        <v>2694.49</v>
      </c>
      <c r="K186" s="204">
        <v>3314.99</v>
      </c>
      <c r="L186" s="204">
        <v>3252.2</v>
      </c>
      <c r="M186" s="204">
        <v>3301.5199999999995</v>
      </c>
      <c r="N186" s="204">
        <v>4331.26</v>
      </c>
      <c r="O186" s="204">
        <v>4106.12</v>
      </c>
      <c r="P186" s="204">
        <v>0</v>
      </c>
      <c r="Q186" s="204">
        <v>0</v>
      </c>
      <c r="R186" s="204">
        <v>0</v>
      </c>
      <c r="S186" s="239">
        <v>26605.16</v>
      </c>
      <c r="T186" s="319">
        <v>1.9384946064198359E-2</v>
      </c>
      <c r="U186" s="239">
        <v>1345859.84</v>
      </c>
      <c r="V186" s="239">
        <v>0</v>
      </c>
      <c r="W186" s="239">
        <v>1345859.84</v>
      </c>
      <c r="X186" s="239">
        <v>1345859.84</v>
      </c>
      <c r="Y186" s="239">
        <v>0</v>
      </c>
      <c r="Z186" s="239">
        <v>0</v>
      </c>
    </row>
    <row r="187" spans="1:26" x14ac:dyDescent="0.3">
      <c r="A187" s="322" t="s">
        <v>602</v>
      </c>
      <c r="B187" s="204">
        <v>0</v>
      </c>
      <c r="C187" s="204">
        <v>0</v>
      </c>
      <c r="D187" s="204">
        <v>0</v>
      </c>
      <c r="E187" s="204">
        <v>0</v>
      </c>
      <c r="F187" s="204">
        <v>0</v>
      </c>
      <c r="G187" s="204">
        <v>0</v>
      </c>
      <c r="H187" s="204">
        <v>0</v>
      </c>
      <c r="I187" s="204">
        <v>0</v>
      </c>
      <c r="J187" s="204">
        <v>0</v>
      </c>
      <c r="K187" s="204">
        <v>0</v>
      </c>
      <c r="L187" s="204">
        <v>0</v>
      </c>
      <c r="M187" s="204">
        <v>0</v>
      </c>
      <c r="N187" s="204">
        <v>0</v>
      </c>
      <c r="O187" s="204">
        <v>0</v>
      </c>
      <c r="P187" s="204">
        <v>0</v>
      </c>
      <c r="Q187" s="204">
        <v>0</v>
      </c>
      <c r="R187" s="204">
        <v>0</v>
      </c>
      <c r="S187" s="239">
        <v>0</v>
      </c>
      <c r="T187" s="319" t="e">
        <v>#DIV/0!</v>
      </c>
      <c r="U187" s="239">
        <v>0</v>
      </c>
      <c r="V187" s="239">
        <v>0</v>
      </c>
      <c r="W187" s="239">
        <v>0</v>
      </c>
      <c r="X187" s="239">
        <v>0</v>
      </c>
      <c r="Y187" s="239">
        <v>0</v>
      </c>
      <c r="Z187" s="239">
        <v>0</v>
      </c>
    </row>
    <row r="188" spans="1:26" x14ac:dyDescent="0.3">
      <c r="A188" s="322" t="s">
        <v>603</v>
      </c>
      <c r="B188" s="204">
        <v>0</v>
      </c>
      <c r="C188" s="204">
        <v>0</v>
      </c>
      <c r="D188" s="204">
        <v>0</v>
      </c>
      <c r="E188" s="204">
        <v>0</v>
      </c>
      <c r="F188" s="204">
        <v>0</v>
      </c>
      <c r="G188" s="204">
        <v>0</v>
      </c>
      <c r="H188" s="204">
        <v>0</v>
      </c>
      <c r="I188" s="204">
        <v>0</v>
      </c>
      <c r="J188" s="204">
        <v>0</v>
      </c>
      <c r="K188" s="204">
        <v>0</v>
      </c>
      <c r="L188" s="204">
        <v>0</v>
      </c>
      <c r="M188" s="204">
        <v>0</v>
      </c>
      <c r="N188" s="204">
        <v>0</v>
      </c>
      <c r="O188" s="204">
        <v>0</v>
      </c>
      <c r="P188" s="204">
        <v>0</v>
      </c>
      <c r="Q188" s="204">
        <v>0</v>
      </c>
      <c r="R188" s="204">
        <v>0</v>
      </c>
      <c r="S188" s="239">
        <v>0</v>
      </c>
      <c r="T188" s="319" t="e">
        <v>#DIV/0!</v>
      </c>
      <c r="U188" s="239">
        <v>0</v>
      </c>
      <c r="V188" s="239">
        <v>0</v>
      </c>
      <c r="W188" s="239">
        <v>0</v>
      </c>
      <c r="X188" s="239">
        <v>0</v>
      </c>
      <c r="Y188" s="239">
        <v>0</v>
      </c>
      <c r="Z188" s="239">
        <v>0</v>
      </c>
    </row>
    <row r="189" spans="1:26" x14ac:dyDescent="0.3">
      <c r="A189" s="322" t="s">
        <v>604</v>
      </c>
      <c r="B189" s="204">
        <v>0</v>
      </c>
      <c r="C189" s="204">
        <v>0</v>
      </c>
      <c r="D189" s="204">
        <v>0</v>
      </c>
      <c r="E189" s="204">
        <v>0</v>
      </c>
      <c r="F189" s="204">
        <v>0</v>
      </c>
      <c r="G189" s="204">
        <v>0</v>
      </c>
      <c r="H189" s="204">
        <v>0</v>
      </c>
      <c r="I189" s="204">
        <v>0</v>
      </c>
      <c r="J189" s="204">
        <v>0</v>
      </c>
      <c r="K189" s="204">
        <v>0</v>
      </c>
      <c r="L189" s="204">
        <v>0</v>
      </c>
      <c r="M189" s="204">
        <v>0</v>
      </c>
      <c r="N189" s="204">
        <v>0</v>
      </c>
      <c r="O189" s="204">
        <v>0</v>
      </c>
      <c r="P189" s="204">
        <v>0</v>
      </c>
      <c r="Q189" s="204">
        <v>0</v>
      </c>
      <c r="R189" s="204">
        <v>0</v>
      </c>
      <c r="S189" s="239">
        <v>0</v>
      </c>
      <c r="T189" s="319" t="e">
        <v>#DIV/0!</v>
      </c>
      <c r="U189" s="239">
        <v>0</v>
      </c>
      <c r="V189" s="239">
        <v>0</v>
      </c>
      <c r="W189" s="239">
        <v>0</v>
      </c>
      <c r="X189" s="239">
        <v>0</v>
      </c>
      <c r="Y189" s="239">
        <v>0</v>
      </c>
      <c r="Z189" s="239">
        <v>0</v>
      </c>
    </row>
    <row r="190" spans="1:26" x14ac:dyDescent="0.3">
      <c r="A190" s="322" t="s">
        <v>605</v>
      </c>
      <c r="B190" s="204">
        <v>0</v>
      </c>
      <c r="C190" s="204">
        <v>0</v>
      </c>
      <c r="D190" s="204">
        <v>0</v>
      </c>
      <c r="E190" s="204">
        <v>0</v>
      </c>
      <c r="F190" s="204">
        <v>0</v>
      </c>
      <c r="G190" s="204">
        <v>0</v>
      </c>
      <c r="H190" s="204">
        <v>0</v>
      </c>
      <c r="I190" s="204">
        <v>0</v>
      </c>
      <c r="J190" s="204">
        <v>0</v>
      </c>
      <c r="K190" s="204">
        <v>0</v>
      </c>
      <c r="L190" s="204">
        <v>0</v>
      </c>
      <c r="M190" s="204">
        <v>0</v>
      </c>
      <c r="N190" s="204">
        <v>0</v>
      </c>
      <c r="O190" s="204">
        <v>0</v>
      </c>
      <c r="P190" s="204">
        <v>0</v>
      </c>
      <c r="Q190" s="204">
        <v>0</v>
      </c>
      <c r="R190" s="204">
        <v>0</v>
      </c>
      <c r="S190" s="239">
        <v>0</v>
      </c>
      <c r="T190" s="319" t="e">
        <v>#DIV/0!</v>
      </c>
      <c r="U190" s="239">
        <v>0</v>
      </c>
      <c r="V190" s="239">
        <v>0</v>
      </c>
      <c r="W190" s="239">
        <v>0</v>
      </c>
      <c r="X190" s="239">
        <v>0</v>
      </c>
      <c r="Y190" s="239">
        <v>0</v>
      </c>
      <c r="Z190" s="239">
        <v>0</v>
      </c>
    </row>
    <row r="191" spans="1:26" x14ac:dyDescent="0.3">
      <c r="A191" s="322" t="s">
        <v>606</v>
      </c>
      <c r="B191" s="204">
        <v>0</v>
      </c>
      <c r="C191" s="204">
        <v>0</v>
      </c>
      <c r="D191" s="204">
        <v>0</v>
      </c>
      <c r="E191" s="204">
        <v>0</v>
      </c>
      <c r="F191" s="204">
        <v>0</v>
      </c>
      <c r="G191" s="204">
        <v>0</v>
      </c>
      <c r="H191" s="204">
        <v>0</v>
      </c>
      <c r="I191" s="204">
        <v>0</v>
      </c>
      <c r="J191" s="204">
        <v>0</v>
      </c>
      <c r="K191" s="204">
        <v>0</v>
      </c>
      <c r="L191" s="204">
        <v>0</v>
      </c>
      <c r="M191" s="204">
        <v>0</v>
      </c>
      <c r="N191" s="204">
        <v>0</v>
      </c>
      <c r="O191" s="204">
        <v>0</v>
      </c>
      <c r="P191" s="204">
        <v>0</v>
      </c>
      <c r="Q191" s="204">
        <v>0</v>
      </c>
      <c r="R191" s="204">
        <v>0</v>
      </c>
      <c r="S191" s="239">
        <v>0</v>
      </c>
      <c r="T191" s="319" t="e">
        <v>#DIV/0!</v>
      </c>
      <c r="U191" s="239">
        <v>0</v>
      </c>
      <c r="V191" s="239">
        <v>0</v>
      </c>
      <c r="W191" s="239">
        <v>0</v>
      </c>
      <c r="X191" s="239">
        <v>0</v>
      </c>
      <c r="Y191" s="239">
        <v>0</v>
      </c>
      <c r="Z191" s="239">
        <v>0</v>
      </c>
    </row>
    <row r="192" spans="1:26" x14ac:dyDescent="0.3">
      <c r="A192" s="322" t="s">
        <v>607</v>
      </c>
      <c r="B192" s="204">
        <v>0</v>
      </c>
      <c r="C192" s="204">
        <v>0</v>
      </c>
      <c r="D192" s="204">
        <v>0</v>
      </c>
      <c r="E192" s="204">
        <v>0</v>
      </c>
      <c r="F192" s="204">
        <v>0</v>
      </c>
      <c r="G192" s="204">
        <v>0</v>
      </c>
      <c r="H192" s="204">
        <v>0</v>
      </c>
      <c r="I192" s="204">
        <v>0</v>
      </c>
      <c r="J192" s="204">
        <v>0</v>
      </c>
      <c r="K192" s="204">
        <v>0</v>
      </c>
      <c r="L192" s="204">
        <v>0</v>
      </c>
      <c r="M192" s="204">
        <v>0</v>
      </c>
      <c r="N192" s="204">
        <v>0</v>
      </c>
      <c r="O192" s="204">
        <v>0</v>
      </c>
      <c r="P192" s="204">
        <v>0</v>
      </c>
      <c r="Q192" s="204">
        <v>0</v>
      </c>
      <c r="R192" s="204">
        <v>0</v>
      </c>
      <c r="S192" s="239">
        <v>0</v>
      </c>
      <c r="T192" s="319" t="e">
        <v>#DIV/0!</v>
      </c>
      <c r="U192" s="239">
        <v>0</v>
      </c>
      <c r="V192" s="239">
        <v>0</v>
      </c>
      <c r="W192" s="239">
        <v>0</v>
      </c>
      <c r="X192" s="239">
        <v>0</v>
      </c>
      <c r="Y192" s="239">
        <v>0</v>
      </c>
      <c r="Z192" s="239">
        <v>0</v>
      </c>
    </row>
    <row r="193" spans="1:26" x14ac:dyDescent="0.3">
      <c r="A193" s="322" t="s">
        <v>608</v>
      </c>
      <c r="B193" s="204">
        <v>0</v>
      </c>
      <c r="C193" s="204">
        <v>0</v>
      </c>
      <c r="D193" s="204">
        <v>0</v>
      </c>
      <c r="E193" s="204">
        <v>0</v>
      </c>
      <c r="F193" s="204">
        <v>0</v>
      </c>
      <c r="G193" s="204">
        <v>0</v>
      </c>
      <c r="H193" s="204">
        <v>0</v>
      </c>
      <c r="I193" s="204">
        <v>0</v>
      </c>
      <c r="J193" s="204">
        <v>0</v>
      </c>
      <c r="K193" s="204">
        <v>0</v>
      </c>
      <c r="L193" s="204">
        <v>0</v>
      </c>
      <c r="M193" s="204">
        <v>0</v>
      </c>
      <c r="N193" s="204">
        <v>0</v>
      </c>
      <c r="O193" s="204">
        <v>0</v>
      </c>
      <c r="P193" s="204">
        <v>0</v>
      </c>
      <c r="Q193" s="204">
        <v>0</v>
      </c>
      <c r="R193" s="204">
        <v>0</v>
      </c>
      <c r="S193" s="239">
        <v>0</v>
      </c>
      <c r="T193" s="319" t="e">
        <v>#DIV/0!</v>
      </c>
      <c r="U193" s="239">
        <v>0</v>
      </c>
      <c r="V193" s="239">
        <v>0</v>
      </c>
      <c r="W193" s="239">
        <v>0</v>
      </c>
      <c r="X193" s="239">
        <v>0</v>
      </c>
      <c r="Y193" s="239">
        <v>0</v>
      </c>
      <c r="Z193" s="239">
        <v>0</v>
      </c>
    </row>
    <row r="194" spans="1:26" x14ac:dyDescent="0.3">
      <c r="A194" s="322" t="s">
        <v>609</v>
      </c>
      <c r="B194" s="204">
        <v>0</v>
      </c>
      <c r="C194" s="204">
        <v>0</v>
      </c>
      <c r="D194" s="204">
        <v>0</v>
      </c>
      <c r="E194" s="204">
        <v>0</v>
      </c>
      <c r="F194" s="204">
        <v>0</v>
      </c>
      <c r="G194" s="204">
        <v>0</v>
      </c>
      <c r="H194" s="204">
        <v>0</v>
      </c>
      <c r="I194" s="204">
        <v>0</v>
      </c>
      <c r="J194" s="204">
        <v>0</v>
      </c>
      <c r="K194" s="204">
        <v>0</v>
      </c>
      <c r="L194" s="204">
        <v>0</v>
      </c>
      <c r="M194" s="204">
        <v>0</v>
      </c>
      <c r="N194" s="204">
        <v>0</v>
      </c>
      <c r="O194" s="204">
        <v>0</v>
      </c>
      <c r="P194" s="204">
        <v>0</v>
      </c>
      <c r="Q194" s="204">
        <v>0</v>
      </c>
      <c r="R194" s="204">
        <v>0</v>
      </c>
      <c r="S194" s="239">
        <v>0</v>
      </c>
      <c r="T194" s="319" t="e">
        <v>#DIV/0!</v>
      </c>
      <c r="U194" s="239">
        <v>0</v>
      </c>
      <c r="V194" s="239">
        <v>0</v>
      </c>
      <c r="W194" s="239">
        <v>0</v>
      </c>
      <c r="X194" s="239">
        <v>0</v>
      </c>
      <c r="Y194" s="239">
        <v>0</v>
      </c>
      <c r="Z194" s="239">
        <v>0</v>
      </c>
    </row>
    <row r="195" spans="1:26" x14ac:dyDescent="0.3">
      <c r="A195" s="322" t="s">
        <v>610</v>
      </c>
      <c r="B195" s="204">
        <v>0</v>
      </c>
      <c r="C195" s="204">
        <v>0</v>
      </c>
      <c r="D195" s="204">
        <v>0</v>
      </c>
      <c r="E195" s="204">
        <v>0</v>
      </c>
      <c r="F195" s="204">
        <v>0</v>
      </c>
      <c r="G195" s="204">
        <v>0</v>
      </c>
      <c r="H195" s="204">
        <v>0</v>
      </c>
      <c r="I195" s="204">
        <v>0</v>
      </c>
      <c r="J195" s="204">
        <v>0</v>
      </c>
      <c r="K195" s="204">
        <v>0</v>
      </c>
      <c r="L195" s="204">
        <v>0</v>
      </c>
      <c r="M195" s="204">
        <v>0</v>
      </c>
      <c r="N195" s="204">
        <v>0</v>
      </c>
      <c r="O195" s="204">
        <v>0</v>
      </c>
      <c r="P195" s="204">
        <v>0</v>
      </c>
      <c r="Q195" s="204">
        <v>0</v>
      </c>
      <c r="R195" s="204">
        <v>0</v>
      </c>
      <c r="S195" s="239">
        <v>0</v>
      </c>
      <c r="T195" s="319" t="e">
        <v>#DIV/0!</v>
      </c>
      <c r="U195" s="239">
        <v>0</v>
      </c>
      <c r="V195" s="239">
        <v>0</v>
      </c>
      <c r="W195" s="239">
        <v>0</v>
      </c>
      <c r="X195" s="239">
        <v>0</v>
      </c>
      <c r="Y195" s="239">
        <v>0</v>
      </c>
      <c r="Z195" s="239">
        <v>0</v>
      </c>
    </row>
    <row r="196" spans="1:26" x14ac:dyDescent="0.3">
      <c r="A196" s="322" t="s">
        <v>611</v>
      </c>
      <c r="B196" s="204">
        <v>0</v>
      </c>
      <c r="C196" s="204">
        <v>0</v>
      </c>
      <c r="D196" s="204">
        <v>0</v>
      </c>
      <c r="E196" s="204">
        <v>0</v>
      </c>
      <c r="F196" s="204">
        <v>0</v>
      </c>
      <c r="G196" s="204">
        <v>0</v>
      </c>
      <c r="H196" s="204">
        <v>0</v>
      </c>
      <c r="I196" s="204">
        <v>0</v>
      </c>
      <c r="J196" s="204">
        <v>0</v>
      </c>
      <c r="K196" s="204">
        <v>0</v>
      </c>
      <c r="L196" s="204">
        <v>0</v>
      </c>
      <c r="M196" s="204">
        <v>0</v>
      </c>
      <c r="N196" s="204">
        <v>0</v>
      </c>
      <c r="O196" s="204">
        <v>0</v>
      </c>
      <c r="P196" s="204">
        <v>0</v>
      </c>
      <c r="Q196" s="204">
        <v>0</v>
      </c>
      <c r="R196" s="204">
        <v>0</v>
      </c>
      <c r="S196" s="239">
        <v>0</v>
      </c>
      <c r="T196" s="319" t="e">
        <v>#DIV/0!</v>
      </c>
      <c r="U196" s="239">
        <v>0</v>
      </c>
      <c r="V196" s="239">
        <v>0</v>
      </c>
      <c r="W196" s="239">
        <v>0</v>
      </c>
      <c r="X196" s="239">
        <v>0</v>
      </c>
      <c r="Y196" s="239">
        <v>0</v>
      </c>
      <c r="Z196" s="239">
        <v>0</v>
      </c>
    </row>
    <row r="197" spans="1:26" x14ac:dyDescent="0.3">
      <c r="A197" s="322" t="s">
        <v>612</v>
      </c>
      <c r="B197" s="204">
        <v>0</v>
      </c>
      <c r="C197" s="204">
        <v>0</v>
      </c>
      <c r="D197" s="204">
        <v>0</v>
      </c>
      <c r="E197" s="204">
        <v>0</v>
      </c>
      <c r="F197" s="204">
        <v>0</v>
      </c>
      <c r="G197" s="204">
        <v>0</v>
      </c>
      <c r="H197" s="204">
        <v>0</v>
      </c>
      <c r="I197" s="204">
        <v>0</v>
      </c>
      <c r="J197" s="204">
        <v>0</v>
      </c>
      <c r="K197" s="204">
        <v>0</v>
      </c>
      <c r="L197" s="204">
        <v>0</v>
      </c>
      <c r="M197" s="204">
        <v>0</v>
      </c>
      <c r="N197" s="204">
        <v>0</v>
      </c>
      <c r="O197" s="204">
        <v>0</v>
      </c>
      <c r="P197" s="204">
        <v>0</v>
      </c>
      <c r="Q197" s="204">
        <v>0</v>
      </c>
      <c r="R197" s="204">
        <v>0</v>
      </c>
      <c r="S197" s="239">
        <v>0</v>
      </c>
      <c r="T197" s="319" t="e">
        <v>#DIV/0!</v>
      </c>
      <c r="U197" s="239">
        <v>0</v>
      </c>
      <c r="V197" s="239">
        <v>0</v>
      </c>
      <c r="W197" s="239">
        <v>0</v>
      </c>
      <c r="X197" s="239">
        <v>0</v>
      </c>
      <c r="Y197" s="239">
        <v>0</v>
      </c>
      <c r="Z197" s="239">
        <v>0</v>
      </c>
    </row>
    <row r="198" spans="1:26" x14ac:dyDescent="0.3">
      <c r="A198" s="322" t="s">
        <v>613</v>
      </c>
      <c r="B198" s="204">
        <v>0</v>
      </c>
      <c r="C198" s="204">
        <v>0</v>
      </c>
      <c r="D198" s="204">
        <v>0</v>
      </c>
      <c r="E198" s="204">
        <v>0</v>
      </c>
      <c r="F198" s="204">
        <v>0</v>
      </c>
      <c r="G198" s="204">
        <v>0</v>
      </c>
      <c r="H198" s="204">
        <v>0</v>
      </c>
      <c r="I198" s="204">
        <v>0</v>
      </c>
      <c r="J198" s="204">
        <v>0</v>
      </c>
      <c r="K198" s="204">
        <v>0</v>
      </c>
      <c r="L198" s="204">
        <v>0</v>
      </c>
      <c r="M198" s="204">
        <v>0</v>
      </c>
      <c r="N198" s="204">
        <v>0</v>
      </c>
      <c r="O198" s="204">
        <v>0</v>
      </c>
      <c r="P198" s="204">
        <v>0</v>
      </c>
      <c r="Q198" s="204">
        <v>0</v>
      </c>
      <c r="R198" s="204">
        <v>0</v>
      </c>
      <c r="S198" s="239">
        <v>0</v>
      </c>
      <c r="T198" s="319" t="e">
        <v>#DIV/0!</v>
      </c>
      <c r="U198" s="239">
        <v>0</v>
      </c>
      <c r="V198" s="239">
        <v>0</v>
      </c>
      <c r="W198" s="239">
        <v>0</v>
      </c>
      <c r="X198" s="239">
        <v>0</v>
      </c>
      <c r="Y198" s="239">
        <v>0</v>
      </c>
      <c r="Z198" s="239">
        <v>0</v>
      </c>
    </row>
    <row r="199" spans="1:26" x14ac:dyDescent="0.3">
      <c r="A199" s="322" t="s">
        <v>614</v>
      </c>
      <c r="B199" s="204">
        <v>0</v>
      </c>
      <c r="C199" s="204">
        <v>0</v>
      </c>
      <c r="D199" s="204">
        <v>0</v>
      </c>
      <c r="E199" s="204">
        <v>0</v>
      </c>
      <c r="F199" s="204">
        <v>0</v>
      </c>
      <c r="G199" s="204">
        <v>0</v>
      </c>
      <c r="H199" s="204">
        <v>0</v>
      </c>
      <c r="I199" s="204">
        <v>0</v>
      </c>
      <c r="J199" s="204">
        <v>0</v>
      </c>
      <c r="K199" s="204">
        <v>0</v>
      </c>
      <c r="L199" s="204">
        <v>0</v>
      </c>
      <c r="M199" s="204">
        <v>0</v>
      </c>
      <c r="N199" s="204">
        <v>0</v>
      </c>
      <c r="O199" s="204">
        <v>0</v>
      </c>
      <c r="P199" s="204">
        <v>0</v>
      </c>
      <c r="Q199" s="204">
        <v>0</v>
      </c>
      <c r="R199" s="204">
        <v>0</v>
      </c>
      <c r="S199" s="239">
        <v>0</v>
      </c>
      <c r="T199" s="319" t="e">
        <v>#DIV/0!</v>
      </c>
      <c r="U199" s="239">
        <v>0</v>
      </c>
      <c r="V199" s="239">
        <v>0</v>
      </c>
      <c r="W199" s="239">
        <v>0</v>
      </c>
      <c r="X199" s="239">
        <v>0</v>
      </c>
      <c r="Y199" s="239">
        <v>0</v>
      </c>
      <c r="Z199" s="239">
        <v>0</v>
      </c>
    </row>
    <row r="200" spans="1:26" x14ac:dyDescent="0.3">
      <c r="A200" s="322" t="s">
        <v>615</v>
      </c>
      <c r="B200" s="204">
        <v>0</v>
      </c>
      <c r="C200" s="204">
        <v>0</v>
      </c>
      <c r="D200" s="204">
        <v>0</v>
      </c>
      <c r="E200" s="204">
        <v>0</v>
      </c>
      <c r="F200" s="204">
        <v>0</v>
      </c>
      <c r="G200" s="204">
        <v>0</v>
      </c>
      <c r="H200" s="204">
        <v>0</v>
      </c>
      <c r="I200" s="204">
        <v>0</v>
      </c>
      <c r="J200" s="204">
        <v>0</v>
      </c>
      <c r="K200" s="204">
        <v>0</v>
      </c>
      <c r="L200" s="204">
        <v>0</v>
      </c>
      <c r="M200" s="204">
        <v>0</v>
      </c>
      <c r="N200" s="204">
        <v>0</v>
      </c>
      <c r="O200" s="204">
        <v>0</v>
      </c>
      <c r="P200" s="204">
        <v>0</v>
      </c>
      <c r="Q200" s="204">
        <v>0</v>
      </c>
      <c r="R200" s="204">
        <v>0</v>
      </c>
      <c r="S200" s="239">
        <v>0</v>
      </c>
      <c r="T200" s="319" t="e">
        <v>#DIV/0!</v>
      </c>
      <c r="U200" s="239">
        <v>0</v>
      </c>
      <c r="V200" s="239">
        <v>0</v>
      </c>
      <c r="W200" s="239">
        <v>0</v>
      </c>
      <c r="X200" s="239">
        <v>0</v>
      </c>
      <c r="Y200" s="239">
        <v>0</v>
      </c>
      <c r="Z200" s="239">
        <v>0</v>
      </c>
    </row>
    <row r="201" spans="1:26" x14ac:dyDescent="0.3">
      <c r="A201" s="322" t="s">
        <v>616</v>
      </c>
      <c r="B201" s="204">
        <v>0</v>
      </c>
      <c r="C201" s="204">
        <v>0</v>
      </c>
      <c r="D201" s="204">
        <v>0</v>
      </c>
      <c r="E201" s="204">
        <v>0</v>
      </c>
      <c r="F201" s="204">
        <v>0</v>
      </c>
      <c r="G201" s="204">
        <v>0</v>
      </c>
      <c r="H201" s="204">
        <v>0</v>
      </c>
      <c r="I201" s="204">
        <v>0</v>
      </c>
      <c r="J201" s="204">
        <v>0</v>
      </c>
      <c r="K201" s="204">
        <v>0</v>
      </c>
      <c r="L201" s="204">
        <v>0</v>
      </c>
      <c r="M201" s="204">
        <v>0</v>
      </c>
      <c r="N201" s="204">
        <v>0</v>
      </c>
      <c r="O201" s="204">
        <v>0</v>
      </c>
      <c r="P201" s="204">
        <v>0</v>
      </c>
      <c r="Q201" s="204">
        <v>0</v>
      </c>
      <c r="R201" s="204">
        <v>0</v>
      </c>
      <c r="S201" s="239">
        <v>0</v>
      </c>
      <c r="T201" s="319" t="e">
        <v>#DIV/0!</v>
      </c>
      <c r="U201" s="239">
        <v>0</v>
      </c>
      <c r="V201" s="239">
        <v>0</v>
      </c>
      <c r="W201" s="239">
        <v>0</v>
      </c>
      <c r="X201" s="239">
        <v>0</v>
      </c>
      <c r="Y201" s="239">
        <v>0</v>
      </c>
      <c r="Z201" s="239">
        <v>0</v>
      </c>
    </row>
    <row r="202" spans="1:26" x14ac:dyDescent="0.3">
      <c r="A202" s="322" t="s">
        <v>617</v>
      </c>
      <c r="B202" s="204">
        <v>0</v>
      </c>
      <c r="C202" s="204">
        <v>0</v>
      </c>
      <c r="D202" s="204">
        <v>0</v>
      </c>
      <c r="E202" s="204">
        <v>0</v>
      </c>
      <c r="F202" s="204">
        <v>0</v>
      </c>
      <c r="G202" s="204">
        <v>0</v>
      </c>
      <c r="H202" s="204">
        <v>0</v>
      </c>
      <c r="I202" s="204">
        <v>0</v>
      </c>
      <c r="J202" s="204">
        <v>0</v>
      </c>
      <c r="K202" s="204">
        <v>0</v>
      </c>
      <c r="L202" s="204">
        <v>0</v>
      </c>
      <c r="M202" s="204">
        <v>0</v>
      </c>
      <c r="N202" s="204">
        <v>0</v>
      </c>
      <c r="O202" s="204">
        <v>0</v>
      </c>
      <c r="P202" s="204">
        <v>0</v>
      </c>
      <c r="Q202" s="204">
        <v>0</v>
      </c>
      <c r="R202" s="204">
        <v>0</v>
      </c>
      <c r="S202" s="239">
        <v>0</v>
      </c>
      <c r="T202" s="319" t="e">
        <v>#DIV/0!</v>
      </c>
      <c r="U202" s="239">
        <v>0</v>
      </c>
      <c r="V202" s="239">
        <v>0</v>
      </c>
      <c r="W202" s="239">
        <v>0</v>
      </c>
      <c r="X202" s="239">
        <v>0</v>
      </c>
      <c r="Y202" s="239">
        <v>0</v>
      </c>
      <c r="Z202" s="239">
        <v>0</v>
      </c>
    </row>
    <row r="203" spans="1:26" x14ac:dyDescent="0.3">
      <c r="A203" s="322" t="s">
        <v>618</v>
      </c>
      <c r="B203" s="204">
        <v>0</v>
      </c>
      <c r="C203" s="204">
        <v>0</v>
      </c>
      <c r="D203" s="204">
        <v>0</v>
      </c>
      <c r="E203" s="204">
        <v>0</v>
      </c>
      <c r="F203" s="204">
        <v>0</v>
      </c>
      <c r="G203" s="204">
        <v>0</v>
      </c>
      <c r="H203" s="204">
        <v>0</v>
      </c>
      <c r="I203" s="204">
        <v>0</v>
      </c>
      <c r="J203" s="204">
        <v>0</v>
      </c>
      <c r="K203" s="204">
        <v>0</v>
      </c>
      <c r="L203" s="204">
        <v>0</v>
      </c>
      <c r="M203" s="204">
        <v>0</v>
      </c>
      <c r="N203" s="204">
        <v>0</v>
      </c>
      <c r="O203" s="204">
        <v>0</v>
      </c>
      <c r="P203" s="204">
        <v>0</v>
      </c>
      <c r="Q203" s="204">
        <v>0</v>
      </c>
      <c r="R203" s="204">
        <v>0</v>
      </c>
      <c r="S203" s="239">
        <v>0</v>
      </c>
      <c r="T203" s="319" t="e">
        <v>#DIV/0!</v>
      </c>
      <c r="U203" s="239">
        <v>0</v>
      </c>
      <c r="V203" s="239">
        <v>0</v>
      </c>
      <c r="W203" s="239">
        <v>0</v>
      </c>
      <c r="X203" s="239">
        <v>0</v>
      </c>
      <c r="Y203" s="239">
        <v>0</v>
      </c>
      <c r="Z203" s="239">
        <v>0</v>
      </c>
    </row>
    <row r="204" spans="1:26" x14ac:dyDescent="0.3">
      <c r="A204" s="322" t="s">
        <v>619</v>
      </c>
      <c r="B204" s="204">
        <v>0</v>
      </c>
      <c r="C204" s="204">
        <v>0</v>
      </c>
      <c r="D204" s="204">
        <v>0</v>
      </c>
      <c r="E204" s="204">
        <v>0</v>
      </c>
      <c r="F204" s="204">
        <v>0</v>
      </c>
      <c r="G204" s="204">
        <v>0</v>
      </c>
      <c r="H204" s="204">
        <v>0</v>
      </c>
      <c r="I204" s="204">
        <v>0</v>
      </c>
      <c r="J204" s="204">
        <v>0</v>
      </c>
      <c r="K204" s="204">
        <v>0</v>
      </c>
      <c r="L204" s="204">
        <v>0</v>
      </c>
      <c r="M204" s="204">
        <v>0</v>
      </c>
      <c r="N204" s="204">
        <v>0</v>
      </c>
      <c r="O204" s="204">
        <v>0</v>
      </c>
      <c r="P204" s="204">
        <v>0</v>
      </c>
      <c r="Q204" s="204">
        <v>0</v>
      </c>
      <c r="R204" s="204">
        <v>0</v>
      </c>
      <c r="S204" s="239">
        <v>0</v>
      </c>
      <c r="T204" s="319" t="e">
        <v>#DIV/0!</v>
      </c>
      <c r="U204" s="239">
        <v>0</v>
      </c>
      <c r="V204" s="239">
        <v>0</v>
      </c>
      <c r="W204" s="239">
        <v>0</v>
      </c>
      <c r="X204" s="239">
        <v>0</v>
      </c>
      <c r="Y204" s="239">
        <v>0</v>
      </c>
      <c r="Z204" s="239">
        <v>0</v>
      </c>
    </row>
    <row r="205" spans="1:26" x14ac:dyDescent="0.3">
      <c r="A205" s="322" t="s">
        <v>620</v>
      </c>
      <c r="B205" s="204">
        <v>0</v>
      </c>
      <c r="C205" s="204">
        <v>0</v>
      </c>
      <c r="D205" s="204">
        <v>0</v>
      </c>
      <c r="E205" s="204">
        <v>0</v>
      </c>
      <c r="F205" s="204">
        <v>0</v>
      </c>
      <c r="G205" s="204">
        <v>0</v>
      </c>
      <c r="H205" s="204">
        <v>0</v>
      </c>
      <c r="I205" s="204">
        <v>0</v>
      </c>
      <c r="J205" s="204">
        <v>0</v>
      </c>
      <c r="K205" s="204">
        <v>0</v>
      </c>
      <c r="L205" s="204">
        <v>0</v>
      </c>
      <c r="M205" s="204">
        <v>0</v>
      </c>
      <c r="N205" s="204">
        <v>0</v>
      </c>
      <c r="O205" s="204">
        <v>0</v>
      </c>
      <c r="P205" s="204">
        <v>0</v>
      </c>
      <c r="Q205" s="204">
        <v>0</v>
      </c>
      <c r="R205" s="204">
        <v>0</v>
      </c>
      <c r="S205" s="239">
        <v>0</v>
      </c>
      <c r="T205" s="319" t="e">
        <v>#DIV/0!</v>
      </c>
      <c r="U205" s="239">
        <v>0</v>
      </c>
      <c r="V205" s="239">
        <v>0</v>
      </c>
      <c r="W205" s="239">
        <v>0</v>
      </c>
      <c r="X205" s="239">
        <v>0</v>
      </c>
      <c r="Y205" s="239">
        <v>0</v>
      </c>
      <c r="Z205" s="239">
        <v>0</v>
      </c>
    </row>
    <row r="206" spans="1:26" x14ac:dyDescent="0.3">
      <c r="A206" s="322" t="s">
        <v>621</v>
      </c>
      <c r="B206" s="204">
        <v>0</v>
      </c>
      <c r="C206" s="204">
        <v>0</v>
      </c>
      <c r="D206" s="204">
        <v>0</v>
      </c>
      <c r="E206" s="204">
        <v>0</v>
      </c>
      <c r="F206" s="204">
        <v>0</v>
      </c>
      <c r="G206" s="204">
        <v>0</v>
      </c>
      <c r="H206" s="204">
        <v>0</v>
      </c>
      <c r="I206" s="204">
        <v>0</v>
      </c>
      <c r="J206" s="204">
        <v>0</v>
      </c>
      <c r="K206" s="204">
        <v>0</v>
      </c>
      <c r="L206" s="204">
        <v>0</v>
      </c>
      <c r="M206" s="204">
        <v>0</v>
      </c>
      <c r="N206" s="204">
        <v>0</v>
      </c>
      <c r="O206" s="204">
        <v>0</v>
      </c>
      <c r="P206" s="204">
        <v>0</v>
      </c>
      <c r="Q206" s="204">
        <v>0</v>
      </c>
      <c r="R206" s="204">
        <v>0</v>
      </c>
      <c r="S206" s="239">
        <v>0</v>
      </c>
      <c r="T206" s="319" t="e">
        <v>#DIV/0!</v>
      </c>
      <c r="U206" s="239">
        <v>0</v>
      </c>
      <c r="V206" s="239">
        <v>0</v>
      </c>
      <c r="W206" s="239">
        <v>0</v>
      </c>
      <c r="X206" s="239">
        <v>0</v>
      </c>
      <c r="Y206" s="239">
        <v>0</v>
      </c>
      <c r="Z206" s="239">
        <v>0</v>
      </c>
    </row>
    <row r="207" spans="1:26" x14ac:dyDescent="0.3">
      <c r="A207" s="322" t="s">
        <v>622</v>
      </c>
      <c r="B207" s="204">
        <v>0</v>
      </c>
      <c r="C207" s="204">
        <v>0</v>
      </c>
      <c r="D207" s="204">
        <v>0</v>
      </c>
      <c r="E207" s="204">
        <v>0</v>
      </c>
      <c r="F207" s="204">
        <v>0</v>
      </c>
      <c r="G207" s="204">
        <v>0</v>
      </c>
      <c r="H207" s="204">
        <v>0</v>
      </c>
      <c r="I207" s="204">
        <v>0</v>
      </c>
      <c r="J207" s="204">
        <v>0</v>
      </c>
      <c r="K207" s="204">
        <v>0</v>
      </c>
      <c r="L207" s="204">
        <v>0</v>
      </c>
      <c r="M207" s="204">
        <v>0</v>
      </c>
      <c r="N207" s="204">
        <v>0</v>
      </c>
      <c r="O207" s="204">
        <v>0</v>
      </c>
      <c r="P207" s="204">
        <v>0</v>
      </c>
      <c r="Q207" s="204">
        <v>0</v>
      </c>
      <c r="R207" s="204">
        <v>0</v>
      </c>
      <c r="S207" s="239">
        <v>0</v>
      </c>
      <c r="T207" s="319" t="e">
        <v>#DIV/0!</v>
      </c>
      <c r="U207" s="239">
        <v>0</v>
      </c>
      <c r="V207" s="239">
        <v>0</v>
      </c>
      <c r="W207" s="239">
        <v>0</v>
      </c>
      <c r="X207" s="239">
        <v>0</v>
      </c>
      <c r="Y207" s="239">
        <v>0</v>
      </c>
      <c r="Z207" s="239">
        <v>0</v>
      </c>
    </row>
    <row r="208" spans="1:26" x14ac:dyDescent="0.3">
      <c r="A208" s="322" t="s">
        <v>623</v>
      </c>
      <c r="B208" s="204">
        <v>0</v>
      </c>
      <c r="C208" s="204">
        <v>0</v>
      </c>
      <c r="D208" s="204">
        <v>0</v>
      </c>
      <c r="E208" s="204">
        <v>0</v>
      </c>
      <c r="F208" s="204">
        <v>0</v>
      </c>
      <c r="G208" s="204">
        <v>0</v>
      </c>
      <c r="H208" s="204">
        <v>0</v>
      </c>
      <c r="I208" s="204">
        <v>0</v>
      </c>
      <c r="J208" s="204">
        <v>0</v>
      </c>
      <c r="K208" s="204">
        <v>0</v>
      </c>
      <c r="L208" s="204">
        <v>0</v>
      </c>
      <c r="M208" s="204">
        <v>0</v>
      </c>
      <c r="N208" s="204">
        <v>0</v>
      </c>
      <c r="O208" s="204">
        <v>0</v>
      </c>
      <c r="P208" s="204">
        <v>0</v>
      </c>
      <c r="Q208" s="204">
        <v>0</v>
      </c>
      <c r="R208" s="204">
        <v>0</v>
      </c>
      <c r="S208" s="239">
        <v>0</v>
      </c>
      <c r="T208" s="319" t="e">
        <v>#DIV/0!</v>
      </c>
      <c r="U208" s="239">
        <v>0</v>
      </c>
      <c r="V208" s="239">
        <v>0</v>
      </c>
      <c r="W208" s="239">
        <v>0</v>
      </c>
      <c r="X208" s="239">
        <v>0</v>
      </c>
      <c r="Y208" s="239">
        <v>0</v>
      </c>
      <c r="Z208" s="239">
        <v>0</v>
      </c>
    </row>
    <row r="209" spans="1:26" ht="24" x14ac:dyDescent="0.3">
      <c r="A209" s="322" t="s">
        <v>624</v>
      </c>
      <c r="B209" s="204">
        <v>0</v>
      </c>
      <c r="C209" s="204">
        <v>0</v>
      </c>
      <c r="D209" s="204">
        <v>0</v>
      </c>
      <c r="E209" s="204">
        <v>0</v>
      </c>
      <c r="F209" s="204">
        <v>0</v>
      </c>
      <c r="G209" s="204">
        <v>0</v>
      </c>
      <c r="H209" s="204">
        <v>0</v>
      </c>
      <c r="I209" s="204">
        <v>0</v>
      </c>
      <c r="J209" s="204">
        <v>0</v>
      </c>
      <c r="K209" s="204">
        <v>0</v>
      </c>
      <c r="L209" s="204">
        <v>0</v>
      </c>
      <c r="M209" s="204">
        <v>0</v>
      </c>
      <c r="N209" s="204">
        <v>0</v>
      </c>
      <c r="O209" s="204">
        <v>0</v>
      </c>
      <c r="P209" s="204">
        <v>0</v>
      </c>
      <c r="Q209" s="204">
        <v>0</v>
      </c>
      <c r="R209" s="204">
        <v>0</v>
      </c>
      <c r="S209" s="239">
        <v>0</v>
      </c>
      <c r="T209" s="319" t="e">
        <v>#DIV/0!</v>
      </c>
      <c r="U209" s="239">
        <v>0</v>
      </c>
      <c r="V209" s="239">
        <v>0</v>
      </c>
      <c r="W209" s="239">
        <v>0</v>
      </c>
      <c r="X209" s="239">
        <v>0</v>
      </c>
      <c r="Y209" s="239">
        <v>0</v>
      </c>
      <c r="Z209" s="239">
        <v>0</v>
      </c>
    </row>
    <row r="210" spans="1:26" x14ac:dyDescent="0.3">
      <c r="A210" s="322" t="s">
        <v>625</v>
      </c>
      <c r="B210" s="204">
        <v>0</v>
      </c>
      <c r="C210" s="204">
        <v>0</v>
      </c>
      <c r="D210" s="204">
        <v>0</v>
      </c>
      <c r="E210" s="204">
        <v>0</v>
      </c>
      <c r="F210" s="204">
        <v>0</v>
      </c>
      <c r="G210" s="204">
        <v>0</v>
      </c>
      <c r="H210" s="204">
        <v>0</v>
      </c>
      <c r="I210" s="204">
        <v>0</v>
      </c>
      <c r="J210" s="204">
        <v>0</v>
      </c>
      <c r="K210" s="204">
        <v>0</v>
      </c>
      <c r="L210" s="204">
        <v>0</v>
      </c>
      <c r="M210" s="204">
        <v>0</v>
      </c>
      <c r="N210" s="204">
        <v>0</v>
      </c>
      <c r="O210" s="204">
        <v>0</v>
      </c>
      <c r="P210" s="204">
        <v>0</v>
      </c>
      <c r="Q210" s="204">
        <v>0</v>
      </c>
      <c r="R210" s="204">
        <v>0</v>
      </c>
      <c r="S210" s="239">
        <v>0</v>
      </c>
      <c r="T210" s="319" t="e">
        <v>#DIV/0!</v>
      </c>
      <c r="U210" s="239">
        <v>0</v>
      </c>
      <c r="V210" s="239">
        <v>0</v>
      </c>
      <c r="W210" s="239">
        <v>0</v>
      </c>
      <c r="X210" s="239">
        <v>0</v>
      </c>
      <c r="Y210" s="239">
        <v>0</v>
      </c>
      <c r="Z210" s="239">
        <v>0</v>
      </c>
    </row>
    <row r="211" spans="1:26" x14ac:dyDescent="0.3">
      <c r="A211" s="322" t="s">
        <v>626</v>
      </c>
      <c r="B211" s="204">
        <v>0</v>
      </c>
      <c r="C211" s="204">
        <v>0</v>
      </c>
      <c r="D211" s="204">
        <v>0</v>
      </c>
      <c r="E211" s="204">
        <v>0</v>
      </c>
      <c r="F211" s="204">
        <v>0</v>
      </c>
      <c r="G211" s="204">
        <v>0</v>
      </c>
      <c r="H211" s="204">
        <v>0</v>
      </c>
      <c r="I211" s="204">
        <v>0</v>
      </c>
      <c r="J211" s="204">
        <v>0</v>
      </c>
      <c r="K211" s="204">
        <v>0</v>
      </c>
      <c r="L211" s="204">
        <v>0</v>
      </c>
      <c r="M211" s="204">
        <v>0</v>
      </c>
      <c r="N211" s="204">
        <v>0</v>
      </c>
      <c r="O211" s="204">
        <v>0</v>
      </c>
      <c r="P211" s="204">
        <v>0</v>
      </c>
      <c r="Q211" s="204">
        <v>0</v>
      </c>
      <c r="R211" s="204">
        <v>0</v>
      </c>
      <c r="S211" s="239">
        <v>0</v>
      </c>
      <c r="T211" s="319" t="e">
        <v>#DIV/0!</v>
      </c>
      <c r="U211" s="239">
        <v>0</v>
      </c>
      <c r="V211" s="239">
        <v>0</v>
      </c>
      <c r="W211" s="239">
        <v>0</v>
      </c>
      <c r="X211" s="239">
        <v>0</v>
      </c>
      <c r="Y211" s="239">
        <v>0</v>
      </c>
      <c r="Z211" s="239">
        <v>0</v>
      </c>
    </row>
    <row r="212" spans="1:26" x14ac:dyDescent="0.3">
      <c r="A212" s="322" t="s">
        <v>627</v>
      </c>
      <c r="B212" s="204">
        <v>0</v>
      </c>
      <c r="C212" s="204">
        <v>0</v>
      </c>
      <c r="D212" s="204">
        <v>0</v>
      </c>
      <c r="E212" s="204">
        <v>0</v>
      </c>
      <c r="F212" s="204">
        <v>0</v>
      </c>
      <c r="G212" s="204">
        <v>0</v>
      </c>
      <c r="H212" s="204">
        <v>0</v>
      </c>
      <c r="I212" s="204">
        <v>0</v>
      </c>
      <c r="J212" s="204">
        <v>0</v>
      </c>
      <c r="K212" s="204">
        <v>0</v>
      </c>
      <c r="L212" s="204">
        <v>0</v>
      </c>
      <c r="M212" s="204">
        <v>0</v>
      </c>
      <c r="N212" s="204">
        <v>0</v>
      </c>
      <c r="O212" s="204">
        <v>0</v>
      </c>
      <c r="P212" s="204">
        <v>0</v>
      </c>
      <c r="Q212" s="204">
        <v>0</v>
      </c>
      <c r="R212" s="204">
        <v>0</v>
      </c>
      <c r="S212" s="239">
        <v>0</v>
      </c>
      <c r="T212" s="319" t="e">
        <v>#DIV/0!</v>
      </c>
      <c r="U212" s="239">
        <v>0</v>
      </c>
      <c r="V212" s="239">
        <v>0</v>
      </c>
      <c r="W212" s="239">
        <v>0</v>
      </c>
      <c r="X212" s="239">
        <v>0</v>
      </c>
      <c r="Y212" s="239">
        <v>0</v>
      </c>
      <c r="Z212" s="239">
        <v>0</v>
      </c>
    </row>
    <row r="213" spans="1:26" x14ac:dyDescent="0.3">
      <c r="A213" s="322" t="s">
        <v>628</v>
      </c>
      <c r="B213" s="204">
        <v>0</v>
      </c>
      <c r="C213" s="204">
        <v>0</v>
      </c>
      <c r="D213" s="204">
        <v>0</v>
      </c>
      <c r="E213" s="204">
        <v>0</v>
      </c>
      <c r="F213" s="204">
        <v>0</v>
      </c>
      <c r="G213" s="204">
        <v>0</v>
      </c>
      <c r="H213" s="204">
        <v>0</v>
      </c>
      <c r="I213" s="204">
        <v>0</v>
      </c>
      <c r="J213" s="204">
        <v>0</v>
      </c>
      <c r="K213" s="204">
        <v>0</v>
      </c>
      <c r="L213" s="204">
        <v>0</v>
      </c>
      <c r="M213" s="204">
        <v>0</v>
      </c>
      <c r="N213" s="204">
        <v>0</v>
      </c>
      <c r="O213" s="204">
        <v>0</v>
      </c>
      <c r="P213" s="204">
        <v>0</v>
      </c>
      <c r="Q213" s="204">
        <v>0</v>
      </c>
      <c r="R213" s="204">
        <v>0</v>
      </c>
      <c r="S213" s="239">
        <v>0</v>
      </c>
      <c r="T213" s="319" t="e">
        <v>#DIV/0!</v>
      </c>
      <c r="U213" s="239">
        <v>0</v>
      </c>
      <c r="V213" s="239">
        <v>0</v>
      </c>
      <c r="W213" s="239">
        <v>0</v>
      </c>
      <c r="X213" s="239">
        <v>0</v>
      </c>
      <c r="Y213" s="239">
        <v>0</v>
      </c>
      <c r="Z213" s="239">
        <v>0</v>
      </c>
    </row>
    <row r="214" spans="1:26" x14ac:dyDescent="0.3">
      <c r="A214" s="314" t="s">
        <v>629</v>
      </c>
      <c r="B214" s="315">
        <v>0</v>
      </c>
      <c r="C214" s="315">
        <v>0</v>
      </c>
      <c r="D214" s="315">
        <v>0</v>
      </c>
      <c r="E214" s="315">
        <v>0</v>
      </c>
      <c r="F214" s="315">
        <v>0</v>
      </c>
      <c r="G214" s="315">
        <v>0</v>
      </c>
      <c r="H214" s="315">
        <v>0</v>
      </c>
      <c r="I214" s="315">
        <v>0</v>
      </c>
      <c r="J214" s="315">
        <v>0</v>
      </c>
      <c r="K214" s="315">
        <v>0</v>
      </c>
      <c r="L214" s="315">
        <v>0</v>
      </c>
      <c r="M214" s="315">
        <v>0</v>
      </c>
      <c r="N214" s="315">
        <v>0</v>
      </c>
      <c r="O214" s="315">
        <v>0</v>
      </c>
      <c r="P214" s="315">
        <v>0</v>
      </c>
      <c r="Q214" s="315">
        <v>0</v>
      </c>
      <c r="R214" s="315">
        <v>0</v>
      </c>
      <c r="S214" s="316">
        <v>0</v>
      </c>
      <c r="T214" s="317" t="e">
        <v>#DIV/0!</v>
      </c>
      <c r="U214" s="316">
        <v>0</v>
      </c>
      <c r="V214" s="316">
        <v>0</v>
      </c>
      <c r="W214" s="316">
        <v>0</v>
      </c>
      <c r="X214" s="316">
        <v>0</v>
      </c>
      <c r="Y214" s="316">
        <v>0</v>
      </c>
      <c r="Z214" s="316">
        <v>0</v>
      </c>
    </row>
    <row r="215" spans="1:26" x14ac:dyDescent="0.3">
      <c r="A215" s="322" t="s">
        <v>630</v>
      </c>
      <c r="B215" s="204">
        <v>0</v>
      </c>
      <c r="C215" s="204">
        <v>0</v>
      </c>
      <c r="D215" s="204">
        <v>0</v>
      </c>
      <c r="E215" s="204">
        <v>0</v>
      </c>
      <c r="F215" s="204">
        <v>0</v>
      </c>
      <c r="G215" s="204">
        <v>0</v>
      </c>
      <c r="H215" s="204">
        <v>0</v>
      </c>
      <c r="I215" s="204">
        <v>0</v>
      </c>
      <c r="J215" s="204">
        <v>0</v>
      </c>
      <c r="K215" s="204">
        <v>0</v>
      </c>
      <c r="L215" s="204">
        <v>0</v>
      </c>
      <c r="M215" s="204">
        <v>0</v>
      </c>
      <c r="N215" s="204">
        <v>0</v>
      </c>
      <c r="O215" s="204">
        <v>0</v>
      </c>
      <c r="P215" s="204">
        <v>0</v>
      </c>
      <c r="Q215" s="204">
        <v>0</v>
      </c>
      <c r="R215" s="204">
        <v>0</v>
      </c>
      <c r="S215" s="239">
        <v>0</v>
      </c>
      <c r="T215" s="319" t="e">
        <v>#DIV/0!</v>
      </c>
      <c r="U215" s="239">
        <v>0</v>
      </c>
      <c r="V215" s="239">
        <v>0</v>
      </c>
      <c r="W215" s="239">
        <v>0</v>
      </c>
      <c r="X215" s="239">
        <v>0</v>
      </c>
      <c r="Y215" s="239">
        <v>0</v>
      </c>
      <c r="Z215" s="239">
        <v>0</v>
      </c>
    </row>
    <row r="216" spans="1:26" x14ac:dyDescent="0.3">
      <c r="A216" s="322" t="s">
        <v>631</v>
      </c>
      <c r="B216" s="204">
        <v>0</v>
      </c>
      <c r="C216" s="204">
        <v>0</v>
      </c>
      <c r="D216" s="204">
        <v>0</v>
      </c>
      <c r="E216" s="204">
        <v>0</v>
      </c>
      <c r="F216" s="204">
        <v>0</v>
      </c>
      <c r="G216" s="204">
        <v>0</v>
      </c>
      <c r="H216" s="204">
        <v>0</v>
      </c>
      <c r="I216" s="204">
        <v>0</v>
      </c>
      <c r="J216" s="204">
        <v>0</v>
      </c>
      <c r="K216" s="204">
        <v>0</v>
      </c>
      <c r="L216" s="204">
        <v>0</v>
      </c>
      <c r="M216" s="204">
        <v>0</v>
      </c>
      <c r="N216" s="204">
        <v>0</v>
      </c>
      <c r="O216" s="204">
        <v>0</v>
      </c>
      <c r="P216" s="204">
        <v>0</v>
      </c>
      <c r="Q216" s="204">
        <v>0</v>
      </c>
      <c r="R216" s="204">
        <v>0</v>
      </c>
      <c r="S216" s="239">
        <v>0</v>
      </c>
      <c r="T216" s="319" t="e">
        <v>#DIV/0!</v>
      </c>
      <c r="U216" s="239">
        <v>0</v>
      </c>
      <c r="V216" s="239">
        <v>0</v>
      </c>
      <c r="W216" s="239">
        <v>0</v>
      </c>
      <c r="X216" s="239">
        <v>0</v>
      </c>
      <c r="Y216" s="239">
        <v>0</v>
      </c>
      <c r="Z216" s="239">
        <v>0</v>
      </c>
    </row>
    <row r="217" spans="1:26" x14ac:dyDescent="0.3">
      <c r="A217" s="322" t="s">
        <v>632</v>
      </c>
      <c r="B217" s="204">
        <v>0</v>
      </c>
      <c r="C217" s="204">
        <v>0</v>
      </c>
      <c r="D217" s="204">
        <v>0</v>
      </c>
      <c r="E217" s="204">
        <v>0</v>
      </c>
      <c r="F217" s="204">
        <v>0</v>
      </c>
      <c r="G217" s="204">
        <v>0</v>
      </c>
      <c r="H217" s="204">
        <v>0</v>
      </c>
      <c r="I217" s="204">
        <v>0</v>
      </c>
      <c r="J217" s="204">
        <v>0</v>
      </c>
      <c r="K217" s="204">
        <v>0</v>
      </c>
      <c r="L217" s="204">
        <v>0</v>
      </c>
      <c r="M217" s="204">
        <v>0</v>
      </c>
      <c r="N217" s="204">
        <v>0</v>
      </c>
      <c r="O217" s="204">
        <v>0</v>
      </c>
      <c r="P217" s="204">
        <v>0</v>
      </c>
      <c r="Q217" s="204">
        <v>0</v>
      </c>
      <c r="R217" s="204">
        <v>0</v>
      </c>
      <c r="S217" s="239">
        <v>0</v>
      </c>
      <c r="T217" s="319" t="e">
        <v>#DIV/0!</v>
      </c>
      <c r="U217" s="239">
        <v>0</v>
      </c>
      <c r="V217" s="239">
        <v>0</v>
      </c>
      <c r="W217" s="239">
        <v>0</v>
      </c>
      <c r="X217" s="239">
        <v>0</v>
      </c>
      <c r="Y217" s="239">
        <v>0</v>
      </c>
      <c r="Z217" s="239">
        <v>0</v>
      </c>
    </row>
    <row r="218" spans="1:26" x14ac:dyDescent="0.3">
      <c r="A218" s="314" t="s">
        <v>633</v>
      </c>
      <c r="B218" s="315">
        <v>0</v>
      </c>
      <c r="C218" s="315">
        <v>0</v>
      </c>
      <c r="D218" s="315">
        <v>0</v>
      </c>
      <c r="E218" s="315">
        <v>0</v>
      </c>
      <c r="F218" s="315">
        <v>0</v>
      </c>
      <c r="G218" s="315">
        <v>0</v>
      </c>
      <c r="H218" s="315">
        <v>0</v>
      </c>
      <c r="I218" s="315">
        <v>0</v>
      </c>
      <c r="J218" s="315">
        <v>0</v>
      </c>
      <c r="K218" s="315">
        <v>0</v>
      </c>
      <c r="L218" s="315">
        <v>0</v>
      </c>
      <c r="M218" s="315">
        <v>0</v>
      </c>
      <c r="N218" s="315">
        <v>0</v>
      </c>
      <c r="O218" s="315">
        <v>0</v>
      </c>
      <c r="P218" s="315">
        <v>0</v>
      </c>
      <c r="Q218" s="315">
        <v>0</v>
      </c>
      <c r="R218" s="315">
        <v>0</v>
      </c>
      <c r="S218" s="316">
        <v>0</v>
      </c>
      <c r="T218" s="317" t="e">
        <v>#DIV/0!</v>
      </c>
      <c r="U218" s="316">
        <v>0</v>
      </c>
      <c r="V218" s="316">
        <v>0</v>
      </c>
      <c r="W218" s="316">
        <v>0</v>
      </c>
      <c r="X218" s="316">
        <v>0</v>
      </c>
      <c r="Y218" s="316">
        <v>0</v>
      </c>
      <c r="Z218" s="316">
        <v>0</v>
      </c>
    </row>
    <row r="219" spans="1:26" x14ac:dyDescent="0.3">
      <c r="A219" s="322" t="s">
        <v>634</v>
      </c>
      <c r="B219" s="204">
        <v>0</v>
      </c>
      <c r="C219" s="204">
        <v>0</v>
      </c>
      <c r="D219" s="204">
        <v>0</v>
      </c>
      <c r="E219" s="204">
        <v>0</v>
      </c>
      <c r="F219" s="204">
        <v>0</v>
      </c>
      <c r="G219" s="204">
        <v>0</v>
      </c>
      <c r="H219" s="204">
        <v>0</v>
      </c>
      <c r="I219" s="204">
        <v>0</v>
      </c>
      <c r="J219" s="204">
        <v>0</v>
      </c>
      <c r="K219" s="204">
        <v>0</v>
      </c>
      <c r="L219" s="204">
        <v>0</v>
      </c>
      <c r="M219" s="204">
        <v>0</v>
      </c>
      <c r="N219" s="204">
        <v>0</v>
      </c>
      <c r="O219" s="204">
        <v>0</v>
      </c>
      <c r="P219" s="204">
        <v>0</v>
      </c>
      <c r="Q219" s="204">
        <v>0</v>
      </c>
      <c r="R219" s="204">
        <v>0</v>
      </c>
      <c r="S219" s="239">
        <v>0</v>
      </c>
      <c r="T219" s="319" t="e">
        <v>#DIV/0!</v>
      </c>
      <c r="U219" s="239">
        <v>0</v>
      </c>
      <c r="V219" s="239">
        <v>0</v>
      </c>
      <c r="W219" s="239">
        <v>0</v>
      </c>
      <c r="X219" s="239">
        <v>0</v>
      </c>
      <c r="Y219" s="239">
        <v>0</v>
      </c>
      <c r="Z219" s="239">
        <v>0</v>
      </c>
    </row>
    <row r="220" spans="1:26" x14ac:dyDescent="0.3">
      <c r="A220" s="322" t="s">
        <v>635</v>
      </c>
      <c r="B220" s="204">
        <v>0</v>
      </c>
      <c r="C220" s="204">
        <v>0</v>
      </c>
      <c r="D220" s="204">
        <v>0</v>
      </c>
      <c r="E220" s="204">
        <v>0</v>
      </c>
      <c r="F220" s="204">
        <v>0</v>
      </c>
      <c r="G220" s="204">
        <v>0</v>
      </c>
      <c r="H220" s="204">
        <v>0</v>
      </c>
      <c r="I220" s="204">
        <v>0</v>
      </c>
      <c r="J220" s="204">
        <v>0</v>
      </c>
      <c r="K220" s="204">
        <v>0</v>
      </c>
      <c r="L220" s="204">
        <v>0</v>
      </c>
      <c r="M220" s="204">
        <v>0</v>
      </c>
      <c r="N220" s="204">
        <v>0</v>
      </c>
      <c r="O220" s="204">
        <v>0</v>
      </c>
      <c r="P220" s="204">
        <v>0</v>
      </c>
      <c r="Q220" s="204">
        <v>0</v>
      </c>
      <c r="R220" s="204">
        <v>0</v>
      </c>
      <c r="S220" s="239">
        <v>0</v>
      </c>
      <c r="T220" s="319" t="e">
        <v>#DIV/0!</v>
      </c>
      <c r="U220" s="239">
        <v>0</v>
      </c>
      <c r="V220" s="239">
        <v>0</v>
      </c>
      <c r="W220" s="239">
        <v>0</v>
      </c>
      <c r="X220" s="239">
        <v>0</v>
      </c>
      <c r="Y220" s="239">
        <v>0</v>
      </c>
      <c r="Z220" s="239">
        <v>0</v>
      </c>
    </row>
    <row r="221" spans="1:26" x14ac:dyDescent="0.3">
      <c r="A221" s="322" t="s">
        <v>636</v>
      </c>
      <c r="B221" s="204">
        <v>0</v>
      </c>
      <c r="C221" s="204">
        <v>0</v>
      </c>
      <c r="D221" s="204">
        <v>0</v>
      </c>
      <c r="E221" s="204">
        <v>0</v>
      </c>
      <c r="F221" s="204">
        <v>0</v>
      </c>
      <c r="G221" s="204">
        <v>0</v>
      </c>
      <c r="H221" s="204">
        <v>0</v>
      </c>
      <c r="I221" s="204">
        <v>0</v>
      </c>
      <c r="J221" s="204">
        <v>0</v>
      </c>
      <c r="K221" s="204">
        <v>0</v>
      </c>
      <c r="L221" s="204">
        <v>0</v>
      </c>
      <c r="M221" s="204">
        <v>0</v>
      </c>
      <c r="N221" s="204">
        <v>0</v>
      </c>
      <c r="O221" s="204">
        <v>0</v>
      </c>
      <c r="P221" s="204">
        <v>0</v>
      </c>
      <c r="Q221" s="204">
        <v>0</v>
      </c>
      <c r="R221" s="204">
        <v>0</v>
      </c>
      <c r="S221" s="239">
        <v>0</v>
      </c>
      <c r="T221" s="319" t="e">
        <v>#DIV/0!</v>
      </c>
      <c r="U221" s="239">
        <v>0</v>
      </c>
      <c r="V221" s="239">
        <v>0</v>
      </c>
      <c r="W221" s="239">
        <v>0</v>
      </c>
      <c r="X221" s="239">
        <v>0</v>
      </c>
      <c r="Y221" s="239">
        <v>0</v>
      </c>
      <c r="Z221" s="239">
        <v>0</v>
      </c>
    </row>
    <row r="222" spans="1:26" x14ac:dyDescent="0.3">
      <c r="A222" s="314" t="s">
        <v>637</v>
      </c>
      <c r="B222" s="315">
        <v>0</v>
      </c>
      <c r="C222" s="315">
        <v>0</v>
      </c>
      <c r="D222" s="315">
        <v>0</v>
      </c>
      <c r="E222" s="315">
        <v>0</v>
      </c>
      <c r="F222" s="315">
        <v>0</v>
      </c>
      <c r="G222" s="315">
        <v>0</v>
      </c>
      <c r="H222" s="315">
        <v>0</v>
      </c>
      <c r="I222" s="315">
        <v>0</v>
      </c>
      <c r="J222" s="315">
        <v>0</v>
      </c>
      <c r="K222" s="315">
        <v>0</v>
      </c>
      <c r="L222" s="315">
        <v>0</v>
      </c>
      <c r="M222" s="315">
        <v>0</v>
      </c>
      <c r="N222" s="315">
        <v>0</v>
      </c>
      <c r="O222" s="315">
        <v>0</v>
      </c>
      <c r="P222" s="315">
        <v>0</v>
      </c>
      <c r="Q222" s="315">
        <v>0</v>
      </c>
      <c r="R222" s="315">
        <v>0</v>
      </c>
      <c r="S222" s="316">
        <v>0</v>
      </c>
      <c r="T222" s="317" t="e">
        <v>#DIV/0!</v>
      </c>
      <c r="U222" s="316">
        <v>0</v>
      </c>
      <c r="V222" s="316">
        <v>0</v>
      </c>
      <c r="W222" s="316">
        <v>0</v>
      </c>
      <c r="X222" s="316">
        <v>0</v>
      </c>
      <c r="Y222" s="316">
        <v>0</v>
      </c>
      <c r="Z222" s="316">
        <v>0</v>
      </c>
    </row>
    <row r="223" spans="1:26" x14ac:dyDescent="0.3">
      <c r="A223" s="322" t="s">
        <v>638</v>
      </c>
      <c r="B223" s="204">
        <v>0</v>
      </c>
      <c r="C223" s="204">
        <v>0</v>
      </c>
      <c r="D223" s="204">
        <v>0</v>
      </c>
      <c r="E223" s="204">
        <v>0</v>
      </c>
      <c r="F223" s="204">
        <v>0</v>
      </c>
      <c r="G223" s="204">
        <v>0</v>
      </c>
      <c r="H223" s="204">
        <v>0</v>
      </c>
      <c r="I223" s="204">
        <v>0</v>
      </c>
      <c r="J223" s="204">
        <v>0</v>
      </c>
      <c r="K223" s="204">
        <v>0</v>
      </c>
      <c r="L223" s="204">
        <v>0</v>
      </c>
      <c r="M223" s="204">
        <v>0</v>
      </c>
      <c r="N223" s="204">
        <v>0</v>
      </c>
      <c r="O223" s="204">
        <v>0</v>
      </c>
      <c r="P223" s="204">
        <v>0</v>
      </c>
      <c r="Q223" s="204">
        <v>0</v>
      </c>
      <c r="R223" s="204">
        <v>0</v>
      </c>
      <c r="S223" s="239">
        <v>0</v>
      </c>
      <c r="T223" s="319" t="e">
        <v>#DIV/0!</v>
      </c>
      <c r="U223" s="239">
        <v>0</v>
      </c>
      <c r="V223" s="239">
        <v>0</v>
      </c>
      <c r="W223" s="239">
        <v>0</v>
      </c>
      <c r="X223" s="239">
        <v>0</v>
      </c>
      <c r="Y223" s="239">
        <v>0</v>
      </c>
      <c r="Z223" s="239">
        <v>0</v>
      </c>
    </row>
    <row r="224" spans="1:26" x14ac:dyDescent="0.3">
      <c r="A224" s="322" t="s">
        <v>639</v>
      </c>
      <c r="B224" s="204">
        <v>0</v>
      </c>
      <c r="C224" s="204">
        <v>0</v>
      </c>
      <c r="D224" s="204">
        <v>0</v>
      </c>
      <c r="E224" s="204">
        <v>0</v>
      </c>
      <c r="F224" s="204">
        <v>0</v>
      </c>
      <c r="G224" s="204">
        <v>0</v>
      </c>
      <c r="H224" s="204">
        <v>0</v>
      </c>
      <c r="I224" s="204">
        <v>0</v>
      </c>
      <c r="J224" s="204">
        <v>0</v>
      </c>
      <c r="K224" s="204">
        <v>0</v>
      </c>
      <c r="L224" s="204">
        <v>0</v>
      </c>
      <c r="M224" s="204">
        <v>0</v>
      </c>
      <c r="N224" s="204">
        <v>0</v>
      </c>
      <c r="O224" s="204">
        <v>0</v>
      </c>
      <c r="P224" s="204">
        <v>0</v>
      </c>
      <c r="Q224" s="204">
        <v>0</v>
      </c>
      <c r="R224" s="204">
        <v>0</v>
      </c>
      <c r="S224" s="239">
        <v>0</v>
      </c>
      <c r="T224" s="319" t="e">
        <v>#DIV/0!</v>
      </c>
      <c r="U224" s="239">
        <v>0</v>
      </c>
      <c r="V224" s="239">
        <v>0</v>
      </c>
      <c r="W224" s="239">
        <v>0</v>
      </c>
      <c r="X224" s="239">
        <v>0</v>
      </c>
      <c r="Y224" s="239">
        <v>0</v>
      </c>
      <c r="Z224" s="239">
        <v>0</v>
      </c>
    </row>
    <row r="225" spans="1:26" x14ac:dyDescent="0.3">
      <c r="A225" s="322" t="s">
        <v>640</v>
      </c>
      <c r="B225" s="204">
        <v>0</v>
      </c>
      <c r="C225" s="204">
        <v>0</v>
      </c>
      <c r="D225" s="204">
        <v>0</v>
      </c>
      <c r="E225" s="204">
        <v>0</v>
      </c>
      <c r="F225" s="204">
        <v>0</v>
      </c>
      <c r="G225" s="204">
        <v>0</v>
      </c>
      <c r="H225" s="204">
        <v>0</v>
      </c>
      <c r="I225" s="204">
        <v>0</v>
      </c>
      <c r="J225" s="204">
        <v>0</v>
      </c>
      <c r="K225" s="204">
        <v>0</v>
      </c>
      <c r="L225" s="204">
        <v>0</v>
      </c>
      <c r="M225" s="204">
        <v>0</v>
      </c>
      <c r="N225" s="204">
        <v>0</v>
      </c>
      <c r="O225" s="204">
        <v>0</v>
      </c>
      <c r="P225" s="204">
        <v>0</v>
      </c>
      <c r="Q225" s="204">
        <v>0</v>
      </c>
      <c r="R225" s="204">
        <v>0</v>
      </c>
      <c r="S225" s="239">
        <v>0</v>
      </c>
      <c r="T225" s="319" t="e">
        <v>#DIV/0!</v>
      </c>
      <c r="U225" s="239">
        <v>0</v>
      </c>
      <c r="V225" s="239">
        <v>0</v>
      </c>
      <c r="W225" s="239">
        <v>0</v>
      </c>
      <c r="X225" s="239">
        <v>0</v>
      </c>
      <c r="Y225" s="239">
        <v>0</v>
      </c>
      <c r="Z225" s="239">
        <v>0</v>
      </c>
    </row>
    <row r="226" spans="1:26" x14ac:dyDescent="0.3">
      <c r="A226" s="322" t="s">
        <v>641</v>
      </c>
      <c r="B226" s="204">
        <v>0</v>
      </c>
      <c r="C226" s="204">
        <v>0</v>
      </c>
      <c r="D226" s="204">
        <v>0</v>
      </c>
      <c r="E226" s="204">
        <v>0</v>
      </c>
      <c r="F226" s="204">
        <v>0</v>
      </c>
      <c r="G226" s="204">
        <v>0</v>
      </c>
      <c r="H226" s="204">
        <v>0</v>
      </c>
      <c r="I226" s="204">
        <v>0</v>
      </c>
      <c r="J226" s="204">
        <v>0</v>
      </c>
      <c r="K226" s="204">
        <v>0</v>
      </c>
      <c r="L226" s="204">
        <v>0</v>
      </c>
      <c r="M226" s="204">
        <v>0</v>
      </c>
      <c r="N226" s="204">
        <v>0</v>
      </c>
      <c r="O226" s="204">
        <v>0</v>
      </c>
      <c r="P226" s="204">
        <v>0</v>
      </c>
      <c r="Q226" s="204">
        <v>0</v>
      </c>
      <c r="R226" s="204">
        <v>0</v>
      </c>
      <c r="S226" s="239">
        <v>0</v>
      </c>
      <c r="T226" s="319" t="e">
        <v>#DIV/0!</v>
      </c>
      <c r="U226" s="239">
        <v>0</v>
      </c>
      <c r="V226" s="239">
        <v>0</v>
      </c>
      <c r="W226" s="239">
        <v>0</v>
      </c>
      <c r="X226" s="239">
        <v>0</v>
      </c>
      <c r="Y226" s="239">
        <v>0</v>
      </c>
      <c r="Z226" s="239">
        <v>0</v>
      </c>
    </row>
    <row r="227" spans="1:26" x14ac:dyDescent="0.3">
      <c r="A227" s="322" t="s">
        <v>642</v>
      </c>
      <c r="B227" s="204">
        <v>0</v>
      </c>
      <c r="C227" s="204">
        <v>0</v>
      </c>
      <c r="D227" s="204">
        <v>0</v>
      </c>
      <c r="E227" s="204">
        <v>0</v>
      </c>
      <c r="F227" s="204">
        <v>0</v>
      </c>
      <c r="G227" s="204">
        <v>0</v>
      </c>
      <c r="H227" s="204">
        <v>0</v>
      </c>
      <c r="I227" s="204">
        <v>0</v>
      </c>
      <c r="J227" s="204">
        <v>0</v>
      </c>
      <c r="K227" s="204">
        <v>0</v>
      </c>
      <c r="L227" s="204">
        <v>0</v>
      </c>
      <c r="M227" s="204">
        <v>0</v>
      </c>
      <c r="N227" s="204">
        <v>0</v>
      </c>
      <c r="O227" s="204">
        <v>0</v>
      </c>
      <c r="P227" s="204">
        <v>0</v>
      </c>
      <c r="Q227" s="204">
        <v>0</v>
      </c>
      <c r="R227" s="204">
        <v>0</v>
      </c>
      <c r="S227" s="239">
        <v>0</v>
      </c>
      <c r="T227" s="319" t="e">
        <v>#DIV/0!</v>
      </c>
      <c r="U227" s="239">
        <v>0</v>
      </c>
      <c r="V227" s="239">
        <v>0</v>
      </c>
      <c r="W227" s="239">
        <v>0</v>
      </c>
      <c r="X227" s="239">
        <v>0</v>
      </c>
      <c r="Y227" s="239">
        <v>0</v>
      </c>
      <c r="Z227" s="239">
        <v>0</v>
      </c>
    </row>
    <row r="228" spans="1:26" x14ac:dyDescent="0.3">
      <c r="A228" s="322" t="s">
        <v>643</v>
      </c>
      <c r="B228" s="204">
        <v>0</v>
      </c>
      <c r="C228" s="204">
        <v>0</v>
      </c>
      <c r="D228" s="204">
        <v>0</v>
      </c>
      <c r="E228" s="204">
        <v>0</v>
      </c>
      <c r="F228" s="204">
        <v>0</v>
      </c>
      <c r="G228" s="204">
        <v>0</v>
      </c>
      <c r="H228" s="204">
        <v>0</v>
      </c>
      <c r="I228" s="204">
        <v>0</v>
      </c>
      <c r="J228" s="204">
        <v>0</v>
      </c>
      <c r="K228" s="204">
        <v>0</v>
      </c>
      <c r="L228" s="204">
        <v>0</v>
      </c>
      <c r="M228" s="204">
        <v>0</v>
      </c>
      <c r="N228" s="204">
        <v>0</v>
      </c>
      <c r="O228" s="204">
        <v>0</v>
      </c>
      <c r="P228" s="204">
        <v>0</v>
      </c>
      <c r="Q228" s="204">
        <v>0</v>
      </c>
      <c r="R228" s="204">
        <v>0</v>
      </c>
      <c r="S228" s="239">
        <v>0</v>
      </c>
      <c r="T228" s="319" t="e">
        <v>#DIV/0!</v>
      </c>
      <c r="U228" s="239">
        <v>0</v>
      </c>
      <c r="V228" s="239">
        <v>0</v>
      </c>
      <c r="W228" s="239">
        <v>0</v>
      </c>
      <c r="X228" s="239">
        <v>0</v>
      </c>
      <c r="Y228" s="239">
        <v>0</v>
      </c>
      <c r="Z228" s="239">
        <v>0</v>
      </c>
    </row>
    <row r="229" spans="1:26" x14ac:dyDescent="0.3">
      <c r="A229" s="322" t="s">
        <v>644</v>
      </c>
      <c r="B229" s="204">
        <v>0</v>
      </c>
      <c r="C229" s="204">
        <v>0</v>
      </c>
      <c r="D229" s="204">
        <v>0</v>
      </c>
      <c r="E229" s="204">
        <v>0</v>
      </c>
      <c r="F229" s="204">
        <v>0</v>
      </c>
      <c r="G229" s="204">
        <v>0</v>
      </c>
      <c r="H229" s="204">
        <v>0</v>
      </c>
      <c r="I229" s="204">
        <v>0</v>
      </c>
      <c r="J229" s="204">
        <v>0</v>
      </c>
      <c r="K229" s="204">
        <v>0</v>
      </c>
      <c r="L229" s="204">
        <v>0</v>
      </c>
      <c r="M229" s="204">
        <v>0</v>
      </c>
      <c r="N229" s="204">
        <v>0</v>
      </c>
      <c r="O229" s="204">
        <v>0</v>
      </c>
      <c r="P229" s="204">
        <v>0</v>
      </c>
      <c r="Q229" s="204">
        <v>0</v>
      </c>
      <c r="R229" s="204">
        <v>0</v>
      </c>
      <c r="S229" s="239">
        <v>0</v>
      </c>
      <c r="T229" s="319" t="e">
        <v>#DIV/0!</v>
      </c>
      <c r="U229" s="239">
        <v>0</v>
      </c>
      <c r="V229" s="239">
        <v>0</v>
      </c>
      <c r="W229" s="239">
        <v>0</v>
      </c>
      <c r="X229" s="239">
        <v>0</v>
      </c>
      <c r="Y229" s="239">
        <v>0</v>
      </c>
      <c r="Z229" s="239">
        <v>0</v>
      </c>
    </row>
    <row r="230" spans="1:26" s="321" customFormat="1" x14ac:dyDescent="0.3">
      <c r="A230" s="314" t="s">
        <v>645</v>
      </c>
      <c r="B230" s="320">
        <v>0</v>
      </c>
      <c r="C230" s="320">
        <v>0</v>
      </c>
      <c r="D230" s="320">
        <v>0</v>
      </c>
      <c r="E230" s="320">
        <v>0</v>
      </c>
      <c r="F230" s="320">
        <v>0</v>
      </c>
      <c r="G230" s="320">
        <v>0</v>
      </c>
      <c r="H230" s="320">
        <v>0</v>
      </c>
      <c r="I230" s="320">
        <v>0</v>
      </c>
      <c r="J230" s="320">
        <v>0</v>
      </c>
      <c r="K230" s="320">
        <v>0</v>
      </c>
      <c r="L230" s="320">
        <v>0</v>
      </c>
      <c r="M230" s="320">
        <v>0</v>
      </c>
      <c r="N230" s="320">
        <v>0</v>
      </c>
      <c r="O230" s="320">
        <v>0</v>
      </c>
      <c r="P230" s="320">
        <v>0</v>
      </c>
      <c r="Q230" s="320">
        <v>0</v>
      </c>
      <c r="R230" s="320">
        <v>0</v>
      </c>
      <c r="S230" s="316">
        <v>0</v>
      </c>
      <c r="T230" s="317" t="e">
        <v>#DIV/0!</v>
      </c>
      <c r="U230" s="316">
        <v>0</v>
      </c>
      <c r="V230" s="316">
        <v>0</v>
      </c>
      <c r="W230" s="316">
        <v>0</v>
      </c>
      <c r="X230" s="316">
        <v>0</v>
      </c>
      <c r="Y230" s="316">
        <v>0</v>
      </c>
      <c r="Z230" s="316">
        <v>0</v>
      </c>
    </row>
    <row r="231" spans="1:26" s="321" customFormat="1" x14ac:dyDescent="0.3">
      <c r="A231" s="314" t="s">
        <v>646</v>
      </c>
      <c r="B231" s="320">
        <v>0</v>
      </c>
      <c r="C231" s="320">
        <v>0</v>
      </c>
      <c r="D231" s="320">
        <v>0</v>
      </c>
      <c r="E231" s="320">
        <v>0</v>
      </c>
      <c r="F231" s="320">
        <v>0</v>
      </c>
      <c r="G231" s="320">
        <v>0</v>
      </c>
      <c r="H231" s="320">
        <v>0</v>
      </c>
      <c r="I231" s="320">
        <v>0</v>
      </c>
      <c r="J231" s="320">
        <v>0</v>
      </c>
      <c r="K231" s="320">
        <v>0</v>
      </c>
      <c r="L231" s="320">
        <v>0</v>
      </c>
      <c r="M231" s="320">
        <v>0</v>
      </c>
      <c r="N231" s="320">
        <v>0</v>
      </c>
      <c r="O231" s="320">
        <v>0</v>
      </c>
      <c r="P231" s="320">
        <v>0</v>
      </c>
      <c r="Q231" s="320">
        <v>0</v>
      </c>
      <c r="R231" s="320">
        <v>0</v>
      </c>
      <c r="S231" s="316">
        <v>0</v>
      </c>
      <c r="T231" s="317" t="e">
        <v>#DIV/0!</v>
      </c>
      <c r="U231" s="316">
        <v>0</v>
      </c>
      <c r="V231" s="316">
        <v>0</v>
      </c>
      <c r="W231" s="316">
        <v>0</v>
      </c>
      <c r="X231" s="316">
        <v>0</v>
      </c>
      <c r="Y231" s="316">
        <v>0</v>
      </c>
      <c r="Z231" s="316">
        <v>0</v>
      </c>
    </row>
    <row r="232" spans="1:26" s="321" customFormat="1" x14ac:dyDescent="0.3">
      <c r="A232" s="314" t="s">
        <v>647</v>
      </c>
      <c r="B232" s="320">
        <v>0</v>
      </c>
      <c r="C232" s="320">
        <v>0</v>
      </c>
      <c r="D232" s="320">
        <v>0</v>
      </c>
      <c r="E232" s="320">
        <v>0</v>
      </c>
      <c r="F232" s="320">
        <v>0</v>
      </c>
      <c r="G232" s="320">
        <v>0</v>
      </c>
      <c r="H232" s="320">
        <v>0</v>
      </c>
      <c r="I232" s="320">
        <v>0</v>
      </c>
      <c r="J232" s="320">
        <v>0</v>
      </c>
      <c r="K232" s="320">
        <v>0</v>
      </c>
      <c r="L232" s="320">
        <v>0</v>
      </c>
      <c r="M232" s="320">
        <v>0</v>
      </c>
      <c r="N232" s="320">
        <v>0</v>
      </c>
      <c r="O232" s="320">
        <v>0</v>
      </c>
      <c r="P232" s="320">
        <v>0</v>
      </c>
      <c r="Q232" s="320">
        <v>0</v>
      </c>
      <c r="R232" s="320">
        <v>0</v>
      </c>
      <c r="S232" s="316">
        <v>0</v>
      </c>
      <c r="T232" s="317" t="e">
        <v>#DIV/0!</v>
      </c>
      <c r="U232" s="316">
        <v>0</v>
      </c>
      <c r="V232" s="316">
        <v>0</v>
      </c>
      <c r="W232" s="316">
        <v>0</v>
      </c>
      <c r="X232" s="316">
        <v>0</v>
      </c>
      <c r="Y232" s="316">
        <v>0</v>
      </c>
      <c r="Z232" s="316">
        <v>0</v>
      </c>
    </row>
    <row r="233" spans="1:26" s="321" customFormat="1" x14ac:dyDescent="0.3">
      <c r="A233" s="314" t="s">
        <v>648</v>
      </c>
      <c r="B233" s="320">
        <v>0</v>
      </c>
      <c r="C233" s="320">
        <v>0</v>
      </c>
      <c r="D233" s="320">
        <v>0</v>
      </c>
      <c r="E233" s="320">
        <v>0</v>
      </c>
      <c r="F233" s="320">
        <v>0</v>
      </c>
      <c r="G233" s="320">
        <v>0</v>
      </c>
      <c r="H233" s="320">
        <v>0</v>
      </c>
      <c r="I233" s="320">
        <v>0</v>
      </c>
      <c r="J233" s="320">
        <v>0</v>
      </c>
      <c r="K233" s="320">
        <v>0</v>
      </c>
      <c r="L233" s="320">
        <v>0</v>
      </c>
      <c r="M233" s="320">
        <v>0</v>
      </c>
      <c r="N233" s="320">
        <v>0</v>
      </c>
      <c r="O233" s="320">
        <v>0</v>
      </c>
      <c r="P233" s="320">
        <v>0</v>
      </c>
      <c r="Q233" s="320">
        <v>0</v>
      </c>
      <c r="R233" s="320">
        <v>0</v>
      </c>
      <c r="S233" s="316">
        <v>0</v>
      </c>
      <c r="T233" s="317" t="e">
        <v>#DIV/0!</v>
      </c>
      <c r="U233" s="316">
        <v>0</v>
      </c>
      <c r="V233" s="316">
        <v>0</v>
      </c>
      <c r="W233" s="316">
        <v>0</v>
      </c>
      <c r="X233" s="316">
        <v>0</v>
      </c>
      <c r="Y233" s="316">
        <v>0</v>
      </c>
      <c r="Z233" s="316">
        <v>0</v>
      </c>
    </row>
    <row r="234" spans="1:26" x14ac:dyDescent="0.3">
      <c r="A234" s="314" t="s">
        <v>649</v>
      </c>
      <c r="B234" s="315">
        <v>0</v>
      </c>
      <c r="C234" s="315">
        <v>0</v>
      </c>
      <c r="D234" s="315">
        <v>0</v>
      </c>
      <c r="E234" s="315">
        <v>0</v>
      </c>
      <c r="F234" s="315">
        <v>0</v>
      </c>
      <c r="G234" s="315">
        <v>0</v>
      </c>
      <c r="H234" s="315">
        <v>0</v>
      </c>
      <c r="I234" s="315">
        <v>0</v>
      </c>
      <c r="J234" s="315">
        <v>0</v>
      </c>
      <c r="K234" s="315">
        <v>0</v>
      </c>
      <c r="L234" s="315">
        <v>0</v>
      </c>
      <c r="M234" s="315">
        <v>0</v>
      </c>
      <c r="N234" s="315">
        <v>0</v>
      </c>
      <c r="O234" s="315">
        <v>0</v>
      </c>
      <c r="P234" s="315">
        <v>0</v>
      </c>
      <c r="Q234" s="315">
        <v>0</v>
      </c>
      <c r="R234" s="315">
        <v>0</v>
      </c>
      <c r="S234" s="316">
        <v>0</v>
      </c>
      <c r="T234" s="317" t="e">
        <v>#DIV/0!</v>
      </c>
      <c r="U234" s="316">
        <v>0</v>
      </c>
      <c r="V234" s="316">
        <v>0</v>
      </c>
      <c r="W234" s="316">
        <v>0</v>
      </c>
      <c r="X234" s="316">
        <v>0</v>
      </c>
      <c r="Y234" s="316">
        <v>0</v>
      </c>
      <c r="Z234" s="316">
        <v>0</v>
      </c>
    </row>
    <row r="235" spans="1:26" x14ac:dyDescent="0.3">
      <c r="A235" s="322" t="s">
        <v>650</v>
      </c>
      <c r="B235" s="323">
        <v>0</v>
      </c>
      <c r="C235" s="323">
        <v>0</v>
      </c>
      <c r="D235" s="323">
        <v>0</v>
      </c>
      <c r="E235" s="323">
        <v>0</v>
      </c>
      <c r="F235" s="323">
        <v>0</v>
      </c>
      <c r="G235" s="323">
        <v>0</v>
      </c>
      <c r="H235" s="323">
        <v>0</v>
      </c>
      <c r="I235" s="323">
        <v>0</v>
      </c>
      <c r="J235" s="323">
        <v>0</v>
      </c>
      <c r="K235" s="323">
        <v>0</v>
      </c>
      <c r="L235" s="323">
        <v>0</v>
      </c>
      <c r="M235" s="323">
        <v>0</v>
      </c>
      <c r="N235" s="323">
        <v>0</v>
      </c>
      <c r="O235" s="323">
        <v>0</v>
      </c>
      <c r="P235" s="323">
        <v>0</v>
      </c>
      <c r="Q235" s="323">
        <v>0</v>
      </c>
      <c r="R235" s="323">
        <v>0</v>
      </c>
      <c r="S235" s="239">
        <v>0</v>
      </c>
      <c r="T235" s="319" t="e">
        <v>#DIV/0!</v>
      </c>
      <c r="U235" s="239">
        <v>0</v>
      </c>
      <c r="V235" s="239">
        <v>0</v>
      </c>
      <c r="W235" s="239">
        <v>0</v>
      </c>
      <c r="X235" s="239">
        <v>0</v>
      </c>
      <c r="Y235" s="239">
        <v>0</v>
      </c>
      <c r="Z235" s="239">
        <v>0</v>
      </c>
    </row>
    <row r="236" spans="1:26" x14ac:dyDescent="0.3">
      <c r="A236" s="324" t="s">
        <v>651</v>
      </c>
      <c r="B236" s="323">
        <v>0</v>
      </c>
      <c r="C236" s="323">
        <v>0</v>
      </c>
      <c r="D236" s="323">
        <v>0</v>
      </c>
      <c r="E236" s="323">
        <v>0</v>
      </c>
      <c r="F236" s="323">
        <v>0</v>
      </c>
      <c r="G236" s="323">
        <v>0</v>
      </c>
      <c r="H236" s="323">
        <v>0</v>
      </c>
      <c r="I236" s="323">
        <v>0</v>
      </c>
      <c r="J236" s="323">
        <v>0</v>
      </c>
      <c r="K236" s="323">
        <v>0</v>
      </c>
      <c r="L236" s="323">
        <v>0</v>
      </c>
      <c r="M236" s="323">
        <v>0</v>
      </c>
      <c r="N236" s="323">
        <v>0</v>
      </c>
      <c r="O236" s="323">
        <v>0</v>
      </c>
      <c r="P236" s="323">
        <v>0</v>
      </c>
      <c r="Q236" s="323">
        <v>0</v>
      </c>
      <c r="R236" s="323">
        <v>0</v>
      </c>
      <c r="S236" s="239">
        <v>0</v>
      </c>
      <c r="T236" s="319" t="e">
        <v>#DIV/0!</v>
      </c>
      <c r="U236" s="239">
        <v>0</v>
      </c>
      <c r="V236" s="239">
        <v>0</v>
      </c>
      <c r="W236" s="239">
        <v>0</v>
      </c>
      <c r="X236" s="239">
        <v>0</v>
      </c>
      <c r="Y236" s="239">
        <v>0</v>
      </c>
      <c r="Z236" s="239">
        <v>0</v>
      </c>
    </row>
    <row r="237" spans="1:26" x14ac:dyDescent="0.3">
      <c r="A237" s="325" t="s">
        <v>652</v>
      </c>
      <c r="B237" s="204">
        <v>0</v>
      </c>
      <c r="C237" s="204">
        <v>0</v>
      </c>
      <c r="D237" s="204">
        <v>0</v>
      </c>
      <c r="E237" s="204">
        <v>0</v>
      </c>
      <c r="F237" s="204">
        <v>0</v>
      </c>
      <c r="G237" s="204">
        <v>0</v>
      </c>
      <c r="H237" s="204">
        <v>0</v>
      </c>
      <c r="I237" s="204">
        <v>0</v>
      </c>
      <c r="J237" s="204">
        <v>0</v>
      </c>
      <c r="K237" s="204">
        <v>0</v>
      </c>
      <c r="L237" s="204">
        <v>0</v>
      </c>
      <c r="M237" s="204">
        <v>0</v>
      </c>
      <c r="N237" s="204">
        <v>0</v>
      </c>
      <c r="O237" s="204">
        <v>0</v>
      </c>
      <c r="P237" s="204">
        <v>0</v>
      </c>
      <c r="Q237" s="204">
        <v>0</v>
      </c>
      <c r="R237" s="204">
        <v>0</v>
      </c>
      <c r="S237" s="239">
        <v>0</v>
      </c>
      <c r="T237" s="319" t="e">
        <v>#DIV/0!</v>
      </c>
      <c r="U237" s="239">
        <v>0</v>
      </c>
      <c r="V237" s="239">
        <v>0</v>
      </c>
      <c r="W237" s="239">
        <v>0</v>
      </c>
      <c r="X237" s="239">
        <v>0</v>
      </c>
      <c r="Y237" s="239">
        <v>0</v>
      </c>
      <c r="Z237" s="239">
        <v>0</v>
      </c>
    </row>
    <row r="238" spans="1:26" x14ac:dyDescent="0.3">
      <c r="A238" s="325" t="s">
        <v>653</v>
      </c>
      <c r="B238" s="204">
        <v>0</v>
      </c>
      <c r="C238" s="204">
        <v>0</v>
      </c>
      <c r="D238" s="204">
        <v>0</v>
      </c>
      <c r="E238" s="204">
        <v>0</v>
      </c>
      <c r="F238" s="204">
        <v>0</v>
      </c>
      <c r="G238" s="204">
        <v>0</v>
      </c>
      <c r="H238" s="204">
        <v>0</v>
      </c>
      <c r="I238" s="204">
        <v>0</v>
      </c>
      <c r="J238" s="204">
        <v>0</v>
      </c>
      <c r="K238" s="204">
        <v>0</v>
      </c>
      <c r="L238" s="204">
        <v>0</v>
      </c>
      <c r="M238" s="204">
        <v>0</v>
      </c>
      <c r="N238" s="204">
        <v>0</v>
      </c>
      <c r="O238" s="204">
        <v>0</v>
      </c>
      <c r="P238" s="204">
        <v>0</v>
      </c>
      <c r="Q238" s="204">
        <v>0</v>
      </c>
      <c r="R238" s="204">
        <v>0</v>
      </c>
      <c r="S238" s="239">
        <v>0</v>
      </c>
      <c r="T238" s="319" t="e">
        <v>#DIV/0!</v>
      </c>
      <c r="U238" s="239">
        <v>0</v>
      </c>
      <c r="V238" s="239">
        <v>0</v>
      </c>
      <c r="W238" s="239">
        <v>0</v>
      </c>
      <c r="X238" s="239">
        <v>0</v>
      </c>
      <c r="Y238" s="239">
        <v>0</v>
      </c>
      <c r="Z238" s="239">
        <v>0</v>
      </c>
    </row>
    <row r="239" spans="1:26" x14ac:dyDescent="0.3">
      <c r="A239" s="324" t="s">
        <v>654</v>
      </c>
      <c r="B239" s="204">
        <v>0</v>
      </c>
      <c r="C239" s="204">
        <v>0</v>
      </c>
      <c r="D239" s="204">
        <v>0</v>
      </c>
      <c r="E239" s="204">
        <v>0</v>
      </c>
      <c r="F239" s="204">
        <v>0</v>
      </c>
      <c r="G239" s="204">
        <v>0</v>
      </c>
      <c r="H239" s="204">
        <v>0</v>
      </c>
      <c r="I239" s="204">
        <v>0</v>
      </c>
      <c r="J239" s="204">
        <v>0</v>
      </c>
      <c r="K239" s="204">
        <v>0</v>
      </c>
      <c r="L239" s="204">
        <v>0</v>
      </c>
      <c r="M239" s="204">
        <v>0</v>
      </c>
      <c r="N239" s="204">
        <v>0</v>
      </c>
      <c r="O239" s="204">
        <v>0</v>
      </c>
      <c r="P239" s="204">
        <v>0</v>
      </c>
      <c r="Q239" s="204">
        <v>0</v>
      </c>
      <c r="R239" s="204">
        <v>0</v>
      </c>
      <c r="S239" s="239">
        <v>0</v>
      </c>
      <c r="T239" s="319" t="e">
        <v>#DIV/0!</v>
      </c>
      <c r="U239" s="239">
        <v>0</v>
      </c>
      <c r="V239" s="239">
        <v>0</v>
      </c>
      <c r="W239" s="239">
        <v>0</v>
      </c>
      <c r="X239" s="239">
        <v>0</v>
      </c>
      <c r="Y239" s="239">
        <v>0</v>
      </c>
      <c r="Z239" s="239">
        <v>0</v>
      </c>
    </row>
    <row r="240" spans="1:26" x14ac:dyDescent="0.3">
      <c r="A240" s="324" t="s">
        <v>655</v>
      </c>
      <c r="B240" s="204">
        <v>0</v>
      </c>
      <c r="C240" s="204">
        <v>0</v>
      </c>
      <c r="D240" s="204">
        <v>0</v>
      </c>
      <c r="E240" s="204">
        <v>0</v>
      </c>
      <c r="F240" s="204">
        <v>0</v>
      </c>
      <c r="G240" s="204">
        <v>0</v>
      </c>
      <c r="H240" s="204">
        <v>0</v>
      </c>
      <c r="I240" s="204">
        <v>0</v>
      </c>
      <c r="J240" s="204">
        <v>0</v>
      </c>
      <c r="K240" s="204">
        <v>0</v>
      </c>
      <c r="L240" s="204">
        <v>0</v>
      </c>
      <c r="M240" s="204">
        <v>0</v>
      </c>
      <c r="N240" s="204">
        <v>0</v>
      </c>
      <c r="O240" s="204">
        <v>0</v>
      </c>
      <c r="P240" s="204">
        <v>0</v>
      </c>
      <c r="Q240" s="204">
        <v>0</v>
      </c>
      <c r="R240" s="204">
        <v>0</v>
      </c>
      <c r="S240" s="239">
        <v>0</v>
      </c>
      <c r="T240" s="319" t="e">
        <v>#DIV/0!</v>
      </c>
      <c r="U240" s="239">
        <v>0</v>
      </c>
      <c r="V240" s="239">
        <v>0</v>
      </c>
      <c r="W240" s="239">
        <v>0</v>
      </c>
      <c r="X240" s="239">
        <v>0</v>
      </c>
      <c r="Y240" s="239">
        <v>0</v>
      </c>
      <c r="Z240" s="239">
        <v>0</v>
      </c>
    </row>
    <row r="241" spans="1:26" x14ac:dyDescent="0.3">
      <c r="A241" s="324" t="s">
        <v>656</v>
      </c>
      <c r="B241" s="204">
        <v>0</v>
      </c>
      <c r="C241" s="204">
        <v>0</v>
      </c>
      <c r="D241" s="204">
        <v>0</v>
      </c>
      <c r="E241" s="204">
        <v>0</v>
      </c>
      <c r="F241" s="204">
        <v>0</v>
      </c>
      <c r="G241" s="204">
        <v>0</v>
      </c>
      <c r="H241" s="204">
        <v>0</v>
      </c>
      <c r="I241" s="204">
        <v>0</v>
      </c>
      <c r="J241" s="204">
        <v>0</v>
      </c>
      <c r="K241" s="204">
        <v>0</v>
      </c>
      <c r="L241" s="204">
        <v>0</v>
      </c>
      <c r="M241" s="204">
        <v>0</v>
      </c>
      <c r="N241" s="204">
        <v>0</v>
      </c>
      <c r="O241" s="204">
        <v>0</v>
      </c>
      <c r="P241" s="204">
        <v>0</v>
      </c>
      <c r="Q241" s="204">
        <v>0</v>
      </c>
      <c r="R241" s="204">
        <v>0</v>
      </c>
      <c r="S241" s="239">
        <v>0</v>
      </c>
      <c r="T241" s="319" t="e">
        <v>#DIV/0!</v>
      </c>
      <c r="U241" s="239">
        <v>0</v>
      </c>
      <c r="V241" s="239">
        <v>0</v>
      </c>
      <c r="W241" s="239">
        <v>0</v>
      </c>
      <c r="X241" s="239">
        <v>0</v>
      </c>
      <c r="Y241" s="239">
        <v>0</v>
      </c>
      <c r="Z241" s="239">
        <v>0</v>
      </c>
    </row>
    <row r="242" spans="1:26" x14ac:dyDescent="0.3">
      <c r="A242" s="322" t="s">
        <v>657</v>
      </c>
      <c r="B242" s="204">
        <v>0</v>
      </c>
      <c r="C242" s="204">
        <v>0</v>
      </c>
      <c r="D242" s="204">
        <v>0</v>
      </c>
      <c r="E242" s="204">
        <v>0</v>
      </c>
      <c r="F242" s="204">
        <v>0</v>
      </c>
      <c r="G242" s="204">
        <v>0</v>
      </c>
      <c r="H242" s="204">
        <v>0</v>
      </c>
      <c r="I242" s="204">
        <v>0</v>
      </c>
      <c r="J242" s="204">
        <v>0</v>
      </c>
      <c r="K242" s="204">
        <v>0</v>
      </c>
      <c r="L242" s="204">
        <v>0</v>
      </c>
      <c r="M242" s="204">
        <v>0</v>
      </c>
      <c r="N242" s="204">
        <v>0</v>
      </c>
      <c r="O242" s="204">
        <v>0</v>
      </c>
      <c r="P242" s="204">
        <v>0</v>
      </c>
      <c r="Q242" s="204">
        <v>0</v>
      </c>
      <c r="R242" s="204">
        <v>0</v>
      </c>
      <c r="S242" s="239">
        <v>0</v>
      </c>
      <c r="T242" s="319" t="e">
        <v>#DIV/0!</v>
      </c>
      <c r="U242" s="239">
        <v>0</v>
      </c>
      <c r="V242" s="239">
        <v>0</v>
      </c>
      <c r="W242" s="239">
        <v>0</v>
      </c>
      <c r="X242" s="239">
        <v>0</v>
      </c>
      <c r="Y242" s="239">
        <v>0</v>
      </c>
      <c r="Z242" s="239">
        <v>0</v>
      </c>
    </row>
    <row r="243" spans="1:26" x14ac:dyDescent="0.3">
      <c r="A243" s="322" t="s">
        <v>658</v>
      </c>
      <c r="B243" s="204">
        <v>0</v>
      </c>
      <c r="C243" s="204">
        <v>0</v>
      </c>
      <c r="D243" s="204">
        <v>0</v>
      </c>
      <c r="E243" s="204">
        <v>0</v>
      </c>
      <c r="F243" s="204">
        <v>0</v>
      </c>
      <c r="G243" s="204">
        <v>0</v>
      </c>
      <c r="H243" s="204">
        <v>0</v>
      </c>
      <c r="I243" s="204">
        <v>0</v>
      </c>
      <c r="J243" s="204">
        <v>0</v>
      </c>
      <c r="K243" s="204">
        <v>0</v>
      </c>
      <c r="L243" s="204">
        <v>0</v>
      </c>
      <c r="M243" s="204">
        <v>0</v>
      </c>
      <c r="N243" s="204">
        <v>0</v>
      </c>
      <c r="O243" s="204">
        <v>0</v>
      </c>
      <c r="P243" s="204">
        <v>0</v>
      </c>
      <c r="Q243" s="204">
        <v>0</v>
      </c>
      <c r="R243" s="204">
        <v>0</v>
      </c>
      <c r="S243" s="239">
        <v>0</v>
      </c>
      <c r="T243" s="319" t="e">
        <v>#DIV/0!</v>
      </c>
      <c r="U243" s="239">
        <v>0</v>
      </c>
      <c r="V243" s="239">
        <v>0</v>
      </c>
      <c r="W243" s="239">
        <v>0</v>
      </c>
      <c r="X243" s="239">
        <v>0</v>
      </c>
      <c r="Y243" s="239">
        <v>0</v>
      </c>
      <c r="Z243" s="239">
        <v>0</v>
      </c>
    </row>
    <row r="244" spans="1:26" x14ac:dyDescent="0.3">
      <c r="A244" s="322" t="s">
        <v>659</v>
      </c>
      <c r="B244" s="204">
        <v>0</v>
      </c>
      <c r="C244" s="204">
        <v>0</v>
      </c>
      <c r="D244" s="204">
        <v>0</v>
      </c>
      <c r="E244" s="204">
        <v>0</v>
      </c>
      <c r="F244" s="204">
        <v>0</v>
      </c>
      <c r="G244" s="204">
        <v>0</v>
      </c>
      <c r="H244" s="204">
        <v>0</v>
      </c>
      <c r="I244" s="204">
        <v>0</v>
      </c>
      <c r="J244" s="204">
        <v>0</v>
      </c>
      <c r="K244" s="204">
        <v>0</v>
      </c>
      <c r="L244" s="204">
        <v>0</v>
      </c>
      <c r="M244" s="204">
        <v>0</v>
      </c>
      <c r="N244" s="204">
        <v>0</v>
      </c>
      <c r="O244" s="204">
        <v>0</v>
      </c>
      <c r="P244" s="204">
        <v>0</v>
      </c>
      <c r="Q244" s="204">
        <v>0</v>
      </c>
      <c r="R244" s="204">
        <v>0</v>
      </c>
      <c r="S244" s="239">
        <v>0</v>
      </c>
      <c r="T244" s="319" t="e">
        <v>#DIV/0!</v>
      </c>
      <c r="U244" s="239">
        <v>0</v>
      </c>
      <c r="V244" s="239">
        <v>0</v>
      </c>
      <c r="W244" s="239">
        <v>0</v>
      </c>
      <c r="X244" s="239">
        <v>0</v>
      </c>
      <c r="Y244" s="239">
        <v>0</v>
      </c>
      <c r="Z244" s="239">
        <v>0</v>
      </c>
    </row>
    <row r="245" spans="1:26" x14ac:dyDescent="0.3">
      <c r="A245" s="322" t="s">
        <v>660</v>
      </c>
      <c r="B245" s="204">
        <v>0</v>
      </c>
      <c r="C245" s="204">
        <v>0</v>
      </c>
      <c r="D245" s="204">
        <v>0</v>
      </c>
      <c r="E245" s="204">
        <v>0</v>
      </c>
      <c r="F245" s="204">
        <v>0</v>
      </c>
      <c r="G245" s="204">
        <v>0</v>
      </c>
      <c r="H245" s="204">
        <v>0</v>
      </c>
      <c r="I245" s="204">
        <v>0</v>
      </c>
      <c r="J245" s="204">
        <v>0</v>
      </c>
      <c r="K245" s="204">
        <v>0</v>
      </c>
      <c r="L245" s="204">
        <v>0</v>
      </c>
      <c r="M245" s="204">
        <v>0</v>
      </c>
      <c r="N245" s="204">
        <v>0</v>
      </c>
      <c r="O245" s="204">
        <v>0</v>
      </c>
      <c r="P245" s="204">
        <v>0</v>
      </c>
      <c r="Q245" s="204">
        <v>0</v>
      </c>
      <c r="R245" s="204">
        <v>0</v>
      </c>
      <c r="S245" s="239">
        <v>0</v>
      </c>
      <c r="T245" s="319" t="e">
        <v>#DIV/0!</v>
      </c>
      <c r="U245" s="239">
        <v>0</v>
      </c>
      <c r="V245" s="239">
        <v>0</v>
      </c>
      <c r="W245" s="239">
        <v>0</v>
      </c>
      <c r="X245" s="239">
        <v>0</v>
      </c>
      <c r="Y245" s="239">
        <v>0</v>
      </c>
      <c r="Z245" s="239">
        <v>0</v>
      </c>
    </row>
    <row r="246" spans="1:26" x14ac:dyDescent="0.3">
      <c r="A246" s="322" t="s">
        <v>661</v>
      </c>
      <c r="B246" s="204">
        <v>0</v>
      </c>
      <c r="C246" s="204">
        <v>0</v>
      </c>
      <c r="D246" s="204">
        <v>0</v>
      </c>
      <c r="E246" s="204">
        <v>0</v>
      </c>
      <c r="F246" s="204">
        <v>0</v>
      </c>
      <c r="G246" s="204">
        <v>0</v>
      </c>
      <c r="H246" s="204">
        <v>0</v>
      </c>
      <c r="I246" s="204">
        <v>0</v>
      </c>
      <c r="J246" s="204">
        <v>0</v>
      </c>
      <c r="K246" s="204">
        <v>0</v>
      </c>
      <c r="L246" s="204">
        <v>0</v>
      </c>
      <c r="M246" s="204">
        <v>0</v>
      </c>
      <c r="N246" s="204">
        <v>0</v>
      </c>
      <c r="O246" s="204">
        <v>0</v>
      </c>
      <c r="P246" s="204">
        <v>0</v>
      </c>
      <c r="Q246" s="204">
        <v>0</v>
      </c>
      <c r="R246" s="204">
        <v>0</v>
      </c>
      <c r="S246" s="239">
        <v>0</v>
      </c>
      <c r="T246" s="319" t="e">
        <v>#DIV/0!</v>
      </c>
      <c r="U246" s="239">
        <v>0</v>
      </c>
      <c r="V246" s="239">
        <v>0</v>
      </c>
      <c r="W246" s="239">
        <v>0</v>
      </c>
      <c r="X246" s="239">
        <v>0</v>
      </c>
      <c r="Y246" s="239">
        <v>0</v>
      </c>
      <c r="Z246" s="239">
        <v>0</v>
      </c>
    </row>
    <row r="247" spans="1:26" x14ac:dyDescent="0.3">
      <c r="A247" s="314" t="s">
        <v>662</v>
      </c>
      <c r="B247" s="315">
        <v>0</v>
      </c>
      <c r="C247" s="315">
        <v>0</v>
      </c>
      <c r="D247" s="315">
        <v>0</v>
      </c>
      <c r="E247" s="315">
        <v>0</v>
      </c>
      <c r="F247" s="315">
        <v>0</v>
      </c>
      <c r="G247" s="315">
        <v>0</v>
      </c>
      <c r="H247" s="315">
        <v>0</v>
      </c>
      <c r="I247" s="315">
        <v>0</v>
      </c>
      <c r="J247" s="315">
        <v>0</v>
      </c>
      <c r="K247" s="315">
        <v>0</v>
      </c>
      <c r="L247" s="315">
        <v>0</v>
      </c>
      <c r="M247" s="315">
        <v>0</v>
      </c>
      <c r="N247" s="315">
        <v>0</v>
      </c>
      <c r="O247" s="315">
        <v>0</v>
      </c>
      <c r="P247" s="315">
        <v>0</v>
      </c>
      <c r="Q247" s="315">
        <v>0</v>
      </c>
      <c r="R247" s="315">
        <v>0</v>
      </c>
      <c r="S247" s="316">
        <v>0</v>
      </c>
      <c r="T247" s="317" t="e">
        <v>#DIV/0!</v>
      </c>
      <c r="U247" s="316">
        <v>0</v>
      </c>
      <c r="V247" s="316">
        <v>0</v>
      </c>
      <c r="W247" s="316">
        <v>0</v>
      </c>
      <c r="X247" s="316">
        <v>0</v>
      </c>
      <c r="Y247" s="316">
        <v>0</v>
      </c>
      <c r="Z247" s="316">
        <v>0</v>
      </c>
    </row>
    <row r="248" spans="1:26" x14ac:dyDescent="0.3">
      <c r="A248" s="322" t="s">
        <v>663</v>
      </c>
      <c r="B248" s="204">
        <v>0</v>
      </c>
      <c r="C248" s="204">
        <v>0</v>
      </c>
      <c r="D248" s="204">
        <v>0</v>
      </c>
      <c r="E248" s="204">
        <v>0</v>
      </c>
      <c r="F248" s="204">
        <v>0</v>
      </c>
      <c r="G248" s="204">
        <v>0</v>
      </c>
      <c r="H248" s="204">
        <v>0</v>
      </c>
      <c r="I248" s="204">
        <v>0</v>
      </c>
      <c r="J248" s="204">
        <v>0</v>
      </c>
      <c r="K248" s="204">
        <v>0</v>
      </c>
      <c r="L248" s="204">
        <v>0</v>
      </c>
      <c r="M248" s="204">
        <v>0</v>
      </c>
      <c r="N248" s="204">
        <v>0</v>
      </c>
      <c r="O248" s="204">
        <v>0</v>
      </c>
      <c r="P248" s="204">
        <v>0</v>
      </c>
      <c r="Q248" s="204">
        <v>0</v>
      </c>
      <c r="R248" s="204">
        <v>0</v>
      </c>
      <c r="S248" s="239">
        <v>0</v>
      </c>
      <c r="T248" s="319" t="e">
        <v>#DIV/0!</v>
      </c>
      <c r="U248" s="239">
        <v>0</v>
      </c>
      <c r="V248" s="239">
        <v>0</v>
      </c>
      <c r="W248" s="239">
        <v>0</v>
      </c>
      <c r="X248" s="239">
        <v>0</v>
      </c>
      <c r="Y248" s="239">
        <v>0</v>
      </c>
      <c r="Z248" s="239">
        <v>0</v>
      </c>
    </row>
    <row r="249" spans="1:26" x14ac:dyDescent="0.3">
      <c r="A249" s="322" t="s">
        <v>664</v>
      </c>
      <c r="B249" s="204">
        <v>0</v>
      </c>
      <c r="C249" s="204">
        <v>0</v>
      </c>
      <c r="D249" s="204">
        <v>0</v>
      </c>
      <c r="E249" s="204">
        <v>0</v>
      </c>
      <c r="F249" s="204">
        <v>0</v>
      </c>
      <c r="G249" s="204">
        <v>0</v>
      </c>
      <c r="H249" s="204">
        <v>0</v>
      </c>
      <c r="I249" s="204">
        <v>0</v>
      </c>
      <c r="J249" s="204">
        <v>0</v>
      </c>
      <c r="K249" s="204">
        <v>0</v>
      </c>
      <c r="L249" s="204">
        <v>0</v>
      </c>
      <c r="M249" s="204">
        <v>0</v>
      </c>
      <c r="N249" s="204">
        <v>0</v>
      </c>
      <c r="O249" s="204">
        <v>0</v>
      </c>
      <c r="P249" s="204">
        <v>0</v>
      </c>
      <c r="Q249" s="204">
        <v>0</v>
      </c>
      <c r="R249" s="204">
        <v>0</v>
      </c>
      <c r="S249" s="239">
        <v>0</v>
      </c>
      <c r="T249" s="319" t="e">
        <v>#DIV/0!</v>
      </c>
      <c r="U249" s="239">
        <v>0</v>
      </c>
      <c r="V249" s="239">
        <v>0</v>
      </c>
      <c r="W249" s="239">
        <v>0</v>
      </c>
      <c r="X249" s="239">
        <v>0</v>
      </c>
      <c r="Y249" s="239">
        <v>0</v>
      </c>
      <c r="Z249" s="239">
        <v>0</v>
      </c>
    </row>
    <row r="250" spans="1:26" x14ac:dyDescent="0.3">
      <c r="A250" s="322" t="s">
        <v>665</v>
      </c>
      <c r="B250" s="204">
        <v>0</v>
      </c>
      <c r="C250" s="204">
        <v>0</v>
      </c>
      <c r="D250" s="204">
        <v>0</v>
      </c>
      <c r="E250" s="204">
        <v>0</v>
      </c>
      <c r="F250" s="204">
        <v>0</v>
      </c>
      <c r="G250" s="204">
        <v>0</v>
      </c>
      <c r="H250" s="204">
        <v>0</v>
      </c>
      <c r="I250" s="204">
        <v>0</v>
      </c>
      <c r="J250" s="204">
        <v>0</v>
      </c>
      <c r="K250" s="204">
        <v>0</v>
      </c>
      <c r="L250" s="204">
        <v>0</v>
      </c>
      <c r="M250" s="204">
        <v>0</v>
      </c>
      <c r="N250" s="204">
        <v>0</v>
      </c>
      <c r="O250" s="204">
        <v>0</v>
      </c>
      <c r="P250" s="204">
        <v>0</v>
      </c>
      <c r="Q250" s="204">
        <v>0</v>
      </c>
      <c r="R250" s="204">
        <v>0</v>
      </c>
      <c r="S250" s="239">
        <v>0</v>
      </c>
      <c r="T250" s="319" t="e">
        <v>#DIV/0!</v>
      </c>
      <c r="U250" s="239">
        <v>0</v>
      </c>
      <c r="V250" s="239">
        <v>0</v>
      </c>
      <c r="W250" s="239">
        <v>0</v>
      </c>
      <c r="X250" s="239">
        <v>0</v>
      </c>
      <c r="Y250" s="239">
        <v>0</v>
      </c>
      <c r="Z250" s="239">
        <v>0</v>
      </c>
    </row>
    <row r="251" spans="1:26" x14ac:dyDescent="0.3">
      <c r="A251" s="314" t="s">
        <v>666</v>
      </c>
      <c r="B251" s="315">
        <v>0</v>
      </c>
      <c r="C251" s="315">
        <v>0</v>
      </c>
      <c r="D251" s="315">
        <v>0</v>
      </c>
      <c r="E251" s="315">
        <v>0</v>
      </c>
      <c r="F251" s="315">
        <v>0</v>
      </c>
      <c r="G251" s="315">
        <v>0</v>
      </c>
      <c r="H251" s="315">
        <v>0</v>
      </c>
      <c r="I251" s="315">
        <v>0</v>
      </c>
      <c r="J251" s="315">
        <v>0</v>
      </c>
      <c r="K251" s="315">
        <v>0</v>
      </c>
      <c r="L251" s="315">
        <v>0</v>
      </c>
      <c r="M251" s="315">
        <v>0</v>
      </c>
      <c r="N251" s="315">
        <v>0</v>
      </c>
      <c r="O251" s="315">
        <v>0</v>
      </c>
      <c r="P251" s="315">
        <v>0</v>
      </c>
      <c r="Q251" s="315">
        <v>0</v>
      </c>
      <c r="R251" s="315">
        <v>0</v>
      </c>
      <c r="S251" s="316">
        <v>0</v>
      </c>
      <c r="T251" s="317" t="e">
        <v>#DIV/0!</v>
      </c>
      <c r="U251" s="316">
        <v>0</v>
      </c>
      <c r="V251" s="316">
        <v>0</v>
      </c>
      <c r="W251" s="316">
        <v>0</v>
      </c>
      <c r="X251" s="316">
        <v>0</v>
      </c>
      <c r="Y251" s="316">
        <v>0</v>
      </c>
      <c r="Z251" s="316">
        <v>0</v>
      </c>
    </row>
    <row r="252" spans="1:26" x14ac:dyDescent="0.3">
      <c r="A252" s="322" t="s">
        <v>667</v>
      </c>
      <c r="B252" s="204">
        <v>0</v>
      </c>
      <c r="C252" s="204">
        <v>0</v>
      </c>
      <c r="D252" s="204">
        <v>0</v>
      </c>
      <c r="E252" s="204">
        <v>0</v>
      </c>
      <c r="F252" s="204">
        <v>0</v>
      </c>
      <c r="G252" s="204">
        <v>0</v>
      </c>
      <c r="H252" s="204">
        <v>0</v>
      </c>
      <c r="I252" s="204">
        <v>0</v>
      </c>
      <c r="J252" s="204">
        <v>0</v>
      </c>
      <c r="K252" s="204">
        <v>0</v>
      </c>
      <c r="L252" s="204">
        <v>0</v>
      </c>
      <c r="M252" s="204">
        <v>0</v>
      </c>
      <c r="N252" s="204">
        <v>0</v>
      </c>
      <c r="O252" s="204">
        <v>0</v>
      </c>
      <c r="P252" s="204">
        <v>0</v>
      </c>
      <c r="Q252" s="204">
        <v>0</v>
      </c>
      <c r="R252" s="204">
        <v>0</v>
      </c>
      <c r="S252" s="239">
        <v>0</v>
      </c>
      <c r="T252" s="319" t="e">
        <v>#DIV/0!</v>
      </c>
      <c r="U252" s="239">
        <v>0</v>
      </c>
      <c r="V252" s="239">
        <v>0</v>
      </c>
      <c r="W252" s="239">
        <v>0</v>
      </c>
      <c r="X252" s="239">
        <v>0</v>
      </c>
      <c r="Y252" s="239">
        <v>0</v>
      </c>
      <c r="Z252" s="239">
        <v>0</v>
      </c>
    </row>
    <row r="253" spans="1:26" x14ac:dyDescent="0.3">
      <c r="A253" s="322" t="s">
        <v>668</v>
      </c>
      <c r="B253" s="204">
        <v>0</v>
      </c>
      <c r="C253" s="204">
        <v>0</v>
      </c>
      <c r="D253" s="204">
        <v>0</v>
      </c>
      <c r="E253" s="204">
        <v>0</v>
      </c>
      <c r="F253" s="204">
        <v>0</v>
      </c>
      <c r="G253" s="204">
        <v>0</v>
      </c>
      <c r="H253" s="204">
        <v>0</v>
      </c>
      <c r="I253" s="204">
        <v>0</v>
      </c>
      <c r="J253" s="204">
        <v>0</v>
      </c>
      <c r="K253" s="204">
        <v>0</v>
      </c>
      <c r="L253" s="204">
        <v>0</v>
      </c>
      <c r="M253" s="204">
        <v>0</v>
      </c>
      <c r="N253" s="204">
        <v>0</v>
      </c>
      <c r="O253" s="204">
        <v>0</v>
      </c>
      <c r="P253" s="204">
        <v>0</v>
      </c>
      <c r="Q253" s="204">
        <v>0</v>
      </c>
      <c r="R253" s="204">
        <v>0</v>
      </c>
      <c r="S253" s="239">
        <v>0</v>
      </c>
      <c r="T253" s="319" t="e">
        <v>#DIV/0!</v>
      </c>
      <c r="U253" s="239">
        <v>0</v>
      </c>
      <c r="V253" s="239">
        <v>0</v>
      </c>
      <c r="W253" s="239">
        <v>0</v>
      </c>
      <c r="X253" s="239">
        <v>0</v>
      </c>
      <c r="Y253" s="239">
        <v>0</v>
      </c>
      <c r="Z253" s="239">
        <v>0</v>
      </c>
    </row>
    <row r="254" spans="1:26" x14ac:dyDescent="0.3">
      <c r="A254" s="322" t="s">
        <v>669</v>
      </c>
      <c r="B254" s="204">
        <v>0</v>
      </c>
      <c r="C254" s="204">
        <v>0</v>
      </c>
      <c r="D254" s="204">
        <v>0</v>
      </c>
      <c r="E254" s="204">
        <v>0</v>
      </c>
      <c r="F254" s="204">
        <v>0</v>
      </c>
      <c r="G254" s="204">
        <v>0</v>
      </c>
      <c r="H254" s="204">
        <v>0</v>
      </c>
      <c r="I254" s="204">
        <v>0</v>
      </c>
      <c r="J254" s="204">
        <v>0</v>
      </c>
      <c r="K254" s="204">
        <v>0</v>
      </c>
      <c r="L254" s="204">
        <v>0</v>
      </c>
      <c r="M254" s="204">
        <v>0</v>
      </c>
      <c r="N254" s="204">
        <v>0</v>
      </c>
      <c r="O254" s="204">
        <v>0</v>
      </c>
      <c r="P254" s="204">
        <v>0</v>
      </c>
      <c r="Q254" s="204">
        <v>0</v>
      </c>
      <c r="R254" s="204">
        <v>0</v>
      </c>
      <c r="S254" s="239">
        <v>0</v>
      </c>
      <c r="T254" s="319" t="e">
        <v>#DIV/0!</v>
      </c>
      <c r="U254" s="239">
        <v>0</v>
      </c>
      <c r="V254" s="239">
        <v>0</v>
      </c>
      <c r="W254" s="239">
        <v>0</v>
      </c>
      <c r="X254" s="239">
        <v>0</v>
      </c>
      <c r="Y254" s="239">
        <v>0</v>
      </c>
      <c r="Z254" s="239">
        <v>0</v>
      </c>
    </row>
    <row r="255" spans="1:26" x14ac:dyDescent="0.3">
      <c r="A255" s="322" t="s">
        <v>670</v>
      </c>
      <c r="B255" s="204">
        <v>0</v>
      </c>
      <c r="C255" s="204">
        <v>0</v>
      </c>
      <c r="D255" s="204">
        <v>0</v>
      </c>
      <c r="E255" s="204">
        <v>0</v>
      </c>
      <c r="F255" s="204">
        <v>0</v>
      </c>
      <c r="G255" s="204">
        <v>0</v>
      </c>
      <c r="H255" s="204">
        <v>0</v>
      </c>
      <c r="I255" s="204">
        <v>0</v>
      </c>
      <c r="J255" s="204">
        <v>0</v>
      </c>
      <c r="K255" s="204">
        <v>0</v>
      </c>
      <c r="L255" s="204">
        <v>0</v>
      </c>
      <c r="M255" s="204">
        <v>0</v>
      </c>
      <c r="N255" s="204">
        <v>0</v>
      </c>
      <c r="O255" s="204">
        <v>0</v>
      </c>
      <c r="P255" s="204">
        <v>0</v>
      </c>
      <c r="Q255" s="204">
        <v>0</v>
      </c>
      <c r="R255" s="204">
        <v>0</v>
      </c>
      <c r="S255" s="239">
        <v>0</v>
      </c>
      <c r="T255" s="319" t="e">
        <v>#DIV/0!</v>
      </c>
      <c r="U255" s="239">
        <v>0</v>
      </c>
      <c r="V255" s="239">
        <v>0</v>
      </c>
      <c r="W255" s="239">
        <v>0</v>
      </c>
      <c r="X255" s="239">
        <v>0</v>
      </c>
      <c r="Y255" s="239">
        <v>0</v>
      </c>
      <c r="Z255" s="239">
        <v>0</v>
      </c>
    </row>
    <row r="256" spans="1:26" x14ac:dyDescent="0.3">
      <c r="A256" s="322" t="s">
        <v>671</v>
      </c>
      <c r="B256" s="204">
        <v>0</v>
      </c>
      <c r="C256" s="204">
        <v>0</v>
      </c>
      <c r="D256" s="204">
        <v>0</v>
      </c>
      <c r="E256" s="204">
        <v>0</v>
      </c>
      <c r="F256" s="204">
        <v>0</v>
      </c>
      <c r="G256" s="204">
        <v>0</v>
      </c>
      <c r="H256" s="204">
        <v>0</v>
      </c>
      <c r="I256" s="204">
        <v>0</v>
      </c>
      <c r="J256" s="204">
        <v>0</v>
      </c>
      <c r="K256" s="204">
        <v>0</v>
      </c>
      <c r="L256" s="204">
        <v>0</v>
      </c>
      <c r="M256" s="204">
        <v>0</v>
      </c>
      <c r="N256" s="204">
        <v>0</v>
      </c>
      <c r="O256" s="204">
        <v>0</v>
      </c>
      <c r="P256" s="204">
        <v>0</v>
      </c>
      <c r="Q256" s="204">
        <v>0</v>
      </c>
      <c r="R256" s="204">
        <v>0</v>
      </c>
      <c r="S256" s="239">
        <v>0</v>
      </c>
      <c r="T256" s="319" t="e">
        <v>#DIV/0!</v>
      </c>
      <c r="U256" s="239">
        <v>0</v>
      </c>
      <c r="V256" s="239">
        <v>0</v>
      </c>
      <c r="W256" s="239">
        <v>0</v>
      </c>
      <c r="X256" s="239">
        <v>0</v>
      </c>
      <c r="Y256" s="239">
        <v>0</v>
      </c>
      <c r="Z256" s="239">
        <v>0</v>
      </c>
    </row>
    <row r="257" spans="1:26" x14ac:dyDescent="0.3">
      <c r="A257" s="322" t="s">
        <v>672</v>
      </c>
      <c r="B257" s="204">
        <v>0</v>
      </c>
      <c r="C257" s="204">
        <v>0</v>
      </c>
      <c r="D257" s="204">
        <v>0</v>
      </c>
      <c r="E257" s="204">
        <v>0</v>
      </c>
      <c r="F257" s="204">
        <v>0</v>
      </c>
      <c r="G257" s="204">
        <v>0</v>
      </c>
      <c r="H257" s="204">
        <v>0</v>
      </c>
      <c r="I257" s="204">
        <v>0</v>
      </c>
      <c r="J257" s="204">
        <v>0</v>
      </c>
      <c r="K257" s="204">
        <v>0</v>
      </c>
      <c r="L257" s="204">
        <v>0</v>
      </c>
      <c r="M257" s="204">
        <v>0</v>
      </c>
      <c r="N257" s="204">
        <v>0</v>
      </c>
      <c r="O257" s="204">
        <v>0</v>
      </c>
      <c r="P257" s="204">
        <v>0</v>
      </c>
      <c r="Q257" s="204">
        <v>0</v>
      </c>
      <c r="R257" s="204">
        <v>0</v>
      </c>
      <c r="S257" s="239">
        <v>0</v>
      </c>
      <c r="T257" s="319" t="e">
        <v>#DIV/0!</v>
      </c>
      <c r="U257" s="239">
        <v>0</v>
      </c>
      <c r="V257" s="239">
        <v>0</v>
      </c>
      <c r="W257" s="239">
        <v>0</v>
      </c>
      <c r="X257" s="239">
        <v>0</v>
      </c>
      <c r="Y257" s="239">
        <v>0</v>
      </c>
      <c r="Z257" s="239">
        <v>0</v>
      </c>
    </row>
    <row r="258" spans="1:26" x14ac:dyDescent="0.3">
      <c r="A258" s="308" t="s">
        <v>673</v>
      </c>
      <c r="B258" s="309">
        <v>0</v>
      </c>
      <c r="C258" s="309">
        <v>0</v>
      </c>
      <c r="D258" s="309">
        <v>0</v>
      </c>
      <c r="E258" s="309">
        <v>0</v>
      </c>
      <c r="F258" s="309">
        <v>0</v>
      </c>
      <c r="G258" s="309">
        <v>0</v>
      </c>
      <c r="H258" s="309">
        <v>0</v>
      </c>
      <c r="I258" s="309">
        <v>0</v>
      </c>
      <c r="J258" s="309">
        <v>0</v>
      </c>
      <c r="K258" s="309">
        <v>0</v>
      </c>
      <c r="L258" s="309">
        <v>0</v>
      </c>
      <c r="M258" s="309">
        <v>0</v>
      </c>
      <c r="N258" s="309">
        <v>0</v>
      </c>
      <c r="O258" s="309">
        <v>0</v>
      </c>
      <c r="P258" s="309">
        <v>0</v>
      </c>
      <c r="Q258" s="309">
        <v>0</v>
      </c>
      <c r="R258" s="309">
        <v>0</v>
      </c>
      <c r="S258" s="310">
        <v>0</v>
      </c>
      <c r="T258" s="311" t="e">
        <v>#DIV/0!</v>
      </c>
      <c r="U258" s="310">
        <v>0</v>
      </c>
      <c r="V258" s="310">
        <v>0</v>
      </c>
      <c r="W258" s="310">
        <v>0</v>
      </c>
      <c r="X258" s="310">
        <v>0</v>
      </c>
      <c r="Y258" s="310">
        <v>0</v>
      </c>
      <c r="Z258" s="310">
        <v>0</v>
      </c>
    </row>
    <row r="259" spans="1:26" x14ac:dyDescent="0.3">
      <c r="A259" s="314" t="s">
        <v>674</v>
      </c>
      <c r="B259" s="315">
        <v>0</v>
      </c>
      <c r="C259" s="315">
        <v>0</v>
      </c>
      <c r="D259" s="315">
        <v>0</v>
      </c>
      <c r="E259" s="315">
        <v>0</v>
      </c>
      <c r="F259" s="315">
        <v>0</v>
      </c>
      <c r="G259" s="315">
        <v>0</v>
      </c>
      <c r="H259" s="315">
        <v>0</v>
      </c>
      <c r="I259" s="315">
        <v>0</v>
      </c>
      <c r="J259" s="315">
        <v>0</v>
      </c>
      <c r="K259" s="315">
        <v>0</v>
      </c>
      <c r="L259" s="315">
        <v>0</v>
      </c>
      <c r="M259" s="315">
        <v>0</v>
      </c>
      <c r="N259" s="315">
        <v>0</v>
      </c>
      <c r="O259" s="315">
        <v>0</v>
      </c>
      <c r="P259" s="315">
        <v>0</v>
      </c>
      <c r="Q259" s="315">
        <v>0</v>
      </c>
      <c r="R259" s="315">
        <v>0</v>
      </c>
      <c r="S259" s="316">
        <v>0</v>
      </c>
      <c r="T259" s="317" t="e">
        <v>#DIV/0!</v>
      </c>
      <c r="U259" s="316">
        <v>0</v>
      </c>
      <c r="V259" s="316">
        <v>0</v>
      </c>
      <c r="W259" s="316">
        <v>0</v>
      </c>
      <c r="X259" s="316">
        <v>0</v>
      </c>
      <c r="Y259" s="316">
        <v>0</v>
      </c>
      <c r="Z259" s="316">
        <v>0</v>
      </c>
    </row>
    <row r="260" spans="1:26" x14ac:dyDescent="0.3">
      <c r="A260" s="322" t="s">
        <v>675</v>
      </c>
      <c r="B260" s="204">
        <v>0</v>
      </c>
      <c r="C260" s="204">
        <v>0</v>
      </c>
      <c r="D260" s="204">
        <v>0</v>
      </c>
      <c r="E260" s="204">
        <v>0</v>
      </c>
      <c r="F260" s="204">
        <v>0</v>
      </c>
      <c r="G260" s="204">
        <v>0</v>
      </c>
      <c r="H260" s="204">
        <v>0</v>
      </c>
      <c r="I260" s="204">
        <v>0</v>
      </c>
      <c r="J260" s="204">
        <v>0</v>
      </c>
      <c r="K260" s="204">
        <v>0</v>
      </c>
      <c r="L260" s="204">
        <v>0</v>
      </c>
      <c r="M260" s="204">
        <v>0</v>
      </c>
      <c r="N260" s="204">
        <v>0</v>
      </c>
      <c r="O260" s="204">
        <v>0</v>
      </c>
      <c r="P260" s="204">
        <v>0</v>
      </c>
      <c r="Q260" s="204">
        <v>0</v>
      </c>
      <c r="R260" s="204">
        <v>0</v>
      </c>
      <c r="S260" s="239">
        <v>0</v>
      </c>
      <c r="T260" s="319" t="e">
        <v>#DIV/0!</v>
      </c>
      <c r="U260" s="239">
        <v>0</v>
      </c>
      <c r="V260" s="239">
        <v>0</v>
      </c>
      <c r="W260" s="239">
        <v>0</v>
      </c>
      <c r="X260" s="239">
        <v>0</v>
      </c>
      <c r="Y260" s="239">
        <v>0</v>
      </c>
      <c r="Z260" s="239">
        <v>0</v>
      </c>
    </row>
    <row r="261" spans="1:26" x14ac:dyDescent="0.3">
      <c r="A261" s="322" t="s">
        <v>676</v>
      </c>
      <c r="B261" s="204">
        <v>0</v>
      </c>
      <c r="C261" s="204">
        <v>0</v>
      </c>
      <c r="D261" s="204">
        <v>0</v>
      </c>
      <c r="E261" s="204">
        <v>0</v>
      </c>
      <c r="F261" s="204">
        <v>0</v>
      </c>
      <c r="G261" s="204">
        <v>0</v>
      </c>
      <c r="H261" s="204">
        <v>0</v>
      </c>
      <c r="I261" s="204">
        <v>0</v>
      </c>
      <c r="J261" s="204">
        <v>0</v>
      </c>
      <c r="K261" s="204">
        <v>0</v>
      </c>
      <c r="L261" s="204">
        <v>0</v>
      </c>
      <c r="M261" s="204">
        <v>0</v>
      </c>
      <c r="N261" s="204">
        <v>0</v>
      </c>
      <c r="O261" s="204">
        <v>0</v>
      </c>
      <c r="P261" s="204">
        <v>0</v>
      </c>
      <c r="Q261" s="204">
        <v>0</v>
      </c>
      <c r="R261" s="204">
        <v>0</v>
      </c>
      <c r="S261" s="239">
        <v>0</v>
      </c>
      <c r="T261" s="319" t="e">
        <v>#DIV/0!</v>
      </c>
      <c r="U261" s="239">
        <v>0</v>
      </c>
      <c r="V261" s="239">
        <v>0</v>
      </c>
      <c r="W261" s="239">
        <v>0</v>
      </c>
      <c r="X261" s="239">
        <v>0</v>
      </c>
      <c r="Y261" s="239">
        <v>0</v>
      </c>
      <c r="Z261" s="239">
        <v>0</v>
      </c>
    </row>
    <row r="262" spans="1:26" x14ac:dyDescent="0.3">
      <c r="A262" s="322" t="s">
        <v>677</v>
      </c>
      <c r="B262" s="204">
        <v>0</v>
      </c>
      <c r="C262" s="204">
        <v>0</v>
      </c>
      <c r="D262" s="204">
        <v>0</v>
      </c>
      <c r="E262" s="204">
        <v>0</v>
      </c>
      <c r="F262" s="204">
        <v>0</v>
      </c>
      <c r="G262" s="204">
        <v>0</v>
      </c>
      <c r="H262" s="204">
        <v>0</v>
      </c>
      <c r="I262" s="204">
        <v>0</v>
      </c>
      <c r="J262" s="204">
        <v>0</v>
      </c>
      <c r="K262" s="204">
        <v>0</v>
      </c>
      <c r="L262" s="204">
        <v>0</v>
      </c>
      <c r="M262" s="204">
        <v>0</v>
      </c>
      <c r="N262" s="204">
        <v>0</v>
      </c>
      <c r="O262" s="204">
        <v>0</v>
      </c>
      <c r="P262" s="204">
        <v>0</v>
      </c>
      <c r="Q262" s="204">
        <v>0</v>
      </c>
      <c r="R262" s="204">
        <v>0</v>
      </c>
      <c r="S262" s="239">
        <v>0</v>
      </c>
      <c r="T262" s="319" t="e">
        <v>#DIV/0!</v>
      </c>
      <c r="U262" s="239">
        <v>0</v>
      </c>
      <c r="V262" s="239">
        <v>0</v>
      </c>
      <c r="W262" s="239">
        <v>0</v>
      </c>
      <c r="X262" s="239">
        <v>0</v>
      </c>
      <c r="Y262" s="239">
        <v>0</v>
      </c>
      <c r="Z262" s="239">
        <v>0</v>
      </c>
    </row>
    <row r="263" spans="1:26" x14ac:dyDescent="0.3">
      <c r="A263" s="322" t="s">
        <v>678</v>
      </c>
      <c r="B263" s="204">
        <v>0</v>
      </c>
      <c r="C263" s="204">
        <v>0</v>
      </c>
      <c r="D263" s="204">
        <v>0</v>
      </c>
      <c r="E263" s="204">
        <v>0</v>
      </c>
      <c r="F263" s="204">
        <v>0</v>
      </c>
      <c r="G263" s="204">
        <v>0</v>
      </c>
      <c r="H263" s="204">
        <v>0</v>
      </c>
      <c r="I263" s="204">
        <v>0</v>
      </c>
      <c r="J263" s="204">
        <v>0</v>
      </c>
      <c r="K263" s="204">
        <v>0</v>
      </c>
      <c r="L263" s="204">
        <v>0</v>
      </c>
      <c r="M263" s="204">
        <v>0</v>
      </c>
      <c r="N263" s="204">
        <v>0</v>
      </c>
      <c r="O263" s="204">
        <v>0</v>
      </c>
      <c r="P263" s="204">
        <v>0</v>
      </c>
      <c r="Q263" s="204">
        <v>0</v>
      </c>
      <c r="R263" s="204">
        <v>0</v>
      </c>
      <c r="S263" s="239">
        <v>0</v>
      </c>
      <c r="T263" s="319" t="e">
        <v>#DIV/0!</v>
      </c>
      <c r="U263" s="239">
        <v>0</v>
      </c>
      <c r="V263" s="239">
        <v>0</v>
      </c>
      <c r="W263" s="239">
        <v>0</v>
      </c>
      <c r="X263" s="239">
        <v>0</v>
      </c>
      <c r="Y263" s="239">
        <v>0</v>
      </c>
      <c r="Z263" s="239">
        <v>0</v>
      </c>
    </row>
    <row r="264" spans="1:26" x14ac:dyDescent="0.3">
      <c r="A264" s="322" t="s">
        <v>679</v>
      </c>
      <c r="B264" s="204">
        <v>0</v>
      </c>
      <c r="C264" s="204">
        <v>0</v>
      </c>
      <c r="D264" s="204">
        <v>0</v>
      </c>
      <c r="E264" s="204">
        <v>0</v>
      </c>
      <c r="F264" s="204">
        <v>0</v>
      </c>
      <c r="G264" s="204">
        <v>0</v>
      </c>
      <c r="H264" s="204">
        <v>0</v>
      </c>
      <c r="I264" s="204">
        <v>0</v>
      </c>
      <c r="J264" s="204">
        <v>0</v>
      </c>
      <c r="K264" s="204">
        <v>0</v>
      </c>
      <c r="L264" s="204">
        <v>0</v>
      </c>
      <c r="M264" s="204">
        <v>0</v>
      </c>
      <c r="N264" s="204">
        <v>0</v>
      </c>
      <c r="O264" s="204">
        <v>0</v>
      </c>
      <c r="P264" s="204">
        <v>0</v>
      </c>
      <c r="Q264" s="204">
        <v>0</v>
      </c>
      <c r="R264" s="204">
        <v>0</v>
      </c>
      <c r="S264" s="239">
        <v>0</v>
      </c>
      <c r="T264" s="319" t="e">
        <v>#DIV/0!</v>
      </c>
      <c r="U264" s="239">
        <v>0</v>
      </c>
      <c r="V264" s="239">
        <v>0</v>
      </c>
      <c r="W264" s="239">
        <v>0</v>
      </c>
      <c r="X264" s="239">
        <v>0</v>
      </c>
      <c r="Y264" s="239">
        <v>0</v>
      </c>
      <c r="Z264" s="239">
        <v>0</v>
      </c>
    </row>
    <row r="265" spans="1:26" x14ac:dyDescent="0.3">
      <c r="A265" s="322" t="s">
        <v>680</v>
      </c>
      <c r="B265" s="204">
        <v>0</v>
      </c>
      <c r="C265" s="204">
        <v>0</v>
      </c>
      <c r="D265" s="204">
        <v>0</v>
      </c>
      <c r="E265" s="204">
        <v>0</v>
      </c>
      <c r="F265" s="204">
        <v>0</v>
      </c>
      <c r="G265" s="204">
        <v>0</v>
      </c>
      <c r="H265" s="204">
        <v>0</v>
      </c>
      <c r="I265" s="204">
        <v>0</v>
      </c>
      <c r="J265" s="204">
        <v>0</v>
      </c>
      <c r="K265" s="204">
        <v>0</v>
      </c>
      <c r="L265" s="204">
        <v>0</v>
      </c>
      <c r="M265" s="204">
        <v>0</v>
      </c>
      <c r="N265" s="204">
        <v>0</v>
      </c>
      <c r="O265" s="204">
        <v>0</v>
      </c>
      <c r="P265" s="204">
        <v>0</v>
      </c>
      <c r="Q265" s="204">
        <v>0</v>
      </c>
      <c r="R265" s="204">
        <v>0</v>
      </c>
      <c r="S265" s="239">
        <v>0</v>
      </c>
      <c r="T265" s="319" t="e">
        <v>#DIV/0!</v>
      </c>
      <c r="U265" s="239">
        <v>0</v>
      </c>
      <c r="V265" s="239">
        <v>0</v>
      </c>
      <c r="W265" s="239">
        <v>0</v>
      </c>
      <c r="X265" s="239">
        <v>0</v>
      </c>
      <c r="Y265" s="239">
        <v>0</v>
      </c>
      <c r="Z265" s="239">
        <v>0</v>
      </c>
    </row>
    <row r="266" spans="1:26" x14ac:dyDescent="0.3">
      <c r="A266" s="322" t="s">
        <v>681</v>
      </c>
      <c r="B266" s="204">
        <v>0</v>
      </c>
      <c r="C266" s="204">
        <v>0</v>
      </c>
      <c r="D266" s="204">
        <v>0</v>
      </c>
      <c r="E266" s="204">
        <v>0</v>
      </c>
      <c r="F266" s="204">
        <v>0</v>
      </c>
      <c r="G266" s="204">
        <v>0</v>
      </c>
      <c r="H266" s="204">
        <v>0</v>
      </c>
      <c r="I266" s="204">
        <v>0</v>
      </c>
      <c r="J266" s="204">
        <v>0</v>
      </c>
      <c r="K266" s="204">
        <v>0</v>
      </c>
      <c r="L266" s="204">
        <v>0</v>
      </c>
      <c r="M266" s="204">
        <v>0</v>
      </c>
      <c r="N266" s="204">
        <v>0</v>
      </c>
      <c r="O266" s="204">
        <v>0</v>
      </c>
      <c r="P266" s="204">
        <v>0</v>
      </c>
      <c r="Q266" s="204">
        <v>0</v>
      </c>
      <c r="R266" s="204">
        <v>0</v>
      </c>
      <c r="S266" s="239">
        <v>0</v>
      </c>
      <c r="T266" s="319" t="e">
        <v>#DIV/0!</v>
      </c>
      <c r="U266" s="239">
        <v>0</v>
      </c>
      <c r="V266" s="239">
        <v>0</v>
      </c>
      <c r="W266" s="239">
        <v>0</v>
      </c>
      <c r="X266" s="239">
        <v>0</v>
      </c>
      <c r="Y266" s="239">
        <v>0</v>
      </c>
      <c r="Z266" s="239">
        <v>0</v>
      </c>
    </row>
    <row r="267" spans="1:26" x14ac:dyDescent="0.3">
      <c r="A267" s="322" t="s">
        <v>682</v>
      </c>
      <c r="B267" s="204">
        <v>0</v>
      </c>
      <c r="C267" s="204">
        <v>0</v>
      </c>
      <c r="D267" s="204">
        <v>0</v>
      </c>
      <c r="E267" s="204">
        <v>0</v>
      </c>
      <c r="F267" s="204">
        <v>0</v>
      </c>
      <c r="G267" s="204">
        <v>0</v>
      </c>
      <c r="H267" s="204">
        <v>0</v>
      </c>
      <c r="I267" s="204">
        <v>0</v>
      </c>
      <c r="J267" s="204">
        <v>0</v>
      </c>
      <c r="K267" s="204">
        <v>0</v>
      </c>
      <c r="L267" s="204">
        <v>0</v>
      </c>
      <c r="M267" s="204">
        <v>0</v>
      </c>
      <c r="N267" s="204">
        <v>0</v>
      </c>
      <c r="O267" s="204">
        <v>0</v>
      </c>
      <c r="P267" s="204">
        <v>0</v>
      </c>
      <c r="Q267" s="204">
        <v>0</v>
      </c>
      <c r="R267" s="204">
        <v>0</v>
      </c>
      <c r="S267" s="239">
        <v>0</v>
      </c>
      <c r="T267" s="319" t="e">
        <v>#DIV/0!</v>
      </c>
      <c r="U267" s="239">
        <v>0</v>
      </c>
      <c r="V267" s="239">
        <v>0</v>
      </c>
      <c r="W267" s="239">
        <v>0</v>
      </c>
      <c r="X267" s="239">
        <v>0</v>
      </c>
      <c r="Y267" s="239">
        <v>0</v>
      </c>
      <c r="Z267" s="239">
        <v>0</v>
      </c>
    </row>
    <row r="268" spans="1:26" x14ac:dyDescent="0.3">
      <c r="A268" s="322" t="s">
        <v>683</v>
      </c>
      <c r="B268" s="204">
        <v>0</v>
      </c>
      <c r="C268" s="204">
        <v>0</v>
      </c>
      <c r="D268" s="204">
        <v>0</v>
      </c>
      <c r="E268" s="204">
        <v>0</v>
      </c>
      <c r="F268" s="204">
        <v>0</v>
      </c>
      <c r="G268" s="204">
        <v>0</v>
      </c>
      <c r="H268" s="204">
        <v>0</v>
      </c>
      <c r="I268" s="204">
        <v>0</v>
      </c>
      <c r="J268" s="204">
        <v>0</v>
      </c>
      <c r="K268" s="204">
        <v>0</v>
      </c>
      <c r="L268" s="204">
        <v>0</v>
      </c>
      <c r="M268" s="204">
        <v>0</v>
      </c>
      <c r="N268" s="204">
        <v>0</v>
      </c>
      <c r="O268" s="204">
        <v>0</v>
      </c>
      <c r="P268" s="204">
        <v>0</v>
      </c>
      <c r="Q268" s="204">
        <v>0</v>
      </c>
      <c r="R268" s="204">
        <v>0</v>
      </c>
      <c r="S268" s="239">
        <v>0</v>
      </c>
      <c r="T268" s="319" t="e">
        <v>#DIV/0!</v>
      </c>
      <c r="U268" s="239">
        <v>0</v>
      </c>
      <c r="V268" s="239">
        <v>0</v>
      </c>
      <c r="W268" s="239">
        <v>0</v>
      </c>
      <c r="X268" s="239">
        <v>0</v>
      </c>
      <c r="Y268" s="239">
        <v>0</v>
      </c>
      <c r="Z268" s="239">
        <v>0</v>
      </c>
    </row>
    <row r="269" spans="1:26" x14ac:dyDescent="0.3">
      <c r="A269" s="322" t="s">
        <v>684</v>
      </c>
      <c r="B269" s="204">
        <v>0</v>
      </c>
      <c r="C269" s="204">
        <v>0</v>
      </c>
      <c r="D269" s="204">
        <v>0</v>
      </c>
      <c r="E269" s="204">
        <v>0</v>
      </c>
      <c r="F269" s="204">
        <v>0</v>
      </c>
      <c r="G269" s="204">
        <v>0</v>
      </c>
      <c r="H269" s="204">
        <v>0</v>
      </c>
      <c r="I269" s="204">
        <v>0</v>
      </c>
      <c r="J269" s="204">
        <v>0</v>
      </c>
      <c r="K269" s="204">
        <v>0</v>
      </c>
      <c r="L269" s="204">
        <v>0</v>
      </c>
      <c r="M269" s="204">
        <v>0</v>
      </c>
      <c r="N269" s="204">
        <v>0</v>
      </c>
      <c r="O269" s="204">
        <v>0</v>
      </c>
      <c r="P269" s="204">
        <v>0</v>
      </c>
      <c r="Q269" s="204">
        <v>0</v>
      </c>
      <c r="R269" s="204">
        <v>0</v>
      </c>
      <c r="S269" s="239">
        <v>0</v>
      </c>
      <c r="T269" s="319" t="e">
        <v>#DIV/0!</v>
      </c>
      <c r="U269" s="239">
        <v>0</v>
      </c>
      <c r="V269" s="239">
        <v>0</v>
      </c>
      <c r="W269" s="239">
        <v>0</v>
      </c>
      <c r="X269" s="239">
        <v>0</v>
      </c>
      <c r="Y269" s="239">
        <v>0</v>
      </c>
      <c r="Z269" s="239">
        <v>0</v>
      </c>
    </row>
    <row r="270" spans="1:26" x14ac:dyDescent="0.3">
      <c r="A270" s="322" t="s">
        <v>685</v>
      </c>
      <c r="B270" s="204">
        <v>0</v>
      </c>
      <c r="C270" s="204">
        <v>0</v>
      </c>
      <c r="D270" s="204">
        <v>0</v>
      </c>
      <c r="E270" s="204">
        <v>0</v>
      </c>
      <c r="F270" s="204">
        <v>0</v>
      </c>
      <c r="G270" s="204">
        <v>0</v>
      </c>
      <c r="H270" s="204">
        <v>0</v>
      </c>
      <c r="I270" s="204">
        <v>0</v>
      </c>
      <c r="J270" s="204">
        <v>0</v>
      </c>
      <c r="K270" s="204">
        <v>0</v>
      </c>
      <c r="L270" s="204">
        <v>0</v>
      </c>
      <c r="M270" s="204">
        <v>0</v>
      </c>
      <c r="N270" s="204">
        <v>0</v>
      </c>
      <c r="O270" s="204">
        <v>0</v>
      </c>
      <c r="P270" s="204">
        <v>0</v>
      </c>
      <c r="Q270" s="204">
        <v>0</v>
      </c>
      <c r="R270" s="204">
        <v>0</v>
      </c>
      <c r="S270" s="239">
        <v>0</v>
      </c>
      <c r="T270" s="319" t="e">
        <v>#DIV/0!</v>
      </c>
      <c r="U270" s="239">
        <v>0</v>
      </c>
      <c r="V270" s="239">
        <v>0</v>
      </c>
      <c r="W270" s="239">
        <v>0</v>
      </c>
      <c r="X270" s="239">
        <v>0</v>
      </c>
      <c r="Y270" s="239">
        <v>0</v>
      </c>
      <c r="Z270" s="239">
        <v>0</v>
      </c>
    </row>
    <row r="271" spans="1:26" x14ac:dyDescent="0.3">
      <c r="A271" s="322" t="s">
        <v>686</v>
      </c>
      <c r="B271" s="204">
        <v>0</v>
      </c>
      <c r="C271" s="204">
        <v>0</v>
      </c>
      <c r="D271" s="204">
        <v>0</v>
      </c>
      <c r="E271" s="204">
        <v>0</v>
      </c>
      <c r="F271" s="204">
        <v>0</v>
      </c>
      <c r="G271" s="204">
        <v>0</v>
      </c>
      <c r="H271" s="204">
        <v>0</v>
      </c>
      <c r="I271" s="204">
        <v>0</v>
      </c>
      <c r="J271" s="204">
        <v>0</v>
      </c>
      <c r="K271" s="204">
        <v>0</v>
      </c>
      <c r="L271" s="204">
        <v>0</v>
      </c>
      <c r="M271" s="204">
        <v>0</v>
      </c>
      <c r="N271" s="204">
        <v>0</v>
      </c>
      <c r="O271" s="204">
        <v>0</v>
      </c>
      <c r="P271" s="204">
        <v>0</v>
      </c>
      <c r="Q271" s="204">
        <v>0</v>
      </c>
      <c r="R271" s="204">
        <v>0</v>
      </c>
      <c r="S271" s="239">
        <v>0</v>
      </c>
      <c r="T271" s="319" t="e">
        <v>#DIV/0!</v>
      </c>
      <c r="U271" s="239">
        <v>0</v>
      </c>
      <c r="V271" s="239">
        <v>0</v>
      </c>
      <c r="W271" s="239">
        <v>0</v>
      </c>
      <c r="X271" s="239">
        <v>0</v>
      </c>
      <c r="Y271" s="239">
        <v>0</v>
      </c>
      <c r="Z271" s="239">
        <v>0</v>
      </c>
    </row>
    <row r="272" spans="1:26" x14ac:dyDescent="0.3">
      <c r="A272" s="322" t="s">
        <v>687</v>
      </c>
      <c r="B272" s="204">
        <v>0</v>
      </c>
      <c r="C272" s="204">
        <v>0</v>
      </c>
      <c r="D272" s="204">
        <v>0</v>
      </c>
      <c r="E272" s="204">
        <v>0</v>
      </c>
      <c r="F272" s="204">
        <v>0</v>
      </c>
      <c r="G272" s="204">
        <v>0</v>
      </c>
      <c r="H272" s="204">
        <v>0</v>
      </c>
      <c r="I272" s="204">
        <v>0</v>
      </c>
      <c r="J272" s="204">
        <v>0</v>
      </c>
      <c r="K272" s="204">
        <v>0</v>
      </c>
      <c r="L272" s="204">
        <v>0</v>
      </c>
      <c r="M272" s="204">
        <v>0</v>
      </c>
      <c r="N272" s="204">
        <v>0</v>
      </c>
      <c r="O272" s="204">
        <v>0</v>
      </c>
      <c r="P272" s="204">
        <v>0</v>
      </c>
      <c r="Q272" s="204">
        <v>0</v>
      </c>
      <c r="R272" s="204">
        <v>0</v>
      </c>
      <c r="S272" s="239">
        <v>0</v>
      </c>
      <c r="T272" s="319" t="e">
        <v>#DIV/0!</v>
      </c>
      <c r="U272" s="239">
        <v>0</v>
      </c>
      <c r="V272" s="239">
        <v>0</v>
      </c>
      <c r="W272" s="239">
        <v>0</v>
      </c>
      <c r="X272" s="239">
        <v>0</v>
      </c>
      <c r="Y272" s="239">
        <v>0</v>
      </c>
      <c r="Z272" s="239">
        <v>0</v>
      </c>
    </row>
    <row r="273" spans="1:26" x14ac:dyDescent="0.3">
      <c r="A273" s="322" t="s">
        <v>688</v>
      </c>
      <c r="B273" s="204">
        <v>0</v>
      </c>
      <c r="C273" s="204">
        <v>0</v>
      </c>
      <c r="D273" s="204">
        <v>0</v>
      </c>
      <c r="E273" s="204">
        <v>0</v>
      </c>
      <c r="F273" s="204">
        <v>0</v>
      </c>
      <c r="G273" s="204">
        <v>0</v>
      </c>
      <c r="H273" s="204">
        <v>0</v>
      </c>
      <c r="I273" s="204">
        <v>0</v>
      </c>
      <c r="J273" s="204">
        <v>0</v>
      </c>
      <c r="K273" s="204">
        <v>0</v>
      </c>
      <c r="L273" s="204">
        <v>0</v>
      </c>
      <c r="M273" s="204">
        <v>0</v>
      </c>
      <c r="N273" s="204">
        <v>0</v>
      </c>
      <c r="O273" s="204">
        <v>0</v>
      </c>
      <c r="P273" s="204">
        <v>0</v>
      </c>
      <c r="Q273" s="204">
        <v>0</v>
      </c>
      <c r="R273" s="204">
        <v>0</v>
      </c>
      <c r="S273" s="239">
        <v>0</v>
      </c>
      <c r="T273" s="319" t="e">
        <v>#DIV/0!</v>
      </c>
      <c r="U273" s="239">
        <v>0</v>
      </c>
      <c r="V273" s="239">
        <v>0</v>
      </c>
      <c r="W273" s="239">
        <v>0</v>
      </c>
      <c r="X273" s="239">
        <v>0</v>
      </c>
      <c r="Y273" s="239">
        <v>0</v>
      </c>
      <c r="Z273" s="239">
        <v>0</v>
      </c>
    </row>
    <row r="274" spans="1:26" s="321" customFormat="1" x14ac:dyDescent="0.3">
      <c r="A274" s="314" t="s">
        <v>689</v>
      </c>
      <c r="B274" s="320">
        <v>0</v>
      </c>
      <c r="C274" s="320">
        <v>0</v>
      </c>
      <c r="D274" s="320">
        <v>0</v>
      </c>
      <c r="E274" s="320">
        <v>0</v>
      </c>
      <c r="F274" s="320">
        <v>0</v>
      </c>
      <c r="G274" s="320">
        <v>0</v>
      </c>
      <c r="H274" s="320">
        <v>0</v>
      </c>
      <c r="I274" s="320">
        <v>0</v>
      </c>
      <c r="J274" s="320">
        <v>0</v>
      </c>
      <c r="K274" s="320">
        <v>0</v>
      </c>
      <c r="L274" s="320">
        <v>0</v>
      </c>
      <c r="M274" s="320">
        <v>0</v>
      </c>
      <c r="N274" s="320">
        <v>0</v>
      </c>
      <c r="O274" s="320">
        <v>0</v>
      </c>
      <c r="P274" s="320">
        <v>0</v>
      </c>
      <c r="Q274" s="320">
        <v>0</v>
      </c>
      <c r="R274" s="320">
        <v>0</v>
      </c>
      <c r="S274" s="316">
        <v>0</v>
      </c>
      <c r="T274" s="317" t="e">
        <v>#DIV/0!</v>
      </c>
      <c r="U274" s="316">
        <v>0</v>
      </c>
      <c r="V274" s="316">
        <v>0</v>
      </c>
      <c r="W274" s="316">
        <v>0</v>
      </c>
      <c r="X274" s="316">
        <v>0</v>
      </c>
      <c r="Y274" s="316">
        <v>0</v>
      </c>
      <c r="Z274" s="316">
        <v>0</v>
      </c>
    </row>
    <row r="275" spans="1:26" x14ac:dyDescent="0.3">
      <c r="A275" s="308" t="s">
        <v>690</v>
      </c>
      <c r="B275" s="309">
        <v>0</v>
      </c>
      <c r="C275" s="309">
        <v>0</v>
      </c>
      <c r="D275" s="309">
        <v>0</v>
      </c>
      <c r="E275" s="309">
        <v>0</v>
      </c>
      <c r="F275" s="309">
        <v>0</v>
      </c>
      <c r="G275" s="309">
        <v>0</v>
      </c>
      <c r="H275" s="309">
        <v>0</v>
      </c>
      <c r="I275" s="309">
        <v>0</v>
      </c>
      <c r="J275" s="309">
        <v>0</v>
      </c>
      <c r="K275" s="309">
        <v>0</v>
      </c>
      <c r="L275" s="309">
        <v>0</v>
      </c>
      <c r="M275" s="309">
        <v>0</v>
      </c>
      <c r="N275" s="309">
        <v>0</v>
      </c>
      <c r="O275" s="309">
        <v>0</v>
      </c>
      <c r="P275" s="309">
        <v>0</v>
      </c>
      <c r="Q275" s="309">
        <v>0</v>
      </c>
      <c r="R275" s="309">
        <v>0</v>
      </c>
      <c r="S275" s="310">
        <v>0</v>
      </c>
      <c r="T275" s="311" t="e">
        <v>#DIV/0!</v>
      </c>
      <c r="U275" s="310">
        <v>0</v>
      </c>
      <c r="V275" s="310">
        <v>0</v>
      </c>
      <c r="W275" s="310">
        <v>0</v>
      </c>
      <c r="X275" s="310">
        <v>0</v>
      </c>
      <c r="Y275" s="310">
        <v>0</v>
      </c>
      <c r="Z275" s="310">
        <v>0</v>
      </c>
    </row>
    <row r="276" spans="1:26" x14ac:dyDescent="0.3">
      <c r="A276" s="314" t="s">
        <v>691</v>
      </c>
      <c r="B276" s="315">
        <v>0</v>
      </c>
      <c r="C276" s="315">
        <v>0</v>
      </c>
      <c r="D276" s="315">
        <v>0</v>
      </c>
      <c r="E276" s="315">
        <v>0</v>
      </c>
      <c r="F276" s="315">
        <v>0</v>
      </c>
      <c r="G276" s="315">
        <v>0</v>
      </c>
      <c r="H276" s="315">
        <v>0</v>
      </c>
      <c r="I276" s="315">
        <v>0</v>
      </c>
      <c r="J276" s="315">
        <v>0</v>
      </c>
      <c r="K276" s="315">
        <v>0</v>
      </c>
      <c r="L276" s="315">
        <v>0</v>
      </c>
      <c r="M276" s="315">
        <v>0</v>
      </c>
      <c r="N276" s="315">
        <v>0</v>
      </c>
      <c r="O276" s="315">
        <v>0</v>
      </c>
      <c r="P276" s="315">
        <v>0</v>
      </c>
      <c r="Q276" s="315">
        <v>0</v>
      </c>
      <c r="R276" s="315">
        <v>0</v>
      </c>
      <c r="S276" s="316">
        <v>0</v>
      </c>
      <c r="T276" s="317" t="e">
        <v>#DIV/0!</v>
      </c>
      <c r="U276" s="316">
        <v>0</v>
      </c>
      <c r="V276" s="316">
        <v>0</v>
      </c>
      <c r="W276" s="316">
        <v>0</v>
      </c>
      <c r="X276" s="316">
        <v>0</v>
      </c>
      <c r="Y276" s="316">
        <v>0</v>
      </c>
      <c r="Z276" s="316">
        <v>0</v>
      </c>
    </row>
    <row r="277" spans="1:26" x14ac:dyDescent="0.3">
      <c r="A277" s="322" t="s">
        <v>692</v>
      </c>
      <c r="B277" s="204">
        <v>0</v>
      </c>
      <c r="C277" s="204">
        <v>0</v>
      </c>
      <c r="D277" s="204">
        <v>0</v>
      </c>
      <c r="E277" s="204">
        <v>0</v>
      </c>
      <c r="F277" s="204">
        <v>0</v>
      </c>
      <c r="G277" s="204">
        <v>0</v>
      </c>
      <c r="H277" s="204">
        <v>0</v>
      </c>
      <c r="I277" s="204">
        <v>0</v>
      </c>
      <c r="J277" s="204">
        <v>0</v>
      </c>
      <c r="K277" s="204">
        <v>0</v>
      </c>
      <c r="L277" s="204">
        <v>0</v>
      </c>
      <c r="M277" s="204">
        <v>0</v>
      </c>
      <c r="N277" s="204">
        <v>0</v>
      </c>
      <c r="O277" s="204">
        <v>0</v>
      </c>
      <c r="P277" s="204">
        <v>0</v>
      </c>
      <c r="Q277" s="204">
        <v>0</v>
      </c>
      <c r="R277" s="204">
        <v>0</v>
      </c>
      <c r="S277" s="239">
        <v>0</v>
      </c>
      <c r="T277" s="319" t="e">
        <v>#DIV/0!</v>
      </c>
      <c r="U277" s="239">
        <v>0</v>
      </c>
      <c r="V277" s="239">
        <v>0</v>
      </c>
      <c r="W277" s="239">
        <v>0</v>
      </c>
      <c r="X277" s="239">
        <v>0</v>
      </c>
      <c r="Y277" s="239">
        <v>0</v>
      </c>
      <c r="Z277" s="239">
        <v>0</v>
      </c>
    </row>
    <row r="278" spans="1:26" x14ac:dyDescent="0.3">
      <c r="A278" s="322" t="s">
        <v>693</v>
      </c>
      <c r="B278" s="204">
        <v>0</v>
      </c>
      <c r="C278" s="204">
        <v>0</v>
      </c>
      <c r="D278" s="204">
        <v>0</v>
      </c>
      <c r="E278" s="204">
        <v>0</v>
      </c>
      <c r="F278" s="204">
        <v>0</v>
      </c>
      <c r="G278" s="204">
        <v>0</v>
      </c>
      <c r="H278" s="204">
        <v>0</v>
      </c>
      <c r="I278" s="204">
        <v>0</v>
      </c>
      <c r="J278" s="204">
        <v>0</v>
      </c>
      <c r="K278" s="204">
        <v>0</v>
      </c>
      <c r="L278" s="204">
        <v>0</v>
      </c>
      <c r="M278" s="204">
        <v>0</v>
      </c>
      <c r="N278" s="204">
        <v>0</v>
      </c>
      <c r="O278" s="204">
        <v>0</v>
      </c>
      <c r="P278" s="204">
        <v>0</v>
      </c>
      <c r="Q278" s="204">
        <v>0</v>
      </c>
      <c r="R278" s="204">
        <v>0</v>
      </c>
      <c r="S278" s="239">
        <v>0</v>
      </c>
      <c r="T278" s="319" t="e">
        <v>#DIV/0!</v>
      </c>
      <c r="U278" s="239">
        <v>0</v>
      </c>
      <c r="V278" s="239">
        <v>0</v>
      </c>
      <c r="W278" s="239">
        <v>0</v>
      </c>
      <c r="X278" s="239">
        <v>0</v>
      </c>
      <c r="Y278" s="239">
        <v>0</v>
      </c>
      <c r="Z278" s="239">
        <v>0</v>
      </c>
    </row>
    <row r="279" spans="1:26" x14ac:dyDescent="0.3">
      <c r="A279" s="322" t="s">
        <v>694</v>
      </c>
      <c r="B279" s="204">
        <v>0</v>
      </c>
      <c r="C279" s="204">
        <v>0</v>
      </c>
      <c r="D279" s="204">
        <v>0</v>
      </c>
      <c r="E279" s="204">
        <v>0</v>
      </c>
      <c r="F279" s="204">
        <v>0</v>
      </c>
      <c r="G279" s="204">
        <v>0</v>
      </c>
      <c r="H279" s="204">
        <v>0</v>
      </c>
      <c r="I279" s="204">
        <v>0</v>
      </c>
      <c r="J279" s="204">
        <v>0</v>
      </c>
      <c r="K279" s="204">
        <v>0</v>
      </c>
      <c r="L279" s="204">
        <v>0</v>
      </c>
      <c r="M279" s="204">
        <v>0</v>
      </c>
      <c r="N279" s="204">
        <v>0</v>
      </c>
      <c r="O279" s="204">
        <v>0</v>
      </c>
      <c r="P279" s="204">
        <v>0</v>
      </c>
      <c r="Q279" s="204">
        <v>0</v>
      </c>
      <c r="R279" s="204">
        <v>0</v>
      </c>
      <c r="S279" s="239">
        <v>0</v>
      </c>
      <c r="T279" s="319" t="e">
        <v>#DIV/0!</v>
      </c>
      <c r="U279" s="239">
        <v>0</v>
      </c>
      <c r="V279" s="239">
        <v>0</v>
      </c>
      <c r="W279" s="239">
        <v>0</v>
      </c>
      <c r="X279" s="239">
        <v>0</v>
      </c>
      <c r="Y279" s="239">
        <v>0</v>
      </c>
      <c r="Z279" s="239">
        <v>0</v>
      </c>
    </row>
    <row r="280" spans="1:26" x14ac:dyDescent="0.3">
      <c r="A280" s="322" t="s">
        <v>695</v>
      </c>
      <c r="B280" s="204">
        <v>0</v>
      </c>
      <c r="C280" s="204">
        <v>0</v>
      </c>
      <c r="D280" s="204">
        <v>0</v>
      </c>
      <c r="E280" s="204">
        <v>0</v>
      </c>
      <c r="F280" s="204">
        <v>0</v>
      </c>
      <c r="G280" s="204">
        <v>0</v>
      </c>
      <c r="H280" s="204">
        <v>0</v>
      </c>
      <c r="I280" s="204">
        <v>0</v>
      </c>
      <c r="J280" s="204">
        <v>0</v>
      </c>
      <c r="K280" s="204">
        <v>0</v>
      </c>
      <c r="L280" s="204">
        <v>0</v>
      </c>
      <c r="M280" s="204">
        <v>0</v>
      </c>
      <c r="N280" s="204">
        <v>0</v>
      </c>
      <c r="O280" s="204">
        <v>0</v>
      </c>
      <c r="P280" s="204">
        <v>0</v>
      </c>
      <c r="Q280" s="204">
        <v>0</v>
      </c>
      <c r="R280" s="204">
        <v>0</v>
      </c>
      <c r="S280" s="239">
        <v>0</v>
      </c>
      <c r="T280" s="319" t="e">
        <v>#DIV/0!</v>
      </c>
      <c r="U280" s="239">
        <v>0</v>
      </c>
      <c r="V280" s="239">
        <v>0</v>
      </c>
      <c r="W280" s="239">
        <v>0</v>
      </c>
      <c r="X280" s="239">
        <v>0</v>
      </c>
      <c r="Y280" s="239">
        <v>0</v>
      </c>
      <c r="Z280" s="239">
        <v>0</v>
      </c>
    </row>
    <row r="281" spans="1:26" x14ac:dyDescent="0.3">
      <c r="A281" s="322" t="s">
        <v>696</v>
      </c>
      <c r="B281" s="204">
        <v>0</v>
      </c>
      <c r="C281" s="204">
        <v>0</v>
      </c>
      <c r="D281" s="204">
        <v>0</v>
      </c>
      <c r="E281" s="204">
        <v>0</v>
      </c>
      <c r="F281" s="204">
        <v>0</v>
      </c>
      <c r="G281" s="204">
        <v>0</v>
      </c>
      <c r="H281" s="204">
        <v>0</v>
      </c>
      <c r="I281" s="204">
        <v>0</v>
      </c>
      <c r="J281" s="204">
        <v>0</v>
      </c>
      <c r="K281" s="204">
        <v>0</v>
      </c>
      <c r="L281" s="204">
        <v>0</v>
      </c>
      <c r="M281" s="204">
        <v>0</v>
      </c>
      <c r="N281" s="204">
        <v>0</v>
      </c>
      <c r="O281" s="204">
        <v>0</v>
      </c>
      <c r="P281" s="204">
        <v>0</v>
      </c>
      <c r="Q281" s="204">
        <v>0</v>
      </c>
      <c r="R281" s="204">
        <v>0</v>
      </c>
      <c r="S281" s="239">
        <v>0</v>
      </c>
      <c r="T281" s="319" t="e">
        <v>#DIV/0!</v>
      </c>
      <c r="U281" s="239">
        <v>0</v>
      </c>
      <c r="V281" s="239">
        <v>0</v>
      </c>
      <c r="W281" s="239">
        <v>0</v>
      </c>
      <c r="X281" s="239">
        <v>0</v>
      </c>
      <c r="Y281" s="239">
        <v>0</v>
      </c>
      <c r="Z281" s="239">
        <v>0</v>
      </c>
    </row>
    <row r="282" spans="1:26" x14ac:dyDescent="0.3">
      <c r="A282" s="322" t="s">
        <v>697</v>
      </c>
      <c r="B282" s="204">
        <v>0</v>
      </c>
      <c r="C282" s="204">
        <v>0</v>
      </c>
      <c r="D282" s="204">
        <v>0</v>
      </c>
      <c r="E282" s="204">
        <v>0</v>
      </c>
      <c r="F282" s="204">
        <v>0</v>
      </c>
      <c r="G282" s="204">
        <v>0</v>
      </c>
      <c r="H282" s="204">
        <v>0</v>
      </c>
      <c r="I282" s="204">
        <v>0</v>
      </c>
      <c r="J282" s="204">
        <v>0</v>
      </c>
      <c r="K282" s="204">
        <v>0</v>
      </c>
      <c r="L282" s="204">
        <v>0</v>
      </c>
      <c r="M282" s="204">
        <v>0</v>
      </c>
      <c r="N282" s="204">
        <v>0</v>
      </c>
      <c r="O282" s="204">
        <v>0</v>
      </c>
      <c r="P282" s="204">
        <v>0</v>
      </c>
      <c r="Q282" s="204">
        <v>0</v>
      </c>
      <c r="R282" s="204">
        <v>0</v>
      </c>
      <c r="S282" s="239">
        <v>0</v>
      </c>
      <c r="T282" s="319" t="e">
        <v>#DIV/0!</v>
      </c>
      <c r="U282" s="239">
        <v>0</v>
      </c>
      <c r="V282" s="239">
        <v>0</v>
      </c>
      <c r="W282" s="239">
        <v>0</v>
      </c>
      <c r="X282" s="239">
        <v>0</v>
      </c>
      <c r="Y282" s="239">
        <v>0</v>
      </c>
      <c r="Z282" s="239">
        <v>0</v>
      </c>
    </row>
    <row r="283" spans="1:26" x14ac:dyDescent="0.3">
      <c r="A283" s="322" t="s">
        <v>698</v>
      </c>
      <c r="B283" s="204">
        <v>0</v>
      </c>
      <c r="C283" s="204">
        <v>0</v>
      </c>
      <c r="D283" s="204">
        <v>0</v>
      </c>
      <c r="E283" s="204">
        <v>0</v>
      </c>
      <c r="F283" s="204">
        <v>0</v>
      </c>
      <c r="G283" s="204">
        <v>0</v>
      </c>
      <c r="H283" s="204">
        <v>0</v>
      </c>
      <c r="I283" s="204">
        <v>0</v>
      </c>
      <c r="J283" s="204">
        <v>0</v>
      </c>
      <c r="K283" s="204">
        <v>0</v>
      </c>
      <c r="L283" s="204">
        <v>0</v>
      </c>
      <c r="M283" s="204">
        <v>0</v>
      </c>
      <c r="N283" s="204">
        <v>0</v>
      </c>
      <c r="O283" s="204">
        <v>0</v>
      </c>
      <c r="P283" s="204">
        <v>0</v>
      </c>
      <c r="Q283" s="204">
        <v>0</v>
      </c>
      <c r="R283" s="204">
        <v>0</v>
      </c>
      <c r="S283" s="239">
        <v>0</v>
      </c>
      <c r="T283" s="319" t="e">
        <v>#DIV/0!</v>
      </c>
      <c r="U283" s="239">
        <v>0</v>
      </c>
      <c r="V283" s="239">
        <v>0</v>
      </c>
      <c r="W283" s="239">
        <v>0</v>
      </c>
      <c r="X283" s="239">
        <v>0</v>
      </c>
      <c r="Y283" s="239">
        <v>0</v>
      </c>
      <c r="Z283" s="239">
        <v>0</v>
      </c>
    </row>
    <row r="284" spans="1:26" x14ac:dyDescent="0.3">
      <c r="A284" s="322" t="s">
        <v>699</v>
      </c>
      <c r="B284" s="204">
        <v>0</v>
      </c>
      <c r="C284" s="204">
        <v>0</v>
      </c>
      <c r="D284" s="204">
        <v>0</v>
      </c>
      <c r="E284" s="204">
        <v>0</v>
      </c>
      <c r="F284" s="204">
        <v>0</v>
      </c>
      <c r="G284" s="204">
        <v>0</v>
      </c>
      <c r="H284" s="204">
        <v>0</v>
      </c>
      <c r="I284" s="204">
        <v>0</v>
      </c>
      <c r="J284" s="204">
        <v>0</v>
      </c>
      <c r="K284" s="204">
        <v>0</v>
      </c>
      <c r="L284" s="204">
        <v>0</v>
      </c>
      <c r="M284" s="204">
        <v>0</v>
      </c>
      <c r="N284" s="204">
        <v>0</v>
      </c>
      <c r="O284" s="204">
        <v>0</v>
      </c>
      <c r="P284" s="204">
        <v>0</v>
      </c>
      <c r="Q284" s="204">
        <v>0</v>
      </c>
      <c r="R284" s="204">
        <v>0</v>
      </c>
      <c r="S284" s="239">
        <v>0</v>
      </c>
      <c r="T284" s="319" t="e">
        <v>#DIV/0!</v>
      </c>
      <c r="U284" s="239">
        <v>0</v>
      </c>
      <c r="V284" s="239">
        <v>0</v>
      </c>
      <c r="W284" s="239">
        <v>0</v>
      </c>
      <c r="X284" s="239">
        <v>0</v>
      </c>
      <c r="Y284" s="239">
        <v>0</v>
      </c>
      <c r="Z284" s="239">
        <v>0</v>
      </c>
    </row>
    <row r="285" spans="1:26" x14ac:dyDescent="0.3">
      <c r="A285" s="322" t="s">
        <v>700</v>
      </c>
      <c r="B285" s="204">
        <v>0</v>
      </c>
      <c r="C285" s="204">
        <v>0</v>
      </c>
      <c r="D285" s="204">
        <v>0</v>
      </c>
      <c r="E285" s="204">
        <v>0</v>
      </c>
      <c r="F285" s="204">
        <v>0</v>
      </c>
      <c r="G285" s="204">
        <v>0</v>
      </c>
      <c r="H285" s="204">
        <v>0</v>
      </c>
      <c r="I285" s="204">
        <v>0</v>
      </c>
      <c r="J285" s="204">
        <v>0</v>
      </c>
      <c r="K285" s="204">
        <v>0</v>
      </c>
      <c r="L285" s="204">
        <v>0</v>
      </c>
      <c r="M285" s="204">
        <v>0</v>
      </c>
      <c r="N285" s="204">
        <v>0</v>
      </c>
      <c r="O285" s="204">
        <v>0</v>
      </c>
      <c r="P285" s="204">
        <v>0</v>
      </c>
      <c r="Q285" s="204">
        <v>0</v>
      </c>
      <c r="R285" s="204">
        <v>0</v>
      </c>
      <c r="S285" s="239">
        <v>0</v>
      </c>
      <c r="T285" s="319" t="e">
        <v>#DIV/0!</v>
      </c>
      <c r="U285" s="239">
        <v>0</v>
      </c>
      <c r="V285" s="239">
        <v>0</v>
      </c>
      <c r="W285" s="239">
        <v>0</v>
      </c>
      <c r="X285" s="239">
        <v>0</v>
      </c>
      <c r="Y285" s="239">
        <v>0</v>
      </c>
      <c r="Z285" s="239">
        <v>0</v>
      </c>
    </row>
    <row r="286" spans="1:26" x14ac:dyDescent="0.3">
      <c r="A286" s="322" t="s">
        <v>701</v>
      </c>
      <c r="B286" s="204">
        <v>0</v>
      </c>
      <c r="C286" s="204">
        <v>0</v>
      </c>
      <c r="D286" s="204">
        <v>0</v>
      </c>
      <c r="E286" s="204">
        <v>0</v>
      </c>
      <c r="F286" s="204">
        <v>0</v>
      </c>
      <c r="G286" s="204">
        <v>0</v>
      </c>
      <c r="H286" s="204">
        <v>0</v>
      </c>
      <c r="I286" s="204">
        <v>0</v>
      </c>
      <c r="J286" s="204">
        <v>0</v>
      </c>
      <c r="K286" s="204">
        <v>0</v>
      </c>
      <c r="L286" s="204">
        <v>0</v>
      </c>
      <c r="M286" s="204">
        <v>0</v>
      </c>
      <c r="N286" s="204">
        <v>0</v>
      </c>
      <c r="O286" s="204">
        <v>0</v>
      </c>
      <c r="P286" s="204">
        <v>0</v>
      </c>
      <c r="Q286" s="204">
        <v>0</v>
      </c>
      <c r="R286" s="204">
        <v>0</v>
      </c>
      <c r="S286" s="239">
        <v>0</v>
      </c>
      <c r="T286" s="319" t="e">
        <v>#DIV/0!</v>
      </c>
      <c r="U286" s="239">
        <v>0</v>
      </c>
      <c r="V286" s="239">
        <v>0</v>
      </c>
      <c r="W286" s="239">
        <v>0</v>
      </c>
      <c r="X286" s="239">
        <v>0</v>
      </c>
      <c r="Y286" s="239">
        <v>0</v>
      </c>
      <c r="Z286" s="239">
        <v>0</v>
      </c>
    </row>
    <row r="287" spans="1:26" x14ac:dyDescent="0.3">
      <c r="A287" s="322" t="s">
        <v>702</v>
      </c>
      <c r="B287" s="204">
        <v>0</v>
      </c>
      <c r="C287" s="204">
        <v>0</v>
      </c>
      <c r="D287" s="204">
        <v>0</v>
      </c>
      <c r="E287" s="204">
        <v>0</v>
      </c>
      <c r="F287" s="204">
        <v>0</v>
      </c>
      <c r="G287" s="204">
        <v>0</v>
      </c>
      <c r="H287" s="204">
        <v>0</v>
      </c>
      <c r="I287" s="204">
        <v>0</v>
      </c>
      <c r="J287" s="204">
        <v>0</v>
      </c>
      <c r="K287" s="204">
        <v>0</v>
      </c>
      <c r="L287" s="204">
        <v>0</v>
      </c>
      <c r="M287" s="204">
        <v>0</v>
      </c>
      <c r="N287" s="204">
        <v>0</v>
      </c>
      <c r="O287" s="204">
        <v>0</v>
      </c>
      <c r="P287" s="204">
        <v>0</v>
      </c>
      <c r="Q287" s="204">
        <v>0</v>
      </c>
      <c r="R287" s="204">
        <v>0</v>
      </c>
      <c r="S287" s="239">
        <v>0</v>
      </c>
      <c r="T287" s="319" t="e">
        <v>#DIV/0!</v>
      </c>
      <c r="U287" s="239">
        <v>0</v>
      </c>
      <c r="V287" s="239">
        <v>0</v>
      </c>
      <c r="W287" s="239">
        <v>0</v>
      </c>
      <c r="X287" s="239">
        <v>0</v>
      </c>
      <c r="Y287" s="239">
        <v>0</v>
      </c>
      <c r="Z287" s="239">
        <v>0</v>
      </c>
    </row>
    <row r="288" spans="1:26" x14ac:dyDescent="0.3">
      <c r="A288" s="322" t="s">
        <v>703</v>
      </c>
      <c r="B288" s="204">
        <v>0</v>
      </c>
      <c r="C288" s="204">
        <v>0</v>
      </c>
      <c r="D288" s="204">
        <v>0</v>
      </c>
      <c r="E288" s="204">
        <v>0</v>
      </c>
      <c r="F288" s="204">
        <v>0</v>
      </c>
      <c r="G288" s="204">
        <v>0</v>
      </c>
      <c r="H288" s="204">
        <v>0</v>
      </c>
      <c r="I288" s="204">
        <v>0</v>
      </c>
      <c r="J288" s="204">
        <v>0</v>
      </c>
      <c r="K288" s="204">
        <v>0</v>
      </c>
      <c r="L288" s="204">
        <v>0</v>
      </c>
      <c r="M288" s="204">
        <v>0</v>
      </c>
      <c r="N288" s="204">
        <v>0</v>
      </c>
      <c r="O288" s="204">
        <v>0</v>
      </c>
      <c r="P288" s="204">
        <v>0</v>
      </c>
      <c r="Q288" s="204">
        <v>0</v>
      </c>
      <c r="R288" s="204">
        <v>0</v>
      </c>
      <c r="S288" s="239">
        <v>0</v>
      </c>
      <c r="T288" s="319" t="e">
        <v>#DIV/0!</v>
      </c>
      <c r="U288" s="239">
        <v>0</v>
      </c>
      <c r="V288" s="239">
        <v>0</v>
      </c>
      <c r="W288" s="239">
        <v>0</v>
      </c>
      <c r="X288" s="239">
        <v>0</v>
      </c>
      <c r="Y288" s="239">
        <v>0</v>
      </c>
      <c r="Z288" s="239">
        <v>0</v>
      </c>
    </row>
    <row r="289" spans="1:26" x14ac:dyDescent="0.3">
      <c r="A289" s="322" t="s">
        <v>704</v>
      </c>
      <c r="B289" s="204">
        <v>0</v>
      </c>
      <c r="C289" s="204">
        <v>0</v>
      </c>
      <c r="D289" s="204">
        <v>0</v>
      </c>
      <c r="E289" s="204">
        <v>0</v>
      </c>
      <c r="F289" s="204">
        <v>0</v>
      </c>
      <c r="G289" s="204">
        <v>0</v>
      </c>
      <c r="H289" s="204">
        <v>0</v>
      </c>
      <c r="I289" s="204">
        <v>0</v>
      </c>
      <c r="J289" s="204">
        <v>0</v>
      </c>
      <c r="K289" s="204">
        <v>0</v>
      </c>
      <c r="L289" s="204">
        <v>0</v>
      </c>
      <c r="M289" s="204">
        <v>0</v>
      </c>
      <c r="N289" s="204">
        <v>0</v>
      </c>
      <c r="O289" s="204">
        <v>0</v>
      </c>
      <c r="P289" s="204">
        <v>0</v>
      </c>
      <c r="Q289" s="204">
        <v>0</v>
      </c>
      <c r="R289" s="204">
        <v>0</v>
      </c>
      <c r="S289" s="239">
        <v>0</v>
      </c>
      <c r="T289" s="319" t="e">
        <v>#DIV/0!</v>
      </c>
      <c r="U289" s="239">
        <v>0</v>
      </c>
      <c r="V289" s="239">
        <v>0</v>
      </c>
      <c r="W289" s="239">
        <v>0</v>
      </c>
      <c r="X289" s="239">
        <v>0</v>
      </c>
      <c r="Y289" s="239">
        <v>0</v>
      </c>
      <c r="Z289" s="239">
        <v>0</v>
      </c>
    </row>
    <row r="290" spans="1:26" x14ac:dyDescent="0.3">
      <c r="A290" s="322" t="s">
        <v>705</v>
      </c>
      <c r="B290" s="204">
        <v>0</v>
      </c>
      <c r="C290" s="204">
        <v>0</v>
      </c>
      <c r="D290" s="204">
        <v>0</v>
      </c>
      <c r="E290" s="204">
        <v>0</v>
      </c>
      <c r="F290" s="204">
        <v>0</v>
      </c>
      <c r="G290" s="204">
        <v>0</v>
      </c>
      <c r="H290" s="204">
        <v>0</v>
      </c>
      <c r="I290" s="204">
        <v>0</v>
      </c>
      <c r="J290" s="204">
        <v>0</v>
      </c>
      <c r="K290" s="204">
        <v>0</v>
      </c>
      <c r="L290" s="204">
        <v>0</v>
      </c>
      <c r="M290" s="204">
        <v>0</v>
      </c>
      <c r="N290" s="204">
        <v>0</v>
      </c>
      <c r="O290" s="204">
        <v>0</v>
      </c>
      <c r="P290" s="204">
        <v>0</v>
      </c>
      <c r="Q290" s="204">
        <v>0</v>
      </c>
      <c r="R290" s="204">
        <v>0</v>
      </c>
      <c r="S290" s="239">
        <v>0</v>
      </c>
      <c r="T290" s="319" t="e">
        <v>#DIV/0!</v>
      </c>
      <c r="U290" s="239">
        <v>0</v>
      </c>
      <c r="V290" s="239">
        <v>0</v>
      </c>
      <c r="W290" s="239">
        <v>0</v>
      </c>
      <c r="X290" s="239">
        <v>0</v>
      </c>
      <c r="Y290" s="239">
        <v>0</v>
      </c>
      <c r="Z290" s="239">
        <v>0</v>
      </c>
    </row>
    <row r="291" spans="1:26" x14ac:dyDescent="0.3">
      <c r="A291" s="322" t="s">
        <v>706</v>
      </c>
      <c r="B291" s="204">
        <v>0</v>
      </c>
      <c r="C291" s="204">
        <v>0</v>
      </c>
      <c r="D291" s="204">
        <v>0</v>
      </c>
      <c r="E291" s="204">
        <v>0</v>
      </c>
      <c r="F291" s="204">
        <v>0</v>
      </c>
      <c r="G291" s="204">
        <v>0</v>
      </c>
      <c r="H291" s="204">
        <v>0</v>
      </c>
      <c r="I291" s="204">
        <v>0</v>
      </c>
      <c r="J291" s="204">
        <v>0</v>
      </c>
      <c r="K291" s="204">
        <v>0</v>
      </c>
      <c r="L291" s="204">
        <v>0</v>
      </c>
      <c r="M291" s="204">
        <v>0</v>
      </c>
      <c r="N291" s="204">
        <v>0</v>
      </c>
      <c r="O291" s="204">
        <v>0</v>
      </c>
      <c r="P291" s="204">
        <v>0</v>
      </c>
      <c r="Q291" s="204">
        <v>0</v>
      </c>
      <c r="R291" s="204">
        <v>0</v>
      </c>
      <c r="S291" s="239">
        <v>0</v>
      </c>
      <c r="T291" s="319" t="e">
        <v>#DIV/0!</v>
      </c>
      <c r="U291" s="239">
        <v>0</v>
      </c>
      <c r="V291" s="239">
        <v>0</v>
      </c>
      <c r="W291" s="239">
        <v>0</v>
      </c>
      <c r="X291" s="239">
        <v>0</v>
      </c>
      <c r="Y291" s="239">
        <v>0</v>
      </c>
      <c r="Z291" s="239">
        <v>0</v>
      </c>
    </row>
    <row r="292" spans="1:26" x14ac:dyDescent="0.3">
      <c r="A292" s="322" t="s">
        <v>707</v>
      </c>
      <c r="B292" s="204">
        <v>0</v>
      </c>
      <c r="C292" s="204">
        <v>0</v>
      </c>
      <c r="D292" s="204">
        <v>0</v>
      </c>
      <c r="E292" s="204">
        <v>0</v>
      </c>
      <c r="F292" s="204">
        <v>0</v>
      </c>
      <c r="G292" s="204">
        <v>0</v>
      </c>
      <c r="H292" s="204">
        <v>0</v>
      </c>
      <c r="I292" s="204">
        <v>0</v>
      </c>
      <c r="J292" s="204">
        <v>0</v>
      </c>
      <c r="K292" s="204">
        <v>0</v>
      </c>
      <c r="L292" s="204">
        <v>0</v>
      </c>
      <c r="M292" s="204">
        <v>0</v>
      </c>
      <c r="N292" s="204">
        <v>0</v>
      </c>
      <c r="O292" s="204">
        <v>0</v>
      </c>
      <c r="P292" s="204">
        <v>0</v>
      </c>
      <c r="Q292" s="204">
        <v>0</v>
      </c>
      <c r="R292" s="204">
        <v>0</v>
      </c>
      <c r="S292" s="239">
        <v>0</v>
      </c>
      <c r="T292" s="319" t="e">
        <v>#DIV/0!</v>
      </c>
      <c r="U292" s="239">
        <v>0</v>
      </c>
      <c r="V292" s="239">
        <v>0</v>
      </c>
      <c r="W292" s="239">
        <v>0</v>
      </c>
      <c r="X292" s="239">
        <v>0</v>
      </c>
      <c r="Y292" s="239">
        <v>0</v>
      </c>
      <c r="Z292" s="239">
        <v>0</v>
      </c>
    </row>
    <row r="293" spans="1:26" x14ac:dyDescent="0.3">
      <c r="A293" s="322" t="s">
        <v>708</v>
      </c>
      <c r="B293" s="204">
        <v>0</v>
      </c>
      <c r="C293" s="204">
        <v>0</v>
      </c>
      <c r="D293" s="204">
        <v>0</v>
      </c>
      <c r="E293" s="204">
        <v>0</v>
      </c>
      <c r="F293" s="204">
        <v>0</v>
      </c>
      <c r="G293" s="204">
        <v>0</v>
      </c>
      <c r="H293" s="204">
        <v>0</v>
      </c>
      <c r="I293" s="204">
        <v>0</v>
      </c>
      <c r="J293" s="204">
        <v>0</v>
      </c>
      <c r="K293" s="204">
        <v>0</v>
      </c>
      <c r="L293" s="204">
        <v>0</v>
      </c>
      <c r="M293" s="204">
        <v>0</v>
      </c>
      <c r="N293" s="204">
        <v>0</v>
      </c>
      <c r="O293" s="204">
        <v>0</v>
      </c>
      <c r="P293" s="204">
        <v>0</v>
      </c>
      <c r="Q293" s="204">
        <v>0</v>
      </c>
      <c r="R293" s="204">
        <v>0</v>
      </c>
      <c r="S293" s="239">
        <v>0</v>
      </c>
      <c r="T293" s="319" t="e">
        <v>#DIV/0!</v>
      </c>
      <c r="U293" s="239">
        <v>0</v>
      </c>
      <c r="V293" s="239">
        <v>0</v>
      </c>
      <c r="W293" s="239">
        <v>0</v>
      </c>
      <c r="X293" s="239">
        <v>0</v>
      </c>
      <c r="Y293" s="239">
        <v>0</v>
      </c>
      <c r="Z293" s="239">
        <v>0</v>
      </c>
    </row>
    <row r="294" spans="1:26" x14ac:dyDescent="0.3">
      <c r="A294" s="322" t="s">
        <v>709</v>
      </c>
      <c r="B294" s="204">
        <v>0</v>
      </c>
      <c r="C294" s="204">
        <v>0</v>
      </c>
      <c r="D294" s="204">
        <v>0</v>
      </c>
      <c r="E294" s="204">
        <v>0</v>
      </c>
      <c r="F294" s="204">
        <v>0</v>
      </c>
      <c r="G294" s="204">
        <v>0</v>
      </c>
      <c r="H294" s="204">
        <v>0</v>
      </c>
      <c r="I294" s="204">
        <v>0</v>
      </c>
      <c r="J294" s="204">
        <v>0</v>
      </c>
      <c r="K294" s="204">
        <v>0</v>
      </c>
      <c r="L294" s="204">
        <v>0</v>
      </c>
      <c r="M294" s="204">
        <v>0</v>
      </c>
      <c r="N294" s="204">
        <v>0</v>
      </c>
      <c r="O294" s="204">
        <v>0</v>
      </c>
      <c r="P294" s="204">
        <v>0</v>
      </c>
      <c r="Q294" s="204">
        <v>0</v>
      </c>
      <c r="R294" s="204">
        <v>0</v>
      </c>
      <c r="S294" s="239">
        <v>0</v>
      </c>
      <c r="T294" s="319" t="e">
        <v>#DIV/0!</v>
      </c>
      <c r="U294" s="239">
        <v>0</v>
      </c>
      <c r="V294" s="239">
        <v>0</v>
      </c>
      <c r="W294" s="239">
        <v>0</v>
      </c>
      <c r="X294" s="239">
        <v>0</v>
      </c>
      <c r="Y294" s="239">
        <v>0</v>
      </c>
      <c r="Z294" s="239">
        <v>0</v>
      </c>
    </row>
    <row r="295" spans="1:26" x14ac:dyDescent="0.3">
      <c r="A295" s="326" t="s">
        <v>710</v>
      </c>
      <c r="B295" s="327">
        <v>0</v>
      </c>
      <c r="C295" s="327">
        <v>0</v>
      </c>
      <c r="D295" s="327">
        <v>0</v>
      </c>
      <c r="E295" s="327">
        <v>0</v>
      </c>
      <c r="F295" s="327">
        <v>0</v>
      </c>
      <c r="G295" s="327">
        <v>0</v>
      </c>
      <c r="H295" s="327">
        <v>0</v>
      </c>
      <c r="I295" s="327">
        <v>0</v>
      </c>
      <c r="J295" s="327">
        <v>0</v>
      </c>
      <c r="K295" s="327">
        <v>0</v>
      </c>
      <c r="L295" s="327">
        <v>0</v>
      </c>
      <c r="M295" s="327">
        <v>0</v>
      </c>
      <c r="N295" s="327">
        <v>0</v>
      </c>
      <c r="O295" s="327">
        <v>0</v>
      </c>
      <c r="P295" s="327">
        <v>0</v>
      </c>
      <c r="Q295" s="327">
        <v>0</v>
      </c>
      <c r="R295" s="327">
        <v>0</v>
      </c>
      <c r="S295" s="328">
        <v>0</v>
      </c>
      <c r="T295" s="329" t="e">
        <v>#DIV/0!</v>
      </c>
      <c r="U295" s="328">
        <v>0</v>
      </c>
      <c r="V295" s="328">
        <v>0</v>
      </c>
      <c r="W295" s="328">
        <v>0</v>
      </c>
      <c r="X295" s="328">
        <v>0</v>
      </c>
      <c r="Y295" s="328">
        <v>0</v>
      </c>
      <c r="Z295" s="328">
        <v>0</v>
      </c>
    </row>
    <row r="296" spans="1:26" s="321" customFormat="1" x14ac:dyDescent="0.3">
      <c r="A296" s="314" t="s">
        <v>711</v>
      </c>
      <c r="B296" s="320">
        <v>0</v>
      </c>
      <c r="C296" s="320">
        <v>0</v>
      </c>
      <c r="D296" s="320">
        <v>0</v>
      </c>
      <c r="E296" s="320">
        <v>0</v>
      </c>
      <c r="F296" s="320">
        <v>0</v>
      </c>
      <c r="G296" s="320">
        <v>0</v>
      </c>
      <c r="H296" s="320">
        <v>0</v>
      </c>
      <c r="I296" s="320">
        <v>0</v>
      </c>
      <c r="J296" s="320">
        <v>0</v>
      </c>
      <c r="K296" s="320">
        <v>0</v>
      </c>
      <c r="L296" s="320">
        <v>0</v>
      </c>
      <c r="M296" s="320">
        <v>0</v>
      </c>
      <c r="N296" s="320">
        <v>0</v>
      </c>
      <c r="O296" s="320">
        <v>0</v>
      </c>
      <c r="P296" s="320">
        <v>0</v>
      </c>
      <c r="Q296" s="320">
        <v>0</v>
      </c>
      <c r="R296" s="320">
        <v>0</v>
      </c>
      <c r="S296" s="316">
        <v>0</v>
      </c>
      <c r="T296" s="317" t="e">
        <v>#DIV/0!</v>
      </c>
      <c r="U296" s="316">
        <v>0</v>
      </c>
      <c r="V296" s="316">
        <v>0</v>
      </c>
      <c r="W296" s="316">
        <v>0</v>
      </c>
      <c r="X296" s="316">
        <v>0</v>
      </c>
      <c r="Y296" s="316">
        <v>0</v>
      </c>
      <c r="Z296" s="316">
        <v>0</v>
      </c>
    </row>
    <row r="297" spans="1:26" x14ac:dyDescent="0.3">
      <c r="A297" s="314" t="s">
        <v>712</v>
      </c>
      <c r="B297" s="315">
        <v>0</v>
      </c>
      <c r="C297" s="315">
        <v>0</v>
      </c>
      <c r="D297" s="315">
        <v>0</v>
      </c>
      <c r="E297" s="315">
        <v>0</v>
      </c>
      <c r="F297" s="315">
        <v>0</v>
      </c>
      <c r="G297" s="315">
        <v>0</v>
      </c>
      <c r="H297" s="315">
        <v>0</v>
      </c>
      <c r="I297" s="315">
        <v>0</v>
      </c>
      <c r="J297" s="315">
        <v>0</v>
      </c>
      <c r="K297" s="315">
        <v>0</v>
      </c>
      <c r="L297" s="315">
        <v>0</v>
      </c>
      <c r="M297" s="315">
        <v>0</v>
      </c>
      <c r="N297" s="315">
        <v>0</v>
      </c>
      <c r="O297" s="315">
        <v>0</v>
      </c>
      <c r="P297" s="315">
        <v>0</v>
      </c>
      <c r="Q297" s="315">
        <v>0</v>
      </c>
      <c r="R297" s="315">
        <v>0</v>
      </c>
      <c r="S297" s="316">
        <v>0</v>
      </c>
      <c r="T297" s="317" t="e">
        <v>#DIV/0!</v>
      </c>
      <c r="U297" s="316">
        <v>0</v>
      </c>
      <c r="V297" s="316">
        <v>0</v>
      </c>
      <c r="W297" s="316">
        <v>0</v>
      </c>
      <c r="X297" s="316">
        <v>0</v>
      </c>
      <c r="Y297" s="316">
        <v>0</v>
      </c>
      <c r="Z297" s="316">
        <v>0</v>
      </c>
    </row>
    <row r="298" spans="1:26" x14ac:dyDescent="0.3">
      <c r="A298" s="322" t="s">
        <v>713</v>
      </c>
      <c r="B298" s="204">
        <v>0</v>
      </c>
      <c r="C298" s="204">
        <v>0</v>
      </c>
      <c r="D298" s="204">
        <v>0</v>
      </c>
      <c r="E298" s="204">
        <v>0</v>
      </c>
      <c r="F298" s="204">
        <v>0</v>
      </c>
      <c r="G298" s="204">
        <v>0</v>
      </c>
      <c r="H298" s="204">
        <v>0</v>
      </c>
      <c r="I298" s="204">
        <v>0</v>
      </c>
      <c r="J298" s="204">
        <v>0</v>
      </c>
      <c r="K298" s="204">
        <v>0</v>
      </c>
      <c r="L298" s="204">
        <v>0</v>
      </c>
      <c r="M298" s="204">
        <v>0</v>
      </c>
      <c r="N298" s="204">
        <v>0</v>
      </c>
      <c r="O298" s="204">
        <v>0</v>
      </c>
      <c r="P298" s="204">
        <v>0</v>
      </c>
      <c r="Q298" s="204">
        <v>0</v>
      </c>
      <c r="R298" s="204">
        <v>0</v>
      </c>
      <c r="S298" s="239">
        <v>0</v>
      </c>
      <c r="T298" s="319" t="e">
        <v>#DIV/0!</v>
      </c>
      <c r="U298" s="239">
        <v>0</v>
      </c>
      <c r="V298" s="239">
        <v>0</v>
      </c>
      <c r="W298" s="239">
        <v>0</v>
      </c>
      <c r="X298" s="239">
        <v>0</v>
      </c>
      <c r="Y298" s="239">
        <v>0</v>
      </c>
      <c r="Z298" s="239">
        <v>0</v>
      </c>
    </row>
    <row r="299" spans="1:26" x14ac:dyDescent="0.3">
      <c r="A299" s="322" t="s">
        <v>714</v>
      </c>
      <c r="B299" s="204">
        <v>0</v>
      </c>
      <c r="C299" s="204">
        <v>0</v>
      </c>
      <c r="D299" s="204">
        <v>0</v>
      </c>
      <c r="E299" s="204">
        <v>0</v>
      </c>
      <c r="F299" s="204">
        <v>0</v>
      </c>
      <c r="G299" s="204">
        <v>0</v>
      </c>
      <c r="H299" s="204">
        <v>0</v>
      </c>
      <c r="I299" s="204">
        <v>0</v>
      </c>
      <c r="J299" s="204">
        <v>0</v>
      </c>
      <c r="K299" s="204">
        <v>0</v>
      </c>
      <c r="L299" s="204">
        <v>0</v>
      </c>
      <c r="M299" s="204">
        <v>0</v>
      </c>
      <c r="N299" s="204">
        <v>0</v>
      </c>
      <c r="O299" s="204">
        <v>0</v>
      </c>
      <c r="P299" s="204">
        <v>0</v>
      </c>
      <c r="Q299" s="204">
        <v>0</v>
      </c>
      <c r="R299" s="204">
        <v>0</v>
      </c>
      <c r="S299" s="239">
        <v>0</v>
      </c>
      <c r="T299" s="319" t="e">
        <v>#DIV/0!</v>
      </c>
      <c r="U299" s="239">
        <v>0</v>
      </c>
      <c r="V299" s="239">
        <v>0</v>
      </c>
      <c r="W299" s="239">
        <v>0</v>
      </c>
      <c r="X299" s="239">
        <v>0</v>
      </c>
      <c r="Y299" s="239">
        <v>0</v>
      </c>
      <c r="Z299" s="239">
        <v>0</v>
      </c>
    </row>
    <row r="300" spans="1:26" x14ac:dyDescent="0.3">
      <c r="A300" s="322" t="s">
        <v>715</v>
      </c>
      <c r="B300" s="204">
        <v>0</v>
      </c>
      <c r="C300" s="204">
        <v>0</v>
      </c>
      <c r="D300" s="204">
        <v>0</v>
      </c>
      <c r="E300" s="204">
        <v>0</v>
      </c>
      <c r="F300" s="204">
        <v>0</v>
      </c>
      <c r="G300" s="204">
        <v>0</v>
      </c>
      <c r="H300" s="204">
        <v>0</v>
      </c>
      <c r="I300" s="204">
        <v>0</v>
      </c>
      <c r="J300" s="204">
        <v>0</v>
      </c>
      <c r="K300" s="204">
        <v>0</v>
      </c>
      <c r="L300" s="204">
        <v>0</v>
      </c>
      <c r="M300" s="204">
        <v>0</v>
      </c>
      <c r="N300" s="204">
        <v>0</v>
      </c>
      <c r="O300" s="204">
        <v>0</v>
      </c>
      <c r="P300" s="204">
        <v>0</v>
      </c>
      <c r="Q300" s="204">
        <v>0</v>
      </c>
      <c r="R300" s="204">
        <v>0</v>
      </c>
      <c r="S300" s="239">
        <v>0</v>
      </c>
      <c r="T300" s="319" t="e">
        <v>#DIV/0!</v>
      </c>
      <c r="U300" s="239">
        <v>0</v>
      </c>
      <c r="V300" s="239">
        <v>0</v>
      </c>
      <c r="W300" s="239">
        <v>0</v>
      </c>
      <c r="X300" s="239">
        <v>0</v>
      </c>
      <c r="Y300" s="239">
        <v>0</v>
      </c>
      <c r="Z300" s="239">
        <v>0</v>
      </c>
    </row>
    <row r="301" spans="1:26" x14ac:dyDescent="0.3">
      <c r="A301" s="314" t="s">
        <v>716</v>
      </c>
      <c r="B301" s="315">
        <v>0</v>
      </c>
      <c r="C301" s="315">
        <v>0</v>
      </c>
      <c r="D301" s="315">
        <v>0</v>
      </c>
      <c r="E301" s="315">
        <v>0</v>
      </c>
      <c r="F301" s="315">
        <v>0</v>
      </c>
      <c r="G301" s="315">
        <v>0</v>
      </c>
      <c r="H301" s="315">
        <v>0</v>
      </c>
      <c r="I301" s="315">
        <v>0</v>
      </c>
      <c r="J301" s="315">
        <v>0</v>
      </c>
      <c r="K301" s="315">
        <v>0</v>
      </c>
      <c r="L301" s="315">
        <v>0</v>
      </c>
      <c r="M301" s="315">
        <v>0</v>
      </c>
      <c r="N301" s="315">
        <v>0</v>
      </c>
      <c r="O301" s="315">
        <v>0</v>
      </c>
      <c r="P301" s="315">
        <v>0</v>
      </c>
      <c r="Q301" s="315">
        <v>0</v>
      </c>
      <c r="R301" s="315">
        <v>0</v>
      </c>
      <c r="S301" s="316">
        <v>0</v>
      </c>
      <c r="T301" s="317" t="e">
        <v>#DIV/0!</v>
      </c>
      <c r="U301" s="316">
        <v>0</v>
      </c>
      <c r="V301" s="316">
        <v>0</v>
      </c>
      <c r="W301" s="316">
        <v>0</v>
      </c>
      <c r="X301" s="316">
        <v>0</v>
      </c>
      <c r="Y301" s="316">
        <v>0</v>
      </c>
      <c r="Z301" s="316">
        <v>0</v>
      </c>
    </row>
    <row r="302" spans="1:26" x14ac:dyDescent="0.3">
      <c r="A302" s="322" t="s">
        <v>717</v>
      </c>
      <c r="B302" s="204">
        <v>0</v>
      </c>
      <c r="C302" s="204">
        <v>0</v>
      </c>
      <c r="D302" s="204">
        <v>0</v>
      </c>
      <c r="E302" s="204">
        <v>0</v>
      </c>
      <c r="F302" s="204">
        <v>0</v>
      </c>
      <c r="G302" s="204">
        <v>0</v>
      </c>
      <c r="H302" s="204">
        <v>0</v>
      </c>
      <c r="I302" s="204">
        <v>0</v>
      </c>
      <c r="J302" s="204">
        <v>0</v>
      </c>
      <c r="K302" s="204">
        <v>0</v>
      </c>
      <c r="L302" s="204">
        <v>0</v>
      </c>
      <c r="M302" s="204">
        <v>0</v>
      </c>
      <c r="N302" s="204">
        <v>0</v>
      </c>
      <c r="O302" s="204">
        <v>0</v>
      </c>
      <c r="P302" s="204">
        <v>0</v>
      </c>
      <c r="Q302" s="204">
        <v>0</v>
      </c>
      <c r="R302" s="204">
        <v>0</v>
      </c>
      <c r="S302" s="239">
        <v>0</v>
      </c>
      <c r="T302" s="319" t="e">
        <v>#DIV/0!</v>
      </c>
      <c r="U302" s="239">
        <v>0</v>
      </c>
      <c r="V302" s="239">
        <v>0</v>
      </c>
      <c r="W302" s="239">
        <v>0</v>
      </c>
      <c r="X302" s="239">
        <v>0</v>
      </c>
      <c r="Y302" s="239">
        <v>0</v>
      </c>
      <c r="Z302" s="239">
        <v>0</v>
      </c>
    </row>
    <row r="303" spans="1:26" x14ac:dyDescent="0.3">
      <c r="A303" s="322" t="s">
        <v>718</v>
      </c>
      <c r="B303" s="204">
        <v>0</v>
      </c>
      <c r="C303" s="204">
        <v>0</v>
      </c>
      <c r="D303" s="204">
        <v>0</v>
      </c>
      <c r="E303" s="204">
        <v>0</v>
      </c>
      <c r="F303" s="204">
        <v>0</v>
      </c>
      <c r="G303" s="204">
        <v>0</v>
      </c>
      <c r="H303" s="204">
        <v>0</v>
      </c>
      <c r="I303" s="204">
        <v>0</v>
      </c>
      <c r="J303" s="204">
        <v>0</v>
      </c>
      <c r="K303" s="204">
        <v>0</v>
      </c>
      <c r="L303" s="204">
        <v>0</v>
      </c>
      <c r="M303" s="204">
        <v>0</v>
      </c>
      <c r="N303" s="204">
        <v>0</v>
      </c>
      <c r="O303" s="204">
        <v>0</v>
      </c>
      <c r="P303" s="204">
        <v>0</v>
      </c>
      <c r="Q303" s="204">
        <v>0</v>
      </c>
      <c r="R303" s="204">
        <v>0</v>
      </c>
      <c r="S303" s="239">
        <v>0</v>
      </c>
      <c r="T303" s="319" t="e">
        <v>#DIV/0!</v>
      </c>
      <c r="U303" s="239">
        <v>0</v>
      </c>
      <c r="V303" s="239">
        <v>0</v>
      </c>
      <c r="W303" s="239">
        <v>0</v>
      </c>
      <c r="X303" s="239">
        <v>0</v>
      </c>
      <c r="Y303" s="239">
        <v>0</v>
      </c>
      <c r="Z303" s="239">
        <v>0</v>
      </c>
    </row>
    <row r="304" spans="1:26" x14ac:dyDescent="0.3">
      <c r="A304" s="322" t="s">
        <v>719</v>
      </c>
      <c r="B304" s="204">
        <v>0</v>
      </c>
      <c r="C304" s="204">
        <v>0</v>
      </c>
      <c r="D304" s="204">
        <v>0</v>
      </c>
      <c r="E304" s="204">
        <v>0</v>
      </c>
      <c r="F304" s="204">
        <v>0</v>
      </c>
      <c r="G304" s="204">
        <v>0</v>
      </c>
      <c r="H304" s="204">
        <v>0</v>
      </c>
      <c r="I304" s="204">
        <v>0</v>
      </c>
      <c r="J304" s="204">
        <v>0</v>
      </c>
      <c r="K304" s="204">
        <v>0</v>
      </c>
      <c r="L304" s="204">
        <v>0</v>
      </c>
      <c r="M304" s="204">
        <v>0</v>
      </c>
      <c r="N304" s="204">
        <v>0</v>
      </c>
      <c r="O304" s="204">
        <v>0</v>
      </c>
      <c r="P304" s="204">
        <v>0</v>
      </c>
      <c r="Q304" s="204">
        <v>0</v>
      </c>
      <c r="R304" s="204">
        <v>0</v>
      </c>
      <c r="S304" s="239">
        <v>0</v>
      </c>
      <c r="T304" s="319" t="e">
        <v>#DIV/0!</v>
      </c>
      <c r="U304" s="239">
        <v>0</v>
      </c>
      <c r="V304" s="239">
        <v>0</v>
      </c>
      <c r="W304" s="239">
        <v>0</v>
      </c>
      <c r="X304" s="239">
        <v>0</v>
      </c>
      <c r="Y304" s="239">
        <v>0</v>
      </c>
      <c r="Z304" s="239">
        <v>0</v>
      </c>
    </row>
    <row r="305" spans="1:26" s="321" customFormat="1" x14ac:dyDescent="0.3">
      <c r="A305" s="314" t="s">
        <v>720</v>
      </c>
      <c r="B305" s="320">
        <v>0</v>
      </c>
      <c r="C305" s="320">
        <v>0</v>
      </c>
      <c r="D305" s="320">
        <v>0</v>
      </c>
      <c r="E305" s="320">
        <v>0</v>
      </c>
      <c r="F305" s="320">
        <v>0</v>
      </c>
      <c r="G305" s="320">
        <v>0</v>
      </c>
      <c r="H305" s="320">
        <v>0</v>
      </c>
      <c r="I305" s="320">
        <v>0</v>
      </c>
      <c r="J305" s="320">
        <v>0</v>
      </c>
      <c r="K305" s="320">
        <v>0</v>
      </c>
      <c r="L305" s="320">
        <v>0</v>
      </c>
      <c r="M305" s="320">
        <v>0</v>
      </c>
      <c r="N305" s="320">
        <v>0</v>
      </c>
      <c r="O305" s="320">
        <v>0</v>
      </c>
      <c r="P305" s="320">
        <v>0</v>
      </c>
      <c r="Q305" s="320">
        <v>0</v>
      </c>
      <c r="R305" s="320">
        <v>0</v>
      </c>
      <c r="S305" s="316">
        <v>0</v>
      </c>
      <c r="T305" s="317" t="e">
        <v>#DIV/0!</v>
      </c>
      <c r="U305" s="316">
        <v>0</v>
      </c>
      <c r="V305" s="316">
        <v>0</v>
      </c>
      <c r="W305" s="316">
        <v>0</v>
      </c>
      <c r="X305" s="316">
        <v>0</v>
      </c>
      <c r="Y305" s="316">
        <v>0</v>
      </c>
      <c r="Z305" s="316">
        <v>0</v>
      </c>
    </row>
    <row r="306" spans="1:26" x14ac:dyDescent="0.3">
      <c r="A306" s="330" t="s">
        <v>1105</v>
      </c>
      <c r="B306" s="331">
        <v>1523005</v>
      </c>
      <c r="C306" s="331">
        <v>1523005</v>
      </c>
      <c r="D306" s="331">
        <v>1372465</v>
      </c>
      <c r="E306" s="331">
        <v>26605.160000000003</v>
      </c>
      <c r="F306" s="331">
        <v>26605.160000000003</v>
      </c>
      <c r="G306" s="331">
        <v>1806.97</v>
      </c>
      <c r="H306" s="331">
        <v>1844.2</v>
      </c>
      <c r="I306" s="331">
        <v>1953.4099999999999</v>
      </c>
      <c r="J306" s="331">
        <v>2694.49</v>
      </c>
      <c r="K306" s="331">
        <v>3314.99</v>
      </c>
      <c r="L306" s="331">
        <v>3252.2</v>
      </c>
      <c r="M306" s="331">
        <v>3301.5199999999995</v>
      </c>
      <c r="N306" s="331">
        <v>4331.26</v>
      </c>
      <c r="O306" s="331">
        <v>4106.12</v>
      </c>
      <c r="P306" s="331">
        <v>0</v>
      </c>
      <c r="Q306" s="331">
        <v>0</v>
      </c>
      <c r="R306" s="331">
        <v>0</v>
      </c>
      <c r="S306" s="332">
        <v>26605.16</v>
      </c>
      <c r="T306" s="333">
        <v>1.7468859261788372E-2</v>
      </c>
      <c r="U306" s="332">
        <v>1496399.84</v>
      </c>
      <c r="V306" s="332">
        <v>150540</v>
      </c>
      <c r="W306" s="332">
        <v>1496399.84</v>
      </c>
      <c r="X306" s="332">
        <v>1345859.84</v>
      </c>
      <c r="Y306" s="332">
        <v>0</v>
      </c>
      <c r="Z306" s="332">
        <v>0</v>
      </c>
    </row>
    <row r="307" spans="1:26" x14ac:dyDescent="0.3">
      <c r="A307" s="334" t="s">
        <v>74</v>
      </c>
      <c r="B307" s="335">
        <v>1523005</v>
      </c>
      <c r="C307" s="335">
        <v>1523005</v>
      </c>
      <c r="D307" s="335">
        <v>1372465</v>
      </c>
      <c r="E307" s="335">
        <v>26605.160000000003</v>
      </c>
      <c r="F307" s="335">
        <v>26605.160000000003</v>
      </c>
      <c r="G307" s="335">
        <v>1806.97</v>
      </c>
      <c r="H307" s="335">
        <v>1844.2</v>
      </c>
      <c r="I307" s="335">
        <v>1953.4099999999999</v>
      </c>
      <c r="J307" s="335">
        <v>2694.49</v>
      </c>
      <c r="K307" s="335">
        <v>3314.99</v>
      </c>
      <c r="L307" s="335">
        <v>3252.2</v>
      </c>
      <c r="M307" s="335">
        <v>3301.5199999999995</v>
      </c>
      <c r="N307" s="335">
        <v>4331.26</v>
      </c>
      <c r="O307" s="335">
        <v>4106.12</v>
      </c>
      <c r="P307" s="335">
        <v>0</v>
      </c>
      <c r="Q307" s="335">
        <v>0</v>
      </c>
      <c r="R307" s="335">
        <v>0</v>
      </c>
      <c r="S307" s="336">
        <v>26605.16</v>
      </c>
      <c r="T307" s="337">
        <v>1.7468859261788372E-2</v>
      </c>
      <c r="U307" s="336">
        <v>1496399.84</v>
      </c>
      <c r="V307" s="336">
        <v>150540</v>
      </c>
      <c r="W307" s="336">
        <v>1496399.84</v>
      </c>
      <c r="X307" s="336">
        <v>1345859.84</v>
      </c>
      <c r="Y307" s="336">
        <v>0</v>
      </c>
      <c r="Z307" s="336">
        <v>0</v>
      </c>
    </row>
  </sheetData>
  <sheetProtection formatCells="0" formatColumns="0" formatRows="0"/>
  <mergeCells count="25">
    <mergeCell ref="A2:Z2"/>
    <mergeCell ref="A3:Z3"/>
    <mergeCell ref="A4:Z4"/>
    <mergeCell ref="O10:O11"/>
    <mergeCell ref="A9:Z9"/>
    <mergeCell ref="A10:A12"/>
    <mergeCell ref="B10:B11"/>
    <mergeCell ref="C10:C11"/>
    <mergeCell ref="G10:G11"/>
    <mergeCell ref="H10:H11"/>
    <mergeCell ref="I10:I11"/>
    <mergeCell ref="J10:J11"/>
    <mergeCell ref="K10:K11"/>
    <mergeCell ref="L10:L11"/>
    <mergeCell ref="M10:M11"/>
    <mergeCell ref="N10:N11"/>
    <mergeCell ref="X10:X11"/>
    <mergeCell ref="Y10:Y11"/>
    <mergeCell ref="Z10:Z11"/>
    <mergeCell ref="P10:P11"/>
    <mergeCell ref="Q10:Q11"/>
    <mergeCell ref="R10:R11"/>
    <mergeCell ref="U10:U11"/>
    <mergeCell ref="V10:V11"/>
    <mergeCell ref="W10:W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8EB41-90B2-4A89-99F9-712EB717CCFC}">
  <sheetPr>
    <tabColor theme="5" tint="0.39997558519241921"/>
  </sheetPr>
  <dimension ref="A1:Z307"/>
  <sheetViews>
    <sheetView zoomScale="80" zoomScaleNormal="80" workbookViewId="0">
      <pane ySplit="12" topLeftCell="A293" activePane="bottomLeft" state="frozen"/>
      <selection pane="bottomLeft" activeCell="D316" sqref="D316"/>
    </sheetView>
  </sheetViews>
  <sheetFormatPr defaultColWidth="8.7265625" defaultRowHeight="12" x14ac:dyDescent="0.3"/>
  <cols>
    <col min="1" max="1" width="60.1796875" style="313" customWidth="1"/>
    <col min="2" max="2" width="17.453125" style="313" customWidth="1"/>
    <col min="3" max="3" width="18.453125" style="313" customWidth="1"/>
    <col min="4" max="4" width="19.81640625" style="313" customWidth="1"/>
    <col min="5" max="5" width="16.453125" style="313" customWidth="1"/>
    <col min="6" max="6" width="15.1796875" style="313" customWidth="1"/>
    <col min="7" max="7" width="12.26953125" style="313" customWidth="1"/>
    <col min="8" max="11" width="12.7265625" style="313" bestFit="1" customWidth="1"/>
    <col min="12" max="13" width="12.54296875" style="313" customWidth="1"/>
    <col min="14" max="14" width="12.7265625" style="313" customWidth="1"/>
    <col min="15" max="16" width="12.81640625" style="313" customWidth="1"/>
    <col min="17" max="17" width="13.81640625" style="313" customWidth="1"/>
    <col min="18" max="18" width="12.54296875" style="313" customWidth="1"/>
    <col min="19" max="19" width="15.7265625" style="313" customWidth="1"/>
    <col min="20" max="20" width="10.54296875" style="313" customWidth="1"/>
    <col min="21" max="21" width="13.81640625" style="313" customWidth="1"/>
    <col min="22" max="22" width="18" style="313" customWidth="1"/>
    <col min="23" max="23" width="12.453125" style="313" customWidth="1"/>
    <col min="24" max="24" width="13.54296875" style="313" customWidth="1"/>
    <col min="25" max="25" width="11.81640625" style="313" customWidth="1"/>
    <col min="26" max="26" width="14.54296875" style="313" customWidth="1"/>
    <col min="27" max="16384" width="8.7265625" style="313"/>
  </cols>
  <sheetData>
    <row r="1" spans="1:26" s="215" customFormat="1" x14ac:dyDescent="0.25">
      <c r="A1" s="6"/>
      <c r="B1" s="6"/>
      <c r="C1" s="7"/>
    </row>
    <row r="2" spans="1:26" s="215" customFormat="1" ht="12" customHeight="1" x14ac:dyDescent="0.25">
      <c r="A2" s="420" t="s">
        <v>0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</row>
    <row r="3" spans="1:26" s="215" customFormat="1" ht="15.65" customHeight="1" x14ac:dyDescent="0.25">
      <c r="A3" s="420" t="s">
        <v>1115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</row>
    <row r="4" spans="1:26" s="215" customFormat="1" ht="15.5" x14ac:dyDescent="0.25">
      <c r="A4" s="421">
        <v>2024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</row>
    <row r="5" spans="1:26" s="215" customFormat="1" ht="14.5" x14ac:dyDescent="0.25">
      <c r="A5" s="302" t="s">
        <v>1116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15" customFormat="1" ht="14.5" x14ac:dyDescent="0.25">
      <c r="A6" s="302" t="s">
        <v>1117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215" customFormat="1" ht="15.5" x14ac:dyDescent="0.25">
      <c r="A7" s="422" t="s">
        <v>1118</v>
      </c>
      <c r="B7" s="422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303"/>
      <c r="X7" s="303"/>
      <c r="Y7" s="303"/>
      <c r="Z7" s="303"/>
    </row>
    <row r="8" spans="1:26" s="215" customForma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304" t="s">
        <v>1</v>
      </c>
    </row>
    <row r="9" spans="1:26" s="215" customFormat="1" x14ac:dyDescent="0.25">
      <c r="A9" s="423" t="s">
        <v>34</v>
      </c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</row>
    <row r="10" spans="1:26" s="215" customFormat="1" ht="24" x14ac:dyDescent="0.25">
      <c r="A10" s="423" t="s">
        <v>1119</v>
      </c>
      <c r="B10" s="423" t="s">
        <v>2</v>
      </c>
      <c r="C10" s="423" t="s">
        <v>3</v>
      </c>
      <c r="D10" s="305" t="s">
        <v>57</v>
      </c>
      <c r="E10" s="305" t="s">
        <v>30</v>
      </c>
      <c r="F10" s="305" t="s">
        <v>58</v>
      </c>
      <c r="G10" s="419" t="s">
        <v>5</v>
      </c>
      <c r="H10" s="419" t="s">
        <v>6</v>
      </c>
      <c r="I10" s="419" t="s">
        <v>7</v>
      </c>
      <c r="J10" s="419" t="s">
        <v>8</v>
      </c>
      <c r="K10" s="419" t="s">
        <v>9</v>
      </c>
      <c r="L10" s="419" t="s">
        <v>10</v>
      </c>
      <c r="M10" s="419" t="s">
        <v>11</v>
      </c>
      <c r="N10" s="419" t="s">
        <v>12</v>
      </c>
      <c r="O10" s="419" t="s">
        <v>13</v>
      </c>
      <c r="P10" s="419" t="s">
        <v>14</v>
      </c>
      <c r="Q10" s="419" t="s">
        <v>15</v>
      </c>
      <c r="R10" s="419" t="s">
        <v>16</v>
      </c>
      <c r="S10" s="305" t="s">
        <v>17</v>
      </c>
      <c r="T10" s="305" t="s">
        <v>18</v>
      </c>
      <c r="U10" s="419" t="s">
        <v>59</v>
      </c>
      <c r="V10" s="419" t="s">
        <v>60</v>
      </c>
      <c r="W10" s="419" t="s">
        <v>32</v>
      </c>
      <c r="X10" s="419" t="s">
        <v>31</v>
      </c>
      <c r="Y10" s="419" t="s">
        <v>61</v>
      </c>
      <c r="Z10" s="419" t="s">
        <v>62</v>
      </c>
    </row>
    <row r="11" spans="1:26" s="215" customFormat="1" ht="24" x14ac:dyDescent="0.25">
      <c r="A11" s="423"/>
      <c r="B11" s="423"/>
      <c r="C11" s="423"/>
      <c r="D11" s="306" t="s">
        <v>1145</v>
      </c>
      <c r="E11" s="306" t="s">
        <v>1145</v>
      </c>
      <c r="F11" s="306" t="s">
        <v>1145</v>
      </c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306" t="s">
        <v>1145</v>
      </c>
      <c r="T11" s="306" t="s">
        <v>1145</v>
      </c>
      <c r="U11" s="419"/>
      <c r="V11" s="419"/>
      <c r="W11" s="419"/>
      <c r="X11" s="419"/>
      <c r="Y11" s="419"/>
      <c r="Z11" s="419"/>
    </row>
    <row r="12" spans="1:26" s="215" customFormat="1" x14ac:dyDescent="0.25">
      <c r="A12" s="423"/>
      <c r="B12" s="307" t="s">
        <v>20</v>
      </c>
      <c r="C12" s="307" t="s">
        <v>21</v>
      </c>
      <c r="D12" s="307" t="s">
        <v>22</v>
      </c>
      <c r="E12" s="307" t="s">
        <v>23</v>
      </c>
      <c r="F12" s="307" t="s">
        <v>24</v>
      </c>
      <c r="G12" s="307" t="s">
        <v>63</v>
      </c>
      <c r="H12" s="307" t="s">
        <v>63</v>
      </c>
      <c r="I12" s="307" t="s">
        <v>63</v>
      </c>
      <c r="J12" s="307" t="s">
        <v>63</v>
      </c>
      <c r="K12" s="307" t="s">
        <v>63</v>
      </c>
      <c r="L12" s="307" t="s">
        <v>63</v>
      </c>
      <c r="M12" s="307" t="s">
        <v>63</v>
      </c>
      <c r="N12" s="307" t="s">
        <v>63</v>
      </c>
      <c r="O12" s="307" t="s">
        <v>63</v>
      </c>
      <c r="P12" s="307" t="s">
        <v>63</v>
      </c>
      <c r="Q12" s="307" t="s">
        <v>63</v>
      </c>
      <c r="R12" s="307" t="s">
        <v>63</v>
      </c>
      <c r="S12" s="307" t="s">
        <v>64</v>
      </c>
      <c r="T12" s="307" t="s">
        <v>65</v>
      </c>
      <c r="U12" s="307" t="s">
        <v>66</v>
      </c>
      <c r="V12" s="307" t="s">
        <v>67</v>
      </c>
      <c r="W12" s="307" t="s">
        <v>68</v>
      </c>
      <c r="X12" s="307" t="s">
        <v>69</v>
      </c>
      <c r="Y12" s="307" t="s">
        <v>70</v>
      </c>
      <c r="Z12" s="307" t="s">
        <v>71</v>
      </c>
    </row>
    <row r="13" spans="1:26" x14ac:dyDescent="0.3">
      <c r="A13" s="308" t="s">
        <v>428</v>
      </c>
      <c r="B13" s="309">
        <v>2066113</v>
      </c>
      <c r="C13" s="309">
        <v>2066113</v>
      </c>
      <c r="D13" s="309">
        <v>2020813</v>
      </c>
      <c r="E13" s="309">
        <v>1261231.7917391304</v>
      </c>
      <c r="F13" s="309">
        <v>866063.28000000014</v>
      </c>
      <c r="G13" s="309">
        <v>76099.37</v>
      </c>
      <c r="H13" s="309">
        <v>65577.319999999992</v>
      </c>
      <c r="I13" s="309">
        <v>81424.459999999992</v>
      </c>
      <c r="J13" s="309">
        <v>70501.439999999988</v>
      </c>
      <c r="K13" s="309">
        <v>84825.849999999991</v>
      </c>
      <c r="L13" s="309">
        <v>105945.51999999999</v>
      </c>
      <c r="M13" s="309">
        <v>129880.69999999997</v>
      </c>
      <c r="N13" s="309">
        <v>125139.88999999997</v>
      </c>
      <c r="O13" s="309">
        <v>115146.52</v>
      </c>
      <c r="P13" s="309">
        <v>0</v>
      </c>
      <c r="Q13" s="309">
        <v>0</v>
      </c>
      <c r="R13" s="309">
        <v>0</v>
      </c>
      <c r="S13" s="310">
        <v>854541.07</v>
      </c>
      <c r="T13" s="311">
        <v>0.41359841886673188</v>
      </c>
      <c r="U13" s="310">
        <v>1211571.9300000002</v>
      </c>
      <c r="V13" s="310">
        <v>45300</v>
      </c>
      <c r="W13" s="310">
        <v>804881.20826086961</v>
      </c>
      <c r="X13" s="310">
        <v>759581.20826086961</v>
      </c>
      <c r="Y13" s="310">
        <v>395168.51173913025</v>
      </c>
      <c r="Z13" s="310">
        <v>11522.210000000196</v>
      </c>
    </row>
    <row r="14" spans="1:26" s="321" customFormat="1" x14ac:dyDescent="0.3">
      <c r="A14" s="314" t="s">
        <v>429</v>
      </c>
      <c r="B14" s="315">
        <v>1834823</v>
      </c>
      <c r="C14" s="315">
        <v>1834823</v>
      </c>
      <c r="D14" s="315">
        <v>1834823</v>
      </c>
      <c r="E14" s="315">
        <v>1184696.8417391304</v>
      </c>
      <c r="F14" s="315">
        <v>789981.05000000016</v>
      </c>
      <c r="G14" s="315">
        <v>65684.42</v>
      </c>
      <c r="H14" s="315">
        <v>62752.319999999992</v>
      </c>
      <c r="I14" s="315">
        <v>70858.28</v>
      </c>
      <c r="J14" s="315">
        <v>66801.439999999988</v>
      </c>
      <c r="K14" s="315">
        <v>73228.159999999989</v>
      </c>
      <c r="L14" s="315">
        <v>102995.51999999999</v>
      </c>
      <c r="M14" s="315">
        <v>115650.33999999997</v>
      </c>
      <c r="N14" s="315">
        <v>115050.87999999998</v>
      </c>
      <c r="O14" s="315">
        <v>112396.52</v>
      </c>
      <c r="P14" s="315">
        <v>0</v>
      </c>
      <c r="Q14" s="315">
        <v>0</v>
      </c>
      <c r="R14" s="315">
        <v>0</v>
      </c>
      <c r="S14" s="316">
        <v>785417.87999999989</v>
      </c>
      <c r="T14" s="317">
        <v>0.42806193294939071</v>
      </c>
      <c r="U14" s="316">
        <v>1049405.1200000001</v>
      </c>
      <c r="V14" s="316">
        <v>0</v>
      </c>
      <c r="W14" s="316">
        <v>650126.15826086956</v>
      </c>
      <c r="X14" s="316">
        <v>650126.15826086956</v>
      </c>
      <c r="Y14" s="316">
        <v>394715.79173913028</v>
      </c>
      <c r="Z14" s="316">
        <v>4563.1700000002747</v>
      </c>
    </row>
    <row r="15" spans="1:26" x14ac:dyDescent="0.3">
      <c r="A15" s="318" t="s">
        <v>430</v>
      </c>
      <c r="B15" s="204">
        <v>0</v>
      </c>
      <c r="C15" s="204">
        <v>0</v>
      </c>
      <c r="D15" s="204">
        <v>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  <c r="Q15" s="204">
        <v>0</v>
      </c>
      <c r="R15" s="204">
        <v>0</v>
      </c>
      <c r="S15" s="239">
        <v>0</v>
      </c>
      <c r="T15" s="319" t="e">
        <v>#DIV/0!</v>
      </c>
      <c r="U15" s="239">
        <v>0</v>
      </c>
      <c r="V15" s="239">
        <v>0</v>
      </c>
      <c r="W15" s="239">
        <v>0</v>
      </c>
      <c r="X15" s="239">
        <v>0</v>
      </c>
      <c r="Y15" s="239">
        <v>0</v>
      </c>
      <c r="Z15" s="239">
        <v>0</v>
      </c>
    </row>
    <row r="16" spans="1:26" x14ac:dyDescent="0.3">
      <c r="A16" s="318" t="s">
        <v>431</v>
      </c>
      <c r="B16" s="204">
        <v>144000</v>
      </c>
      <c r="C16" s="204">
        <v>144000</v>
      </c>
      <c r="D16" s="204">
        <v>144000</v>
      </c>
      <c r="E16" s="204">
        <v>78160</v>
      </c>
      <c r="F16" s="204">
        <v>54586.30000000001</v>
      </c>
      <c r="G16" s="204">
        <v>6500</v>
      </c>
      <c r="H16" s="204">
        <v>6240</v>
      </c>
      <c r="I16" s="204">
        <v>6760</v>
      </c>
      <c r="J16" s="204">
        <v>5758.5</v>
      </c>
      <c r="K16" s="204">
        <v>6760</v>
      </c>
      <c r="L16" s="204">
        <v>6240</v>
      </c>
      <c r="M16" s="204">
        <v>6760</v>
      </c>
      <c r="N16" s="204">
        <v>4717.28</v>
      </c>
      <c r="O16" s="204">
        <v>4564.7999999999993</v>
      </c>
      <c r="P16" s="204">
        <v>0</v>
      </c>
      <c r="Q16" s="204">
        <v>0</v>
      </c>
      <c r="R16" s="204">
        <v>0</v>
      </c>
      <c r="S16" s="239">
        <v>54300.58</v>
      </c>
      <c r="T16" s="319">
        <v>0.37708736111111113</v>
      </c>
      <c r="U16" s="239">
        <v>89699.42</v>
      </c>
      <c r="V16" s="239">
        <v>0</v>
      </c>
      <c r="W16" s="239">
        <v>65840</v>
      </c>
      <c r="X16" s="239">
        <v>65840</v>
      </c>
      <c r="Y16" s="239">
        <v>23573.69999999999</v>
      </c>
      <c r="Z16" s="239">
        <v>285.72000000000844</v>
      </c>
    </row>
    <row r="17" spans="1:26" x14ac:dyDescent="0.3">
      <c r="A17" s="318" t="s">
        <v>432</v>
      </c>
      <c r="B17" s="204">
        <v>0</v>
      </c>
      <c r="C17" s="204">
        <v>0</v>
      </c>
      <c r="D17" s="204">
        <v>0</v>
      </c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0</v>
      </c>
      <c r="L17" s="204">
        <v>0</v>
      </c>
      <c r="M17" s="204">
        <v>0</v>
      </c>
      <c r="N17" s="204">
        <v>0</v>
      </c>
      <c r="O17" s="204">
        <v>0</v>
      </c>
      <c r="P17" s="204">
        <v>0</v>
      </c>
      <c r="Q17" s="204">
        <v>0</v>
      </c>
      <c r="R17" s="204">
        <v>0</v>
      </c>
      <c r="S17" s="239">
        <v>0</v>
      </c>
      <c r="T17" s="319" t="e">
        <v>#DIV/0!</v>
      </c>
      <c r="U17" s="239">
        <v>0</v>
      </c>
      <c r="V17" s="239">
        <v>0</v>
      </c>
      <c r="W17" s="239">
        <v>0</v>
      </c>
      <c r="X17" s="239">
        <v>0</v>
      </c>
      <c r="Y17" s="239">
        <v>0</v>
      </c>
      <c r="Z17" s="239">
        <v>0</v>
      </c>
    </row>
    <row r="18" spans="1:26" x14ac:dyDescent="0.3">
      <c r="A18" s="318" t="s">
        <v>433</v>
      </c>
      <c r="B18" s="204">
        <v>1304052</v>
      </c>
      <c r="C18" s="204">
        <v>1278052</v>
      </c>
      <c r="D18" s="204">
        <v>1278052</v>
      </c>
      <c r="E18" s="204">
        <v>824861.32000000007</v>
      </c>
      <c r="F18" s="204">
        <v>547262.4800000001</v>
      </c>
      <c r="G18" s="204">
        <v>39850.33</v>
      </c>
      <c r="H18" s="204">
        <v>38867.519999999997</v>
      </c>
      <c r="I18" s="204">
        <v>45028.02</v>
      </c>
      <c r="J18" s="204">
        <v>43398.139999999992</v>
      </c>
      <c r="K18" s="204">
        <v>47352.959999999985</v>
      </c>
      <c r="L18" s="204">
        <v>78707.51999999999</v>
      </c>
      <c r="M18" s="204">
        <v>80790.549999999974</v>
      </c>
      <c r="N18" s="204">
        <v>85748.269999999975</v>
      </c>
      <c r="O18" s="204">
        <v>84245.72</v>
      </c>
      <c r="P18" s="204">
        <v>0</v>
      </c>
      <c r="Q18" s="204">
        <v>0</v>
      </c>
      <c r="R18" s="204">
        <v>0</v>
      </c>
      <c r="S18" s="239">
        <v>543989.02999999991</v>
      </c>
      <c r="T18" s="319">
        <v>0.42563919934400157</v>
      </c>
      <c r="U18" s="239">
        <v>734062.97000000009</v>
      </c>
      <c r="V18" s="239">
        <v>0</v>
      </c>
      <c r="W18" s="239">
        <v>453190.67999999993</v>
      </c>
      <c r="X18" s="239">
        <v>453190.67999999993</v>
      </c>
      <c r="Y18" s="239">
        <v>277598.83999999997</v>
      </c>
      <c r="Z18" s="239">
        <v>3273.4500000001863</v>
      </c>
    </row>
    <row r="19" spans="1:26" x14ac:dyDescent="0.3">
      <c r="A19" s="318" t="s">
        <v>434</v>
      </c>
      <c r="B19" s="204">
        <v>140400</v>
      </c>
      <c r="C19" s="204">
        <v>166400</v>
      </c>
      <c r="D19" s="204">
        <v>166400</v>
      </c>
      <c r="E19" s="204">
        <v>165611.60173913045</v>
      </c>
      <c r="F19" s="204">
        <v>101118.34999999999</v>
      </c>
      <c r="G19" s="204">
        <v>7770.17</v>
      </c>
      <c r="H19" s="204">
        <v>8524.7999999999993</v>
      </c>
      <c r="I19" s="204">
        <v>9190.2599999999984</v>
      </c>
      <c r="J19" s="204">
        <v>9074.7999999999993</v>
      </c>
      <c r="K19" s="204">
        <v>9235.2000000000007</v>
      </c>
      <c r="L19" s="204">
        <v>8928</v>
      </c>
      <c r="M19" s="204">
        <v>18219.789999999997</v>
      </c>
      <c r="N19" s="204">
        <v>15085.33</v>
      </c>
      <c r="O19" s="204">
        <v>14466</v>
      </c>
      <c r="P19" s="204">
        <v>0</v>
      </c>
      <c r="Q19" s="204">
        <v>0</v>
      </c>
      <c r="R19" s="204">
        <v>0</v>
      </c>
      <c r="S19" s="239">
        <v>100494.34999999999</v>
      </c>
      <c r="T19" s="319">
        <v>0.60393239182692304</v>
      </c>
      <c r="U19" s="239">
        <v>65905.650000000009</v>
      </c>
      <c r="V19" s="239">
        <v>0</v>
      </c>
      <c r="W19" s="239">
        <v>788.39826086955145</v>
      </c>
      <c r="X19" s="239">
        <v>788.39826086955145</v>
      </c>
      <c r="Y19" s="239">
        <v>64493.251739130457</v>
      </c>
      <c r="Z19" s="239">
        <v>624</v>
      </c>
    </row>
    <row r="20" spans="1:26" x14ac:dyDescent="0.3">
      <c r="A20" s="318" t="s">
        <v>435</v>
      </c>
      <c r="B20" s="204">
        <v>114000</v>
      </c>
      <c r="C20" s="204">
        <v>114000</v>
      </c>
      <c r="D20" s="204">
        <v>114000</v>
      </c>
      <c r="E20" s="204">
        <v>114000</v>
      </c>
      <c r="F20" s="204">
        <v>84950</v>
      </c>
      <c r="G20" s="204">
        <v>9500</v>
      </c>
      <c r="H20" s="204">
        <v>9120</v>
      </c>
      <c r="I20" s="204">
        <v>9880</v>
      </c>
      <c r="J20" s="204">
        <v>8570</v>
      </c>
      <c r="K20" s="204">
        <v>9880</v>
      </c>
      <c r="L20" s="204">
        <v>9120</v>
      </c>
      <c r="M20" s="204">
        <v>9880</v>
      </c>
      <c r="N20" s="204">
        <v>9500</v>
      </c>
      <c r="O20" s="204">
        <v>9120</v>
      </c>
      <c r="P20" s="204">
        <v>0</v>
      </c>
      <c r="Q20" s="204">
        <v>0</v>
      </c>
      <c r="R20" s="204">
        <v>0</v>
      </c>
      <c r="S20" s="239">
        <v>84570</v>
      </c>
      <c r="T20" s="319">
        <v>0.74184210526315786</v>
      </c>
      <c r="U20" s="239">
        <v>29430</v>
      </c>
      <c r="V20" s="239">
        <v>0</v>
      </c>
      <c r="W20" s="239">
        <v>0</v>
      </c>
      <c r="X20" s="239">
        <v>0</v>
      </c>
      <c r="Y20" s="239">
        <v>29050</v>
      </c>
      <c r="Z20" s="239">
        <v>380</v>
      </c>
    </row>
    <row r="21" spans="1:26" x14ac:dyDescent="0.3">
      <c r="A21" s="318" t="s">
        <v>436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0</v>
      </c>
      <c r="L21" s="204">
        <v>0</v>
      </c>
      <c r="M21" s="204">
        <v>0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39">
        <v>0</v>
      </c>
      <c r="T21" s="319" t="e">
        <v>#DIV/0!</v>
      </c>
      <c r="U21" s="239">
        <v>0</v>
      </c>
      <c r="V21" s="239">
        <v>0</v>
      </c>
      <c r="W21" s="239">
        <v>0</v>
      </c>
      <c r="X21" s="239">
        <v>0</v>
      </c>
      <c r="Y21" s="239">
        <v>0</v>
      </c>
      <c r="Z21" s="239">
        <v>0</v>
      </c>
    </row>
    <row r="22" spans="1:26" x14ac:dyDescent="0.3">
      <c r="A22" s="318" t="s">
        <v>437</v>
      </c>
      <c r="B22" s="204">
        <v>0</v>
      </c>
      <c r="C22" s="204">
        <v>0</v>
      </c>
      <c r="D22" s="204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4">
        <v>0</v>
      </c>
      <c r="L22" s="204">
        <v>0</v>
      </c>
      <c r="M22" s="204">
        <v>0</v>
      </c>
      <c r="N22" s="204">
        <v>0</v>
      </c>
      <c r="O22" s="204">
        <v>0</v>
      </c>
      <c r="P22" s="204">
        <v>0</v>
      </c>
      <c r="Q22" s="204">
        <v>0</v>
      </c>
      <c r="R22" s="204">
        <v>0</v>
      </c>
      <c r="S22" s="239">
        <v>0</v>
      </c>
      <c r="T22" s="319" t="e">
        <v>#DIV/0!</v>
      </c>
      <c r="U22" s="239">
        <v>0</v>
      </c>
      <c r="V22" s="239">
        <v>0</v>
      </c>
      <c r="W22" s="239">
        <v>0</v>
      </c>
      <c r="X22" s="239">
        <v>0</v>
      </c>
      <c r="Y22" s="239">
        <v>0</v>
      </c>
      <c r="Z22" s="239">
        <v>0</v>
      </c>
    </row>
    <row r="23" spans="1:26" x14ac:dyDescent="0.3">
      <c r="A23" s="318" t="s">
        <v>438</v>
      </c>
      <c r="B23" s="204">
        <v>0</v>
      </c>
      <c r="C23" s="204">
        <v>0</v>
      </c>
      <c r="D23" s="204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4">
        <v>0</v>
      </c>
      <c r="L23" s="204">
        <v>0</v>
      </c>
      <c r="M23" s="204">
        <v>0</v>
      </c>
      <c r="N23" s="204">
        <v>0</v>
      </c>
      <c r="O23" s="204">
        <v>0</v>
      </c>
      <c r="P23" s="204">
        <v>0</v>
      </c>
      <c r="Q23" s="204">
        <v>0</v>
      </c>
      <c r="R23" s="204">
        <v>0</v>
      </c>
      <c r="S23" s="239">
        <v>0</v>
      </c>
      <c r="T23" s="319" t="e">
        <v>#DIV/0!</v>
      </c>
      <c r="U23" s="239">
        <v>0</v>
      </c>
      <c r="V23" s="239">
        <v>0</v>
      </c>
      <c r="W23" s="239">
        <v>0</v>
      </c>
      <c r="X23" s="239">
        <v>0</v>
      </c>
      <c r="Y23" s="239">
        <v>0</v>
      </c>
      <c r="Z23" s="239">
        <v>0</v>
      </c>
    </row>
    <row r="24" spans="1:26" x14ac:dyDescent="0.3">
      <c r="A24" s="318" t="s">
        <v>439</v>
      </c>
      <c r="B24" s="204">
        <v>0</v>
      </c>
      <c r="C24" s="204">
        <v>0</v>
      </c>
      <c r="D24" s="204">
        <v>0</v>
      </c>
      <c r="E24" s="204">
        <v>0</v>
      </c>
      <c r="F24" s="204">
        <v>0</v>
      </c>
      <c r="G24" s="204">
        <v>0</v>
      </c>
      <c r="H24" s="204">
        <v>0</v>
      </c>
      <c r="I24" s="204">
        <v>0</v>
      </c>
      <c r="J24" s="204">
        <v>0</v>
      </c>
      <c r="K24" s="204">
        <v>0</v>
      </c>
      <c r="L24" s="204">
        <v>0</v>
      </c>
      <c r="M24" s="204">
        <v>0</v>
      </c>
      <c r="N24" s="204">
        <v>0</v>
      </c>
      <c r="O24" s="204">
        <v>0</v>
      </c>
      <c r="P24" s="204">
        <v>0</v>
      </c>
      <c r="Q24" s="204">
        <v>0</v>
      </c>
      <c r="R24" s="204">
        <v>0</v>
      </c>
      <c r="S24" s="239">
        <v>0</v>
      </c>
      <c r="T24" s="319" t="e">
        <v>#DIV/0!</v>
      </c>
      <c r="U24" s="239">
        <v>0</v>
      </c>
      <c r="V24" s="239">
        <v>0</v>
      </c>
      <c r="W24" s="239">
        <v>0</v>
      </c>
      <c r="X24" s="239">
        <v>0</v>
      </c>
      <c r="Y24" s="239">
        <v>0</v>
      </c>
      <c r="Z24" s="239">
        <v>0</v>
      </c>
    </row>
    <row r="25" spans="1:26" x14ac:dyDescent="0.3">
      <c r="A25" s="318" t="s">
        <v>440</v>
      </c>
      <c r="B25" s="204">
        <v>132371</v>
      </c>
      <c r="C25" s="204">
        <v>132371</v>
      </c>
      <c r="D25" s="204">
        <v>132371</v>
      </c>
      <c r="E25" s="204">
        <v>2063.92</v>
      </c>
      <c r="F25" s="204">
        <v>2063.92</v>
      </c>
      <c r="G25" s="204">
        <v>2063.92</v>
      </c>
      <c r="H25" s="204">
        <v>0</v>
      </c>
      <c r="I25" s="204">
        <v>0</v>
      </c>
      <c r="J25" s="204">
        <v>0</v>
      </c>
      <c r="K25" s="204">
        <v>0</v>
      </c>
      <c r="L25" s="204">
        <v>0</v>
      </c>
      <c r="M25" s="204">
        <v>0</v>
      </c>
      <c r="N25" s="204">
        <v>0</v>
      </c>
      <c r="O25" s="204">
        <v>0</v>
      </c>
      <c r="P25" s="204">
        <v>0</v>
      </c>
      <c r="Q25" s="204">
        <v>0</v>
      </c>
      <c r="R25" s="204">
        <v>0</v>
      </c>
      <c r="S25" s="239">
        <v>2063.92</v>
      </c>
      <c r="T25" s="319">
        <v>1.5591934789342078E-2</v>
      </c>
      <c r="U25" s="239">
        <v>130307.08</v>
      </c>
      <c r="V25" s="239">
        <v>0</v>
      </c>
      <c r="W25" s="239">
        <v>130307.08</v>
      </c>
      <c r="X25" s="239">
        <v>130307.08</v>
      </c>
      <c r="Y25" s="239">
        <v>0</v>
      </c>
      <c r="Z25" s="239">
        <v>0</v>
      </c>
    </row>
    <row r="26" spans="1:26" x14ac:dyDescent="0.3">
      <c r="A26" s="318" t="s">
        <v>441</v>
      </c>
      <c r="B26" s="204">
        <v>0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04">
        <v>0</v>
      </c>
      <c r="I26" s="204">
        <v>0</v>
      </c>
      <c r="J26" s="204">
        <v>0</v>
      </c>
      <c r="K26" s="204">
        <v>0</v>
      </c>
      <c r="L26" s="204">
        <v>0</v>
      </c>
      <c r="M26" s="204">
        <v>0</v>
      </c>
      <c r="N26" s="204">
        <v>0</v>
      </c>
      <c r="O26" s="204">
        <v>0</v>
      </c>
      <c r="P26" s="204">
        <v>0</v>
      </c>
      <c r="Q26" s="204">
        <v>0</v>
      </c>
      <c r="R26" s="204">
        <v>0</v>
      </c>
      <c r="S26" s="239">
        <v>0</v>
      </c>
      <c r="T26" s="319" t="e">
        <v>#DIV/0!</v>
      </c>
      <c r="U26" s="239">
        <v>0</v>
      </c>
      <c r="V26" s="239">
        <v>0</v>
      </c>
      <c r="W26" s="239">
        <v>0</v>
      </c>
      <c r="X26" s="239">
        <v>0</v>
      </c>
      <c r="Y26" s="239">
        <v>0</v>
      </c>
      <c r="Z26" s="239">
        <v>0</v>
      </c>
    </row>
    <row r="27" spans="1:26" s="321" customFormat="1" x14ac:dyDescent="0.3">
      <c r="A27" s="314" t="s">
        <v>442</v>
      </c>
      <c r="B27" s="315">
        <v>121200</v>
      </c>
      <c r="C27" s="315">
        <v>121200</v>
      </c>
      <c r="D27" s="315">
        <v>75900</v>
      </c>
      <c r="E27" s="315">
        <v>28853.440000000002</v>
      </c>
      <c r="F27" s="315">
        <v>28400.720000000001</v>
      </c>
      <c r="G27" s="315">
        <v>3150</v>
      </c>
      <c r="H27" s="315">
        <v>2825</v>
      </c>
      <c r="I27" s="315">
        <v>2900</v>
      </c>
      <c r="J27" s="315">
        <v>3700</v>
      </c>
      <c r="K27" s="315">
        <v>3300</v>
      </c>
      <c r="L27" s="315">
        <v>2950</v>
      </c>
      <c r="M27" s="315">
        <v>3502.7200000000003</v>
      </c>
      <c r="N27" s="315">
        <v>3323</v>
      </c>
      <c r="O27" s="315">
        <v>2750</v>
      </c>
      <c r="P27" s="315">
        <v>0</v>
      </c>
      <c r="Q27" s="315">
        <v>0</v>
      </c>
      <c r="R27" s="315">
        <v>0</v>
      </c>
      <c r="S27" s="316">
        <v>28400.720000000001</v>
      </c>
      <c r="T27" s="317">
        <v>0.23432937293729375</v>
      </c>
      <c r="U27" s="316">
        <v>92799.28</v>
      </c>
      <c r="V27" s="316">
        <v>45300</v>
      </c>
      <c r="W27" s="316">
        <v>92346.559999999998</v>
      </c>
      <c r="X27" s="316">
        <v>47046.559999999998</v>
      </c>
      <c r="Y27" s="316">
        <v>452.72000000000116</v>
      </c>
      <c r="Z27" s="316">
        <v>0</v>
      </c>
    </row>
    <row r="28" spans="1:26" x14ac:dyDescent="0.3">
      <c r="A28" s="318" t="s">
        <v>443</v>
      </c>
      <c r="B28" s="204">
        <v>0</v>
      </c>
      <c r="C28" s="204">
        <v>0</v>
      </c>
      <c r="D28" s="204">
        <v>0</v>
      </c>
      <c r="E28" s="204">
        <v>0</v>
      </c>
      <c r="F28" s="204">
        <v>0</v>
      </c>
      <c r="G28" s="204">
        <v>0</v>
      </c>
      <c r="H28" s="204">
        <v>0</v>
      </c>
      <c r="I28" s="204">
        <v>0</v>
      </c>
      <c r="J28" s="204">
        <v>0</v>
      </c>
      <c r="K28" s="204">
        <v>0</v>
      </c>
      <c r="L28" s="204">
        <v>0</v>
      </c>
      <c r="M28" s="204">
        <v>0</v>
      </c>
      <c r="N28" s="204">
        <v>0</v>
      </c>
      <c r="O28" s="204">
        <v>0</v>
      </c>
      <c r="P28" s="204">
        <v>0</v>
      </c>
      <c r="Q28" s="204">
        <v>0</v>
      </c>
      <c r="R28" s="204">
        <v>0</v>
      </c>
      <c r="S28" s="239">
        <v>0</v>
      </c>
      <c r="T28" s="319" t="e">
        <v>#DIV/0!</v>
      </c>
      <c r="U28" s="239">
        <v>0</v>
      </c>
      <c r="V28" s="239">
        <v>0</v>
      </c>
      <c r="W28" s="239">
        <v>0</v>
      </c>
      <c r="X28" s="239">
        <v>0</v>
      </c>
      <c r="Y28" s="239">
        <v>0</v>
      </c>
      <c r="Z28" s="239">
        <v>0</v>
      </c>
    </row>
    <row r="29" spans="1:26" x14ac:dyDescent="0.3">
      <c r="A29" s="318" t="s">
        <v>444</v>
      </c>
      <c r="B29" s="204">
        <v>71100</v>
      </c>
      <c r="C29" s="204">
        <v>71100</v>
      </c>
      <c r="D29" s="204">
        <v>71100</v>
      </c>
      <c r="E29" s="204">
        <v>26253.440000000002</v>
      </c>
      <c r="F29" s="204">
        <v>26200.720000000001</v>
      </c>
      <c r="G29" s="204">
        <v>2950</v>
      </c>
      <c r="H29" s="204">
        <v>2825</v>
      </c>
      <c r="I29" s="204">
        <v>2900</v>
      </c>
      <c r="J29" s="204">
        <v>2900</v>
      </c>
      <c r="K29" s="204">
        <v>2900</v>
      </c>
      <c r="L29" s="204">
        <v>2950</v>
      </c>
      <c r="M29" s="204">
        <v>3102.7200000000003</v>
      </c>
      <c r="N29" s="204">
        <v>2923</v>
      </c>
      <c r="O29" s="204">
        <v>2750</v>
      </c>
      <c r="P29" s="204">
        <v>0</v>
      </c>
      <c r="Q29" s="204">
        <v>0</v>
      </c>
      <c r="R29" s="204">
        <v>0</v>
      </c>
      <c r="S29" s="239">
        <v>26200.720000000001</v>
      </c>
      <c r="T29" s="319">
        <v>0.36850520393811537</v>
      </c>
      <c r="U29" s="239">
        <v>44899.28</v>
      </c>
      <c r="V29" s="239">
        <v>0</v>
      </c>
      <c r="W29" s="239">
        <v>44846.559999999998</v>
      </c>
      <c r="X29" s="239">
        <v>44846.559999999998</v>
      </c>
      <c r="Y29" s="239">
        <v>52.720000000001164</v>
      </c>
      <c r="Z29" s="239">
        <v>0</v>
      </c>
    </row>
    <row r="30" spans="1:26" x14ac:dyDescent="0.3">
      <c r="A30" s="318" t="s">
        <v>445</v>
      </c>
      <c r="B30" s="204">
        <v>0</v>
      </c>
      <c r="C30" s="204">
        <v>0</v>
      </c>
      <c r="D30" s="204">
        <v>0</v>
      </c>
      <c r="E30" s="204">
        <v>0</v>
      </c>
      <c r="F30" s="204">
        <v>0</v>
      </c>
      <c r="G30" s="204">
        <v>0</v>
      </c>
      <c r="H30" s="204">
        <v>0</v>
      </c>
      <c r="I30" s="204">
        <v>0</v>
      </c>
      <c r="J30" s="204">
        <v>0</v>
      </c>
      <c r="K30" s="204">
        <v>0</v>
      </c>
      <c r="L30" s="204">
        <v>0</v>
      </c>
      <c r="M30" s="204">
        <v>0</v>
      </c>
      <c r="N30" s="204">
        <v>0</v>
      </c>
      <c r="O30" s="204">
        <v>0</v>
      </c>
      <c r="P30" s="204">
        <v>0</v>
      </c>
      <c r="Q30" s="204">
        <v>0</v>
      </c>
      <c r="R30" s="204">
        <v>0</v>
      </c>
      <c r="S30" s="239">
        <v>0</v>
      </c>
      <c r="T30" s="319" t="e">
        <v>#DIV/0!</v>
      </c>
      <c r="U30" s="239">
        <v>0</v>
      </c>
      <c r="V30" s="239">
        <v>0</v>
      </c>
      <c r="W30" s="239">
        <v>0</v>
      </c>
      <c r="X30" s="239">
        <v>0</v>
      </c>
      <c r="Y30" s="239">
        <v>0</v>
      </c>
      <c r="Z30" s="239">
        <v>0</v>
      </c>
    </row>
    <row r="31" spans="1:26" x14ac:dyDescent="0.3">
      <c r="A31" s="318" t="s">
        <v>446</v>
      </c>
      <c r="B31" s="204">
        <v>0</v>
      </c>
      <c r="C31" s="204">
        <v>0</v>
      </c>
      <c r="D31" s="204">
        <v>0</v>
      </c>
      <c r="E31" s="204">
        <v>0</v>
      </c>
      <c r="F31" s="204">
        <v>0</v>
      </c>
      <c r="G31" s="204">
        <v>0</v>
      </c>
      <c r="H31" s="204">
        <v>0</v>
      </c>
      <c r="I31" s="204">
        <v>0</v>
      </c>
      <c r="J31" s="204">
        <v>0</v>
      </c>
      <c r="K31" s="204">
        <v>0</v>
      </c>
      <c r="L31" s="204">
        <v>0</v>
      </c>
      <c r="M31" s="204">
        <v>0</v>
      </c>
      <c r="N31" s="204">
        <v>0</v>
      </c>
      <c r="O31" s="204">
        <v>0</v>
      </c>
      <c r="P31" s="204">
        <v>0</v>
      </c>
      <c r="Q31" s="204">
        <v>0</v>
      </c>
      <c r="R31" s="204">
        <v>0</v>
      </c>
      <c r="S31" s="239">
        <v>0</v>
      </c>
      <c r="T31" s="319" t="e">
        <v>#DIV/0!</v>
      </c>
      <c r="U31" s="239">
        <v>0</v>
      </c>
      <c r="V31" s="239">
        <v>0</v>
      </c>
      <c r="W31" s="239">
        <v>0</v>
      </c>
      <c r="X31" s="239">
        <v>0</v>
      </c>
      <c r="Y31" s="239">
        <v>0</v>
      </c>
      <c r="Z31" s="239">
        <v>0</v>
      </c>
    </row>
    <row r="32" spans="1:26" x14ac:dyDescent="0.3">
      <c r="A32" s="318" t="s">
        <v>447</v>
      </c>
      <c r="B32" s="204">
        <v>0</v>
      </c>
      <c r="C32" s="204">
        <v>0</v>
      </c>
      <c r="D32" s="204">
        <v>0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0</v>
      </c>
      <c r="L32" s="204">
        <v>0</v>
      </c>
      <c r="M32" s="204">
        <v>0</v>
      </c>
      <c r="N32" s="204">
        <v>0</v>
      </c>
      <c r="O32" s="204">
        <v>0</v>
      </c>
      <c r="P32" s="204">
        <v>0</v>
      </c>
      <c r="Q32" s="204">
        <v>0</v>
      </c>
      <c r="R32" s="204">
        <v>0</v>
      </c>
      <c r="S32" s="239">
        <v>0</v>
      </c>
      <c r="T32" s="319" t="e">
        <v>#DIV/0!</v>
      </c>
      <c r="U32" s="239">
        <v>0</v>
      </c>
      <c r="V32" s="239">
        <v>0</v>
      </c>
      <c r="W32" s="239">
        <v>0</v>
      </c>
      <c r="X32" s="239">
        <v>0</v>
      </c>
      <c r="Y32" s="239">
        <v>0</v>
      </c>
      <c r="Z32" s="239">
        <v>0</v>
      </c>
    </row>
    <row r="33" spans="1:26" x14ac:dyDescent="0.3">
      <c r="A33" s="318" t="s">
        <v>448</v>
      </c>
      <c r="B33" s="204">
        <v>0</v>
      </c>
      <c r="C33" s="204">
        <v>0</v>
      </c>
      <c r="D33" s="204">
        <v>0</v>
      </c>
      <c r="E33" s="204">
        <v>0</v>
      </c>
      <c r="F33" s="204">
        <v>0</v>
      </c>
      <c r="G33" s="204">
        <v>0</v>
      </c>
      <c r="H33" s="204">
        <v>0</v>
      </c>
      <c r="I33" s="204">
        <v>0</v>
      </c>
      <c r="J33" s="204">
        <v>0</v>
      </c>
      <c r="K33" s="204">
        <v>0</v>
      </c>
      <c r="L33" s="204">
        <v>0</v>
      </c>
      <c r="M33" s="204">
        <v>0</v>
      </c>
      <c r="N33" s="204">
        <v>0</v>
      </c>
      <c r="O33" s="204">
        <v>0</v>
      </c>
      <c r="P33" s="204">
        <v>0</v>
      </c>
      <c r="Q33" s="204">
        <v>0</v>
      </c>
      <c r="R33" s="204">
        <v>0</v>
      </c>
      <c r="S33" s="239">
        <v>0</v>
      </c>
      <c r="T33" s="319" t="e">
        <v>#DIV/0!</v>
      </c>
      <c r="U33" s="239">
        <v>0</v>
      </c>
      <c r="V33" s="239">
        <v>0</v>
      </c>
      <c r="W33" s="239">
        <v>0</v>
      </c>
      <c r="X33" s="239">
        <v>0</v>
      </c>
      <c r="Y33" s="239">
        <v>0</v>
      </c>
      <c r="Z33" s="239">
        <v>0</v>
      </c>
    </row>
    <row r="34" spans="1:26" x14ac:dyDescent="0.3">
      <c r="A34" s="318" t="s">
        <v>449</v>
      </c>
      <c r="B34" s="204">
        <v>0</v>
      </c>
      <c r="C34" s="204">
        <v>0</v>
      </c>
      <c r="D34" s="204">
        <v>0</v>
      </c>
      <c r="E34" s="204">
        <v>0</v>
      </c>
      <c r="F34" s="204">
        <v>0</v>
      </c>
      <c r="G34" s="204">
        <v>0</v>
      </c>
      <c r="H34" s="204">
        <v>0</v>
      </c>
      <c r="I34" s="204">
        <v>0</v>
      </c>
      <c r="J34" s="204">
        <v>0</v>
      </c>
      <c r="K34" s="204">
        <v>0</v>
      </c>
      <c r="L34" s="204">
        <v>0</v>
      </c>
      <c r="M34" s="204">
        <v>0</v>
      </c>
      <c r="N34" s="204">
        <v>0</v>
      </c>
      <c r="O34" s="204">
        <v>0</v>
      </c>
      <c r="P34" s="204">
        <v>0</v>
      </c>
      <c r="Q34" s="204">
        <v>0</v>
      </c>
      <c r="R34" s="204">
        <v>0</v>
      </c>
      <c r="S34" s="239">
        <v>0</v>
      </c>
      <c r="T34" s="319" t="e">
        <v>#DIV/0!</v>
      </c>
      <c r="U34" s="239">
        <v>0</v>
      </c>
      <c r="V34" s="239">
        <v>0</v>
      </c>
      <c r="W34" s="239">
        <v>0</v>
      </c>
      <c r="X34" s="239">
        <v>0</v>
      </c>
      <c r="Y34" s="239">
        <v>0</v>
      </c>
      <c r="Z34" s="239">
        <v>0</v>
      </c>
    </row>
    <row r="35" spans="1:26" x14ac:dyDescent="0.3">
      <c r="A35" s="318" t="s">
        <v>450</v>
      </c>
      <c r="B35" s="204">
        <v>0</v>
      </c>
      <c r="C35" s="204">
        <v>0</v>
      </c>
      <c r="D35" s="204">
        <v>0</v>
      </c>
      <c r="E35" s="204">
        <v>0</v>
      </c>
      <c r="F35" s="204">
        <v>0</v>
      </c>
      <c r="G35" s="204">
        <v>0</v>
      </c>
      <c r="H35" s="204">
        <v>0</v>
      </c>
      <c r="I35" s="204">
        <v>0</v>
      </c>
      <c r="J35" s="204">
        <v>0</v>
      </c>
      <c r="K35" s="204">
        <v>0</v>
      </c>
      <c r="L35" s="204">
        <v>0</v>
      </c>
      <c r="M35" s="204">
        <v>0</v>
      </c>
      <c r="N35" s="204">
        <v>0</v>
      </c>
      <c r="O35" s="204">
        <v>0</v>
      </c>
      <c r="P35" s="204">
        <v>0</v>
      </c>
      <c r="Q35" s="204">
        <v>0</v>
      </c>
      <c r="R35" s="204">
        <v>0</v>
      </c>
      <c r="S35" s="239">
        <v>0</v>
      </c>
      <c r="T35" s="319" t="e">
        <v>#DIV/0!</v>
      </c>
      <c r="U35" s="239">
        <v>0</v>
      </c>
      <c r="V35" s="239">
        <v>0</v>
      </c>
      <c r="W35" s="239">
        <v>0</v>
      </c>
      <c r="X35" s="239">
        <v>0</v>
      </c>
      <c r="Y35" s="239">
        <v>0</v>
      </c>
      <c r="Z35" s="239">
        <v>0</v>
      </c>
    </row>
    <row r="36" spans="1:26" x14ac:dyDescent="0.3">
      <c r="A36" s="318" t="s">
        <v>451</v>
      </c>
      <c r="B36" s="204">
        <v>50100</v>
      </c>
      <c r="C36" s="204">
        <v>50100</v>
      </c>
      <c r="D36" s="204">
        <v>4800</v>
      </c>
      <c r="E36" s="204">
        <v>2600</v>
      </c>
      <c r="F36" s="204">
        <v>2200</v>
      </c>
      <c r="G36" s="204">
        <v>200</v>
      </c>
      <c r="H36" s="204">
        <v>0</v>
      </c>
      <c r="I36" s="204">
        <v>0</v>
      </c>
      <c r="J36" s="204">
        <v>800</v>
      </c>
      <c r="K36" s="204">
        <v>400</v>
      </c>
      <c r="L36" s="204">
        <v>0</v>
      </c>
      <c r="M36" s="204">
        <v>400</v>
      </c>
      <c r="N36" s="204">
        <v>400</v>
      </c>
      <c r="O36" s="204">
        <v>0</v>
      </c>
      <c r="P36" s="204">
        <v>0</v>
      </c>
      <c r="Q36" s="204">
        <v>0</v>
      </c>
      <c r="R36" s="204">
        <v>0</v>
      </c>
      <c r="S36" s="239">
        <v>2200</v>
      </c>
      <c r="T36" s="319">
        <v>4.3912175648702596E-2</v>
      </c>
      <c r="U36" s="239">
        <v>47900</v>
      </c>
      <c r="V36" s="239">
        <v>45300</v>
      </c>
      <c r="W36" s="239">
        <v>47500</v>
      </c>
      <c r="X36" s="239">
        <v>2200</v>
      </c>
      <c r="Y36" s="239">
        <v>400</v>
      </c>
      <c r="Z36" s="239">
        <v>0</v>
      </c>
    </row>
    <row r="37" spans="1:26" s="321" customFormat="1" x14ac:dyDescent="0.3">
      <c r="A37" s="314" t="s">
        <v>452</v>
      </c>
      <c r="B37" s="320">
        <v>110090</v>
      </c>
      <c r="C37" s="320">
        <v>110090</v>
      </c>
      <c r="D37" s="320">
        <v>110090</v>
      </c>
      <c r="E37" s="320">
        <v>47681.51</v>
      </c>
      <c r="F37" s="320">
        <v>47681.51</v>
      </c>
      <c r="G37" s="320">
        <v>7264.95</v>
      </c>
      <c r="H37" s="320">
        <v>0</v>
      </c>
      <c r="I37" s="320">
        <v>7666.18</v>
      </c>
      <c r="J37" s="320">
        <v>0</v>
      </c>
      <c r="K37" s="320">
        <v>8297.6899999999987</v>
      </c>
      <c r="L37" s="320">
        <v>0</v>
      </c>
      <c r="M37" s="320">
        <v>10727.64</v>
      </c>
      <c r="N37" s="320">
        <v>6766.01</v>
      </c>
      <c r="O37" s="320">
        <v>0</v>
      </c>
      <c r="P37" s="320">
        <v>0</v>
      </c>
      <c r="Q37" s="320">
        <v>0</v>
      </c>
      <c r="R37" s="320">
        <v>0</v>
      </c>
      <c r="S37" s="316">
        <v>40722.47</v>
      </c>
      <c r="T37" s="317">
        <v>0.36990162594241077</v>
      </c>
      <c r="U37" s="316">
        <v>69367.53</v>
      </c>
      <c r="V37" s="316">
        <v>0</v>
      </c>
      <c r="W37" s="316">
        <v>62408.49</v>
      </c>
      <c r="X37" s="316">
        <v>62408.49</v>
      </c>
      <c r="Y37" s="316">
        <v>0</v>
      </c>
      <c r="Z37" s="316">
        <v>6959.0400000000009</v>
      </c>
    </row>
    <row r="38" spans="1:26" s="321" customFormat="1" x14ac:dyDescent="0.3">
      <c r="A38" s="314" t="s">
        <v>453</v>
      </c>
      <c r="B38" s="320">
        <v>0</v>
      </c>
      <c r="C38" s="320">
        <v>0</v>
      </c>
      <c r="D38" s="320">
        <v>0</v>
      </c>
      <c r="E38" s="320">
        <v>0</v>
      </c>
      <c r="F38" s="320">
        <v>0</v>
      </c>
      <c r="G38" s="320">
        <v>0</v>
      </c>
      <c r="H38" s="320">
        <v>0</v>
      </c>
      <c r="I38" s="320">
        <v>0</v>
      </c>
      <c r="J38" s="320">
        <v>0</v>
      </c>
      <c r="K38" s="320">
        <v>0</v>
      </c>
      <c r="L38" s="320">
        <v>0</v>
      </c>
      <c r="M38" s="320">
        <v>0</v>
      </c>
      <c r="N38" s="320">
        <v>0</v>
      </c>
      <c r="O38" s="320">
        <v>0</v>
      </c>
      <c r="P38" s="320">
        <v>0</v>
      </c>
      <c r="Q38" s="320">
        <v>0</v>
      </c>
      <c r="R38" s="320">
        <v>0</v>
      </c>
      <c r="S38" s="316">
        <v>0</v>
      </c>
      <c r="T38" s="317" t="e">
        <v>#DIV/0!</v>
      </c>
      <c r="U38" s="316">
        <v>0</v>
      </c>
      <c r="V38" s="316">
        <v>0</v>
      </c>
      <c r="W38" s="316">
        <v>0</v>
      </c>
      <c r="X38" s="316">
        <v>0</v>
      </c>
      <c r="Y38" s="316">
        <v>0</v>
      </c>
      <c r="Z38" s="316">
        <v>0</v>
      </c>
    </row>
    <row r="39" spans="1:26" s="321" customFormat="1" x14ac:dyDescent="0.3">
      <c r="A39" s="308" t="s">
        <v>454</v>
      </c>
      <c r="B39" s="309">
        <v>390201</v>
      </c>
      <c r="C39" s="309">
        <v>369599</v>
      </c>
      <c r="D39" s="309">
        <v>276829</v>
      </c>
      <c r="E39" s="309">
        <v>199331.40000000002</v>
      </c>
      <c r="F39" s="309">
        <v>189022.49</v>
      </c>
      <c r="G39" s="309">
        <v>1467.87</v>
      </c>
      <c r="H39" s="309">
        <v>1756.28</v>
      </c>
      <c r="I39" s="309">
        <v>58567.91</v>
      </c>
      <c r="J39" s="309">
        <v>18619.100000000002</v>
      </c>
      <c r="K39" s="309">
        <v>25024.51</v>
      </c>
      <c r="L39" s="309">
        <v>24198.329999999998</v>
      </c>
      <c r="M39" s="309">
        <v>22319.89</v>
      </c>
      <c r="N39" s="309">
        <v>22477.170000000002</v>
      </c>
      <c r="O39" s="309">
        <v>14336.43</v>
      </c>
      <c r="P39" s="309">
        <v>0</v>
      </c>
      <c r="Q39" s="309">
        <v>0</v>
      </c>
      <c r="R39" s="309">
        <v>0</v>
      </c>
      <c r="S39" s="310">
        <v>188767.49000000002</v>
      </c>
      <c r="T39" s="311">
        <v>0.51073593272709072</v>
      </c>
      <c r="U39" s="310">
        <v>180831.50999999998</v>
      </c>
      <c r="V39" s="310">
        <v>92770</v>
      </c>
      <c r="W39" s="310">
        <v>170267.59999999998</v>
      </c>
      <c r="X39" s="310">
        <v>77497.599999999977</v>
      </c>
      <c r="Y39" s="310">
        <v>10308.910000000033</v>
      </c>
      <c r="Z39" s="310">
        <v>254.9999999999709</v>
      </c>
    </row>
    <row r="40" spans="1:26" s="321" customFormat="1" x14ac:dyDescent="0.3">
      <c r="A40" s="314" t="s">
        <v>455</v>
      </c>
      <c r="B40" s="320">
        <v>0</v>
      </c>
      <c r="C40" s="320">
        <v>0</v>
      </c>
      <c r="D40" s="320">
        <v>0</v>
      </c>
      <c r="E40" s="320">
        <v>0</v>
      </c>
      <c r="F40" s="320">
        <v>0</v>
      </c>
      <c r="G40" s="320">
        <v>0</v>
      </c>
      <c r="H40" s="320">
        <v>0</v>
      </c>
      <c r="I40" s="320">
        <v>0</v>
      </c>
      <c r="J40" s="320">
        <v>0</v>
      </c>
      <c r="K40" s="320">
        <v>0</v>
      </c>
      <c r="L40" s="320">
        <v>0</v>
      </c>
      <c r="M40" s="320">
        <v>0</v>
      </c>
      <c r="N40" s="320">
        <v>0</v>
      </c>
      <c r="O40" s="320">
        <v>0</v>
      </c>
      <c r="P40" s="320">
        <v>0</v>
      </c>
      <c r="Q40" s="320">
        <v>0</v>
      </c>
      <c r="R40" s="320">
        <v>0</v>
      </c>
      <c r="S40" s="316">
        <v>0</v>
      </c>
      <c r="T40" s="317" t="e">
        <v>#DIV/0!</v>
      </c>
      <c r="U40" s="316">
        <v>0</v>
      </c>
      <c r="V40" s="316">
        <v>0</v>
      </c>
      <c r="W40" s="316">
        <v>0</v>
      </c>
      <c r="X40" s="316">
        <v>0</v>
      </c>
      <c r="Y40" s="316">
        <v>0</v>
      </c>
      <c r="Z40" s="316">
        <v>0</v>
      </c>
    </row>
    <row r="41" spans="1:26" s="321" customFormat="1" x14ac:dyDescent="0.3">
      <c r="A41" s="314" t="s">
        <v>456</v>
      </c>
      <c r="B41" s="320">
        <v>0</v>
      </c>
      <c r="C41" s="320">
        <v>0</v>
      </c>
      <c r="D41" s="320">
        <v>0</v>
      </c>
      <c r="E41" s="320">
        <v>0</v>
      </c>
      <c r="F41" s="320">
        <v>0</v>
      </c>
      <c r="G41" s="320">
        <v>0</v>
      </c>
      <c r="H41" s="320">
        <v>0</v>
      </c>
      <c r="I41" s="320">
        <v>0</v>
      </c>
      <c r="J41" s="320">
        <v>0</v>
      </c>
      <c r="K41" s="320">
        <v>0</v>
      </c>
      <c r="L41" s="320">
        <v>0</v>
      </c>
      <c r="M41" s="320">
        <v>0</v>
      </c>
      <c r="N41" s="320">
        <v>0</v>
      </c>
      <c r="O41" s="320">
        <v>0</v>
      </c>
      <c r="P41" s="320">
        <v>0</v>
      </c>
      <c r="Q41" s="320">
        <v>0</v>
      </c>
      <c r="R41" s="320">
        <v>0</v>
      </c>
      <c r="S41" s="316">
        <v>0</v>
      </c>
      <c r="T41" s="317" t="e">
        <v>#DIV/0!</v>
      </c>
      <c r="U41" s="316">
        <v>0</v>
      </c>
      <c r="V41" s="316">
        <v>0</v>
      </c>
      <c r="W41" s="316">
        <v>0</v>
      </c>
      <c r="X41" s="316">
        <v>0</v>
      </c>
      <c r="Y41" s="316">
        <v>0</v>
      </c>
      <c r="Z41" s="316">
        <v>0</v>
      </c>
    </row>
    <row r="42" spans="1:26" s="321" customFormat="1" x14ac:dyDescent="0.3">
      <c r="A42" s="314" t="s">
        <v>457</v>
      </c>
      <c r="B42" s="315">
        <v>0</v>
      </c>
      <c r="C42" s="315">
        <v>0</v>
      </c>
      <c r="D42" s="315">
        <v>0</v>
      </c>
      <c r="E42" s="315">
        <v>0</v>
      </c>
      <c r="F42" s="315">
        <v>0</v>
      </c>
      <c r="G42" s="315">
        <v>0</v>
      </c>
      <c r="H42" s="315">
        <v>0</v>
      </c>
      <c r="I42" s="315">
        <v>0</v>
      </c>
      <c r="J42" s="315">
        <v>0</v>
      </c>
      <c r="K42" s="315">
        <v>0</v>
      </c>
      <c r="L42" s="315">
        <v>0</v>
      </c>
      <c r="M42" s="315">
        <v>0</v>
      </c>
      <c r="N42" s="315">
        <v>0</v>
      </c>
      <c r="O42" s="315">
        <v>0</v>
      </c>
      <c r="P42" s="315">
        <v>0</v>
      </c>
      <c r="Q42" s="315">
        <v>0</v>
      </c>
      <c r="R42" s="315">
        <v>0</v>
      </c>
      <c r="S42" s="316">
        <v>0</v>
      </c>
      <c r="T42" s="317" t="e">
        <v>#DIV/0!</v>
      </c>
      <c r="U42" s="316">
        <v>0</v>
      </c>
      <c r="V42" s="316">
        <v>0</v>
      </c>
      <c r="W42" s="316">
        <v>0</v>
      </c>
      <c r="X42" s="316">
        <v>0</v>
      </c>
      <c r="Y42" s="316">
        <v>0</v>
      </c>
      <c r="Z42" s="316">
        <v>0</v>
      </c>
    </row>
    <row r="43" spans="1:26" x14ac:dyDescent="0.3">
      <c r="A43" s="318" t="s">
        <v>458</v>
      </c>
      <c r="B43" s="204">
        <v>0</v>
      </c>
      <c r="C43" s="204">
        <v>0</v>
      </c>
      <c r="D43" s="204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04">
        <v>0</v>
      </c>
      <c r="L43" s="204">
        <v>0</v>
      </c>
      <c r="M43" s="204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39">
        <v>0</v>
      </c>
      <c r="T43" s="319" t="e">
        <v>#DIV/0!</v>
      </c>
      <c r="U43" s="239">
        <v>0</v>
      </c>
      <c r="V43" s="239">
        <v>0</v>
      </c>
      <c r="W43" s="239">
        <v>0</v>
      </c>
      <c r="X43" s="239">
        <v>0</v>
      </c>
      <c r="Y43" s="239">
        <v>0</v>
      </c>
      <c r="Z43" s="239">
        <v>0</v>
      </c>
    </row>
    <row r="44" spans="1:26" x14ac:dyDescent="0.3">
      <c r="A44" s="318" t="s">
        <v>459</v>
      </c>
      <c r="B44" s="204">
        <v>0</v>
      </c>
      <c r="C44" s="204">
        <v>0</v>
      </c>
      <c r="D44" s="204">
        <v>0</v>
      </c>
      <c r="E44" s="204">
        <v>0</v>
      </c>
      <c r="F44" s="204">
        <v>0</v>
      </c>
      <c r="G44" s="204">
        <v>0</v>
      </c>
      <c r="H44" s="204">
        <v>0</v>
      </c>
      <c r="I44" s="204">
        <v>0</v>
      </c>
      <c r="J44" s="204">
        <v>0</v>
      </c>
      <c r="K44" s="204">
        <v>0</v>
      </c>
      <c r="L44" s="204">
        <v>0</v>
      </c>
      <c r="M44" s="204">
        <v>0</v>
      </c>
      <c r="N44" s="204">
        <v>0</v>
      </c>
      <c r="O44" s="204">
        <v>0</v>
      </c>
      <c r="P44" s="204">
        <v>0</v>
      </c>
      <c r="Q44" s="204">
        <v>0</v>
      </c>
      <c r="R44" s="204">
        <v>0</v>
      </c>
      <c r="S44" s="239">
        <v>0</v>
      </c>
      <c r="T44" s="319" t="e">
        <v>#DIV/0!</v>
      </c>
      <c r="U44" s="239">
        <v>0</v>
      </c>
      <c r="V44" s="239">
        <v>0</v>
      </c>
      <c r="W44" s="239">
        <v>0</v>
      </c>
      <c r="X44" s="239">
        <v>0</v>
      </c>
      <c r="Y44" s="239">
        <v>0</v>
      </c>
      <c r="Z44" s="239">
        <v>0</v>
      </c>
    </row>
    <row r="45" spans="1:26" s="321" customFormat="1" x14ac:dyDescent="0.3">
      <c r="A45" s="314" t="s">
        <v>460</v>
      </c>
      <c r="B45" s="315">
        <v>0</v>
      </c>
      <c r="C45" s="315">
        <v>0</v>
      </c>
      <c r="D45" s="315">
        <v>0</v>
      </c>
      <c r="E45" s="315">
        <v>0</v>
      </c>
      <c r="F45" s="315">
        <v>0</v>
      </c>
      <c r="G45" s="315">
        <v>0</v>
      </c>
      <c r="H45" s="315">
        <v>0</v>
      </c>
      <c r="I45" s="315">
        <v>0</v>
      </c>
      <c r="J45" s="315">
        <v>0</v>
      </c>
      <c r="K45" s="315">
        <v>0</v>
      </c>
      <c r="L45" s="315">
        <v>0</v>
      </c>
      <c r="M45" s="315">
        <v>0</v>
      </c>
      <c r="N45" s="315">
        <v>0</v>
      </c>
      <c r="O45" s="315">
        <v>0</v>
      </c>
      <c r="P45" s="315">
        <v>0</v>
      </c>
      <c r="Q45" s="315">
        <v>0</v>
      </c>
      <c r="R45" s="315">
        <v>0</v>
      </c>
      <c r="S45" s="316">
        <v>0</v>
      </c>
      <c r="T45" s="317" t="e">
        <v>#DIV/0!</v>
      </c>
      <c r="U45" s="316">
        <v>0</v>
      </c>
      <c r="V45" s="316">
        <v>0</v>
      </c>
      <c r="W45" s="316">
        <v>0</v>
      </c>
      <c r="X45" s="316">
        <v>0</v>
      </c>
      <c r="Y45" s="316">
        <v>0</v>
      </c>
      <c r="Z45" s="316">
        <v>0</v>
      </c>
    </row>
    <row r="46" spans="1:26" x14ac:dyDescent="0.3">
      <c r="A46" s="318" t="s">
        <v>461</v>
      </c>
      <c r="B46" s="204">
        <v>0</v>
      </c>
      <c r="C46" s="204">
        <v>0</v>
      </c>
      <c r="D46" s="204">
        <v>0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4">
        <v>0</v>
      </c>
      <c r="L46" s="204">
        <v>0</v>
      </c>
      <c r="M46" s="204">
        <v>0</v>
      </c>
      <c r="N46" s="204">
        <v>0</v>
      </c>
      <c r="O46" s="204">
        <v>0</v>
      </c>
      <c r="P46" s="204">
        <v>0</v>
      </c>
      <c r="Q46" s="204">
        <v>0</v>
      </c>
      <c r="R46" s="204">
        <v>0</v>
      </c>
      <c r="S46" s="239">
        <v>0</v>
      </c>
      <c r="T46" s="319" t="e">
        <v>#DIV/0!</v>
      </c>
      <c r="U46" s="239">
        <v>0</v>
      </c>
      <c r="V46" s="239">
        <v>0</v>
      </c>
      <c r="W46" s="239">
        <v>0</v>
      </c>
      <c r="X46" s="239">
        <v>0</v>
      </c>
      <c r="Y46" s="239">
        <v>0</v>
      </c>
      <c r="Z46" s="239">
        <v>0</v>
      </c>
    </row>
    <row r="47" spans="1:26" x14ac:dyDescent="0.3">
      <c r="A47" s="318" t="s">
        <v>462</v>
      </c>
      <c r="B47" s="204">
        <v>0</v>
      </c>
      <c r="C47" s="204">
        <v>0</v>
      </c>
      <c r="D47" s="204">
        <v>0</v>
      </c>
      <c r="E47" s="204">
        <v>0</v>
      </c>
      <c r="F47" s="204">
        <v>0</v>
      </c>
      <c r="G47" s="204">
        <v>0</v>
      </c>
      <c r="H47" s="204">
        <v>0</v>
      </c>
      <c r="I47" s="204">
        <v>0</v>
      </c>
      <c r="J47" s="204">
        <v>0</v>
      </c>
      <c r="K47" s="204">
        <v>0</v>
      </c>
      <c r="L47" s="204">
        <v>0</v>
      </c>
      <c r="M47" s="204">
        <v>0</v>
      </c>
      <c r="N47" s="204">
        <v>0</v>
      </c>
      <c r="O47" s="204">
        <v>0</v>
      </c>
      <c r="P47" s="204">
        <v>0</v>
      </c>
      <c r="Q47" s="204">
        <v>0</v>
      </c>
      <c r="R47" s="204">
        <v>0</v>
      </c>
      <c r="S47" s="239">
        <v>0</v>
      </c>
      <c r="T47" s="319" t="e">
        <v>#DIV/0!</v>
      </c>
      <c r="U47" s="239">
        <v>0</v>
      </c>
      <c r="V47" s="239">
        <v>0</v>
      </c>
      <c r="W47" s="239">
        <v>0</v>
      </c>
      <c r="X47" s="239">
        <v>0</v>
      </c>
      <c r="Y47" s="239">
        <v>0</v>
      </c>
      <c r="Z47" s="239">
        <v>0</v>
      </c>
    </row>
    <row r="48" spans="1:26" x14ac:dyDescent="0.3">
      <c r="A48" s="318" t="s">
        <v>463</v>
      </c>
      <c r="B48" s="204">
        <v>0</v>
      </c>
      <c r="C48" s="204">
        <v>0</v>
      </c>
      <c r="D48" s="204">
        <v>0</v>
      </c>
      <c r="E48" s="204">
        <v>0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204">
        <v>0</v>
      </c>
      <c r="L48" s="204">
        <v>0</v>
      </c>
      <c r="M48" s="204">
        <v>0</v>
      </c>
      <c r="N48" s="204">
        <v>0</v>
      </c>
      <c r="O48" s="204">
        <v>0</v>
      </c>
      <c r="P48" s="204">
        <v>0</v>
      </c>
      <c r="Q48" s="204">
        <v>0</v>
      </c>
      <c r="R48" s="204">
        <v>0</v>
      </c>
      <c r="S48" s="239">
        <v>0</v>
      </c>
      <c r="T48" s="319" t="e">
        <v>#DIV/0!</v>
      </c>
      <c r="U48" s="239">
        <v>0</v>
      </c>
      <c r="V48" s="239">
        <v>0</v>
      </c>
      <c r="W48" s="239">
        <v>0</v>
      </c>
      <c r="X48" s="239">
        <v>0</v>
      </c>
      <c r="Y48" s="239">
        <v>0</v>
      </c>
      <c r="Z48" s="239">
        <v>0</v>
      </c>
    </row>
    <row r="49" spans="1:26" x14ac:dyDescent="0.3">
      <c r="A49" s="318" t="s">
        <v>464</v>
      </c>
      <c r="B49" s="204">
        <v>0</v>
      </c>
      <c r="C49" s="204">
        <v>0</v>
      </c>
      <c r="D49" s="204">
        <v>0</v>
      </c>
      <c r="E49" s="204">
        <v>0</v>
      </c>
      <c r="F49" s="204">
        <v>0</v>
      </c>
      <c r="G49" s="204">
        <v>0</v>
      </c>
      <c r="H49" s="204">
        <v>0</v>
      </c>
      <c r="I49" s="204">
        <v>0</v>
      </c>
      <c r="J49" s="204">
        <v>0</v>
      </c>
      <c r="K49" s="204">
        <v>0</v>
      </c>
      <c r="L49" s="204">
        <v>0</v>
      </c>
      <c r="M49" s="204">
        <v>0</v>
      </c>
      <c r="N49" s="204">
        <v>0</v>
      </c>
      <c r="O49" s="204">
        <v>0</v>
      </c>
      <c r="P49" s="204">
        <v>0</v>
      </c>
      <c r="Q49" s="204">
        <v>0</v>
      </c>
      <c r="R49" s="204">
        <v>0</v>
      </c>
      <c r="S49" s="239">
        <v>0</v>
      </c>
      <c r="T49" s="319" t="e">
        <v>#DIV/0!</v>
      </c>
      <c r="U49" s="239">
        <v>0</v>
      </c>
      <c r="V49" s="239">
        <v>0</v>
      </c>
      <c r="W49" s="239">
        <v>0</v>
      </c>
      <c r="X49" s="239">
        <v>0</v>
      </c>
      <c r="Y49" s="239">
        <v>0</v>
      </c>
      <c r="Z49" s="239">
        <v>0</v>
      </c>
    </row>
    <row r="50" spans="1:26" s="321" customFormat="1" x14ac:dyDescent="0.3">
      <c r="A50" s="314" t="s">
        <v>465</v>
      </c>
      <c r="B50" s="315">
        <v>5633</v>
      </c>
      <c r="C50" s="315">
        <v>5633</v>
      </c>
      <c r="D50" s="315">
        <v>5633</v>
      </c>
      <c r="E50" s="315">
        <v>2803</v>
      </c>
      <c r="F50" s="315">
        <v>2803</v>
      </c>
      <c r="G50" s="315">
        <v>0</v>
      </c>
      <c r="H50" s="315">
        <v>0</v>
      </c>
      <c r="I50" s="315">
        <v>1050</v>
      </c>
      <c r="J50" s="315">
        <v>815</v>
      </c>
      <c r="K50" s="315">
        <v>315</v>
      </c>
      <c r="L50" s="315">
        <v>94</v>
      </c>
      <c r="M50" s="315">
        <v>342</v>
      </c>
      <c r="N50" s="315">
        <v>187</v>
      </c>
      <c r="O50" s="315">
        <v>0</v>
      </c>
      <c r="P50" s="315">
        <v>0</v>
      </c>
      <c r="Q50" s="315">
        <v>0</v>
      </c>
      <c r="R50" s="315">
        <v>0</v>
      </c>
      <c r="S50" s="316">
        <v>2803</v>
      </c>
      <c r="T50" s="317">
        <v>0.49760340848570922</v>
      </c>
      <c r="U50" s="316">
        <v>2830</v>
      </c>
      <c r="V50" s="316">
        <v>0</v>
      </c>
      <c r="W50" s="316">
        <v>2830</v>
      </c>
      <c r="X50" s="316">
        <v>2830</v>
      </c>
      <c r="Y50" s="316">
        <v>0</v>
      </c>
      <c r="Z50" s="316">
        <v>0</v>
      </c>
    </row>
    <row r="51" spans="1:26" x14ac:dyDescent="0.3">
      <c r="A51" s="318" t="s">
        <v>466</v>
      </c>
      <c r="B51" s="204">
        <v>1753</v>
      </c>
      <c r="C51" s="204">
        <v>1753</v>
      </c>
      <c r="D51" s="204">
        <v>1753</v>
      </c>
      <c r="E51" s="204">
        <v>1474</v>
      </c>
      <c r="F51" s="204">
        <v>1474</v>
      </c>
      <c r="G51" s="204">
        <v>0</v>
      </c>
      <c r="H51" s="204">
        <v>0</v>
      </c>
      <c r="I51" s="204">
        <v>1050</v>
      </c>
      <c r="J51" s="204">
        <v>190</v>
      </c>
      <c r="K51" s="204">
        <v>0</v>
      </c>
      <c r="L51" s="204">
        <v>78</v>
      </c>
      <c r="M51" s="204">
        <v>0</v>
      </c>
      <c r="N51" s="204">
        <v>156</v>
      </c>
      <c r="O51" s="204">
        <v>0</v>
      </c>
      <c r="P51" s="204">
        <v>0</v>
      </c>
      <c r="Q51" s="204">
        <v>0</v>
      </c>
      <c r="R51" s="204">
        <v>0</v>
      </c>
      <c r="S51" s="239">
        <v>1474</v>
      </c>
      <c r="T51" s="319">
        <v>0.84084426697090697</v>
      </c>
      <c r="U51" s="239">
        <v>279</v>
      </c>
      <c r="V51" s="239">
        <v>0</v>
      </c>
      <c r="W51" s="239">
        <v>279</v>
      </c>
      <c r="X51" s="239">
        <v>279</v>
      </c>
      <c r="Y51" s="239">
        <v>0</v>
      </c>
      <c r="Z51" s="239">
        <v>0</v>
      </c>
    </row>
    <row r="52" spans="1:26" x14ac:dyDescent="0.3">
      <c r="A52" s="318" t="s">
        <v>467</v>
      </c>
      <c r="B52" s="204">
        <v>0</v>
      </c>
      <c r="C52" s="204">
        <v>0</v>
      </c>
      <c r="D52" s="204">
        <v>0</v>
      </c>
      <c r="E52" s="204">
        <v>0</v>
      </c>
      <c r="F52" s="204">
        <v>0</v>
      </c>
      <c r="G52" s="204">
        <v>0</v>
      </c>
      <c r="H52" s="204">
        <v>0</v>
      </c>
      <c r="I52" s="204">
        <v>0</v>
      </c>
      <c r="J52" s="204">
        <v>0</v>
      </c>
      <c r="K52" s="204">
        <v>0</v>
      </c>
      <c r="L52" s="204">
        <v>0</v>
      </c>
      <c r="M52" s="204">
        <v>0</v>
      </c>
      <c r="N52" s="204">
        <v>0</v>
      </c>
      <c r="O52" s="204">
        <v>0</v>
      </c>
      <c r="P52" s="204">
        <v>0</v>
      </c>
      <c r="Q52" s="204">
        <v>0</v>
      </c>
      <c r="R52" s="204">
        <v>0</v>
      </c>
      <c r="S52" s="239">
        <v>0</v>
      </c>
      <c r="T52" s="319" t="e">
        <v>#DIV/0!</v>
      </c>
      <c r="U52" s="239">
        <v>0</v>
      </c>
      <c r="V52" s="239">
        <v>0</v>
      </c>
      <c r="W52" s="239">
        <v>0</v>
      </c>
      <c r="X52" s="239">
        <v>0</v>
      </c>
      <c r="Y52" s="239">
        <v>0</v>
      </c>
      <c r="Z52" s="239">
        <v>0</v>
      </c>
    </row>
    <row r="53" spans="1:26" x14ac:dyDescent="0.3">
      <c r="A53" s="318" t="s">
        <v>468</v>
      </c>
      <c r="B53" s="204">
        <v>1744</v>
      </c>
      <c r="C53" s="204">
        <v>1744</v>
      </c>
      <c r="D53" s="204">
        <v>1744</v>
      </c>
      <c r="E53" s="204">
        <v>1329</v>
      </c>
      <c r="F53" s="204">
        <v>1329</v>
      </c>
      <c r="G53" s="204">
        <v>0</v>
      </c>
      <c r="H53" s="204">
        <v>0</v>
      </c>
      <c r="I53" s="204">
        <v>0</v>
      </c>
      <c r="J53" s="204">
        <v>625</v>
      </c>
      <c r="K53" s="204">
        <v>315</v>
      </c>
      <c r="L53" s="204">
        <v>16</v>
      </c>
      <c r="M53" s="204">
        <v>342</v>
      </c>
      <c r="N53" s="204">
        <v>31</v>
      </c>
      <c r="O53" s="204">
        <v>0</v>
      </c>
      <c r="P53" s="204">
        <v>0</v>
      </c>
      <c r="Q53" s="204">
        <v>0</v>
      </c>
      <c r="R53" s="204">
        <v>0</v>
      </c>
      <c r="S53" s="239">
        <v>1329</v>
      </c>
      <c r="T53" s="319">
        <v>0.76204128440366969</v>
      </c>
      <c r="U53" s="239">
        <v>415</v>
      </c>
      <c r="V53" s="239">
        <v>0</v>
      </c>
      <c r="W53" s="239">
        <v>415</v>
      </c>
      <c r="X53" s="239">
        <v>415</v>
      </c>
      <c r="Y53" s="239">
        <v>0</v>
      </c>
      <c r="Z53" s="239">
        <v>0</v>
      </c>
    </row>
    <row r="54" spans="1:26" x14ac:dyDescent="0.3">
      <c r="A54" s="318" t="s">
        <v>469</v>
      </c>
      <c r="B54" s="204">
        <v>2136</v>
      </c>
      <c r="C54" s="204">
        <v>2136</v>
      </c>
      <c r="D54" s="204">
        <v>2136</v>
      </c>
      <c r="E54" s="204">
        <v>0</v>
      </c>
      <c r="F54" s="204">
        <v>0</v>
      </c>
      <c r="G54" s="204">
        <v>0</v>
      </c>
      <c r="H54" s="204">
        <v>0</v>
      </c>
      <c r="I54" s="204">
        <v>0</v>
      </c>
      <c r="J54" s="204">
        <v>0</v>
      </c>
      <c r="K54" s="204">
        <v>0</v>
      </c>
      <c r="L54" s="204">
        <v>0</v>
      </c>
      <c r="M54" s="204">
        <v>0</v>
      </c>
      <c r="N54" s="204">
        <v>0</v>
      </c>
      <c r="O54" s="204">
        <v>0</v>
      </c>
      <c r="P54" s="204">
        <v>0</v>
      </c>
      <c r="Q54" s="204">
        <v>0</v>
      </c>
      <c r="R54" s="204">
        <v>0</v>
      </c>
      <c r="S54" s="239">
        <v>0</v>
      </c>
      <c r="T54" s="319">
        <v>0</v>
      </c>
      <c r="U54" s="239">
        <v>2136</v>
      </c>
      <c r="V54" s="239">
        <v>0</v>
      </c>
      <c r="W54" s="239">
        <v>2136</v>
      </c>
      <c r="X54" s="239">
        <v>2136</v>
      </c>
      <c r="Y54" s="239">
        <v>0</v>
      </c>
      <c r="Z54" s="239">
        <v>0</v>
      </c>
    </row>
    <row r="55" spans="1:26" s="321" customFormat="1" x14ac:dyDescent="0.3">
      <c r="A55" s="314" t="s">
        <v>470</v>
      </c>
      <c r="B55" s="320">
        <v>0</v>
      </c>
      <c r="C55" s="320">
        <v>0</v>
      </c>
      <c r="D55" s="320">
        <v>0</v>
      </c>
      <c r="E55" s="320">
        <v>0</v>
      </c>
      <c r="F55" s="320">
        <v>0</v>
      </c>
      <c r="G55" s="320">
        <v>0</v>
      </c>
      <c r="H55" s="320">
        <v>0</v>
      </c>
      <c r="I55" s="320">
        <v>0</v>
      </c>
      <c r="J55" s="320">
        <v>0</v>
      </c>
      <c r="K55" s="320">
        <v>0</v>
      </c>
      <c r="L55" s="320">
        <v>0</v>
      </c>
      <c r="M55" s="320">
        <v>0</v>
      </c>
      <c r="N55" s="320">
        <v>0</v>
      </c>
      <c r="O55" s="320">
        <v>0</v>
      </c>
      <c r="P55" s="320">
        <v>0</v>
      </c>
      <c r="Q55" s="320">
        <v>0</v>
      </c>
      <c r="R55" s="320">
        <v>0</v>
      </c>
      <c r="S55" s="316">
        <v>0</v>
      </c>
      <c r="T55" s="317" t="e">
        <v>#DIV/0!</v>
      </c>
      <c r="U55" s="316">
        <v>0</v>
      </c>
      <c r="V55" s="316">
        <v>0</v>
      </c>
      <c r="W55" s="316">
        <v>0</v>
      </c>
      <c r="X55" s="316">
        <v>0</v>
      </c>
      <c r="Y55" s="316">
        <v>0</v>
      </c>
      <c r="Z55" s="316">
        <v>0</v>
      </c>
    </row>
    <row r="56" spans="1:26" s="321" customFormat="1" x14ac:dyDescent="0.3">
      <c r="A56" s="314" t="s">
        <v>471</v>
      </c>
      <c r="B56" s="320">
        <v>0</v>
      </c>
      <c r="C56" s="320">
        <v>0</v>
      </c>
      <c r="D56" s="320">
        <v>0</v>
      </c>
      <c r="E56" s="320">
        <v>0</v>
      </c>
      <c r="F56" s="320">
        <v>0</v>
      </c>
      <c r="G56" s="320">
        <v>0</v>
      </c>
      <c r="H56" s="320">
        <v>0</v>
      </c>
      <c r="I56" s="320">
        <v>0</v>
      </c>
      <c r="J56" s="320">
        <v>0</v>
      </c>
      <c r="K56" s="320">
        <v>0</v>
      </c>
      <c r="L56" s="320">
        <v>0</v>
      </c>
      <c r="M56" s="320">
        <v>0</v>
      </c>
      <c r="N56" s="320">
        <v>0</v>
      </c>
      <c r="O56" s="320">
        <v>0</v>
      </c>
      <c r="P56" s="320">
        <v>0</v>
      </c>
      <c r="Q56" s="320">
        <v>0</v>
      </c>
      <c r="R56" s="320">
        <v>0</v>
      </c>
      <c r="S56" s="316">
        <v>0</v>
      </c>
      <c r="T56" s="317" t="e">
        <v>#DIV/0!</v>
      </c>
      <c r="U56" s="316">
        <v>0</v>
      </c>
      <c r="V56" s="316">
        <v>0</v>
      </c>
      <c r="W56" s="316">
        <v>0</v>
      </c>
      <c r="X56" s="316">
        <v>0</v>
      </c>
      <c r="Y56" s="316">
        <v>0</v>
      </c>
      <c r="Z56" s="316">
        <v>0</v>
      </c>
    </row>
    <row r="57" spans="1:26" s="321" customFormat="1" x14ac:dyDescent="0.3">
      <c r="A57" s="314" t="s">
        <v>472</v>
      </c>
      <c r="B57" s="320">
        <v>0</v>
      </c>
      <c r="C57" s="320">
        <v>0</v>
      </c>
      <c r="D57" s="320">
        <v>0</v>
      </c>
      <c r="E57" s="320">
        <v>0</v>
      </c>
      <c r="F57" s="320">
        <v>0</v>
      </c>
      <c r="G57" s="320">
        <v>0</v>
      </c>
      <c r="H57" s="320">
        <v>0</v>
      </c>
      <c r="I57" s="320">
        <v>0</v>
      </c>
      <c r="J57" s="320">
        <v>0</v>
      </c>
      <c r="K57" s="320">
        <v>0</v>
      </c>
      <c r="L57" s="320">
        <v>0</v>
      </c>
      <c r="M57" s="320">
        <v>0</v>
      </c>
      <c r="N57" s="320">
        <v>0</v>
      </c>
      <c r="O57" s="320">
        <v>0</v>
      </c>
      <c r="P57" s="320">
        <v>0</v>
      </c>
      <c r="Q57" s="320">
        <v>0</v>
      </c>
      <c r="R57" s="320">
        <v>0</v>
      </c>
      <c r="S57" s="316">
        <v>0</v>
      </c>
      <c r="T57" s="317" t="e">
        <v>#DIV/0!</v>
      </c>
      <c r="U57" s="316">
        <v>0</v>
      </c>
      <c r="V57" s="316">
        <v>0</v>
      </c>
      <c r="W57" s="316">
        <v>0</v>
      </c>
      <c r="X57" s="316">
        <v>0</v>
      </c>
      <c r="Y57" s="316">
        <v>0</v>
      </c>
      <c r="Z57" s="316">
        <v>0</v>
      </c>
    </row>
    <row r="58" spans="1:26" s="321" customFormat="1" x14ac:dyDescent="0.3">
      <c r="A58" s="314" t="s">
        <v>473</v>
      </c>
      <c r="B58" s="320">
        <v>30100</v>
      </c>
      <c r="C58" s="320">
        <v>30100</v>
      </c>
      <c r="D58" s="320">
        <v>30100</v>
      </c>
      <c r="E58" s="320">
        <v>30082</v>
      </c>
      <c r="F58" s="320">
        <v>30082</v>
      </c>
      <c r="G58" s="320">
        <v>0</v>
      </c>
      <c r="H58" s="320">
        <v>0</v>
      </c>
      <c r="I58" s="320">
        <v>0</v>
      </c>
      <c r="J58" s="320">
        <v>0</v>
      </c>
      <c r="K58" s="320">
        <v>0</v>
      </c>
      <c r="L58" s="320">
        <v>3311</v>
      </c>
      <c r="M58" s="320">
        <v>12750</v>
      </c>
      <c r="N58" s="320">
        <v>11811</v>
      </c>
      <c r="O58" s="320">
        <v>2210</v>
      </c>
      <c r="P58" s="320">
        <v>0</v>
      </c>
      <c r="Q58" s="320">
        <v>0</v>
      </c>
      <c r="R58" s="320">
        <v>0</v>
      </c>
      <c r="S58" s="316">
        <v>30082</v>
      </c>
      <c r="T58" s="317">
        <v>0.99940199335548174</v>
      </c>
      <c r="U58" s="316">
        <v>18</v>
      </c>
      <c r="V58" s="316">
        <v>0</v>
      </c>
      <c r="W58" s="316">
        <v>18</v>
      </c>
      <c r="X58" s="316">
        <v>18</v>
      </c>
      <c r="Y58" s="316">
        <v>0</v>
      </c>
      <c r="Z58" s="316">
        <v>0</v>
      </c>
    </row>
    <row r="59" spans="1:26" x14ac:dyDescent="0.3">
      <c r="A59" s="314" t="s">
        <v>474</v>
      </c>
      <c r="B59" s="315">
        <v>9900</v>
      </c>
      <c r="C59" s="315">
        <v>9900</v>
      </c>
      <c r="D59" s="315">
        <v>9900</v>
      </c>
      <c r="E59" s="315">
        <v>9870</v>
      </c>
      <c r="F59" s="315">
        <v>9870</v>
      </c>
      <c r="G59" s="315">
        <v>0</v>
      </c>
      <c r="H59" s="315">
        <v>0</v>
      </c>
      <c r="I59" s="315">
        <v>0</v>
      </c>
      <c r="J59" s="315">
        <v>9600</v>
      </c>
      <c r="K59" s="315">
        <v>0</v>
      </c>
      <c r="L59" s="315">
        <v>0</v>
      </c>
      <c r="M59" s="315">
        <v>0</v>
      </c>
      <c r="N59" s="315">
        <v>270</v>
      </c>
      <c r="O59" s="315">
        <v>0</v>
      </c>
      <c r="P59" s="315">
        <v>0</v>
      </c>
      <c r="Q59" s="315">
        <v>0</v>
      </c>
      <c r="R59" s="315">
        <v>0</v>
      </c>
      <c r="S59" s="316">
        <v>9870</v>
      </c>
      <c r="T59" s="317">
        <v>0.99696969696969695</v>
      </c>
      <c r="U59" s="316">
        <v>30</v>
      </c>
      <c r="V59" s="316">
        <v>0</v>
      </c>
      <c r="W59" s="316">
        <v>30</v>
      </c>
      <c r="X59" s="316">
        <v>30</v>
      </c>
      <c r="Y59" s="316">
        <v>0</v>
      </c>
      <c r="Z59" s="316">
        <v>0</v>
      </c>
    </row>
    <row r="60" spans="1:26" x14ac:dyDescent="0.3">
      <c r="A60" s="318" t="s">
        <v>475</v>
      </c>
      <c r="B60" s="204">
        <v>1080</v>
      </c>
      <c r="C60" s="204">
        <v>1080</v>
      </c>
      <c r="D60" s="204">
        <v>1080</v>
      </c>
      <c r="E60" s="204">
        <v>1080</v>
      </c>
      <c r="F60" s="204">
        <v>1080</v>
      </c>
      <c r="G60" s="204">
        <v>0</v>
      </c>
      <c r="H60" s="204">
        <v>0</v>
      </c>
      <c r="I60" s="204">
        <v>0</v>
      </c>
      <c r="J60" s="204">
        <v>1080</v>
      </c>
      <c r="K60" s="204">
        <v>0</v>
      </c>
      <c r="L60" s="204">
        <v>0</v>
      </c>
      <c r="M60" s="204">
        <v>0</v>
      </c>
      <c r="N60" s="204">
        <v>0</v>
      </c>
      <c r="O60" s="204">
        <v>0</v>
      </c>
      <c r="P60" s="204">
        <v>0</v>
      </c>
      <c r="Q60" s="204">
        <v>0</v>
      </c>
      <c r="R60" s="204">
        <v>0</v>
      </c>
      <c r="S60" s="239">
        <v>1080</v>
      </c>
      <c r="T60" s="319">
        <v>1</v>
      </c>
      <c r="U60" s="239">
        <v>0</v>
      </c>
      <c r="V60" s="239">
        <v>0</v>
      </c>
      <c r="W60" s="239">
        <v>0</v>
      </c>
      <c r="X60" s="239">
        <v>0</v>
      </c>
      <c r="Y60" s="239">
        <v>0</v>
      </c>
      <c r="Z60" s="239">
        <v>0</v>
      </c>
    </row>
    <row r="61" spans="1:26" x14ac:dyDescent="0.3">
      <c r="A61" s="318" t="s">
        <v>476</v>
      </c>
      <c r="B61" s="204">
        <v>8520</v>
      </c>
      <c r="C61" s="204">
        <v>8520</v>
      </c>
      <c r="D61" s="204">
        <v>8520</v>
      </c>
      <c r="E61" s="204">
        <v>8520</v>
      </c>
      <c r="F61" s="204">
        <v>8520</v>
      </c>
      <c r="G61" s="204">
        <v>0</v>
      </c>
      <c r="H61" s="204">
        <v>0</v>
      </c>
      <c r="I61" s="204">
        <v>0</v>
      </c>
      <c r="J61" s="204">
        <v>8520</v>
      </c>
      <c r="K61" s="204">
        <v>0</v>
      </c>
      <c r="L61" s="204">
        <v>0</v>
      </c>
      <c r="M61" s="204">
        <v>0</v>
      </c>
      <c r="N61" s="204">
        <v>0</v>
      </c>
      <c r="O61" s="204">
        <v>0</v>
      </c>
      <c r="P61" s="204">
        <v>0</v>
      </c>
      <c r="Q61" s="204">
        <v>0</v>
      </c>
      <c r="R61" s="204">
        <v>0</v>
      </c>
      <c r="S61" s="239">
        <v>8520</v>
      </c>
      <c r="T61" s="319">
        <v>1</v>
      </c>
      <c r="U61" s="239">
        <v>0</v>
      </c>
      <c r="V61" s="239">
        <v>0</v>
      </c>
      <c r="W61" s="239">
        <v>0</v>
      </c>
      <c r="X61" s="239">
        <v>0</v>
      </c>
      <c r="Y61" s="239">
        <v>0</v>
      </c>
      <c r="Z61" s="239">
        <v>0</v>
      </c>
    </row>
    <row r="62" spans="1:26" x14ac:dyDescent="0.3">
      <c r="A62" s="318" t="s">
        <v>477</v>
      </c>
      <c r="B62" s="204">
        <v>0</v>
      </c>
      <c r="C62" s="204">
        <v>0</v>
      </c>
      <c r="D62" s="204">
        <v>0</v>
      </c>
      <c r="E62" s="204">
        <v>0</v>
      </c>
      <c r="F62" s="204">
        <v>0</v>
      </c>
      <c r="G62" s="204">
        <v>0</v>
      </c>
      <c r="H62" s="204">
        <v>0</v>
      </c>
      <c r="I62" s="204">
        <v>0</v>
      </c>
      <c r="J62" s="204">
        <v>0</v>
      </c>
      <c r="K62" s="204">
        <v>0</v>
      </c>
      <c r="L62" s="204">
        <v>0</v>
      </c>
      <c r="M62" s="204">
        <v>0</v>
      </c>
      <c r="N62" s="204">
        <v>0</v>
      </c>
      <c r="O62" s="204">
        <v>0</v>
      </c>
      <c r="P62" s="204">
        <v>0</v>
      </c>
      <c r="Q62" s="204">
        <v>0</v>
      </c>
      <c r="R62" s="204">
        <v>0</v>
      </c>
      <c r="S62" s="239">
        <v>0</v>
      </c>
      <c r="T62" s="319" t="e">
        <v>#DIV/0!</v>
      </c>
      <c r="U62" s="239">
        <v>0</v>
      </c>
      <c r="V62" s="239">
        <v>0</v>
      </c>
      <c r="W62" s="239">
        <v>0</v>
      </c>
      <c r="X62" s="239">
        <v>0</v>
      </c>
      <c r="Y62" s="239">
        <v>0</v>
      </c>
      <c r="Z62" s="239">
        <v>0</v>
      </c>
    </row>
    <row r="63" spans="1:26" x14ac:dyDescent="0.3">
      <c r="A63" s="318" t="s">
        <v>478</v>
      </c>
      <c r="B63" s="204">
        <v>0</v>
      </c>
      <c r="C63" s="204">
        <v>0</v>
      </c>
      <c r="D63" s="204">
        <v>0</v>
      </c>
      <c r="E63" s="204">
        <v>0</v>
      </c>
      <c r="F63" s="204">
        <v>0</v>
      </c>
      <c r="G63" s="204">
        <v>0</v>
      </c>
      <c r="H63" s="204">
        <v>0</v>
      </c>
      <c r="I63" s="204">
        <v>0</v>
      </c>
      <c r="J63" s="204">
        <v>0</v>
      </c>
      <c r="K63" s="204">
        <v>0</v>
      </c>
      <c r="L63" s="204">
        <v>0</v>
      </c>
      <c r="M63" s="204">
        <v>0</v>
      </c>
      <c r="N63" s="204">
        <v>0</v>
      </c>
      <c r="O63" s="204">
        <v>0</v>
      </c>
      <c r="P63" s="204">
        <v>0</v>
      </c>
      <c r="Q63" s="204">
        <v>0</v>
      </c>
      <c r="R63" s="204">
        <v>0</v>
      </c>
      <c r="S63" s="239">
        <v>0</v>
      </c>
      <c r="T63" s="319" t="e">
        <v>#DIV/0!</v>
      </c>
      <c r="U63" s="239">
        <v>0</v>
      </c>
      <c r="V63" s="239">
        <v>0</v>
      </c>
      <c r="W63" s="239">
        <v>0</v>
      </c>
      <c r="X63" s="239">
        <v>0</v>
      </c>
      <c r="Y63" s="239">
        <v>0</v>
      </c>
      <c r="Z63" s="239">
        <v>0</v>
      </c>
    </row>
    <row r="64" spans="1:26" x14ac:dyDescent="0.3">
      <c r="A64" s="318" t="s">
        <v>479</v>
      </c>
      <c r="B64" s="204">
        <v>300</v>
      </c>
      <c r="C64" s="204">
        <v>300</v>
      </c>
      <c r="D64" s="204">
        <v>300</v>
      </c>
      <c r="E64" s="204">
        <v>270</v>
      </c>
      <c r="F64" s="204">
        <v>270</v>
      </c>
      <c r="G64" s="204">
        <v>0</v>
      </c>
      <c r="H64" s="204">
        <v>0</v>
      </c>
      <c r="I64" s="204">
        <v>0</v>
      </c>
      <c r="J64" s="204">
        <v>0</v>
      </c>
      <c r="K64" s="204">
        <v>0</v>
      </c>
      <c r="L64" s="204">
        <v>0</v>
      </c>
      <c r="M64" s="204">
        <v>0</v>
      </c>
      <c r="N64" s="204">
        <v>270</v>
      </c>
      <c r="O64" s="204">
        <v>0</v>
      </c>
      <c r="P64" s="204">
        <v>0</v>
      </c>
      <c r="Q64" s="204">
        <v>0</v>
      </c>
      <c r="R64" s="204">
        <v>0</v>
      </c>
      <c r="S64" s="239">
        <v>270</v>
      </c>
      <c r="T64" s="319">
        <v>0.9</v>
      </c>
      <c r="U64" s="239">
        <v>30</v>
      </c>
      <c r="V64" s="239">
        <v>0</v>
      </c>
      <c r="W64" s="239">
        <v>30</v>
      </c>
      <c r="X64" s="239">
        <v>30</v>
      </c>
      <c r="Y64" s="239">
        <v>0</v>
      </c>
      <c r="Z64" s="239">
        <v>0</v>
      </c>
    </row>
    <row r="65" spans="1:26" x14ac:dyDescent="0.3">
      <c r="A65" s="314" t="s">
        <v>480</v>
      </c>
      <c r="B65" s="315">
        <v>2498</v>
      </c>
      <c r="C65" s="315">
        <v>2498</v>
      </c>
      <c r="D65" s="315">
        <v>2498</v>
      </c>
      <c r="E65" s="315">
        <v>2154.6999999999998</v>
      </c>
      <c r="F65" s="315">
        <v>2154.6999999999998</v>
      </c>
      <c r="G65" s="315">
        <v>0</v>
      </c>
      <c r="H65" s="315">
        <v>0</v>
      </c>
      <c r="I65" s="315">
        <v>0</v>
      </c>
      <c r="J65" s="315">
        <v>0</v>
      </c>
      <c r="K65" s="315">
        <v>0</v>
      </c>
      <c r="L65" s="315">
        <v>158</v>
      </c>
      <c r="M65" s="315">
        <v>0</v>
      </c>
      <c r="N65" s="315">
        <v>1996.6999999999998</v>
      </c>
      <c r="O65" s="315">
        <v>0</v>
      </c>
      <c r="P65" s="315">
        <v>0</v>
      </c>
      <c r="Q65" s="315">
        <v>0</v>
      </c>
      <c r="R65" s="315">
        <v>0</v>
      </c>
      <c r="S65" s="316">
        <v>2154.6999999999998</v>
      </c>
      <c r="T65" s="317">
        <v>0.86257005604483583</v>
      </c>
      <c r="U65" s="316">
        <v>343.30000000000018</v>
      </c>
      <c r="V65" s="316">
        <v>0</v>
      </c>
      <c r="W65" s="316">
        <v>343.30000000000018</v>
      </c>
      <c r="X65" s="316">
        <v>343.30000000000018</v>
      </c>
      <c r="Y65" s="316">
        <v>0</v>
      </c>
      <c r="Z65" s="316">
        <v>0</v>
      </c>
    </row>
    <row r="66" spans="1:26" x14ac:dyDescent="0.3">
      <c r="A66" s="318" t="s">
        <v>481</v>
      </c>
      <c r="B66" s="204">
        <v>0</v>
      </c>
      <c r="C66" s="204">
        <v>0</v>
      </c>
      <c r="D66" s="204">
        <v>0</v>
      </c>
      <c r="E66" s="204">
        <v>0</v>
      </c>
      <c r="F66" s="204">
        <v>0</v>
      </c>
      <c r="G66" s="204">
        <v>0</v>
      </c>
      <c r="H66" s="204">
        <v>0</v>
      </c>
      <c r="I66" s="204">
        <v>0</v>
      </c>
      <c r="J66" s="204">
        <v>0</v>
      </c>
      <c r="K66" s="204">
        <v>0</v>
      </c>
      <c r="L66" s="204">
        <v>0</v>
      </c>
      <c r="M66" s="204">
        <v>0</v>
      </c>
      <c r="N66" s="204">
        <v>0</v>
      </c>
      <c r="O66" s="204">
        <v>0</v>
      </c>
      <c r="P66" s="204">
        <v>0</v>
      </c>
      <c r="Q66" s="204">
        <v>0</v>
      </c>
      <c r="R66" s="204">
        <v>0</v>
      </c>
      <c r="S66" s="239">
        <v>0</v>
      </c>
      <c r="T66" s="319" t="e">
        <v>#DIV/0!</v>
      </c>
      <c r="U66" s="239">
        <v>0</v>
      </c>
      <c r="V66" s="239">
        <v>0</v>
      </c>
      <c r="W66" s="239">
        <v>0</v>
      </c>
      <c r="X66" s="239">
        <v>0</v>
      </c>
      <c r="Y66" s="239">
        <v>0</v>
      </c>
      <c r="Z66" s="239">
        <v>0</v>
      </c>
    </row>
    <row r="67" spans="1:26" x14ac:dyDescent="0.3">
      <c r="A67" s="318" t="s">
        <v>482</v>
      </c>
      <c r="B67" s="204">
        <v>2000</v>
      </c>
      <c r="C67" s="204">
        <v>2000</v>
      </c>
      <c r="D67" s="204">
        <v>2000</v>
      </c>
      <c r="E67" s="204">
        <v>1657.6</v>
      </c>
      <c r="F67" s="204">
        <v>1657.6</v>
      </c>
      <c r="G67" s="204">
        <v>0</v>
      </c>
      <c r="H67" s="204">
        <v>0</v>
      </c>
      <c r="I67" s="204">
        <v>0</v>
      </c>
      <c r="J67" s="204">
        <v>0</v>
      </c>
      <c r="K67" s="204">
        <v>0</v>
      </c>
      <c r="L67" s="204">
        <v>158</v>
      </c>
      <c r="M67" s="204">
        <v>0</v>
      </c>
      <c r="N67" s="204">
        <v>1499.6</v>
      </c>
      <c r="O67" s="204">
        <v>0</v>
      </c>
      <c r="P67" s="204">
        <v>0</v>
      </c>
      <c r="Q67" s="204">
        <v>0</v>
      </c>
      <c r="R67" s="204">
        <v>0</v>
      </c>
      <c r="S67" s="239">
        <v>1657.6</v>
      </c>
      <c r="T67" s="319">
        <v>0.82879999999999998</v>
      </c>
      <c r="U67" s="239">
        <v>342.40000000000009</v>
      </c>
      <c r="V67" s="239">
        <v>0</v>
      </c>
      <c r="W67" s="239">
        <v>342.40000000000009</v>
      </c>
      <c r="X67" s="239">
        <v>342.40000000000009</v>
      </c>
      <c r="Y67" s="239">
        <v>0</v>
      </c>
      <c r="Z67" s="239">
        <v>0</v>
      </c>
    </row>
    <row r="68" spans="1:26" x14ac:dyDescent="0.3">
      <c r="A68" s="318" t="s">
        <v>483</v>
      </c>
      <c r="B68" s="204">
        <v>0</v>
      </c>
      <c r="C68" s="204">
        <v>0</v>
      </c>
      <c r="D68" s="204">
        <v>0</v>
      </c>
      <c r="E68" s="204">
        <v>0</v>
      </c>
      <c r="F68" s="204">
        <v>0</v>
      </c>
      <c r="G68" s="204">
        <v>0</v>
      </c>
      <c r="H68" s="204">
        <v>0</v>
      </c>
      <c r="I68" s="204">
        <v>0</v>
      </c>
      <c r="J68" s="204">
        <v>0</v>
      </c>
      <c r="K68" s="204">
        <v>0</v>
      </c>
      <c r="L68" s="204">
        <v>0</v>
      </c>
      <c r="M68" s="204">
        <v>0</v>
      </c>
      <c r="N68" s="204">
        <v>0</v>
      </c>
      <c r="O68" s="204">
        <v>0</v>
      </c>
      <c r="P68" s="204">
        <v>0</v>
      </c>
      <c r="Q68" s="204">
        <v>0</v>
      </c>
      <c r="R68" s="204">
        <v>0</v>
      </c>
      <c r="S68" s="239">
        <v>0</v>
      </c>
      <c r="T68" s="319" t="e">
        <v>#DIV/0!</v>
      </c>
      <c r="U68" s="239">
        <v>0</v>
      </c>
      <c r="V68" s="239">
        <v>0</v>
      </c>
      <c r="W68" s="239">
        <v>0</v>
      </c>
      <c r="X68" s="239">
        <v>0</v>
      </c>
      <c r="Y68" s="239">
        <v>0</v>
      </c>
      <c r="Z68" s="239">
        <v>0</v>
      </c>
    </row>
    <row r="69" spans="1:26" x14ac:dyDescent="0.3">
      <c r="A69" s="318" t="s">
        <v>484</v>
      </c>
      <c r="B69" s="204">
        <v>0</v>
      </c>
      <c r="C69" s="204">
        <v>0</v>
      </c>
      <c r="D69" s="204">
        <v>0</v>
      </c>
      <c r="E69" s="204">
        <v>0</v>
      </c>
      <c r="F69" s="204">
        <v>0</v>
      </c>
      <c r="G69" s="204">
        <v>0</v>
      </c>
      <c r="H69" s="204">
        <v>0</v>
      </c>
      <c r="I69" s="204">
        <v>0</v>
      </c>
      <c r="J69" s="204">
        <v>0</v>
      </c>
      <c r="K69" s="204">
        <v>0</v>
      </c>
      <c r="L69" s="204">
        <v>0</v>
      </c>
      <c r="M69" s="204">
        <v>0</v>
      </c>
      <c r="N69" s="204">
        <v>0</v>
      </c>
      <c r="O69" s="204">
        <v>0</v>
      </c>
      <c r="P69" s="204">
        <v>0</v>
      </c>
      <c r="Q69" s="204">
        <v>0</v>
      </c>
      <c r="R69" s="204">
        <v>0</v>
      </c>
      <c r="S69" s="239">
        <v>0</v>
      </c>
      <c r="T69" s="319" t="e">
        <v>#DIV/0!</v>
      </c>
      <c r="U69" s="239">
        <v>0</v>
      </c>
      <c r="V69" s="239">
        <v>0</v>
      </c>
      <c r="W69" s="239">
        <v>0</v>
      </c>
      <c r="X69" s="239">
        <v>0</v>
      </c>
      <c r="Y69" s="239">
        <v>0</v>
      </c>
      <c r="Z69" s="239">
        <v>0</v>
      </c>
    </row>
    <row r="70" spans="1:26" x14ac:dyDescent="0.3">
      <c r="A70" s="318" t="s">
        <v>485</v>
      </c>
      <c r="B70" s="204">
        <v>0</v>
      </c>
      <c r="C70" s="204">
        <v>0</v>
      </c>
      <c r="D70" s="204">
        <v>0</v>
      </c>
      <c r="E70" s="204">
        <v>0</v>
      </c>
      <c r="F70" s="204">
        <v>0</v>
      </c>
      <c r="G70" s="204">
        <v>0</v>
      </c>
      <c r="H70" s="204">
        <v>0</v>
      </c>
      <c r="I70" s="204">
        <v>0</v>
      </c>
      <c r="J70" s="204">
        <v>0</v>
      </c>
      <c r="K70" s="204">
        <v>0</v>
      </c>
      <c r="L70" s="204">
        <v>0</v>
      </c>
      <c r="M70" s="204">
        <v>0</v>
      </c>
      <c r="N70" s="204">
        <v>0</v>
      </c>
      <c r="O70" s="204">
        <v>0</v>
      </c>
      <c r="P70" s="204">
        <v>0</v>
      </c>
      <c r="Q70" s="204">
        <v>0</v>
      </c>
      <c r="R70" s="204">
        <v>0</v>
      </c>
      <c r="S70" s="239">
        <v>0</v>
      </c>
      <c r="T70" s="319" t="e">
        <v>#DIV/0!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</row>
    <row r="71" spans="1:26" x14ac:dyDescent="0.3">
      <c r="A71" s="318" t="s">
        <v>486</v>
      </c>
      <c r="B71" s="204">
        <v>498</v>
      </c>
      <c r="C71" s="204">
        <v>498</v>
      </c>
      <c r="D71" s="204">
        <v>498</v>
      </c>
      <c r="E71" s="204">
        <v>497.09999999999997</v>
      </c>
      <c r="F71" s="204">
        <v>497.09999999999997</v>
      </c>
      <c r="G71" s="204">
        <v>0</v>
      </c>
      <c r="H71" s="204">
        <v>0</v>
      </c>
      <c r="I71" s="204">
        <v>0</v>
      </c>
      <c r="J71" s="204">
        <v>0</v>
      </c>
      <c r="K71" s="204">
        <v>0</v>
      </c>
      <c r="L71" s="204">
        <v>0</v>
      </c>
      <c r="M71" s="204">
        <v>0</v>
      </c>
      <c r="N71" s="204">
        <v>497.09999999999997</v>
      </c>
      <c r="O71" s="204">
        <v>0</v>
      </c>
      <c r="P71" s="204">
        <v>0</v>
      </c>
      <c r="Q71" s="204">
        <v>0</v>
      </c>
      <c r="R71" s="204">
        <v>0</v>
      </c>
      <c r="S71" s="239">
        <v>497.09999999999997</v>
      </c>
      <c r="T71" s="319">
        <v>0.99819277108433724</v>
      </c>
      <c r="U71" s="239">
        <v>0.90000000000003411</v>
      </c>
      <c r="V71" s="239">
        <v>0</v>
      </c>
      <c r="W71" s="239">
        <v>0.90000000000003411</v>
      </c>
      <c r="X71" s="239">
        <v>0.90000000000003411</v>
      </c>
      <c r="Y71" s="239">
        <v>0</v>
      </c>
      <c r="Z71" s="239">
        <v>0</v>
      </c>
    </row>
    <row r="72" spans="1:26" x14ac:dyDescent="0.3">
      <c r="A72" s="314" t="s">
        <v>487</v>
      </c>
      <c r="B72" s="315">
        <v>0</v>
      </c>
      <c r="C72" s="315">
        <v>0</v>
      </c>
      <c r="D72" s="315">
        <v>0</v>
      </c>
      <c r="E72" s="315">
        <v>0</v>
      </c>
      <c r="F72" s="315">
        <v>0</v>
      </c>
      <c r="G72" s="315">
        <v>0</v>
      </c>
      <c r="H72" s="315">
        <v>0</v>
      </c>
      <c r="I72" s="315">
        <v>0</v>
      </c>
      <c r="J72" s="315">
        <v>0</v>
      </c>
      <c r="K72" s="315">
        <v>0</v>
      </c>
      <c r="L72" s="315">
        <v>0</v>
      </c>
      <c r="M72" s="315">
        <v>0</v>
      </c>
      <c r="N72" s="315">
        <v>0</v>
      </c>
      <c r="O72" s="315">
        <v>0</v>
      </c>
      <c r="P72" s="315">
        <v>0</v>
      </c>
      <c r="Q72" s="315">
        <v>0</v>
      </c>
      <c r="R72" s="315">
        <v>0</v>
      </c>
      <c r="S72" s="316">
        <v>0</v>
      </c>
      <c r="T72" s="317" t="e">
        <v>#DIV/0!</v>
      </c>
      <c r="U72" s="316">
        <v>0</v>
      </c>
      <c r="V72" s="316">
        <v>0</v>
      </c>
      <c r="W72" s="316">
        <v>0</v>
      </c>
      <c r="X72" s="316">
        <v>0</v>
      </c>
      <c r="Y72" s="316">
        <v>0</v>
      </c>
      <c r="Z72" s="316">
        <v>0</v>
      </c>
    </row>
    <row r="73" spans="1:26" x14ac:dyDescent="0.3">
      <c r="A73" s="318" t="s">
        <v>488</v>
      </c>
      <c r="B73" s="204">
        <v>0</v>
      </c>
      <c r="C73" s="204">
        <v>0</v>
      </c>
      <c r="D73" s="204">
        <v>0</v>
      </c>
      <c r="E73" s="204">
        <v>0</v>
      </c>
      <c r="F73" s="204">
        <v>0</v>
      </c>
      <c r="G73" s="204">
        <v>0</v>
      </c>
      <c r="H73" s="204">
        <v>0</v>
      </c>
      <c r="I73" s="204">
        <v>0</v>
      </c>
      <c r="J73" s="204">
        <v>0</v>
      </c>
      <c r="K73" s="204">
        <v>0</v>
      </c>
      <c r="L73" s="204">
        <v>0</v>
      </c>
      <c r="M73" s="204">
        <v>0</v>
      </c>
      <c r="N73" s="204">
        <v>0</v>
      </c>
      <c r="O73" s="204">
        <v>0</v>
      </c>
      <c r="P73" s="204">
        <v>0</v>
      </c>
      <c r="Q73" s="204">
        <v>0</v>
      </c>
      <c r="R73" s="204">
        <v>0</v>
      </c>
      <c r="S73" s="239">
        <v>0</v>
      </c>
      <c r="T73" s="319" t="e">
        <v>#DIV/0!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</row>
    <row r="74" spans="1:26" x14ac:dyDescent="0.3">
      <c r="A74" s="318" t="s">
        <v>489</v>
      </c>
      <c r="B74" s="204">
        <v>0</v>
      </c>
      <c r="C74" s="204">
        <v>0</v>
      </c>
      <c r="D74" s="204">
        <v>0</v>
      </c>
      <c r="E74" s="204">
        <v>0</v>
      </c>
      <c r="F74" s="204">
        <v>0</v>
      </c>
      <c r="G74" s="204">
        <v>0</v>
      </c>
      <c r="H74" s="204">
        <v>0</v>
      </c>
      <c r="I74" s="204">
        <v>0</v>
      </c>
      <c r="J74" s="204">
        <v>0</v>
      </c>
      <c r="K74" s="204">
        <v>0</v>
      </c>
      <c r="L74" s="204">
        <v>0</v>
      </c>
      <c r="M74" s="204">
        <v>0</v>
      </c>
      <c r="N74" s="204">
        <v>0</v>
      </c>
      <c r="O74" s="204">
        <v>0</v>
      </c>
      <c r="P74" s="204">
        <v>0</v>
      </c>
      <c r="Q74" s="204">
        <v>0</v>
      </c>
      <c r="R74" s="204">
        <v>0</v>
      </c>
      <c r="S74" s="239">
        <v>0</v>
      </c>
      <c r="T74" s="319" t="e">
        <v>#DIV/0!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</row>
    <row r="75" spans="1:26" s="321" customFormat="1" x14ac:dyDescent="0.3">
      <c r="A75" s="314" t="s">
        <v>490</v>
      </c>
      <c r="B75" s="320">
        <v>0</v>
      </c>
      <c r="C75" s="320">
        <v>0</v>
      </c>
      <c r="D75" s="320">
        <v>0</v>
      </c>
      <c r="E75" s="320">
        <v>0</v>
      </c>
      <c r="F75" s="320">
        <v>0</v>
      </c>
      <c r="G75" s="320">
        <v>0</v>
      </c>
      <c r="H75" s="320">
        <v>0</v>
      </c>
      <c r="I75" s="320">
        <v>0</v>
      </c>
      <c r="J75" s="320">
        <v>0</v>
      </c>
      <c r="K75" s="320">
        <v>0</v>
      </c>
      <c r="L75" s="320">
        <v>0</v>
      </c>
      <c r="M75" s="320">
        <v>0</v>
      </c>
      <c r="N75" s="320">
        <v>0</v>
      </c>
      <c r="O75" s="320">
        <v>0</v>
      </c>
      <c r="P75" s="320">
        <v>0</v>
      </c>
      <c r="Q75" s="320">
        <v>0</v>
      </c>
      <c r="R75" s="320">
        <v>0</v>
      </c>
      <c r="S75" s="316">
        <v>0</v>
      </c>
      <c r="T75" s="317" t="e">
        <v>#DIV/0!</v>
      </c>
      <c r="U75" s="316">
        <v>0</v>
      </c>
      <c r="V75" s="316">
        <v>0</v>
      </c>
      <c r="W75" s="316">
        <v>0</v>
      </c>
      <c r="X75" s="316">
        <v>0</v>
      </c>
      <c r="Y75" s="316">
        <v>0</v>
      </c>
      <c r="Z75" s="316">
        <v>0</v>
      </c>
    </row>
    <row r="76" spans="1:26" s="321" customFormat="1" x14ac:dyDescent="0.3">
      <c r="A76" s="314" t="s">
        <v>491</v>
      </c>
      <c r="B76" s="320">
        <v>0</v>
      </c>
      <c r="C76" s="320">
        <v>0</v>
      </c>
      <c r="D76" s="320">
        <v>0</v>
      </c>
      <c r="E76" s="320">
        <v>0</v>
      </c>
      <c r="F76" s="320">
        <v>0</v>
      </c>
      <c r="G76" s="320">
        <v>0</v>
      </c>
      <c r="H76" s="320">
        <v>0</v>
      </c>
      <c r="I76" s="320">
        <v>0</v>
      </c>
      <c r="J76" s="320">
        <v>0</v>
      </c>
      <c r="K76" s="320">
        <v>0</v>
      </c>
      <c r="L76" s="320">
        <v>0</v>
      </c>
      <c r="M76" s="320">
        <v>0</v>
      </c>
      <c r="N76" s="320">
        <v>0</v>
      </c>
      <c r="O76" s="320">
        <v>0</v>
      </c>
      <c r="P76" s="320">
        <v>0</v>
      </c>
      <c r="Q76" s="320">
        <v>0</v>
      </c>
      <c r="R76" s="320">
        <v>0</v>
      </c>
      <c r="S76" s="316">
        <v>0</v>
      </c>
      <c r="T76" s="317" t="e">
        <v>#DIV/0!</v>
      </c>
      <c r="U76" s="316">
        <v>0</v>
      </c>
      <c r="V76" s="316">
        <v>0</v>
      </c>
      <c r="W76" s="316">
        <v>0</v>
      </c>
      <c r="X76" s="316">
        <v>0</v>
      </c>
      <c r="Y76" s="316">
        <v>0</v>
      </c>
      <c r="Z76" s="316">
        <v>0</v>
      </c>
    </row>
    <row r="77" spans="1:26" s="321" customFormat="1" x14ac:dyDescent="0.3">
      <c r="A77" s="314" t="s">
        <v>492</v>
      </c>
      <c r="B77" s="320">
        <v>0</v>
      </c>
      <c r="C77" s="320">
        <v>9600</v>
      </c>
      <c r="D77" s="320">
        <v>9600</v>
      </c>
      <c r="E77" s="320">
        <v>5792</v>
      </c>
      <c r="F77" s="320">
        <v>5783.09</v>
      </c>
      <c r="G77" s="320">
        <v>0</v>
      </c>
      <c r="H77" s="320">
        <v>0</v>
      </c>
      <c r="I77" s="320">
        <v>370</v>
      </c>
      <c r="J77" s="320">
        <v>2726.0899999999997</v>
      </c>
      <c r="K77" s="320">
        <v>687</v>
      </c>
      <c r="L77" s="320">
        <v>0</v>
      </c>
      <c r="M77" s="320">
        <v>1745</v>
      </c>
      <c r="N77" s="320">
        <v>0</v>
      </c>
      <c r="O77" s="320">
        <v>0</v>
      </c>
      <c r="P77" s="320">
        <v>0</v>
      </c>
      <c r="Q77" s="320">
        <v>0</v>
      </c>
      <c r="R77" s="320">
        <v>0</v>
      </c>
      <c r="S77" s="316">
        <v>5528.09</v>
      </c>
      <c r="T77" s="317">
        <v>0.5758427083333334</v>
      </c>
      <c r="U77" s="316">
        <v>4071.91</v>
      </c>
      <c r="V77" s="316">
        <v>0</v>
      </c>
      <c r="W77" s="316">
        <v>3808</v>
      </c>
      <c r="X77" s="316">
        <v>3808</v>
      </c>
      <c r="Y77" s="316">
        <v>8.9099999999998545</v>
      </c>
      <c r="Z77" s="316">
        <v>255</v>
      </c>
    </row>
    <row r="78" spans="1:26" x14ac:dyDescent="0.3">
      <c r="A78" s="314" t="s">
        <v>493</v>
      </c>
      <c r="B78" s="315">
        <v>0</v>
      </c>
      <c r="C78" s="315">
        <v>0</v>
      </c>
      <c r="D78" s="315">
        <v>0</v>
      </c>
      <c r="E78" s="315">
        <v>0</v>
      </c>
      <c r="F78" s="315">
        <v>0</v>
      </c>
      <c r="G78" s="315">
        <v>0</v>
      </c>
      <c r="H78" s="315">
        <v>0</v>
      </c>
      <c r="I78" s="315">
        <v>0</v>
      </c>
      <c r="J78" s="315">
        <v>0</v>
      </c>
      <c r="K78" s="315">
        <v>0</v>
      </c>
      <c r="L78" s="315">
        <v>0</v>
      </c>
      <c r="M78" s="315">
        <v>0</v>
      </c>
      <c r="N78" s="315">
        <v>0</v>
      </c>
      <c r="O78" s="315">
        <v>0</v>
      </c>
      <c r="P78" s="315">
        <v>0</v>
      </c>
      <c r="Q78" s="315">
        <v>0</v>
      </c>
      <c r="R78" s="315">
        <v>0</v>
      </c>
      <c r="S78" s="316">
        <v>0</v>
      </c>
      <c r="T78" s="317" t="e">
        <v>#DIV/0!</v>
      </c>
      <c r="U78" s="316">
        <v>0</v>
      </c>
      <c r="V78" s="316">
        <v>0</v>
      </c>
      <c r="W78" s="316">
        <v>0</v>
      </c>
      <c r="X78" s="316">
        <v>0</v>
      </c>
      <c r="Y78" s="316">
        <v>0</v>
      </c>
      <c r="Z78" s="316">
        <v>0</v>
      </c>
    </row>
    <row r="79" spans="1:26" x14ac:dyDescent="0.3">
      <c r="A79" s="318" t="s">
        <v>494</v>
      </c>
      <c r="B79" s="204">
        <v>0</v>
      </c>
      <c r="C79" s="204">
        <v>0</v>
      </c>
      <c r="D79" s="204">
        <v>0</v>
      </c>
      <c r="E79" s="204">
        <v>0</v>
      </c>
      <c r="F79" s="204">
        <v>0</v>
      </c>
      <c r="G79" s="204">
        <v>0</v>
      </c>
      <c r="H79" s="204">
        <v>0</v>
      </c>
      <c r="I79" s="204">
        <v>0</v>
      </c>
      <c r="J79" s="204">
        <v>0</v>
      </c>
      <c r="K79" s="204">
        <v>0</v>
      </c>
      <c r="L79" s="204">
        <v>0</v>
      </c>
      <c r="M79" s="204">
        <v>0</v>
      </c>
      <c r="N79" s="204">
        <v>0</v>
      </c>
      <c r="O79" s="204">
        <v>0</v>
      </c>
      <c r="P79" s="204">
        <v>0</v>
      </c>
      <c r="Q79" s="204">
        <v>0</v>
      </c>
      <c r="R79" s="204">
        <v>0</v>
      </c>
      <c r="S79" s="239">
        <v>0</v>
      </c>
      <c r="T79" s="319" t="e">
        <v>#DIV/0!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</row>
    <row r="80" spans="1:26" x14ac:dyDescent="0.3">
      <c r="A80" s="318" t="s">
        <v>495</v>
      </c>
      <c r="B80" s="204">
        <v>0</v>
      </c>
      <c r="C80" s="204">
        <v>0</v>
      </c>
      <c r="D80" s="204">
        <v>0</v>
      </c>
      <c r="E80" s="204">
        <v>0</v>
      </c>
      <c r="F80" s="204">
        <v>0</v>
      </c>
      <c r="G80" s="204">
        <v>0</v>
      </c>
      <c r="H80" s="204">
        <v>0</v>
      </c>
      <c r="I80" s="204">
        <v>0</v>
      </c>
      <c r="J80" s="204">
        <v>0</v>
      </c>
      <c r="K80" s="204">
        <v>0</v>
      </c>
      <c r="L80" s="204">
        <v>0</v>
      </c>
      <c r="M80" s="204">
        <v>0</v>
      </c>
      <c r="N80" s="204">
        <v>0</v>
      </c>
      <c r="O80" s="204">
        <v>0</v>
      </c>
      <c r="P80" s="204">
        <v>0</v>
      </c>
      <c r="Q80" s="204">
        <v>0</v>
      </c>
      <c r="R80" s="204">
        <v>0</v>
      </c>
      <c r="S80" s="239">
        <v>0</v>
      </c>
      <c r="T80" s="319" t="e">
        <v>#DIV/0!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</row>
    <row r="81" spans="1:26" x14ac:dyDescent="0.3">
      <c r="A81" s="314" t="s">
        <v>496</v>
      </c>
      <c r="B81" s="315">
        <v>0</v>
      </c>
      <c r="C81" s="315">
        <v>0</v>
      </c>
      <c r="D81" s="315">
        <v>0</v>
      </c>
      <c r="E81" s="315">
        <v>0</v>
      </c>
      <c r="F81" s="315">
        <v>0</v>
      </c>
      <c r="G81" s="315">
        <v>0</v>
      </c>
      <c r="H81" s="315">
        <v>0</v>
      </c>
      <c r="I81" s="315">
        <v>0</v>
      </c>
      <c r="J81" s="315">
        <v>0</v>
      </c>
      <c r="K81" s="315">
        <v>0</v>
      </c>
      <c r="L81" s="315">
        <v>0</v>
      </c>
      <c r="M81" s="315">
        <v>0</v>
      </c>
      <c r="N81" s="315">
        <v>0</v>
      </c>
      <c r="O81" s="315">
        <v>0</v>
      </c>
      <c r="P81" s="315">
        <v>0</v>
      </c>
      <c r="Q81" s="315">
        <v>0</v>
      </c>
      <c r="R81" s="315">
        <v>0</v>
      </c>
      <c r="S81" s="316">
        <v>0</v>
      </c>
      <c r="T81" s="317" t="e">
        <v>#DIV/0!</v>
      </c>
      <c r="U81" s="316">
        <v>0</v>
      </c>
      <c r="V81" s="316">
        <v>0</v>
      </c>
      <c r="W81" s="316">
        <v>0</v>
      </c>
      <c r="X81" s="316">
        <v>0</v>
      </c>
      <c r="Y81" s="316">
        <v>0</v>
      </c>
      <c r="Z81" s="316">
        <v>0</v>
      </c>
    </row>
    <row r="82" spans="1:26" x14ac:dyDescent="0.3">
      <c r="A82" s="322" t="s">
        <v>497</v>
      </c>
      <c r="B82" s="204">
        <v>0</v>
      </c>
      <c r="C82" s="204">
        <v>0</v>
      </c>
      <c r="D82" s="204">
        <v>0</v>
      </c>
      <c r="E82" s="204">
        <v>0</v>
      </c>
      <c r="F82" s="204">
        <v>0</v>
      </c>
      <c r="G82" s="204">
        <v>0</v>
      </c>
      <c r="H82" s="204">
        <v>0</v>
      </c>
      <c r="I82" s="204">
        <v>0</v>
      </c>
      <c r="J82" s="204">
        <v>0</v>
      </c>
      <c r="K82" s="204">
        <v>0</v>
      </c>
      <c r="L82" s="204">
        <v>0</v>
      </c>
      <c r="M82" s="204">
        <v>0</v>
      </c>
      <c r="N82" s="204">
        <v>0</v>
      </c>
      <c r="O82" s="204">
        <v>0</v>
      </c>
      <c r="P82" s="204">
        <v>0</v>
      </c>
      <c r="Q82" s="204">
        <v>0</v>
      </c>
      <c r="R82" s="204">
        <v>0</v>
      </c>
      <c r="S82" s="239">
        <v>0</v>
      </c>
      <c r="T82" s="319" t="e">
        <v>#DIV/0!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</row>
    <row r="83" spans="1:26" x14ac:dyDescent="0.3">
      <c r="A83" s="322" t="s">
        <v>498</v>
      </c>
      <c r="B83" s="204">
        <v>0</v>
      </c>
      <c r="C83" s="204">
        <v>0</v>
      </c>
      <c r="D83" s="204">
        <v>0</v>
      </c>
      <c r="E83" s="204">
        <v>0</v>
      </c>
      <c r="F83" s="204">
        <v>0</v>
      </c>
      <c r="G83" s="204">
        <v>0</v>
      </c>
      <c r="H83" s="204">
        <v>0</v>
      </c>
      <c r="I83" s="204">
        <v>0</v>
      </c>
      <c r="J83" s="204">
        <v>0</v>
      </c>
      <c r="K83" s="204">
        <v>0</v>
      </c>
      <c r="L83" s="204">
        <v>0</v>
      </c>
      <c r="M83" s="204">
        <v>0</v>
      </c>
      <c r="N83" s="204">
        <v>0</v>
      </c>
      <c r="O83" s="204">
        <v>0</v>
      </c>
      <c r="P83" s="204">
        <v>0</v>
      </c>
      <c r="Q83" s="204">
        <v>0</v>
      </c>
      <c r="R83" s="204">
        <v>0</v>
      </c>
      <c r="S83" s="239">
        <v>0</v>
      </c>
      <c r="T83" s="319" t="e">
        <v>#DIV/0!</v>
      </c>
      <c r="U83" s="239">
        <v>0</v>
      </c>
      <c r="V83" s="239">
        <v>0</v>
      </c>
      <c r="W83" s="239">
        <v>0</v>
      </c>
      <c r="X83" s="239">
        <v>0</v>
      </c>
      <c r="Y83" s="239">
        <v>0</v>
      </c>
      <c r="Z83" s="239">
        <v>0</v>
      </c>
    </row>
    <row r="84" spans="1:26" x14ac:dyDescent="0.3">
      <c r="A84" s="322" t="s">
        <v>499</v>
      </c>
      <c r="B84" s="204">
        <v>0</v>
      </c>
      <c r="C84" s="204">
        <v>0</v>
      </c>
      <c r="D84" s="204">
        <v>0</v>
      </c>
      <c r="E84" s="204">
        <v>0</v>
      </c>
      <c r="F84" s="204">
        <v>0</v>
      </c>
      <c r="G84" s="204">
        <v>0</v>
      </c>
      <c r="H84" s="204">
        <v>0</v>
      </c>
      <c r="I84" s="204">
        <v>0</v>
      </c>
      <c r="J84" s="204">
        <v>0</v>
      </c>
      <c r="K84" s="204">
        <v>0</v>
      </c>
      <c r="L84" s="204">
        <v>0</v>
      </c>
      <c r="M84" s="204">
        <v>0</v>
      </c>
      <c r="N84" s="204">
        <v>0</v>
      </c>
      <c r="O84" s="204">
        <v>0</v>
      </c>
      <c r="P84" s="204">
        <v>0</v>
      </c>
      <c r="Q84" s="204">
        <v>0</v>
      </c>
      <c r="R84" s="204">
        <v>0</v>
      </c>
      <c r="S84" s="239">
        <v>0</v>
      </c>
      <c r="T84" s="319" t="e">
        <v>#DIV/0!</v>
      </c>
      <c r="U84" s="239">
        <v>0</v>
      </c>
      <c r="V84" s="239">
        <v>0</v>
      </c>
      <c r="W84" s="239">
        <v>0</v>
      </c>
      <c r="X84" s="239">
        <v>0</v>
      </c>
      <c r="Y84" s="239">
        <v>0</v>
      </c>
      <c r="Z84" s="239">
        <v>0</v>
      </c>
    </row>
    <row r="85" spans="1:26" x14ac:dyDescent="0.3">
      <c r="A85" s="322" t="s">
        <v>500</v>
      </c>
      <c r="B85" s="204">
        <v>0</v>
      </c>
      <c r="C85" s="204">
        <v>0</v>
      </c>
      <c r="D85" s="204">
        <v>0</v>
      </c>
      <c r="E85" s="204">
        <v>0</v>
      </c>
      <c r="F85" s="204">
        <v>0</v>
      </c>
      <c r="G85" s="204">
        <v>0</v>
      </c>
      <c r="H85" s="204">
        <v>0</v>
      </c>
      <c r="I85" s="204">
        <v>0</v>
      </c>
      <c r="J85" s="204">
        <v>0</v>
      </c>
      <c r="K85" s="204">
        <v>0</v>
      </c>
      <c r="L85" s="204">
        <v>0</v>
      </c>
      <c r="M85" s="204">
        <v>0</v>
      </c>
      <c r="N85" s="204">
        <v>0</v>
      </c>
      <c r="O85" s="204">
        <v>0</v>
      </c>
      <c r="P85" s="204">
        <v>0</v>
      </c>
      <c r="Q85" s="204">
        <v>0</v>
      </c>
      <c r="R85" s="204">
        <v>0</v>
      </c>
      <c r="S85" s="239">
        <v>0</v>
      </c>
      <c r="T85" s="319" t="e">
        <v>#DIV/0!</v>
      </c>
      <c r="U85" s="239">
        <v>0</v>
      </c>
      <c r="V85" s="239">
        <v>0</v>
      </c>
      <c r="W85" s="239">
        <v>0</v>
      </c>
      <c r="X85" s="239">
        <v>0</v>
      </c>
      <c r="Y85" s="239">
        <v>0</v>
      </c>
      <c r="Z85" s="239">
        <v>0</v>
      </c>
    </row>
    <row r="86" spans="1:26" x14ac:dyDescent="0.3">
      <c r="A86" s="322" t="s">
        <v>501</v>
      </c>
      <c r="B86" s="204">
        <v>0</v>
      </c>
      <c r="C86" s="204">
        <v>0</v>
      </c>
      <c r="D86" s="204">
        <v>0</v>
      </c>
      <c r="E86" s="204">
        <v>0</v>
      </c>
      <c r="F86" s="204">
        <v>0</v>
      </c>
      <c r="G86" s="204">
        <v>0</v>
      </c>
      <c r="H86" s="204">
        <v>0</v>
      </c>
      <c r="I86" s="204">
        <v>0</v>
      </c>
      <c r="J86" s="204">
        <v>0</v>
      </c>
      <c r="K86" s="204">
        <v>0</v>
      </c>
      <c r="L86" s="204">
        <v>0</v>
      </c>
      <c r="M86" s="204">
        <v>0</v>
      </c>
      <c r="N86" s="204">
        <v>0</v>
      </c>
      <c r="O86" s="204">
        <v>0</v>
      </c>
      <c r="P86" s="204">
        <v>0</v>
      </c>
      <c r="Q86" s="204">
        <v>0</v>
      </c>
      <c r="R86" s="204">
        <v>0</v>
      </c>
      <c r="S86" s="239">
        <v>0</v>
      </c>
      <c r="T86" s="319" t="e">
        <v>#DIV/0!</v>
      </c>
      <c r="U86" s="239">
        <v>0</v>
      </c>
      <c r="V86" s="239">
        <v>0</v>
      </c>
      <c r="W86" s="239">
        <v>0</v>
      </c>
      <c r="X86" s="239">
        <v>0</v>
      </c>
      <c r="Y86" s="239">
        <v>0</v>
      </c>
      <c r="Z86" s="239">
        <v>0</v>
      </c>
    </row>
    <row r="87" spans="1:26" x14ac:dyDescent="0.3">
      <c r="A87" s="322" t="s">
        <v>502</v>
      </c>
      <c r="B87" s="204">
        <v>0</v>
      </c>
      <c r="C87" s="204">
        <v>0</v>
      </c>
      <c r="D87" s="204">
        <v>0</v>
      </c>
      <c r="E87" s="204">
        <v>0</v>
      </c>
      <c r="F87" s="204">
        <v>0</v>
      </c>
      <c r="G87" s="204">
        <v>0</v>
      </c>
      <c r="H87" s="204">
        <v>0</v>
      </c>
      <c r="I87" s="204">
        <v>0</v>
      </c>
      <c r="J87" s="204">
        <v>0</v>
      </c>
      <c r="K87" s="204">
        <v>0</v>
      </c>
      <c r="L87" s="204">
        <v>0</v>
      </c>
      <c r="M87" s="204">
        <v>0</v>
      </c>
      <c r="N87" s="204">
        <v>0</v>
      </c>
      <c r="O87" s="204">
        <v>0</v>
      </c>
      <c r="P87" s="204">
        <v>0</v>
      </c>
      <c r="Q87" s="204">
        <v>0</v>
      </c>
      <c r="R87" s="204">
        <v>0</v>
      </c>
      <c r="S87" s="239">
        <v>0</v>
      </c>
      <c r="T87" s="319" t="e">
        <v>#DIV/0!</v>
      </c>
      <c r="U87" s="239">
        <v>0</v>
      </c>
      <c r="V87" s="239">
        <v>0</v>
      </c>
      <c r="W87" s="239">
        <v>0</v>
      </c>
      <c r="X87" s="239">
        <v>0</v>
      </c>
      <c r="Y87" s="239">
        <v>0</v>
      </c>
      <c r="Z87" s="239">
        <v>0</v>
      </c>
    </row>
    <row r="88" spans="1:26" x14ac:dyDescent="0.3">
      <c r="A88" s="322" t="s">
        <v>503</v>
      </c>
      <c r="B88" s="204">
        <v>0</v>
      </c>
      <c r="C88" s="204">
        <v>0</v>
      </c>
      <c r="D88" s="204">
        <v>0</v>
      </c>
      <c r="E88" s="204">
        <v>0</v>
      </c>
      <c r="F88" s="204">
        <v>0</v>
      </c>
      <c r="G88" s="204">
        <v>0</v>
      </c>
      <c r="H88" s="204">
        <v>0</v>
      </c>
      <c r="I88" s="204">
        <v>0</v>
      </c>
      <c r="J88" s="204">
        <v>0</v>
      </c>
      <c r="K88" s="204">
        <v>0</v>
      </c>
      <c r="L88" s="204">
        <v>0</v>
      </c>
      <c r="M88" s="204">
        <v>0</v>
      </c>
      <c r="N88" s="204">
        <v>0</v>
      </c>
      <c r="O88" s="204">
        <v>0</v>
      </c>
      <c r="P88" s="204">
        <v>0</v>
      </c>
      <c r="Q88" s="204">
        <v>0</v>
      </c>
      <c r="R88" s="204">
        <v>0</v>
      </c>
      <c r="S88" s="239">
        <v>0</v>
      </c>
      <c r="T88" s="319" t="e">
        <v>#DIV/0!</v>
      </c>
      <c r="U88" s="239">
        <v>0</v>
      </c>
      <c r="V88" s="239">
        <v>0</v>
      </c>
      <c r="W88" s="239">
        <v>0</v>
      </c>
      <c r="X88" s="239">
        <v>0</v>
      </c>
      <c r="Y88" s="239">
        <v>0</v>
      </c>
      <c r="Z88" s="239">
        <v>0</v>
      </c>
    </row>
    <row r="89" spans="1:26" x14ac:dyDescent="0.3">
      <c r="A89" s="322" t="s">
        <v>504</v>
      </c>
      <c r="B89" s="204">
        <v>0</v>
      </c>
      <c r="C89" s="204">
        <v>0</v>
      </c>
      <c r="D89" s="204">
        <v>0</v>
      </c>
      <c r="E89" s="204">
        <v>0</v>
      </c>
      <c r="F89" s="204">
        <v>0</v>
      </c>
      <c r="G89" s="204">
        <v>0</v>
      </c>
      <c r="H89" s="204">
        <v>0</v>
      </c>
      <c r="I89" s="204">
        <v>0</v>
      </c>
      <c r="J89" s="204">
        <v>0</v>
      </c>
      <c r="K89" s="204">
        <v>0</v>
      </c>
      <c r="L89" s="204">
        <v>0</v>
      </c>
      <c r="M89" s="204">
        <v>0</v>
      </c>
      <c r="N89" s="204">
        <v>0</v>
      </c>
      <c r="O89" s="204">
        <v>0</v>
      </c>
      <c r="P89" s="204">
        <v>0</v>
      </c>
      <c r="Q89" s="204">
        <v>0</v>
      </c>
      <c r="R89" s="204">
        <v>0</v>
      </c>
      <c r="S89" s="239">
        <v>0</v>
      </c>
      <c r="T89" s="319" t="e">
        <v>#DIV/0!</v>
      </c>
      <c r="U89" s="239">
        <v>0</v>
      </c>
      <c r="V89" s="239">
        <v>0</v>
      </c>
      <c r="W89" s="239">
        <v>0</v>
      </c>
      <c r="X89" s="239">
        <v>0</v>
      </c>
      <c r="Y89" s="239">
        <v>0</v>
      </c>
      <c r="Z89" s="239">
        <v>0</v>
      </c>
    </row>
    <row r="90" spans="1:26" x14ac:dyDescent="0.3">
      <c r="A90" s="322" t="s">
        <v>505</v>
      </c>
      <c r="B90" s="204">
        <v>0</v>
      </c>
      <c r="C90" s="204">
        <v>0</v>
      </c>
      <c r="D90" s="204">
        <v>0</v>
      </c>
      <c r="E90" s="204">
        <v>0</v>
      </c>
      <c r="F90" s="204">
        <v>0</v>
      </c>
      <c r="G90" s="204">
        <v>0</v>
      </c>
      <c r="H90" s="204">
        <v>0</v>
      </c>
      <c r="I90" s="204">
        <v>0</v>
      </c>
      <c r="J90" s="204">
        <v>0</v>
      </c>
      <c r="K90" s="204">
        <v>0</v>
      </c>
      <c r="L90" s="204">
        <v>0</v>
      </c>
      <c r="M90" s="204">
        <v>0</v>
      </c>
      <c r="N90" s="204">
        <v>0</v>
      </c>
      <c r="O90" s="204">
        <v>0</v>
      </c>
      <c r="P90" s="204">
        <v>0</v>
      </c>
      <c r="Q90" s="204">
        <v>0</v>
      </c>
      <c r="R90" s="204">
        <v>0</v>
      </c>
      <c r="S90" s="239">
        <v>0</v>
      </c>
      <c r="T90" s="319" t="e">
        <v>#DIV/0!</v>
      </c>
      <c r="U90" s="239">
        <v>0</v>
      </c>
      <c r="V90" s="239">
        <v>0</v>
      </c>
      <c r="W90" s="239">
        <v>0</v>
      </c>
      <c r="X90" s="239">
        <v>0</v>
      </c>
      <c r="Y90" s="239">
        <v>0</v>
      </c>
      <c r="Z90" s="239">
        <v>0</v>
      </c>
    </row>
    <row r="91" spans="1:26" x14ac:dyDescent="0.3">
      <c r="A91" s="322" t="s">
        <v>506</v>
      </c>
      <c r="B91" s="204">
        <v>0</v>
      </c>
      <c r="C91" s="204">
        <v>0</v>
      </c>
      <c r="D91" s="204">
        <v>0</v>
      </c>
      <c r="E91" s="204">
        <v>0</v>
      </c>
      <c r="F91" s="204">
        <v>0</v>
      </c>
      <c r="G91" s="204">
        <v>0</v>
      </c>
      <c r="H91" s="204">
        <v>0</v>
      </c>
      <c r="I91" s="204">
        <v>0</v>
      </c>
      <c r="J91" s="204">
        <v>0</v>
      </c>
      <c r="K91" s="204">
        <v>0</v>
      </c>
      <c r="L91" s="204">
        <v>0</v>
      </c>
      <c r="M91" s="204">
        <v>0</v>
      </c>
      <c r="N91" s="204">
        <v>0</v>
      </c>
      <c r="O91" s="204">
        <v>0</v>
      </c>
      <c r="P91" s="204">
        <v>0</v>
      </c>
      <c r="Q91" s="204">
        <v>0</v>
      </c>
      <c r="R91" s="204">
        <v>0</v>
      </c>
      <c r="S91" s="239">
        <v>0</v>
      </c>
      <c r="T91" s="319" t="e">
        <v>#DIV/0!</v>
      </c>
      <c r="U91" s="239">
        <v>0</v>
      </c>
      <c r="V91" s="239">
        <v>0</v>
      </c>
      <c r="W91" s="239">
        <v>0</v>
      </c>
      <c r="X91" s="239">
        <v>0</v>
      </c>
      <c r="Y91" s="239">
        <v>0</v>
      </c>
      <c r="Z91" s="239">
        <v>0</v>
      </c>
    </row>
    <row r="92" spans="1:26" x14ac:dyDescent="0.3">
      <c r="A92" s="322" t="s">
        <v>507</v>
      </c>
      <c r="B92" s="204">
        <v>0</v>
      </c>
      <c r="C92" s="204">
        <v>0</v>
      </c>
      <c r="D92" s="204">
        <v>0</v>
      </c>
      <c r="E92" s="204">
        <v>0</v>
      </c>
      <c r="F92" s="204">
        <v>0</v>
      </c>
      <c r="G92" s="204">
        <v>0</v>
      </c>
      <c r="H92" s="204">
        <v>0</v>
      </c>
      <c r="I92" s="204">
        <v>0</v>
      </c>
      <c r="J92" s="204">
        <v>0</v>
      </c>
      <c r="K92" s="204">
        <v>0</v>
      </c>
      <c r="L92" s="204">
        <v>0</v>
      </c>
      <c r="M92" s="204">
        <v>0</v>
      </c>
      <c r="N92" s="204">
        <v>0</v>
      </c>
      <c r="O92" s="204">
        <v>0</v>
      </c>
      <c r="P92" s="204">
        <v>0</v>
      </c>
      <c r="Q92" s="204">
        <v>0</v>
      </c>
      <c r="R92" s="204">
        <v>0</v>
      </c>
      <c r="S92" s="239">
        <v>0</v>
      </c>
      <c r="T92" s="319" t="e">
        <v>#DIV/0!</v>
      </c>
      <c r="U92" s="239">
        <v>0</v>
      </c>
      <c r="V92" s="239">
        <v>0</v>
      </c>
      <c r="W92" s="239">
        <v>0</v>
      </c>
      <c r="X92" s="239">
        <v>0</v>
      </c>
      <c r="Y92" s="239">
        <v>0</v>
      </c>
      <c r="Z92" s="239">
        <v>0</v>
      </c>
    </row>
    <row r="93" spans="1:26" x14ac:dyDescent="0.3">
      <c r="A93" s="322" t="s">
        <v>508</v>
      </c>
      <c r="B93" s="204">
        <v>0</v>
      </c>
      <c r="C93" s="204">
        <v>0</v>
      </c>
      <c r="D93" s="204">
        <v>0</v>
      </c>
      <c r="E93" s="204">
        <v>0</v>
      </c>
      <c r="F93" s="204">
        <v>0</v>
      </c>
      <c r="G93" s="204">
        <v>0</v>
      </c>
      <c r="H93" s="204">
        <v>0</v>
      </c>
      <c r="I93" s="204">
        <v>0</v>
      </c>
      <c r="J93" s="204">
        <v>0</v>
      </c>
      <c r="K93" s="204">
        <v>0</v>
      </c>
      <c r="L93" s="204">
        <v>0</v>
      </c>
      <c r="M93" s="204">
        <v>0</v>
      </c>
      <c r="N93" s="204">
        <v>0</v>
      </c>
      <c r="O93" s="204">
        <v>0</v>
      </c>
      <c r="P93" s="204">
        <v>0</v>
      </c>
      <c r="Q93" s="204">
        <v>0</v>
      </c>
      <c r="R93" s="204">
        <v>0</v>
      </c>
      <c r="S93" s="239">
        <v>0</v>
      </c>
      <c r="T93" s="319" t="e">
        <v>#DIV/0!</v>
      </c>
      <c r="U93" s="239">
        <v>0</v>
      </c>
      <c r="V93" s="239">
        <v>0</v>
      </c>
      <c r="W93" s="239">
        <v>0</v>
      </c>
      <c r="X93" s="239">
        <v>0</v>
      </c>
      <c r="Y93" s="239">
        <v>0</v>
      </c>
      <c r="Z93" s="239">
        <v>0</v>
      </c>
    </row>
    <row r="94" spans="1:26" x14ac:dyDescent="0.3">
      <c r="A94" s="322" t="s">
        <v>509</v>
      </c>
      <c r="B94" s="204">
        <v>0</v>
      </c>
      <c r="C94" s="204">
        <v>0</v>
      </c>
      <c r="D94" s="204">
        <v>0</v>
      </c>
      <c r="E94" s="204">
        <v>0</v>
      </c>
      <c r="F94" s="204">
        <v>0</v>
      </c>
      <c r="G94" s="204">
        <v>0</v>
      </c>
      <c r="H94" s="204">
        <v>0</v>
      </c>
      <c r="I94" s="204">
        <v>0</v>
      </c>
      <c r="J94" s="204">
        <v>0</v>
      </c>
      <c r="K94" s="204">
        <v>0</v>
      </c>
      <c r="L94" s="204">
        <v>0</v>
      </c>
      <c r="M94" s="204">
        <v>0</v>
      </c>
      <c r="N94" s="204">
        <v>0</v>
      </c>
      <c r="O94" s="204">
        <v>0</v>
      </c>
      <c r="P94" s="204">
        <v>0</v>
      </c>
      <c r="Q94" s="204">
        <v>0</v>
      </c>
      <c r="R94" s="204">
        <v>0</v>
      </c>
      <c r="S94" s="239">
        <v>0</v>
      </c>
      <c r="T94" s="319" t="e">
        <v>#DIV/0!</v>
      </c>
      <c r="U94" s="239">
        <v>0</v>
      </c>
      <c r="V94" s="239">
        <v>0</v>
      </c>
      <c r="W94" s="239">
        <v>0</v>
      </c>
      <c r="X94" s="239">
        <v>0</v>
      </c>
      <c r="Y94" s="239">
        <v>0</v>
      </c>
      <c r="Z94" s="239">
        <v>0</v>
      </c>
    </row>
    <row r="95" spans="1:26" x14ac:dyDescent="0.3">
      <c r="A95" s="322" t="s">
        <v>510</v>
      </c>
      <c r="B95" s="204">
        <v>0</v>
      </c>
      <c r="C95" s="204">
        <v>0</v>
      </c>
      <c r="D95" s="204">
        <v>0</v>
      </c>
      <c r="E95" s="204">
        <v>0</v>
      </c>
      <c r="F95" s="204">
        <v>0</v>
      </c>
      <c r="G95" s="204">
        <v>0</v>
      </c>
      <c r="H95" s="204">
        <v>0</v>
      </c>
      <c r="I95" s="204">
        <v>0</v>
      </c>
      <c r="J95" s="204">
        <v>0</v>
      </c>
      <c r="K95" s="204">
        <v>0</v>
      </c>
      <c r="L95" s="204">
        <v>0</v>
      </c>
      <c r="M95" s="204">
        <v>0</v>
      </c>
      <c r="N95" s="204">
        <v>0</v>
      </c>
      <c r="O95" s="204">
        <v>0</v>
      </c>
      <c r="P95" s="204">
        <v>0</v>
      </c>
      <c r="Q95" s="204">
        <v>0</v>
      </c>
      <c r="R95" s="204">
        <v>0</v>
      </c>
      <c r="S95" s="239">
        <v>0</v>
      </c>
      <c r="T95" s="319" t="e">
        <v>#DIV/0!</v>
      </c>
      <c r="U95" s="239">
        <v>0</v>
      </c>
      <c r="V95" s="239">
        <v>0</v>
      </c>
      <c r="W95" s="239">
        <v>0</v>
      </c>
      <c r="X95" s="239">
        <v>0</v>
      </c>
      <c r="Y95" s="239">
        <v>0</v>
      </c>
      <c r="Z95" s="239">
        <v>0</v>
      </c>
    </row>
    <row r="96" spans="1:26" x14ac:dyDescent="0.3">
      <c r="A96" s="322" t="s">
        <v>511</v>
      </c>
      <c r="B96" s="204">
        <v>0</v>
      </c>
      <c r="C96" s="204">
        <v>0</v>
      </c>
      <c r="D96" s="204">
        <v>0</v>
      </c>
      <c r="E96" s="204">
        <v>0</v>
      </c>
      <c r="F96" s="204">
        <v>0</v>
      </c>
      <c r="G96" s="204">
        <v>0</v>
      </c>
      <c r="H96" s="204">
        <v>0</v>
      </c>
      <c r="I96" s="204">
        <v>0</v>
      </c>
      <c r="J96" s="204">
        <v>0</v>
      </c>
      <c r="K96" s="204">
        <v>0</v>
      </c>
      <c r="L96" s="204">
        <v>0</v>
      </c>
      <c r="M96" s="204">
        <v>0</v>
      </c>
      <c r="N96" s="204">
        <v>0</v>
      </c>
      <c r="O96" s="204">
        <v>0</v>
      </c>
      <c r="P96" s="204">
        <v>0</v>
      </c>
      <c r="Q96" s="204">
        <v>0</v>
      </c>
      <c r="R96" s="204">
        <v>0</v>
      </c>
      <c r="S96" s="239">
        <v>0</v>
      </c>
      <c r="T96" s="319" t="e">
        <v>#DIV/0!</v>
      </c>
      <c r="U96" s="239">
        <v>0</v>
      </c>
      <c r="V96" s="239">
        <v>0</v>
      </c>
      <c r="W96" s="239">
        <v>0</v>
      </c>
      <c r="X96" s="239">
        <v>0</v>
      </c>
      <c r="Y96" s="239">
        <v>0</v>
      </c>
      <c r="Z96" s="239">
        <v>0</v>
      </c>
    </row>
    <row r="97" spans="1:26" x14ac:dyDescent="0.3">
      <c r="A97" s="322" t="s">
        <v>512</v>
      </c>
      <c r="B97" s="204">
        <v>0</v>
      </c>
      <c r="C97" s="204">
        <v>0</v>
      </c>
      <c r="D97" s="204">
        <v>0</v>
      </c>
      <c r="E97" s="204">
        <v>0</v>
      </c>
      <c r="F97" s="204">
        <v>0</v>
      </c>
      <c r="G97" s="204">
        <v>0</v>
      </c>
      <c r="H97" s="204">
        <v>0</v>
      </c>
      <c r="I97" s="204">
        <v>0</v>
      </c>
      <c r="J97" s="204">
        <v>0</v>
      </c>
      <c r="K97" s="204">
        <v>0</v>
      </c>
      <c r="L97" s="204">
        <v>0</v>
      </c>
      <c r="M97" s="204">
        <v>0</v>
      </c>
      <c r="N97" s="204">
        <v>0</v>
      </c>
      <c r="O97" s="204">
        <v>0</v>
      </c>
      <c r="P97" s="204">
        <v>0</v>
      </c>
      <c r="Q97" s="204">
        <v>0</v>
      </c>
      <c r="R97" s="204">
        <v>0</v>
      </c>
      <c r="S97" s="239">
        <v>0</v>
      </c>
      <c r="T97" s="319" t="e">
        <v>#DIV/0!</v>
      </c>
      <c r="U97" s="239">
        <v>0</v>
      </c>
      <c r="V97" s="239">
        <v>0</v>
      </c>
      <c r="W97" s="239">
        <v>0</v>
      </c>
      <c r="X97" s="239">
        <v>0</v>
      </c>
      <c r="Y97" s="239">
        <v>0</v>
      </c>
      <c r="Z97" s="239">
        <v>0</v>
      </c>
    </row>
    <row r="98" spans="1:26" x14ac:dyDescent="0.3">
      <c r="A98" s="322" t="s">
        <v>513</v>
      </c>
      <c r="B98" s="204">
        <v>0</v>
      </c>
      <c r="C98" s="204">
        <v>0</v>
      </c>
      <c r="D98" s="204">
        <v>0</v>
      </c>
      <c r="E98" s="204">
        <v>0</v>
      </c>
      <c r="F98" s="204">
        <v>0</v>
      </c>
      <c r="G98" s="204">
        <v>0</v>
      </c>
      <c r="H98" s="204">
        <v>0</v>
      </c>
      <c r="I98" s="204">
        <v>0</v>
      </c>
      <c r="J98" s="204">
        <v>0</v>
      </c>
      <c r="K98" s="204">
        <v>0</v>
      </c>
      <c r="L98" s="204">
        <v>0</v>
      </c>
      <c r="M98" s="204">
        <v>0</v>
      </c>
      <c r="N98" s="204">
        <v>0</v>
      </c>
      <c r="O98" s="204">
        <v>0</v>
      </c>
      <c r="P98" s="204">
        <v>0</v>
      </c>
      <c r="Q98" s="204">
        <v>0</v>
      </c>
      <c r="R98" s="204">
        <v>0</v>
      </c>
      <c r="S98" s="239">
        <v>0</v>
      </c>
      <c r="T98" s="319" t="e">
        <v>#DIV/0!</v>
      </c>
      <c r="U98" s="239">
        <v>0</v>
      </c>
      <c r="V98" s="239">
        <v>0</v>
      </c>
      <c r="W98" s="239">
        <v>0</v>
      </c>
      <c r="X98" s="239">
        <v>0</v>
      </c>
      <c r="Y98" s="239">
        <v>0</v>
      </c>
      <c r="Z98" s="239">
        <v>0</v>
      </c>
    </row>
    <row r="99" spans="1:26" x14ac:dyDescent="0.3">
      <c r="A99" s="322" t="s">
        <v>514</v>
      </c>
      <c r="B99" s="204">
        <v>0</v>
      </c>
      <c r="C99" s="204">
        <v>0</v>
      </c>
      <c r="D99" s="204">
        <v>0</v>
      </c>
      <c r="E99" s="204">
        <v>0</v>
      </c>
      <c r="F99" s="204">
        <v>0</v>
      </c>
      <c r="G99" s="204">
        <v>0</v>
      </c>
      <c r="H99" s="204">
        <v>0</v>
      </c>
      <c r="I99" s="204">
        <v>0</v>
      </c>
      <c r="J99" s="204">
        <v>0</v>
      </c>
      <c r="K99" s="204">
        <v>0</v>
      </c>
      <c r="L99" s="204">
        <v>0</v>
      </c>
      <c r="M99" s="204">
        <v>0</v>
      </c>
      <c r="N99" s="204">
        <v>0</v>
      </c>
      <c r="O99" s="204">
        <v>0</v>
      </c>
      <c r="P99" s="204">
        <v>0</v>
      </c>
      <c r="Q99" s="204">
        <v>0</v>
      </c>
      <c r="R99" s="204">
        <v>0</v>
      </c>
      <c r="S99" s="239">
        <v>0</v>
      </c>
      <c r="T99" s="319" t="e">
        <v>#DIV/0!</v>
      </c>
      <c r="U99" s="239">
        <v>0</v>
      </c>
      <c r="V99" s="239">
        <v>0</v>
      </c>
      <c r="W99" s="239">
        <v>0</v>
      </c>
      <c r="X99" s="239">
        <v>0</v>
      </c>
      <c r="Y99" s="239">
        <v>0</v>
      </c>
      <c r="Z99" s="239">
        <v>0</v>
      </c>
    </row>
    <row r="100" spans="1:26" x14ac:dyDescent="0.3">
      <c r="A100" s="322" t="s">
        <v>515</v>
      </c>
      <c r="B100" s="204">
        <v>0</v>
      </c>
      <c r="C100" s="204">
        <v>0</v>
      </c>
      <c r="D100" s="204">
        <v>0</v>
      </c>
      <c r="E100" s="204">
        <v>0</v>
      </c>
      <c r="F100" s="204">
        <v>0</v>
      </c>
      <c r="G100" s="204">
        <v>0</v>
      </c>
      <c r="H100" s="204">
        <v>0</v>
      </c>
      <c r="I100" s="204">
        <v>0</v>
      </c>
      <c r="J100" s="204">
        <v>0</v>
      </c>
      <c r="K100" s="204">
        <v>0</v>
      </c>
      <c r="L100" s="204">
        <v>0</v>
      </c>
      <c r="M100" s="204">
        <v>0</v>
      </c>
      <c r="N100" s="204">
        <v>0</v>
      </c>
      <c r="O100" s="204">
        <v>0</v>
      </c>
      <c r="P100" s="204">
        <v>0</v>
      </c>
      <c r="Q100" s="204">
        <v>0</v>
      </c>
      <c r="R100" s="204">
        <v>0</v>
      </c>
      <c r="S100" s="239">
        <v>0</v>
      </c>
      <c r="T100" s="319" t="e">
        <v>#DIV/0!</v>
      </c>
      <c r="U100" s="239">
        <v>0</v>
      </c>
      <c r="V100" s="239">
        <v>0</v>
      </c>
      <c r="W100" s="239">
        <v>0</v>
      </c>
      <c r="X100" s="239">
        <v>0</v>
      </c>
      <c r="Y100" s="239">
        <v>0</v>
      </c>
      <c r="Z100" s="239">
        <v>0</v>
      </c>
    </row>
    <row r="101" spans="1:26" x14ac:dyDescent="0.3">
      <c r="A101" s="322" t="s">
        <v>516</v>
      </c>
      <c r="B101" s="204">
        <v>0</v>
      </c>
      <c r="C101" s="204">
        <v>0</v>
      </c>
      <c r="D101" s="204">
        <v>0</v>
      </c>
      <c r="E101" s="204">
        <v>0</v>
      </c>
      <c r="F101" s="204">
        <v>0</v>
      </c>
      <c r="G101" s="204">
        <v>0</v>
      </c>
      <c r="H101" s="204">
        <v>0</v>
      </c>
      <c r="I101" s="204">
        <v>0</v>
      </c>
      <c r="J101" s="204">
        <v>0</v>
      </c>
      <c r="K101" s="204">
        <v>0</v>
      </c>
      <c r="L101" s="204">
        <v>0</v>
      </c>
      <c r="M101" s="204">
        <v>0</v>
      </c>
      <c r="N101" s="204">
        <v>0</v>
      </c>
      <c r="O101" s="204">
        <v>0</v>
      </c>
      <c r="P101" s="204">
        <v>0</v>
      </c>
      <c r="Q101" s="204">
        <v>0</v>
      </c>
      <c r="R101" s="204">
        <v>0</v>
      </c>
      <c r="S101" s="239">
        <v>0</v>
      </c>
      <c r="T101" s="319" t="e">
        <v>#DIV/0!</v>
      </c>
      <c r="U101" s="239">
        <v>0</v>
      </c>
      <c r="V101" s="239">
        <v>0</v>
      </c>
      <c r="W101" s="239">
        <v>0</v>
      </c>
      <c r="X101" s="239">
        <v>0</v>
      </c>
      <c r="Y101" s="239">
        <v>0</v>
      </c>
      <c r="Z101" s="239">
        <v>0</v>
      </c>
    </row>
    <row r="102" spans="1:26" x14ac:dyDescent="0.3">
      <c r="A102" s="322" t="s">
        <v>517</v>
      </c>
      <c r="B102" s="204">
        <v>0</v>
      </c>
      <c r="C102" s="204">
        <v>0</v>
      </c>
      <c r="D102" s="204">
        <v>0</v>
      </c>
      <c r="E102" s="204">
        <v>0</v>
      </c>
      <c r="F102" s="204">
        <v>0</v>
      </c>
      <c r="G102" s="204">
        <v>0</v>
      </c>
      <c r="H102" s="204">
        <v>0</v>
      </c>
      <c r="I102" s="204">
        <v>0</v>
      </c>
      <c r="J102" s="204">
        <v>0</v>
      </c>
      <c r="K102" s="204">
        <v>0</v>
      </c>
      <c r="L102" s="204">
        <v>0</v>
      </c>
      <c r="M102" s="204">
        <v>0</v>
      </c>
      <c r="N102" s="204">
        <v>0</v>
      </c>
      <c r="O102" s="204">
        <v>0</v>
      </c>
      <c r="P102" s="204">
        <v>0</v>
      </c>
      <c r="Q102" s="204">
        <v>0</v>
      </c>
      <c r="R102" s="204">
        <v>0</v>
      </c>
      <c r="S102" s="239">
        <v>0</v>
      </c>
      <c r="T102" s="319" t="e">
        <v>#DIV/0!</v>
      </c>
      <c r="U102" s="239">
        <v>0</v>
      </c>
      <c r="V102" s="239">
        <v>0</v>
      </c>
      <c r="W102" s="239">
        <v>0</v>
      </c>
      <c r="X102" s="239">
        <v>0</v>
      </c>
      <c r="Y102" s="239">
        <v>0</v>
      </c>
      <c r="Z102" s="239">
        <v>0</v>
      </c>
    </row>
    <row r="103" spans="1:26" x14ac:dyDescent="0.3">
      <c r="A103" s="322" t="s">
        <v>518</v>
      </c>
      <c r="B103" s="204">
        <v>0</v>
      </c>
      <c r="C103" s="204">
        <v>0</v>
      </c>
      <c r="D103" s="204">
        <v>0</v>
      </c>
      <c r="E103" s="204">
        <v>0</v>
      </c>
      <c r="F103" s="204">
        <v>0</v>
      </c>
      <c r="G103" s="204">
        <v>0</v>
      </c>
      <c r="H103" s="204">
        <v>0</v>
      </c>
      <c r="I103" s="204">
        <v>0</v>
      </c>
      <c r="J103" s="204">
        <v>0</v>
      </c>
      <c r="K103" s="204">
        <v>0</v>
      </c>
      <c r="L103" s="204">
        <v>0</v>
      </c>
      <c r="M103" s="204">
        <v>0</v>
      </c>
      <c r="N103" s="204">
        <v>0</v>
      </c>
      <c r="O103" s="204">
        <v>0</v>
      </c>
      <c r="P103" s="204">
        <v>0</v>
      </c>
      <c r="Q103" s="204">
        <v>0</v>
      </c>
      <c r="R103" s="204">
        <v>0</v>
      </c>
      <c r="S103" s="239">
        <v>0</v>
      </c>
      <c r="T103" s="319" t="e">
        <v>#DIV/0!</v>
      </c>
      <c r="U103" s="239">
        <v>0</v>
      </c>
      <c r="V103" s="239">
        <v>0</v>
      </c>
      <c r="W103" s="239">
        <v>0</v>
      </c>
      <c r="X103" s="239">
        <v>0</v>
      </c>
      <c r="Y103" s="239">
        <v>0</v>
      </c>
      <c r="Z103" s="239">
        <v>0</v>
      </c>
    </row>
    <row r="104" spans="1:26" x14ac:dyDescent="0.3">
      <c r="A104" s="322" t="s">
        <v>519</v>
      </c>
      <c r="B104" s="204">
        <v>0</v>
      </c>
      <c r="C104" s="204">
        <v>0</v>
      </c>
      <c r="D104" s="204">
        <v>0</v>
      </c>
      <c r="E104" s="204">
        <v>0</v>
      </c>
      <c r="F104" s="204">
        <v>0</v>
      </c>
      <c r="G104" s="204">
        <v>0</v>
      </c>
      <c r="H104" s="204">
        <v>0</v>
      </c>
      <c r="I104" s="204">
        <v>0</v>
      </c>
      <c r="J104" s="204">
        <v>0</v>
      </c>
      <c r="K104" s="204">
        <v>0</v>
      </c>
      <c r="L104" s="204">
        <v>0</v>
      </c>
      <c r="M104" s="204">
        <v>0</v>
      </c>
      <c r="N104" s="204">
        <v>0</v>
      </c>
      <c r="O104" s="204">
        <v>0</v>
      </c>
      <c r="P104" s="204">
        <v>0</v>
      </c>
      <c r="Q104" s="204">
        <v>0</v>
      </c>
      <c r="R104" s="204">
        <v>0</v>
      </c>
      <c r="S104" s="239">
        <v>0</v>
      </c>
      <c r="T104" s="319" t="e">
        <v>#DIV/0!</v>
      </c>
      <c r="U104" s="239">
        <v>0</v>
      </c>
      <c r="V104" s="239">
        <v>0</v>
      </c>
      <c r="W104" s="239">
        <v>0</v>
      </c>
      <c r="X104" s="239">
        <v>0</v>
      </c>
      <c r="Y104" s="239">
        <v>0</v>
      </c>
      <c r="Z104" s="239">
        <v>0</v>
      </c>
    </row>
    <row r="105" spans="1:26" x14ac:dyDescent="0.3">
      <c r="A105" s="322" t="s">
        <v>520</v>
      </c>
      <c r="B105" s="204">
        <v>0</v>
      </c>
      <c r="C105" s="204">
        <v>0</v>
      </c>
      <c r="D105" s="204">
        <v>0</v>
      </c>
      <c r="E105" s="204">
        <v>0</v>
      </c>
      <c r="F105" s="204">
        <v>0</v>
      </c>
      <c r="G105" s="204">
        <v>0</v>
      </c>
      <c r="H105" s="204">
        <v>0</v>
      </c>
      <c r="I105" s="204">
        <v>0</v>
      </c>
      <c r="J105" s="204">
        <v>0</v>
      </c>
      <c r="K105" s="204">
        <v>0</v>
      </c>
      <c r="L105" s="204">
        <v>0</v>
      </c>
      <c r="M105" s="204">
        <v>0</v>
      </c>
      <c r="N105" s="204">
        <v>0</v>
      </c>
      <c r="O105" s="204">
        <v>0</v>
      </c>
      <c r="P105" s="204">
        <v>0</v>
      </c>
      <c r="Q105" s="204">
        <v>0</v>
      </c>
      <c r="R105" s="204">
        <v>0</v>
      </c>
      <c r="S105" s="239">
        <v>0</v>
      </c>
      <c r="T105" s="319" t="e">
        <v>#DIV/0!</v>
      </c>
      <c r="U105" s="239">
        <v>0</v>
      </c>
      <c r="V105" s="239">
        <v>0</v>
      </c>
      <c r="W105" s="239">
        <v>0</v>
      </c>
      <c r="X105" s="239">
        <v>0</v>
      </c>
      <c r="Y105" s="239">
        <v>0</v>
      </c>
      <c r="Z105" s="239">
        <v>0</v>
      </c>
    </row>
    <row r="106" spans="1:26" x14ac:dyDescent="0.3">
      <c r="A106" s="322" t="s">
        <v>521</v>
      </c>
      <c r="B106" s="204">
        <v>0</v>
      </c>
      <c r="C106" s="204">
        <v>0</v>
      </c>
      <c r="D106" s="204">
        <v>0</v>
      </c>
      <c r="E106" s="204">
        <v>0</v>
      </c>
      <c r="F106" s="204">
        <v>0</v>
      </c>
      <c r="G106" s="204">
        <v>0</v>
      </c>
      <c r="H106" s="204">
        <v>0</v>
      </c>
      <c r="I106" s="204">
        <v>0</v>
      </c>
      <c r="J106" s="204">
        <v>0</v>
      </c>
      <c r="K106" s="204">
        <v>0</v>
      </c>
      <c r="L106" s="204">
        <v>0</v>
      </c>
      <c r="M106" s="204">
        <v>0</v>
      </c>
      <c r="N106" s="204">
        <v>0</v>
      </c>
      <c r="O106" s="204">
        <v>0</v>
      </c>
      <c r="P106" s="204">
        <v>0</v>
      </c>
      <c r="Q106" s="204">
        <v>0</v>
      </c>
      <c r="R106" s="204">
        <v>0</v>
      </c>
      <c r="S106" s="239">
        <v>0</v>
      </c>
      <c r="T106" s="319" t="e">
        <v>#DIV/0!</v>
      </c>
      <c r="U106" s="239">
        <v>0</v>
      </c>
      <c r="V106" s="239">
        <v>0</v>
      </c>
      <c r="W106" s="239">
        <v>0</v>
      </c>
      <c r="X106" s="239">
        <v>0</v>
      </c>
      <c r="Y106" s="239">
        <v>0</v>
      </c>
      <c r="Z106" s="239">
        <v>0</v>
      </c>
    </row>
    <row r="107" spans="1:26" x14ac:dyDescent="0.3">
      <c r="A107" s="322" t="s">
        <v>522</v>
      </c>
      <c r="B107" s="204">
        <v>0</v>
      </c>
      <c r="C107" s="204">
        <v>0</v>
      </c>
      <c r="D107" s="204">
        <v>0</v>
      </c>
      <c r="E107" s="204">
        <v>0</v>
      </c>
      <c r="F107" s="204">
        <v>0</v>
      </c>
      <c r="G107" s="204">
        <v>0</v>
      </c>
      <c r="H107" s="204">
        <v>0</v>
      </c>
      <c r="I107" s="204">
        <v>0</v>
      </c>
      <c r="J107" s="204">
        <v>0</v>
      </c>
      <c r="K107" s="204">
        <v>0</v>
      </c>
      <c r="L107" s="204">
        <v>0</v>
      </c>
      <c r="M107" s="204">
        <v>0</v>
      </c>
      <c r="N107" s="204">
        <v>0</v>
      </c>
      <c r="O107" s="204">
        <v>0</v>
      </c>
      <c r="P107" s="204">
        <v>0</v>
      </c>
      <c r="Q107" s="204">
        <v>0</v>
      </c>
      <c r="R107" s="204">
        <v>0</v>
      </c>
      <c r="S107" s="239">
        <v>0</v>
      </c>
      <c r="T107" s="319" t="e">
        <v>#DIV/0!</v>
      </c>
      <c r="U107" s="239">
        <v>0</v>
      </c>
      <c r="V107" s="239">
        <v>0</v>
      </c>
      <c r="W107" s="239">
        <v>0</v>
      </c>
      <c r="X107" s="239">
        <v>0</v>
      </c>
      <c r="Y107" s="239">
        <v>0</v>
      </c>
      <c r="Z107" s="239">
        <v>0</v>
      </c>
    </row>
    <row r="108" spans="1:26" x14ac:dyDescent="0.3">
      <c r="A108" s="314" t="s">
        <v>523</v>
      </c>
      <c r="B108" s="315">
        <v>30000</v>
      </c>
      <c r="C108" s="315">
        <v>16320</v>
      </c>
      <c r="D108" s="315">
        <v>16320</v>
      </c>
      <c r="E108" s="315">
        <v>15598.800000000001</v>
      </c>
      <c r="F108" s="315">
        <v>15598.800000000001</v>
      </c>
      <c r="G108" s="315">
        <v>1317.6</v>
      </c>
      <c r="H108" s="315">
        <v>1605.6</v>
      </c>
      <c r="I108" s="315">
        <v>1634.4</v>
      </c>
      <c r="J108" s="315">
        <v>1915.2</v>
      </c>
      <c r="K108" s="315">
        <v>1785.6</v>
      </c>
      <c r="L108" s="315">
        <v>2087.2800000000002</v>
      </c>
      <c r="M108" s="315">
        <v>1677.6</v>
      </c>
      <c r="N108" s="315">
        <v>1735.2</v>
      </c>
      <c r="O108" s="315">
        <v>1840.3200000000002</v>
      </c>
      <c r="P108" s="315">
        <v>0</v>
      </c>
      <c r="Q108" s="315">
        <v>0</v>
      </c>
      <c r="R108" s="315">
        <v>0</v>
      </c>
      <c r="S108" s="316">
        <v>15598.800000000001</v>
      </c>
      <c r="T108" s="317">
        <v>0.95580882352941188</v>
      </c>
      <c r="U108" s="316">
        <v>721.19999999999891</v>
      </c>
      <c r="V108" s="316">
        <v>0</v>
      </c>
      <c r="W108" s="316">
        <v>721.19999999999891</v>
      </c>
      <c r="X108" s="316">
        <v>721.19999999999891</v>
      </c>
      <c r="Y108" s="316">
        <v>0</v>
      </c>
      <c r="Z108" s="316">
        <v>0</v>
      </c>
    </row>
    <row r="109" spans="1:26" x14ac:dyDescent="0.3">
      <c r="A109" s="322" t="s">
        <v>524</v>
      </c>
      <c r="B109" s="204">
        <v>0</v>
      </c>
      <c r="C109" s="204">
        <v>0</v>
      </c>
      <c r="D109" s="204">
        <v>0</v>
      </c>
      <c r="E109" s="204">
        <v>0</v>
      </c>
      <c r="F109" s="204">
        <v>0</v>
      </c>
      <c r="G109" s="204">
        <v>0</v>
      </c>
      <c r="H109" s="204">
        <v>0</v>
      </c>
      <c r="I109" s="204">
        <v>0</v>
      </c>
      <c r="J109" s="204">
        <v>0</v>
      </c>
      <c r="K109" s="204">
        <v>0</v>
      </c>
      <c r="L109" s="204">
        <v>0</v>
      </c>
      <c r="M109" s="204">
        <v>0</v>
      </c>
      <c r="N109" s="204">
        <v>0</v>
      </c>
      <c r="O109" s="204">
        <v>0</v>
      </c>
      <c r="P109" s="204">
        <v>0</v>
      </c>
      <c r="Q109" s="204">
        <v>0</v>
      </c>
      <c r="R109" s="204">
        <v>0</v>
      </c>
      <c r="S109" s="239">
        <v>0</v>
      </c>
      <c r="T109" s="319" t="e">
        <v>#DIV/0!</v>
      </c>
      <c r="U109" s="239">
        <v>0</v>
      </c>
      <c r="V109" s="239">
        <v>0</v>
      </c>
      <c r="W109" s="239">
        <v>0</v>
      </c>
      <c r="X109" s="239">
        <v>0</v>
      </c>
      <c r="Y109" s="239">
        <v>0</v>
      </c>
      <c r="Z109" s="239">
        <v>0</v>
      </c>
    </row>
    <row r="110" spans="1:26" x14ac:dyDescent="0.3">
      <c r="A110" s="322" t="s">
        <v>525</v>
      </c>
      <c r="B110" s="204">
        <v>30000</v>
      </c>
      <c r="C110" s="204">
        <v>16320</v>
      </c>
      <c r="D110" s="204">
        <v>16320</v>
      </c>
      <c r="E110" s="204">
        <v>15598.800000000001</v>
      </c>
      <c r="F110" s="204">
        <v>15598.800000000001</v>
      </c>
      <c r="G110" s="204">
        <v>1317.6</v>
      </c>
      <c r="H110" s="204">
        <v>1605.6</v>
      </c>
      <c r="I110" s="204">
        <v>1634.4</v>
      </c>
      <c r="J110" s="204">
        <v>1915.2</v>
      </c>
      <c r="K110" s="204">
        <v>1785.6</v>
      </c>
      <c r="L110" s="204">
        <v>2087.2800000000002</v>
      </c>
      <c r="M110" s="204">
        <v>1677.6</v>
      </c>
      <c r="N110" s="204">
        <v>1735.2</v>
      </c>
      <c r="O110" s="204">
        <v>1840.3200000000002</v>
      </c>
      <c r="P110" s="204">
        <v>0</v>
      </c>
      <c r="Q110" s="204">
        <v>0</v>
      </c>
      <c r="R110" s="204">
        <v>0</v>
      </c>
      <c r="S110" s="239">
        <v>15598.800000000001</v>
      </c>
      <c r="T110" s="319">
        <v>0.95580882352941188</v>
      </c>
      <c r="U110" s="239">
        <v>721.19999999999891</v>
      </c>
      <c r="V110" s="239">
        <v>0</v>
      </c>
      <c r="W110" s="239">
        <v>721.19999999999891</v>
      </c>
      <c r="X110" s="239">
        <v>721.19999999999891</v>
      </c>
      <c r="Y110" s="239">
        <v>0</v>
      </c>
      <c r="Z110" s="239">
        <v>0</v>
      </c>
    </row>
    <row r="111" spans="1:26" x14ac:dyDescent="0.3">
      <c r="A111" s="322" t="s">
        <v>526</v>
      </c>
      <c r="B111" s="204">
        <v>0</v>
      </c>
      <c r="C111" s="204">
        <v>0</v>
      </c>
      <c r="D111" s="204">
        <v>0</v>
      </c>
      <c r="E111" s="204">
        <v>0</v>
      </c>
      <c r="F111" s="204">
        <v>0</v>
      </c>
      <c r="G111" s="204">
        <v>0</v>
      </c>
      <c r="H111" s="204">
        <v>0</v>
      </c>
      <c r="I111" s="204">
        <v>0</v>
      </c>
      <c r="J111" s="204">
        <v>0</v>
      </c>
      <c r="K111" s="204">
        <v>0</v>
      </c>
      <c r="L111" s="204">
        <v>0</v>
      </c>
      <c r="M111" s="204">
        <v>0</v>
      </c>
      <c r="N111" s="204">
        <v>0</v>
      </c>
      <c r="O111" s="204">
        <v>0</v>
      </c>
      <c r="P111" s="204">
        <v>0</v>
      </c>
      <c r="Q111" s="204">
        <v>0</v>
      </c>
      <c r="R111" s="204">
        <v>0</v>
      </c>
      <c r="S111" s="239">
        <v>0</v>
      </c>
      <c r="T111" s="319" t="e">
        <v>#DIV/0!</v>
      </c>
      <c r="U111" s="239">
        <v>0</v>
      </c>
      <c r="V111" s="239">
        <v>0</v>
      </c>
      <c r="W111" s="239">
        <v>0</v>
      </c>
      <c r="X111" s="239">
        <v>0</v>
      </c>
      <c r="Y111" s="239">
        <v>0</v>
      </c>
      <c r="Z111" s="239">
        <v>0</v>
      </c>
    </row>
    <row r="112" spans="1:26" x14ac:dyDescent="0.3">
      <c r="A112" s="322" t="s">
        <v>527</v>
      </c>
      <c r="B112" s="204">
        <v>0</v>
      </c>
      <c r="C112" s="204">
        <v>0</v>
      </c>
      <c r="D112" s="204">
        <v>0</v>
      </c>
      <c r="E112" s="204">
        <v>0</v>
      </c>
      <c r="F112" s="204">
        <v>0</v>
      </c>
      <c r="G112" s="204">
        <v>0</v>
      </c>
      <c r="H112" s="204">
        <v>0</v>
      </c>
      <c r="I112" s="204">
        <v>0</v>
      </c>
      <c r="J112" s="204">
        <v>0</v>
      </c>
      <c r="K112" s="204">
        <v>0</v>
      </c>
      <c r="L112" s="204">
        <v>0</v>
      </c>
      <c r="M112" s="204">
        <v>0</v>
      </c>
      <c r="N112" s="204">
        <v>0</v>
      </c>
      <c r="O112" s="204">
        <v>0</v>
      </c>
      <c r="P112" s="204">
        <v>0</v>
      </c>
      <c r="Q112" s="204">
        <v>0</v>
      </c>
      <c r="R112" s="204">
        <v>0</v>
      </c>
      <c r="S112" s="239">
        <v>0</v>
      </c>
      <c r="T112" s="319" t="e">
        <v>#DIV/0!</v>
      </c>
      <c r="U112" s="239">
        <v>0</v>
      </c>
      <c r="V112" s="239">
        <v>0</v>
      </c>
      <c r="W112" s="239">
        <v>0</v>
      </c>
      <c r="X112" s="239">
        <v>0</v>
      </c>
      <c r="Y112" s="239">
        <v>0</v>
      </c>
      <c r="Z112" s="239">
        <v>0</v>
      </c>
    </row>
    <row r="113" spans="1:26" x14ac:dyDescent="0.3">
      <c r="A113" s="314" t="s">
        <v>528</v>
      </c>
      <c r="B113" s="315">
        <v>54600</v>
      </c>
      <c r="C113" s="315">
        <v>54600</v>
      </c>
      <c r="D113" s="315">
        <v>54600</v>
      </c>
      <c r="E113" s="315">
        <v>41100</v>
      </c>
      <c r="F113" s="315">
        <v>30800</v>
      </c>
      <c r="G113" s="315">
        <v>0</v>
      </c>
      <c r="H113" s="315">
        <v>0</v>
      </c>
      <c r="I113" s="315">
        <v>12200</v>
      </c>
      <c r="J113" s="315">
        <v>0</v>
      </c>
      <c r="K113" s="315">
        <v>2575</v>
      </c>
      <c r="L113" s="315">
        <v>2575</v>
      </c>
      <c r="M113" s="315">
        <v>5150</v>
      </c>
      <c r="N113" s="315">
        <v>3150</v>
      </c>
      <c r="O113" s="315">
        <v>5150</v>
      </c>
      <c r="P113" s="315">
        <v>0</v>
      </c>
      <c r="Q113" s="315">
        <v>0</v>
      </c>
      <c r="R113" s="315">
        <v>0</v>
      </c>
      <c r="S113" s="316">
        <v>30800</v>
      </c>
      <c r="T113" s="317">
        <v>0.5641025641025641</v>
      </c>
      <c r="U113" s="316">
        <v>23800</v>
      </c>
      <c r="V113" s="316">
        <v>0</v>
      </c>
      <c r="W113" s="316">
        <v>13500</v>
      </c>
      <c r="X113" s="316">
        <v>13500</v>
      </c>
      <c r="Y113" s="316">
        <v>10300</v>
      </c>
      <c r="Z113" s="316">
        <v>0</v>
      </c>
    </row>
    <row r="114" spans="1:26" x14ac:dyDescent="0.3">
      <c r="A114" s="322" t="s">
        <v>529</v>
      </c>
      <c r="B114" s="204">
        <v>0</v>
      </c>
      <c r="C114" s="204">
        <v>0</v>
      </c>
      <c r="D114" s="204">
        <v>0</v>
      </c>
      <c r="E114" s="204">
        <v>0</v>
      </c>
      <c r="F114" s="204">
        <v>0</v>
      </c>
      <c r="G114" s="204">
        <v>0</v>
      </c>
      <c r="H114" s="204">
        <v>0</v>
      </c>
      <c r="I114" s="204">
        <v>0</v>
      </c>
      <c r="J114" s="204">
        <v>0</v>
      </c>
      <c r="K114" s="204">
        <v>0</v>
      </c>
      <c r="L114" s="204">
        <v>0</v>
      </c>
      <c r="M114" s="204">
        <v>0</v>
      </c>
      <c r="N114" s="204">
        <v>0</v>
      </c>
      <c r="O114" s="204">
        <v>0</v>
      </c>
      <c r="P114" s="204">
        <v>0</v>
      </c>
      <c r="Q114" s="204">
        <v>0</v>
      </c>
      <c r="R114" s="204">
        <v>0</v>
      </c>
      <c r="S114" s="239">
        <v>0</v>
      </c>
      <c r="T114" s="319" t="e">
        <v>#DIV/0!</v>
      </c>
      <c r="U114" s="239">
        <v>0</v>
      </c>
      <c r="V114" s="239">
        <v>0</v>
      </c>
      <c r="W114" s="239">
        <v>0</v>
      </c>
      <c r="X114" s="239">
        <v>0</v>
      </c>
      <c r="Y114" s="239">
        <v>0</v>
      </c>
      <c r="Z114" s="239">
        <v>0</v>
      </c>
    </row>
    <row r="115" spans="1:26" x14ac:dyDescent="0.3">
      <c r="A115" s="322" t="s">
        <v>530</v>
      </c>
      <c r="B115" s="204">
        <v>10200</v>
      </c>
      <c r="C115" s="204">
        <v>10200</v>
      </c>
      <c r="D115" s="204">
        <v>10200</v>
      </c>
      <c r="E115" s="204">
        <v>10200</v>
      </c>
      <c r="F115" s="204">
        <v>10200</v>
      </c>
      <c r="G115" s="204">
        <v>0</v>
      </c>
      <c r="H115" s="204">
        <v>0</v>
      </c>
      <c r="I115" s="204">
        <v>7050</v>
      </c>
      <c r="J115" s="204">
        <v>0</v>
      </c>
      <c r="K115" s="204">
        <v>0</v>
      </c>
      <c r="L115" s="204">
        <v>0</v>
      </c>
      <c r="M115" s="204">
        <v>0</v>
      </c>
      <c r="N115" s="204">
        <v>3150</v>
      </c>
      <c r="O115" s="204">
        <v>0</v>
      </c>
      <c r="P115" s="204">
        <v>0</v>
      </c>
      <c r="Q115" s="204">
        <v>0</v>
      </c>
      <c r="R115" s="204">
        <v>0</v>
      </c>
      <c r="S115" s="239">
        <v>10200</v>
      </c>
      <c r="T115" s="319">
        <v>1</v>
      </c>
      <c r="U115" s="239">
        <v>0</v>
      </c>
      <c r="V115" s="239">
        <v>0</v>
      </c>
      <c r="W115" s="239">
        <v>0</v>
      </c>
      <c r="X115" s="239">
        <v>0</v>
      </c>
      <c r="Y115" s="239">
        <v>0</v>
      </c>
      <c r="Z115" s="239">
        <v>0</v>
      </c>
    </row>
    <row r="116" spans="1:26" x14ac:dyDescent="0.3">
      <c r="A116" s="322" t="s">
        <v>531</v>
      </c>
      <c r="B116" s="204">
        <v>44400</v>
      </c>
      <c r="C116" s="204">
        <v>44400</v>
      </c>
      <c r="D116" s="204">
        <v>44400</v>
      </c>
      <c r="E116" s="204">
        <v>30900</v>
      </c>
      <c r="F116" s="204">
        <v>20600</v>
      </c>
      <c r="G116" s="204">
        <v>0</v>
      </c>
      <c r="H116" s="204">
        <v>0</v>
      </c>
      <c r="I116" s="204">
        <v>5150</v>
      </c>
      <c r="J116" s="204">
        <v>0</v>
      </c>
      <c r="K116" s="204">
        <v>2575</v>
      </c>
      <c r="L116" s="204">
        <v>2575</v>
      </c>
      <c r="M116" s="204">
        <v>5150</v>
      </c>
      <c r="N116" s="204">
        <v>0</v>
      </c>
      <c r="O116" s="204">
        <v>5150</v>
      </c>
      <c r="P116" s="204">
        <v>0</v>
      </c>
      <c r="Q116" s="204">
        <v>0</v>
      </c>
      <c r="R116" s="204">
        <v>0</v>
      </c>
      <c r="S116" s="239">
        <v>20600</v>
      </c>
      <c r="T116" s="319">
        <v>0.46396396396396394</v>
      </c>
      <c r="U116" s="239">
        <v>23800</v>
      </c>
      <c r="V116" s="239">
        <v>0</v>
      </c>
      <c r="W116" s="239">
        <v>13500</v>
      </c>
      <c r="X116" s="239">
        <v>13500</v>
      </c>
      <c r="Y116" s="239">
        <v>10300</v>
      </c>
      <c r="Z116" s="239">
        <v>0</v>
      </c>
    </row>
    <row r="117" spans="1:26" x14ac:dyDescent="0.3">
      <c r="A117" s="322" t="s">
        <v>532</v>
      </c>
      <c r="B117" s="204">
        <v>0</v>
      </c>
      <c r="C117" s="204">
        <v>0</v>
      </c>
      <c r="D117" s="204">
        <v>0</v>
      </c>
      <c r="E117" s="204">
        <v>0</v>
      </c>
      <c r="F117" s="204">
        <v>0</v>
      </c>
      <c r="G117" s="204">
        <v>0</v>
      </c>
      <c r="H117" s="204">
        <v>0</v>
      </c>
      <c r="I117" s="204">
        <v>0</v>
      </c>
      <c r="J117" s="204">
        <v>0</v>
      </c>
      <c r="K117" s="204">
        <v>0</v>
      </c>
      <c r="L117" s="204">
        <v>0</v>
      </c>
      <c r="M117" s="204">
        <v>0</v>
      </c>
      <c r="N117" s="204">
        <v>0</v>
      </c>
      <c r="O117" s="204">
        <v>0</v>
      </c>
      <c r="P117" s="204">
        <v>0</v>
      </c>
      <c r="Q117" s="204">
        <v>0</v>
      </c>
      <c r="R117" s="204">
        <v>0</v>
      </c>
      <c r="S117" s="239">
        <v>0</v>
      </c>
      <c r="T117" s="319" t="e">
        <v>#DIV/0!</v>
      </c>
      <c r="U117" s="239">
        <v>0</v>
      </c>
      <c r="V117" s="239">
        <v>0</v>
      </c>
      <c r="W117" s="239">
        <v>0</v>
      </c>
      <c r="X117" s="239">
        <v>0</v>
      </c>
      <c r="Y117" s="239">
        <v>0</v>
      </c>
      <c r="Z117" s="239">
        <v>0</v>
      </c>
    </row>
    <row r="118" spans="1:26" x14ac:dyDescent="0.3">
      <c r="A118" s="322" t="s">
        <v>533</v>
      </c>
      <c r="B118" s="204">
        <v>0</v>
      </c>
      <c r="C118" s="204">
        <v>0</v>
      </c>
      <c r="D118" s="204">
        <v>0</v>
      </c>
      <c r="E118" s="204">
        <v>0</v>
      </c>
      <c r="F118" s="204">
        <v>0</v>
      </c>
      <c r="G118" s="204">
        <v>0</v>
      </c>
      <c r="H118" s="204">
        <v>0</v>
      </c>
      <c r="I118" s="204">
        <v>0</v>
      </c>
      <c r="J118" s="204">
        <v>0</v>
      </c>
      <c r="K118" s="204">
        <v>0</v>
      </c>
      <c r="L118" s="204">
        <v>0</v>
      </c>
      <c r="M118" s="204">
        <v>0</v>
      </c>
      <c r="N118" s="204">
        <v>0</v>
      </c>
      <c r="O118" s="204">
        <v>0</v>
      </c>
      <c r="P118" s="204">
        <v>0</v>
      </c>
      <c r="Q118" s="204">
        <v>0</v>
      </c>
      <c r="R118" s="204">
        <v>0</v>
      </c>
      <c r="S118" s="239">
        <v>0</v>
      </c>
      <c r="T118" s="319" t="e">
        <v>#DIV/0!</v>
      </c>
      <c r="U118" s="239">
        <v>0</v>
      </c>
      <c r="V118" s="239">
        <v>0</v>
      </c>
      <c r="W118" s="239">
        <v>0</v>
      </c>
      <c r="X118" s="239">
        <v>0</v>
      </c>
      <c r="Y118" s="239">
        <v>0</v>
      </c>
      <c r="Z118" s="239">
        <v>0</v>
      </c>
    </row>
    <row r="119" spans="1:26" x14ac:dyDescent="0.3">
      <c r="A119" s="322" t="s">
        <v>534</v>
      </c>
      <c r="B119" s="204">
        <v>0</v>
      </c>
      <c r="C119" s="204">
        <v>0</v>
      </c>
      <c r="D119" s="204">
        <v>0</v>
      </c>
      <c r="E119" s="204">
        <v>0</v>
      </c>
      <c r="F119" s="204">
        <v>0</v>
      </c>
      <c r="G119" s="204">
        <v>0</v>
      </c>
      <c r="H119" s="204">
        <v>0</v>
      </c>
      <c r="I119" s="204">
        <v>0</v>
      </c>
      <c r="J119" s="204">
        <v>0</v>
      </c>
      <c r="K119" s="204">
        <v>0</v>
      </c>
      <c r="L119" s="204">
        <v>0</v>
      </c>
      <c r="M119" s="204">
        <v>0</v>
      </c>
      <c r="N119" s="204">
        <v>0</v>
      </c>
      <c r="O119" s="204">
        <v>0</v>
      </c>
      <c r="P119" s="204">
        <v>0</v>
      </c>
      <c r="Q119" s="204">
        <v>0</v>
      </c>
      <c r="R119" s="204">
        <v>0</v>
      </c>
      <c r="S119" s="239">
        <v>0</v>
      </c>
      <c r="T119" s="319" t="e">
        <v>#DIV/0!</v>
      </c>
      <c r="U119" s="239">
        <v>0</v>
      </c>
      <c r="V119" s="239">
        <v>0</v>
      </c>
      <c r="W119" s="239">
        <v>0</v>
      </c>
      <c r="X119" s="239">
        <v>0</v>
      </c>
      <c r="Y119" s="239">
        <v>0</v>
      </c>
      <c r="Z119" s="239">
        <v>0</v>
      </c>
    </row>
    <row r="120" spans="1:26" x14ac:dyDescent="0.3">
      <c r="A120" s="314" t="s">
        <v>535</v>
      </c>
      <c r="B120" s="315">
        <v>0</v>
      </c>
      <c r="C120" s="315">
        <v>52202</v>
      </c>
      <c r="D120" s="315">
        <v>43960</v>
      </c>
      <c r="E120" s="315">
        <v>38134</v>
      </c>
      <c r="F120" s="315">
        <v>38134</v>
      </c>
      <c r="G120" s="315">
        <v>0</v>
      </c>
      <c r="H120" s="315">
        <v>0</v>
      </c>
      <c r="I120" s="315">
        <v>18902</v>
      </c>
      <c r="J120" s="315">
        <v>0</v>
      </c>
      <c r="K120" s="315">
        <v>7625</v>
      </c>
      <c r="L120" s="315">
        <v>11607</v>
      </c>
      <c r="M120" s="315">
        <v>0</v>
      </c>
      <c r="N120" s="315">
        <v>0</v>
      </c>
      <c r="O120" s="315">
        <v>0</v>
      </c>
      <c r="P120" s="315">
        <v>0</v>
      </c>
      <c r="Q120" s="315">
        <v>0</v>
      </c>
      <c r="R120" s="315">
        <v>0</v>
      </c>
      <c r="S120" s="316">
        <v>38134</v>
      </c>
      <c r="T120" s="317">
        <v>0.73050840963947739</v>
      </c>
      <c r="U120" s="316">
        <v>14068</v>
      </c>
      <c r="V120" s="316">
        <v>8242</v>
      </c>
      <c r="W120" s="316">
        <v>14068</v>
      </c>
      <c r="X120" s="316">
        <v>5826</v>
      </c>
      <c r="Y120" s="316">
        <v>0</v>
      </c>
      <c r="Z120" s="316">
        <v>0</v>
      </c>
    </row>
    <row r="121" spans="1:26" x14ac:dyDescent="0.3">
      <c r="A121" s="322" t="s">
        <v>536</v>
      </c>
      <c r="B121" s="204">
        <v>0</v>
      </c>
      <c r="C121" s="204">
        <v>0</v>
      </c>
      <c r="D121" s="204">
        <v>0</v>
      </c>
      <c r="E121" s="204">
        <v>0</v>
      </c>
      <c r="F121" s="204">
        <v>0</v>
      </c>
      <c r="G121" s="204">
        <v>0</v>
      </c>
      <c r="H121" s="204">
        <v>0</v>
      </c>
      <c r="I121" s="204">
        <v>0</v>
      </c>
      <c r="J121" s="204">
        <v>0</v>
      </c>
      <c r="K121" s="204">
        <v>0</v>
      </c>
      <c r="L121" s="204">
        <v>0</v>
      </c>
      <c r="M121" s="204">
        <v>0</v>
      </c>
      <c r="N121" s="204">
        <v>0</v>
      </c>
      <c r="O121" s="204">
        <v>0</v>
      </c>
      <c r="P121" s="204">
        <v>0</v>
      </c>
      <c r="Q121" s="204">
        <v>0</v>
      </c>
      <c r="R121" s="204">
        <v>0</v>
      </c>
      <c r="S121" s="239">
        <v>0</v>
      </c>
      <c r="T121" s="319" t="e">
        <v>#DIV/0!</v>
      </c>
      <c r="U121" s="239">
        <v>0</v>
      </c>
      <c r="V121" s="239">
        <v>0</v>
      </c>
      <c r="W121" s="239">
        <v>0</v>
      </c>
      <c r="X121" s="239">
        <v>0</v>
      </c>
      <c r="Y121" s="239">
        <v>0</v>
      </c>
      <c r="Z121" s="239">
        <v>0</v>
      </c>
    </row>
    <row r="122" spans="1:26" x14ac:dyDescent="0.3">
      <c r="A122" s="322" t="s">
        <v>537</v>
      </c>
      <c r="B122" s="204">
        <v>0</v>
      </c>
      <c r="C122" s="204">
        <v>52202</v>
      </c>
      <c r="D122" s="204">
        <v>43960</v>
      </c>
      <c r="E122" s="204">
        <v>38134</v>
      </c>
      <c r="F122" s="204">
        <v>38134</v>
      </c>
      <c r="G122" s="204">
        <v>0</v>
      </c>
      <c r="H122" s="204">
        <v>0</v>
      </c>
      <c r="I122" s="204">
        <v>18902</v>
      </c>
      <c r="J122" s="204">
        <v>0</v>
      </c>
      <c r="K122" s="204">
        <v>7625</v>
      </c>
      <c r="L122" s="204">
        <v>11607</v>
      </c>
      <c r="M122" s="204">
        <v>0</v>
      </c>
      <c r="N122" s="204">
        <v>0</v>
      </c>
      <c r="O122" s="204">
        <v>0</v>
      </c>
      <c r="P122" s="204">
        <v>0</v>
      </c>
      <c r="Q122" s="204">
        <v>0</v>
      </c>
      <c r="R122" s="204">
        <v>0</v>
      </c>
      <c r="S122" s="239">
        <v>38134</v>
      </c>
      <c r="T122" s="319">
        <v>0.73050840963947739</v>
      </c>
      <c r="U122" s="239">
        <v>14068</v>
      </c>
      <c r="V122" s="239">
        <v>8242</v>
      </c>
      <c r="W122" s="239">
        <v>14068</v>
      </c>
      <c r="X122" s="239">
        <v>5826</v>
      </c>
      <c r="Y122" s="239">
        <v>0</v>
      </c>
      <c r="Z122" s="239">
        <v>0</v>
      </c>
    </row>
    <row r="123" spans="1:26" s="321" customFormat="1" x14ac:dyDescent="0.3">
      <c r="A123" s="314" t="s">
        <v>538</v>
      </c>
      <c r="B123" s="320">
        <v>4320</v>
      </c>
      <c r="C123" s="320">
        <v>18000</v>
      </c>
      <c r="D123" s="320">
        <v>9500</v>
      </c>
      <c r="E123" s="320">
        <v>9431.5</v>
      </c>
      <c r="F123" s="320">
        <v>9431.5</v>
      </c>
      <c r="G123" s="320">
        <v>0</v>
      </c>
      <c r="H123" s="320">
        <v>0</v>
      </c>
      <c r="I123" s="320">
        <v>8054</v>
      </c>
      <c r="J123" s="320">
        <v>165</v>
      </c>
      <c r="K123" s="320">
        <v>670</v>
      </c>
      <c r="L123" s="320">
        <v>405</v>
      </c>
      <c r="M123" s="320">
        <v>137.5</v>
      </c>
      <c r="N123" s="320">
        <v>0</v>
      </c>
      <c r="O123" s="320">
        <v>0</v>
      </c>
      <c r="P123" s="320">
        <v>0</v>
      </c>
      <c r="Q123" s="320">
        <v>0</v>
      </c>
      <c r="R123" s="320">
        <v>0</v>
      </c>
      <c r="S123" s="316">
        <v>9431.5</v>
      </c>
      <c r="T123" s="317">
        <v>0.52397222222222217</v>
      </c>
      <c r="U123" s="316">
        <v>8568.5</v>
      </c>
      <c r="V123" s="316">
        <v>8500</v>
      </c>
      <c r="W123" s="316">
        <v>8568.5</v>
      </c>
      <c r="X123" s="316">
        <v>68.5</v>
      </c>
      <c r="Y123" s="316">
        <v>0</v>
      </c>
      <c r="Z123" s="316">
        <v>0</v>
      </c>
    </row>
    <row r="124" spans="1:26" x14ac:dyDescent="0.3">
      <c r="A124" s="314" t="s">
        <v>539</v>
      </c>
      <c r="B124" s="315">
        <v>20000</v>
      </c>
      <c r="C124" s="315">
        <v>20000</v>
      </c>
      <c r="D124" s="315">
        <v>20000</v>
      </c>
      <c r="E124" s="315">
        <v>17670</v>
      </c>
      <c r="F124" s="315">
        <v>17670</v>
      </c>
      <c r="G124" s="315">
        <v>0</v>
      </c>
      <c r="H124" s="315">
        <v>0</v>
      </c>
      <c r="I124" s="315">
        <v>6475</v>
      </c>
      <c r="J124" s="315">
        <v>3220</v>
      </c>
      <c r="K124" s="315">
        <v>530</v>
      </c>
      <c r="L124" s="315">
        <v>2646</v>
      </c>
      <c r="M124" s="315">
        <v>45</v>
      </c>
      <c r="N124" s="315">
        <v>3020</v>
      </c>
      <c r="O124" s="315">
        <v>1734</v>
      </c>
      <c r="P124" s="315">
        <v>0</v>
      </c>
      <c r="Q124" s="315">
        <v>0</v>
      </c>
      <c r="R124" s="315">
        <v>0</v>
      </c>
      <c r="S124" s="316">
        <v>17670</v>
      </c>
      <c r="T124" s="317">
        <v>0.88349999999999995</v>
      </c>
      <c r="U124" s="316">
        <v>2330</v>
      </c>
      <c r="V124" s="316">
        <v>0</v>
      </c>
      <c r="W124" s="316">
        <v>2330</v>
      </c>
      <c r="X124" s="316">
        <v>2330</v>
      </c>
      <c r="Y124" s="316">
        <v>0</v>
      </c>
      <c r="Z124" s="316">
        <v>0</v>
      </c>
    </row>
    <row r="125" spans="1:26" x14ac:dyDescent="0.3">
      <c r="A125" s="322" t="s">
        <v>540</v>
      </c>
      <c r="B125" s="204">
        <v>0</v>
      </c>
      <c r="C125" s="204">
        <v>0</v>
      </c>
      <c r="D125" s="204">
        <v>0</v>
      </c>
      <c r="E125" s="204">
        <v>0</v>
      </c>
      <c r="F125" s="204">
        <v>0</v>
      </c>
      <c r="G125" s="204">
        <v>0</v>
      </c>
      <c r="H125" s="204">
        <v>0</v>
      </c>
      <c r="I125" s="204">
        <v>0</v>
      </c>
      <c r="J125" s="204">
        <v>0</v>
      </c>
      <c r="K125" s="204">
        <v>0</v>
      </c>
      <c r="L125" s="204">
        <v>0</v>
      </c>
      <c r="M125" s="204">
        <v>0</v>
      </c>
      <c r="N125" s="204">
        <v>0</v>
      </c>
      <c r="O125" s="204">
        <v>0</v>
      </c>
      <c r="P125" s="204">
        <v>0</v>
      </c>
      <c r="Q125" s="204">
        <v>0</v>
      </c>
      <c r="R125" s="204">
        <v>0</v>
      </c>
      <c r="S125" s="239">
        <v>0</v>
      </c>
      <c r="T125" s="319" t="e">
        <v>#DIV/0!</v>
      </c>
      <c r="U125" s="239">
        <v>0</v>
      </c>
      <c r="V125" s="239">
        <v>0</v>
      </c>
      <c r="W125" s="239">
        <v>0</v>
      </c>
      <c r="X125" s="239">
        <v>0</v>
      </c>
      <c r="Y125" s="239">
        <v>0</v>
      </c>
      <c r="Z125" s="239">
        <v>0</v>
      </c>
    </row>
    <row r="126" spans="1:26" x14ac:dyDescent="0.3">
      <c r="A126" s="322" t="s">
        <v>541</v>
      </c>
      <c r="B126" s="204">
        <v>20000</v>
      </c>
      <c r="C126" s="204">
        <v>20000</v>
      </c>
      <c r="D126" s="204">
        <v>20000</v>
      </c>
      <c r="E126" s="204">
        <v>17670</v>
      </c>
      <c r="F126" s="204">
        <v>17670</v>
      </c>
      <c r="G126" s="204">
        <v>0</v>
      </c>
      <c r="H126" s="204">
        <v>0</v>
      </c>
      <c r="I126" s="204">
        <v>6475</v>
      </c>
      <c r="J126" s="204">
        <v>3220</v>
      </c>
      <c r="K126" s="204">
        <v>530</v>
      </c>
      <c r="L126" s="204">
        <v>2646</v>
      </c>
      <c r="M126" s="204">
        <v>45</v>
      </c>
      <c r="N126" s="204">
        <v>3020</v>
      </c>
      <c r="O126" s="204">
        <v>1734</v>
      </c>
      <c r="P126" s="204">
        <v>0</v>
      </c>
      <c r="Q126" s="204">
        <v>0</v>
      </c>
      <c r="R126" s="204">
        <v>0</v>
      </c>
      <c r="S126" s="239">
        <v>17670</v>
      </c>
      <c r="T126" s="319">
        <v>0.88349999999999995</v>
      </c>
      <c r="U126" s="239">
        <v>2330</v>
      </c>
      <c r="V126" s="239">
        <v>0</v>
      </c>
      <c r="W126" s="239">
        <v>2330</v>
      </c>
      <c r="X126" s="239">
        <v>2330</v>
      </c>
      <c r="Y126" s="239">
        <v>0</v>
      </c>
      <c r="Z126" s="239">
        <v>0</v>
      </c>
    </row>
    <row r="127" spans="1:26" x14ac:dyDescent="0.3">
      <c r="A127" s="314" t="s">
        <v>542</v>
      </c>
      <c r="B127" s="315">
        <v>0</v>
      </c>
      <c r="C127" s="315">
        <v>0</v>
      </c>
      <c r="D127" s="315">
        <v>0</v>
      </c>
      <c r="E127" s="315">
        <v>0</v>
      </c>
      <c r="F127" s="315">
        <v>0</v>
      </c>
      <c r="G127" s="315">
        <v>0</v>
      </c>
      <c r="H127" s="315">
        <v>0</v>
      </c>
      <c r="I127" s="315">
        <v>0</v>
      </c>
      <c r="J127" s="315">
        <v>0</v>
      </c>
      <c r="K127" s="315">
        <v>0</v>
      </c>
      <c r="L127" s="315">
        <v>0</v>
      </c>
      <c r="M127" s="315">
        <v>0</v>
      </c>
      <c r="N127" s="315">
        <v>0</v>
      </c>
      <c r="O127" s="315">
        <v>0</v>
      </c>
      <c r="P127" s="315">
        <v>0</v>
      </c>
      <c r="Q127" s="315">
        <v>0</v>
      </c>
      <c r="R127" s="315">
        <v>0</v>
      </c>
      <c r="S127" s="316">
        <v>0</v>
      </c>
      <c r="T127" s="317" t="e">
        <v>#DIV/0!</v>
      </c>
      <c r="U127" s="316">
        <v>0</v>
      </c>
      <c r="V127" s="316">
        <v>0</v>
      </c>
      <c r="W127" s="316">
        <v>0</v>
      </c>
      <c r="X127" s="316">
        <v>0</v>
      </c>
      <c r="Y127" s="316">
        <v>0</v>
      </c>
      <c r="Z127" s="316">
        <v>0</v>
      </c>
    </row>
    <row r="128" spans="1:26" x14ac:dyDescent="0.3">
      <c r="A128" s="322" t="s">
        <v>543</v>
      </c>
      <c r="B128" s="204">
        <v>0</v>
      </c>
      <c r="C128" s="204">
        <v>0</v>
      </c>
      <c r="D128" s="204">
        <v>0</v>
      </c>
      <c r="E128" s="204">
        <v>0</v>
      </c>
      <c r="F128" s="204">
        <v>0</v>
      </c>
      <c r="G128" s="204">
        <v>0</v>
      </c>
      <c r="H128" s="204">
        <v>0</v>
      </c>
      <c r="I128" s="204">
        <v>0</v>
      </c>
      <c r="J128" s="204">
        <v>0</v>
      </c>
      <c r="K128" s="204">
        <v>0</v>
      </c>
      <c r="L128" s="204">
        <v>0</v>
      </c>
      <c r="M128" s="204">
        <v>0</v>
      </c>
      <c r="N128" s="204">
        <v>0</v>
      </c>
      <c r="O128" s="204">
        <v>0</v>
      </c>
      <c r="P128" s="204">
        <v>0</v>
      </c>
      <c r="Q128" s="204">
        <v>0</v>
      </c>
      <c r="R128" s="204">
        <v>0</v>
      </c>
      <c r="S128" s="239">
        <v>0</v>
      </c>
      <c r="T128" s="319" t="e">
        <v>#DIV/0!</v>
      </c>
      <c r="U128" s="239">
        <v>0</v>
      </c>
      <c r="V128" s="239">
        <v>0</v>
      </c>
      <c r="W128" s="239">
        <v>0</v>
      </c>
      <c r="X128" s="239">
        <v>0</v>
      </c>
      <c r="Y128" s="239">
        <v>0</v>
      </c>
      <c r="Z128" s="239">
        <v>0</v>
      </c>
    </row>
    <row r="129" spans="1:26" x14ac:dyDescent="0.3">
      <c r="A129" s="322" t="s">
        <v>544</v>
      </c>
      <c r="B129" s="204">
        <v>0</v>
      </c>
      <c r="C129" s="204">
        <v>0</v>
      </c>
      <c r="D129" s="204">
        <v>0</v>
      </c>
      <c r="E129" s="204">
        <v>0</v>
      </c>
      <c r="F129" s="204">
        <v>0</v>
      </c>
      <c r="G129" s="204">
        <v>0</v>
      </c>
      <c r="H129" s="204">
        <v>0</v>
      </c>
      <c r="I129" s="204">
        <v>0</v>
      </c>
      <c r="J129" s="204">
        <v>0</v>
      </c>
      <c r="K129" s="204">
        <v>0</v>
      </c>
      <c r="L129" s="204">
        <v>0</v>
      </c>
      <c r="M129" s="204">
        <v>0</v>
      </c>
      <c r="N129" s="204">
        <v>0</v>
      </c>
      <c r="O129" s="204">
        <v>0</v>
      </c>
      <c r="P129" s="204">
        <v>0</v>
      </c>
      <c r="Q129" s="204">
        <v>0</v>
      </c>
      <c r="R129" s="204">
        <v>0</v>
      </c>
      <c r="S129" s="239">
        <v>0</v>
      </c>
      <c r="T129" s="319" t="e">
        <v>#DIV/0!</v>
      </c>
      <c r="U129" s="239">
        <v>0</v>
      </c>
      <c r="V129" s="239">
        <v>0</v>
      </c>
      <c r="W129" s="239">
        <v>0</v>
      </c>
      <c r="X129" s="239">
        <v>0</v>
      </c>
      <c r="Y129" s="239">
        <v>0</v>
      </c>
      <c r="Z129" s="239">
        <v>0</v>
      </c>
    </row>
    <row r="130" spans="1:26" x14ac:dyDescent="0.3">
      <c r="A130" s="314" t="s">
        <v>545</v>
      </c>
      <c r="B130" s="315">
        <v>0</v>
      </c>
      <c r="C130" s="315">
        <v>26768</v>
      </c>
      <c r="D130" s="315">
        <v>26768</v>
      </c>
      <c r="E130" s="315">
        <v>21516.7</v>
      </c>
      <c r="F130" s="315">
        <v>21516.699999999997</v>
      </c>
      <c r="G130" s="315">
        <v>0</v>
      </c>
      <c r="H130" s="315">
        <v>0</v>
      </c>
      <c r="I130" s="315">
        <v>9699</v>
      </c>
      <c r="J130" s="315">
        <v>0</v>
      </c>
      <c r="K130" s="315">
        <v>8139</v>
      </c>
      <c r="L130" s="315">
        <v>490.5</v>
      </c>
      <c r="M130" s="315">
        <v>0</v>
      </c>
      <c r="N130" s="315">
        <v>0</v>
      </c>
      <c r="O130" s="315">
        <v>3188.2</v>
      </c>
      <c r="P130" s="315">
        <v>0</v>
      </c>
      <c r="Q130" s="315">
        <v>0</v>
      </c>
      <c r="R130" s="315">
        <v>0</v>
      </c>
      <c r="S130" s="316">
        <v>21516.7</v>
      </c>
      <c r="T130" s="317">
        <v>0.8038217274357442</v>
      </c>
      <c r="U130" s="316">
        <v>5251.2999999999993</v>
      </c>
      <c r="V130" s="316">
        <v>0</v>
      </c>
      <c r="W130" s="316">
        <v>5251.2999999999993</v>
      </c>
      <c r="X130" s="316">
        <v>5251.2999999999993</v>
      </c>
      <c r="Y130" s="316">
        <v>0</v>
      </c>
      <c r="Z130" s="316">
        <v>0</v>
      </c>
    </row>
    <row r="131" spans="1:26" x14ac:dyDescent="0.3">
      <c r="A131" s="318" t="s">
        <v>546</v>
      </c>
      <c r="B131" s="204">
        <v>0</v>
      </c>
      <c r="C131" s="204">
        <v>0</v>
      </c>
      <c r="D131" s="204">
        <v>0</v>
      </c>
      <c r="E131" s="204">
        <v>0</v>
      </c>
      <c r="F131" s="204">
        <v>0</v>
      </c>
      <c r="G131" s="204">
        <v>0</v>
      </c>
      <c r="H131" s="204">
        <v>0</v>
      </c>
      <c r="I131" s="204">
        <v>0</v>
      </c>
      <c r="J131" s="204">
        <v>0</v>
      </c>
      <c r="K131" s="204">
        <v>0</v>
      </c>
      <c r="L131" s="204">
        <v>0</v>
      </c>
      <c r="M131" s="204">
        <v>0</v>
      </c>
      <c r="N131" s="204">
        <v>0</v>
      </c>
      <c r="O131" s="204">
        <v>0</v>
      </c>
      <c r="P131" s="204">
        <v>0</v>
      </c>
      <c r="Q131" s="204">
        <v>0</v>
      </c>
      <c r="R131" s="204">
        <v>0</v>
      </c>
      <c r="S131" s="239">
        <v>0</v>
      </c>
      <c r="T131" s="319" t="e">
        <v>#DIV/0!</v>
      </c>
      <c r="U131" s="239">
        <v>0</v>
      </c>
      <c r="V131" s="239">
        <v>0</v>
      </c>
      <c r="W131" s="239">
        <v>0</v>
      </c>
      <c r="X131" s="239">
        <v>0</v>
      </c>
      <c r="Y131" s="239">
        <v>0</v>
      </c>
      <c r="Z131" s="239">
        <v>0</v>
      </c>
    </row>
    <row r="132" spans="1:26" x14ac:dyDescent="0.3">
      <c r="A132" s="318" t="s">
        <v>547</v>
      </c>
      <c r="B132" s="204">
        <v>0</v>
      </c>
      <c r="C132" s="204">
        <v>26768</v>
      </c>
      <c r="D132" s="204">
        <v>26768</v>
      </c>
      <c r="E132" s="204">
        <v>21516.7</v>
      </c>
      <c r="F132" s="204">
        <v>21516.699999999997</v>
      </c>
      <c r="G132" s="204">
        <v>0</v>
      </c>
      <c r="H132" s="204">
        <v>0</v>
      </c>
      <c r="I132" s="204">
        <v>9699</v>
      </c>
      <c r="J132" s="204">
        <v>0</v>
      </c>
      <c r="K132" s="204">
        <v>8139</v>
      </c>
      <c r="L132" s="204">
        <v>490.5</v>
      </c>
      <c r="M132" s="204">
        <v>0</v>
      </c>
      <c r="N132" s="204">
        <v>0</v>
      </c>
      <c r="O132" s="204">
        <v>3188.2</v>
      </c>
      <c r="P132" s="204">
        <v>0</v>
      </c>
      <c r="Q132" s="204">
        <v>0</v>
      </c>
      <c r="R132" s="204">
        <v>0</v>
      </c>
      <c r="S132" s="239">
        <v>21516.7</v>
      </c>
      <c r="T132" s="319">
        <v>0.8038217274357442</v>
      </c>
      <c r="U132" s="239">
        <v>5251.2999999999993</v>
      </c>
      <c r="V132" s="239">
        <v>0</v>
      </c>
      <c r="W132" s="239">
        <v>5251.2999999999993</v>
      </c>
      <c r="X132" s="239">
        <v>5251.2999999999993</v>
      </c>
      <c r="Y132" s="239">
        <v>0</v>
      </c>
      <c r="Z132" s="239">
        <v>0</v>
      </c>
    </row>
    <row r="133" spans="1:26" x14ac:dyDescent="0.3">
      <c r="A133" s="318" t="s">
        <v>548</v>
      </c>
      <c r="B133" s="204">
        <v>0</v>
      </c>
      <c r="C133" s="204">
        <v>0</v>
      </c>
      <c r="D133" s="204">
        <v>0</v>
      </c>
      <c r="E133" s="204">
        <v>0</v>
      </c>
      <c r="F133" s="204">
        <v>0</v>
      </c>
      <c r="G133" s="204">
        <v>0</v>
      </c>
      <c r="H133" s="204">
        <v>0</v>
      </c>
      <c r="I133" s="204">
        <v>0</v>
      </c>
      <c r="J133" s="204">
        <v>0</v>
      </c>
      <c r="K133" s="204">
        <v>0</v>
      </c>
      <c r="L133" s="204">
        <v>0</v>
      </c>
      <c r="M133" s="204">
        <v>0</v>
      </c>
      <c r="N133" s="204">
        <v>0</v>
      </c>
      <c r="O133" s="204">
        <v>0</v>
      </c>
      <c r="P133" s="204">
        <v>0</v>
      </c>
      <c r="Q133" s="204">
        <v>0</v>
      </c>
      <c r="R133" s="204">
        <v>0</v>
      </c>
      <c r="S133" s="239">
        <v>0</v>
      </c>
      <c r="T133" s="319" t="e">
        <v>#DIV/0!</v>
      </c>
      <c r="U133" s="239">
        <v>0</v>
      </c>
      <c r="V133" s="239">
        <v>0</v>
      </c>
      <c r="W133" s="239">
        <v>0</v>
      </c>
      <c r="X133" s="239">
        <v>0</v>
      </c>
      <c r="Y133" s="239">
        <v>0</v>
      </c>
      <c r="Z133" s="239">
        <v>0</v>
      </c>
    </row>
    <row r="134" spans="1:26" x14ac:dyDescent="0.3">
      <c r="A134" s="314" t="s">
        <v>549</v>
      </c>
      <c r="B134" s="315">
        <v>134750</v>
      </c>
      <c r="C134" s="315">
        <v>107750</v>
      </c>
      <c r="D134" s="315">
        <v>32000</v>
      </c>
      <c r="E134" s="315">
        <v>225</v>
      </c>
      <c r="F134" s="315">
        <v>225</v>
      </c>
      <c r="G134" s="315">
        <v>0</v>
      </c>
      <c r="H134" s="315">
        <v>0</v>
      </c>
      <c r="I134" s="315">
        <v>0</v>
      </c>
      <c r="J134" s="315">
        <v>0</v>
      </c>
      <c r="K134" s="315">
        <v>0</v>
      </c>
      <c r="L134" s="315">
        <v>0</v>
      </c>
      <c r="M134" s="315">
        <v>225</v>
      </c>
      <c r="N134" s="315">
        <v>0</v>
      </c>
      <c r="O134" s="315">
        <v>0</v>
      </c>
      <c r="P134" s="315">
        <v>0</v>
      </c>
      <c r="Q134" s="315">
        <v>0</v>
      </c>
      <c r="R134" s="315">
        <v>0</v>
      </c>
      <c r="S134" s="316">
        <v>225</v>
      </c>
      <c r="T134" s="317">
        <v>2.0881670533642693E-3</v>
      </c>
      <c r="U134" s="316">
        <v>107525</v>
      </c>
      <c r="V134" s="316">
        <v>75750</v>
      </c>
      <c r="W134" s="316">
        <v>107525</v>
      </c>
      <c r="X134" s="316">
        <v>31775</v>
      </c>
      <c r="Y134" s="316">
        <v>0</v>
      </c>
      <c r="Z134" s="316">
        <v>0</v>
      </c>
    </row>
    <row r="135" spans="1:26" x14ac:dyDescent="0.3">
      <c r="A135" s="322" t="s">
        <v>550</v>
      </c>
      <c r="B135" s="204">
        <v>0</v>
      </c>
      <c r="C135" s="204">
        <v>0</v>
      </c>
      <c r="D135" s="204">
        <v>0</v>
      </c>
      <c r="E135" s="204">
        <v>0</v>
      </c>
      <c r="F135" s="204">
        <v>0</v>
      </c>
      <c r="G135" s="204">
        <v>0</v>
      </c>
      <c r="H135" s="204">
        <v>0</v>
      </c>
      <c r="I135" s="204">
        <v>0</v>
      </c>
      <c r="J135" s="204">
        <v>0</v>
      </c>
      <c r="K135" s="204">
        <v>0</v>
      </c>
      <c r="L135" s="204">
        <v>0</v>
      </c>
      <c r="M135" s="204">
        <v>0</v>
      </c>
      <c r="N135" s="204">
        <v>0</v>
      </c>
      <c r="O135" s="204">
        <v>0</v>
      </c>
      <c r="P135" s="204">
        <v>0</v>
      </c>
      <c r="Q135" s="204">
        <v>0</v>
      </c>
      <c r="R135" s="204">
        <v>0</v>
      </c>
      <c r="S135" s="239">
        <v>0</v>
      </c>
      <c r="T135" s="319" t="e">
        <v>#DIV/0!</v>
      </c>
      <c r="U135" s="239">
        <v>0</v>
      </c>
      <c r="V135" s="239">
        <v>0</v>
      </c>
      <c r="W135" s="239">
        <v>0</v>
      </c>
      <c r="X135" s="239">
        <v>0</v>
      </c>
      <c r="Y135" s="239">
        <v>0</v>
      </c>
      <c r="Z135" s="239">
        <v>0</v>
      </c>
    </row>
    <row r="136" spans="1:26" x14ac:dyDescent="0.3">
      <c r="A136" s="322" t="s">
        <v>551</v>
      </c>
      <c r="B136" s="204">
        <v>0</v>
      </c>
      <c r="C136" s="204">
        <v>0</v>
      </c>
      <c r="D136" s="204">
        <v>0</v>
      </c>
      <c r="E136" s="204">
        <v>0</v>
      </c>
      <c r="F136" s="204">
        <v>0</v>
      </c>
      <c r="G136" s="204">
        <v>0</v>
      </c>
      <c r="H136" s="204">
        <v>0</v>
      </c>
      <c r="I136" s="204">
        <v>0</v>
      </c>
      <c r="J136" s="204">
        <v>0</v>
      </c>
      <c r="K136" s="204">
        <v>0</v>
      </c>
      <c r="L136" s="204">
        <v>0</v>
      </c>
      <c r="M136" s="204">
        <v>0</v>
      </c>
      <c r="N136" s="204">
        <v>0</v>
      </c>
      <c r="O136" s="204">
        <v>0</v>
      </c>
      <c r="P136" s="204">
        <v>0</v>
      </c>
      <c r="Q136" s="204">
        <v>0</v>
      </c>
      <c r="R136" s="204">
        <v>0</v>
      </c>
      <c r="S136" s="239">
        <v>0</v>
      </c>
      <c r="T136" s="319" t="e">
        <v>#DIV/0!</v>
      </c>
      <c r="U136" s="239">
        <v>0</v>
      </c>
      <c r="V136" s="239">
        <v>0</v>
      </c>
      <c r="W136" s="239">
        <v>0</v>
      </c>
      <c r="X136" s="239">
        <v>0</v>
      </c>
      <c r="Y136" s="239">
        <v>0</v>
      </c>
      <c r="Z136" s="239">
        <v>0</v>
      </c>
    </row>
    <row r="137" spans="1:26" x14ac:dyDescent="0.3">
      <c r="A137" s="322" t="s">
        <v>552</v>
      </c>
      <c r="B137" s="204">
        <v>0</v>
      </c>
      <c r="C137" s="204">
        <v>0</v>
      </c>
      <c r="D137" s="204">
        <v>0</v>
      </c>
      <c r="E137" s="204">
        <v>0</v>
      </c>
      <c r="F137" s="204">
        <v>0</v>
      </c>
      <c r="G137" s="204">
        <v>0</v>
      </c>
      <c r="H137" s="204">
        <v>0</v>
      </c>
      <c r="I137" s="204">
        <v>0</v>
      </c>
      <c r="J137" s="204">
        <v>0</v>
      </c>
      <c r="K137" s="204">
        <v>0</v>
      </c>
      <c r="L137" s="204">
        <v>0</v>
      </c>
      <c r="M137" s="204">
        <v>0</v>
      </c>
      <c r="N137" s="204">
        <v>0</v>
      </c>
      <c r="O137" s="204">
        <v>0</v>
      </c>
      <c r="P137" s="204">
        <v>0</v>
      </c>
      <c r="Q137" s="204">
        <v>0</v>
      </c>
      <c r="R137" s="204">
        <v>0</v>
      </c>
      <c r="S137" s="239">
        <v>0</v>
      </c>
      <c r="T137" s="319" t="e">
        <v>#DIV/0!</v>
      </c>
      <c r="U137" s="239">
        <v>0</v>
      </c>
      <c r="V137" s="239">
        <v>0</v>
      </c>
      <c r="W137" s="239">
        <v>0</v>
      </c>
      <c r="X137" s="239">
        <v>0</v>
      </c>
      <c r="Y137" s="239">
        <v>0</v>
      </c>
      <c r="Z137" s="239">
        <v>0</v>
      </c>
    </row>
    <row r="138" spans="1:26" x14ac:dyDescent="0.3">
      <c r="A138" s="322" t="s">
        <v>553</v>
      </c>
      <c r="B138" s="204">
        <v>134750</v>
      </c>
      <c r="C138" s="204">
        <v>107750</v>
      </c>
      <c r="D138" s="204">
        <v>32000</v>
      </c>
      <c r="E138" s="204">
        <v>225</v>
      </c>
      <c r="F138" s="204">
        <v>225</v>
      </c>
      <c r="G138" s="204">
        <v>0</v>
      </c>
      <c r="H138" s="204">
        <v>0</v>
      </c>
      <c r="I138" s="204">
        <v>0</v>
      </c>
      <c r="J138" s="204">
        <v>0</v>
      </c>
      <c r="K138" s="204">
        <v>0</v>
      </c>
      <c r="L138" s="204">
        <v>0</v>
      </c>
      <c r="M138" s="204">
        <v>225</v>
      </c>
      <c r="N138" s="204">
        <v>0</v>
      </c>
      <c r="O138" s="204">
        <v>0</v>
      </c>
      <c r="P138" s="204">
        <v>0</v>
      </c>
      <c r="Q138" s="204">
        <v>0</v>
      </c>
      <c r="R138" s="204">
        <v>0</v>
      </c>
      <c r="S138" s="239">
        <v>225</v>
      </c>
      <c r="T138" s="319">
        <v>2.0881670533642693E-3</v>
      </c>
      <c r="U138" s="239">
        <v>107525</v>
      </c>
      <c r="V138" s="239">
        <v>75750</v>
      </c>
      <c r="W138" s="239">
        <v>107525</v>
      </c>
      <c r="X138" s="239">
        <v>31775</v>
      </c>
      <c r="Y138" s="239">
        <v>0</v>
      </c>
      <c r="Z138" s="239">
        <v>0</v>
      </c>
    </row>
    <row r="139" spans="1:26" x14ac:dyDescent="0.3">
      <c r="A139" s="322" t="s">
        <v>554</v>
      </c>
      <c r="B139" s="204">
        <v>0</v>
      </c>
      <c r="C139" s="204">
        <v>0</v>
      </c>
      <c r="D139" s="204">
        <v>0</v>
      </c>
      <c r="E139" s="204">
        <v>0</v>
      </c>
      <c r="F139" s="204">
        <v>0</v>
      </c>
      <c r="G139" s="204">
        <v>0</v>
      </c>
      <c r="H139" s="204">
        <v>0</v>
      </c>
      <c r="I139" s="204">
        <v>0</v>
      </c>
      <c r="J139" s="204">
        <v>0</v>
      </c>
      <c r="K139" s="204">
        <v>0</v>
      </c>
      <c r="L139" s="204">
        <v>0</v>
      </c>
      <c r="M139" s="204">
        <v>0</v>
      </c>
      <c r="N139" s="204">
        <v>0</v>
      </c>
      <c r="O139" s="204">
        <v>0</v>
      </c>
      <c r="P139" s="204">
        <v>0</v>
      </c>
      <c r="Q139" s="204">
        <v>0</v>
      </c>
      <c r="R139" s="204">
        <v>0</v>
      </c>
      <c r="S139" s="239">
        <v>0</v>
      </c>
      <c r="T139" s="319" t="e">
        <v>#DIV/0!</v>
      </c>
      <c r="U139" s="239">
        <v>0</v>
      </c>
      <c r="V139" s="239">
        <v>0</v>
      </c>
      <c r="W139" s="239">
        <v>0</v>
      </c>
      <c r="X139" s="239">
        <v>0</v>
      </c>
      <c r="Y139" s="239">
        <v>0</v>
      </c>
      <c r="Z139" s="239">
        <v>0</v>
      </c>
    </row>
    <row r="140" spans="1:26" x14ac:dyDescent="0.3">
      <c r="A140" s="322" t="s">
        <v>555</v>
      </c>
      <c r="B140" s="204">
        <v>0</v>
      </c>
      <c r="C140" s="204">
        <v>0</v>
      </c>
      <c r="D140" s="204">
        <v>0</v>
      </c>
      <c r="E140" s="204">
        <v>0</v>
      </c>
      <c r="F140" s="204">
        <v>0</v>
      </c>
      <c r="G140" s="204">
        <v>0</v>
      </c>
      <c r="H140" s="204">
        <v>0</v>
      </c>
      <c r="I140" s="204">
        <v>0</v>
      </c>
      <c r="J140" s="204">
        <v>0</v>
      </c>
      <c r="K140" s="204">
        <v>0</v>
      </c>
      <c r="L140" s="204">
        <v>0</v>
      </c>
      <c r="M140" s="204">
        <v>0</v>
      </c>
      <c r="N140" s="204">
        <v>0</v>
      </c>
      <c r="O140" s="204">
        <v>0</v>
      </c>
      <c r="P140" s="204">
        <v>0</v>
      </c>
      <c r="Q140" s="204">
        <v>0</v>
      </c>
      <c r="R140" s="204">
        <v>0</v>
      </c>
      <c r="S140" s="239">
        <v>0</v>
      </c>
      <c r="T140" s="319" t="e">
        <v>#DIV/0!</v>
      </c>
      <c r="U140" s="239">
        <v>0</v>
      </c>
      <c r="V140" s="239">
        <v>0</v>
      </c>
      <c r="W140" s="239">
        <v>0</v>
      </c>
      <c r="X140" s="239">
        <v>0</v>
      </c>
      <c r="Y140" s="239">
        <v>0</v>
      </c>
      <c r="Z140" s="239">
        <v>0</v>
      </c>
    </row>
    <row r="141" spans="1:26" x14ac:dyDescent="0.3">
      <c r="A141" s="322" t="s">
        <v>556</v>
      </c>
      <c r="B141" s="204">
        <v>0</v>
      </c>
      <c r="C141" s="204">
        <v>0</v>
      </c>
      <c r="D141" s="204">
        <v>0</v>
      </c>
      <c r="E141" s="204">
        <v>0</v>
      </c>
      <c r="F141" s="204">
        <v>0</v>
      </c>
      <c r="G141" s="204">
        <v>0</v>
      </c>
      <c r="H141" s="204">
        <v>0</v>
      </c>
      <c r="I141" s="204">
        <v>0</v>
      </c>
      <c r="J141" s="204">
        <v>0</v>
      </c>
      <c r="K141" s="204">
        <v>0</v>
      </c>
      <c r="L141" s="204">
        <v>0</v>
      </c>
      <c r="M141" s="204">
        <v>0</v>
      </c>
      <c r="N141" s="204">
        <v>0</v>
      </c>
      <c r="O141" s="204">
        <v>0</v>
      </c>
      <c r="P141" s="204">
        <v>0</v>
      </c>
      <c r="Q141" s="204">
        <v>0</v>
      </c>
      <c r="R141" s="204">
        <v>0</v>
      </c>
      <c r="S141" s="239">
        <v>0</v>
      </c>
      <c r="T141" s="319" t="e">
        <v>#DIV/0!</v>
      </c>
      <c r="U141" s="239">
        <v>0</v>
      </c>
      <c r="V141" s="239">
        <v>0</v>
      </c>
      <c r="W141" s="239">
        <v>0</v>
      </c>
      <c r="X141" s="239">
        <v>0</v>
      </c>
      <c r="Y141" s="239">
        <v>0</v>
      </c>
      <c r="Z141" s="239">
        <v>0</v>
      </c>
    </row>
    <row r="142" spans="1:26" s="321" customFormat="1" x14ac:dyDescent="0.3">
      <c r="A142" s="314" t="s">
        <v>557</v>
      </c>
      <c r="B142" s="320">
        <v>0</v>
      </c>
      <c r="C142" s="320">
        <v>0</v>
      </c>
      <c r="D142" s="320">
        <v>0</v>
      </c>
      <c r="E142" s="320">
        <v>0</v>
      </c>
      <c r="F142" s="320">
        <v>0</v>
      </c>
      <c r="G142" s="320">
        <v>0</v>
      </c>
      <c r="H142" s="320">
        <v>0</v>
      </c>
      <c r="I142" s="320">
        <v>0</v>
      </c>
      <c r="J142" s="320">
        <v>0</v>
      </c>
      <c r="K142" s="320">
        <v>0</v>
      </c>
      <c r="L142" s="320">
        <v>0</v>
      </c>
      <c r="M142" s="320">
        <v>0</v>
      </c>
      <c r="N142" s="320">
        <v>0</v>
      </c>
      <c r="O142" s="320">
        <v>0</v>
      </c>
      <c r="P142" s="320">
        <v>0</v>
      </c>
      <c r="Q142" s="320">
        <v>0</v>
      </c>
      <c r="R142" s="320">
        <v>0</v>
      </c>
      <c r="S142" s="316">
        <v>0</v>
      </c>
      <c r="T142" s="317" t="e">
        <v>#DIV/0!</v>
      </c>
      <c r="U142" s="316">
        <v>0</v>
      </c>
      <c r="V142" s="316">
        <v>0</v>
      </c>
      <c r="W142" s="316">
        <v>0</v>
      </c>
      <c r="X142" s="316">
        <v>0</v>
      </c>
      <c r="Y142" s="316">
        <v>0</v>
      </c>
      <c r="Z142" s="316">
        <v>0</v>
      </c>
    </row>
    <row r="143" spans="1:26" s="321" customFormat="1" x14ac:dyDescent="0.3">
      <c r="A143" s="314" t="s">
        <v>558</v>
      </c>
      <c r="B143" s="320">
        <v>3100</v>
      </c>
      <c r="C143" s="320">
        <v>3100</v>
      </c>
      <c r="D143" s="320">
        <v>3100</v>
      </c>
      <c r="E143" s="320">
        <v>3028.75</v>
      </c>
      <c r="F143" s="320">
        <v>3028.75</v>
      </c>
      <c r="G143" s="320">
        <v>0</v>
      </c>
      <c r="H143" s="320">
        <v>0</v>
      </c>
      <c r="I143" s="320">
        <v>0</v>
      </c>
      <c r="J143" s="320">
        <v>0</v>
      </c>
      <c r="K143" s="320">
        <v>2439.5</v>
      </c>
      <c r="L143" s="320">
        <v>589.25</v>
      </c>
      <c r="M143" s="320">
        <v>0</v>
      </c>
      <c r="N143" s="320">
        <v>0</v>
      </c>
      <c r="O143" s="320">
        <v>0</v>
      </c>
      <c r="P143" s="320">
        <v>0</v>
      </c>
      <c r="Q143" s="320">
        <v>0</v>
      </c>
      <c r="R143" s="320">
        <v>0</v>
      </c>
      <c r="S143" s="316">
        <v>3028.75</v>
      </c>
      <c r="T143" s="317">
        <v>0.9770161290322581</v>
      </c>
      <c r="U143" s="316">
        <v>71.25</v>
      </c>
      <c r="V143" s="316">
        <v>0</v>
      </c>
      <c r="W143" s="316">
        <v>71.25</v>
      </c>
      <c r="X143" s="316">
        <v>71.25</v>
      </c>
      <c r="Y143" s="316">
        <v>0</v>
      </c>
      <c r="Z143" s="316">
        <v>0</v>
      </c>
    </row>
    <row r="144" spans="1:26" x14ac:dyDescent="0.3">
      <c r="A144" s="314" t="s">
        <v>559</v>
      </c>
      <c r="B144" s="315">
        <v>35000</v>
      </c>
      <c r="C144" s="315">
        <v>2500</v>
      </c>
      <c r="D144" s="315">
        <v>2500</v>
      </c>
      <c r="E144" s="315">
        <v>1924.9499999999998</v>
      </c>
      <c r="F144" s="315">
        <v>1924.9499999999998</v>
      </c>
      <c r="G144" s="315">
        <v>150.26999999999998</v>
      </c>
      <c r="H144" s="315">
        <v>150.68</v>
      </c>
      <c r="I144" s="315">
        <v>183.50999999999993</v>
      </c>
      <c r="J144" s="315">
        <v>177.81</v>
      </c>
      <c r="K144" s="315">
        <v>258.40999999999997</v>
      </c>
      <c r="L144" s="315">
        <v>235.29999999999998</v>
      </c>
      <c r="M144" s="315">
        <v>247.79000000000002</v>
      </c>
      <c r="N144" s="315">
        <v>307.27</v>
      </c>
      <c r="O144" s="315">
        <v>213.90999999999997</v>
      </c>
      <c r="P144" s="315">
        <v>0</v>
      </c>
      <c r="Q144" s="315">
        <v>0</v>
      </c>
      <c r="R144" s="315">
        <v>0</v>
      </c>
      <c r="S144" s="316">
        <v>1924.9499999999998</v>
      </c>
      <c r="T144" s="317">
        <v>0.76997999999999989</v>
      </c>
      <c r="U144" s="316">
        <v>575.05000000000018</v>
      </c>
      <c r="V144" s="316">
        <v>0</v>
      </c>
      <c r="W144" s="316">
        <v>575.05000000000018</v>
      </c>
      <c r="X144" s="316">
        <v>575.05000000000018</v>
      </c>
      <c r="Y144" s="316">
        <v>0</v>
      </c>
      <c r="Z144" s="316">
        <v>0</v>
      </c>
    </row>
    <row r="145" spans="1:26" x14ac:dyDescent="0.3">
      <c r="A145" s="322" t="s">
        <v>560</v>
      </c>
      <c r="B145" s="204">
        <v>35000</v>
      </c>
      <c r="C145" s="204">
        <v>2500</v>
      </c>
      <c r="D145" s="204">
        <v>2500</v>
      </c>
      <c r="E145" s="204">
        <v>1924.9499999999998</v>
      </c>
      <c r="F145" s="204">
        <v>1924.9499999999998</v>
      </c>
      <c r="G145" s="204">
        <v>150.26999999999998</v>
      </c>
      <c r="H145" s="204">
        <v>150.68</v>
      </c>
      <c r="I145" s="204">
        <v>183.50999999999993</v>
      </c>
      <c r="J145" s="204">
        <v>177.81</v>
      </c>
      <c r="K145" s="204">
        <v>258.40999999999997</v>
      </c>
      <c r="L145" s="204">
        <v>235.29999999999998</v>
      </c>
      <c r="M145" s="204">
        <v>247.79000000000002</v>
      </c>
      <c r="N145" s="204">
        <v>307.27</v>
      </c>
      <c r="O145" s="204">
        <v>213.90999999999997</v>
      </c>
      <c r="P145" s="204">
        <v>0</v>
      </c>
      <c r="Q145" s="204">
        <v>0</v>
      </c>
      <c r="R145" s="204">
        <v>0</v>
      </c>
      <c r="S145" s="239">
        <v>1924.9499999999998</v>
      </c>
      <c r="T145" s="319">
        <v>0.76997999999999989</v>
      </c>
      <c r="U145" s="239">
        <v>575.05000000000018</v>
      </c>
      <c r="V145" s="239">
        <v>0</v>
      </c>
      <c r="W145" s="239">
        <v>575.05000000000018</v>
      </c>
      <c r="X145" s="239">
        <v>575.05000000000018</v>
      </c>
      <c r="Y145" s="239">
        <v>0</v>
      </c>
      <c r="Z145" s="239">
        <v>0</v>
      </c>
    </row>
    <row r="146" spans="1:26" x14ac:dyDescent="0.3">
      <c r="A146" s="322" t="s">
        <v>561</v>
      </c>
      <c r="B146" s="204">
        <v>0</v>
      </c>
      <c r="C146" s="204">
        <v>0</v>
      </c>
      <c r="D146" s="204">
        <v>0</v>
      </c>
      <c r="E146" s="204">
        <v>0</v>
      </c>
      <c r="F146" s="204">
        <v>0</v>
      </c>
      <c r="G146" s="204">
        <v>0</v>
      </c>
      <c r="H146" s="204">
        <v>0</v>
      </c>
      <c r="I146" s="204">
        <v>0</v>
      </c>
      <c r="J146" s="204">
        <v>0</v>
      </c>
      <c r="K146" s="204">
        <v>0</v>
      </c>
      <c r="L146" s="204">
        <v>0</v>
      </c>
      <c r="M146" s="204">
        <v>0</v>
      </c>
      <c r="N146" s="204">
        <v>0</v>
      </c>
      <c r="O146" s="204">
        <v>0</v>
      </c>
      <c r="P146" s="204">
        <v>0</v>
      </c>
      <c r="Q146" s="204">
        <v>0</v>
      </c>
      <c r="R146" s="204">
        <v>0</v>
      </c>
      <c r="S146" s="239">
        <v>0</v>
      </c>
      <c r="T146" s="319" t="e">
        <v>#DIV/0!</v>
      </c>
      <c r="U146" s="239">
        <v>0</v>
      </c>
      <c r="V146" s="239">
        <v>0</v>
      </c>
      <c r="W146" s="239">
        <v>0</v>
      </c>
      <c r="X146" s="239">
        <v>0</v>
      </c>
      <c r="Y146" s="239">
        <v>0</v>
      </c>
      <c r="Z146" s="239">
        <v>0</v>
      </c>
    </row>
    <row r="147" spans="1:26" x14ac:dyDescent="0.3">
      <c r="A147" s="322" t="s">
        <v>562</v>
      </c>
      <c r="B147" s="204">
        <v>0</v>
      </c>
      <c r="C147" s="204">
        <v>0</v>
      </c>
      <c r="D147" s="204">
        <v>0</v>
      </c>
      <c r="E147" s="204">
        <v>0</v>
      </c>
      <c r="F147" s="204">
        <v>0</v>
      </c>
      <c r="G147" s="204">
        <v>0</v>
      </c>
      <c r="H147" s="204">
        <v>0</v>
      </c>
      <c r="I147" s="204">
        <v>0</v>
      </c>
      <c r="J147" s="204">
        <v>0</v>
      </c>
      <c r="K147" s="204">
        <v>0</v>
      </c>
      <c r="L147" s="204">
        <v>0</v>
      </c>
      <c r="M147" s="204">
        <v>0</v>
      </c>
      <c r="N147" s="204">
        <v>0</v>
      </c>
      <c r="O147" s="204">
        <v>0</v>
      </c>
      <c r="P147" s="204">
        <v>0</v>
      </c>
      <c r="Q147" s="204">
        <v>0</v>
      </c>
      <c r="R147" s="204">
        <v>0</v>
      </c>
      <c r="S147" s="239">
        <v>0</v>
      </c>
      <c r="T147" s="319" t="e">
        <v>#DIV/0!</v>
      </c>
      <c r="U147" s="239">
        <v>0</v>
      </c>
      <c r="V147" s="239">
        <v>0</v>
      </c>
      <c r="W147" s="239">
        <v>0</v>
      </c>
      <c r="X147" s="239">
        <v>0</v>
      </c>
      <c r="Y147" s="239">
        <v>0</v>
      </c>
      <c r="Z147" s="239">
        <v>0</v>
      </c>
    </row>
    <row r="148" spans="1:26" x14ac:dyDescent="0.3">
      <c r="A148" s="322" t="s">
        <v>563</v>
      </c>
      <c r="B148" s="204">
        <v>0</v>
      </c>
      <c r="C148" s="204">
        <v>0</v>
      </c>
      <c r="D148" s="204">
        <v>0</v>
      </c>
      <c r="E148" s="204">
        <v>0</v>
      </c>
      <c r="F148" s="204">
        <v>0</v>
      </c>
      <c r="G148" s="204">
        <v>0</v>
      </c>
      <c r="H148" s="204">
        <v>0</v>
      </c>
      <c r="I148" s="204">
        <v>0</v>
      </c>
      <c r="J148" s="204">
        <v>0</v>
      </c>
      <c r="K148" s="204">
        <v>0</v>
      </c>
      <c r="L148" s="204">
        <v>0</v>
      </c>
      <c r="M148" s="204">
        <v>0</v>
      </c>
      <c r="N148" s="204">
        <v>0</v>
      </c>
      <c r="O148" s="204">
        <v>0</v>
      </c>
      <c r="P148" s="204">
        <v>0</v>
      </c>
      <c r="Q148" s="204">
        <v>0</v>
      </c>
      <c r="R148" s="204">
        <v>0</v>
      </c>
      <c r="S148" s="239">
        <v>0</v>
      </c>
      <c r="T148" s="319" t="e">
        <v>#DIV/0!</v>
      </c>
      <c r="U148" s="239">
        <v>0</v>
      </c>
      <c r="V148" s="239">
        <v>0</v>
      </c>
      <c r="W148" s="239">
        <v>0</v>
      </c>
      <c r="X148" s="239">
        <v>0</v>
      </c>
      <c r="Y148" s="239">
        <v>0</v>
      </c>
      <c r="Z148" s="239">
        <v>0</v>
      </c>
    </row>
    <row r="149" spans="1:26" x14ac:dyDescent="0.3">
      <c r="A149" s="322" t="s">
        <v>564</v>
      </c>
      <c r="B149" s="204">
        <v>0</v>
      </c>
      <c r="C149" s="204">
        <v>0</v>
      </c>
      <c r="D149" s="204">
        <v>0</v>
      </c>
      <c r="E149" s="204">
        <v>0</v>
      </c>
      <c r="F149" s="204">
        <v>0</v>
      </c>
      <c r="G149" s="204">
        <v>0</v>
      </c>
      <c r="H149" s="204">
        <v>0</v>
      </c>
      <c r="I149" s="204">
        <v>0</v>
      </c>
      <c r="J149" s="204">
        <v>0</v>
      </c>
      <c r="K149" s="204">
        <v>0</v>
      </c>
      <c r="L149" s="204">
        <v>0</v>
      </c>
      <c r="M149" s="204">
        <v>0</v>
      </c>
      <c r="N149" s="204">
        <v>0</v>
      </c>
      <c r="O149" s="204">
        <v>0</v>
      </c>
      <c r="P149" s="204">
        <v>0</v>
      </c>
      <c r="Q149" s="204">
        <v>0</v>
      </c>
      <c r="R149" s="204">
        <v>0</v>
      </c>
      <c r="S149" s="239">
        <v>0</v>
      </c>
      <c r="T149" s="319" t="e">
        <v>#DIV/0!</v>
      </c>
      <c r="U149" s="239">
        <v>0</v>
      </c>
      <c r="V149" s="239">
        <v>0</v>
      </c>
      <c r="W149" s="239">
        <v>0</v>
      </c>
      <c r="X149" s="239">
        <v>0</v>
      </c>
      <c r="Y149" s="239">
        <v>0</v>
      </c>
      <c r="Z149" s="239">
        <v>0</v>
      </c>
    </row>
    <row r="150" spans="1:26" x14ac:dyDescent="0.3">
      <c r="A150" s="322" t="s">
        <v>565</v>
      </c>
      <c r="B150" s="204">
        <v>0</v>
      </c>
      <c r="C150" s="204">
        <v>0</v>
      </c>
      <c r="D150" s="204">
        <v>0</v>
      </c>
      <c r="E150" s="204">
        <v>0</v>
      </c>
      <c r="F150" s="204">
        <v>0</v>
      </c>
      <c r="G150" s="204">
        <v>0</v>
      </c>
      <c r="H150" s="204">
        <v>0</v>
      </c>
      <c r="I150" s="204">
        <v>0</v>
      </c>
      <c r="J150" s="204">
        <v>0</v>
      </c>
      <c r="K150" s="204">
        <v>0</v>
      </c>
      <c r="L150" s="204">
        <v>0</v>
      </c>
      <c r="M150" s="204">
        <v>0</v>
      </c>
      <c r="N150" s="204">
        <v>0</v>
      </c>
      <c r="O150" s="204">
        <v>0</v>
      </c>
      <c r="P150" s="204">
        <v>0</v>
      </c>
      <c r="Q150" s="204">
        <v>0</v>
      </c>
      <c r="R150" s="204">
        <v>0</v>
      </c>
      <c r="S150" s="239">
        <v>0</v>
      </c>
      <c r="T150" s="319" t="e">
        <v>#DIV/0!</v>
      </c>
      <c r="U150" s="239">
        <v>0</v>
      </c>
      <c r="V150" s="239">
        <v>0</v>
      </c>
      <c r="W150" s="239">
        <v>0</v>
      </c>
      <c r="X150" s="239">
        <v>0</v>
      </c>
      <c r="Y150" s="239">
        <v>0</v>
      </c>
      <c r="Z150" s="239">
        <v>0</v>
      </c>
    </row>
    <row r="151" spans="1:26" s="321" customFormat="1" x14ac:dyDescent="0.3">
      <c r="A151" s="314" t="s">
        <v>566</v>
      </c>
      <c r="B151" s="320">
        <v>0</v>
      </c>
      <c r="C151" s="320">
        <v>0</v>
      </c>
      <c r="D151" s="320">
        <v>0</v>
      </c>
      <c r="E151" s="320">
        <v>0</v>
      </c>
      <c r="F151" s="320">
        <v>0</v>
      </c>
      <c r="G151" s="320">
        <v>0</v>
      </c>
      <c r="H151" s="320">
        <v>0</v>
      </c>
      <c r="I151" s="320">
        <v>0</v>
      </c>
      <c r="J151" s="320">
        <v>0</v>
      </c>
      <c r="K151" s="320">
        <v>0</v>
      </c>
      <c r="L151" s="320">
        <v>0</v>
      </c>
      <c r="M151" s="320">
        <v>0</v>
      </c>
      <c r="N151" s="320">
        <v>0</v>
      </c>
      <c r="O151" s="320">
        <v>0</v>
      </c>
      <c r="P151" s="320">
        <v>0</v>
      </c>
      <c r="Q151" s="320">
        <v>0</v>
      </c>
      <c r="R151" s="320">
        <v>0</v>
      </c>
      <c r="S151" s="316">
        <v>0</v>
      </c>
      <c r="T151" s="317" t="e">
        <v>#DIV/0!</v>
      </c>
      <c r="U151" s="316">
        <v>0</v>
      </c>
      <c r="V151" s="316">
        <v>0</v>
      </c>
      <c r="W151" s="316">
        <v>0</v>
      </c>
      <c r="X151" s="316">
        <v>0</v>
      </c>
      <c r="Y151" s="316">
        <v>0</v>
      </c>
      <c r="Z151" s="316">
        <v>0</v>
      </c>
    </row>
    <row r="152" spans="1:26" s="321" customFormat="1" x14ac:dyDescent="0.3">
      <c r="A152" s="314" t="s">
        <v>567</v>
      </c>
      <c r="B152" s="320">
        <v>0</v>
      </c>
      <c r="C152" s="320">
        <v>0</v>
      </c>
      <c r="D152" s="320">
        <v>0</v>
      </c>
      <c r="E152" s="320">
        <v>0</v>
      </c>
      <c r="F152" s="320">
        <v>0</v>
      </c>
      <c r="G152" s="320">
        <v>0</v>
      </c>
      <c r="H152" s="320">
        <v>0</v>
      </c>
      <c r="I152" s="320">
        <v>0</v>
      </c>
      <c r="J152" s="320">
        <v>0</v>
      </c>
      <c r="K152" s="320">
        <v>0</v>
      </c>
      <c r="L152" s="320">
        <v>0</v>
      </c>
      <c r="M152" s="320">
        <v>0</v>
      </c>
      <c r="N152" s="320">
        <v>0</v>
      </c>
      <c r="O152" s="320">
        <v>0</v>
      </c>
      <c r="P152" s="320">
        <v>0</v>
      </c>
      <c r="Q152" s="320">
        <v>0</v>
      </c>
      <c r="R152" s="320">
        <v>0</v>
      </c>
      <c r="S152" s="316">
        <v>0</v>
      </c>
      <c r="T152" s="317" t="e">
        <v>#DIV/0!</v>
      </c>
      <c r="U152" s="316">
        <v>0</v>
      </c>
      <c r="V152" s="316">
        <v>0</v>
      </c>
      <c r="W152" s="316">
        <v>0</v>
      </c>
      <c r="X152" s="316">
        <v>0</v>
      </c>
      <c r="Y152" s="316">
        <v>0</v>
      </c>
      <c r="Z152" s="316">
        <v>0</v>
      </c>
    </row>
    <row r="153" spans="1:26" x14ac:dyDescent="0.3">
      <c r="A153" s="314" t="s">
        <v>568</v>
      </c>
      <c r="B153" s="315">
        <v>60300</v>
      </c>
      <c r="C153" s="315">
        <v>10628</v>
      </c>
      <c r="D153" s="315">
        <v>10350</v>
      </c>
      <c r="E153" s="315">
        <v>0</v>
      </c>
      <c r="F153" s="315">
        <v>0</v>
      </c>
      <c r="G153" s="315">
        <v>0</v>
      </c>
      <c r="H153" s="315">
        <v>0</v>
      </c>
      <c r="I153" s="315">
        <v>0</v>
      </c>
      <c r="J153" s="315">
        <v>0</v>
      </c>
      <c r="K153" s="315">
        <v>0</v>
      </c>
      <c r="L153" s="315">
        <v>0</v>
      </c>
      <c r="M153" s="315">
        <v>0</v>
      </c>
      <c r="N153" s="315">
        <v>0</v>
      </c>
      <c r="O153" s="315">
        <v>0</v>
      </c>
      <c r="P153" s="315">
        <v>0</v>
      </c>
      <c r="Q153" s="315">
        <v>0</v>
      </c>
      <c r="R153" s="315">
        <v>0</v>
      </c>
      <c r="S153" s="316">
        <v>0</v>
      </c>
      <c r="T153" s="317">
        <v>0</v>
      </c>
      <c r="U153" s="316">
        <v>10628</v>
      </c>
      <c r="V153" s="316">
        <v>278</v>
      </c>
      <c r="W153" s="316">
        <v>10628</v>
      </c>
      <c r="X153" s="316">
        <v>10350</v>
      </c>
      <c r="Y153" s="316">
        <v>0</v>
      </c>
      <c r="Z153" s="316">
        <v>0</v>
      </c>
    </row>
    <row r="154" spans="1:26" x14ac:dyDescent="0.3">
      <c r="A154" s="322" t="s">
        <v>569</v>
      </c>
      <c r="B154" s="204">
        <v>0</v>
      </c>
      <c r="C154" s="204">
        <v>0</v>
      </c>
      <c r="D154" s="204">
        <v>0</v>
      </c>
      <c r="E154" s="204">
        <v>0</v>
      </c>
      <c r="F154" s="204">
        <v>0</v>
      </c>
      <c r="G154" s="204">
        <v>0</v>
      </c>
      <c r="H154" s="204">
        <v>0</v>
      </c>
      <c r="I154" s="204">
        <v>0</v>
      </c>
      <c r="J154" s="204">
        <v>0</v>
      </c>
      <c r="K154" s="204">
        <v>0</v>
      </c>
      <c r="L154" s="204">
        <v>0</v>
      </c>
      <c r="M154" s="204">
        <v>0</v>
      </c>
      <c r="N154" s="204">
        <v>0</v>
      </c>
      <c r="O154" s="204">
        <v>0</v>
      </c>
      <c r="P154" s="204">
        <v>0</v>
      </c>
      <c r="Q154" s="204">
        <v>0</v>
      </c>
      <c r="R154" s="204">
        <v>0</v>
      </c>
      <c r="S154" s="239">
        <v>0</v>
      </c>
      <c r="T154" s="319" t="e">
        <v>#DIV/0!</v>
      </c>
      <c r="U154" s="239">
        <v>0</v>
      </c>
      <c r="V154" s="239">
        <v>0</v>
      </c>
      <c r="W154" s="239">
        <v>0</v>
      </c>
      <c r="X154" s="239">
        <v>0</v>
      </c>
      <c r="Y154" s="239">
        <v>0</v>
      </c>
      <c r="Z154" s="239">
        <v>0</v>
      </c>
    </row>
    <row r="155" spans="1:26" x14ac:dyDescent="0.3">
      <c r="A155" s="322" t="s">
        <v>570</v>
      </c>
      <c r="B155" s="204">
        <v>60300</v>
      </c>
      <c r="C155" s="204">
        <v>10628</v>
      </c>
      <c r="D155" s="204">
        <v>10350</v>
      </c>
      <c r="E155" s="204">
        <v>0</v>
      </c>
      <c r="F155" s="204">
        <v>0</v>
      </c>
      <c r="G155" s="204">
        <v>0</v>
      </c>
      <c r="H155" s="204">
        <v>0</v>
      </c>
      <c r="I155" s="204">
        <v>0</v>
      </c>
      <c r="J155" s="204">
        <v>0</v>
      </c>
      <c r="K155" s="204">
        <v>0</v>
      </c>
      <c r="L155" s="204">
        <v>0</v>
      </c>
      <c r="M155" s="204">
        <v>0</v>
      </c>
      <c r="N155" s="204">
        <v>0</v>
      </c>
      <c r="O155" s="204">
        <v>0</v>
      </c>
      <c r="P155" s="204">
        <v>0</v>
      </c>
      <c r="Q155" s="204">
        <v>0</v>
      </c>
      <c r="R155" s="204">
        <v>0</v>
      </c>
      <c r="S155" s="239">
        <v>0</v>
      </c>
      <c r="T155" s="319">
        <v>0</v>
      </c>
      <c r="U155" s="239">
        <v>10628</v>
      </c>
      <c r="V155" s="239">
        <v>278</v>
      </c>
      <c r="W155" s="239">
        <v>10628</v>
      </c>
      <c r="X155" s="239">
        <v>10350</v>
      </c>
      <c r="Y155" s="239">
        <v>0</v>
      </c>
      <c r="Z155" s="239">
        <v>0</v>
      </c>
    </row>
    <row r="156" spans="1:26" x14ac:dyDescent="0.3">
      <c r="A156" s="322" t="s">
        <v>571</v>
      </c>
      <c r="B156" s="204">
        <v>0</v>
      </c>
      <c r="C156" s="204">
        <v>0</v>
      </c>
      <c r="D156" s="204">
        <v>0</v>
      </c>
      <c r="E156" s="204">
        <v>0</v>
      </c>
      <c r="F156" s="204">
        <v>0</v>
      </c>
      <c r="G156" s="204">
        <v>0</v>
      </c>
      <c r="H156" s="204">
        <v>0</v>
      </c>
      <c r="I156" s="204">
        <v>0</v>
      </c>
      <c r="J156" s="204">
        <v>0</v>
      </c>
      <c r="K156" s="204">
        <v>0</v>
      </c>
      <c r="L156" s="204">
        <v>0</v>
      </c>
      <c r="M156" s="204">
        <v>0</v>
      </c>
      <c r="N156" s="204">
        <v>0</v>
      </c>
      <c r="O156" s="204">
        <v>0</v>
      </c>
      <c r="P156" s="204">
        <v>0</v>
      </c>
      <c r="Q156" s="204">
        <v>0</v>
      </c>
      <c r="R156" s="204">
        <v>0</v>
      </c>
      <c r="S156" s="239">
        <v>0</v>
      </c>
      <c r="T156" s="319" t="e">
        <v>#DIV/0!</v>
      </c>
      <c r="U156" s="239">
        <v>0</v>
      </c>
      <c r="V156" s="239">
        <v>0</v>
      </c>
      <c r="W156" s="239">
        <v>0</v>
      </c>
      <c r="X156" s="239">
        <v>0</v>
      </c>
      <c r="Y156" s="239">
        <v>0</v>
      </c>
      <c r="Z156" s="239">
        <v>0</v>
      </c>
    </row>
    <row r="157" spans="1:26" x14ac:dyDescent="0.3">
      <c r="A157" s="322" t="s">
        <v>572</v>
      </c>
      <c r="B157" s="204">
        <v>0</v>
      </c>
      <c r="C157" s="204">
        <v>0</v>
      </c>
      <c r="D157" s="204">
        <v>0</v>
      </c>
      <c r="E157" s="204">
        <v>0</v>
      </c>
      <c r="F157" s="204">
        <v>0</v>
      </c>
      <c r="G157" s="204">
        <v>0</v>
      </c>
      <c r="H157" s="204">
        <v>0</v>
      </c>
      <c r="I157" s="204">
        <v>0</v>
      </c>
      <c r="J157" s="204">
        <v>0</v>
      </c>
      <c r="K157" s="204">
        <v>0</v>
      </c>
      <c r="L157" s="204">
        <v>0</v>
      </c>
      <c r="M157" s="204">
        <v>0</v>
      </c>
      <c r="N157" s="204">
        <v>0</v>
      </c>
      <c r="O157" s="204">
        <v>0</v>
      </c>
      <c r="P157" s="204">
        <v>0</v>
      </c>
      <c r="Q157" s="204">
        <v>0</v>
      </c>
      <c r="R157" s="204">
        <v>0</v>
      </c>
      <c r="S157" s="239">
        <v>0</v>
      </c>
      <c r="T157" s="319" t="e">
        <v>#DIV/0!</v>
      </c>
      <c r="U157" s="239">
        <v>0</v>
      </c>
      <c r="V157" s="239">
        <v>0</v>
      </c>
      <c r="W157" s="239">
        <v>0</v>
      </c>
      <c r="X157" s="239">
        <v>0</v>
      </c>
      <c r="Y157" s="239">
        <v>0</v>
      </c>
      <c r="Z157" s="239">
        <v>0</v>
      </c>
    </row>
    <row r="158" spans="1:26" x14ac:dyDescent="0.3">
      <c r="A158" s="322" t="s">
        <v>573</v>
      </c>
      <c r="B158" s="204">
        <v>0</v>
      </c>
      <c r="C158" s="204">
        <v>0</v>
      </c>
      <c r="D158" s="204">
        <v>0</v>
      </c>
      <c r="E158" s="204">
        <v>0</v>
      </c>
      <c r="F158" s="204">
        <v>0</v>
      </c>
      <c r="G158" s="204">
        <v>0</v>
      </c>
      <c r="H158" s="204">
        <v>0</v>
      </c>
      <c r="I158" s="204">
        <v>0</v>
      </c>
      <c r="J158" s="204">
        <v>0</v>
      </c>
      <c r="K158" s="204">
        <v>0</v>
      </c>
      <c r="L158" s="204">
        <v>0</v>
      </c>
      <c r="M158" s="204">
        <v>0</v>
      </c>
      <c r="N158" s="204">
        <v>0</v>
      </c>
      <c r="O158" s="204">
        <v>0</v>
      </c>
      <c r="P158" s="204">
        <v>0</v>
      </c>
      <c r="Q158" s="204">
        <v>0</v>
      </c>
      <c r="R158" s="204">
        <v>0</v>
      </c>
      <c r="S158" s="239">
        <v>0</v>
      </c>
      <c r="T158" s="319" t="e">
        <v>#DIV/0!</v>
      </c>
      <c r="U158" s="239">
        <v>0</v>
      </c>
      <c r="V158" s="239">
        <v>0</v>
      </c>
      <c r="W158" s="239">
        <v>0</v>
      </c>
      <c r="X158" s="239">
        <v>0</v>
      </c>
      <c r="Y158" s="239">
        <v>0</v>
      </c>
      <c r="Z158" s="239">
        <v>0</v>
      </c>
    </row>
    <row r="159" spans="1:26" x14ac:dyDescent="0.3">
      <c r="A159" s="322" t="s">
        <v>574</v>
      </c>
      <c r="B159" s="204">
        <v>0</v>
      </c>
      <c r="C159" s="204">
        <v>0</v>
      </c>
      <c r="D159" s="204">
        <v>0</v>
      </c>
      <c r="E159" s="204">
        <v>0</v>
      </c>
      <c r="F159" s="204">
        <v>0</v>
      </c>
      <c r="G159" s="204">
        <v>0</v>
      </c>
      <c r="H159" s="204">
        <v>0</v>
      </c>
      <c r="I159" s="204">
        <v>0</v>
      </c>
      <c r="J159" s="204">
        <v>0</v>
      </c>
      <c r="K159" s="204">
        <v>0</v>
      </c>
      <c r="L159" s="204">
        <v>0</v>
      </c>
      <c r="M159" s="204">
        <v>0</v>
      </c>
      <c r="N159" s="204">
        <v>0</v>
      </c>
      <c r="O159" s="204">
        <v>0</v>
      </c>
      <c r="P159" s="204">
        <v>0</v>
      </c>
      <c r="Q159" s="204">
        <v>0</v>
      </c>
      <c r="R159" s="204">
        <v>0</v>
      </c>
      <c r="S159" s="239">
        <v>0</v>
      </c>
      <c r="T159" s="319" t="e">
        <v>#DIV/0!</v>
      </c>
      <c r="U159" s="239">
        <v>0</v>
      </c>
      <c r="V159" s="239">
        <v>0</v>
      </c>
      <c r="W159" s="239">
        <v>0</v>
      </c>
      <c r="X159" s="239">
        <v>0</v>
      </c>
      <c r="Y159" s="239">
        <v>0</v>
      </c>
      <c r="Z159" s="239">
        <v>0</v>
      </c>
    </row>
    <row r="160" spans="1:26" x14ac:dyDescent="0.3">
      <c r="A160" s="322" t="s">
        <v>575</v>
      </c>
      <c r="B160" s="204">
        <v>0</v>
      </c>
      <c r="C160" s="204">
        <v>0</v>
      </c>
      <c r="D160" s="204">
        <v>0</v>
      </c>
      <c r="E160" s="204">
        <v>0</v>
      </c>
      <c r="F160" s="204">
        <v>0</v>
      </c>
      <c r="G160" s="204">
        <v>0</v>
      </c>
      <c r="H160" s="204">
        <v>0</v>
      </c>
      <c r="I160" s="204">
        <v>0</v>
      </c>
      <c r="J160" s="204">
        <v>0</v>
      </c>
      <c r="K160" s="204">
        <v>0</v>
      </c>
      <c r="L160" s="204">
        <v>0</v>
      </c>
      <c r="M160" s="204">
        <v>0</v>
      </c>
      <c r="N160" s="204">
        <v>0</v>
      </c>
      <c r="O160" s="204">
        <v>0</v>
      </c>
      <c r="P160" s="204">
        <v>0</v>
      </c>
      <c r="Q160" s="204">
        <v>0</v>
      </c>
      <c r="R160" s="204">
        <v>0</v>
      </c>
      <c r="S160" s="239">
        <v>0</v>
      </c>
      <c r="T160" s="319" t="e">
        <v>#DIV/0!</v>
      </c>
      <c r="U160" s="239">
        <v>0</v>
      </c>
      <c r="V160" s="239">
        <v>0</v>
      </c>
      <c r="W160" s="239">
        <v>0</v>
      </c>
      <c r="X160" s="239">
        <v>0</v>
      </c>
      <c r="Y160" s="239">
        <v>0</v>
      </c>
      <c r="Z160" s="239">
        <v>0</v>
      </c>
    </row>
    <row r="161" spans="1:26" x14ac:dyDescent="0.3">
      <c r="A161" s="322" t="s">
        <v>576</v>
      </c>
      <c r="B161" s="204">
        <v>0</v>
      </c>
      <c r="C161" s="204">
        <v>0</v>
      </c>
      <c r="D161" s="204">
        <v>0</v>
      </c>
      <c r="E161" s="204">
        <v>0</v>
      </c>
      <c r="F161" s="204">
        <v>0</v>
      </c>
      <c r="G161" s="204">
        <v>0</v>
      </c>
      <c r="H161" s="204">
        <v>0</v>
      </c>
      <c r="I161" s="204">
        <v>0</v>
      </c>
      <c r="J161" s="204">
        <v>0</v>
      </c>
      <c r="K161" s="204">
        <v>0</v>
      </c>
      <c r="L161" s="204">
        <v>0</v>
      </c>
      <c r="M161" s="204">
        <v>0</v>
      </c>
      <c r="N161" s="204">
        <v>0</v>
      </c>
      <c r="O161" s="204">
        <v>0</v>
      </c>
      <c r="P161" s="204">
        <v>0</v>
      </c>
      <c r="Q161" s="204">
        <v>0</v>
      </c>
      <c r="R161" s="204">
        <v>0</v>
      </c>
      <c r="S161" s="239">
        <v>0</v>
      </c>
      <c r="T161" s="319" t="e">
        <v>#DIV/0!</v>
      </c>
      <c r="U161" s="239">
        <v>0</v>
      </c>
      <c r="V161" s="239">
        <v>0</v>
      </c>
      <c r="W161" s="239">
        <v>0</v>
      </c>
      <c r="X161" s="239">
        <v>0</v>
      </c>
      <c r="Y161" s="239">
        <v>0</v>
      </c>
      <c r="Z161" s="239">
        <v>0</v>
      </c>
    </row>
    <row r="162" spans="1:26" x14ac:dyDescent="0.3">
      <c r="A162" s="322" t="s">
        <v>577</v>
      </c>
      <c r="B162" s="204">
        <v>0</v>
      </c>
      <c r="C162" s="204">
        <v>0</v>
      </c>
      <c r="D162" s="204">
        <v>0</v>
      </c>
      <c r="E162" s="204">
        <v>0</v>
      </c>
      <c r="F162" s="204">
        <v>0</v>
      </c>
      <c r="G162" s="204">
        <v>0</v>
      </c>
      <c r="H162" s="204">
        <v>0</v>
      </c>
      <c r="I162" s="204">
        <v>0</v>
      </c>
      <c r="J162" s="204">
        <v>0</v>
      </c>
      <c r="K162" s="204">
        <v>0</v>
      </c>
      <c r="L162" s="204">
        <v>0</v>
      </c>
      <c r="M162" s="204">
        <v>0</v>
      </c>
      <c r="N162" s="204">
        <v>0</v>
      </c>
      <c r="O162" s="204">
        <v>0</v>
      </c>
      <c r="P162" s="204">
        <v>0</v>
      </c>
      <c r="Q162" s="204">
        <v>0</v>
      </c>
      <c r="R162" s="204">
        <v>0</v>
      </c>
      <c r="S162" s="239">
        <v>0</v>
      </c>
      <c r="T162" s="319" t="e">
        <v>#DIV/0!</v>
      </c>
      <c r="U162" s="239">
        <v>0</v>
      </c>
      <c r="V162" s="239">
        <v>0</v>
      </c>
      <c r="W162" s="239">
        <v>0</v>
      </c>
      <c r="X162" s="239">
        <v>0</v>
      </c>
      <c r="Y162" s="239">
        <v>0</v>
      </c>
      <c r="Z162" s="239">
        <v>0</v>
      </c>
    </row>
    <row r="163" spans="1:26" x14ac:dyDescent="0.3">
      <c r="A163" s="322" t="s">
        <v>578</v>
      </c>
      <c r="B163" s="204">
        <v>0</v>
      </c>
      <c r="C163" s="204">
        <v>0</v>
      </c>
      <c r="D163" s="204">
        <v>0</v>
      </c>
      <c r="E163" s="204">
        <v>0</v>
      </c>
      <c r="F163" s="204">
        <v>0</v>
      </c>
      <c r="G163" s="204">
        <v>0</v>
      </c>
      <c r="H163" s="204">
        <v>0</v>
      </c>
      <c r="I163" s="204">
        <v>0</v>
      </c>
      <c r="J163" s="204">
        <v>0</v>
      </c>
      <c r="K163" s="204">
        <v>0</v>
      </c>
      <c r="L163" s="204">
        <v>0</v>
      </c>
      <c r="M163" s="204">
        <v>0</v>
      </c>
      <c r="N163" s="204">
        <v>0</v>
      </c>
      <c r="O163" s="204">
        <v>0</v>
      </c>
      <c r="P163" s="204">
        <v>0</v>
      </c>
      <c r="Q163" s="204">
        <v>0</v>
      </c>
      <c r="R163" s="204">
        <v>0</v>
      </c>
      <c r="S163" s="239">
        <v>0</v>
      </c>
      <c r="T163" s="319" t="e">
        <v>#DIV/0!</v>
      </c>
      <c r="U163" s="239">
        <v>0</v>
      </c>
      <c r="V163" s="239">
        <v>0</v>
      </c>
      <c r="W163" s="239">
        <v>0</v>
      </c>
      <c r="X163" s="239">
        <v>0</v>
      </c>
      <c r="Y163" s="239">
        <v>0</v>
      </c>
      <c r="Z163" s="239">
        <v>0</v>
      </c>
    </row>
    <row r="164" spans="1:26" x14ac:dyDescent="0.3">
      <c r="A164" s="322" t="s">
        <v>579</v>
      </c>
      <c r="B164" s="204">
        <v>0</v>
      </c>
      <c r="C164" s="204">
        <v>0</v>
      </c>
      <c r="D164" s="204">
        <v>0</v>
      </c>
      <c r="E164" s="204">
        <v>0</v>
      </c>
      <c r="F164" s="204">
        <v>0</v>
      </c>
      <c r="G164" s="204">
        <v>0</v>
      </c>
      <c r="H164" s="204">
        <v>0</v>
      </c>
      <c r="I164" s="204">
        <v>0</v>
      </c>
      <c r="J164" s="204">
        <v>0</v>
      </c>
      <c r="K164" s="204">
        <v>0</v>
      </c>
      <c r="L164" s="204">
        <v>0</v>
      </c>
      <c r="M164" s="204">
        <v>0</v>
      </c>
      <c r="N164" s="204">
        <v>0</v>
      </c>
      <c r="O164" s="204">
        <v>0</v>
      </c>
      <c r="P164" s="204">
        <v>0</v>
      </c>
      <c r="Q164" s="204">
        <v>0</v>
      </c>
      <c r="R164" s="204">
        <v>0</v>
      </c>
      <c r="S164" s="239">
        <v>0</v>
      </c>
      <c r="T164" s="319" t="e">
        <v>#DIV/0!</v>
      </c>
      <c r="U164" s="239">
        <v>0</v>
      </c>
      <c r="V164" s="239">
        <v>0</v>
      </c>
      <c r="W164" s="239">
        <v>0</v>
      </c>
      <c r="X164" s="239">
        <v>0</v>
      </c>
      <c r="Y164" s="239">
        <v>0</v>
      </c>
      <c r="Z164" s="239">
        <v>0</v>
      </c>
    </row>
    <row r="165" spans="1:26" x14ac:dyDescent="0.3">
      <c r="A165" s="322" t="s">
        <v>580</v>
      </c>
      <c r="B165" s="204">
        <v>0</v>
      </c>
      <c r="C165" s="204">
        <v>0</v>
      </c>
      <c r="D165" s="204">
        <v>0</v>
      </c>
      <c r="E165" s="204">
        <v>0</v>
      </c>
      <c r="F165" s="204">
        <v>0</v>
      </c>
      <c r="G165" s="204">
        <v>0</v>
      </c>
      <c r="H165" s="204">
        <v>0</v>
      </c>
      <c r="I165" s="204">
        <v>0</v>
      </c>
      <c r="J165" s="204">
        <v>0</v>
      </c>
      <c r="K165" s="204">
        <v>0</v>
      </c>
      <c r="L165" s="204">
        <v>0</v>
      </c>
      <c r="M165" s="204">
        <v>0</v>
      </c>
      <c r="N165" s="204">
        <v>0</v>
      </c>
      <c r="O165" s="204">
        <v>0</v>
      </c>
      <c r="P165" s="204">
        <v>0</v>
      </c>
      <c r="Q165" s="204">
        <v>0</v>
      </c>
      <c r="R165" s="204">
        <v>0</v>
      </c>
      <c r="S165" s="239">
        <v>0</v>
      </c>
      <c r="T165" s="319" t="e">
        <v>#DIV/0!</v>
      </c>
      <c r="U165" s="239">
        <v>0</v>
      </c>
      <c r="V165" s="239">
        <v>0</v>
      </c>
      <c r="W165" s="239">
        <v>0</v>
      </c>
      <c r="X165" s="239">
        <v>0</v>
      </c>
      <c r="Y165" s="239">
        <v>0</v>
      </c>
      <c r="Z165" s="239">
        <v>0</v>
      </c>
    </row>
    <row r="166" spans="1:26" x14ac:dyDescent="0.3">
      <c r="A166" s="314" t="s">
        <v>581</v>
      </c>
      <c r="B166" s="315">
        <v>0</v>
      </c>
      <c r="C166" s="315">
        <v>0</v>
      </c>
      <c r="D166" s="315">
        <v>0</v>
      </c>
      <c r="E166" s="315">
        <v>0</v>
      </c>
      <c r="F166" s="315">
        <v>0</v>
      </c>
      <c r="G166" s="315">
        <v>0</v>
      </c>
      <c r="H166" s="315">
        <v>0</v>
      </c>
      <c r="I166" s="315">
        <v>0</v>
      </c>
      <c r="J166" s="315">
        <v>0</v>
      </c>
      <c r="K166" s="315">
        <v>0</v>
      </c>
      <c r="L166" s="315">
        <v>0</v>
      </c>
      <c r="M166" s="315">
        <v>0</v>
      </c>
      <c r="N166" s="315">
        <v>0</v>
      </c>
      <c r="O166" s="315">
        <v>0</v>
      </c>
      <c r="P166" s="315">
        <v>0</v>
      </c>
      <c r="Q166" s="315">
        <v>0</v>
      </c>
      <c r="R166" s="315">
        <v>0</v>
      </c>
      <c r="S166" s="316">
        <v>0</v>
      </c>
      <c r="T166" s="317" t="e">
        <v>#DIV/0!</v>
      </c>
      <c r="U166" s="316">
        <v>0</v>
      </c>
      <c r="V166" s="316">
        <v>0</v>
      </c>
      <c r="W166" s="316">
        <v>0</v>
      </c>
      <c r="X166" s="316">
        <v>0</v>
      </c>
      <c r="Y166" s="316">
        <v>0</v>
      </c>
      <c r="Z166" s="316">
        <v>0</v>
      </c>
    </row>
    <row r="167" spans="1:26" x14ac:dyDescent="0.3">
      <c r="A167" s="322" t="s">
        <v>582</v>
      </c>
      <c r="B167" s="204">
        <v>0</v>
      </c>
      <c r="C167" s="204">
        <v>0</v>
      </c>
      <c r="D167" s="204">
        <v>0</v>
      </c>
      <c r="E167" s="204">
        <v>0</v>
      </c>
      <c r="F167" s="204">
        <v>0</v>
      </c>
      <c r="G167" s="204">
        <v>0</v>
      </c>
      <c r="H167" s="204">
        <v>0</v>
      </c>
      <c r="I167" s="204">
        <v>0</v>
      </c>
      <c r="J167" s="204">
        <v>0</v>
      </c>
      <c r="K167" s="204">
        <v>0</v>
      </c>
      <c r="L167" s="204">
        <v>0</v>
      </c>
      <c r="M167" s="204">
        <v>0</v>
      </c>
      <c r="N167" s="204">
        <v>0</v>
      </c>
      <c r="O167" s="204">
        <v>0</v>
      </c>
      <c r="P167" s="204">
        <v>0</v>
      </c>
      <c r="Q167" s="204">
        <v>0</v>
      </c>
      <c r="R167" s="204">
        <v>0</v>
      </c>
      <c r="S167" s="239">
        <v>0</v>
      </c>
      <c r="T167" s="319" t="e">
        <v>#DIV/0!</v>
      </c>
      <c r="U167" s="239">
        <v>0</v>
      </c>
      <c r="V167" s="239">
        <v>0</v>
      </c>
      <c r="W167" s="239">
        <v>0</v>
      </c>
      <c r="X167" s="239">
        <v>0</v>
      </c>
      <c r="Y167" s="239">
        <v>0</v>
      </c>
      <c r="Z167" s="239">
        <v>0</v>
      </c>
    </row>
    <row r="168" spans="1:26" x14ac:dyDescent="0.3">
      <c r="A168" s="322" t="s">
        <v>583</v>
      </c>
      <c r="B168" s="204">
        <v>0</v>
      </c>
      <c r="C168" s="204">
        <v>0</v>
      </c>
      <c r="D168" s="204">
        <v>0</v>
      </c>
      <c r="E168" s="204">
        <v>0</v>
      </c>
      <c r="F168" s="204">
        <v>0</v>
      </c>
      <c r="G168" s="204">
        <v>0</v>
      </c>
      <c r="H168" s="204">
        <v>0</v>
      </c>
      <c r="I168" s="204">
        <v>0</v>
      </c>
      <c r="J168" s="204">
        <v>0</v>
      </c>
      <c r="K168" s="204">
        <v>0</v>
      </c>
      <c r="L168" s="204">
        <v>0</v>
      </c>
      <c r="M168" s="204">
        <v>0</v>
      </c>
      <c r="N168" s="204">
        <v>0</v>
      </c>
      <c r="O168" s="204">
        <v>0</v>
      </c>
      <c r="P168" s="204">
        <v>0</v>
      </c>
      <c r="Q168" s="204">
        <v>0</v>
      </c>
      <c r="R168" s="204">
        <v>0</v>
      </c>
      <c r="S168" s="239">
        <v>0</v>
      </c>
      <c r="T168" s="319" t="e">
        <v>#DIV/0!</v>
      </c>
      <c r="U168" s="239">
        <v>0</v>
      </c>
      <c r="V168" s="239">
        <v>0</v>
      </c>
      <c r="W168" s="239">
        <v>0</v>
      </c>
      <c r="X168" s="239">
        <v>0</v>
      </c>
      <c r="Y168" s="239">
        <v>0</v>
      </c>
      <c r="Z168" s="239">
        <v>0</v>
      </c>
    </row>
    <row r="169" spans="1:26" x14ac:dyDescent="0.3">
      <c r="A169" s="322" t="s">
        <v>584</v>
      </c>
      <c r="B169" s="204">
        <v>0</v>
      </c>
      <c r="C169" s="204">
        <v>0</v>
      </c>
      <c r="D169" s="204">
        <v>0</v>
      </c>
      <c r="E169" s="204">
        <v>0</v>
      </c>
      <c r="F169" s="204">
        <v>0</v>
      </c>
      <c r="G169" s="204">
        <v>0</v>
      </c>
      <c r="H169" s="204">
        <v>0</v>
      </c>
      <c r="I169" s="204">
        <v>0</v>
      </c>
      <c r="J169" s="204">
        <v>0</v>
      </c>
      <c r="K169" s="204">
        <v>0</v>
      </c>
      <c r="L169" s="204">
        <v>0</v>
      </c>
      <c r="M169" s="204">
        <v>0</v>
      </c>
      <c r="N169" s="204">
        <v>0</v>
      </c>
      <c r="O169" s="204">
        <v>0</v>
      </c>
      <c r="P169" s="204">
        <v>0</v>
      </c>
      <c r="Q169" s="204">
        <v>0</v>
      </c>
      <c r="R169" s="204">
        <v>0</v>
      </c>
      <c r="S169" s="239">
        <v>0</v>
      </c>
      <c r="T169" s="319" t="e">
        <v>#DIV/0!</v>
      </c>
      <c r="U169" s="239">
        <v>0</v>
      </c>
      <c r="V169" s="239">
        <v>0</v>
      </c>
      <c r="W169" s="239">
        <v>0</v>
      </c>
      <c r="X169" s="239">
        <v>0</v>
      </c>
      <c r="Y169" s="239">
        <v>0</v>
      </c>
      <c r="Z169" s="239">
        <v>0</v>
      </c>
    </row>
    <row r="170" spans="1:26" x14ac:dyDescent="0.3">
      <c r="A170" s="308" t="s">
        <v>585</v>
      </c>
      <c r="B170" s="309">
        <v>0</v>
      </c>
      <c r="C170" s="309">
        <v>0</v>
      </c>
      <c r="D170" s="309">
        <v>0</v>
      </c>
      <c r="E170" s="309">
        <v>0</v>
      </c>
      <c r="F170" s="309">
        <v>0</v>
      </c>
      <c r="G170" s="309">
        <v>0</v>
      </c>
      <c r="H170" s="309">
        <v>0</v>
      </c>
      <c r="I170" s="309">
        <v>0</v>
      </c>
      <c r="J170" s="309">
        <v>0</v>
      </c>
      <c r="K170" s="309">
        <v>0</v>
      </c>
      <c r="L170" s="309">
        <v>0</v>
      </c>
      <c r="M170" s="309">
        <v>0</v>
      </c>
      <c r="N170" s="309">
        <v>0</v>
      </c>
      <c r="O170" s="309">
        <v>0</v>
      </c>
      <c r="P170" s="309">
        <v>0</v>
      </c>
      <c r="Q170" s="309">
        <v>0</v>
      </c>
      <c r="R170" s="309">
        <v>0</v>
      </c>
      <c r="S170" s="310">
        <v>0</v>
      </c>
      <c r="T170" s="311" t="e">
        <v>#DIV/0!</v>
      </c>
      <c r="U170" s="310">
        <v>0</v>
      </c>
      <c r="V170" s="310">
        <v>0</v>
      </c>
      <c r="W170" s="310">
        <v>0</v>
      </c>
      <c r="X170" s="310">
        <v>0</v>
      </c>
      <c r="Y170" s="310">
        <v>0</v>
      </c>
      <c r="Z170" s="310">
        <v>0</v>
      </c>
    </row>
    <row r="171" spans="1:26" x14ac:dyDescent="0.3">
      <c r="A171" s="314" t="s">
        <v>586</v>
      </c>
      <c r="B171" s="315">
        <v>0</v>
      </c>
      <c r="C171" s="315">
        <v>0</v>
      </c>
      <c r="D171" s="315">
        <v>0</v>
      </c>
      <c r="E171" s="315">
        <v>0</v>
      </c>
      <c r="F171" s="315">
        <v>0</v>
      </c>
      <c r="G171" s="315">
        <v>0</v>
      </c>
      <c r="H171" s="315">
        <v>0</v>
      </c>
      <c r="I171" s="315">
        <v>0</v>
      </c>
      <c r="J171" s="315">
        <v>0</v>
      </c>
      <c r="K171" s="315">
        <v>0</v>
      </c>
      <c r="L171" s="315">
        <v>0</v>
      </c>
      <c r="M171" s="315">
        <v>0</v>
      </c>
      <c r="N171" s="315">
        <v>0</v>
      </c>
      <c r="O171" s="315">
        <v>0</v>
      </c>
      <c r="P171" s="315">
        <v>0</v>
      </c>
      <c r="Q171" s="315">
        <v>0</v>
      </c>
      <c r="R171" s="315">
        <v>0</v>
      </c>
      <c r="S171" s="316">
        <v>0</v>
      </c>
      <c r="T171" s="317" t="e">
        <v>#DIV/0!</v>
      </c>
      <c r="U171" s="316">
        <v>0</v>
      </c>
      <c r="V171" s="316">
        <v>0</v>
      </c>
      <c r="W171" s="316">
        <v>0</v>
      </c>
      <c r="X171" s="316">
        <v>0</v>
      </c>
      <c r="Y171" s="316">
        <v>0</v>
      </c>
      <c r="Z171" s="316">
        <v>0</v>
      </c>
    </row>
    <row r="172" spans="1:26" x14ac:dyDescent="0.3">
      <c r="A172" s="322" t="s">
        <v>587</v>
      </c>
      <c r="B172" s="323">
        <v>0</v>
      </c>
      <c r="C172" s="323">
        <v>0</v>
      </c>
      <c r="D172" s="323">
        <v>0</v>
      </c>
      <c r="E172" s="323">
        <v>0</v>
      </c>
      <c r="F172" s="323">
        <v>0</v>
      </c>
      <c r="G172" s="323">
        <v>0</v>
      </c>
      <c r="H172" s="323">
        <v>0</v>
      </c>
      <c r="I172" s="323">
        <v>0</v>
      </c>
      <c r="J172" s="323">
        <v>0</v>
      </c>
      <c r="K172" s="323">
        <v>0</v>
      </c>
      <c r="L172" s="323">
        <v>0</v>
      </c>
      <c r="M172" s="323">
        <v>0</v>
      </c>
      <c r="N172" s="323">
        <v>0</v>
      </c>
      <c r="O172" s="323">
        <v>0</v>
      </c>
      <c r="P172" s="323">
        <v>0</v>
      </c>
      <c r="Q172" s="323">
        <v>0</v>
      </c>
      <c r="R172" s="323">
        <v>0</v>
      </c>
      <c r="S172" s="239">
        <v>0</v>
      </c>
      <c r="T172" s="319" t="e">
        <v>#DIV/0!</v>
      </c>
      <c r="U172" s="239">
        <v>0</v>
      </c>
      <c r="V172" s="239">
        <v>0</v>
      </c>
      <c r="W172" s="239">
        <v>0</v>
      </c>
      <c r="X172" s="239">
        <v>0</v>
      </c>
      <c r="Y172" s="239">
        <v>0</v>
      </c>
      <c r="Z172" s="239">
        <v>0</v>
      </c>
    </row>
    <row r="173" spans="1:26" x14ac:dyDescent="0.3">
      <c r="A173" s="324" t="s">
        <v>588</v>
      </c>
      <c r="B173" s="204">
        <v>0</v>
      </c>
      <c r="C173" s="204">
        <v>0</v>
      </c>
      <c r="D173" s="204">
        <v>0</v>
      </c>
      <c r="E173" s="204">
        <v>0</v>
      </c>
      <c r="F173" s="204">
        <v>0</v>
      </c>
      <c r="G173" s="204">
        <v>0</v>
      </c>
      <c r="H173" s="204">
        <v>0</v>
      </c>
      <c r="I173" s="204">
        <v>0</v>
      </c>
      <c r="J173" s="204">
        <v>0</v>
      </c>
      <c r="K173" s="204">
        <v>0</v>
      </c>
      <c r="L173" s="204">
        <v>0</v>
      </c>
      <c r="M173" s="204">
        <v>0</v>
      </c>
      <c r="N173" s="204">
        <v>0</v>
      </c>
      <c r="O173" s="204">
        <v>0</v>
      </c>
      <c r="P173" s="204">
        <v>0</v>
      </c>
      <c r="Q173" s="204">
        <v>0</v>
      </c>
      <c r="R173" s="204">
        <v>0</v>
      </c>
      <c r="S173" s="239">
        <v>0</v>
      </c>
      <c r="T173" s="319" t="e">
        <v>#DIV/0!</v>
      </c>
      <c r="U173" s="239">
        <v>0</v>
      </c>
      <c r="V173" s="239">
        <v>0</v>
      </c>
      <c r="W173" s="239">
        <v>0</v>
      </c>
      <c r="X173" s="239">
        <v>0</v>
      </c>
      <c r="Y173" s="239">
        <v>0</v>
      </c>
      <c r="Z173" s="239">
        <v>0</v>
      </c>
    </row>
    <row r="174" spans="1:26" x14ac:dyDescent="0.3">
      <c r="A174" s="324" t="s">
        <v>589</v>
      </c>
      <c r="B174" s="204">
        <v>0</v>
      </c>
      <c r="C174" s="204">
        <v>0</v>
      </c>
      <c r="D174" s="204">
        <v>0</v>
      </c>
      <c r="E174" s="204">
        <v>0</v>
      </c>
      <c r="F174" s="204">
        <v>0</v>
      </c>
      <c r="G174" s="204">
        <v>0</v>
      </c>
      <c r="H174" s="204">
        <v>0</v>
      </c>
      <c r="I174" s="204">
        <v>0</v>
      </c>
      <c r="J174" s="204">
        <v>0</v>
      </c>
      <c r="K174" s="204">
        <v>0</v>
      </c>
      <c r="L174" s="204">
        <v>0</v>
      </c>
      <c r="M174" s="204">
        <v>0</v>
      </c>
      <c r="N174" s="204">
        <v>0</v>
      </c>
      <c r="O174" s="204">
        <v>0</v>
      </c>
      <c r="P174" s="204">
        <v>0</v>
      </c>
      <c r="Q174" s="204">
        <v>0</v>
      </c>
      <c r="R174" s="204">
        <v>0</v>
      </c>
      <c r="S174" s="239">
        <v>0</v>
      </c>
      <c r="T174" s="319" t="e">
        <v>#DIV/0!</v>
      </c>
      <c r="U174" s="239">
        <v>0</v>
      </c>
      <c r="V174" s="239">
        <v>0</v>
      </c>
      <c r="W174" s="239">
        <v>0</v>
      </c>
      <c r="X174" s="239">
        <v>0</v>
      </c>
      <c r="Y174" s="239">
        <v>0</v>
      </c>
      <c r="Z174" s="239">
        <v>0</v>
      </c>
    </row>
    <row r="175" spans="1:26" x14ac:dyDescent="0.3">
      <c r="A175" s="322" t="s">
        <v>590</v>
      </c>
      <c r="B175" s="204">
        <v>0</v>
      </c>
      <c r="C175" s="204">
        <v>0</v>
      </c>
      <c r="D175" s="204">
        <v>0</v>
      </c>
      <c r="E175" s="204">
        <v>0</v>
      </c>
      <c r="F175" s="204">
        <v>0</v>
      </c>
      <c r="G175" s="204">
        <v>0</v>
      </c>
      <c r="H175" s="204">
        <v>0</v>
      </c>
      <c r="I175" s="204">
        <v>0</v>
      </c>
      <c r="J175" s="204">
        <v>0</v>
      </c>
      <c r="K175" s="204">
        <v>0</v>
      </c>
      <c r="L175" s="204">
        <v>0</v>
      </c>
      <c r="M175" s="204">
        <v>0</v>
      </c>
      <c r="N175" s="204">
        <v>0</v>
      </c>
      <c r="O175" s="204">
        <v>0</v>
      </c>
      <c r="P175" s="204">
        <v>0</v>
      </c>
      <c r="Q175" s="204">
        <v>0</v>
      </c>
      <c r="R175" s="204">
        <v>0</v>
      </c>
      <c r="S175" s="239">
        <v>0</v>
      </c>
      <c r="T175" s="319" t="e">
        <v>#DIV/0!</v>
      </c>
      <c r="U175" s="239">
        <v>0</v>
      </c>
      <c r="V175" s="239">
        <v>0</v>
      </c>
      <c r="W175" s="239">
        <v>0</v>
      </c>
      <c r="X175" s="239">
        <v>0</v>
      </c>
      <c r="Y175" s="239">
        <v>0</v>
      </c>
      <c r="Z175" s="239">
        <v>0</v>
      </c>
    </row>
    <row r="176" spans="1:26" x14ac:dyDescent="0.3">
      <c r="A176" s="322" t="s">
        <v>591</v>
      </c>
      <c r="B176" s="204">
        <v>0</v>
      </c>
      <c r="C176" s="204">
        <v>0</v>
      </c>
      <c r="D176" s="204">
        <v>0</v>
      </c>
      <c r="E176" s="204">
        <v>0</v>
      </c>
      <c r="F176" s="204">
        <v>0</v>
      </c>
      <c r="G176" s="204">
        <v>0</v>
      </c>
      <c r="H176" s="204">
        <v>0</v>
      </c>
      <c r="I176" s="204">
        <v>0</v>
      </c>
      <c r="J176" s="204">
        <v>0</v>
      </c>
      <c r="K176" s="204">
        <v>0</v>
      </c>
      <c r="L176" s="204">
        <v>0</v>
      </c>
      <c r="M176" s="204">
        <v>0</v>
      </c>
      <c r="N176" s="204">
        <v>0</v>
      </c>
      <c r="O176" s="204">
        <v>0</v>
      </c>
      <c r="P176" s="204">
        <v>0</v>
      </c>
      <c r="Q176" s="204">
        <v>0</v>
      </c>
      <c r="R176" s="204">
        <v>0</v>
      </c>
      <c r="S176" s="239">
        <v>0</v>
      </c>
      <c r="T176" s="319" t="e">
        <v>#DIV/0!</v>
      </c>
      <c r="U176" s="239">
        <v>0</v>
      </c>
      <c r="V176" s="239">
        <v>0</v>
      </c>
      <c r="W176" s="239">
        <v>0</v>
      </c>
      <c r="X176" s="239">
        <v>0</v>
      </c>
      <c r="Y176" s="239">
        <v>0</v>
      </c>
      <c r="Z176" s="239">
        <v>0</v>
      </c>
    </row>
    <row r="177" spans="1:26" x14ac:dyDescent="0.3">
      <c r="A177" s="322" t="s">
        <v>592</v>
      </c>
      <c r="B177" s="204">
        <v>0</v>
      </c>
      <c r="C177" s="204">
        <v>0</v>
      </c>
      <c r="D177" s="204">
        <v>0</v>
      </c>
      <c r="E177" s="204">
        <v>0</v>
      </c>
      <c r="F177" s="204">
        <v>0</v>
      </c>
      <c r="G177" s="204">
        <v>0</v>
      </c>
      <c r="H177" s="204">
        <v>0</v>
      </c>
      <c r="I177" s="204">
        <v>0</v>
      </c>
      <c r="J177" s="204">
        <v>0</v>
      </c>
      <c r="K177" s="204">
        <v>0</v>
      </c>
      <c r="L177" s="204">
        <v>0</v>
      </c>
      <c r="M177" s="204">
        <v>0</v>
      </c>
      <c r="N177" s="204">
        <v>0</v>
      </c>
      <c r="O177" s="204">
        <v>0</v>
      </c>
      <c r="P177" s="204">
        <v>0</v>
      </c>
      <c r="Q177" s="204">
        <v>0</v>
      </c>
      <c r="R177" s="204">
        <v>0</v>
      </c>
      <c r="S177" s="239">
        <v>0</v>
      </c>
      <c r="T177" s="319" t="e">
        <v>#DIV/0!</v>
      </c>
      <c r="U177" s="239">
        <v>0</v>
      </c>
      <c r="V177" s="239">
        <v>0</v>
      </c>
      <c r="W177" s="239">
        <v>0</v>
      </c>
      <c r="X177" s="239">
        <v>0</v>
      </c>
      <c r="Y177" s="239">
        <v>0</v>
      </c>
      <c r="Z177" s="239">
        <v>0</v>
      </c>
    </row>
    <row r="178" spans="1:26" x14ac:dyDescent="0.3">
      <c r="A178" s="314" t="s">
        <v>593</v>
      </c>
      <c r="B178" s="315">
        <v>0</v>
      </c>
      <c r="C178" s="315">
        <v>0</v>
      </c>
      <c r="D178" s="315">
        <v>0</v>
      </c>
      <c r="E178" s="315">
        <v>0</v>
      </c>
      <c r="F178" s="315">
        <v>0</v>
      </c>
      <c r="G178" s="315">
        <v>0</v>
      </c>
      <c r="H178" s="315">
        <v>0</v>
      </c>
      <c r="I178" s="315">
        <v>0</v>
      </c>
      <c r="J178" s="315">
        <v>0</v>
      </c>
      <c r="K178" s="315">
        <v>0</v>
      </c>
      <c r="L178" s="315">
        <v>0</v>
      </c>
      <c r="M178" s="315">
        <v>0</v>
      </c>
      <c r="N178" s="315">
        <v>0</v>
      </c>
      <c r="O178" s="315">
        <v>0</v>
      </c>
      <c r="P178" s="315">
        <v>0</v>
      </c>
      <c r="Q178" s="315">
        <v>0</v>
      </c>
      <c r="R178" s="315">
        <v>0</v>
      </c>
      <c r="S178" s="316">
        <v>0</v>
      </c>
      <c r="T178" s="317" t="e">
        <v>#DIV/0!</v>
      </c>
      <c r="U178" s="316">
        <v>0</v>
      </c>
      <c r="V178" s="316">
        <v>0</v>
      </c>
      <c r="W178" s="316">
        <v>0</v>
      </c>
      <c r="X178" s="316">
        <v>0</v>
      </c>
      <c r="Y178" s="316">
        <v>0</v>
      </c>
      <c r="Z178" s="316">
        <v>0</v>
      </c>
    </row>
    <row r="179" spans="1:26" x14ac:dyDescent="0.3">
      <c r="A179" s="322" t="s">
        <v>594</v>
      </c>
      <c r="B179" s="204">
        <v>0</v>
      </c>
      <c r="C179" s="204">
        <v>0</v>
      </c>
      <c r="D179" s="204">
        <v>0</v>
      </c>
      <c r="E179" s="204">
        <v>0</v>
      </c>
      <c r="F179" s="204">
        <v>0</v>
      </c>
      <c r="G179" s="204">
        <v>0</v>
      </c>
      <c r="H179" s="204">
        <v>0</v>
      </c>
      <c r="I179" s="204">
        <v>0</v>
      </c>
      <c r="J179" s="204">
        <v>0</v>
      </c>
      <c r="K179" s="204">
        <v>0</v>
      </c>
      <c r="L179" s="204">
        <v>0</v>
      </c>
      <c r="M179" s="204">
        <v>0</v>
      </c>
      <c r="N179" s="204">
        <v>0</v>
      </c>
      <c r="O179" s="204">
        <v>0</v>
      </c>
      <c r="P179" s="204">
        <v>0</v>
      </c>
      <c r="Q179" s="204">
        <v>0</v>
      </c>
      <c r="R179" s="204">
        <v>0</v>
      </c>
      <c r="S179" s="239">
        <v>0</v>
      </c>
      <c r="T179" s="319" t="e">
        <v>#DIV/0!</v>
      </c>
      <c r="U179" s="239">
        <v>0</v>
      </c>
      <c r="V179" s="239">
        <v>0</v>
      </c>
      <c r="W179" s="239">
        <v>0</v>
      </c>
      <c r="X179" s="239">
        <v>0</v>
      </c>
      <c r="Y179" s="239">
        <v>0</v>
      </c>
      <c r="Z179" s="239">
        <v>0</v>
      </c>
    </row>
    <row r="180" spans="1:26" x14ac:dyDescent="0.3">
      <c r="A180" s="322" t="s">
        <v>595</v>
      </c>
      <c r="B180" s="204">
        <v>0</v>
      </c>
      <c r="C180" s="204">
        <v>0</v>
      </c>
      <c r="D180" s="204">
        <v>0</v>
      </c>
      <c r="E180" s="204">
        <v>0</v>
      </c>
      <c r="F180" s="204">
        <v>0</v>
      </c>
      <c r="G180" s="204">
        <v>0</v>
      </c>
      <c r="H180" s="204">
        <v>0</v>
      </c>
      <c r="I180" s="204">
        <v>0</v>
      </c>
      <c r="J180" s="204">
        <v>0</v>
      </c>
      <c r="K180" s="204">
        <v>0</v>
      </c>
      <c r="L180" s="204">
        <v>0</v>
      </c>
      <c r="M180" s="204">
        <v>0</v>
      </c>
      <c r="N180" s="204">
        <v>0</v>
      </c>
      <c r="O180" s="204">
        <v>0</v>
      </c>
      <c r="P180" s="204">
        <v>0</v>
      </c>
      <c r="Q180" s="204">
        <v>0</v>
      </c>
      <c r="R180" s="204">
        <v>0</v>
      </c>
      <c r="S180" s="239">
        <v>0</v>
      </c>
      <c r="T180" s="319" t="e">
        <v>#DIV/0!</v>
      </c>
      <c r="U180" s="239">
        <v>0</v>
      </c>
      <c r="V180" s="239">
        <v>0</v>
      </c>
      <c r="W180" s="239">
        <v>0</v>
      </c>
      <c r="X180" s="239">
        <v>0</v>
      </c>
      <c r="Y180" s="239">
        <v>0</v>
      </c>
      <c r="Z180" s="239">
        <v>0</v>
      </c>
    </row>
    <row r="181" spans="1:26" x14ac:dyDescent="0.3">
      <c r="A181" s="322" t="s">
        <v>596</v>
      </c>
      <c r="B181" s="204">
        <v>0</v>
      </c>
      <c r="C181" s="204">
        <v>0</v>
      </c>
      <c r="D181" s="204">
        <v>0</v>
      </c>
      <c r="E181" s="204">
        <v>0</v>
      </c>
      <c r="F181" s="204">
        <v>0</v>
      </c>
      <c r="G181" s="204">
        <v>0</v>
      </c>
      <c r="H181" s="204">
        <v>0</v>
      </c>
      <c r="I181" s="204">
        <v>0</v>
      </c>
      <c r="J181" s="204">
        <v>0</v>
      </c>
      <c r="K181" s="204">
        <v>0</v>
      </c>
      <c r="L181" s="204">
        <v>0</v>
      </c>
      <c r="M181" s="204">
        <v>0</v>
      </c>
      <c r="N181" s="204">
        <v>0</v>
      </c>
      <c r="O181" s="204">
        <v>0</v>
      </c>
      <c r="P181" s="204">
        <v>0</v>
      </c>
      <c r="Q181" s="204">
        <v>0</v>
      </c>
      <c r="R181" s="204">
        <v>0</v>
      </c>
      <c r="S181" s="239">
        <v>0</v>
      </c>
      <c r="T181" s="319" t="e">
        <v>#DIV/0!</v>
      </c>
      <c r="U181" s="239">
        <v>0</v>
      </c>
      <c r="V181" s="239">
        <v>0</v>
      </c>
      <c r="W181" s="239">
        <v>0</v>
      </c>
      <c r="X181" s="239">
        <v>0</v>
      </c>
      <c r="Y181" s="239">
        <v>0</v>
      </c>
      <c r="Z181" s="239">
        <v>0</v>
      </c>
    </row>
    <row r="182" spans="1:26" x14ac:dyDescent="0.3">
      <c r="A182" s="314" t="s">
        <v>597</v>
      </c>
      <c r="B182" s="315">
        <v>0</v>
      </c>
      <c r="C182" s="315">
        <v>0</v>
      </c>
      <c r="D182" s="315">
        <v>0</v>
      </c>
      <c r="E182" s="315">
        <v>0</v>
      </c>
      <c r="F182" s="315">
        <v>0</v>
      </c>
      <c r="G182" s="315">
        <v>0</v>
      </c>
      <c r="H182" s="315">
        <v>0</v>
      </c>
      <c r="I182" s="315">
        <v>0</v>
      </c>
      <c r="J182" s="315">
        <v>0</v>
      </c>
      <c r="K182" s="315">
        <v>0</v>
      </c>
      <c r="L182" s="315">
        <v>0</v>
      </c>
      <c r="M182" s="315">
        <v>0</v>
      </c>
      <c r="N182" s="315">
        <v>0</v>
      </c>
      <c r="O182" s="315">
        <v>0</v>
      </c>
      <c r="P182" s="315">
        <v>0</v>
      </c>
      <c r="Q182" s="315">
        <v>0</v>
      </c>
      <c r="R182" s="315">
        <v>0</v>
      </c>
      <c r="S182" s="316">
        <v>0</v>
      </c>
      <c r="T182" s="317" t="e">
        <v>#DIV/0!</v>
      </c>
      <c r="U182" s="316">
        <v>0</v>
      </c>
      <c r="V182" s="316">
        <v>0</v>
      </c>
      <c r="W182" s="316">
        <v>0</v>
      </c>
      <c r="X182" s="316">
        <v>0</v>
      </c>
      <c r="Y182" s="316">
        <v>0</v>
      </c>
      <c r="Z182" s="316">
        <v>0</v>
      </c>
    </row>
    <row r="183" spans="1:26" x14ac:dyDescent="0.3">
      <c r="A183" s="322" t="s">
        <v>598</v>
      </c>
      <c r="B183" s="204">
        <v>0</v>
      </c>
      <c r="C183" s="204">
        <v>0</v>
      </c>
      <c r="D183" s="204">
        <v>0</v>
      </c>
      <c r="E183" s="204">
        <v>0</v>
      </c>
      <c r="F183" s="204">
        <v>0</v>
      </c>
      <c r="G183" s="204">
        <v>0</v>
      </c>
      <c r="H183" s="204">
        <v>0</v>
      </c>
      <c r="I183" s="204">
        <v>0</v>
      </c>
      <c r="J183" s="204">
        <v>0</v>
      </c>
      <c r="K183" s="204">
        <v>0</v>
      </c>
      <c r="L183" s="204">
        <v>0</v>
      </c>
      <c r="M183" s="204">
        <v>0</v>
      </c>
      <c r="N183" s="204">
        <v>0</v>
      </c>
      <c r="O183" s="204">
        <v>0</v>
      </c>
      <c r="P183" s="204">
        <v>0</v>
      </c>
      <c r="Q183" s="204">
        <v>0</v>
      </c>
      <c r="R183" s="204">
        <v>0</v>
      </c>
      <c r="S183" s="239">
        <v>0</v>
      </c>
      <c r="T183" s="319" t="e">
        <v>#DIV/0!</v>
      </c>
      <c r="U183" s="239">
        <v>0</v>
      </c>
      <c r="V183" s="239">
        <v>0</v>
      </c>
      <c r="W183" s="239">
        <v>0</v>
      </c>
      <c r="X183" s="239">
        <v>0</v>
      </c>
      <c r="Y183" s="239">
        <v>0</v>
      </c>
      <c r="Z183" s="239">
        <v>0</v>
      </c>
    </row>
    <row r="184" spans="1:26" x14ac:dyDescent="0.3">
      <c r="A184" s="322" t="s">
        <v>599</v>
      </c>
      <c r="B184" s="204">
        <v>0</v>
      </c>
      <c r="C184" s="204">
        <v>0</v>
      </c>
      <c r="D184" s="204">
        <v>0</v>
      </c>
      <c r="E184" s="204">
        <v>0</v>
      </c>
      <c r="F184" s="204">
        <v>0</v>
      </c>
      <c r="G184" s="204">
        <v>0</v>
      </c>
      <c r="H184" s="204">
        <v>0</v>
      </c>
      <c r="I184" s="204">
        <v>0</v>
      </c>
      <c r="J184" s="204">
        <v>0</v>
      </c>
      <c r="K184" s="204">
        <v>0</v>
      </c>
      <c r="L184" s="204">
        <v>0</v>
      </c>
      <c r="M184" s="204">
        <v>0</v>
      </c>
      <c r="N184" s="204">
        <v>0</v>
      </c>
      <c r="O184" s="204">
        <v>0</v>
      </c>
      <c r="P184" s="204">
        <v>0</v>
      </c>
      <c r="Q184" s="204">
        <v>0</v>
      </c>
      <c r="R184" s="204">
        <v>0</v>
      </c>
      <c r="S184" s="239">
        <v>0</v>
      </c>
      <c r="T184" s="319" t="e">
        <v>#DIV/0!</v>
      </c>
      <c r="U184" s="239">
        <v>0</v>
      </c>
      <c r="V184" s="239">
        <v>0</v>
      </c>
      <c r="W184" s="239">
        <v>0</v>
      </c>
      <c r="X184" s="239">
        <v>0</v>
      </c>
      <c r="Y184" s="239">
        <v>0</v>
      </c>
      <c r="Z184" s="239">
        <v>0</v>
      </c>
    </row>
    <row r="185" spans="1:26" x14ac:dyDescent="0.3">
      <c r="A185" s="322" t="s">
        <v>600</v>
      </c>
      <c r="B185" s="204">
        <v>0</v>
      </c>
      <c r="C185" s="204">
        <v>0</v>
      </c>
      <c r="D185" s="204">
        <v>0</v>
      </c>
      <c r="E185" s="204">
        <v>0</v>
      </c>
      <c r="F185" s="204">
        <v>0</v>
      </c>
      <c r="G185" s="204">
        <v>0</v>
      </c>
      <c r="H185" s="204">
        <v>0</v>
      </c>
      <c r="I185" s="204">
        <v>0</v>
      </c>
      <c r="J185" s="204">
        <v>0</v>
      </c>
      <c r="K185" s="204">
        <v>0</v>
      </c>
      <c r="L185" s="204">
        <v>0</v>
      </c>
      <c r="M185" s="204">
        <v>0</v>
      </c>
      <c r="N185" s="204">
        <v>0</v>
      </c>
      <c r="O185" s="204">
        <v>0</v>
      </c>
      <c r="P185" s="204">
        <v>0</v>
      </c>
      <c r="Q185" s="204">
        <v>0</v>
      </c>
      <c r="R185" s="204">
        <v>0</v>
      </c>
      <c r="S185" s="239">
        <v>0</v>
      </c>
      <c r="T185" s="319" t="e">
        <v>#DIV/0!</v>
      </c>
      <c r="U185" s="239">
        <v>0</v>
      </c>
      <c r="V185" s="239">
        <v>0</v>
      </c>
      <c r="W185" s="239">
        <v>0</v>
      </c>
      <c r="X185" s="239">
        <v>0</v>
      </c>
      <c r="Y185" s="239">
        <v>0</v>
      </c>
      <c r="Z185" s="239">
        <v>0</v>
      </c>
    </row>
    <row r="186" spans="1:26" x14ac:dyDescent="0.3">
      <c r="A186" s="322" t="s">
        <v>601</v>
      </c>
      <c r="B186" s="204">
        <v>0</v>
      </c>
      <c r="C186" s="204">
        <v>0</v>
      </c>
      <c r="D186" s="204">
        <v>0</v>
      </c>
      <c r="E186" s="204">
        <v>0</v>
      </c>
      <c r="F186" s="204">
        <v>0</v>
      </c>
      <c r="G186" s="204">
        <v>0</v>
      </c>
      <c r="H186" s="204">
        <v>0</v>
      </c>
      <c r="I186" s="204">
        <v>0</v>
      </c>
      <c r="J186" s="204">
        <v>0</v>
      </c>
      <c r="K186" s="204">
        <v>0</v>
      </c>
      <c r="L186" s="204">
        <v>0</v>
      </c>
      <c r="M186" s="204">
        <v>0</v>
      </c>
      <c r="N186" s="204">
        <v>0</v>
      </c>
      <c r="O186" s="204">
        <v>0</v>
      </c>
      <c r="P186" s="204">
        <v>0</v>
      </c>
      <c r="Q186" s="204">
        <v>0</v>
      </c>
      <c r="R186" s="204">
        <v>0</v>
      </c>
      <c r="S186" s="239">
        <v>0</v>
      </c>
      <c r="T186" s="319" t="e">
        <v>#DIV/0!</v>
      </c>
      <c r="U186" s="239">
        <v>0</v>
      </c>
      <c r="V186" s="239">
        <v>0</v>
      </c>
      <c r="W186" s="239">
        <v>0</v>
      </c>
      <c r="X186" s="239">
        <v>0</v>
      </c>
      <c r="Y186" s="239">
        <v>0</v>
      </c>
      <c r="Z186" s="239">
        <v>0</v>
      </c>
    </row>
    <row r="187" spans="1:26" x14ac:dyDescent="0.3">
      <c r="A187" s="322" t="s">
        <v>602</v>
      </c>
      <c r="B187" s="204">
        <v>0</v>
      </c>
      <c r="C187" s="204">
        <v>0</v>
      </c>
      <c r="D187" s="204">
        <v>0</v>
      </c>
      <c r="E187" s="204">
        <v>0</v>
      </c>
      <c r="F187" s="204">
        <v>0</v>
      </c>
      <c r="G187" s="204">
        <v>0</v>
      </c>
      <c r="H187" s="204">
        <v>0</v>
      </c>
      <c r="I187" s="204">
        <v>0</v>
      </c>
      <c r="J187" s="204">
        <v>0</v>
      </c>
      <c r="K187" s="204">
        <v>0</v>
      </c>
      <c r="L187" s="204">
        <v>0</v>
      </c>
      <c r="M187" s="204">
        <v>0</v>
      </c>
      <c r="N187" s="204">
        <v>0</v>
      </c>
      <c r="O187" s="204">
        <v>0</v>
      </c>
      <c r="P187" s="204">
        <v>0</v>
      </c>
      <c r="Q187" s="204">
        <v>0</v>
      </c>
      <c r="R187" s="204">
        <v>0</v>
      </c>
      <c r="S187" s="239">
        <v>0</v>
      </c>
      <c r="T187" s="319" t="e">
        <v>#DIV/0!</v>
      </c>
      <c r="U187" s="239">
        <v>0</v>
      </c>
      <c r="V187" s="239">
        <v>0</v>
      </c>
      <c r="W187" s="239">
        <v>0</v>
      </c>
      <c r="X187" s="239">
        <v>0</v>
      </c>
      <c r="Y187" s="239">
        <v>0</v>
      </c>
      <c r="Z187" s="239">
        <v>0</v>
      </c>
    </row>
    <row r="188" spans="1:26" x14ac:dyDescent="0.3">
      <c r="A188" s="322" t="s">
        <v>603</v>
      </c>
      <c r="B188" s="204">
        <v>0</v>
      </c>
      <c r="C188" s="204">
        <v>0</v>
      </c>
      <c r="D188" s="204">
        <v>0</v>
      </c>
      <c r="E188" s="204">
        <v>0</v>
      </c>
      <c r="F188" s="204">
        <v>0</v>
      </c>
      <c r="G188" s="204">
        <v>0</v>
      </c>
      <c r="H188" s="204">
        <v>0</v>
      </c>
      <c r="I188" s="204">
        <v>0</v>
      </c>
      <c r="J188" s="204">
        <v>0</v>
      </c>
      <c r="K188" s="204">
        <v>0</v>
      </c>
      <c r="L188" s="204">
        <v>0</v>
      </c>
      <c r="M188" s="204">
        <v>0</v>
      </c>
      <c r="N188" s="204">
        <v>0</v>
      </c>
      <c r="O188" s="204">
        <v>0</v>
      </c>
      <c r="P188" s="204">
        <v>0</v>
      </c>
      <c r="Q188" s="204">
        <v>0</v>
      </c>
      <c r="R188" s="204">
        <v>0</v>
      </c>
      <c r="S188" s="239">
        <v>0</v>
      </c>
      <c r="T188" s="319" t="e">
        <v>#DIV/0!</v>
      </c>
      <c r="U188" s="239">
        <v>0</v>
      </c>
      <c r="V188" s="239">
        <v>0</v>
      </c>
      <c r="W188" s="239">
        <v>0</v>
      </c>
      <c r="X188" s="239">
        <v>0</v>
      </c>
      <c r="Y188" s="239">
        <v>0</v>
      </c>
      <c r="Z188" s="239">
        <v>0</v>
      </c>
    </row>
    <row r="189" spans="1:26" x14ac:dyDescent="0.3">
      <c r="A189" s="322" t="s">
        <v>604</v>
      </c>
      <c r="B189" s="204">
        <v>0</v>
      </c>
      <c r="C189" s="204">
        <v>0</v>
      </c>
      <c r="D189" s="204">
        <v>0</v>
      </c>
      <c r="E189" s="204">
        <v>0</v>
      </c>
      <c r="F189" s="204">
        <v>0</v>
      </c>
      <c r="G189" s="204">
        <v>0</v>
      </c>
      <c r="H189" s="204">
        <v>0</v>
      </c>
      <c r="I189" s="204">
        <v>0</v>
      </c>
      <c r="J189" s="204">
        <v>0</v>
      </c>
      <c r="K189" s="204">
        <v>0</v>
      </c>
      <c r="L189" s="204">
        <v>0</v>
      </c>
      <c r="M189" s="204">
        <v>0</v>
      </c>
      <c r="N189" s="204">
        <v>0</v>
      </c>
      <c r="O189" s="204">
        <v>0</v>
      </c>
      <c r="P189" s="204">
        <v>0</v>
      </c>
      <c r="Q189" s="204">
        <v>0</v>
      </c>
      <c r="R189" s="204">
        <v>0</v>
      </c>
      <c r="S189" s="239">
        <v>0</v>
      </c>
      <c r="T189" s="319" t="e">
        <v>#DIV/0!</v>
      </c>
      <c r="U189" s="239">
        <v>0</v>
      </c>
      <c r="V189" s="239">
        <v>0</v>
      </c>
      <c r="W189" s="239">
        <v>0</v>
      </c>
      <c r="X189" s="239">
        <v>0</v>
      </c>
      <c r="Y189" s="239">
        <v>0</v>
      </c>
      <c r="Z189" s="239">
        <v>0</v>
      </c>
    </row>
    <row r="190" spans="1:26" x14ac:dyDescent="0.3">
      <c r="A190" s="322" t="s">
        <v>605</v>
      </c>
      <c r="B190" s="204">
        <v>0</v>
      </c>
      <c r="C190" s="204">
        <v>0</v>
      </c>
      <c r="D190" s="204">
        <v>0</v>
      </c>
      <c r="E190" s="204">
        <v>0</v>
      </c>
      <c r="F190" s="204">
        <v>0</v>
      </c>
      <c r="G190" s="204">
        <v>0</v>
      </c>
      <c r="H190" s="204">
        <v>0</v>
      </c>
      <c r="I190" s="204">
        <v>0</v>
      </c>
      <c r="J190" s="204">
        <v>0</v>
      </c>
      <c r="K190" s="204">
        <v>0</v>
      </c>
      <c r="L190" s="204">
        <v>0</v>
      </c>
      <c r="M190" s="204">
        <v>0</v>
      </c>
      <c r="N190" s="204">
        <v>0</v>
      </c>
      <c r="O190" s="204">
        <v>0</v>
      </c>
      <c r="P190" s="204">
        <v>0</v>
      </c>
      <c r="Q190" s="204">
        <v>0</v>
      </c>
      <c r="R190" s="204">
        <v>0</v>
      </c>
      <c r="S190" s="239">
        <v>0</v>
      </c>
      <c r="T190" s="319" t="e">
        <v>#DIV/0!</v>
      </c>
      <c r="U190" s="239">
        <v>0</v>
      </c>
      <c r="V190" s="239">
        <v>0</v>
      </c>
      <c r="W190" s="239">
        <v>0</v>
      </c>
      <c r="X190" s="239">
        <v>0</v>
      </c>
      <c r="Y190" s="239">
        <v>0</v>
      </c>
      <c r="Z190" s="239">
        <v>0</v>
      </c>
    </row>
    <row r="191" spans="1:26" x14ac:dyDescent="0.3">
      <c r="A191" s="322" t="s">
        <v>606</v>
      </c>
      <c r="B191" s="204">
        <v>0</v>
      </c>
      <c r="C191" s="204">
        <v>0</v>
      </c>
      <c r="D191" s="204">
        <v>0</v>
      </c>
      <c r="E191" s="204">
        <v>0</v>
      </c>
      <c r="F191" s="204">
        <v>0</v>
      </c>
      <c r="G191" s="204">
        <v>0</v>
      </c>
      <c r="H191" s="204">
        <v>0</v>
      </c>
      <c r="I191" s="204">
        <v>0</v>
      </c>
      <c r="J191" s="204">
        <v>0</v>
      </c>
      <c r="K191" s="204">
        <v>0</v>
      </c>
      <c r="L191" s="204">
        <v>0</v>
      </c>
      <c r="M191" s="204">
        <v>0</v>
      </c>
      <c r="N191" s="204">
        <v>0</v>
      </c>
      <c r="O191" s="204">
        <v>0</v>
      </c>
      <c r="P191" s="204">
        <v>0</v>
      </c>
      <c r="Q191" s="204">
        <v>0</v>
      </c>
      <c r="R191" s="204">
        <v>0</v>
      </c>
      <c r="S191" s="239">
        <v>0</v>
      </c>
      <c r="T191" s="319" t="e">
        <v>#DIV/0!</v>
      </c>
      <c r="U191" s="239">
        <v>0</v>
      </c>
      <c r="V191" s="239">
        <v>0</v>
      </c>
      <c r="W191" s="239">
        <v>0</v>
      </c>
      <c r="X191" s="239">
        <v>0</v>
      </c>
      <c r="Y191" s="239">
        <v>0</v>
      </c>
      <c r="Z191" s="239">
        <v>0</v>
      </c>
    </row>
    <row r="192" spans="1:26" x14ac:dyDescent="0.3">
      <c r="A192" s="322" t="s">
        <v>607</v>
      </c>
      <c r="B192" s="204">
        <v>0</v>
      </c>
      <c r="C192" s="204">
        <v>0</v>
      </c>
      <c r="D192" s="204">
        <v>0</v>
      </c>
      <c r="E192" s="204">
        <v>0</v>
      </c>
      <c r="F192" s="204">
        <v>0</v>
      </c>
      <c r="G192" s="204">
        <v>0</v>
      </c>
      <c r="H192" s="204">
        <v>0</v>
      </c>
      <c r="I192" s="204">
        <v>0</v>
      </c>
      <c r="J192" s="204">
        <v>0</v>
      </c>
      <c r="K192" s="204">
        <v>0</v>
      </c>
      <c r="L192" s="204">
        <v>0</v>
      </c>
      <c r="M192" s="204">
        <v>0</v>
      </c>
      <c r="N192" s="204">
        <v>0</v>
      </c>
      <c r="O192" s="204">
        <v>0</v>
      </c>
      <c r="P192" s="204">
        <v>0</v>
      </c>
      <c r="Q192" s="204">
        <v>0</v>
      </c>
      <c r="R192" s="204">
        <v>0</v>
      </c>
      <c r="S192" s="239">
        <v>0</v>
      </c>
      <c r="T192" s="319" t="e">
        <v>#DIV/0!</v>
      </c>
      <c r="U192" s="239">
        <v>0</v>
      </c>
      <c r="V192" s="239">
        <v>0</v>
      </c>
      <c r="W192" s="239">
        <v>0</v>
      </c>
      <c r="X192" s="239">
        <v>0</v>
      </c>
      <c r="Y192" s="239">
        <v>0</v>
      </c>
      <c r="Z192" s="239">
        <v>0</v>
      </c>
    </row>
    <row r="193" spans="1:26" x14ac:dyDescent="0.3">
      <c r="A193" s="322" t="s">
        <v>608</v>
      </c>
      <c r="B193" s="204">
        <v>0</v>
      </c>
      <c r="C193" s="204">
        <v>0</v>
      </c>
      <c r="D193" s="204">
        <v>0</v>
      </c>
      <c r="E193" s="204">
        <v>0</v>
      </c>
      <c r="F193" s="204">
        <v>0</v>
      </c>
      <c r="G193" s="204">
        <v>0</v>
      </c>
      <c r="H193" s="204">
        <v>0</v>
      </c>
      <c r="I193" s="204">
        <v>0</v>
      </c>
      <c r="J193" s="204">
        <v>0</v>
      </c>
      <c r="K193" s="204">
        <v>0</v>
      </c>
      <c r="L193" s="204">
        <v>0</v>
      </c>
      <c r="M193" s="204">
        <v>0</v>
      </c>
      <c r="N193" s="204">
        <v>0</v>
      </c>
      <c r="O193" s="204">
        <v>0</v>
      </c>
      <c r="P193" s="204">
        <v>0</v>
      </c>
      <c r="Q193" s="204">
        <v>0</v>
      </c>
      <c r="R193" s="204">
        <v>0</v>
      </c>
      <c r="S193" s="239">
        <v>0</v>
      </c>
      <c r="T193" s="319" t="e">
        <v>#DIV/0!</v>
      </c>
      <c r="U193" s="239">
        <v>0</v>
      </c>
      <c r="V193" s="239">
        <v>0</v>
      </c>
      <c r="W193" s="239">
        <v>0</v>
      </c>
      <c r="X193" s="239">
        <v>0</v>
      </c>
      <c r="Y193" s="239">
        <v>0</v>
      </c>
      <c r="Z193" s="239">
        <v>0</v>
      </c>
    </row>
    <row r="194" spans="1:26" x14ac:dyDescent="0.3">
      <c r="A194" s="322" t="s">
        <v>609</v>
      </c>
      <c r="B194" s="204">
        <v>0</v>
      </c>
      <c r="C194" s="204">
        <v>0</v>
      </c>
      <c r="D194" s="204">
        <v>0</v>
      </c>
      <c r="E194" s="204">
        <v>0</v>
      </c>
      <c r="F194" s="204">
        <v>0</v>
      </c>
      <c r="G194" s="204">
        <v>0</v>
      </c>
      <c r="H194" s="204">
        <v>0</v>
      </c>
      <c r="I194" s="204">
        <v>0</v>
      </c>
      <c r="J194" s="204">
        <v>0</v>
      </c>
      <c r="K194" s="204">
        <v>0</v>
      </c>
      <c r="L194" s="204">
        <v>0</v>
      </c>
      <c r="M194" s="204">
        <v>0</v>
      </c>
      <c r="N194" s="204">
        <v>0</v>
      </c>
      <c r="O194" s="204">
        <v>0</v>
      </c>
      <c r="P194" s="204">
        <v>0</v>
      </c>
      <c r="Q194" s="204">
        <v>0</v>
      </c>
      <c r="R194" s="204">
        <v>0</v>
      </c>
      <c r="S194" s="239">
        <v>0</v>
      </c>
      <c r="T194" s="319" t="e">
        <v>#DIV/0!</v>
      </c>
      <c r="U194" s="239">
        <v>0</v>
      </c>
      <c r="V194" s="239">
        <v>0</v>
      </c>
      <c r="W194" s="239">
        <v>0</v>
      </c>
      <c r="X194" s="239">
        <v>0</v>
      </c>
      <c r="Y194" s="239">
        <v>0</v>
      </c>
      <c r="Z194" s="239">
        <v>0</v>
      </c>
    </row>
    <row r="195" spans="1:26" x14ac:dyDescent="0.3">
      <c r="A195" s="322" t="s">
        <v>610</v>
      </c>
      <c r="B195" s="204">
        <v>0</v>
      </c>
      <c r="C195" s="204">
        <v>0</v>
      </c>
      <c r="D195" s="204">
        <v>0</v>
      </c>
      <c r="E195" s="204">
        <v>0</v>
      </c>
      <c r="F195" s="204">
        <v>0</v>
      </c>
      <c r="G195" s="204">
        <v>0</v>
      </c>
      <c r="H195" s="204">
        <v>0</v>
      </c>
      <c r="I195" s="204">
        <v>0</v>
      </c>
      <c r="J195" s="204">
        <v>0</v>
      </c>
      <c r="K195" s="204">
        <v>0</v>
      </c>
      <c r="L195" s="204">
        <v>0</v>
      </c>
      <c r="M195" s="204">
        <v>0</v>
      </c>
      <c r="N195" s="204">
        <v>0</v>
      </c>
      <c r="O195" s="204">
        <v>0</v>
      </c>
      <c r="P195" s="204">
        <v>0</v>
      </c>
      <c r="Q195" s="204">
        <v>0</v>
      </c>
      <c r="R195" s="204">
        <v>0</v>
      </c>
      <c r="S195" s="239">
        <v>0</v>
      </c>
      <c r="T195" s="319" t="e">
        <v>#DIV/0!</v>
      </c>
      <c r="U195" s="239">
        <v>0</v>
      </c>
      <c r="V195" s="239">
        <v>0</v>
      </c>
      <c r="W195" s="239">
        <v>0</v>
      </c>
      <c r="X195" s="239">
        <v>0</v>
      </c>
      <c r="Y195" s="239">
        <v>0</v>
      </c>
      <c r="Z195" s="239">
        <v>0</v>
      </c>
    </row>
    <row r="196" spans="1:26" x14ac:dyDescent="0.3">
      <c r="A196" s="322" t="s">
        <v>611</v>
      </c>
      <c r="B196" s="204">
        <v>0</v>
      </c>
      <c r="C196" s="204">
        <v>0</v>
      </c>
      <c r="D196" s="204">
        <v>0</v>
      </c>
      <c r="E196" s="204">
        <v>0</v>
      </c>
      <c r="F196" s="204">
        <v>0</v>
      </c>
      <c r="G196" s="204">
        <v>0</v>
      </c>
      <c r="H196" s="204">
        <v>0</v>
      </c>
      <c r="I196" s="204">
        <v>0</v>
      </c>
      <c r="J196" s="204">
        <v>0</v>
      </c>
      <c r="K196" s="204">
        <v>0</v>
      </c>
      <c r="L196" s="204">
        <v>0</v>
      </c>
      <c r="M196" s="204">
        <v>0</v>
      </c>
      <c r="N196" s="204">
        <v>0</v>
      </c>
      <c r="O196" s="204">
        <v>0</v>
      </c>
      <c r="P196" s="204">
        <v>0</v>
      </c>
      <c r="Q196" s="204">
        <v>0</v>
      </c>
      <c r="R196" s="204">
        <v>0</v>
      </c>
      <c r="S196" s="239">
        <v>0</v>
      </c>
      <c r="T196" s="319" t="e">
        <v>#DIV/0!</v>
      </c>
      <c r="U196" s="239">
        <v>0</v>
      </c>
      <c r="V196" s="239">
        <v>0</v>
      </c>
      <c r="W196" s="239">
        <v>0</v>
      </c>
      <c r="X196" s="239">
        <v>0</v>
      </c>
      <c r="Y196" s="239">
        <v>0</v>
      </c>
      <c r="Z196" s="239">
        <v>0</v>
      </c>
    </row>
    <row r="197" spans="1:26" x14ac:dyDescent="0.3">
      <c r="A197" s="322" t="s">
        <v>612</v>
      </c>
      <c r="B197" s="204">
        <v>0</v>
      </c>
      <c r="C197" s="204">
        <v>0</v>
      </c>
      <c r="D197" s="204">
        <v>0</v>
      </c>
      <c r="E197" s="204">
        <v>0</v>
      </c>
      <c r="F197" s="204">
        <v>0</v>
      </c>
      <c r="G197" s="204">
        <v>0</v>
      </c>
      <c r="H197" s="204">
        <v>0</v>
      </c>
      <c r="I197" s="204">
        <v>0</v>
      </c>
      <c r="J197" s="204">
        <v>0</v>
      </c>
      <c r="K197" s="204">
        <v>0</v>
      </c>
      <c r="L197" s="204">
        <v>0</v>
      </c>
      <c r="M197" s="204">
        <v>0</v>
      </c>
      <c r="N197" s="204">
        <v>0</v>
      </c>
      <c r="O197" s="204">
        <v>0</v>
      </c>
      <c r="P197" s="204">
        <v>0</v>
      </c>
      <c r="Q197" s="204">
        <v>0</v>
      </c>
      <c r="R197" s="204">
        <v>0</v>
      </c>
      <c r="S197" s="239">
        <v>0</v>
      </c>
      <c r="T197" s="319" t="e">
        <v>#DIV/0!</v>
      </c>
      <c r="U197" s="239">
        <v>0</v>
      </c>
      <c r="V197" s="239">
        <v>0</v>
      </c>
      <c r="W197" s="239">
        <v>0</v>
      </c>
      <c r="X197" s="239">
        <v>0</v>
      </c>
      <c r="Y197" s="239">
        <v>0</v>
      </c>
      <c r="Z197" s="239">
        <v>0</v>
      </c>
    </row>
    <row r="198" spans="1:26" x14ac:dyDescent="0.3">
      <c r="A198" s="322" t="s">
        <v>613</v>
      </c>
      <c r="B198" s="204">
        <v>0</v>
      </c>
      <c r="C198" s="204">
        <v>0</v>
      </c>
      <c r="D198" s="204">
        <v>0</v>
      </c>
      <c r="E198" s="204">
        <v>0</v>
      </c>
      <c r="F198" s="204">
        <v>0</v>
      </c>
      <c r="G198" s="204">
        <v>0</v>
      </c>
      <c r="H198" s="204">
        <v>0</v>
      </c>
      <c r="I198" s="204">
        <v>0</v>
      </c>
      <c r="J198" s="204">
        <v>0</v>
      </c>
      <c r="K198" s="204">
        <v>0</v>
      </c>
      <c r="L198" s="204">
        <v>0</v>
      </c>
      <c r="M198" s="204">
        <v>0</v>
      </c>
      <c r="N198" s="204">
        <v>0</v>
      </c>
      <c r="O198" s="204">
        <v>0</v>
      </c>
      <c r="P198" s="204">
        <v>0</v>
      </c>
      <c r="Q198" s="204">
        <v>0</v>
      </c>
      <c r="R198" s="204">
        <v>0</v>
      </c>
      <c r="S198" s="239">
        <v>0</v>
      </c>
      <c r="T198" s="319" t="e">
        <v>#DIV/0!</v>
      </c>
      <c r="U198" s="239">
        <v>0</v>
      </c>
      <c r="V198" s="239">
        <v>0</v>
      </c>
      <c r="W198" s="239">
        <v>0</v>
      </c>
      <c r="X198" s="239">
        <v>0</v>
      </c>
      <c r="Y198" s="239">
        <v>0</v>
      </c>
      <c r="Z198" s="239">
        <v>0</v>
      </c>
    </row>
    <row r="199" spans="1:26" x14ac:dyDescent="0.3">
      <c r="A199" s="322" t="s">
        <v>614</v>
      </c>
      <c r="B199" s="204">
        <v>0</v>
      </c>
      <c r="C199" s="204">
        <v>0</v>
      </c>
      <c r="D199" s="204">
        <v>0</v>
      </c>
      <c r="E199" s="204">
        <v>0</v>
      </c>
      <c r="F199" s="204">
        <v>0</v>
      </c>
      <c r="G199" s="204">
        <v>0</v>
      </c>
      <c r="H199" s="204">
        <v>0</v>
      </c>
      <c r="I199" s="204">
        <v>0</v>
      </c>
      <c r="J199" s="204">
        <v>0</v>
      </c>
      <c r="K199" s="204">
        <v>0</v>
      </c>
      <c r="L199" s="204">
        <v>0</v>
      </c>
      <c r="M199" s="204">
        <v>0</v>
      </c>
      <c r="N199" s="204">
        <v>0</v>
      </c>
      <c r="O199" s="204">
        <v>0</v>
      </c>
      <c r="P199" s="204">
        <v>0</v>
      </c>
      <c r="Q199" s="204">
        <v>0</v>
      </c>
      <c r="R199" s="204">
        <v>0</v>
      </c>
      <c r="S199" s="239">
        <v>0</v>
      </c>
      <c r="T199" s="319" t="e">
        <v>#DIV/0!</v>
      </c>
      <c r="U199" s="239">
        <v>0</v>
      </c>
      <c r="V199" s="239">
        <v>0</v>
      </c>
      <c r="W199" s="239">
        <v>0</v>
      </c>
      <c r="X199" s="239">
        <v>0</v>
      </c>
      <c r="Y199" s="239">
        <v>0</v>
      </c>
      <c r="Z199" s="239">
        <v>0</v>
      </c>
    </row>
    <row r="200" spans="1:26" x14ac:dyDescent="0.3">
      <c r="A200" s="322" t="s">
        <v>615</v>
      </c>
      <c r="B200" s="204">
        <v>0</v>
      </c>
      <c r="C200" s="204">
        <v>0</v>
      </c>
      <c r="D200" s="204">
        <v>0</v>
      </c>
      <c r="E200" s="204">
        <v>0</v>
      </c>
      <c r="F200" s="204">
        <v>0</v>
      </c>
      <c r="G200" s="204">
        <v>0</v>
      </c>
      <c r="H200" s="204">
        <v>0</v>
      </c>
      <c r="I200" s="204">
        <v>0</v>
      </c>
      <c r="J200" s="204">
        <v>0</v>
      </c>
      <c r="K200" s="204">
        <v>0</v>
      </c>
      <c r="L200" s="204">
        <v>0</v>
      </c>
      <c r="M200" s="204">
        <v>0</v>
      </c>
      <c r="N200" s="204">
        <v>0</v>
      </c>
      <c r="O200" s="204">
        <v>0</v>
      </c>
      <c r="P200" s="204">
        <v>0</v>
      </c>
      <c r="Q200" s="204">
        <v>0</v>
      </c>
      <c r="R200" s="204">
        <v>0</v>
      </c>
      <c r="S200" s="239">
        <v>0</v>
      </c>
      <c r="T200" s="319" t="e">
        <v>#DIV/0!</v>
      </c>
      <c r="U200" s="239">
        <v>0</v>
      </c>
      <c r="V200" s="239">
        <v>0</v>
      </c>
      <c r="W200" s="239">
        <v>0</v>
      </c>
      <c r="X200" s="239">
        <v>0</v>
      </c>
      <c r="Y200" s="239">
        <v>0</v>
      </c>
      <c r="Z200" s="239">
        <v>0</v>
      </c>
    </row>
    <row r="201" spans="1:26" x14ac:dyDescent="0.3">
      <c r="A201" s="322" t="s">
        <v>616</v>
      </c>
      <c r="B201" s="204">
        <v>0</v>
      </c>
      <c r="C201" s="204">
        <v>0</v>
      </c>
      <c r="D201" s="204">
        <v>0</v>
      </c>
      <c r="E201" s="204">
        <v>0</v>
      </c>
      <c r="F201" s="204">
        <v>0</v>
      </c>
      <c r="G201" s="204">
        <v>0</v>
      </c>
      <c r="H201" s="204">
        <v>0</v>
      </c>
      <c r="I201" s="204">
        <v>0</v>
      </c>
      <c r="J201" s="204">
        <v>0</v>
      </c>
      <c r="K201" s="204">
        <v>0</v>
      </c>
      <c r="L201" s="204">
        <v>0</v>
      </c>
      <c r="M201" s="204">
        <v>0</v>
      </c>
      <c r="N201" s="204">
        <v>0</v>
      </c>
      <c r="O201" s="204">
        <v>0</v>
      </c>
      <c r="P201" s="204">
        <v>0</v>
      </c>
      <c r="Q201" s="204">
        <v>0</v>
      </c>
      <c r="R201" s="204">
        <v>0</v>
      </c>
      <c r="S201" s="239">
        <v>0</v>
      </c>
      <c r="T201" s="319" t="e">
        <v>#DIV/0!</v>
      </c>
      <c r="U201" s="239">
        <v>0</v>
      </c>
      <c r="V201" s="239">
        <v>0</v>
      </c>
      <c r="W201" s="239">
        <v>0</v>
      </c>
      <c r="X201" s="239">
        <v>0</v>
      </c>
      <c r="Y201" s="239">
        <v>0</v>
      </c>
      <c r="Z201" s="239">
        <v>0</v>
      </c>
    </row>
    <row r="202" spans="1:26" x14ac:dyDescent="0.3">
      <c r="A202" s="322" t="s">
        <v>617</v>
      </c>
      <c r="B202" s="204">
        <v>0</v>
      </c>
      <c r="C202" s="204">
        <v>0</v>
      </c>
      <c r="D202" s="204">
        <v>0</v>
      </c>
      <c r="E202" s="204">
        <v>0</v>
      </c>
      <c r="F202" s="204">
        <v>0</v>
      </c>
      <c r="G202" s="204">
        <v>0</v>
      </c>
      <c r="H202" s="204">
        <v>0</v>
      </c>
      <c r="I202" s="204">
        <v>0</v>
      </c>
      <c r="J202" s="204">
        <v>0</v>
      </c>
      <c r="K202" s="204">
        <v>0</v>
      </c>
      <c r="L202" s="204">
        <v>0</v>
      </c>
      <c r="M202" s="204">
        <v>0</v>
      </c>
      <c r="N202" s="204">
        <v>0</v>
      </c>
      <c r="O202" s="204">
        <v>0</v>
      </c>
      <c r="P202" s="204">
        <v>0</v>
      </c>
      <c r="Q202" s="204">
        <v>0</v>
      </c>
      <c r="R202" s="204">
        <v>0</v>
      </c>
      <c r="S202" s="239">
        <v>0</v>
      </c>
      <c r="T202" s="319" t="e">
        <v>#DIV/0!</v>
      </c>
      <c r="U202" s="239">
        <v>0</v>
      </c>
      <c r="V202" s="239">
        <v>0</v>
      </c>
      <c r="W202" s="239">
        <v>0</v>
      </c>
      <c r="X202" s="239">
        <v>0</v>
      </c>
      <c r="Y202" s="239">
        <v>0</v>
      </c>
      <c r="Z202" s="239">
        <v>0</v>
      </c>
    </row>
    <row r="203" spans="1:26" x14ac:dyDescent="0.3">
      <c r="A203" s="322" t="s">
        <v>618</v>
      </c>
      <c r="B203" s="204">
        <v>0</v>
      </c>
      <c r="C203" s="204">
        <v>0</v>
      </c>
      <c r="D203" s="204">
        <v>0</v>
      </c>
      <c r="E203" s="204">
        <v>0</v>
      </c>
      <c r="F203" s="204">
        <v>0</v>
      </c>
      <c r="G203" s="204">
        <v>0</v>
      </c>
      <c r="H203" s="204">
        <v>0</v>
      </c>
      <c r="I203" s="204">
        <v>0</v>
      </c>
      <c r="J203" s="204">
        <v>0</v>
      </c>
      <c r="K203" s="204">
        <v>0</v>
      </c>
      <c r="L203" s="204">
        <v>0</v>
      </c>
      <c r="M203" s="204">
        <v>0</v>
      </c>
      <c r="N203" s="204">
        <v>0</v>
      </c>
      <c r="O203" s="204">
        <v>0</v>
      </c>
      <c r="P203" s="204">
        <v>0</v>
      </c>
      <c r="Q203" s="204">
        <v>0</v>
      </c>
      <c r="R203" s="204">
        <v>0</v>
      </c>
      <c r="S203" s="239">
        <v>0</v>
      </c>
      <c r="T203" s="319" t="e">
        <v>#DIV/0!</v>
      </c>
      <c r="U203" s="239">
        <v>0</v>
      </c>
      <c r="V203" s="239">
        <v>0</v>
      </c>
      <c r="W203" s="239">
        <v>0</v>
      </c>
      <c r="X203" s="239">
        <v>0</v>
      </c>
      <c r="Y203" s="239">
        <v>0</v>
      </c>
      <c r="Z203" s="239">
        <v>0</v>
      </c>
    </row>
    <row r="204" spans="1:26" x14ac:dyDescent="0.3">
      <c r="A204" s="322" t="s">
        <v>619</v>
      </c>
      <c r="B204" s="204">
        <v>0</v>
      </c>
      <c r="C204" s="204">
        <v>0</v>
      </c>
      <c r="D204" s="204">
        <v>0</v>
      </c>
      <c r="E204" s="204">
        <v>0</v>
      </c>
      <c r="F204" s="204">
        <v>0</v>
      </c>
      <c r="G204" s="204">
        <v>0</v>
      </c>
      <c r="H204" s="204">
        <v>0</v>
      </c>
      <c r="I204" s="204">
        <v>0</v>
      </c>
      <c r="J204" s="204">
        <v>0</v>
      </c>
      <c r="K204" s="204">
        <v>0</v>
      </c>
      <c r="L204" s="204">
        <v>0</v>
      </c>
      <c r="M204" s="204">
        <v>0</v>
      </c>
      <c r="N204" s="204">
        <v>0</v>
      </c>
      <c r="O204" s="204">
        <v>0</v>
      </c>
      <c r="P204" s="204">
        <v>0</v>
      </c>
      <c r="Q204" s="204">
        <v>0</v>
      </c>
      <c r="R204" s="204">
        <v>0</v>
      </c>
      <c r="S204" s="239">
        <v>0</v>
      </c>
      <c r="T204" s="319" t="e">
        <v>#DIV/0!</v>
      </c>
      <c r="U204" s="239">
        <v>0</v>
      </c>
      <c r="V204" s="239">
        <v>0</v>
      </c>
      <c r="W204" s="239">
        <v>0</v>
      </c>
      <c r="X204" s="239">
        <v>0</v>
      </c>
      <c r="Y204" s="239">
        <v>0</v>
      </c>
      <c r="Z204" s="239">
        <v>0</v>
      </c>
    </row>
    <row r="205" spans="1:26" x14ac:dyDescent="0.3">
      <c r="A205" s="322" t="s">
        <v>620</v>
      </c>
      <c r="B205" s="204">
        <v>0</v>
      </c>
      <c r="C205" s="204">
        <v>0</v>
      </c>
      <c r="D205" s="204">
        <v>0</v>
      </c>
      <c r="E205" s="204">
        <v>0</v>
      </c>
      <c r="F205" s="204">
        <v>0</v>
      </c>
      <c r="G205" s="204">
        <v>0</v>
      </c>
      <c r="H205" s="204">
        <v>0</v>
      </c>
      <c r="I205" s="204">
        <v>0</v>
      </c>
      <c r="J205" s="204">
        <v>0</v>
      </c>
      <c r="K205" s="204">
        <v>0</v>
      </c>
      <c r="L205" s="204">
        <v>0</v>
      </c>
      <c r="M205" s="204">
        <v>0</v>
      </c>
      <c r="N205" s="204">
        <v>0</v>
      </c>
      <c r="O205" s="204">
        <v>0</v>
      </c>
      <c r="P205" s="204">
        <v>0</v>
      </c>
      <c r="Q205" s="204">
        <v>0</v>
      </c>
      <c r="R205" s="204">
        <v>0</v>
      </c>
      <c r="S205" s="239">
        <v>0</v>
      </c>
      <c r="T205" s="319" t="e">
        <v>#DIV/0!</v>
      </c>
      <c r="U205" s="239">
        <v>0</v>
      </c>
      <c r="V205" s="239">
        <v>0</v>
      </c>
      <c r="W205" s="239">
        <v>0</v>
      </c>
      <c r="X205" s="239">
        <v>0</v>
      </c>
      <c r="Y205" s="239">
        <v>0</v>
      </c>
      <c r="Z205" s="239">
        <v>0</v>
      </c>
    </row>
    <row r="206" spans="1:26" x14ac:dyDescent="0.3">
      <c r="A206" s="322" t="s">
        <v>621</v>
      </c>
      <c r="B206" s="204">
        <v>0</v>
      </c>
      <c r="C206" s="204">
        <v>0</v>
      </c>
      <c r="D206" s="204">
        <v>0</v>
      </c>
      <c r="E206" s="204">
        <v>0</v>
      </c>
      <c r="F206" s="204">
        <v>0</v>
      </c>
      <c r="G206" s="204">
        <v>0</v>
      </c>
      <c r="H206" s="204">
        <v>0</v>
      </c>
      <c r="I206" s="204">
        <v>0</v>
      </c>
      <c r="J206" s="204">
        <v>0</v>
      </c>
      <c r="K206" s="204">
        <v>0</v>
      </c>
      <c r="L206" s="204">
        <v>0</v>
      </c>
      <c r="M206" s="204">
        <v>0</v>
      </c>
      <c r="N206" s="204">
        <v>0</v>
      </c>
      <c r="O206" s="204">
        <v>0</v>
      </c>
      <c r="P206" s="204">
        <v>0</v>
      </c>
      <c r="Q206" s="204">
        <v>0</v>
      </c>
      <c r="R206" s="204">
        <v>0</v>
      </c>
      <c r="S206" s="239">
        <v>0</v>
      </c>
      <c r="T206" s="319" t="e">
        <v>#DIV/0!</v>
      </c>
      <c r="U206" s="239">
        <v>0</v>
      </c>
      <c r="V206" s="239">
        <v>0</v>
      </c>
      <c r="W206" s="239">
        <v>0</v>
      </c>
      <c r="X206" s="239">
        <v>0</v>
      </c>
      <c r="Y206" s="239">
        <v>0</v>
      </c>
      <c r="Z206" s="239">
        <v>0</v>
      </c>
    </row>
    <row r="207" spans="1:26" x14ac:dyDescent="0.3">
      <c r="A207" s="322" t="s">
        <v>622</v>
      </c>
      <c r="B207" s="204">
        <v>0</v>
      </c>
      <c r="C207" s="204">
        <v>0</v>
      </c>
      <c r="D207" s="204">
        <v>0</v>
      </c>
      <c r="E207" s="204">
        <v>0</v>
      </c>
      <c r="F207" s="204">
        <v>0</v>
      </c>
      <c r="G207" s="204">
        <v>0</v>
      </c>
      <c r="H207" s="204">
        <v>0</v>
      </c>
      <c r="I207" s="204">
        <v>0</v>
      </c>
      <c r="J207" s="204">
        <v>0</v>
      </c>
      <c r="K207" s="204">
        <v>0</v>
      </c>
      <c r="L207" s="204">
        <v>0</v>
      </c>
      <c r="M207" s="204">
        <v>0</v>
      </c>
      <c r="N207" s="204">
        <v>0</v>
      </c>
      <c r="O207" s="204">
        <v>0</v>
      </c>
      <c r="P207" s="204">
        <v>0</v>
      </c>
      <c r="Q207" s="204">
        <v>0</v>
      </c>
      <c r="R207" s="204">
        <v>0</v>
      </c>
      <c r="S207" s="239">
        <v>0</v>
      </c>
      <c r="T207" s="319" t="e">
        <v>#DIV/0!</v>
      </c>
      <c r="U207" s="239">
        <v>0</v>
      </c>
      <c r="V207" s="239">
        <v>0</v>
      </c>
      <c r="W207" s="239">
        <v>0</v>
      </c>
      <c r="X207" s="239">
        <v>0</v>
      </c>
      <c r="Y207" s="239">
        <v>0</v>
      </c>
      <c r="Z207" s="239">
        <v>0</v>
      </c>
    </row>
    <row r="208" spans="1:26" x14ac:dyDescent="0.3">
      <c r="A208" s="322" t="s">
        <v>623</v>
      </c>
      <c r="B208" s="204">
        <v>0</v>
      </c>
      <c r="C208" s="204">
        <v>0</v>
      </c>
      <c r="D208" s="204">
        <v>0</v>
      </c>
      <c r="E208" s="204">
        <v>0</v>
      </c>
      <c r="F208" s="204">
        <v>0</v>
      </c>
      <c r="G208" s="204">
        <v>0</v>
      </c>
      <c r="H208" s="204">
        <v>0</v>
      </c>
      <c r="I208" s="204">
        <v>0</v>
      </c>
      <c r="J208" s="204">
        <v>0</v>
      </c>
      <c r="K208" s="204">
        <v>0</v>
      </c>
      <c r="L208" s="204">
        <v>0</v>
      </c>
      <c r="M208" s="204">
        <v>0</v>
      </c>
      <c r="N208" s="204">
        <v>0</v>
      </c>
      <c r="O208" s="204">
        <v>0</v>
      </c>
      <c r="P208" s="204">
        <v>0</v>
      </c>
      <c r="Q208" s="204">
        <v>0</v>
      </c>
      <c r="R208" s="204">
        <v>0</v>
      </c>
      <c r="S208" s="239">
        <v>0</v>
      </c>
      <c r="T208" s="319" t="e">
        <v>#DIV/0!</v>
      </c>
      <c r="U208" s="239">
        <v>0</v>
      </c>
      <c r="V208" s="239">
        <v>0</v>
      </c>
      <c r="W208" s="239">
        <v>0</v>
      </c>
      <c r="X208" s="239">
        <v>0</v>
      </c>
      <c r="Y208" s="239">
        <v>0</v>
      </c>
      <c r="Z208" s="239">
        <v>0</v>
      </c>
    </row>
    <row r="209" spans="1:26" ht="24" x14ac:dyDescent="0.3">
      <c r="A209" s="322" t="s">
        <v>624</v>
      </c>
      <c r="B209" s="204">
        <v>0</v>
      </c>
      <c r="C209" s="204">
        <v>0</v>
      </c>
      <c r="D209" s="204">
        <v>0</v>
      </c>
      <c r="E209" s="204">
        <v>0</v>
      </c>
      <c r="F209" s="204">
        <v>0</v>
      </c>
      <c r="G209" s="204">
        <v>0</v>
      </c>
      <c r="H209" s="204">
        <v>0</v>
      </c>
      <c r="I209" s="204">
        <v>0</v>
      </c>
      <c r="J209" s="204">
        <v>0</v>
      </c>
      <c r="K209" s="204">
        <v>0</v>
      </c>
      <c r="L209" s="204">
        <v>0</v>
      </c>
      <c r="M209" s="204">
        <v>0</v>
      </c>
      <c r="N209" s="204">
        <v>0</v>
      </c>
      <c r="O209" s="204">
        <v>0</v>
      </c>
      <c r="P209" s="204">
        <v>0</v>
      </c>
      <c r="Q209" s="204">
        <v>0</v>
      </c>
      <c r="R209" s="204">
        <v>0</v>
      </c>
      <c r="S209" s="239">
        <v>0</v>
      </c>
      <c r="T209" s="319" t="e">
        <v>#DIV/0!</v>
      </c>
      <c r="U209" s="239">
        <v>0</v>
      </c>
      <c r="V209" s="239">
        <v>0</v>
      </c>
      <c r="W209" s="239">
        <v>0</v>
      </c>
      <c r="X209" s="239">
        <v>0</v>
      </c>
      <c r="Y209" s="239">
        <v>0</v>
      </c>
      <c r="Z209" s="239">
        <v>0</v>
      </c>
    </row>
    <row r="210" spans="1:26" x14ac:dyDescent="0.3">
      <c r="A210" s="322" t="s">
        <v>625</v>
      </c>
      <c r="B210" s="204">
        <v>0</v>
      </c>
      <c r="C210" s="204">
        <v>0</v>
      </c>
      <c r="D210" s="204">
        <v>0</v>
      </c>
      <c r="E210" s="204">
        <v>0</v>
      </c>
      <c r="F210" s="204">
        <v>0</v>
      </c>
      <c r="G210" s="204">
        <v>0</v>
      </c>
      <c r="H210" s="204">
        <v>0</v>
      </c>
      <c r="I210" s="204">
        <v>0</v>
      </c>
      <c r="J210" s="204">
        <v>0</v>
      </c>
      <c r="K210" s="204">
        <v>0</v>
      </c>
      <c r="L210" s="204">
        <v>0</v>
      </c>
      <c r="M210" s="204">
        <v>0</v>
      </c>
      <c r="N210" s="204">
        <v>0</v>
      </c>
      <c r="O210" s="204">
        <v>0</v>
      </c>
      <c r="P210" s="204">
        <v>0</v>
      </c>
      <c r="Q210" s="204">
        <v>0</v>
      </c>
      <c r="R210" s="204">
        <v>0</v>
      </c>
      <c r="S210" s="239">
        <v>0</v>
      </c>
      <c r="T210" s="319" t="e">
        <v>#DIV/0!</v>
      </c>
      <c r="U210" s="239">
        <v>0</v>
      </c>
      <c r="V210" s="239">
        <v>0</v>
      </c>
      <c r="W210" s="239">
        <v>0</v>
      </c>
      <c r="X210" s="239">
        <v>0</v>
      </c>
      <c r="Y210" s="239">
        <v>0</v>
      </c>
      <c r="Z210" s="239">
        <v>0</v>
      </c>
    </row>
    <row r="211" spans="1:26" x14ac:dyDescent="0.3">
      <c r="A211" s="322" t="s">
        <v>626</v>
      </c>
      <c r="B211" s="204">
        <v>0</v>
      </c>
      <c r="C211" s="204">
        <v>0</v>
      </c>
      <c r="D211" s="204">
        <v>0</v>
      </c>
      <c r="E211" s="204">
        <v>0</v>
      </c>
      <c r="F211" s="204">
        <v>0</v>
      </c>
      <c r="G211" s="204">
        <v>0</v>
      </c>
      <c r="H211" s="204">
        <v>0</v>
      </c>
      <c r="I211" s="204">
        <v>0</v>
      </c>
      <c r="J211" s="204">
        <v>0</v>
      </c>
      <c r="K211" s="204">
        <v>0</v>
      </c>
      <c r="L211" s="204">
        <v>0</v>
      </c>
      <c r="M211" s="204">
        <v>0</v>
      </c>
      <c r="N211" s="204">
        <v>0</v>
      </c>
      <c r="O211" s="204">
        <v>0</v>
      </c>
      <c r="P211" s="204">
        <v>0</v>
      </c>
      <c r="Q211" s="204">
        <v>0</v>
      </c>
      <c r="R211" s="204">
        <v>0</v>
      </c>
      <c r="S211" s="239">
        <v>0</v>
      </c>
      <c r="T211" s="319" t="e">
        <v>#DIV/0!</v>
      </c>
      <c r="U211" s="239">
        <v>0</v>
      </c>
      <c r="V211" s="239">
        <v>0</v>
      </c>
      <c r="W211" s="239">
        <v>0</v>
      </c>
      <c r="X211" s="239">
        <v>0</v>
      </c>
      <c r="Y211" s="239">
        <v>0</v>
      </c>
      <c r="Z211" s="239">
        <v>0</v>
      </c>
    </row>
    <row r="212" spans="1:26" x14ac:dyDescent="0.3">
      <c r="A212" s="322" t="s">
        <v>627</v>
      </c>
      <c r="B212" s="204">
        <v>0</v>
      </c>
      <c r="C212" s="204">
        <v>0</v>
      </c>
      <c r="D212" s="204">
        <v>0</v>
      </c>
      <c r="E212" s="204">
        <v>0</v>
      </c>
      <c r="F212" s="204">
        <v>0</v>
      </c>
      <c r="G212" s="204">
        <v>0</v>
      </c>
      <c r="H212" s="204">
        <v>0</v>
      </c>
      <c r="I212" s="204">
        <v>0</v>
      </c>
      <c r="J212" s="204">
        <v>0</v>
      </c>
      <c r="K212" s="204">
        <v>0</v>
      </c>
      <c r="L212" s="204">
        <v>0</v>
      </c>
      <c r="M212" s="204">
        <v>0</v>
      </c>
      <c r="N212" s="204">
        <v>0</v>
      </c>
      <c r="O212" s="204">
        <v>0</v>
      </c>
      <c r="P212" s="204">
        <v>0</v>
      </c>
      <c r="Q212" s="204">
        <v>0</v>
      </c>
      <c r="R212" s="204">
        <v>0</v>
      </c>
      <c r="S212" s="239">
        <v>0</v>
      </c>
      <c r="T212" s="319" t="e">
        <v>#DIV/0!</v>
      </c>
      <c r="U212" s="239">
        <v>0</v>
      </c>
      <c r="V212" s="239">
        <v>0</v>
      </c>
      <c r="W212" s="239">
        <v>0</v>
      </c>
      <c r="X212" s="239">
        <v>0</v>
      </c>
      <c r="Y212" s="239">
        <v>0</v>
      </c>
      <c r="Z212" s="239">
        <v>0</v>
      </c>
    </row>
    <row r="213" spans="1:26" x14ac:dyDescent="0.3">
      <c r="A213" s="322" t="s">
        <v>628</v>
      </c>
      <c r="B213" s="204">
        <v>0</v>
      </c>
      <c r="C213" s="204">
        <v>0</v>
      </c>
      <c r="D213" s="204">
        <v>0</v>
      </c>
      <c r="E213" s="204">
        <v>0</v>
      </c>
      <c r="F213" s="204">
        <v>0</v>
      </c>
      <c r="G213" s="204">
        <v>0</v>
      </c>
      <c r="H213" s="204">
        <v>0</v>
      </c>
      <c r="I213" s="204">
        <v>0</v>
      </c>
      <c r="J213" s="204">
        <v>0</v>
      </c>
      <c r="K213" s="204">
        <v>0</v>
      </c>
      <c r="L213" s="204">
        <v>0</v>
      </c>
      <c r="M213" s="204">
        <v>0</v>
      </c>
      <c r="N213" s="204">
        <v>0</v>
      </c>
      <c r="O213" s="204">
        <v>0</v>
      </c>
      <c r="P213" s="204">
        <v>0</v>
      </c>
      <c r="Q213" s="204">
        <v>0</v>
      </c>
      <c r="R213" s="204">
        <v>0</v>
      </c>
      <c r="S213" s="239">
        <v>0</v>
      </c>
      <c r="T213" s="319" t="e">
        <v>#DIV/0!</v>
      </c>
      <c r="U213" s="239">
        <v>0</v>
      </c>
      <c r="V213" s="239">
        <v>0</v>
      </c>
      <c r="W213" s="239">
        <v>0</v>
      </c>
      <c r="X213" s="239">
        <v>0</v>
      </c>
      <c r="Y213" s="239">
        <v>0</v>
      </c>
      <c r="Z213" s="239">
        <v>0</v>
      </c>
    </row>
    <row r="214" spans="1:26" x14ac:dyDescent="0.3">
      <c r="A214" s="314" t="s">
        <v>629</v>
      </c>
      <c r="B214" s="315">
        <v>0</v>
      </c>
      <c r="C214" s="315">
        <v>0</v>
      </c>
      <c r="D214" s="315">
        <v>0</v>
      </c>
      <c r="E214" s="315">
        <v>0</v>
      </c>
      <c r="F214" s="315">
        <v>0</v>
      </c>
      <c r="G214" s="315">
        <v>0</v>
      </c>
      <c r="H214" s="315">
        <v>0</v>
      </c>
      <c r="I214" s="315">
        <v>0</v>
      </c>
      <c r="J214" s="315">
        <v>0</v>
      </c>
      <c r="K214" s="315">
        <v>0</v>
      </c>
      <c r="L214" s="315">
        <v>0</v>
      </c>
      <c r="M214" s="315">
        <v>0</v>
      </c>
      <c r="N214" s="315">
        <v>0</v>
      </c>
      <c r="O214" s="315">
        <v>0</v>
      </c>
      <c r="P214" s="315">
        <v>0</v>
      </c>
      <c r="Q214" s="315">
        <v>0</v>
      </c>
      <c r="R214" s="315">
        <v>0</v>
      </c>
      <c r="S214" s="316">
        <v>0</v>
      </c>
      <c r="T214" s="317" t="e">
        <v>#DIV/0!</v>
      </c>
      <c r="U214" s="316">
        <v>0</v>
      </c>
      <c r="V214" s="316">
        <v>0</v>
      </c>
      <c r="W214" s="316">
        <v>0</v>
      </c>
      <c r="X214" s="316">
        <v>0</v>
      </c>
      <c r="Y214" s="316">
        <v>0</v>
      </c>
      <c r="Z214" s="316">
        <v>0</v>
      </c>
    </row>
    <row r="215" spans="1:26" x14ac:dyDescent="0.3">
      <c r="A215" s="322" t="s">
        <v>630</v>
      </c>
      <c r="B215" s="204">
        <v>0</v>
      </c>
      <c r="C215" s="204">
        <v>0</v>
      </c>
      <c r="D215" s="204">
        <v>0</v>
      </c>
      <c r="E215" s="204">
        <v>0</v>
      </c>
      <c r="F215" s="204">
        <v>0</v>
      </c>
      <c r="G215" s="204">
        <v>0</v>
      </c>
      <c r="H215" s="204">
        <v>0</v>
      </c>
      <c r="I215" s="204">
        <v>0</v>
      </c>
      <c r="J215" s="204">
        <v>0</v>
      </c>
      <c r="K215" s="204">
        <v>0</v>
      </c>
      <c r="L215" s="204">
        <v>0</v>
      </c>
      <c r="M215" s="204">
        <v>0</v>
      </c>
      <c r="N215" s="204">
        <v>0</v>
      </c>
      <c r="O215" s="204">
        <v>0</v>
      </c>
      <c r="P215" s="204">
        <v>0</v>
      </c>
      <c r="Q215" s="204">
        <v>0</v>
      </c>
      <c r="R215" s="204">
        <v>0</v>
      </c>
      <c r="S215" s="239">
        <v>0</v>
      </c>
      <c r="T215" s="319" t="e">
        <v>#DIV/0!</v>
      </c>
      <c r="U215" s="239">
        <v>0</v>
      </c>
      <c r="V215" s="239">
        <v>0</v>
      </c>
      <c r="W215" s="239">
        <v>0</v>
      </c>
      <c r="X215" s="239">
        <v>0</v>
      </c>
      <c r="Y215" s="239">
        <v>0</v>
      </c>
      <c r="Z215" s="239">
        <v>0</v>
      </c>
    </row>
    <row r="216" spans="1:26" x14ac:dyDescent="0.3">
      <c r="A216" s="322" t="s">
        <v>631</v>
      </c>
      <c r="B216" s="204">
        <v>0</v>
      </c>
      <c r="C216" s="204">
        <v>0</v>
      </c>
      <c r="D216" s="204">
        <v>0</v>
      </c>
      <c r="E216" s="204">
        <v>0</v>
      </c>
      <c r="F216" s="204">
        <v>0</v>
      </c>
      <c r="G216" s="204">
        <v>0</v>
      </c>
      <c r="H216" s="204">
        <v>0</v>
      </c>
      <c r="I216" s="204">
        <v>0</v>
      </c>
      <c r="J216" s="204">
        <v>0</v>
      </c>
      <c r="K216" s="204">
        <v>0</v>
      </c>
      <c r="L216" s="204">
        <v>0</v>
      </c>
      <c r="M216" s="204">
        <v>0</v>
      </c>
      <c r="N216" s="204">
        <v>0</v>
      </c>
      <c r="O216" s="204">
        <v>0</v>
      </c>
      <c r="P216" s="204">
        <v>0</v>
      </c>
      <c r="Q216" s="204">
        <v>0</v>
      </c>
      <c r="R216" s="204">
        <v>0</v>
      </c>
      <c r="S216" s="239">
        <v>0</v>
      </c>
      <c r="T216" s="319" t="e">
        <v>#DIV/0!</v>
      </c>
      <c r="U216" s="239">
        <v>0</v>
      </c>
      <c r="V216" s="239">
        <v>0</v>
      </c>
      <c r="W216" s="239">
        <v>0</v>
      </c>
      <c r="X216" s="239">
        <v>0</v>
      </c>
      <c r="Y216" s="239">
        <v>0</v>
      </c>
      <c r="Z216" s="239">
        <v>0</v>
      </c>
    </row>
    <row r="217" spans="1:26" x14ac:dyDescent="0.3">
      <c r="A217" s="322" t="s">
        <v>632</v>
      </c>
      <c r="B217" s="204">
        <v>0</v>
      </c>
      <c r="C217" s="204">
        <v>0</v>
      </c>
      <c r="D217" s="204">
        <v>0</v>
      </c>
      <c r="E217" s="204">
        <v>0</v>
      </c>
      <c r="F217" s="204">
        <v>0</v>
      </c>
      <c r="G217" s="204">
        <v>0</v>
      </c>
      <c r="H217" s="204">
        <v>0</v>
      </c>
      <c r="I217" s="204">
        <v>0</v>
      </c>
      <c r="J217" s="204">
        <v>0</v>
      </c>
      <c r="K217" s="204">
        <v>0</v>
      </c>
      <c r="L217" s="204">
        <v>0</v>
      </c>
      <c r="M217" s="204">
        <v>0</v>
      </c>
      <c r="N217" s="204">
        <v>0</v>
      </c>
      <c r="O217" s="204">
        <v>0</v>
      </c>
      <c r="P217" s="204">
        <v>0</v>
      </c>
      <c r="Q217" s="204">
        <v>0</v>
      </c>
      <c r="R217" s="204">
        <v>0</v>
      </c>
      <c r="S217" s="239">
        <v>0</v>
      </c>
      <c r="T217" s="319" t="e">
        <v>#DIV/0!</v>
      </c>
      <c r="U217" s="239">
        <v>0</v>
      </c>
      <c r="V217" s="239">
        <v>0</v>
      </c>
      <c r="W217" s="239">
        <v>0</v>
      </c>
      <c r="X217" s="239">
        <v>0</v>
      </c>
      <c r="Y217" s="239">
        <v>0</v>
      </c>
      <c r="Z217" s="239">
        <v>0</v>
      </c>
    </row>
    <row r="218" spans="1:26" x14ac:dyDescent="0.3">
      <c r="A218" s="314" t="s">
        <v>633</v>
      </c>
      <c r="B218" s="315">
        <v>0</v>
      </c>
      <c r="C218" s="315">
        <v>0</v>
      </c>
      <c r="D218" s="315">
        <v>0</v>
      </c>
      <c r="E218" s="315">
        <v>0</v>
      </c>
      <c r="F218" s="315">
        <v>0</v>
      </c>
      <c r="G218" s="315">
        <v>0</v>
      </c>
      <c r="H218" s="315">
        <v>0</v>
      </c>
      <c r="I218" s="315">
        <v>0</v>
      </c>
      <c r="J218" s="315">
        <v>0</v>
      </c>
      <c r="K218" s="315">
        <v>0</v>
      </c>
      <c r="L218" s="315">
        <v>0</v>
      </c>
      <c r="M218" s="315">
        <v>0</v>
      </c>
      <c r="N218" s="315">
        <v>0</v>
      </c>
      <c r="O218" s="315">
        <v>0</v>
      </c>
      <c r="P218" s="315">
        <v>0</v>
      </c>
      <c r="Q218" s="315">
        <v>0</v>
      </c>
      <c r="R218" s="315">
        <v>0</v>
      </c>
      <c r="S218" s="316">
        <v>0</v>
      </c>
      <c r="T218" s="317" t="e">
        <v>#DIV/0!</v>
      </c>
      <c r="U218" s="316">
        <v>0</v>
      </c>
      <c r="V218" s="316">
        <v>0</v>
      </c>
      <c r="W218" s="316">
        <v>0</v>
      </c>
      <c r="X218" s="316">
        <v>0</v>
      </c>
      <c r="Y218" s="316">
        <v>0</v>
      </c>
      <c r="Z218" s="316">
        <v>0</v>
      </c>
    </row>
    <row r="219" spans="1:26" x14ac:dyDescent="0.3">
      <c r="A219" s="322" t="s">
        <v>634</v>
      </c>
      <c r="B219" s="204">
        <v>0</v>
      </c>
      <c r="C219" s="204">
        <v>0</v>
      </c>
      <c r="D219" s="204">
        <v>0</v>
      </c>
      <c r="E219" s="204">
        <v>0</v>
      </c>
      <c r="F219" s="204">
        <v>0</v>
      </c>
      <c r="G219" s="204">
        <v>0</v>
      </c>
      <c r="H219" s="204">
        <v>0</v>
      </c>
      <c r="I219" s="204">
        <v>0</v>
      </c>
      <c r="J219" s="204">
        <v>0</v>
      </c>
      <c r="K219" s="204">
        <v>0</v>
      </c>
      <c r="L219" s="204">
        <v>0</v>
      </c>
      <c r="M219" s="204">
        <v>0</v>
      </c>
      <c r="N219" s="204">
        <v>0</v>
      </c>
      <c r="O219" s="204">
        <v>0</v>
      </c>
      <c r="P219" s="204">
        <v>0</v>
      </c>
      <c r="Q219" s="204">
        <v>0</v>
      </c>
      <c r="R219" s="204">
        <v>0</v>
      </c>
      <c r="S219" s="239">
        <v>0</v>
      </c>
      <c r="T219" s="319" t="e">
        <v>#DIV/0!</v>
      </c>
      <c r="U219" s="239">
        <v>0</v>
      </c>
      <c r="V219" s="239">
        <v>0</v>
      </c>
      <c r="W219" s="239">
        <v>0</v>
      </c>
      <c r="X219" s="239">
        <v>0</v>
      </c>
      <c r="Y219" s="239">
        <v>0</v>
      </c>
      <c r="Z219" s="239">
        <v>0</v>
      </c>
    </row>
    <row r="220" spans="1:26" x14ac:dyDescent="0.3">
      <c r="A220" s="322" t="s">
        <v>635</v>
      </c>
      <c r="B220" s="204">
        <v>0</v>
      </c>
      <c r="C220" s="204">
        <v>0</v>
      </c>
      <c r="D220" s="204">
        <v>0</v>
      </c>
      <c r="E220" s="204">
        <v>0</v>
      </c>
      <c r="F220" s="204">
        <v>0</v>
      </c>
      <c r="G220" s="204">
        <v>0</v>
      </c>
      <c r="H220" s="204">
        <v>0</v>
      </c>
      <c r="I220" s="204">
        <v>0</v>
      </c>
      <c r="J220" s="204">
        <v>0</v>
      </c>
      <c r="K220" s="204">
        <v>0</v>
      </c>
      <c r="L220" s="204">
        <v>0</v>
      </c>
      <c r="M220" s="204">
        <v>0</v>
      </c>
      <c r="N220" s="204">
        <v>0</v>
      </c>
      <c r="O220" s="204">
        <v>0</v>
      </c>
      <c r="P220" s="204">
        <v>0</v>
      </c>
      <c r="Q220" s="204">
        <v>0</v>
      </c>
      <c r="R220" s="204">
        <v>0</v>
      </c>
      <c r="S220" s="239">
        <v>0</v>
      </c>
      <c r="T220" s="319" t="e">
        <v>#DIV/0!</v>
      </c>
      <c r="U220" s="239">
        <v>0</v>
      </c>
      <c r="V220" s="239">
        <v>0</v>
      </c>
      <c r="W220" s="239">
        <v>0</v>
      </c>
      <c r="X220" s="239">
        <v>0</v>
      </c>
      <c r="Y220" s="239">
        <v>0</v>
      </c>
      <c r="Z220" s="239">
        <v>0</v>
      </c>
    </row>
    <row r="221" spans="1:26" x14ac:dyDescent="0.3">
      <c r="A221" s="322" t="s">
        <v>636</v>
      </c>
      <c r="B221" s="204">
        <v>0</v>
      </c>
      <c r="C221" s="204">
        <v>0</v>
      </c>
      <c r="D221" s="204">
        <v>0</v>
      </c>
      <c r="E221" s="204">
        <v>0</v>
      </c>
      <c r="F221" s="204">
        <v>0</v>
      </c>
      <c r="G221" s="204">
        <v>0</v>
      </c>
      <c r="H221" s="204">
        <v>0</v>
      </c>
      <c r="I221" s="204">
        <v>0</v>
      </c>
      <c r="J221" s="204">
        <v>0</v>
      </c>
      <c r="K221" s="204">
        <v>0</v>
      </c>
      <c r="L221" s="204">
        <v>0</v>
      </c>
      <c r="M221" s="204">
        <v>0</v>
      </c>
      <c r="N221" s="204">
        <v>0</v>
      </c>
      <c r="O221" s="204">
        <v>0</v>
      </c>
      <c r="P221" s="204">
        <v>0</v>
      </c>
      <c r="Q221" s="204">
        <v>0</v>
      </c>
      <c r="R221" s="204">
        <v>0</v>
      </c>
      <c r="S221" s="239">
        <v>0</v>
      </c>
      <c r="T221" s="319" t="e">
        <v>#DIV/0!</v>
      </c>
      <c r="U221" s="239">
        <v>0</v>
      </c>
      <c r="V221" s="239">
        <v>0</v>
      </c>
      <c r="W221" s="239">
        <v>0</v>
      </c>
      <c r="X221" s="239">
        <v>0</v>
      </c>
      <c r="Y221" s="239">
        <v>0</v>
      </c>
      <c r="Z221" s="239">
        <v>0</v>
      </c>
    </row>
    <row r="222" spans="1:26" x14ac:dyDescent="0.3">
      <c r="A222" s="314" t="s">
        <v>637</v>
      </c>
      <c r="B222" s="315">
        <v>0</v>
      </c>
      <c r="C222" s="315">
        <v>0</v>
      </c>
      <c r="D222" s="315">
        <v>0</v>
      </c>
      <c r="E222" s="315">
        <v>0</v>
      </c>
      <c r="F222" s="315">
        <v>0</v>
      </c>
      <c r="G222" s="315">
        <v>0</v>
      </c>
      <c r="H222" s="315">
        <v>0</v>
      </c>
      <c r="I222" s="315">
        <v>0</v>
      </c>
      <c r="J222" s="315">
        <v>0</v>
      </c>
      <c r="K222" s="315">
        <v>0</v>
      </c>
      <c r="L222" s="315">
        <v>0</v>
      </c>
      <c r="M222" s="315">
        <v>0</v>
      </c>
      <c r="N222" s="315">
        <v>0</v>
      </c>
      <c r="O222" s="315">
        <v>0</v>
      </c>
      <c r="P222" s="315">
        <v>0</v>
      </c>
      <c r="Q222" s="315">
        <v>0</v>
      </c>
      <c r="R222" s="315">
        <v>0</v>
      </c>
      <c r="S222" s="316">
        <v>0</v>
      </c>
      <c r="T222" s="317" t="e">
        <v>#DIV/0!</v>
      </c>
      <c r="U222" s="316">
        <v>0</v>
      </c>
      <c r="V222" s="316">
        <v>0</v>
      </c>
      <c r="W222" s="316">
        <v>0</v>
      </c>
      <c r="X222" s="316">
        <v>0</v>
      </c>
      <c r="Y222" s="316">
        <v>0</v>
      </c>
      <c r="Z222" s="316">
        <v>0</v>
      </c>
    </row>
    <row r="223" spans="1:26" x14ac:dyDescent="0.3">
      <c r="A223" s="322" t="s">
        <v>638</v>
      </c>
      <c r="B223" s="204">
        <v>0</v>
      </c>
      <c r="C223" s="204">
        <v>0</v>
      </c>
      <c r="D223" s="204">
        <v>0</v>
      </c>
      <c r="E223" s="204">
        <v>0</v>
      </c>
      <c r="F223" s="204">
        <v>0</v>
      </c>
      <c r="G223" s="204">
        <v>0</v>
      </c>
      <c r="H223" s="204">
        <v>0</v>
      </c>
      <c r="I223" s="204">
        <v>0</v>
      </c>
      <c r="J223" s="204">
        <v>0</v>
      </c>
      <c r="K223" s="204">
        <v>0</v>
      </c>
      <c r="L223" s="204">
        <v>0</v>
      </c>
      <c r="M223" s="204">
        <v>0</v>
      </c>
      <c r="N223" s="204">
        <v>0</v>
      </c>
      <c r="O223" s="204">
        <v>0</v>
      </c>
      <c r="P223" s="204">
        <v>0</v>
      </c>
      <c r="Q223" s="204">
        <v>0</v>
      </c>
      <c r="R223" s="204">
        <v>0</v>
      </c>
      <c r="S223" s="239">
        <v>0</v>
      </c>
      <c r="T223" s="319" t="e">
        <v>#DIV/0!</v>
      </c>
      <c r="U223" s="239">
        <v>0</v>
      </c>
      <c r="V223" s="239">
        <v>0</v>
      </c>
      <c r="W223" s="239">
        <v>0</v>
      </c>
      <c r="X223" s="239">
        <v>0</v>
      </c>
      <c r="Y223" s="239">
        <v>0</v>
      </c>
      <c r="Z223" s="239">
        <v>0</v>
      </c>
    </row>
    <row r="224" spans="1:26" x14ac:dyDescent="0.3">
      <c r="A224" s="322" t="s">
        <v>639</v>
      </c>
      <c r="B224" s="204">
        <v>0</v>
      </c>
      <c r="C224" s="204">
        <v>0</v>
      </c>
      <c r="D224" s="204">
        <v>0</v>
      </c>
      <c r="E224" s="204">
        <v>0</v>
      </c>
      <c r="F224" s="204">
        <v>0</v>
      </c>
      <c r="G224" s="204">
        <v>0</v>
      </c>
      <c r="H224" s="204">
        <v>0</v>
      </c>
      <c r="I224" s="204">
        <v>0</v>
      </c>
      <c r="J224" s="204">
        <v>0</v>
      </c>
      <c r="K224" s="204">
        <v>0</v>
      </c>
      <c r="L224" s="204">
        <v>0</v>
      </c>
      <c r="M224" s="204">
        <v>0</v>
      </c>
      <c r="N224" s="204">
        <v>0</v>
      </c>
      <c r="O224" s="204">
        <v>0</v>
      </c>
      <c r="P224" s="204">
        <v>0</v>
      </c>
      <c r="Q224" s="204">
        <v>0</v>
      </c>
      <c r="R224" s="204">
        <v>0</v>
      </c>
      <c r="S224" s="239">
        <v>0</v>
      </c>
      <c r="T224" s="319" t="e">
        <v>#DIV/0!</v>
      </c>
      <c r="U224" s="239">
        <v>0</v>
      </c>
      <c r="V224" s="239">
        <v>0</v>
      </c>
      <c r="W224" s="239">
        <v>0</v>
      </c>
      <c r="X224" s="239">
        <v>0</v>
      </c>
      <c r="Y224" s="239">
        <v>0</v>
      </c>
      <c r="Z224" s="239">
        <v>0</v>
      </c>
    </row>
    <row r="225" spans="1:26" x14ac:dyDescent="0.3">
      <c r="A225" s="322" t="s">
        <v>640</v>
      </c>
      <c r="B225" s="204">
        <v>0</v>
      </c>
      <c r="C225" s="204">
        <v>0</v>
      </c>
      <c r="D225" s="204">
        <v>0</v>
      </c>
      <c r="E225" s="204">
        <v>0</v>
      </c>
      <c r="F225" s="204">
        <v>0</v>
      </c>
      <c r="G225" s="204">
        <v>0</v>
      </c>
      <c r="H225" s="204">
        <v>0</v>
      </c>
      <c r="I225" s="204">
        <v>0</v>
      </c>
      <c r="J225" s="204">
        <v>0</v>
      </c>
      <c r="K225" s="204">
        <v>0</v>
      </c>
      <c r="L225" s="204">
        <v>0</v>
      </c>
      <c r="M225" s="204">
        <v>0</v>
      </c>
      <c r="N225" s="204">
        <v>0</v>
      </c>
      <c r="O225" s="204">
        <v>0</v>
      </c>
      <c r="P225" s="204">
        <v>0</v>
      </c>
      <c r="Q225" s="204">
        <v>0</v>
      </c>
      <c r="R225" s="204">
        <v>0</v>
      </c>
      <c r="S225" s="239">
        <v>0</v>
      </c>
      <c r="T225" s="319" t="e">
        <v>#DIV/0!</v>
      </c>
      <c r="U225" s="239">
        <v>0</v>
      </c>
      <c r="V225" s="239">
        <v>0</v>
      </c>
      <c r="W225" s="239">
        <v>0</v>
      </c>
      <c r="X225" s="239">
        <v>0</v>
      </c>
      <c r="Y225" s="239">
        <v>0</v>
      </c>
      <c r="Z225" s="239">
        <v>0</v>
      </c>
    </row>
    <row r="226" spans="1:26" x14ac:dyDescent="0.3">
      <c r="A226" s="322" t="s">
        <v>641</v>
      </c>
      <c r="B226" s="204">
        <v>0</v>
      </c>
      <c r="C226" s="204">
        <v>0</v>
      </c>
      <c r="D226" s="204">
        <v>0</v>
      </c>
      <c r="E226" s="204">
        <v>0</v>
      </c>
      <c r="F226" s="204">
        <v>0</v>
      </c>
      <c r="G226" s="204">
        <v>0</v>
      </c>
      <c r="H226" s="204">
        <v>0</v>
      </c>
      <c r="I226" s="204">
        <v>0</v>
      </c>
      <c r="J226" s="204">
        <v>0</v>
      </c>
      <c r="K226" s="204">
        <v>0</v>
      </c>
      <c r="L226" s="204">
        <v>0</v>
      </c>
      <c r="M226" s="204">
        <v>0</v>
      </c>
      <c r="N226" s="204">
        <v>0</v>
      </c>
      <c r="O226" s="204">
        <v>0</v>
      </c>
      <c r="P226" s="204">
        <v>0</v>
      </c>
      <c r="Q226" s="204">
        <v>0</v>
      </c>
      <c r="R226" s="204">
        <v>0</v>
      </c>
      <c r="S226" s="239">
        <v>0</v>
      </c>
      <c r="T226" s="319" t="e">
        <v>#DIV/0!</v>
      </c>
      <c r="U226" s="239">
        <v>0</v>
      </c>
      <c r="V226" s="239">
        <v>0</v>
      </c>
      <c r="W226" s="239">
        <v>0</v>
      </c>
      <c r="X226" s="239">
        <v>0</v>
      </c>
      <c r="Y226" s="239">
        <v>0</v>
      </c>
      <c r="Z226" s="239">
        <v>0</v>
      </c>
    </row>
    <row r="227" spans="1:26" x14ac:dyDescent="0.3">
      <c r="A227" s="322" t="s">
        <v>642</v>
      </c>
      <c r="B227" s="204">
        <v>0</v>
      </c>
      <c r="C227" s="204">
        <v>0</v>
      </c>
      <c r="D227" s="204">
        <v>0</v>
      </c>
      <c r="E227" s="204">
        <v>0</v>
      </c>
      <c r="F227" s="204">
        <v>0</v>
      </c>
      <c r="G227" s="204">
        <v>0</v>
      </c>
      <c r="H227" s="204">
        <v>0</v>
      </c>
      <c r="I227" s="204">
        <v>0</v>
      </c>
      <c r="J227" s="204">
        <v>0</v>
      </c>
      <c r="K227" s="204">
        <v>0</v>
      </c>
      <c r="L227" s="204">
        <v>0</v>
      </c>
      <c r="M227" s="204">
        <v>0</v>
      </c>
      <c r="N227" s="204">
        <v>0</v>
      </c>
      <c r="O227" s="204">
        <v>0</v>
      </c>
      <c r="P227" s="204">
        <v>0</v>
      </c>
      <c r="Q227" s="204">
        <v>0</v>
      </c>
      <c r="R227" s="204">
        <v>0</v>
      </c>
      <c r="S227" s="239">
        <v>0</v>
      </c>
      <c r="T227" s="319" t="e">
        <v>#DIV/0!</v>
      </c>
      <c r="U227" s="239">
        <v>0</v>
      </c>
      <c r="V227" s="239">
        <v>0</v>
      </c>
      <c r="W227" s="239">
        <v>0</v>
      </c>
      <c r="X227" s="239">
        <v>0</v>
      </c>
      <c r="Y227" s="239">
        <v>0</v>
      </c>
      <c r="Z227" s="239">
        <v>0</v>
      </c>
    </row>
    <row r="228" spans="1:26" x14ac:dyDescent="0.3">
      <c r="A228" s="322" t="s">
        <v>643</v>
      </c>
      <c r="B228" s="204">
        <v>0</v>
      </c>
      <c r="C228" s="204">
        <v>0</v>
      </c>
      <c r="D228" s="204">
        <v>0</v>
      </c>
      <c r="E228" s="204">
        <v>0</v>
      </c>
      <c r="F228" s="204">
        <v>0</v>
      </c>
      <c r="G228" s="204">
        <v>0</v>
      </c>
      <c r="H228" s="204">
        <v>0</v>
      </c>
      <c r="I228" s="204">
        <v>0</v>
      </c>
      <c r="J228" s="204">
        <v>0</v>
      </c>
      <c r="K228" s="204">
        <v>0</v>
      </c>
      <c r="L228" s="204">
        <v>0</v>
      </c>
      <c r="M228" s="204">
        <v>0</v>
      </c>
      <c r="N228" s="204">
        <v>0</v>
      </c>
      <c r="O228" s="204">
        <v>0</v>
      </c>
      <c r="P228" s="204">
        <v>0</v>
      </c>
      <c r="Q228" s="204">
        <v>0</v>
      </c>
      <c r="R228" s="204">
        <v>0</v>
      </c>
      <c r="S228" s="239">
        <v>0</v>
      </c>
      <c r="T228" s="319" t="e">
        <v>#DIV/0!</v>
      </c>
      <c r="U228" s="239">
        <v>0</v>
      </c>
      <c r="V228" s="239">
        <v>0</v>
      </c>
      <c r="W228" s="239">
        <v>0</v>
      </c>
      <c r="X228" s="239">
        <v>0</v>
      </c>
      <c r="Y228" s="239">
        <v>0</v>
      </c>
      <c r="Z228" s="239">
        <v>0</v>
      </c>
    </row>
    <row r="229" spans="1:26" x14ac:dyDescent="0.3">
      <c r="A229" s="322" t="s">
        <v>644</v>
      </c>
      <c r="B229" s="204">
        <v>0</v>
      </c>
      <c r="C229" s="204">
        <v>0</v>
      </c>
      <c r="D229" s="204">
        <v>0</v>
      </c>
      <c r="E229" s="204">
        <v>0</v>
      </c>
      <c r="F229" s="204">
        <v>0</v>
      </c>
      <c r="G229" s="204">
        <v>0</v>
      </c>
      <c r="H229" s="204">
        <v>0</v>
      </c>
      <c r="I229" s="204">
        <v>0</v>
      </c>
      <c r="J229" s="204">
        <v>0</v>
      </c>
      <c r="K229" s="204">
        <v>0</v>
      </c>
      <c r="L229" s="204">
        <v>0</v>
      </c>
      <c r="M229" s="204">
        <v>0</v>
      </c>
      <c r="N229" s="204">
        <v>0</v>
      </c>
      <c r="O229" s="204">
        <v>0</v>
      </c>
      <c r="P229" s="204">
        <v>0</v>
      </c>
      <c r="Q229" s="204">
        <v>0</v>
      </c>
      <c r="R229" s="204">
        <v>0</v>
      </c>
      <c r="S229" s="239">
        <v>0</v>
      </c>
      <c r="T229" s="319" t="e">
        <v>#DIV/0!</v>
      </c>
      <c r="U229" s="239">
        <v>0</v>
      </c>
      <c r="V229" s="239">
        <v>0</v>
      </c>
      <c r="W229" s="239">
        <v>0</v>
      </c>
      <c r="X229" s="239">
        <v>0</v>
      </c>
      <c r="Y229" s="239">
        <v>0</v>
      </c>
      <c r="Z229" s="239">
        <v>0</v>
      </c>
    </row>
    <row r="230" spans="1:26" s="321" customFormat="1" x14ac:dyDescent="0.3">
      <c r="A230" s="314" t="s">
        <v>645</v>
      </c>
      <c r="B230" s="320">
        <v>0</v>
      </c>
      <c r="C230" s="320">
        <v>0</v>
      </c>
      <c r="D230" s="320">
        <v>0</v>
      </c>
      <c r="E230" s="320">
        <v>0</v>
      </c>
      <c r="F230" s="320">
        <v>0</v>
      </c>
      <c r="G230" s="320">
        <v>0</v>
      </c>
      <c r="H230" s="320">
        <v>0</v>
      </c>
      <c r="I230" s="320">
        <v>0</v>
      </c>
      <c r="J230" s="320">
        <v>0</v>
      </c>
      <c r="K230" s="320">
        <v>0</v>
      </c>
      <c r="L230" s="320">
        <v>0</v>
      </c>
      <c r="M230" s="320">
        <v>0</v>
      </c>
      <c r="N230" s="320">
        <v>0</v>
      </c>
      <c r="O230" s="320">
        <v>0</v>
      </c>
      <c r="P230" s="320">
        <v>0</v>
      </c>
      <c r="Q230" s="320">
        <v>0</v>
      </c>
      <c r="R230" s="320">
        <v>0</v>
      </c>
      <c r="S230" s="316">
        <v>0</v>
      </c>
      <c r="T230" s="317" t="e">
        <v>#DIV/0!</v>
      </c>
      <c r="U230" s="316">
        <v>0</v>
      </c>
      <c r="V230" s="316">
        <v>0</v>
      </c>
      <c r="W230" s="316">
        <v>0</v>
      </c>
      <c r="X230" s="316">
        <v>0</v>
      </c>
      <c r="Y230" s="316">
        <v>0</v>
      </c>
      <c r="Z230" s="316">
        <v>0</v>
      </c>
    </row>
    <row r="231" spans="1:26" s="321" customFormat="1" x14ac:dyDescent="0.3">
      <c r="A231" s="314" t="s">
        <v>646</v>
      </c>
      <c r="B231" s="320">
        <v>0</v>
      </c>
      <c r="C231" s="320">
        <v>0</v>
      </c>
      <c r="D231" s="320">
        <v>0</v>
      </c>
      <c r="E231" s="320">
        <v>0</v>
      </c>
      <c r="F231" s="320">
        <v>0</v>
      </c>
      <c r="G231" s="320">
        <v>0</v>
      </c>
      <c r="H231" s="320">
        <v>0</v>
      </c>
      <c r="I231" s="320">
        <v>0</v>
      </c>
      <c r="J231" s="320">
        <v>0</v>
      </c>
      <c r="K231" s="320">
        <v>0</v>
      </c>
      <c r="L231" s="320">
        <v>0</v>
      </c>
      <c r="M231" s="320">
        <v>0</v>
      </c>
      <c r="N231" s="320">
        <v>0</v>
      </c>
      <c r="O231" s="320">
        <v>0</v>
      </c>
      <c r="P231" s="320">
        <v>0</v>
      </c>
      <c r="Q231" s="320">
        <v>0</v>
      </c>
      <c r="R231" s="320">
        <v>0</v>
      </c>
      <c r="S231" s="316">
        <v>0</v>
      </c>
      <c r="T231" s="317" t="e">
        <v>#DIV/0!</v>
      </c>
      <c r="U231" s="316">
        <v>0</v>
      </c>
      <c r="V231" s="316">
        <v>0</v>
      </c>
      <c r="W231" s="316">
        <v>0</v>
      </c>
      <c r="X231" s="316">
        <v>0</v>
      </c>
      <c r="Y231" s="316">
        <v>0</v>
      </c>
      <c r="Z231" s="316">
        <v>0</v>
      </c>
    </row>
    <row r="232" spans="1:26" s="321" customFormat="1" x14ac:dyDescent="0.3">
      <c r="A232" s="314" t="s">
        <v>647</v>
      </c>
      <c r="B232" s="320">
        <v>0</v>
      </c>
      <c r="C232" s="320">
        <v>0</v>
      </c>
      <c r="D232" s="320">
        <v>0</v>
      </c>
      <c r="E232" s="320">
        <v>0</v>
      </c>
      <c r="F232" s="320">
        <v>0</v>
      </c>
      <c r="G232" s="320">
        <v>0</v>
      </c>
      <c r="H232" s="320">
        <v>0</v>
      </c>
      <c r="I232" s="320">
        <v>0</v>
      </c>
      <c r="J232" s="320">
        <v>0</v>
      </c>
      <c r="K232" s="320">
        <v>0</v>
      </c>
      <c r="L232" s="320">
        <v>0</v>
      </c>
      <c r="M232" s="320">
        <v>0</v>
      </c>
      <c r="N232" s="320">
        <v>0</v>
      </c>
      <c r="O232" s="320">
        <v>0</v>
      </c>
      <c r="P232" s="320">
        <v>0</v>
      </c>
      <c r="Q232" s="320">
        <v>0</v>
      </c>
      <c r="R232" s="320">
        <v>0</v>
      </c>
      <c r="S232" s="316">
        <v>0</v>
      </c>
      <c r="T232" s="317" t="e">
        <v>#DIV/0!</v>
      </c>
      <c r="U232" s="316">
        <v>0</v>
      </c>
      <c r="V232" s="316">
        <v>0</v>
      </c>
      <c r="W232" s="316">
        <v>0</v>
      </c>
      <c r="X232" s="316">
        <v>0</v>
      </c>
      <c r="Y232" s="316">
        <v>0</v>
      </c>
      <c r="Z232" s="316">
        <v>0</v>
      </c>
    </row>
    <row r="233" spans="1:26" s="321" customFormat="1" x14ac:dyDescent="0.3">
      <c r="A233" s="314" t="s">
        <v>648</v>
      </c>
      <c r="B233" s="320">
        <v>0</v>
      </c>
      <c r="C233" s="320">
        <v>0</v>
      </c>
      <c r="D233" s="320">
        <v>0</v>
      </c>
      <c r="E233" s="320">
        <v>0</v>
      </c>
      <c r="F233" s="320">
        <v>0</v>
      </c>
      <c r="G233" s="320">
        <v>0</v>
      </c>
      <c r="H233" s="320">
        <v>0</v>
      </c>
      <c r="I233" s="320">
        <v>0</v>
      </c>
      <c r="J233" s="320">
        <v>0</v>
      </c>
      <c r="K233" s="320">
        <v>0</v>
      </c>
      <c r="L233" s="320">
        <v>0</v>
      </c>
      <c r="M233" s="320">
        <v>0</v>
      </c>
      <c r="N233" s="320">
        <v>0</v>
      </c>
      <c r="O233" s="320">
        <v>0</v>
      </c>
      <c r="P233" s="320">
        <v>0</v>
      </c>
      <c r="Q233" s="320">
        <v>0</v>
      </c>
      <c r="R233" s="320">
        <v>0</v>
      </c>
      <c r="S233" s="316">
        <v>0</v>
      </c>
      <c r="T233" s="317" t="e">
        <v>#DIV/0!</v>
      </c>
      <c r="U233" s="316">
        <v>0</v>
      </c>
      <c r="V233" s="316">
        <v>0</v>
      </c>
      <c r="W233" s="316">
        <v>0</v>
      </c>
      <c r="X233" s="316">
        <v>0</v>
      </c>
      <c r="Y233" s="316">
        <v>0</v>
      </c>
      <c r="Z233" s="316">
        <v>0</v>
      </c>
    </row>
    <row r="234" spans="1:26" x14ac:dyDescent="0.3">
      <c r="A234" s="314" t="s">
        <v>649</v>
      </c>
      <c r="B234" s="315">
        <v>0</v>
      </c>
      <c r="C234" s="315">
        <v>0</v>
      </c>
      <c r="D234" s="315">
        <v>0</v>
      </c>
      <c r="E234" s="315">
        <v>0</v>
      </c>
      <c r="F234" s="315">
        <v>0</v>
      </c>
      <c r="G234" s="315">
        <v>0</v>
      </c>
      <c r="H234" s="315">
        <v>0</v>
      </c>
      <c r="I234" s="315">
        <v>0</v>
      </c>
      <c r="J234" s="315">
        <v>0</v>
      </c>
      <c r="K234" s="315">
        <v>0</v>
      </c>
      <c r="L234" s="315">
        <v>0</v>
      </c>
      <c r="M234" s="315">
        <v>0</v>
      </c>
      <c r="N234" s="315">
        <v>0</v>
      </c>
      <c r="O234" s="315">
        <v>0</v>
      </c>
      <c r="P234" s="315">
        <v>0</v>
      </c>
      <c r="Q234" s="315">
        <v>0</v>
      </c>
      <c r="R234" s="315">
        <v>0</v>
      </c>
      <c r="S234" s="316">
        <v>0</v>
      </c>
      <c r="T234" s="317" t="e">
        <v>#DIV/0!</v>
      </c>
      <c r="U234" s="316">
        <v>0</v>
      </c>
      <c r="V234" s="316">
        <v>0</v>
      </c>
      <c r="W234" s="316">
        <v>0</v>
      </c>
      <c r="X234" s="316">
        <v>0</v>
      </c>
      <c r="Y234" s="316">
        <v>0</v>
      </c>
      <c r="Z234" s="316">
        <v>0</v>
      </c>
    </row>
    <row r="235" spans="1:26" x14ac:dyDescent="0.3">
      <c r="A235" s="322" t="s">
        <v>650</v>
      </c>
      <c r="B235" s="323">
        <v>0</v>
      </c>
      <c r="C235" s="323">
        <v>0</v>
      </c>
      <c r="D235" s="323">
        <v>0</v>
      </c>
      <c r="E235" s="323">
        <v>0</v>
      </c>
      <c r="F235" s="323">
        <v>0</v>
      </c>
      <c r="G235" s="323">
        <v>0</v>
      </c>
      <c r="H235" s="323">
        <v>0</v>
      </c>
      <c r="I235" s="323">
        <v>0</v>
      </c>
      <c r="J235" s="323">
        <v>0</v>
      </c>
      <c r="K235" s="323">
        <v>0</v>
      </c>
      <c r="L235" s="323">
        <v>0</v>
      </c>
      <c r="M235" s="323">
        <v>0</v>
      </c>
      <c r="N235" s="323">
        <v>0</v>
      </c>
      <c r="O235" s="323">
        <v>0</v>
      </c>
      <c r="P235" s="323">
        <v>0</v>
      </c>
      <c r="Q235" s="323">
        <v>0</v>
      </c>
      <c r="R235" s="323">
        <v>0</v>
      </c>
      <c r="S235" s="239">
        <v>0</v>
      </c>
      <c r="T235" s="319" t="e">
        <v>#DIV/0!</v>
      </c>
      <c r="U235" s="239">
        <v>0</v>
      </c>
      <c r="V235" s="239">
        <v>0</v>
      </c>
      <c r="W235" s="239">
        <v>0</v>
      </c>
      <c r="X235" s="239">
        <v>0</v>
      </c>
      <c r="Y235" s="239">
        <v>0</v>
      </c>
      <c r="Z235" s="239">
        <v>0</v>
      </c>
    </row>
    <row r="236" spans="1:26" x14ac:dyDescent="0.3">
      <c r="A236" s="324" t="s">
        <v>651</v>
      </c>
      <c r="B236" s="323">
        <v>0</v>
      </c>
      <c r="C236" s="323">
        <v>0</v>
      </c>
      <c r="D236" s="323">
        <v>0</v>
      </c>
      <c r="E236" s="323">
        <v>0</v>
      </c>
      <c r="F236" s="323">
        <v>0</v>
      </c>
      <c r="G236" s="323">
        <v>0</v>
      </c>
      <c r="H236" s="323">
        <v>0</v>
      </c>
      <c r="I236" s="323">
        <v>0</v>
      </c>
      <c r="J236" s="323">
        <v>0</v>
      </c>
      <c r="K236" s="323">
        <v>0</v>
      </c>
      <c r="L236" s="323">
        <v>0</v>
      </c>
      <c r="M236" s="323">
        <v>0</v>
      </c>
      <c r="N236" s="323">
        <v>0</v>
      </c>
      <c r="O236" s="323">
        <v>0</v>
      </c>
      <c r="P236" s="323">
        <v>0</v>
      </c>
      <c r="Q236" s="323">
        <v>0</v>
      </c>
      <c r="R236" s="323">
        <v>0</v>
      </c>
      <c r="S236" s="239">
        <v>0</v>
      </c>
      <c r="T236" s="319" t="e">
        <v>#DIV/0!</v>
      </c>
      <c r="U236" s="239">
        <v>0</v>
      </c>
      <c r="V236" s="239">
        <v>0</v>
      </c>
      <c r="W236" s="239">
        <v>0</v>
      </c>
      <c r="X236" s="239">
        <v>0</v>
      </c>
      <c r="Y236" s="239">
        <v>0</v>
      </c>
      <c r="Z236" s="239">
        <v>0</v>
      </c>
    </row>
    <row r="237" spans="1:26" x14ac:dyDescent="0.3">
      <c r="A237" s="325" t="s">
        <v>652</v>
      </c>
      <c r="B237" s="204">
        <v>0</v>
      </c>
      <c r="C237" s="204">
        <v>0</v>
      </c>
      <c r="D237" s="204">
        <v>0</v>
      </c>
      <c r="E237" s="204">
        <v>0</v>
      </c>
      <c r="F237" s="204">
        <v>0</v>
      </c>
      <c r="G237" s="204">
        <v>0</v>
      </c>
      <c r="H237" s="204">
        <v>0</v>
      </c>
      <c r="I237" s="204">
        <v>0</v>
      </c>
      <c r="J237" s="204">
        <v>0</v>
      </c>
      <c r="K237" s="204">
        <v>0</v>
      </c>
      <c r="L237" s="204">
        <v>0</v>
      </c>
      <c r="M237" s="204">
        <v>0</v>
      </c>
      <c r="N237" s="204">
        <v>0</v>
      </c>
      <c r="O237" s="204">
        <v>0</v>
      </c>
      <c r="P237" s="204">
        <v>0</v>
      </c>
      <c r="Q237" s="204">
        <v>0</v>
      </c>
      <c r="R237" s="204">
        <v>0</v>
      </c>
      <c r="S237" s="239">
        <v>0</v>
      </c>
      <c r="T237" s="319" t="e">
        <v>#DIV/0!</v>
      </c>
      <c r="U237" s="239">
        <v>0</v>
      </c>
      <c r="V237" s="239">
        <v>0</v>
      </c>
      <c r="W237" s="239">
        <v>0</v>
      </c>
      <c r="X237" s="239">
        <v>0</v>
      </c>
      <c r="Y237" s="239">
        <v>0</v>
      </c>
      <c r="Z237" s="239">
        <v>0</v>
      </c>
    </row>
    <row r="238" spans="1:26" x14ac:dyDescent="0.3">
      <c r="A238" s="325" t="s">
        <v>653</v>
      </c>
      <c r="B238" s="204">
        <v>0</v>
      </c>
      <c r="C238" s="204">
        <v>0</v>
      </c>
      <c r="D238" s="204">
        <v>0</v>
      </c>
      <c r="E238" s="204">
        <v>0</v>
      </c>
      <c r="F238" s="204">
        <v>0</v>
      </c>
      <c r="G238" s="204">
        <v>0</v>
      </c>
      <c r="H238" s="204">
        <v>0</v>
      </c>
      <c r="I238" s="204">
        <v>0</v>
      </c>
      <c r="J238" s="204">
        <v>0</v>
      </c>
      <c r="K238" s="204">
        <v>0</v>
      </c>
      <c r="L238" s="204">
        <v>0</v>
      </c>
      <c r="M238" s="204">
        <v>0</v>
      </c>
      <c r="N238" s="204">
        <v>0</v>
      </c>
      <c r="O238" s="204">
        <v>0</v>
      </c>
      <c r="P238" s="204">
        <v>0</v>
      </c>
      <c r="Q238" s="204">
        <v>0</v>
      </c>
      <c r="R238" s="204">
        <v>0</v>
      </c>
      <c r="S238" s="239">
        <v>0</v>
      </c>
      <c r="T238" s="319" t="e">
        <v>#DIV/0!</v>
      </c>
      <c r="U238" s="239">
        <v>0</v>
      </c>
      <c r="V238" s="239">
        <v>0</v>
      </c>
      <c r="W238" s="239">
        <v>0</v>
      </c>
      <c r="X238" s="239">
        <v>0</v>
      </c>
      <c r="Y238" s="239">
        <v>0</v>
      </c>
      <c r="Z238" s="239">
        <v>0</v>
      </c>
    </row>
    <row r="239" spans="1:26" x14ac:dyDescent="0.3">
      <c r="A239" s="324" t="s">
        <v>654</v>
      </c>
      <c r="B239" s="204">
        <v>0</v>
      </c>
      <c r="C239" s="204">
        <v>0</v>
      </c>
      <c r="D239" s="204">
        <v>0</v>
      </c>
      <c r="E239" s="204">
        <v>0</v>
      </c>
      <c r="F239" s="204">
        <v>0</v>
      </c>
      <c r="G239" s="204">
        <v>0</v>
      </c>
      <c r="H239" s="204">
        <v>0</v>
      </c>
      <c r="I239" s="204">
        <v>0</v>
      </c>
      <c r="J239" s="204">
        <v>0</v>
      </c>
      <c r="K239" s="204">
        <v>0</v>
      </c>
      <c r="L239" s="204">
        <v>0</v>
      </c>
      <c r="M239" s="204">
        <v>0</v>
      </c>
      <c r="N239" s="204">
        <v>0</v>
      </c>
      <c r="O239" s="204">
        <v>0</v>
      </c>
      <c r="P239" s="204">
        <v>0</v>
      </c>
      <c r="Q239" s="204">
        <v>0</v>
      </c>
      <c r="R239" s="204">
        <v>0</v>
      </c>
      <c r="S239" s="239">
        <v>0</v>
      </c>
      <c r="T239" s="319" t="e">
        <v>#DIV/0!</v>
      </c>
      <c r="U239" s="239">
        <v>0</v>
      </c>
      <c r="V239" s="239">
        <v>0</v>
      </c>
      <c r="W239" s="239">
        <v>0</v>
      </c>
      <c r="X239" s="239">
        <v>0</v>
      </c>
      <c r="Y239" s="239">
        <v>0</v>
      </c>
      <c r="Z239" s="239">
        <v>0</v>
      </c>
    </row>
    <row r="240" spans="1:26" x14ac:dyDescent="0.3">
      <c r="A240" s="324" t="s">
        <v>655</v>
      </c>
      <c r="B240" s="204">
        <v>0</v>
      </c>
      <c r="C240" s="204">
        <v>0</v>
      </c>
      <c r="D240" s="204">
        <v>0</v>
      </c>
      <c r="E240" s="204">
        <v>0</v>
      </c>
      <c r="F240" s="204">
        <v>0</v>
      </c>
      <c r="G240" s="204">
        <v>0</v>
      </c>
      <c r="H240" s="204">
        <v>0</v>
      </c>
      <c r="I240" s="204">
        <v>0</v>
      </c>
      <c r="J240" s="204">
        <v>0</v>
      </c>
      <c r="K240" s="204">
        <v>0</v>
      </c>
      <c r="L240" s="204">
        <v>0</v>
      </c>
      <c r="M240" s="204">
        <v>0</v>
      </c>
      <c r="N240" s="204">
        <v>0</v>
      </c>
      <c r="O240" s="204">
        <v>0</v>
      </c>
      <c r="P240" s="204">
        <v>0</v>
      </c>
      <c r="Q240" s="204">
        <v>0</v>
      </c>
      <c r="R240" s="204">
        <v>0</v>
      </c>
      <c r="S240" s="239">
        <v>0</v>
      </c>
      <c r="T240" s="319" t="e">
        <v>#DIV/0!</v>
      </c>
      <c r="U240" s="239">
        <v>0</v>
      </c>
      <c r="V240" s="239">
        <v>0</v>
      </c>
      <c r="W240" s="239">
        <v>0</v>
      </c>
      <c r="X240" s="239">
        <v>0</v>
      </c>
      <c r="Y240" s="239">
        <v>0</v>
      </c>
      <c r="Z240" s="239">
        <v>0</v>
      </c>
    </row>
    <row r="241" spans="1:26" x14ac:dyDescent="0.3">
      <c r="A241" s="324" t="s">
        <v>656</v>
      </c>
      <c r="B241" s="204">
        <v>0</v>
      </c>
      <c r="C241" s="204">
        <v>0</v>
      </c>
      <c r="D241" s="204">
        <v>0</v>
      </c>
      <c r="E241" s="204">
        <v>0</v>
      </c>
      <c r="F241" s="204">
        <v>0</v>
      </c>
      <c r="G241" s="204">
        <v>0</v>
      </c>
      <c r="H241" s="204">
        <v>0</v>
      </c>
      <c r="I241" s="204">
        <v>0</v>
      </c>
      <c r="J241" s="204">
        <v>0</v>
      </c>
      <c r="K241" s="204">
        <v>0</v>
      </c>
      <c r="L241" s="204">
        <v>0</v>
      </c>
      <c r="M241" s="204">
        <v>0</v>
      </c>
      <c r="N241" s="204">
        <v>0</v>
      </c>
      <c r="O241" s="204">
        <v>0</v>
      </c>
      <c r="P241" s="204">
        <v>0</v>
      </c>
      <c r="Q241" s="204">
        <v>0</v>
      </c>
      <c r="R241" s="204">
        <v>0</v>
      </c>
      <c r="S241" s="239">
        <v>0</v>
      </c>
      <c r="T241" s="319" t="e">
        <v>#DIV/0!</v>
      </c>
      <c r="U241" s="239">
        <v>0</v>
      </c>
      <c r="V241" s="239">
        <v>0</v>
      </c>
      <c r="W241" s="239">
        <v>0</v>
      </c>
      <c r="X241" s="239">
        <v>0</v>
      </c>
      <c r="Y241" s="239">
        <v>0</v>
      </c>
      <c r="Z241" s="239">
        <v>0</v>
      </c>
    </row>
    <row r="242" spans="1:26" x14ac:dyDescent="0.3">
      <c r="A242" s="322" t="s">
        <v>657</v>
      </c>
      <c r="B242" s="204">
        <v>0</v>
      </c>
      <c r="C242" s="204">
        <v>0</v>
      </c>
      <c r="D242" s="204">
        <v>0</v>
      </c>
      <c r="E242" s="204">
        <v>0</v>
      </c>
      <c r="F242" s="204">
        <v>0</v>
      </c>
      <c r="G242" s="204">
        <v>0</v>
      </c>
      <c r="H242" s="204">
        <v>0</v>
      </c>
      <c r="I242" s="204">
        <v>0</v>
      </c>
      <c r="J242" s="204">
        <v>0</v>
      </c>
      <c r="K242" s="204">
        <v>0</v>
      </c>
      <c r="L242" s="204">
        <v>0</v>
      </c>
      <c r="M242" s="204">
        <v>0</v>
      </c>
      <c r="N242" s="204">
        <v>0</v>
      </c>
      <c r="O242" s="204">
        <v>0</v>
      </c>
      <c r="P242" s="204">
        <v>0</v>
      </c>
      <c r="Q242" s="204">
        <v>0</v>
      </c>
      <c r="R242" s="204">
        <v>0</v>
      </c>
      <c r="S242" s="239">
        <v>0</v>
      </c>
      <c r="T242" s="319" t="e">
        <v>#DIV/0!</v>
      </c>
      <c r="U242" s="239">
        <v>0</v>
      </c>
      <c r="V242" s="239">
        <v>0</v>
      </c>
      <c r="W242" s="239">
        <v>0</v>
      </c>
      <c r="X242" s="239">
        <v>0</v>
      </c>
      <c r="Y242" s="239">
        <v>0</v>
      </c>
      <c r="Z242" s="239">
        <v>0</v>
      </c>
    </row>
    <row r="243" spans="1:26" x14ac:dyDescent="0.3">
      <c r="A243" s="322" t="s">
        <v>658</v>
      </c>
      <c r="B243" s="204">
        <v>0</v>
      </c>
      <c r="C243" s="204">
        <v>0</v>
      </c>
      <c r="D243" s="204">
        <v>0</v>
      </c>
      <c r="E243" s="204">
        <v>0</v>
      </c>
      <c r="F243" s="204">
        <v>0</v>
      </c>
      <c r="G243" s="204">
        <v>0</v>
      </c>
      <c r="H243" s="204">
        <v>0</v>
      </c>
      <c r="I243" s="204">
        <v>0</v>
      </c>
      <c r="J243" s="204">
        <v>0</v>
      </c>
      <c r="K243" s="204">
        <v>0</v>
      </c>
      <c r="L243" s="204">
        <v>0</v>
      </c>
      <c r="M243" s="204">
        <v>0</v>
      </c>
      <c r="N243" s="204">
        <v>0</v>
      </c>
      <c r="O243" s="204">
        <v>0</v>
      </c>
      <c r="P243" s="204">
        <v>0</v>
      </c>
      <c r="Q243" s="204">
        <v>0</v>
      </c>
      <c r="R243" s="204">
        <v>0</v>
      </c>
      <c r="S243" s="239">
        <v>0</v>
      </c>
      <c r="T243" s="319" t="e">
        <v>#DIV/0!</v>
      </c>
      <c r="U243" s="239">
        <v>0</v>
      </c>
      <c r="V243" s="239">
        <v>0</v>
      </c>
      <c r="W243" s="239">
        <v>0</v>
      </c>
      <c r="X243" s="239">
        <v>0</v>
      </c>
      <c r="Y243" s="239">
        <v>0</v>
      </c>
      <c r="Z243" s="239">
        <v>0</v>
      </c>
    </row>
    <row r="244" spans="1:26" x14ac:dyDescent="0.3">
      <c r="A244" s="322" t="s">
        <v>659</v>
      </c>
      <c r="B244" s="204">
        <v>0</v>
      </c>
      <c r="C244" s="204">
        <v>0</v>
      </c>
      <c r="D244" s="204">
        <v>0</v>
      </c>
      <c r="E244" s="204">
        <v>0</v>
      </c>
      <c r="F244" s="204">
        <v>0</v>
      </c>
      <c r="G244" s="204">
        <v>0</v>
      </c>
      <c r="H244" s="204">
        <v>0</v>
      </c>
      <c r="I244" s="204">
        <v>0</v>
      </c>
      <c r="J244" s="204">
        <v>0</v>
      </c>
      <c r="K244" s="204">
        <v>0</v>
      </c>
      <c r="L244" s="204">
        <v>0</v>
      </c>
      <c r="M244" s="204">
        <v>0</v>
      </c>
      <c r="N244" s="204">
        <v>0</v>
      </c>
      <c r="O244" s="204">
        <v>0</v>
      </c>
      <c r="P244" s="204">
        <v>0</v>
      </c>
      <c r="Q244" s="204">
        <v>0</v>
      </c>
      <c r="R244" s="204">
        <v>0</v>
      </c>
      <c r="S244" s="239">
        <v>0</v>
      </c>
      <c r="T244" s="319" t="e">
        <v>#DIV/0!</v>
      </c>
      <c r="U244" s="239">
        <v>0</v>
      </c>
      <c r="V244" s="239">
        <v>0</v>
      </c>
      <c r="W244" s="239">
        <v>0</v>
      </c>
      <c r="X244" s="239">
        <v>0</v>
      </c>
      <c r="Y244" s="239">
        <v>0</v>
      </c>
      <c r="Z244" s="239">
        <v>0</v>
      </c>
    </row>
    <row r="245" spans="1:26" x14ac:dyDescent="0.3">
      <c r="A245" s="322" t="s">
        <v>660</v>
      </c>
      <c r="B245" s="204">
        <v>0</v>
      </c>
      <c r="C245" s="204">
        <v>0</v>
      </c>
      <c r="D245" s="204">
        <v>0</v>
      </c>
      <c r="E245" s="204">
        <v>0</v>
      </c>
      <c r="F245" s="204">
        <v>0</v>
      </c>
      <c r="G245" s="204">
        <v>0</v>
      </c>
      <c r="H245" s="204">
        <v>0</v>
      </c>
      <c r="I245" s="204">
        <v>0</v>
      </c>
      <c r="J245" s="204">
        <v>0</v>
      </c>
      <c r="K245" s="204">
        <v>0</v>
      </c>
      <c r="L245" s="204">
        <v>0</v>
      </c>
      <c r="M245" s="204">
        <v>0</v>
      </c>
      <c r="N245" s="204">
        <v>0</v>
      </c>
      <c r="O245" s="204">
        <v>0</v>
      </c>
      <c r="P245" s="204">
        <v>0</v>
      </c>
      <c r="Q245" s="204">
        <v>0</v>
      </c>
      <c r="R245" s="204">
        <v>0</v>
      </c>
      <c r="S245" s="239">
        <v>0</v>
      </c>
      <c r="T245" s="319" t="e">
        <v>#DIV/0!</v>
      </c>
      <c r="U245" s="239">
        <v>0</v>
      </c>
      <c r="V245" s="239">
        <v>0</v>
      </c>
      <c r="W245" s="239">
        <v>0</v>
      </c>
      <c r="X245" s="239">
        <v>0</v>
      </c>
      <c r="Y245" s="239">
        <v>0</v>
      </c>
      <c r="Z245" s="239">
        <v>0</v>
      </c>
    </row>
    <row r="246" spans="1:26" x14ac:dyDescent="0.3">
      <c r="A246" s="322" t="s">
        <v>661</v>
      </c>
      <c r="B246" s="204">
        <v>0</v>
      </c>
      <c r="C246" s="204">
        <v>0</v>
      </c>
      <c r="D246" s="204">
        <v>0</v>
      </c>
      <c r="E246" s="204">
        <v>0</v>
      </c>
      <c r="F246" s="204">
        <v>0</v>
      </c>
      <c r="G246" s="204">
        <v>0</v>
      </c>
      <c r="H246" s="204">
        <v>0</v>
      </c>
      <c r="I246" s="204">
        <v>0</v>
      </c>
      <c r="J246" s="204">
        <v>0</v>
      </c>
      <c r="K246" s="204">
        <v>0</v>
      </c>
      <c r="L246" s="204">
        <v>0</v>
      </c>
      <c r="M246" s="204">
        <v>0</v>
      </c>
      <c r="N246" s="204">
        <v>0</v>
      </c>
      <c r="O246" s="204">
        <v>0</v>
      </c>
      <c r="P246" s="204">
        <v>0</v>
      </c>
      <c r="Q246" s="204">
        <v>0</v>
      </c>
      <c r="R246" s="204">
        <v>0</v>
      </c>
      <c r="S246" s="239">
        <v>0</v>
      </c>
      <c r="T246" s="319" t="e">
        <v>#DIV/0!</v>
      </c>
      <c r="U246" s="239">
        <v>0</v>
      </c>
      <c r="V246" s="239">
        <v>0</v>
      </c>
      <c r="W246" s="239">
        <v>0</v>
      </c>
      <c r="X246" s="239">
        <v>0</v>
      </c>
      <c r="Y246" s="239">
        <v>0</v>
      </c>
      <c r="Z246" s="239">
        <v>0</v>
      </c>
    </row>
    <row r="247" spans="1:26" x14ac:dyDescent="0.3">
      <c r="A247" s="314" t="s">
        <v>662</v>
      </c>
      <c r="B247" s="315">
        <v>0</v>
      </c>
      <c r="C247" s="315">
        <v>0</v>
      </c>
      <c r="D247" s="315">
        <v>0</v>
      </c>
      <c r="E247" s="315">
        <v>0</v>
      </c>
      <c r="F247" s="315">
        <v>0</v>
      </c>
      <c r="G247" s="315">
        <v>0</v>
      </c>
      <c r="H247" s="315">
        <v>0</v>
      </c>
      <c r="I247" s="315">
        <v>0</v>
      </c>
      <c r="J247" s="315">
        <v>0</v>
      </c>
      <c r="K247" s="315">
        <v>0</v>
      </c>
      <c r="L247" s="315">
        <v>0</v>
      </c>
      <c r="M247" s="315">
        <v>0</v>
      </c>
      <c r="N247" s="315">
        <v>0</v>
      </c>
      <c r="O247" s="315">
        <v>0</v>
      </c>
      <c r="P247" s="315">
        <v>0</v>
      </c>
      <c r="Q247" s="315">
        <v>0</v>
      </c>
      <c r="R247" s="315">
        <v>0</v>
      </c>
      <c r="S247" s="316">
        <v>0</v>
      </c>
      <c r="T247" s="317" t="e">
        <v>#DIV/0!</v>
      </c>
      <c r="U247" s="316">
        <v>0</v>
      </c>
      <c r="V247" s="316">
        <v>0</v>
      </c>
      <c r="W247" s="316">
        <v>0</v>
      </c>
      <c r="X247" s="316">
        <v>0</v>
      </c>
      <c r="Y247" s="316">
        <v>0</v>
      </c>
      <c r="Z247" s="316">
        <v>0</v>
      </c>
    </row>
    <row r="248" spans="1:26" x14ac:dyDescent="0.3">
      <c r="A248" s="322" t="s">
        <v>663</v>
      </c>
      <c r="B248" s="204">
        <v>0</v>
      </c>
      <c r="C248" s="204">
        <v>0</v>
      </c>
      <c r="D248" s="204">
        <v>0</v>
      </c>
      <c r="E248" s="204">
        <v>0</v>
      </c>
      <c r="F248" s="204">
        <v>0</v>
      </c>
      <c r="G248" s="204">
        <v>0</v>
      </c>
      <c r="H248" s="204">
        <v>0</v>
      </c>
      <c r="I248" s="204">
        <v>0</v>
      </c>
      <c r="J248" s="204">
        <v>0</v>
      </c>
      <c r="K248" s="204">
        <v>0</v>
      </c>
      <c r="L248" s="204">
        <v>0</v>
      </c>
      <c r="M248" s="204">
        <v>0</v>
      </c>
      <c r="N248" s="204">
        <v>0</v>
      </c>
      <c r="O248" s="204">
        <v>0</v>
      </c>
      <c r="P248" s="204">
        <v>0</v>
      </c>
      <c r="Q248" s="204">
        <v>0</v>
      </c>
      <c r="R248" s="204">
        <v>0</v>
      </c>
      <c r="S248" s="239">
        <v>0</v>
      </c>
      <c r="T248" s="319" t="e">
        <v>#DIV/0!</v>
      </c>
      <c r="U248" s="239">
        <v>0</v>
      </c>
      <c r="V248" s="239">
        <v>0</v>
      </c>
      <c r="W248" s="239">
        <v>0</v>
      </c>
      <c r="X248" s="239">
        <v>0</v>
      </c>
      <c r="Y248" s="239">
        <v>0</v>
      </c>
      <c r="Z248" s="239">
        <v>0</v>
      </c>
    </row>
    <row r="249" spans="1:26" x14ac:dyDescent="0.3">
      <c r="A249" s="322" t="s">
        <v>664</v>
      </c>
      <c r="B249" s="204">
        <v>0</v>
      </c>
      <c r="C249" s="204">
        <v>0</v>
      </c>
      <c r="D249" s="204">
        <v>0</v>
      </c>
      <c r="E249" s="204">
        <v>0</v>
      </c>
      <c r="F249" s="204">
        <v>0</v>
      </c>
      <c r="G249" s="204">
        <v>0</v>
      </c>
      <c r="H249" s="204">
        <v>0</v>
      </c>
      <c r="I249" s="204">
        <v>0</v>
      </c>
      <c r="J249" s="204">
        <v>0</v>
      </c>
      <c r="K249" s="204">
        <v>0</v>
      </c>
      <c r="L249" s="204">
        <v>0</v>
      </c>
      <c r="M249" s="204">
        <v>0</v>
      </c>
      <c r="N249" s="204">
        <v>0</v>
      </c>
      <c r="O249" s="204">
        <v>0</v>
      </c>
      <c r="P249" s="204">
        <v>0</v>
      </c>
      <c r="Q249" s="204">
        <v>0</v>
      </c>
      <c r="R249" s="204">
        <v>0</v>
      </c>
      <c r="S249" s="239">
        <v>0</v>
      </c>
      <c r="T249" s="319" t="e">
        <v>#DIV/0!</v>
      </c>
      <c r="U249" s="239">
        <v>0</v>
      </c>
      <c r="V249" s="239">
        <v>0</v>
      </c>
      <c r="W249" s="239">
        <v>0</v>
      </c>
      <c r="X249" s="239">
        <v>0</v>
      </c>
      <c r="Y249" s="239">
        <v>0</v>
      </c>
      <c r="Z249" s="239">
        <v>0</v>
      </c>
    </row>
    <row r="250" spans="1:26" x14ac:dyDescent="0.3">
      <c r="A250" s="322" t="s">
        <v>665</v>
      </c>
      <c r="B250" s="204">
        <v>0</v>
      </c>
      <c r="C250" s="204">
        <v>0</v>
      </c>
      <c r="D250" s="204">
        <v>0</v>
      </c>
      <c r="E250" s="204">
        <v>0</v>
      </c>
      <c r="F250" s="204">
        <v>0</v>
      </c>
      <c r="G250" s="204">
        <v>0</v>
      </c>
      <c r="H250" s="204">
        <v>0</v>
      </c>
      <c r="I250" s="204">
        <v>0</v>
      </c>
      <c r="J250" s="204">
        <v>0</v>
      </c>
      <c r="K250" s="204">
        <v>0</v>
      </c>
      <c r="L250" s="204">
        <v>0</v>
      </c>
      <c r="M250" s="204">
        <v>0</v>
      </c>
      <c r="N250" s="204">
        <v>0</v>
      </c>
      <c r="O250" s="204">
        <v>0</v>
      </c>
      <c r="P250" s="204">
        <v>0</v>
      </c>
      <c r="Q250" s="204">
        <v>0</v>
      </c>
      <c r="R250" s="204">
        <v>0</v>
      </c>
      <c r="S250" s="239">
        <v>0</v>
      </c>
      <c r="T250" s="319" t="e">
        <v>#DIV/0!</v>
      </c>
      <c r="U250" s="239">
        <v>0</v>
      </c>
      <c r="V250" s="239">
        <v>0</v>
      </c>
      <c r="W250" s="239">
        <v>0</v>
      </c>
      <c r="X250" s="239">
        <v>0</v>
      </c>
      <c r="Y250" s="239">
        <v>0</v>
      </c>
      <c r="Z250" s="239">
        <v>0</v>
      </c>
    </row>
    <row r="251" spans="1:26" x14ac:dyDescent="0.3">
      <c r="A251" s="314" t="s">
        <v>666</v>
      </c>
      <c r="B251" s="315">
        <v>0</v>
      </c>
      <c r="C251" s="315">
        <v>0</v>
      </c>
      <c r="D251" s="315">
        <v>0</v>
      </c>
      <c r="E251" s="315">
        <v>0</v>
      </c>
      <c r="F251" s="315">
        <v>0</v>
      </c>
      <c r="G251" s="315">
        <v>0</v>
      </c>
      <c r="H251" s="315">
        <v>0</v>
      </c>
      <c r="I251" s="315">
        <v>0</v>
      </c>
      <c r="J251" s="315">
        <v>0</v>
      </c>
      <c r="K251" s="315">
        <v>0</v>
      </c>
      <c r="L251" s="315">
        <v>0</v>
      </c>
      <c r="M251" s="315">
        <v>0</v>
      </c>
      <c r="N251" s="315">
        <v>0</v>
      </c>
      <c r="O251" s="315">
        <v>0</v>
      </c>
      <c r="P251" s="315">
        <v>0</v>
      </c>
      <c r="Q251" s="315">
        <v>0</v>
      </c>
      <c r="R251" s="315">
        <v>0</v>
      </c>
      <c r="S251" s="316">
        <v>0</v>
      </c>
      <c r="T251" s="317" t="e">
        <v>#DIV/0!</v>
      </c>
      <c r="U251" s="316">
        <v>0</v>
      </c>
      <c r="V251" s="316">
        <v>0</v>
      </c>
      <c r="W251" s="316">
        <v>0</v>
      </c>
      <c r="X251" s="316">
        <v>0</v>
      </c>
      <c r="Y251" s="316">
        <v>0</v>
      </c>
      <c r="Z251" s="316">
        <v>0</v>
      </c>
    </row>
    <row r="252" spans="1:26" x14ac:dyDescent="0.3">
      <c r="A252" s="322" t="s">
        <v>667</v>
      </c>
      <c r="B252" s="204">
        <v>0</v>
      </c>
      <c r="C252" s="204">
        <v>0</v>
      </c>
      <c r="D252" s="204">
        <v>0</v>
      </c>
      <c r="E252" s="204">
        <v>0</v>
      </c>
      <c r="F252" s="204">
        <v>0</v>
      </c>
      <c r="G252" s="204">
        <v>0</v>
      </c>
      <c r="H252" s="204">
        <v>0</v>
      </c>
      <c r="I252" s="204">
        <v>0</v>
      </c>
      <c r="J252" s="204">
        <v>0</v>
      </c>
      <c r="K252" s="204">
        <v>0</v>
      </c>
      <c r="L252" s="204">
        <v>0</v>
      </c>
      <c r="M252" s="204">
        <v>0</v>
      </c>
      <c r="N252" s="204">
        <v>0</v>
      </c>
      <c r="O252" s="204">
        <v>0</v>
      </c>
      <c r="P252" s="204">
        <v>0</v>
      </c>
      <c r="Q252" s="204">
        <v>0</v>
      </c>
      <c r="R252" s="204">
        <v>0</v>
      </c>
      <c r="S252" s="239">
        <v>0</v>
      </c>
      <c r="T252" s="319" t="e">
        <v>#DIV/0!</v>
      </c>
      <c r="U252" s="239">
        <v>0</v>
      </c>
      <c r="V252" s="239">
        <v>0</v>
      </c>
      <c r="W252" s="239">
        <v>0</v>
      </c>
      <c r="X252" s="239">
        <v>0</v>
      </c>
      <c r="Y252" s="239">
        <v>0</v>
      </c>
      <c r="Z252" s="239">
        <v>0</v>
      </c>
    </row>
    <row r="253" spans="1:26" x14ac:dyDescent="0.3">
      <c r="A253" s="322" t="s">
        <v>668</v>
      </c>
      <c r="B253" s="204">
        <v>0</v>
      </c>
      <c r="C253" s="204">
        <v>0</v>
      </c>
      <c r="D253" s="204">
        <v>0</v>
      </c>
      <c r="E253" s="204">
        <v>0</v>
      </c>
      <c r="F253" s="204">
        <v>0</v>
      </c>
      <c r="G253" s="204">
        <v>0</v>
      </c>
      <c r="H253" s="204">
        <v>0</v>
      </c>
      <c r="I253" s="204">
        <v>0</v>
      </c>
      <c r="J253" s="204">
        <v>0</v>
      </c>
      <c r="K253" s="204">
        <v>0</v>
      </c>
      <c r="L253" s="204">
        <v>0</v>
      </c>
      <c r="M253" s="204">
        <v>0</v>
      </c>
      <c r="N253" s="204">
        <v>0</v>
      </c>
      <c r="O253" s="204">
        <v>0</v>
      </c>
      <c r="P253" s="204">
        <v>0</v>
      </c>
      <c r="Q253" s="204">
        <v>0</v>
      </c>
      <c r="R253" s="204">
        <v>0</v>
      </c>
      <c r="S253" s="239">
        <v>0</v>
      </c>
      <c r="T253" s="319" t="e">
        <v>#DIV/0!</v>
      </c>
      <c r="U253" s="239">
        <v>0</v>
      </c>
      <c r="V253" s="239">
        <v>0</v>
      </c>
      <c r="W253" s="239">
        <v>0</v>
      </c>
      <c r="X253" s="239">
        <v>0</v>
      </c>
      <c r="Y253" s="239">
        <v>0</v>
      </c>
      <c r="Z253" s="239">
        <v>0</v>
      </c>
    </row>
    <row r="254" spans="1:26" x14ac:dyDescent="0.3">
      <c r="A254" s="322" t="s">
        <v>669</v>
      </c>
      <c r="B254" s="204">
        <v>0</v>
      </c>
      <c r="C254" s="204">
        <v>0</v>
      </c>
      <c r="D254" s="204">
        <v>0</v>
      </c>
      <c r="E254" s="204">
        <v>0</v>
      </c>
      <c r="F254" s="204">
        <v>0</v>
      </c>
      <c r="G254" s="204">
        <v>0</v>
      </c>
      <c r="H254" s="204">
        <v>0</v>
      </c>
      <c r="I254" s="204">
        <v>0</v>
      </c>
      <c r="J254" s="204">
        <v>0</v>
      </c>
      <c r="K254" s="204">
        <v>0</v>
      </c>
      <c r="L254" s="204">
        <v>0</v>
      </c>
      <c r="M254" s="204">
        <v>0</v>
      </c>
      <c r="N254" s="204">
        <v>0</v>
      </c>
      <c r="O254" s="204">
        <v>0</v>
      </c>
      <c r="P254" s="204">
        <v>0</v>
      </c>
      <c r="Q254" s="204">
        <v>0</v>
      </c>
      <c r="R254" s="204">
        <v>0</v>
      </c>
      <c r="S254" s="239">
        <v>0</v>
      </c>
      <c r="T254" s="319" t="e">
        <v>#DIV/0!</v>
      </c>
      <c r="U254" s="239">
        <v>0</v>
      </c>
      <c r="V254" s="239">
        <v>0</v>
      </c>
      <c r="W254" s="239">
        <v>0</v>
      </c>
      <c r="X254" s="239">
        <v>0</v>
      </c>
      <c r="Y254" s="239">
        <v>0</v>
      </c>
      <c r="Z254" s="239">
        <v>0</v>
      </c>
    </row>
    <row r="255" spans="1:26" x14ac:dyDescent="0.3">
      <c r="A255" s="322" t="s">
        <v>670</v>
      </c>
      <c r="B255" s="204">
        <v>0</v>
      </c>
      <c r="C255" s="204">
        <v>0</v>
      </c>
      <c r="D255" s="204">
        <v>0</v>
      </c>
      <c r="E255" s="204">
        <v>0</v>
      </c>
      <c r="F255" s="204">
        <v>0</v>
      </c>
      <c r="G255" s="204">
        <v>0</v>
      </c>
      <c r="H255" s="204">
        <v>0</v>
      </c>
      <c r="I255" s="204">
        <v>0</v>
      </c>
      <c r="J255" s="204">
        <v>0</v>
      </c>
      <c r="K255" s="204">
        <v>0</v>
      </c>
      <c r="L255" s="204">
        <v>0</v>
      </c>
      <c r="M255" s="204">
        <v>0</v>
      </c>
      <c r="N255" s="204">
        <v>0</v>
      </c>
      <c r="O255" s="204">
        <v>0</v>
      </c>
      <c r="P255" s="204">
        <v>0</v>
      </c>
      <c r="Q255" s="204">
        <v>0</v>
      </c>
      <c r="R255" s="204">
        <v>0</v>
      </c>
      <c r="S255" s="239">
        <v>0</v>
      </c>
      <c r="T255" s="319" t="e">
        <v>#DIV/0!</v>
      </c>
      <c r="U255" s="239">
        <v>0</v>
      </c>
      <c r="V255" s="239">
        <v>0</v>
      </c>
      <c r="W255" s="239">
        <v>0</v>
      </c>
      <c r="X255" s="239">
        <v>0</v>
      </c>
      <c r="Y255" s="239">
        <v>0</v>
      </c>
      <c r="Z255" s="239">
        <v>0</v>
      </c>
    </row>
    <row r="256" spans="1:26" x14ac:dyDescent="0.3">
      <c r="A256" s="322" t="s">
        <v>671</v>
      </c>
      <c r="B256" s="204">
        <v>0</v>
      </c>
      <c r="C256" s="204">
        <v>0</v>
      </c>
      <c r="D256" s="204">
        <v>0</v>
      </c>
      <c r="E256" s="204">
        <v>0</v>
      </c>
      <c r="F256" s="204">
        <v>0</v>
      </c>
      <c r="G256" s="204">
        <v>0</v>
      </c>
      <c r="H256" s="204">
        <v>0</v>
      </c>
      <c r="I256" s="204">
        <v>0</v>
      </c>
      <c r="J256" s="204">
        <v>0</v>
      </c>
      <c r="K256" s="204">
        <v>0</v>
      </c>
      <c r="L256" s="204">
        <v>0</v>
      </c>
      <c r="M256" s="204">
        <v>0</v>
      </c>
      <c r="N256" s="204">
        <v>0</v>
      </c>
      <c r="O256" s="204">
        <v>0</v>
      </c>
      <c r="P256" s="204">
        <v>0</v>
      </c>
      <c r="Q256" s="204">
        <v>0</v>
      </c>
      <c r="R256" s="204">
        <v>0</v>
      </c>
      <c r="S256" s="239">
        <v>0</v>
      </c>
      <c r="T256" s="319" t="e">
        <v>#DIV/0!</v>
      </c>
      <c r="U256" s="239">
        <v>0</v>
      </c>
      <c r="V256" s="239">
        <v>0</v>
      </c>
      <c r="W256" s="239">
        <v>0</v>
      </c>
      <c r="X256" s="239">
        <v>0</v>
      </c>
      <c r="Y256" s="239">
        <v>0</v>
      </c>
      <c r="Z256" s="239">
        <v>0</v>
      </c>
    </row>
    <row r="257" spans="1:26" x14ac:dyDescent="0.3">
      <c r="A257" s="322" t="s">
        <v>672</v>
      </c>
      <c r="B257" s="204">
        <v>0</v>
      </c>
      <c r="C257" s="204">
        <v>0</v>
      </c>
      <c r="D257" s="204">
        <v>0</v>
      </c>
      <c r="E257" s="204">
        <v>0</v>
      </c>
      <c r="F257" s="204">
        <v>0</v>
      </c>
      <c r="G257" s="204">
        <v>0</v>
      </c>
      <c r="H257" s="204">
        <v>0</v>
      </c>
      <c r="I257" s="204">
        <v>0</v>
      </c>
      <c r="J257" s="204">
        <v>0</v>
      </c>
      <c r="K257" s="204">
        <v>0</v>
      </c>
      <c r="L257" s="204">
        <v>0</v>
      </c>
      <c r="M257" s="204">
        <v>0</v>
      </c>
      <c r="N257" s="204">
        <v>0</v>
      </c>
      <c r="O257" s="204">
        <v>0</v>
      </c>
      <c r="P257" s="204">
        <v>0</v>
      </c>
      <c r="Q257" s="204">
        <v>0</v>
      </c>
      <c r="R257" s="204">
        <v>0</v>
      </c>
      <c r="S257" s="239">
        <v>0</v>
      </c>
      <c r="T257" s="319" t="e">
        <v>#DIV/0!</v>
      </c>
      <c r="U257" s="239">
        <v>0</v>
      </c>
      <c r="V257" s="239">
        <v>0</v>
      </c>
      <c r="W257" s="239">
        <v>0</v>
      </c>
      <c r="X257" s="239">
        <v>0</v>
      </c>
      <c r="Y257" s="239">
        <v>0</v>
      </c>
      <c r="Z257" s="239">
        <v>0</v>
      </c>
    </row>
    <row r="258" spans="1:26" x14ac:dyDescent="0.3">
      <c r="A258" s="308" t="s">
        <v>673</v>
      </c>
      <c r="B258" s="309">
        <v>0</v>
      </c>
      <c r="C258" s="309">
        <v>0</v>
      </c>
      <c r="D258" s="309">
        <v>0</v>
      </c>
      <c r="E258" s="309">
        <v>0</v>
      </c>
      <c r="F258" s="309">
        <v>0</v>
      </c>
      <c r="G258" s="309">
        <v>0</v>
      </c>
      <c r="H258" s="309">
        <v>0</v>
      </c>
      <c r="I258" s="309">
        <v>0</v>
      </c>
      <c r="J258" s="309">
        <v>0</v>
      </c>
      <c r="K258" s="309">
        <v>0</v>
      </c>
      <c r="L258" s="309">
        <v>0</v>
      </c>
      <c r="M258" s="309">
        <v>0</v>
      </c>
      <c r="N258" s="309">
        <v>0</v>
      </c>
      <c r="O258" s="309">
        <v>0</v>
      </c>
      <c r="P258" s="309">
        <v>0</v>
      </c>
      <c r="Q258" s="309">
        <v>0</v>
      </c>
      <c r="R258" s="309">
        <v>0</v>
      </c>
      <c r="S258" s="310">
        <v>0</v>
      </c>
      <c r="T258" s="311" t="e">
        <v>#DIV/0!</v>
      </c>
      <c r="U258" s="310">
        <v>0</v>
      </c>
      <c r="V258" s="310">
        <v>0</v>
      </c>
      <c r="W258" s="310">
        <v>0</v>
      </c>
      <c r="X258" s="310">
        <v>0</v>
      </c>
      <c r="Y258" s="310">
        <v>0</v>
      </c>
      <c r="Z258" s="310">
        <v>0</v>
      </c>
    </row>
    <row r="259" spans="1:26" x14ac:dyDescent="0.3">
      <c r="A259" s="314" t="s">
        <v>674</v>
      </c>
      <c r="B259" s="315">
        <v>0</v>
      </c>
      <c r="C259" s="315">
        <v>0</v>
      </c>
      <c r="D259" s="315">
        <v>0</v>
      </c>
      <c r="E259" s="315">
        <v>0</v>
      </c>
      <c r="F259" s="315">
        <v>0</v>
      </c>
      <c r="G259" s="315">
        <v>0</v>
      </c>
      <c r="H259" s="315">
        <v>0</v>
      </c>
      <c r="I259" s="315">
        <v>0</v>
      </c>
      <c r="J259" s="315">
        <v>0</v>
      </c>
      <c r="K259" s="315">
        <v>0</v>
      </c>
      <c r="L259" s="315">
        <v>0</v>
      </c>
      <c r="M259" s="315">
        <v>0</v>
      </c>
      <c r="N259" s="315">
        <v>0</v>
      </c>
      <c r="O259" s="315">
        <v>0</v>
      </c>
      <c r="P259" s="315">
        <v>0</v>
      </c>
      <c r="Q259" s="315">
        <v>0</v>
      </c>
      <c r="R259" s="315">
        <v>0</v>
      </c>
      <c r="S259" s="316">
        <v>0</v>
      </c>
      <c r="T259" s="317" t="e">
        <v>#DIV/0!</v>
      </c>
      <c r="U259" s="316">
        <v>0</v>
      </c>
      <c r="V259" s="316">
        <v>0</v>
      </c>
      <c r="W259" s="316">
        <v>0</v>
      </c>
      <c r="X259" s="316">
        <v>0</v>
      </c>
      <c r="Y259" s="316">
        <v>0</v>
      </c>
      <c r="Z259" s="316">
        <v>0</v>
      </c>
    </row>
    <row r="260" spans="1:26" x14ac:dyDescent="0.3">
      <c r="A260" s="322" t="s">
        <v>675</v>
      </c>
      <c r="B260" s="204">
        <v>0</v>
      </c>
      <c r="C260" s="204">
        <v>0</v>
      </c>
      <c r="D260" s="204">
        <v>0</v>
      </c>
      <c r="E260" s="204">
        <v>0</v>
      </c>
      <c r="F260" s="204">
        <v>0</v>
      </c>
      <c r="G260" s="204">
        <v>0</v>
      </c>
      <c r="H260" s="204">
        <v>0</v>
      </c>
      <c r="I260" s="204">
        <v>0</v>
      </c>
      <c r="J260" s="204">
        <v>0</v>
      </c>
      <c r="K260" s="204">
        <v>0</v>
      </c>
      <c r="L260" s="204">
        <v>0</v>
      </c>
      <c r="M260" s="204">
        <v>0</v>
      </c>
      <c r="N260" s="204">
        <v>0</v>
      </c>
      <c r="O260" s="204">
        <v>0</v>
      </c>
      <c r="P260" s="204">
        <v>0</v>
      </c>
      <c r="Q260" s="204">
        <v>0</v>
      </c>
      <c r="R260" s="204">
        <v>0</v>
      </c>
      <c r="S260" s="239">
        <v>0</v>
      </c>
      <c r="T260" s="319" t="e">
        <v>#DIV/0!</v>
      </c>
      <c r="U260" s="239">
        <v>0</v>
      </c>
      <c r="V260" s="239">
        <v>0</v>
      </c>
      <c r="W260" s="239">
        <v>0</v>
      </c>
      <c r="X260" s="239">
        <v>0</v>
      </c>
      <c r="Y260" s="239">
        <v>0</v>
      </c>
      <c r="Z260" s="239">
        <v>0</v>
      </c>
    </row>
    <row r="261" spans="1:26" x14ac:dyDescent="0.3">
      <c r="A261" s="322" t="s">
        <v>676</v>
      </c>
      <c r="B261" s="204">
        <v>0</v>
      </c>
      <c r="C261" s="204">
        <v>0</v>
      </c>
      <c r="D261" s="204">
        <v>0</v>
      </c>
      <c r="E261" s="204">
        <v>0</v>
      </c>
      <c r="F261" s="204">
        <v>0</v>
      </c>
      <c r="G261" s="204">
        <v>0</v>
      </c>
      <c r="H261" s="204">
        <v>0</v>
      </c>
      <c r="I261" s="204">
        <v>0</v>
      </c>
      <c r="J261" s="204">
        <v>0</v>
      </c>
      <c r="K261" s="204">
        <v>0</v>
      </c>
      <c r="L261" s="204">
        <v>0</v>
      </c>
      <c r="M261" s="204">
        <v>0</v>
      </c>
      <c r="N261" s="204">
        <v>0</v>
      </c>
      <c r="O261" s="204">
        <v>0</v>
      </c>
      <c r="P261" s="204">
        <v>0</v>
      </c>
      <c r="Q261" s="204">
        <v>0</v>
      </c>
      <c r="R261" s="204">
        <v>0</v>
      </c>
      <c r="S261" s="239">
        <v>0</v>
      </c>
      <c r="T261" s="319" t="e">
        <v>#DIV/0!</v>
      </c>
      <c r="U261" s="239">
        <v>0</v>
      </c>
      <c r="V261" s="239">
        <v>0</v>
      </c>
      <c r="W261" s="239">
        <v>0</v>
      </c>
      <c r="X261" s="239">
        <v>0</v>
      </c>
      <c r="Y261" s="239">
        <v>0</v>
      </c>
      <c r="Z261" s="239">
        <v>0</v>
      </c>
    </row>
    <row r="262" spans="1:26" x14ac:dyDescent="0.3">
      <c r="A262" s="322" t="s">
        <v>677</v>
      </c>
      <c r="B262" s="204">
        <v>0</v>
      </c>
      <c r="C262" s="204">
        <v>0</v>
      </c>
      <c r="D262" s="204">
        <v>0</v>
      </c>
      <c r="E262" s="204">
        <v>0</v>
      </c>
      <c r="F262" s="204">
        <v>0</v>
      </c>
      <c r="G262" s="204">
        <v>0</v>
      </c>
      <c r="H262" s="204">
        <v>0</v>
      </c>
      <c r="I262" s="204">
        <v>0</v>
      </c>
      <c r="J262" s="204">
        <v>0</v>
      </c>
      <c r="K262" s="204">
        <v>0</v>
      </c>
      <c r="L262" s="204">
        <v>0</v>
      </c>
      <c r="M262" s="204">
        <v>0</v>
      </c>
      <c r="N262" s="204">
        <v>0</v>
      </c>
      <c r="O262" s="204">
        <v>0</v>
      </c>
      <c r="P262" s="204">
        <v>0</v>
      </c>
      <c r="Q262" s="204">
        <v>0</v>
      </c>
      <c r="R262" s="204">
        <v>0</v>
      </c>
      <c r="S262" s="239">
        <v>0</v>
      </c>
      <c r="T262" s="319" t="e">
        <v>#DIV/0!</v>
      </c>
      <c r="U262" s="239">
        <v>0</v>
      </c>
      <c r="V262" s="239">
        <v>0</v>
      </c>
      <c r="W262" s="239">
        <v>0</v>
      </c>
      <c r="X262" s="239">
        <v>0</v>
      </c>
      <c r="Y262" s="239">
        <v>0</v>
      </c>
      <c r="Z262" s="239">
        <v>0</v>
      </c>
    </row>
    <row r="263" spans="1:26" x14ac:dyDescent="0.3">
      <c r="A263" s="322" t="s">
        <v>678</v>
      </c>
      <c r="B263" s="204">
        <v>0</v>
      </c>
      <c r="C263" s="204">
        <v>0</v>
      </c>
      <c r="D263" s="204">
        <v>0</v>
      </c>
      <c r="E263" s="204">
        <v>0</v>
      </c>
      <c r="F263" s="204">
        <v>0</v>
      </c>
      <c r="G263" s="204">
        <v>0</v>
      </c>
      <c r="H263" s="204">
        <v>0</v>
      </c>
      <c r="I263" s="204">
        <v>0</v>
      </c>
      <c r="J263" s="204">
        <v>0</v>
      </c>
      <c r="K263" s="204">
        <v>0</v>
      </c>
      <c r="L263" s="204">
        <v>0</v>
      </c>
      <c r="M263" s="204">
        <v>0</v>
      </c>
      <c r="N263" s="204">
        <v>0</v>
      </c>
      <c r="O263" s="204">
        <v>0</v>
      </c>
      <c r="P263" s="204">
        <v>0</v>
      </c>
      <c r="Q263" s="204">
        <v>0</v>
      </c>
      <c r="R263" s="204">
        <v>0</v>
      </c>
      <c r="S263" s="239">
        <v>0</v>
      </c>
      <c r="T263" s="319" t="e">
        <v>#DIV/0!</v>
      </c>
      <c r="U263" s="239">
        <v>0</v>
      </c>
      <c r="V263" s="239">
        <v>0</v>
      </c>
      <c r="W263" s="239">
        <v>0</v>
      </c>
      <c r="X263" s="239">
        <v>0</v>
      </c>
      <c r="Y263" s="239">
        <v>0</v>
      </c>
      <c r="Z263" s="239">
        <v>0</v>
      </c>
    </row>
    <row r="264" spans="1:26" x14ac:dyDescent="0.3">
      <c r="A264" s="322" t="s">
        <v>679</v>
      </c>
      <c r="B264" s="204">
        <v>0</v>
      </c>
      <c r="C264" s="204">
        <v>0</v>
      </c>
      <c r="D264" s="204">
        <v>0</v>
      </c>
      <c r="E264" s="204">
        <v>0</v>
      </c>
      <c r="F264" s="204">
        <v>0</v>
      </c>
      <c r="G264" s="204">
        <v>0</v>
      </c>
      <c r="H264" s="204">
        <v>0</v>
      </c>
      <c r="I264" s="204">
        <v>0</v>
      </c>
      <c r="J264" s="204">
        <v>0</v>
      </c>
      <c r="K264" s="204">
        <v>0</v>
      </c>
      <c r="L264" s="204">
        <v>0</v>
      </c>
      <c r="M264" s="204">
        <v>0</v>
      </c>
      <c r="N264" s="204">
        <v>0</v>
      </c>
      <c r="O264" s="204">
        <v>0</v>
      </c>
      <c r="P264" s="204">
        <v>0</v>
      </c>
      <c r="Q264" s="204">
        <v>0</v>
      </c>
      <c r="R264" s="204">
        <v>0</v>
      </c>
      <c r="S264" s="239">
        <v>0</v>
      </c>
      <c r="T264" s="319" t="e">
        <v>#DIV/0!</v>
      </c>
      <c r="U264" s="239">
        <v>0</v>
      </c>
      <c r="V264" s="239">
        <v>0</v>
      </c>
      <c r="W264" s="239">
        <v>0</v>
      </c>
      <c r="X264" s="239">
        <v>0</v>
      </c>
      <c r="Y264" s="239">
        <v>0</v>
      </c>
      <c r="Z264" s="239">
        <v>0</v>
      </c>
    </row>
    <row r="265" spans="1:26" x14ac:dyDescent="0.3">
      <c r="A265" s="322" t="s">
        <v>680</v>
      </c>
      <c r="B265" s="204">
        <v>0</v>
      </c>
      <c r="C265" s="204">
        <v>0</v>
      </c>
      <c r="D265" s="204">
        <v>0</v>
      </c>
      <c r="E265" s="204">
        <v>0</v>
      </c>
      <c r="F265" s="204">
        <v>0</v>
      </c>
      <c r="G265" s="204">
        <v>0</v>
      </c>
      <c r="H265" s="204">
        <v>0</v>
      </c>
      <c r="I265" s="204">
        <v>0</v>
      </c>
      <c r="J265" s="204">
        <v>0</v>
      </c>
      <c r="K265" s="204">
        <v>0</v>
      </c>
      <c r="L265" s="204">
        <v>0</v>
      </c>
      <c r="M265" s="204">
        <v>0</v>
      </c>
      <c r="N265" s="204">
        <v>0</v>
      </c>
      <c r="O265" s="204">
        <v>0</v>
      </c>
      <c r="P265" s="204">
        <v>0</v>
      </c>
      <c r="Q265" s="204">
        <v>0</v>
      </c>
      <c r="R265" s="204">
        <v>0</v>
      </c>
      <c r="S265" s="239">
        <v>0</v>
      </c>
      <c r="T265" s="319" t="e">
        <v>#DIV/0!</v>
      </c>
      <c r="U265" s="239">
        <v>0</v>
      </c>
      <c r="V265" s="239">
        <v>0</v>
      </c>
      <c r="W265" s="239">
        <v>0</v>
      </c>
      <c r="X265" s="239">
        <v>0</v>
      </c>
      <c r="Y265" s="239">
        <v>0</v>
      </c>
      <c r="Z265" s="239">
        <v>0</v>
      </c>
    </row>
    <row r="266" spans="1:26" x14ac:dyDescent="0.3">
      <c r="A266" s="322" t="s">
        <v>681</v>
      </c>
      <c r="B266" s="204">
        <v>0</v>
      </c>
      <c r="C266" s="204">
        <v>0</v>
      </c>
      <c r="D266" s="204">
        <v>0</v>
      </c>
      <c r="E266" s="204">
        <v>0</v>
      </c>
      <c r="F266" s="204">
        <v>0</v>
      </c>
      <c r="G266" s="204">
        <v>0</v>
      </c>
      <c r="H266" s="204">
        <v>0</v>
      </c>
      <c r="I266" s="204">
        <v>0</v>
      </c>
      <c r="J266" s="204">
        <v>0</v>
      </c>
      <c r="K266" s="204">
        <v>0</v>
      </c>
      <c r="L266" s="204">
        <v>0</v>
      </c>
      <c r="M266" s="204">
        <v>0</v>
      </c>
      <c r="N266" s="204">
        <v>0</v>
      </c>
      <c r="O266" s="204">
        <v>0</v>
      </c>
      <c r="P266" s="204">
        <v>0</v>
      </c>
      <c r="Q266" s="204">
        <v>0</v>
      </c>
      <c r="R266" s="204">
        <v>0</v>
      </c>
      <c r="S266" s="239">
        <v>0</v>
      </c>
      <c r="T266" s="319" t="e">
        <v>#DIV/0!</v>
      </c>
      <c r="U266" s="239">
        <v>0</v>
      </c>
      <c r="V266" s="239">
        <v>0</v>
      </c>
      <c r="W266" s="239">
        <v>0</v>
      </c>
      <c r="X266" s="239">
        <v>0</v>
      </c>
      <c r="Y266" s="239">
        <v>0</v>
      </c>
      <c r="Z266" s="239">
        <v>0</v>
      </c>
    </row>
    <row r="267" spans="1:26" x14ac:dyDescent="0.3">
      <c r="A267" s="322" t="s">
        <v>682</v>
      </c>
      <c r="B267" s="204">
        <v>0</v>
      </c>
      <c r="C267" s="204">
        <v>0</v>
      </c>
      <c r="D267" s="204">
        <v>0</v>
      </c>
      <c r="E267" s="204">
        <v>0</v>
      </c>
      <c r="F267" s="204">
        <v>0</v>
      </c>
      <c r="G267" s="204">
        <v>0</v>
      </c>
      <c r="H267" s="204">
        <v>0</v>
      </c>
      <c r="I267" s="204">
        <v>0</v>
      </c>
      <c r="J267" s="204">
        <v>0</v>
      </c>
      <c r="K267" s="204">
        <v>0</v>
      </c>
      <c r="L267" s="204">
        <v>0</v>
      </c>
      <c r="M267" s="204">
        <v>0</v>
      </c>
      <c r="N267" s="204">
        <v>0</v>
      </c>
      <c r="O267" s="204">
        <v>0</v>
      </c>
      <c r="P267" s="204">
        <v>0</v>
      </c>
      <c r="Q267" s="204">
        <v>0</v>
      </c>
      <c r="R267" s="204">
        <v>0</v>
      </c>
      <c r="S267" s="239">
        <v>0</v>
      </c>
      <c r="T267" s="319" t="e">
        <v>#DIV/0!</v>
      </c>
      <c r="U267" s="239">
        <v>0</v>
      </c>
      <c r="V267" s="239">
        <v>0</v>
      </c>
      <c r="W267" s="239">
        <v>0</v>
      </c>
      <c r="X267" s="239">
        <v>0</v>
      </c>
      <c r="Y267" s="239">
        <v>0</v>
      </c>
      <c r="Z267" s="239">
        <v>0</v>
      </c>
    </row>
    <row r="268" spans="1:26" x14ac:dyDescent="0.3">
      <c r="A268" s="322" t="s">
        <v>683</v>
      </c>
      <c r="B268" s="204">
        <v>0</v>
      </c>
      <c r="C268" s="204">
        <v>0</v>
      </c>
      <c r="D268" s="204">
        <v>0</v>
      </c>
      <c r="E268" s="204">
        <v>0</v>
      </c>
      <c r="F268" s="204">
        <v>0</v>
      </c>
      <c r="G268" s="204">
        <v>0</v>
      </c>
      <c r="H268" s="204">
        <v>0</v>
      </c>
      <c r="I268" s="204">
        <v>0</v>
      </c>
      <c r="J268" s="204">
        <v>0</v>
      </c>
      <c r="K268" s="204">
        <v>0</v>
      </c>
      <c r="L268" s="204">
        <v>0</v>
      </c>
      <c r="M268" s="204">
        <v>0</v>
      </c>
      <c r="N268" s="204">
        <v>0</v>
      </c>
      <c r="O268" s="204">
        <v>0</v>
      </c>
      <c r="P268" s="204">
        <v>0</v>
      </c>
      <c r="Q268" s="204">
        <v>0</v>
      </c>
      <c r="R268" s="204">
        <v>0</v>
      </c>
      <c r="S268" s="239">
        <v>0</v>
      </c>
      <c r="T268" s="319" t="e">
        <v>#DIV/0!</v>
      </c>
      <c r="U268" s="239">
        <v>0</v>
      </c>
      <c r="V268" s="239">
        <v>0</v>
      </c>
      <c r="W268" s="239">
        <v>0</v>
      </c>
      <c r="X268" s="239">
        <v>0</v>
      </c>
      <c r="Y268" s="239">
        <v>0</v>
      </c>
      <c r="Z268" s="239">
        <v>0</v>
      </c>
    </row>
    <row r="269" spans="1:26" x14ac:dyDescent="0.3">
      <c r="A269" s="322" t="s">
        <v>684</v>
      </c>
      <c r="B269" s="204">
        <v>0</v>
      </c>
      <c r="C269" s="204">
        <v>0</v>
      </c>
      <c r="D269" s="204">
        <v>0</v>
      </c>
      <c r="E269" s="204">
        <v>0</v>
      </c>
      <c r="F269" s="204">
        <v>0</v>
      </c>
      <c r="G269" s="204">
        <v>0</v>
      </c>
      <c r="H269" s="204">
        <v>0</v>
      </c>
      <c r="I269" s="204">
        <v>0</v>
      </c>
      <c r="J269" s="204">
        <v>0</v>
      </c>
      <c r="K269" s="204">
        <v>0</v>
      </c>
      <c r="L269" s="204">
        <v>0</v>
      </c>
      <c r="M269" s="204">
        <v>0</v>
      </c>
      <c r="N269" s="204">
        <v>0</v>
      </c>
      <c r="O269" s="204">
        <v>0</v>
      </c>
      <c r="P269" s="204">
        <v>0</v>
      </c>
      <c r="Q269" s="204">
        <v>0</v>
      </c>
      <c r="R269" s="204">
        <v>0</v>
      </c>
      <c r="S269" s="239">
        <v>0</v>
      </c>
      <c r="T269" s="319" t="e">
        <v>#DIV/0!</v>
      </c>
      <c r="U269" s="239">
        <v>0</v>
      </c>
      <c r="V269" s="239">
        <v>0</v>
      </c>
      <c r="W269" s="239">
        <v>0</v>
      </c>
      <c r="X269" s="239">
        <v>0</v>
      </c>
      <c r="Y269" s="239">
        <v>0</v>
      </c>
      <c r="Z269" s="239">
        <v>0</v>
      </c>
    </row>
    <row r="270" spans="1:26" x14ac:dyDescent="0.3">
      <c r="A270" s="322" t="s">
        <v>685</v>
      </c>
      <c r="B270" s="204">
        <v>0</v>
      </c>
      <c r="C270" s="204">
        <v>0</v>
      </c>
      <c r="D270" s="204">
        <v>0</v>
      </c>
      <c r="E270" s="204">
        <v>0</v>
      </c>
      <c r="F270" s="204">
        <v>0</v>
      </c>
      <c r="G270" s="204">
        <v>0</v>
      </c>
      <c r="H270" s="204">
        <v>0</v>
      </c>
      <c r="I270" s="204">
        <v>0</v>
      </c>
      <c r="J270" s="204">
        <v>0</v>
      </c>
      <c r="K270" s="204">
        <v>0</v>
      </c>
      <c r="L270" s="204">
        <v>0</v>
      </c>
      <c r="M270" s="204">
        <v>0</v>
      </c>
      <c r="N270" s="204">
        <v>0</v>
      </c>
      <c r="O270" s="204">
        <v>0</v>
      </c>
      <c r="P270" s="204">
        <v>0</v>
      </c>
      <c r="Q270" s="204">
        <v>0</v>
      </c>
      <c r="R270" s="204">
        <v>0</v>
      </c>
      <c r="S270" s="239">
        <v>0</v>
      </c>
      <c r="T270" s="319" t="e">
        <v>#DIV/0!</v>
      </c>
      <c r="U270" s="239">
        <v>0</v>
      </c>
      <c r="V270" s="239">
        <v>0</v>
      </c>
      <c r="W270" s="239">
        <v>0</v>
      </c>
      <c r="X270" s="239">
        <v>0</v>
      </c>
      <c r="Y270" s="239">
        <v>0</v>
      </c>
      <c r="Z270" s="239">
        <v>0</v>
      </c>
    </row>
    <row r="271" spans="1:26" x14ac:dyDescent="0.3">
      <c r="A271" s="322" t="s">
        <v>686</v>
      </c>
      <c r="B271" s="204">
        <v>0</v>
      </c>
      <c r="C271" s="204">
        <v>0</v>
      </c>
      <c r="D271" s="204">
        <v>0</v>
      </c>
      <c r="E271" s="204">
        <v>0</v>
      </c>
      <c r="F271" s="204">
        <v>0</v>
      </c>
      <c r="G271" s="204">
        <v>0</v>
      </c>
      <c r="H271" s="204">
        <v>0</v>
      </c>
      <c r="I271" s="204">
        <v>0</v>
      </c>
      <c r="J271" s="204">
        <v>0</v>
      </c>
      <c r="K271" s="204">
        <v>0</v>
      </c>
      <c r="L271" s="204">
        <v>0</v>
      </c>
      <c r="M271" s="204">
        <v>0</v>
      </c>
      <c r="N271" s="204">
        <v>0</v>
      </c>
      <c r="O271" s="204">
        <v>0</v>
      </c>
      <c r="P271" s="204">
        <v>0</v>
      </c>
      <c r="Q271" s="204">
        <v>0</v>
      </c>
      <c r="R271" s="204">
        <v>0</v>
      </c>
      <c r="S271" s="239">
        <v>0</v>
      </c>
      <c r="T271" s="319" t="e">
        <v>#DIV/0!</v>
      </c>
      <c r="U271" s="239">
        <v>0</v>
      </c>
      <c r="V271" s="239">
        <v>0</v>
      </c>
      <c r="W271" s="239">
        <v>0</v>
      </c>
      <c r="X271" s="239">
        <v>0</v>
      </c>
      <c r="Y271" s="239">
        <v>0</v>
      </c>
      <c r="Z271" s="239">
        <v>0</v>
      </c>
    </row>
    <row r="272" spans="1:26" x14ac:dyDescent="0.3">
      <c r="A272" s="322" t="s">
        <v>687</v>
      </c>
      <c r="B272" s="204">
        <v>0</v>
      </c>
      <c r="C272" s="204">
        <v>0</v>
      </c>
      <c r="D272" s="204">
        <v>0</v>
      </c>
      <c r="E272" s="204">
        <v>0</v>
      </c>
      <c r="F272" s="204">
        <v>0</v>
      </c>
      <c r="G272" s="204">
        <v>0</v>
      </c>
      <c r="H272" s="204">
        <v>0</v>
      </c>
      <c r="I272" s="204">
        <v>0</v>
      </c>
      <c r="J272" s="204">
        <v>0</v>
      </c>
      <c r="K272" s="204">
        <v>0</v>
      </c>
      <c r="L272" s="204">
        <v>0</v>
      </c>
      <c r="M272" s="204">
        <v>0</v>
      </c>
      <c r="N272" s="204">
        <v>0</v>
      </c>
      <c r="O272" s="204">
        <v>0</v>
      </c>
      <c r="P272" s="204">
        <v>0</v>
      </c>
      <c r="Q272" s="204">
        <v>0</v>
      </c>
      <c r="R272" s="204">
        <v>0</v>
      </c>
      <c r="S272" s="239">
        <v>0</v>
      </c>
      <c r="T272" s="319" t="e">
        <v>#DIV/0!</v>
      </c>
      <c r="U272" s="239">
        <v>0</v>
      </c>
      <c r="V272" s="239">
        <v>0</v>
      </c>
      <c r="W272" s="239">
        <v>0</v>
      </c>
      <c r="X272" s="239">
        <v>0</v>
      </c>
      <c r="Y272" s="239">
        <v>0</v>
      </c>
      <c r="Z272" s="239">
        <v>0</v>
      </c>
    </row>
    <row r="273" spans="1:26" x14ac:dyDescent="0.3">
      <c r="A273" s="322" t="s">
        <v>688</v>
      </c>
      <c r="B273" s="204">
        <v>0</v>
      </c>
      <c r="C273" s="204">
        <v>0</v>
      </c>
      <c r="D273" s="204">
        <v>0</v>
      </c>
      <c r="E273" s="204">
        <v>0</v>
      </c>
      <c r="F273" s="204">
        <v>0</v>
      </c>
      <c r="G273" s="204">
        <v>0</v>
      </c>
      <c r="H273" s="204">
        <v>0</v>
      </c>
      <c r="I273" s="204">
        <v>0</v>
      </c>
      <c r="J273" s="204">
        <v>0</v>
      </c>
      <c r="K273" s="204">
        <v>0</v>
      </c>
      <c r="L273" s="204">
        <v>0</v>
      </c>
      <c r="M273" s="204">
        <v>0</v>
      </c>
      <c r="N273" s="204">
        <v>0</v>
      </c>
      <c r="O273" s="204">
        <v>0</v>
      </c>
      <c r="P273" s="204">
        <v>0</v>
      </c>
      <c r="Q273" s="204">
        <v>0</v>
      </c>
      <c r="R273" s="204">
        <v>0</v>
      </c>
      <c r="S273" s="239">
        <v>0</v>
      </c>
      <c r="T273" s="319" t="e">
        <v>#DIV/0!</v>
      </c>
      <c r="U273" s="239">
        <v>0</v>
      </c>
      <c r="V273" s="239">
        <v>0</v>
      </c>
      <c r="W273" s="239">
        <v>0</v>
      </c>
      <c r="X273" s="239">
        <v>0</v>
      </c>
      <c r="Y273" s="239">
        <v>0</v>
      </c>
      <c r="Z273" s="239">
        <v>0</v>
      </c>
    </row>
    <row r="274" spans="1:26" s="321" customFormat="1" x14ac:dyDescent="0.3">
      <c r="A274" s="314" t="s">
        <v>689</v>
      </c>
      <c r="B274" s="320">
        <v>0</v>
      </c>
      <c r="C274" s="320">
        <v>0</v>
      </c>
      <c r="D274" s="320">
        <v>0</v>
      </c>
      <c r="E274" s="320">
        <v>0</v>
      </c>
      <c r="F274" s="320">
        <v>0</v>
      </c>
      <c r="G274" s="320">
        <v>0</v>
      </c>
      <c r="H274" s="320">
        <v>0</v>
      </c>
      <c r="I274" s="320">
        <v>0</v>
      </c>
      <c r="J274" s="320">
        <v>0</v>
      </c>
      <c r="K274" s="320">
        <v>0</v>
      </c>
      <c r="L274" s="320">
        <v>0</v>
      </c>
      <c r="M274" s="320">
        <v>0</v>
      </c>
      <c r="N274" s="320">
        <v>0</v>
      </c>
      <c r="O274" s="320">
        <v>0</v>
      </c>
      <c r="P274" s="320">
        <v>0</v>
      </c>
      <c r="Q274" s="320">
        <v>0</v>
      </c>
      <c r="R274" s="320">
        <v>0</v>
      </c>
      <c r="S274" s="316">
        <v>0</v>
      </c>
      <c r="T274" s="317" t="e">
        <v>#DIV/0!</v>
      </c>
      <c r="U274" s="316">
        <v>0</v>
      </c>
      <c r="V274" s="316">
        <v>0</v>
      </c>
      <c r="W274" s="316">
        <v>0</v>
      </c>
      <c r="X274" s="316">
        <v>0</v>
      </c>
      <c r="Y274" s="316">
        <v>0</v>
      </c>
      <c r="Z274" s="316">
        <v>0</v>
      </c>
    </row>
    <row r="275" spans="1:26" x14ac:dyDescent="0.3">
      <c r="A275" s="308" t="s">
        <v>690</v>
      </c>
      <c r="B275" s="309">
        <v>0</v>
      </c>
      <c r="C275" s="309">
        <v>0</v>
      </c>
      <c r="D275" s="309">
        <v>0</v>
      </c>
      <c r="E275" s="309">
        <v>0</v>
      </c>
      <c r="F275" s="309">
        <v>0</v>
      </c>
      <c r="G275" s="309">
        <v>0</v>
      </c>
      <c r="H275" s="309">
        <v>0</v>
      </c>
      <c r="I275" s="309">
        <v>0</v>
      </c>
      <c r="J275" s="309">
        <v>0</v>
      </c>
      <c r="K275" s="309">
        <v>0</v>
      </c>
      <c r="L275" s="309">
        <v>0</v>
      </c>
      <c r="M275" s="309">
        <v>0</v>
      </c>
      <c r="N275" s="309">
        <v>0</v>
      </c>
      <c r="O275" s="309">
        <v>0</v>
      </c>
      <c r="P275" s="309">
        <v>0</v>
      </c>
      <c r="Q275" s="309">
        <v>0</v>
      </c>
      <c r="R275" s="309">
        <v>0</v>
      </c>
      <c r="S275" s="310">
        <v>0</v>
      </c>
      <c r="T275" s="311" t="e">
        <v>#DIV/0!</v>
      </c>
      <c r="U275" s="310">
        <v>0</v>
      </c>
      <c r="V275" s="310">
        <v>0</v>
      </c>
      <c r="W275" s="310">
        <v>0</v>
      </c>
      <c r="X275" s="310">
        <v>0</v>
      </c>
      <c r="Y275" s="310">
        <v>0</v>
      </c>
      <c r="Z275" s="310">
        <v>0</v>
      </c>
    </row>
    <row r="276" spans="1:26" x14ac:dyDescent="0.3">
      <c r="A276" s="314" t="s">
        <v>691</v>
      </c>
      <c r="B276" s="315">
        <v>0</v>
      </c>
      <c r="C276" s="315">
        <v>0</v>
      </c>
      <c r="D276" s="315">
        <v>0</v>
      </c>
      <c r="E276" s="315">
        <v>0</v>
      </c>
      <c r="F276" s="315">
        <v>0</v>
      </c>
      <c r="G276" s="315">
        <v>0</v>
      </c>
      <c r="H276" s="315">
        <v>0</v>
      </c>
      <c r="I276" s="315">
        <v>0</v>
      </c>
      <c r="J276" s="315">
        <v>0</v>
      </c>
      <c r="K276" s="315">
        <v>0</v>
      </c>
      <c r="L276" s="315">
        <v>0</v>
      </c>
      <c r="M276" s="315">
        <v>0</v>
      </c>
      <c r="N276" s="315">
        <v>0</v>
      </c>
      <c r="O276" s="315">
        <v>0</v>
      </c>
      <c r="P276" s="315">
        <v>0</v>
      </c>
      <c r="Q276" s="315">
        <v>0</v>
      </c>
      <c r="R276" s="315">
        <v>0</v>
      </c>
      <c r="S276" s="316">
        <v>0</v>
      </c>
      <c r="T276" s="317" t="e">
        <v>#DIV/0!</v>
      </c>
      <c r="U276" s="316">
        <v>0</v>
      </c>
      <c r="V276" s="316">
        <v>0</v>
      </c>
      <c r="W276" s="316">
        <v>0</v>
      </c>
      <c r="X276" s="316">
        <v>0</v>
      </c>
      <c r="Y276" s="316">
        <v>0</v>
      </c>
      <c r="Z276" s="316">
        <v>0</v>
      </c>
    </row>
    <row r="277" spans="1:26" x14ac:dyDescent="0.3">
      <c r="A277" s="322" t="s">
        <v>692</v>
      </c>
      <c r="B277" s="204">
        <v>0</v>
      </c>
      <c r="C277" s="204">
        <v>0</v>
      </c>
      <c r="D277" s="204">
        <v>0</v>
      </c>
      <c r="E277" s="204">
        <v>0</v>
      </c>
      <c r="F277" s="204">
        <v>0</v>
      </c>
      <c r="G277" s="204">
        <v>0</v>
      </c>
      <c r="H277" s="204">
        <v>0</v>
      </c>
      <c r="I277" s="204">
        <v>0</v>
      </c>
      <c r="J277" s="204">
        <v>0</v>
      </c>
      <c r="K277" s="204">
        <v>0</v>
      </c>
      <c r="L277" s="204">
        <v>0</v>
      </c>
      <c r="M277" s="204">
        <v>0</v>
      </c>
      <c r="N277" s="204">
        <v>0</v>
      </c>
      <c r="O277" s="204">
        <v>0</v>
      </c>
      <c r="P277" s="204">
        <v>0</v>
      </c>
      <c r="Q277" s="204">
        <v>0</v>
      </c>
      <c r="R277" s="204">
        <v>0</v>
      </c>
      <c r="S277" s="239">
        <v>0</v>
      </c>
      <c r="T277" s="319" t="e">
        <v>#DIV/0!</v>
      </c>
      <c r="U277" s="239">
        <v>0</v>
      </c>
      <c r="V277" s="239">
        <v>0</v>
      </c>
      <c r="W277" s="239">
        <v>0</v>
      </c>
      <c r="X277" s="239">
        <v>0</v>
      </c>
      <c r="Y277" s="239">
        <v>0</v>
      </c>
      <c r="Z277" s="239">
        <v>0</v>
      </c>
    </row>
    <row r="278" spans="1:26" x14ac:dyDescent="0.3">
      <c r="A278" s="322" t="s">
        <v>693</v>
      </c>
      <c r="B278" s="204">
        <v>0</v>
      </c>
      <c r="C278" s="204">
        <v>0</v>
      </c>
      <c r="D278" s="204">
        <v>0</v>
      </c>
      <c r="E278" s="204">
        <v>0</v>
      </c>
      <c r="F278" s="204">
        <v>0</v>
      </c>
      <c r="G278" s="204">
        <v>0</v>
      </c>
      <c r="H278" s="204">
        <v>0</v>
      </c>
      <c r="I278" s="204">
        <v>0</v>
      </c>
      <c r="J278" s="204">
        <v>0</v>
      </c>
      <c r="K278" s="204">
        <v>0</v>
      </c>
      <c r="L278" s="204">
        <v>0</v>
      </c>
      <c r="M278" s="204">
        <v>0</v>
      </c>
      <c r="N278" s="204">
        <v>0</v>
      </c>
      <c r="O278" s="204">
        <v>0</v>
      </c>
      <c r="P278" s="204">
        <v>0</v>
      </c>
      <c r="Q278" s="204">
        <v>0</v>
      </c>
      <c r="R278" s="204">
        <v>0</v>
      </c>
      <c r="S278" s="239">
        <v>0</v>
      </c>
      <c r="T278" s="319" t="e">
        <v>#DIV/0!</v>
      </c>
      <c r="U278" s="239">
        <v>0</v>
      </c>
      <c r="V278" s="239">
        <v>0</v>
      </c>
      <c r="W278" s="239">
        <v>0</v>
      </c>
      <c r="X278" s="239">
        <v>0</v>
      </c>
      <c r="Y278" s="239">
        <v>0</v>
      </c>
      <c r="Z278" s="239">
        <v>0</v>
      </c>
    </row>
    <row r="279" spans="1:26" x14ac:dyDescent="0.3">
      <c r="A279" s="322" t="s">
        <v>694</v>
      </c>
      <c r="B279" s="204">
        <v>0</v>
      </c>
      <c r="C279" s="204">
        <v>0</v>
      </c>
      <c r="D279" s="204">
        <v>0</v>
      </c>
      <c r="E279" s="204">
        <v>0</v>
      </c>
      <c r="F279" s="204">
        <v>0</v>
      </c>
      <c r="G279" s="204">
        <v>0</v>
      </c>
      <c r="H279" s="204">
        <v>0</v>
      </c>
      <c r="I279" s="204">
        <v>0</v>
      </c>
      <c r="J279" s="204">
        <v>0</v>
      </c>
      <c r="K279" s="204">
        <v>0</v>
      </c>
      <c r="L279" s="204">
        <v>0</v>
      </c>
      <c r="M279" s="204">
        <v>0</v>
      </c>
      <c r="N279" s="204">
        <v>0</v>
      </c>
      <c r="O279" s="204">
        <v>0</v>
      </c>
      <c r="P279" s="204">
        <v>0</v>
      </c>
      <c r="Q279" s="204">
        <v>0</v>
      </c>
      <c r="R279" s="204">
        <v>0</v>
      </c>
      <c r="S279" s="239">
        <v>0</v>
      </c>
      <c r="T279" s="319" t="e">
        <v>#DIV/0!</v>
      </c>
      <c r="U279" s="239">
        <v>0</v>
      </c>
      <c r="V279" s="239">
        <v>0</v>
      </c>
      <c r="W279" s="239">
        <v>0</v>
      </c>
      <c r="X279" s="239">
        <v>0</v>
      </c>
      <c r="Y279" s="239">
        <v>0</v>
      </c>
      <c r="Z279" s="239">
        <v>0</v>
      </c>
    </row>
    <row r="280" spans="1:26" x14ac:dyDescent="0.3">
      <c r="A280" s="322" t="s">
        <v>695</v>
      </c>
      <c r="B280" s="204">
        <v>0</v>
      </c>
      <c r="C280" s="204">
        <v>0</v>
      </c>
      <c r="D280" s="204">
        <v>0</v>
      </c>
      <c r="E280" s="204">
        <v>0</v>
      </c>
      <c r="F280" s="204">
        <v>0</v>
      </c>
      <c r="G280" s="204">
        <v>0</v>
      </c>
      <c r="H280" s="204">
        <v>0</v>
      </c>
      <c r="I280" s="204">
        <v>0</v>
      </c>
      <c r="J280" s="204">
        <v>0</v>
      </c>
      <c r="K280" s="204">
        <v>0</v>
      </c>
      <c r="L280" s="204">
        <v>0</v>
      </c>
      <c r="M280" s="204">
        <v>0</v>
      </c>
      <c r="N280" s="204">
        <v>0</v>
      </c>
      <c r="O280" s="204">
        <v>0</v>
      </c>
      <c r="P280" s="204">
        <v>0</v>
      </c>
      <c r="Q280" s="204">
        <v>0</v>
      </c>
      <c r="R280" s="204">
        <v>0</v>
      </c>
      <c r="S280" s="239">
        <v>0</v>
      </c>
      <c r="T280" s="319" t="e">
        <v>#DIV/0!</v>
      </c>
      <c r="U280" s="239">
        <v>0</v>
      </c>
      <c r="V280" s="239">
        <v>0</v>
      </c>
      <c r="W280" s="239">
        <v>0</v>
      </c>
      <c r="X280" s="239">
        <v>0</v>
      </c>
      <c r="Y280" s="239">
        <v>0</v>
      </c>
      <c r="Z280" s="239">
        <v>0</v>
      </c>
    </row>
    <row r="281" spans="1:26" x14ac:dyDescent="0.3">
      <c r="A281" s="322" t="s">
        <v>696</v>
      </c>
      <c r="B281" s="204">
        <v>0</v>
      </c>
      <c r="C281" s="204">
        <v>0</v>
      </c>
      <c r="D281" s="204">
        <v>0</v>
      </c>
      <c r="E281" s="204">
        <v>0</v>
      </c>
      <c r="F281" s="204">
        <v>0</v>
      </c>
      <c r="G281" s="204">
        <v>0</v>
      </c>
      <c r="H281" s="204">
        <v>0</v>
      </c>
      <c r="I281" s="204">
        <v>0</v>
      </c>
      <c r="J281" s="204">
        <v>0</v>
      </c>
      <c r="K281" s="204">
        <v>0</v>
      </c>
      <c r="L281" s="204">
        <v>0</v>
      </c>
      <c r="M281" s="204">
        <v>0</v>
      </c>
      <c r="N281" s="204">
        <v>0</v>
      </c>
      <c r="O281" s="204">
        <v>0</v>
      </c>
      <c r="P281" s="204">
        <v>0</v>
      </c>
      <c r="Q281" s="204">
        <v>0</v>
      </c>
      <c r="R281" s="204">
        <v>0</v>
      </c>
      <c r="S281" s="239">
        <v>0</v>
      </c>
      <c r="T281" s="319" t="e">
        <v>#DIV/0!</v>
      </c>
      <c r="U281" s="239">
        <v>0</v>
      </c>
      <c r="V281" s="239">
        <v>0</v>
      </c>
      <c r="W281" s="239">
        <v>0</v>
      </c>
      <c r="X281" s="239">
        <v>0</v>
      </c>
      <c r="Y281" s="239">
        <v>0</v>
      </c>
      <c r="Z281" s="239">
        <v>0</v>
      </c>
    </row>
    <row r="282" spans="1:26" x14ac:dyDescent="0.3">
      <c r="A282" s="322" t="s">
        <v>697</v>
      </c>
      <c r="B282" s="204">
        <v>0</v>
      </c>
      <c r="C282" s="204">
        <v>0</v>
      </c>
      <c r="D282" s="204">
        <v>0</v>
      </c>
      <c r="E282" s="204">
        <v>0</v>
      </c>
      <c r="F282" s="204">
        <v>0</v>
      </c>
      <c r="G282" s="204">
        <v>0</v>
      </c>
      <c r="H282" s="204">
        <v>0</v>
      </c>
      <c r="I282" s="204">
        <v>0</v>
      </c>
      <c r="J282" s="204">
        <v>0</v>
      </c>
      <c r="K282" s="204">
        <v>0</v>
      </c>
      <c r="L282" s="204">
        <v>0</v>
      </c>
      <c r="M282" s="204">
        <v>0</v>
      </c>
      <c r="N282" s="204">
        <v>0</v>
      </c>
      <c r="O282" s="204">
        <v>0</v>
      </c>
      <c r="P282" s="204">
        <v>0</v>
      </c>
      <c r="Q282" s="204">
        <v>0</v>
      </c>
      <c r="R282" s="204">
        <v>0</v>
      </c>
      <c r="S282" s="239">
        <v>0</v>
      </c>
      <c r="T282" s="319" t="e">
        <v>#DIV/0!</v>
      </c>
      <c r="U282" s="239">
        <v>0</v>
      </c>
      <c r="V282" s="239">
        <v>0</v>
      </c>
      <c r="W282" s="239">
        <v>0</v>
      </c>
      <c r="X282" s="239">
        <v>0</v>
      </c>
      <c r="Y282" s="239">
        <v>0</v>
      </c>
      <c r="Z282" s="239">
        <v>0</v>
      </c>
    </row>
    <row r="283" spans="1:26" x14ac:dyDescent="0.3">
      <c r="A283" s="322" t="s">
        <v>698</v>
      </c>
      <c r="B283" s="204">
        <v>0</v>
      </c>
      <c r="C283" s="204">
        <v>0</v>
      </c>
      <c r="D283" s="204">
        <v>0</v>
      </c>
      <c r="E283" s="204">
        <v>0</v>
      </c>
      <c r="F283" s="204">
        <v>0</v>
      </c>
      <c r="G283" s="204">
        <v>0</v>
      </c>
      <c r="H283" s="204">
        <v>0</v>
      </c>
      <c r="I283" s="204">
        <v>0</v>
      </c>
      <c r="J283" s="204">
        <v>0</v>
      </c>
      <c r="K283" s="204">
        <v>0</v>
      </c>
      <c r="L283" s="204">
        <v>0</v>
      </c>
      <c r="M283" s="204">
        <v>0</v>
      </c>
      <c r="N283" s="204">
        <v>0</v>
      </c>
      <c r="O283" s="204">
        <v>0</v>
      </c>
      <c r="P283" s="204">
        <v>0</v>
      </c>
      <c r="Q283" s="204">
        <v>0</v>
      </c>
      <c r="R283" s="204">
        <v>0</v>
      </c>
      <c r="S283" s="239">
        <v>0</v>
      </c>
      <c r="T283" s="319" t="e">
        <v>#DIV/0!</v>
      </c>
      <c r="U283" s="239">
        <v>0</v>
      </c>
      <c r="V283" s="239">
        <v>0</v>
      </c>
      <c r="W283" s="239">
        <v>0</v>
      </c>
      <c r="X283" s="239">
        <v>0</v>
      </c>
      <c r="Y283" s="239">
        <v>0</v>
      </c>
      <c r="Z283" s="239">
        <v>0</v>
      </c>
    </row>
    <row r="284" spans="1:26" x14ac:dyDescent="0.3">
      <c r="A284" s="322" t="s">
        <v>699</v>
      </c>
      <c r="B284" s="204">
        <v>0</v>
      </c>
      <c r="C284" s="204">
        <v>0</v>
      </c>
      <c r="D284" s="204">
        <v>0</v>
      </c>
      <c r="E284" s="204">
        <v>0</v>
      </c>
      <c r="F284" s="204">
        <v>0</v>
      </c>
      <c r="G284" s="204">
        <v>0</v>
      </c>
      <c r="H284" s="204">
        <v>0</v>
      </c>
      <c r="I284" s="204">
        <v>0</v>
      </c>
      <c r="J284" s="204">
        <v>0</v>
      </c>
      <c r="K284" s="204">
        <v>0</v>
      </c>
      <c r="L284" s="204">
        <v>0</v>
      </c>
      <c r="M284" s="204">
        <v>0</v>
      </c>
      <c r="N284" s="204">
        <v>0</v>
      </c>
      <c r="O284" s="204">
        <v>0</v>
      </c>
      <c r="P284" s="204">
        <v>0</v>
      </c>
      <c r="Q284" s="204">
        <v>0</v>
      </c>
      <c r="R284" s="204">
        <v>0</v>
      </c>
      <c r="S284" s="239">
        <v>0</v>
      </c>
      <c r="T284" s="319" t="e">
        <v>#DIV/0!</v>
      </c>
      <c r="U284" s="239">
        <v>0</v>
      </c>
      <c r="V284" s="239">
        <v>0</v>
      </c>
      <c r="W284" s="239">
        <v>0</v>
      </c>
      <c r="X284" s="239">
        <v>0</v>
      </c>
      <c r="Y284" s="239">
        <v>0</v>
      </c>
      <c r="Z284" s="239">
        <v>0</v>
      </c>
    </row>
    <row r="285" spans="1:26" x14ac:dyDescent="0.3">
      <c r="A285" s="322" t="s">
        <v>700</v>
      </c>
      <c r="B285" s="204">
        <v>0</v>
      </c>
      <c r="C285" s="204">
        <v>0</v>
      </c>
      <c r="D285" s="204">
        <v>0</v>
      </c>
      <c r="E285" s="204">
        <v>0</v>
      </c>
      <c r="F285" s="204">
        <v>0</v>
      </c>
      <c r="G285" s="204">
        <v>0</v>
      </c>
      <c r="H285" s="204">
        <v>0</v>
      </c>
      <c r="I285" s="204">
        <v>0</v>
      </c>
      <c r="J285" s="204">
        <v>0</v>
      </c>
      <c r="K285" s="204">
        <v>0</v>
      </c>
      <c r="L285" s="204">
        <v>0</v>
      </c>
      <c r="M285" s="204">
        <v>0</v>
      </c>
      <c r="N285" s="204">
        <v>0</v>
      </c>
      <c r="O285" s="204">
        <v>0</v>
      </c>
      <c r="P285" s="204">
        <v>0</v>
      </c>
      <c r="Q285" s="204">
        <v>0</v>
      </c>
      <c r="R285" s="204">
        <v>0</v>
      </c>
      <c r="S285" s="239">
        <v>0</v>
      </c>
      <c r="T285" s="319" t="e">
        <v>#DIV/0!</v>
      </c>
      <c r="U285" s="239">
        <v>0</v>
      </c>
      <c r="V285" s="239">
        <v>0</v>
      </c>
      <c r="W285" s="239">
        <v>0</v>
      </c>
      <c r="X285" s="239">
        <v>0</v>
      </c>
      <c r="Y285" s="239">
        <v>0</v>
      </c>
      <c r="Z285" s="239">
        <v>0</v>
      </c>
    </row>
    <row r="286" spans="1:26" x14ac:dyDescent="0.3">
      <c r="A286" s="322" t="s">
        <v>701</v>
      </c>
      <c r="B286" s="204">
        <v>0</v>
      </c>
      <c r="C286" s="204">
        <v>0</v>
      </c>
      <c r="D286" s="204">
        <v>0</v>
      </c>
      <c r="E286" s="204">
        <v>0</v>
      </c>
      <c r="F286" s="204">
        <v>0</v>
      </c>
      <c r="G286" s="204">
        <v>0</v>
      </c>
      <c r="H286" s="204">
        <v>0</v>
      </c>
      <c r="I286" s="204">
        <v>0</v>
      </c>
      <c r="J286" s="204">
        <v>0</v>
      </c>
      <c r="K286" s="204">
        <v>0</v>
      </c>
      <c r="L286" s="204">
        <v>0</v>
      </c>
      <c r="M286" s="204">
        <v>0</v>
      </c>
      <c r="N286" s="204">
        <v>0</v>
      </c>
      <c r="O286" s="204">
        <v>0</v>
      </c>
      <c r="P286" s="204">
        <v>0</v>
      </c>
      <c r="Q286" s="204">
        <v>0</v>
      </c>
      <c r="R286" s="204">
        <v>0</v>
      </c>
      <c r="S286" s="239">
        <v>0</v>
      </c>
      <c r="T286" s="319" t="e">
        <v>#DIV/0!</v>
      </c>
      <c r="U286" s="239">
        <v>0</v>
      </c>
      <c r="V286" s="239">
        <v>0</v>
      </c>
      <c r="W286" s="239">
        <v>0</v>
      </c>
      <c r="X286" s="239">
        <v>0</v>
      </c>
      <c r="Y286" s="239">
        <v>0</v>
      </c>
      <c r="Z286" s="239">
        <v>0</v>
      </c>
    </row>
    <row r="287" spans="1:26" x14ac:dyDescent="0.3">
      <c r="A287" s="322" t="s">
        <v>702</v>
      </c>
      <c r="B287" s="204">
        <v>0</v>
      </c>
      <c r="C287" s="204">
        <v>0</v>
      </c>
      <c r="D287" s="204">
        <v>0</v>
      </c>
      <c r="E287" s="204">
        <v>0</v>
      </c>
      <c r="F287" s="204">
        <v>0</v>
      </c>
      <c r="G287" s="204">
        <v>0</v>
      </c>
      <c r="H287" s="204">
        <v>0</v>
      </c>
      <c r="I287" s="204">
        <v>0</v>
      </c>
      <c r="J287" s="204">
        <v>0</v>
      </c>
      <c r="K287" s="204">
        <v>0</v>
      </c>
      <c r="L287" s="204">
        <v>0</v>
      </c>
      <c r="M287" s="204">
        <v>0</v>
      </c>
      <c r="N287" s="204">
        <v>0</v>
      </c>
      <c r="O287" s="204">
        <v>0</v>
      </c>
      <c r="P287" s="204">
        <v>0</v>
      </c>
      <c r="Q287" s="204">
        <v>0</v>
      </c>
      <c r="R287" s="204">
        <v>0</v>
      </c>
      <c r="S287" s="239">
        <v>0</v>
      </c>
      <c r="T287" s="319" t="e">
        <v>#DIV/0!</v>
      </c>
      <c r="U287" s="239">
        <v>0</v>
      </c>
      <c r="V287" s="239">
        <v>0</v>
      </c>
      <c r="W287" s="239">
        <v>0</v>
      </c>
      <c r="X287" s="239">
        <v>0</v>
      </c>
      <c r="Y287" s="239">
        <v>0</v>
      </c>
      <c r="Z287" s="239">
        <v>0</v>
      </c>
    </row>
    <row r="288" spans="1:26" x14ac:dyDescent="0.3">
      <c r="A288" s="322" t="s">
        <v>703</v>
      </c>
      <c r="B288" s="204">
        <v>0</v>
      </c>
      <c r="C288" s="204">
        <v>0</v>
      </c>
      <c r="D288" s="204">
        <v>0</v>
      </c>
      <c r="E288" s="204">
        <v>0</v>
      </c>
      <c r="F288" s="204">
        <v>0</v>
      </c>
      <c r="G288" s="204">
        <v>0</v>
      </c>
      <c r="H288" s="204">
        <v>0</v>
      </c>
      <c r="I288" s="204">
        <v>0</v>
      </c>
      <c r="J288" s="204">
        <v>0</v>
      </c>
      <c r="K288" s="204">
        <v>0</v>
      </c>
      <c r="L288" s="204">
        <v>0</v>
      </c>
      <c r="M288" s="204">
        <v>0</v>
      </c>
      <c r="N288" s="204">
        <v>0</v>
      </c>
      <c r="O288" s="204">
        <v>0</v>
      </c>
      <c r="P288" s="204">
        <v>0</v>
      </c>
      <c r="Q288" s="204">
        <v>0</v>
      </c>
      <c r="R288" s="204">
        <v>0</v>
      </c>
      <c r="S288" s="239">
        <v>0</v>
      </c>
      <c r="T288" s="319" t="e">
        <v>#DIV/0!</v>
      </c>
      <c r="U288" s="239">
        <v>0</v>
      </c>
      <c r="V288" s="239">
        <v>0</v>
      </c>
      <c r="W288" s="239">
        <v>0</v>
      </c>
      <c r="X288" s="239">
        <v>0</v>
      </c>
      <c r="Y288" s="239">
        <v>0</v>
      </c>
      <c r="Z288" s="239">
        <v>0</v>
      </c>
    </row>
    <row r="289" spans="1:26" x14ac:dyDescent="0.3">
      <c r="A289" s="322" t="s">
        <v>704</v>
      </c>
      <c r="B289" s="204">
        <v>0</v>
      </c>
      <c r="C289" s="204">
        <v>0</v>
      </c>
      <c r="D289" s="204">
        <v>0</v>
      </c>
      <c r="E289" s="204">
        <v>0</v>
      </c>
      <c r="F289" s="204">
        <v>0</v>
      </c>
      <c r="G289" s="204">
        <v>0</v>
      </c>
      <c r="H289" s="204">
        <v>0</v>
      </c>
      <c r="I289" s="204">
        <v>0</v>
      </c>
      <c r="J289" s="204">
        <v>0</v>
      </c>
      <c r="K289" s="204">
        <v>0</v>
      </c>
      <c r="L289" s="204">
        <v>0</v>
      </c>
      <c r="M289" s="204">
        <v>0</v>
      </c>
      <c r="N289" s="204">
        <v>0</v>
      </c>
      <c r="O289" s="204">
        <v>0</v>
      </c>
      <c r="P289" s="204">
        <v>0</v>
      </c>
      <c r="Q289" s="204">
        <v>0</v>
      </c>
      <c r="R289" s="204">
        <v>0</v>
      </c>
      <c r="S289" s="239">
        <v>0</v>
      </c>
      <c r="T289" s="319" t="e">
        <v>#DIV/0!</v>
      </c>
      <c r="U289" s="239">
        <v>0</v>
      </c>
      <c r="V289" s="239">
        <v>0</v>
      </c>
      <c r="W289" s="239">
        <v>0</v>
      </c>
      <c r="X289" s="239">
        <v>0</v>
      </c>
      <c r="Y289" s="239">
        <v>0</v>
      </c>
      <c r="Z289" s="239">
        <v>0</v>
      </c>
    </row>
    <row r="290" spans="1:26" x14ac:dyDescent="0.3">
      <c r="A290" s="322" t="s">
        <v>705</v>
      </c>
      <c r="B290" s="204">
        <v>0</v>
      </c>
      <c r="C290" s="204">
        <v>0</v>
      </c>
      <c r="D290" s="204">
        <v>0</v>
      </c>
      <c r="E290" s="204">
        <v>0</v>
      </c>
      <c r="F290" s="204">
        <v>0</v>
      </c>
      <c r="G290" s="204">
        <v>0</v>
      </c>
      <c r="H290" s="204">
        <v>0</v>
      </c>
      <c r="I290" s="204">
        <v>0</v>
      </c>
      <c r="J290" s="204">
        <v>0</v>
      </c>
      <c r="K290" s="204">
        <v>0</v>
      </c>
      <c r="L290" s="204">
        <v>0</v>
      </c>
      <c r="M290" s="204">
        <v>0</v>
      </c>
      <c r="N290" s="204">
        <v>0</v>
      </c>
      <c r="O290" s="204">
        <v>0</v>
      </c>
      <c r="P290" s="204">
        <v>0</v>
      </c>
      <c r="Q290" s="204">
        <v>0</v>
      </c>
      <c r="R290" s="204">
        <v>0</v>
      </c>
      <c r="S290" s="239">
        <v>0</v>
      </c>
      <c r="T290" s="319" t="e">
        <v>#DIV/0!</v>
      </c>
      <c r="U290" s="239">
        <v>0</v>
      </c>
      <c r="V290" s="239">
        <v>0</v>
      </c>
      <c r="W290" s="239">
        <v>0</v>
      </c>
      <c r="X290" s="239">
        <v>0</v>
      </c>
      <c r="Y290" s="239">
        <v>0</v>
      </c>
      <c r="Z290" s="239">
        <v>0</v>
      </c>
    </row>
    <row r="291" spans="1:26" x14ac:dyDescent="0.3">
      <c r="A291" s="322" t="s">
        <v>706</v>
      </c>
      <c r="B291" s="204">
        <v>0</v>
      </c>
      <c r="C291" s="204">
        <v>0</v>
      </c>
      <c r="D291" s="204">
        <v>0</v>
      </c>
      <c r="E291" s="204">
        <v>0</v>
      </c>
      <c r="F291" s="204">
        <v>0</v>
      </c>
      <c r="G291" s="204">
        <v>0</v>
      </c>
      <c r="H291" s="204">
        <v>0</v>
      </c>
      <c r="I291" s="204">
        <v>0</v>
      </c>
      <c r="J291" s="204">
        <v>0</v>
      </c>
      <c r="K291" s="204">
        <v>0</v>
      </c>
      <c r="L291" s="204">
        <v>0</v>
      </c>
      <c r="M291" s="204">
        <v>0</v>
      </c>
      <c r="N291" s="204">
        <v>0</v>
      </c>
      <c r="O291" s="204">
        <v>0</v>
      </c>
      <c r="P291" s="204">
        <v>0</v>
      </c>
      <c r="Q291" s="204">
        <v>0</v>
      </c>
      <c r="R291" s="204">
        <v>0</v>
      </c>
      <c r="S291" s="239">
        <v>0</v>
      </c>
      <c r="T291" s="319" t="e">
        <v>#DIV/0!</v>
      </c>
      <c r="U291" s="239">
        <v>0</v>
      </c>
      <c r="V291" s="239">
        <v>0</v>
      </c>
      <c r="W291" s="239">
        <v>0</v>
      </c>
      <c r="X291" s="239">
        <v>0</v>
      </c>
      <c r="Y291" s="239">
        <v>0</v>
      </c>
      <c r="Z291" s="239">
        <v>0</v>
      </c>
    </row>
    <row r="292" spans="1:26" x14ac:dyDescent="0.3">
      <c r="A292" s="322" t="s">
        <v>707</v>
      </c>
      <c r="B292" s="204">
        <v>0</v>
      </c>
      <c r="C292" s="204">
        <v>0</v>
      </c>
      <c r="D292" s="204">
        <v>0</v>
      </c>
      <c r="E292" s="204">
        <v>0</v>
      </c>
      <c r="F292" s="204">
        <v>0</v>
      </c>
      <c r="G292" s="204">
        <v>0</v>
      </c>
      <c r="H292" s="204">
        <v>0</v>
      </c>
      <c r="I292" s="204">
        <v>0</v>
      </c>
      <c r="J292" s="204">
        <v>0</v>
      </c>
      <c r="K292" s="204">
        <v>0</v>
      </c>
      <c r="L292" s="204">
        <v>0</v>
      </c>
      <c r="M292" s="204">
        <v>0</v>
      </c>
      <c r="N292" s="204">
        <v>0</v>
      </c>
      <c r="O292" s="204">
        <v>0</v>
      </c>
      <c r="P292" s="204">
        <v>0</v>
      </c>
      <c r="Q292" s="204">
        <v>0</v>
      </c>
      <c r="R292" s="204">
        <v>0</v>
      </c>
      <c r="S292" s="239">
        <v>0</v>
      </c>
      <c r="T292" s="319" t="e">
        <v>#DIV/0!</v>
      </c>
      <c r="U292" s="239">
        <v>0</v>
      </c>
      <c r="V292" s="239">
        <v>0</v>
      </c>
      <c r="W292" s="239">
        <v>0</v>
      </c>
      <c r="X292" s="239">
        <v>0</v>
      </c>
      <c r="Y292" s="239">
        <v>0</v>
      </c>
      <c r="Z292" s="239">
        <v>0</v>
      </c>
    </row>
    <row r="293" spans="1:26" x14ac:dyDescent="0.3">
      <c r="A293" s="322" t="s">
        <v>708</v>
      </c>
      <c r="B293" s="204">
        <v>0</v>
      </c>
      <c r="C293" s="204">
        <v>0</v>
      </c>
      <c r="D293" s="204">
        <v>0</v>
      </c>
      <c r="E293" s="204">
        <v>0</v>
      </c>
      <c r="F293" s="204">
        <v>0</v>
      </c>
      <c r="G293" s="204">
        <v>0</v>
      </c>
      <c r="H293" s="204">
        <v>0</v>
      </c>
      <c r="I293" s="204">
        <v>0</v>
      </c>
      <c r="J293" s="204">
        <v>0</v>
      </c>
      <c r="K293" s="204">
        <v>0</v>
      </c>
      <c r="L293" s="204">
        <v>0</v>
      </c>
      <c r="M293" s="204">
        <v>0</v>
      </c>
      <c r="N293" s="204">
        <v>0</v>
      </c>
      <c r="O293" s="204">
        <v>0</v>
      </c>
      <c r="P293" s="204">
        <v>0</v>
      </c>
      <c r="Q293" s="204">
        <v>0</v>
      </c>
      <c r="R293" s="204">
        <v>0</v>
      </c>
      <c r="S293" s="239">
        <v>0</v>
      </c>
      <c r="T293" s="319" t="e">
        <v>#DIV/0!</v>
      </c>
      <c r="U293" s="239">
        <v>0</v>
      </c>
      <c r="V293" s="239">
        <v>0</v>
      </c>
      <c r="W293" s="239">
        <v>0</v>
      </c>
      <c r="X293" s="239">
        <v>0</v>
      </c>
      <c r="Y293" s="239">
        <v>0</v>
      </c>
      <c r="Z293" s="239">
        <v>0</v>
      </c>
    </row>
    <row r="294" spans="1:26" x14ac:dyDescent="0.3">
      <c r="A294" s="322" t="s">
        <v>709</v>
      </c>
      <c r="B294" s="204">
        <v>0</v>
      </c>
      <c r="C294" s="204">
        <v>0</v>
      </c>
      <c r="D294" s="204">
        <v>0</v>
      </c>
      <c r="E294" s="204">
        <v>0</v>
      </c>
      <c r="F294" s="204">
        <v>0</v>
      </c>
      <c r="G294" s="204">
        <v>0</v>
      </c>
      <c r="H294" s="204">
        <v>0</v>
      </c>
      <c r="I294" s="204">
        <v>0</v>
      </c>
      <c r="J294" s="204">
        <v>0</v>
      </c>
      <c r="K294" s="204">
        <v>0</v>
      </c>
      <c r="L294" s="204">
        <v>0</v>
      </c>
      <c r="M294" s="204">
        <v>0</v>
      </c>
      <c r="N294" s="204">
        <v>0</v>
      </c>
      <c r="O294" s="204">
        <v>0</v>
      </c>
      <c r="P294" s="204">
        <v>0</v>
      </c>
      <c r="Q294" s="204">
        <v>0</v>
      </c>
      <c r="R294" s="204">
        <v>0</v>
      </c>
      <c r="S294" s="239">
        <v>0</v>
      </c>
      <c r="T294" s="319" t="e">
        <v>#DIV/0!</v>
      </c>
      <c r="U294" s="239">
        <v>0</v>
      </c>
      <c r="V294" s="239">
        <v>0</v>
      </c>
      <c r="W294" s="239">
        <v>0</v>
      </c>
      <c r="X294" s="239">
        <v>0</v>
      </c>
      <c r="Y294" s="239">
        <v>0</v>
      </c>
      <c r="Z294" s="239">
        <v>0</v>
      </c>
    </row>
    <row r="295" spans="1:26" x14ac:dyDescent="0.3">
      <c r="A295" s="326" t="s">
        <v>710</v>
      </c>
      <c r="B295" s="327">
        <v>0</v>
      </c>
      <c r="C295" s="327">
        <v>0</v>
      </c>
      <c r="D295" s="327">
        <v>0</v>
      </c>
      <c r="E295" s="327">
        <v>0</v>
      </c>
      <c r="F295" s="327">
        <v>0</v>
      </c>
      <c r="G295" s="327">
        <v>0</v>
      </c>
      <c r="H295" s="327">
        <v>0</v>
      </c>
      <c r="I295" s="327">
        <v>0</v>
      </c>
      <c r="J295" s="327">
        <v>0</v>
      </c>
      <c r="K295" s="327">
        <v>0</v>
      </c>
      <c r="L295" s="327">
        <v>0</v>
      </c>
      <c r="M295" s="327">
        <v>0</v>
      </c>
      <c r="N295" s="327">
        <v>0</v>
      </c>
      <c r="O295" s="327">
        <v>0</v>
      </c>
      <c r="P295" s="327">
        <v>0</v>
      </c>
      <c r="Q295" s="327">
        <v>0</v>
      </c>
      <c r="R295" s="327">
        <v>0</v>
      </c>
      <c r="S295" s="328">
        <v>0</v>
      </c>
      <c r="T295" s="329" t="e">
        <v>#DIV/0!</v>
      </c>
      <c r="U295" s="328">
        <v>0</v>
      </c>
      <c r="V295" s="328">
        <v>0</v>
      </c>
      <c r="W295" s="328">
        <v>0</v>
      </c>
      <c r="X295" s="328">
        <v>0</v>
      </c>
      <c r="Y295" s="328">
        <v>0</v>
      </c>
      <c r="Z295" s="328">
        <v>0</v>
      </c>
    </row>
    <row r="296" spans="1:26" s="321" customFormat="1" x14ac:dyDescent="0.3">
      <c r="A296" s="314" t="s">
        <v>711</v>
      </c>
      <c r="B296" s="320">
        <v>0</v>
      </c>
      <c r="C296" s="320">
        <v>0</v>
      </c>
      <c r="D296" s="320">
        <v>0</v>
      </c>
      <c r="E296" s="320">
        <v>0</v>
      </c>
      <c r="F296" s="320">
        <v>0</v>
      </c>
      <c r="G296" s="320">
        <v>0</v>
      </c>
      <c r="H296" s="320">
        <v>0</v>
      </c>
      <c r="I296" s="320">
        <v>0</v>
      </c>
      <c r="J296" s="320">
        <v>0</v>
      </c>
      <c r="K296" s="320">
        <v>0</v>
      </c>
      <c r="L296" s="320">
        <v>0</v>
      </c>
      <c r="M296" s="320">
        <v>0</v>
      </c>
      <c r="N296" s="320">
        <v>0</v>
      </c>
      <c r="O296" s="320">
        <v>0</v>
      </c>
      <c r="P296" s="320">
        <v>0</v>
      </c>
      <c r="Q296" s="320">
        <v>0</v>
      </c>
      <c r="R296" s="320">
        <v>0</v>
      </c>
      <c r="S296" s="316">
        <v>0</v>
      </c>
      <c r="T296" s="317" t="e">
        <v>#DIV/0!</v>
      </c>
      <c r="U296" s="316">
        <v>0</v>
      </c>
      <c r="V296" s="316">
        <v>0</v>
      </c>
      <c r="W296" s="316">
        <v>0</v>
      </c>
      <c r="X296" s="316">
        <v>0</v>
      </c>
      <c r="Y296" s="316">
        <v>0</v>
      </c>
      <c r="Z296" s="316">
        <v>0</v>
      </c>
    </row>
    <row r="297" spans="1:26" x14ac:dyDescent="0.3">
      <c r="A297" s="314" t="s">
        <v>712</v>
      </c>
      <c r="B297" s="315">
        <v>0</v>
      </c>
      <c r="C297" s="315">
        <v>0</v>
      </c>
      <c r="D297" s="315">
        <v>0</v>
      </c>
      <c r="E297" s="315">
        <v>0</v>
      </c>
      <c r="F297" s="315">
        <v>0</v>
      </c>
      <c r="G297" s="315">
        <v>0</v>
      </c>
      <c r="H297" s="315">
        <v>0</v>
      </c>
      <c r="I297" s="315">
        <v>0</v>
      </c>
      <c r="J297" s="315">
        <v>0</v>
      </c>
      <c r="K297" s="315">
        <v>0</v>
      </c>
      <c r="L297" s="315">
        <v>0</v>
      </c>
      <c r="M297" s="315">
        <v>0</v>
      </c>
      <c r="N297" s="315">
        <v>0</v>
      </c>
      <c r="O297" s="315">
        <v>0</v>
      </c>
      <c r="P297" s="315">
        <v>0</v>
      </c>
      <c r="Q297" s="315">
        <v>0</v>
      </c>
      <c r="R297" s="315">
        <v>0</v>
      </c>
      <c r="S297" s="316">
        <v>0</v>
      </c>
      <c r="T297" s="317" t="e">
        <v>#DIV/0!</v>
      </c>
      <c r="U297" s="316">
        <v>0</v>
      </c>
      <c r="V297" s="316">
        <v>0</v>
      </c>
      <c r="W297" s="316">
        <v>0</v>
      </c>
      <c r="X297" s="316">
        <v>0</v>
      </c>
      <c r="Y297" s="316">
        <v>0</v>
      </c>
      <c r="Z297" s="316">
        <v>0</v>
      </c>
    </row>
    <row r="298" spans="1:26" x14ac:dyDescent="0.3">
      <c r="A298" s="322" t="s">
        <v>713</v>
      </c>
      <c r="B298" s="204">
        <v>0</v>
      </c>
      <c r="C298" s="204">
        <v>0</v>
      </c>
      <c r="D298" s="204">
        <v>0</v>
      </c>
      <c r="E298" s="204">
        <v>0</v>
      </c>
      <c r="F298" s="204">
        <v>0</v>
      </c>
      <c r="G298" s="204">
        <v>0</v>
      </c>
      <c r="H298" s="204">
        <v>0</v>
      </c>
      <c r="I298" s="204">
        <v>0</v>
      </c>
      <c r="J298" s="204">
        <v>0</v>
      </c>
      <c r="K298" s="204">
        <v>0</v>
      </c>
      <c r="L298" s="204">
        <v>0</v>
      </c>
      <c r="M298" s="204">
        <v>0</v>
      </c>
      <c r="N298" s="204">
        <v>0</v>
      </c>
      <c r="O298" s="204">
        <v>0</v>
      </c>
      <c r="P298" s="204">
        <v>0</v>
      </c>
      <c r="Q298" s="204">
        <v>0</v>
      </c>
      <c r="R298" s="204">
        <v>0</v>
      </c>
      <c r="S298" s="239">
        <v>0</v>
      </c>
      <c r="T298" s="319" t="e">
        <v>#DIV/0!</v>
      </c>
      <c r="U298" s="239">
        <v>0</v>
      </c>
      <c r="V298" s="239">
        <v>0</v>
      </c>
      <c r="W298" s="239">
        <v>0</v>
      </c>
      <c r="X298" s="239">
        <v>0</v>
      </c>
      <c r="Y298" s="239">
        <v>0</v>
      </c>
      <c r="Z298" s="239">
        <v>0</v>
      </c>
    </row>
    <row r="299" spans="1:26" x14ac:dyDescent="0.3">
      <c r="A299" s="322" t="s">
        <v>714</v>
      </c>
      <c r="B299" s="204">
        <v>0</v>
      </c>
      <c r="C299" s="204">
        <v>0</v>
      </c>
      <c r="D299" s="204">
        <v>0</v>
      </c>
      <c r="E299" s="204">
        <v>0</v>
      </c>
      <c r="F299" s="204">
        <v>0</v>
      </c>
      <c r="G299" s="204">
        <v>0</v>
      </c>
      <c r="H299" s="204">
        <v>0</v>
      </c>
      <c r="I299" s="204">
        <v>0</v>
      </c>
      <c r="J299" s="204">
        <v>0</v>
      </c>
      <c r="K299" s="204">
        <v>0</v>
      </c>
      <c r="L299" s="204">
        <v>0</v>
      </c>
      <c r="M299" s="204">
        <v>0</v>
      </c>
      <c r="N299" s="204">
        <v>0</v>
      </c>
      <c r="O299" s="204">
        <v>0</v>
      </c>
      <c r="P299" s="204">
        <v>0</v>
      </c>
      <c r="Q299" s="204">
        <v>0</v>
      </c>
      <c r="R299" s="204">
        <v>0</v>
      </c>
      <c r="S299" s="239">
        <v>0</v>
      </c>
      <c r="T299" s="319" t="e">
        <v>#DIV/0!</v>
      </c>
      <c r="U299" s="239">
        <v>0</v>
      </c>
      <c r="V299" s="239">
        <v>0</v>
      </c>
      <c r="W299" s="239">
        <v>0</v>
      </c>
      <c r="X299" s="239">
        <v>0</v>
      </c>
      <c r="Y299" s="239">
        <v>0</v>
      </c>
      <c r="Z299" s="239">
        <v>0</v>
      </c>
    </row>
    <row r="300" spans="1:26" x14ac:dyDescent="0.3">
      <c r="A300" s="322" t="s">
        <v>715</v>
      </c>
      <c r="B300" s="204">
        <v>0</v>
      </c>
      <c r="C300" s="204">
        <v>0</v>
      </c>
      <c r="D300" s="204">
        <v>0</v>
      </c>
      <c r="E300" s="204">
        <v>0</v>
      </c>
      <c r="F300" s="204">
        <v>0</v>
      </c>
      <c r="G300" s="204">
        <v>0</v>
      </c>
      <c r="H300" s="204">
        <v>0</v>
      </c>
      <c r="I300" s="204">
        <v>0</v>
      </c>
      <c r="J300" s="204">
        <v>0</v>
      </c>
      <c r="K300" s="204">
        <v>0</v>
      </c>
      <c r="L300" s="204">
        <v>0</v>
      </c>
      <c r="M300" s="204">
        <v>0</v>
      </c>
      <c r="N300" s="204">
        <v>0</v>
      </c>
      <c r="O300" s="204">
        <v>0</v>
      </c>
      <c r="P300" s="204">
        <v>0</v>
      </c>
      <c r="Q300" s="204">
        <v>0</v>
      </c>
      <c r="R300" s="204">
        <v>0</v>
      </c>
      <c r="S300" s="239">
        <v>0</v>
      </c>
      <c r="T300" s="319" t="e">
        <v>#DIV/0!</v>
      </c>
      <c r="U300" s="239">
        <v>0</v>
      </c>
      <c r="V300" s="239">
        <v>0</v>
      </c>
      <c r="W300" s="239">
        <v>0</v>
      </c>
      <c r="X300" s="239">
        <v>0</v>
      </c>
      <c r="Y300" s="239">
        <v>0</v>
      </c>
      <c r="Z300" s="239">
        <v>0</v>
      </c>
    </row>
    <row r="301" spans="1:26" x14ac:dyDescent="0.3">
      <c r="A301" s="314" t="s">
        <v>716</v>
      </c>
      <c r="B301" s="315">
        <v>0</v>
      </c>
      <c r="C301" s="315">
        <v>0</v>
      </c>
      <c r="D301" s="315">
        <v>0</v>
      </c>
      <c r="E301" s="315">
        <v>0</v>
      </c>
      <c r="F301" s="315">
        <v>0</v>
      </c>
      <c r="G301" s="315">
        <v>0</v>
      </c>
      <c r="H301" s="315">
        <v>0</v>
      </c>
      <c r="I301" s="315">
        <v>0</v>
      </c>
      <c r="J301" s="315">
        <v>0</v>
      </c>
      <c r="K301" s="315">
        <v>0</v>
      </c>
      <c r="L301" s="315">
        <v>0</v>
      </c>
      <c r="M301" s="315">
        <v>0</v>
      </c>
      <c r="N301" s="315">
        <v>0</v>
      </c>
      <c r="O301" s="315">
        <v>0</v>
      </c>
      <c r="P301" s="315">
        <v>0</v>
      </c>
      <c r="Q301" s="315">
        <v>0</v>
      </c>
      <c r="R301" s="315">
        <v>0</v>
      </c>
      <c r="S301" s="316">
        <v>0</v>
      </c>
      <c r="T301" s="317" t="e">
        <v>#DIV/0!</v>
      </c>
      <c r="U301" s="316">
        <v>0</v>
      </c>
      <c r="V301" s="316">
        <v>0</v>
      </c>
      <c r="W301" s="316">
        <v>0</v>
      </c>
      <c r="X301" s="316">
        <v>0</v>
      </c>
      <c r="Y301" s="316">
        <v>0</v>
      </c>
      <c r="Z301" s="316">
        <v>0</v>
      </c>
    </row>
    <row r="302" spans="1:26" x14ac:dyDescent="0.3">
      <c r="A302" s="322" t="s">
        <v>717</v>
      </c>
      <c r="B302" s="204">
        <v>0</v>
      </c>
      <c r="C302" s="204">
        <v>0</v>
      </c>
      <c r="D302" s="204">
        <v>0</v>
      </c>
      <c r="E302" s="204">
        <v>0</v>
      </c>
      <c r="F302" s="204">
        <v>0</v>
      </c>
      <c r="G302" s="204">
        <v>0</v>
      </c>
      <c r="H302" s="204">
        <v>0</v>
      </c>
      <c r="I302" s="204">
        <v>0</v>
      </c>
      <c r="J302" s="204">
        <v>0</v>
      </c>
      <c r="K302" s="204">
        <v>0</v>
      </c>
      <c r="L302" s="204">
        <v>0</v>
      </c>
      <c r="M302" s="204">
        <v>0</v>
      </c>
      <c r="N302" s="204">
        <v>0</v>
      </c>
      <c r="O302" s="204">
        <v>0</v>
      </c>
      <c r="P302" s="204">
        <v>0</v>
      </c>
      <c r="Q302" s="204">
        <v>0</v>
      </c>
      <c r="R302" s="204">
        <v>0</v>
      </c>
      <c r="S302" s="239">
        <v>0</v>
      </c>
      <c r="T302" s="319" t="e">
        <v>#DIV/0!</v>
      </c>
      <c r="U302" s="239">
        <v>0</v>
      </c>
      <c r="V302" s="239">
        <v>0</v>
      </c>
      <c r="W302" s="239">
        <v>0</v>
      </c>
      <c r="X302" s="239">
        <v>0</v>
      </c>
      <c r="Y302" s="239">
        <v>0</v>
      </c>
      <c r="Z302" s="239">
        <v>0</v>
      </c>
    </row>
    <row r="303" spans="1:26" x14ac:dyDescent="0.3">
      <c r="A303" s="322" t="s">
        <v>718</v>
      </c>
      <c r="B303" s="204">
        <v>0</v>
      </c>
      <c r="C303" s="204">
        <v>0</v>
      </c>
      <c r="D303" s="204">
        <v>0</v>
      </c>
      <c r="E303" s="204">
        <v>0</v>
      </c>
      <c r="F303" s="204">
        <v>0</v>
      </c>
      <c r="G303" s="204">
        <v>0</v>
      </c>
      <c r="H303" s="204">
        <v>0</v>
      </c>
      <c r="I303" s="204">
        <v>0</v>
      </c>
      <c r="J303" s="204">
        <v>0</v>
      </c>
      <c r="K303" s="204">
        <v>0</v>
      </c>
      <c r="L303" s="204">
        <v>0</v>
      </c>
      <c r="M303" s="204">
        <v>0</v>
      </c>
      <c r="N303" s="204">
        <v>0</v>
      </c>
      <c r="O303" s="204">
        <v>0</v>
      </c>
      <c r="P303" s="204">
        <v>0</v>
      </c>
      <c r="Q303" s="204">
        <v>0</v>
      </c>
      <c r="R303" s="204">
        <v>0</v>
      </c>
      <c r="S303" s="239">
        <v>0</v>
      </c>
      <c r="T303" s="319" t="e">
        <v>#DIV/0!</v>
      </c>
      <c r="U303" s="239">
        <v>0</v>
      </c>
      <c r="V303" s="239">
        <v>0</v>
      </c>
      <c r="W303" s="239">
        <v>0</v>
      </c>
      <c r="X303" s="239">
        <v>0</v>
      </c>
      <c r="Y303" s="239">
        <v>0</v>
      </c>
      <c r="Z303" s="239">
        <v>0</v>
      </c>
    </row>
    <row r="304" spans="1:26" x14ac:dyDescent="0.3">
      <c r="A304" s="322" t="s">
        <v>719</v>
      </c>
      <c r="B304" s="204">
        <v>0</v>
      </c>
      <c r="C304" s="204">
        <v>0</v>
      </c>
      <c r="D304" s="204">
        <v>0</v>
      </c>
      <c r="E304" s="204">
        <v>0</v>
      </c>
      <c r="F304" s="204">
        <v>0</v>
      </c>
      <c r="G304" s="204">
        <v>0</v>
      </c>
      <c r="H304" s="204">
        <v>0</v>
      </c>
      <c r="I304" s="204">
        <v>0</v>
      </c>
      <c r="J304" s="204">
        <v>0</v>
      </c>
      <c r="K304" s="204">
        <v>0</v>
      </c>
      <c r="L304" s="204">
        <v>0</v>
      </c>
      <c r="M304" s="204">
        <v>0</v>
      </c>
      <c r="N304" s="204">
        <v>0</v>
      </c>
      <c r="O304" s="204">
        <v>0</v>
      </c>
      <c r="P304" s="204">
        <v>0</v>
      </c>
      <c r="Q304" s="204">
        <v>0</v>
      </c>
      <c r="R304" s="204">
        <v>0</v>
      </c>
      <c r="S304" s="239">
        <v>0</v>
      </c>
      <c r="T304" s="319" t="e">
        <v>#DIV/0!</v>
      </c>
      <c r="U304" s="239">
        <v>0</v>
      </c>
      <c r="V304" s="239">
        <v>0</v>
      </c>
      <c r="W304" s="239">
        <v>0</v>
      </c>
      <c r="X304" s="239">
        <v>0</v>
      </c>
      <c r="Y304" s="239">
        <v>0</v>
      </c>
      <c r="Z304" s="239">
        <v>0</v>
      </c>
    </row>
    <row r="305" spans="1:26" s="321" customFormat="1" x14ac:dyDescent="0.3">
      <c r="A305" s="314" t="s">
        <v>720</v>
      </c>
      <c r="B305" s="320">
        <v>0</v>
      </c>
      <c r="C305" s="320">
        <v>0</v>
      </c>
      <c r="D305" s="320">
        <v>0</v>
      </c>
      <c r="E305" s="320">
        <v>0</v>
      </c>
      <c r="F305" s="320">
        <v>0</v>
      </c>
      <c r="G305" s="320">
        <v>0</v>
      </c>
      <c r="H305" s="320">
        <v>0</v>
      </c>
      <c r="I305" s="320">
        <v>0</v>
      </c>
      <c r="J305" s="320">
        <v>0</v>
      </c>
      <c r="K305" s="320">
        <v>0</v>
      </c>
      <c r="L305" s="320">
        <v>0</v>
      </c>
      <c r="M305" s="320">
        <v>0</v>
      </c>
      <c r="N305" s="320">
        <v>0</v>
      </c>
      <c r="O305" s="320">
        <v>0</v>
      </c>
      <c r="P305" s="320">
        <v>0</v>
      </c>
      <c r="Q305" s="320">
        <v>0</v>
      </c>
      <c r="R305" s="320">
        <v>0</v>
      </c>
      <c r="S305" s="316">
        <v>0</v>
      </c>
      <c r="T305" s="317" t="e">
        <v>#DIV/0!</v>
      </c>
      <c r="U305" s="316">
        <v>0</v>
      </c>
      <c r="V305" s="316">
        <v>0</v>
      </c>
      <c r="W305" s="316">
        <v>0</v>
      </c>
      <c r="X305" s="316">
        <v>0</v>
      </c>
      <c r="Y305" s="316">
        <v>0</v>
      </c>
      <c r="Z305" s="316">
        <v>0</v>
      </c>
    </row>
    <row r="306" spans="1:26" x14ac:dyDescent="0.3">
      <c r="A306" s="330" t="s">
        <v>1105</v>
      </c>
      <c r="B306" s="331">
        <v>2456314</v>
      </c>
      <c r="C306" s="331">
        <v>2435712</v>
      </c>
      <c r="D306" s="331">
        <v>2297642</v>
      </c>
      <c r="E306" s="331">
        <v>1460563.1917391303</v>
      </c>
      <c r="F306" s="331">
        <v>1055085.77</v>
      </c>
      <c r="G306" s="331">
        <v>77567.239999999991</v>
      </c>
      <c r="H306" s="331">
        <v>67333.599999999991</v>
      </c>
      <c r="I306" s="331">
        <v>139992.37</v>
      </c>
      <c r="J306" s="331">
        <v>89120.54</v>
      </c>
      <c r="K306" s="331">
        <v>109850.35999999999</v>
      </c>
      <c r="L306" s="331">
        <v>130143.84999999999</v>
      </c>
      <c r="M306" s="331">
        <v>152200.58999999997</v>
      </c>
      <c r="N306" s="331">
        <v>147617.05999999997</v>
      </c>
      <c r="O306" s="331">
        <v>129482.95000000001</v>
      </c>
      <c r="P306" s="331">
        <v>0</v>
      </c>
      <c r="Q306" s="331">
        <v>0</v>
      </c>
      <c r="R306" s="331">
        <v>0</v>
      </c>
      <c r="S306" s="332">
        <v>1043308.5599999998</v>
      </c>
      <c r="T306" s="333">
        <v>0.42833822717956793</v>
      </c>
      <c r="U306" s="332">
        <v>1392403.4400000002</v>
      </c>
      <c r="V306" s="332">
        <v>138070</v>
      </c>
      <c r="W306" s="332">
        <v>975148.8082608697</v>
      </c>
      <c r="X306" s="332">
        <v>837078.8082608697</v>
      </c>
      <c r="Y306" s="332">
        <v>405477.42173913028</v>
      </c>
      <c r="Z306" s="332">
        <v>11777.210000000196</v>
      </c>
    </row>
    <row r="307" spans="1:26" x14ac:dyDescent="0.3">
      <c r="A307" s="334" t="s">
        <v>74</v>
      </c>
      <c r="B307" s="335">
        <v>2456314</v>
      </c>
      <c r="C307" s="335">
        <v>2435712</v>
      </c>
      <c r="D307" s="335">
        <v>2297642</v>
      </c>
      <c r="E307" s="335">
        <v>1460563.1917391303</v>
      </c>
      <c r="F307" s="335">
        <v>1055085.77</v>
      </c>
      <c r="G307" s="335">
        <v>77567.239999999991</v>
      </c>
      <c r="H307" s="335">
        <v>67333.599999999991</v>
      </c>
      <c r="I307" s="335">
        <v>139992.37</v>
      </c>
      <c r="J307" s="335">
        <v>89120.54</v>
      </c>
      <c r="K307" s="335">
        <v>109850.35999999999</v>
      </c>
      <c r="L307" s="335">
        <v>130143.84999999999</v>
      </c>
      <c r="M307" s="335">
        <v>152200.58999999997</v>
      </c>
      <c r="N307" s="335">
        <v>147617.05999999997</v>
      </c>
      <c r="O307" s="335">
        <v>129482.95000000001</v>
      </c>
      <c r="P307" s="335">
        <v>0</v>
      </c>
      <c r="Q307" s="335">
        <v>0</v>
      </c>
      <c r="R307" s="335">
        <v>0</v>
      </c>
      <c r="S307" s="336">
        <v>1043308.5599999998</v>
      </c>
      <c r="T307" s="337">
        <v>0.42833822717956793</v>
      </c>
      <c r="U307" s="336">
        <v>1392403.4400000002</v>
      </c>
      <c r="V307" s="336">
        <v>138070</v>
      </c>
      <c r="W307" s="336">
        <v>975148.8082608697</v>
      </c>
      <c r="X307" s="336">
        <v>837078.8082608697</v>
      </c>
      <c r="Y307" s="336">
        <v>405477.42173913028</v>
      </c>
      <c r="Z307" s="336">
        <v>11777.210000000196</v>
      </c>
    </row>
  </sheetData>
  <sheetProtection formatCells="0" formatColumns="0" formatRows="0"/>
  <mergeCells count="26">
    <mergeCell ref="N10:N11"/>
    <mergeCell ref="A2:Z2"/>
    <mergeCell ref="A3:Z3"/>
    <mergeCell ref="A4:Z4"/>
    <mergeCell ref="A7:B7"/>
    <mergeCell ref="A9:Z9"/>
    <mergeCell ref="A10:A12"/>
    <mergeCell ref="B10:B11"/>
    <mergeCell ref="C10:C11"/>
    <mergeCell ref="G10:G11"/>
    <mergeCell ref="H10:H11"/>
    <mergeCell ref="I10:I11"/>
    <mergeCell ref="J10:J11"/>
    <mergeCell ref="K10:K11"/>
    <mergeCell ref="L10:L11"/>
    <mergeCell ref="M10:M11"/>
    <mergeCell ref="W10:W11"/>
    <mergeCell ref="X10:X11"/>
    <mergeCell ref="Y10:Y11"/>
    <mergeCell ref="Z10:Z11"/>
    <mergeCell ref="O10:O11"/>
    <mergeCell ref="P10:P11"/>
    <mergeCell ref="Q10:Q11"/>
    <mergeCell ref="R10:R11"/>
    <mergeCell ref="U10:U11"/>
    <mergeCell ref="V10:V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9AA30-C1C6-46FE-9937-7F91B0D49410}">
  <sheetPr>
    <tabColor theme="5" tint="0.39997558519241921"/>
  </sheetPr>
  <dimension ref="A1:Z307"/>
  <sheetViews>
    <sheetView zoomScale="80" zoomScaleNormal="80" workbookViewId="0">
      <pane ySplit="12" topLeftCell="A58" activePane="bottomLeft" state="frozen"/>
      <selection pane="bottomLeft" activeCell="G73" sqref="G73"/>
    </sheetView>
  </sheetViews>
  <sheetFormatPr defaultColWidth="8.7265625" defaultRowHeight="12" x14ac:dyDescent="0.3"/>
  <cols>
    <col min="1" max="1" width="60.1796875" style="313" customWidth="1"/>
    <col min="2" max="2" width="17.453125" style="313" customWidth="1"/>
    <col min="3" max="3" width="18.453125" style="313" customWidth="1"/>
    <col min="4" max="4" width="19.81640625" style="313" customWidth="1"/>
    <col min="5" max="5" width="16.453125" style="313" customWidth="1"/>
    <col min="6" max="6" width="15.1796875" style="313" customWidth="1"/>
    <col min="7" max="7" width="12.26953125" style="313" customWidth="1"/>
    <col min="8" max="11" width="12.7265625" style="313" bestFit="1" customWidth="1"/>
    <col min="12" max="13" width="12.54296875" style="313" customWidth="1"/>
    <col min="14" max="14" width="12.7265625" style="313" customWidth="1"/>
    <col min="15" max="16" width="12.81640625" style="313" customWidth="1"/>
    <col min="17" max="17" width="13.81640625" style="313" customWidth="1"/>
    <col min="18" max="18" width="12.54296875" style="313" customWidth="1"/>
    <col min="19" max="19" width="15.7265625" style="313" customWidth="1"/>
    <col min="20" max="20" width="10.54296875" style="313" customWidth="1"/>
    <col min="21" max="21" width="13.81640625" style="313" customWidth="1"/>
    <col min="22" max="22" width="18" style="313" customWidth="1"/>
    <col min="23" max="23" width="12.453125" style="313" customWidth="1"/>
    <col min="24" max="24" width="13.54296875" style="313" customWidth="1"/>
    <col min="25" max="25" width="11.81640625" style="313" customWidth="1"/>
    <col min="26" max="26" width="14.54296875" style="313" customWidth="1"/>
    <col min="27" max="16384" width="8.7265625" style="313"/>
  </cols>
  <sheetData>
    <row r="1" spans="1:26" s="215" customFormat="1" x14ac:dyDescent="0.25">
      <c r="A1" s="6"/>
      <c r="B1" s="6"/>
      <c r="C1" s="7"/>
    </row>
    <row r="2" spans="1:26" s="215" customFormat="1" ht="12" customHeight="1" x14ac:dyDescent="0.25">
      <c r="A2" s="420" t="s">
        <v>0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</row>
    <row r="3" spans="1:26" s="215" customFormat="1" ht="15.65" customHeight="1" x14ac:dyDescent="0.25">
      <c r="A3" s="420" t="s">
        <v>1115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</row>
    <row r="4" spans="1:26" s="215" customFormat="1" ht="15.5" x14ac:dyDescent="0.25">
      <c r="A4" s="421">
        <v>2024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</row>
    <row r="5" spans="1:26" s="215" customFormat="1" ht="14.5" x14ac:dyDescent="0.25">
      <c r="A5" s="302" t="s">
        <v>1116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15" customFormat="1" ht="14.5" x14ac:dyDescent="0.25">
      <c r="A6" s="302" t="s">
        <v>1117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215" customFormat="1" ht="15.65" customHeight="1" x14ac:dyDescent="0.25">
      <c r="A7" s="422" t="s">
        <v>1120</v>
      </c>
      <c r="B7" s="422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303"/>
      <c r="X7" s="303"/>
      <c r="Y7" s="303"/>
      <c r="Z7" s="303"/>
    </row>
    <row r="8" spans="1:26" s="215" customForma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304" t="s">
        <v>1</v>
      </c>
    </row>
    <row r="9" spans="1:26" s="215" customFormat="1" x14ac:dyDescent="0.25">
      <c r="A9" s="423" t="s">
        <v>34</v>
      </c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</row>
    <row r="10" spans="1:26" s="215" customFormat="1" ht="24" x14ac:dyDescent="0.25">
      <c r="A10" s="423" t="s">
        <v>1121</v>
      </c>
      <c r="B10" s="423" t="s">
        <v>2</v>
      </c>
      <c r="C10" s="423" t="s">
        <v>3</v>
      </c>
      <c r="D10" s="305" t="s">
        <v>57</v>
      </c>
      <c r="E10" s="305" t="s">
        <v>30</v>
      </c>
      <c r="F10" s="305" t="s">
        <v>58</v>
      </c>
      <c r="G10" s="419" t="s">
        <v>5</v>
      </c>
      <c r="H10" s="419" t="s">
        <v>6</v>
      </c>
      <c r="I10" s="419" t="s">
        <v>7</v>
      </c>
      <c r="J10" s="419" t="s">
        <v>8</v>
      </c>
      <c r="K10" s="419" t="s">
        <v>9</v>
      </c>
      <c r="L10" s="419" t="s">
        <v>10</v>
      </c>
      <c r="M10" s="419" t="s">
        <v>11</v>
      </c>
      <c r="N10" s="419" t="s">
        <v>12</v>
      </c>
      <c r="O10" s="419" t="s">
        <v>13</v>
      </c>
      <c r="P10" s="419" t="s">
        <v>14</v>
      </c>
      <c r="Q10" s="419" t="s">
        <v>15</v>
      </c>
      <c r="R10" s="419" t="s">
        <v>16</v>
      </c>
      <c r="S10" s="305" t="s">
        <v>17</v>
      </c>
      <c r="T10" s="305" t="s">
        <v>18</v>
      </c>
      <c r="U10" s="419" t="s">
        <v>59</v>
      </c>
      <c r="V10" s="419" t="s">
        <v>60</v>
      </c>
      <c r="W10" s="419" t="s">
        <v>32</v>
      </c>
      <c r="X10" s="419" t="s">
        <v>31</v>
      </c>
      <c r="Y10" s="419" t="s">
        <v>61</v>
      </c>
      <c r="Z10" s="419" t="s">
        <v>62</v>
      </c>
    </row>
    <row r="11" spans="1:26" s="215" customFormat="1" ht="12" customHeight="1" x14ac:dyDescent="0.25">
      <c r="A11" s="423"/>
      <c r="B11" s="423"/>
      <c r="C11" s="423"/>
      <c r="D11" s="306" t="s">
        <v>1145</v>
      </c>
      <c r="E11" s="306" t="s">
        <v>1145</v>
      </c>
      <c r="F11" s="306" t="s">
        <v>1145</v>
      </c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306" t="s">
        <v>1145</v>
      </c>
      <c r="T11" s="306" t="s">
        <v>1145</v>
      </c>
      <c r="U11" s="419"/>
      <c r="V11" s="419"/>
      <c r="W11" s="419"/>
      <c r="X11" s="419"/>
      <c r="Y11" s="419"/>
      <c r="Z11" s="419"/>
    </row>
    <row r="12" spans="1:26" s="215" customFormat="1" x14ac:dyDescent="0.25">
      <c r="A12" s="423"/>
      <c r="B12" s="307" t="s">
        <v>20</v>
      </c>
      <c r="C12" s="307" t="s">
        <v>21</v>
      </c>
      <c r="D12" s="307" t="s">
        <v>22</v>
      </c>
      <c r="E12" s="307" t="s">
        <v>23</v>
      </c>
      <c r="F12" s="307" t="s">
        <v>24</v>
      </c>
      <c r="G12" s="307" t="s">
        <v>63</v>
      </c>
      <c r="H12" s="307" t="s">
        <v>63</v>
      </c>
      <c r="I12" s="307" t="s">
        <v>63</v>
      </c>
      <c r="J12" s="307" t="s">
        <v>63</v>
      </c>
      <c r="K12" s="307" t="s">
        <v>63</v>
      </c>
      <c r="L12" s="307" t="s">
        <v>63</v>
      </c>
      <c r="M12" s="307" t="s">
        <v>63</v>
      </c>
      <c r="N12" s="307" t="s">
        <v>63</v>
      </c>
      <c r="O12" s="307" t="s">
        <v>63</v>
      </c>
      <c r="P12" s="307" t="s">
        <v>63</v>
      </c>
      <c r="Q12" s="307" t="s">
        <v>63</v>
      </c>
      <c r="R12" s="307" t="s">
        <v>63</v>
      </c>
      <c r="S12" s="307" t="s">
        <v>64</v>
      </c>
      <c r="T12" s="307" t="s">
        <v>65</v>
      </c>
      <c r="U12" s="307" t="s">
        <v>66</v>
      </c>
      <c r="V12" s="307" t="s">
        <v>67</v>
      </c>
      <c r="W12" s="307" t="s">
        <v>68</v>
      </c>
      <c r="X12" s="307" t="s">
        <v>69</v>
      </c>
      <c r="Y12" s="307" t="s">
        <v>70</v>
      </c>
      <c r="Z12" s="307" t="s">
        <v>71</v>
      </c>
    </row>
    <row r="13" spans="1:26" x14ac:dyDescent="0.3">
      <c r="A13" s="308" t="s">
        <v>428</v>
      </c>
      <c r="B13" s="309">
        <v>0</v>
      </c>
      <c r="C13" s="309">
        <v>0</v>
      </c>
      <c r="D13" s="309">
        <v>0</v>
      </c>
      <c r="E13" s="309">
        <v>0</v>
      </c>
      <c r="F13" s="309">
        <v>0</v>
      </c>
      <c r="G13" s="309">
        <v>0</v>
      </c>
      <c r="H13" s="309">
        <v>0</v>
      </c>
      <c r="I13" s="309">
        <v>0</v>
      </c>
      <c r="J13" s="309">
        <v>0</v>
      </c>
      <c r="K13" s="309">
        <v>0</v>
      </c>
      <c r="L13" s="309">
        <v>0</v>
      </c>
      <c r="M13" s="309">
        <v>0</v>
      </c>
      <c r="N13" s="309">
        <v>0</v>
      </c>
      <c r="O13" s="309">
        <v>0</v>
      </c>
      <c r="P13" s="309">
        <v>0</v>
      </c>
      <c r="Q13" s="309">
        <v>0</v>
      </c>
      <c r="R13" s="309">
        <v>0</v>
      </c>
      <c r="S13" s="310">
        <v>0</v>
      </c>
      <c r="T13" s="311" t="e">
        <v>#DIV/0!</v>
      </c>
      <c r="U13" s="310">
        <v>0</v>
      </c>
      <c r="V13" s="310">
        <v>0</v>
      </c>
      <c r="W13" s="310">
        <v>0</v>
      </c>
      <c r="X13" s="310">
        <v>0</v>
      </c>
      <c r="Y13" s="310">
        <v>0</v>
      </c>
      <c r="Z13" s="310">
        <v>0</v>
      </c>
    </row>
    <row r="14" spans="1:26" x14ac:dyDescent="0.3">
      <c r="A14" s="314" t="s">
        <v>429</v>
      </c>
      <c r="B14" s="315">
        <v>0</v>
      </c>
      <c r="C14" s="315">
        <v>0</v>
      </c>
      <c r="D14" s="315">
        <v>0</v>
      </c>
      <c r="E14" s="315">
        <v>0</v>
      </c>
      <c r="F14" s="315">
        <v>0</v>
      </c>
      <c r="G14" s="315">
        <v>0</v>
      </c>
      <c r="H14" s="315">
        <v>0</v>
      </c>
      <c r="I14" s="315">
        <v>0</v>
      </c>
      <c r="J14" s="315">
        <v>0</v>
      </c>
      <c r="K14" s="315">
        <v>0</v>
      </c>
      <c r="L14" s="315">
        <v>0</v>
      </c>
      <c r="M14" s="315">
        <v>0</v>
      </c>
      <c r="N14" s="315">
        <v>0</v>
      </c>
      <c r="O14" s="315">
        <v>0</v>
      </c>
      <c r="P14" s="315">
        <v>0</v>
      </c>
      <c r="Q14" s="315">
        <v>0</v>
      </c>
      <c r="R14" s="315">
        <v>0</v>
      </c>
      <c r="S14" s="316">
        <v>0</v>
      </c>
      <c r="T14" s="317" t="e">
        <v>#DIV/0!</v>
      </c>
      <c r="U14" s="316">
        <v>0</v>
      </c>
      <c r="V14" s="316">
        <v>0</v>
      </c>
      <c r="W14" s="316">
        <v>0</v>
      </c>
      <c r="X14" s="316">
        <v>0</v>
      </c>
      <c r="Y14" s="316">
        <v>0</v>
      </c>
      <c r="Z14" s="316">
        <v>0</v>
      </c>
    </row>
    <row r="15" spans="1:26" x14ac:dyDescent="0.3">
      <c r="A15" s="318" t="s">
        <v>430</v>
      </c>
      <c r="B15" s="204">
        <v>0</v>
      </c>
      <c r="C15" s="204">
        <v>0</v>
      </c>
      <c r="D15" s="204">
        <v>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  <c r="Q15" s="204">
        <v>0</v>
      </c>
      <c r="R15" s="204">
        <v>0</v>
      </c>
      <c r="S15" s="239">
        <v>0</v>
      </c>
      <c r="T15" s="319" t="e">
        <v>#DIV/0!</v>
      </c>
      <c r="U15" s="239">
        <v>0</v>
      </c>
      <c r="V15" s="239">
        <v>0</v>
      </c>
      <c r="W15" s="239">
        <v>0</v>
      </c>
      <c r="X15" s="239">
        <v>0</v>
      </c>
      <c r="Y15" s="239">
        <v>0</v>
      </c>
      <c r="Z15" s="239">
        <v>0</v>
      </c>
    </row>
    <row r="16" spans="1:26" x14ac:dyDescent="0.3">
      <c r="A16" s="318" t="s">
        <v>431</v>
      </c>
      <c r="B16" s="204">
        <v>0</v>
      </c>
      <c r="C16" s="204">
        <v>0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0</v>
      </c>
      <c r="L16" s="204">
        <v>0</v>
      </c>
      <c r="M16" s="204">
        <v>0</v>
      </c>
      <c r="N16" s="204">
        <v>0</v>
      </c>
      <c r="O16" s="204">
        <v>0</v>
      </c>
      <c r="P16" s="204">
        <v>0</v>
      </c>
      <c r="Q16" s="204">
        <v>0</v>
      </c>
      <c r="R16" s="204">
        <v>0</v>
      </c>
      <c r="S16" s="239">
        <v>0</v>
      </c>
      <c r="T16" s="319" t="e">
        <v>#DIV/0!</v>
      </c>
      <c r="U16" s="239">
        <v>0</v>
      </c>
      <c r="V16" s="239">
        <v>0</v>
      </c>
      <c r="W16" s="239">
        <v>0</v>
      </c>
      <c r="X16" s="239">
        <v>0</v>
      </c>
      <c r="Y16" s="239">
        <v>0</v>
      </c>
      <c r="Z16" s="239">
        <v>0</v>
      </c>
    </row>
    <row r="17" spans="1:26" x14ac:dyDescent="0.3">
      <c r="A17" s="318" t="s">
        <v>432</v>
      </c>
      <c r="B17" s="204">
        <v>0</v>
      </c>
      <c r="C17" s="204">
        <v>0</v>
      </c>
      <c r="D17" s="204">
        <v>0</v>
      </c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0</v>
      </c>
      <c r="L17" s="204">
        <v>0</v>
      </c>
      <c r="M17" s="204">
        <v>0</v>
      </c>
      <c r="N17" s="204">
        <v>0</v>
      </c>
      <c r="O17" s="204">
        <v>0</v>
      </c>
      <c r="P17" s="204">
        <v>0</v>
      </c>
      <c r="Q17" s="204">
        <v>0</v>
      </c>
      <c r="R17" s="204">
        <v>0</v>
      </c>
      <c r="S17" s="239">
        <v>0</v>
      </c>
      <c r="T17" s="319" t="e">
        <v>#DIV/0!</v>
      </c>
      <c r="U17" s="239">
        <v>0</v>
      </c>
      <c r="V17" s="239">
        <v>0</v>
      </c>
      <c r="W17" s="239">
        <v>0</v>
      </c>
      <c r="X17" s="239">
        <v>0</v>
      </c>
      <c r="Y17" s="239">
        <v>0</v>
      </c>
      <c r="Z17" s="239">
        <v>0</v>
      </c>
    </row>
    <row r="18" spans="1:26" x14ac:dyDescent="0.3">
      <c r="A18" s="318" t="s">
        <v>433</v>
      </c>
      <c r="B18" s="204">
        <v>0</v>
      </c>
      <c r="C18" s="204">
        <v>0</v>
      </c>
      <c r="D18" s="204">
        <v>0</v>
      </c>
      <c r="E18" s="204">
        <v>0</v>
      </c>
      <c r="F18" s="204">
        <v>0</v>
      </c>
      <c r="G18" s="204">
        <v>0</v>
      </c>
      <c r="H18" s="204">
        <v>0</v>
      </c>
      <c r="I18" s="204">
        <v>0</v>
      </c>
      <c r="J18" s="204">
        <v>0</v>
      </c>
      <c r="K18" s="204">
        <v>0</v>
      </c>
      <c r="L18" s="204">
        <v>0</v>
      </c>
      <c r="M18" s="204">
        <v>0</v>
      </c>
      <c r="N18" s="204">
        <v>0</v>
      </c>
      <c r="O18" s="204">
        <v>0</v>
      </c>
      <c r="P18" s="204">
        <v>0</v>
      </c>
      <c r="Q18" s="204">
        <v>0</v>
      </c>
      <c r="R18" s="204">
        <v>0</v>
      </c>
      <c r="S18" s="239">
        <v>0</v>
      </c>
      <c r="T18" s="319" t="e">
        <v>#DIV/0!</v>
      </c>
      <c r="U18" s="239">
        <v>0</v>
      </c>
      <c r="V18" s="239">
        <v>0</v>
      </c>
      <c r="W18" s="239">
        <v>0</v>
      </c>
      <c r="X18" s="239">
        <v>0</v>
      </c>
      <c r="Y18" s="239">
        <v>0</v>
      </c>
      <c r="Z18" s="239">
        <v>0</v>
      </c>
    </row>
    <row r="19" spans="1:26" x14ac:dyDescent="0.3">
      <c r="A19" s="318" t="s">
        <v>434</v>
      </c>
      <c r="B19" s="204">
        <v>0</v>
      </c>
      <c r="C19" s="204">
        <v>0</v>
      </c>
      <c r="D19" s="204">
        <v>0</v>
      </c>
      <c r="E19" s="204">
        <v>0</v>
      </c>
      <c r="F19" s="204">
        <v>0</v>
      </c>
      <c r="G19" s="204">
        <v>0</v>
      </c>
      <c r="H19" s="204">
        <v>0</v>
      </c>
      <c r="I19" s="204">
        <v>0</v>
      </c>
      <c r="J19" s="204">
        <v>0</v>
      </c>
      <c r="K19" s="204">
        <v>0</v>
      </c>
      <c r="L19" s="204">
        <v>0</v>
      </c>
      <c r="M19" s="204">
        <v>0</v>
      </c>
      <c r="N19" s="204">
        <v>0</v>
      </c>
      <c r="O19" s="204">
        <v>0</v>
      </c>
      <c r="P19" s="204">
        <v>0</v>
      </c>
      <c r="Q19" s="204">
        <v>0</v>
      </c>
      <c r="R19" s="204">
        <v>0</v>
      </c>
      <c r="S19" s="239">
        <v>0</v>
      </c>
      <c r="T19" s="319" t="e">
        <v>#DIV/0!</v>
      </c>
      <c r="U19" s="239">
        <v>0</v>
      </c>
      <c r="V19" s="239">
        <v>0</v>
      </c>
      <c r="W19" s="239">
        <v>0</v>
      </c>
      <c r="X19" s="239">
        <v>0</v>
      </c>
      <c r="Y19" s="239">
        <v>0</v>
      </c>
      <c r="Z19" s="239">
        <v>0</v>
      </c>
    </row>
    <row r="20" spans="1:26" x14ac:dyDescent="0.3">
      <c r="A20" s="318" t="s">
        <v>435</v>
      </c>
      <c r="B20" s="204">
        <v>0</v>
      </c>
      <c r="C20" s="204">
        <v>0</v>
      </c>
      <c r="D20" s="204">
        <v>0</v>
      </c>
      <c r="E20" s="204">
        <v>0</v>
      </c>
      <c r="F20" s="204">
        <v>0</v>
      </c>
      <c r="G20" s="204">
        <v>0</v>
      </c>
      <c r="H20" s="204">
        <v>0</v>
      </c>
      <c r="I20" s="204">
        <v>0</v>
      </c>
      <c r="J20" s="204">
        <v>0</v>
      </c>
      <c r="K20" s="204">
        <v>0</v>
      </c>
      <c r="L20" s="204">
        <v>0</v>
      </c>
      <c r="M20" s="204">
        <v>0</v>
      </c>
      <c r="N20" s="204">
        <v>0</v>
      </c>
      <c r="O20" s="204">
        <v>0</v>
      </c>
      <c r="P20" s="204">
        <v>0</v>
      </c>
      <c r="Q20" s="204">
        <v>0</v>
      </c>
      <c r="R20" s="204">
        <v>0</v>
      </c>
      <c r="S20" s="239">
        <v>0</v>
      </c>
      <c r="T20" s="319" t="e">
        <v>#DIV/0!</v>
      </c>
      <c r="U20" s="239">
        <v>0</v>
      </c>
      <c r="V20" s="239">
        <v>0</v>
      </c>
      <c r="W20" s="239">
        <v>0</v>
      </c>
      <c r="X20" s="239">
        <v>0</v>
      </c>
      <c r="Y20" s="239">
        <v>0</v>
      </c>
      <c r="Z20" s="239">
        <v>0</v>
      </c>
    </row>
    <row r="21" spans="1:26" x14ac:dyDescent="0.3">
      <c r="A21" s="318" t="s">
        <v>436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0</v>
      </c>
      <c r="L21" s="204">
        <v>0</v>
      </c>
      <c r="M21" s="204">
        <v>0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39">
        <v>0</v>
      </c>
      <c r="T21" s="319" t="e">
        <v>#DIV/0!</v>
      </c>
      <c r="U21" s="239">
        <v>0</v>
      </c>
      <c r="V21" s="239">
        <v>0</v>
      </c>
      <c r="W21" s="239">
        <v>0</v>
      </c>
      <c r="X21" s="239">
        <v>0</v>
      </c>
      <c r="Y21" s="239">
        <v>0</v>
      </c>
      <c r="Z21" s="239">
        <v>0</v>
      </c>
    </row>
    <row r="22" spans="1:26" x14ac:dyDescent="0.3">
      <c r="A22" s="318" t="s">
        <v>437</v>
      </c>
      <c r="B22" s="204">
        <v>0</v>
      </c>
      <c r="C22" s="204">
        <v>0</v>
      </c>
      <c r="D22" s="204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4">
        <v>0</v>
      </c>
      <c r="L22" s="204">
        <v>0</v>
      </c>
      <c r="M22" s="204">
        <v>0</v>
      </c>
      <c r="N22" s="204">
        <v>0</v>
      </c>
      <c r="O22" s="204">
        <v>0</v>
      </c>
      <c r="P22" s="204">
        <v>0</v>
      </c>
      <c r="Q22" s="204">
        <v>0</v>
      </c>
      <c r="R22" s="204">
        <v>0</v>
      </c>
      <c r="S22" s="239">
        <v>0</v>
      </c>
      <c r="T22" s="319" t="e">
        <v>#DIV/0!</v>
      </c>
      <c r="U22" s="239">
        <v>0</v>
      </c>
      <c r="V22" s="239">
        <v>0</v>
      </c>
      <c r="W22" s="239">
        <v>0</v>
      </c>
      <c r="X22" s="239">
        <v>0</v>
      </c>
      <c r="Y22" s="239">
        <v>0</v>
      </c>
      <c r="Z22" s="239">
        <v>0</v>
      </c>
    </row>
    <row r="23" spans="1:26" x14ac:dyDescent="0.3">
      <c r="A23" s="318" t="s">
        <v>438</v>
      </c>
      <c r="B23" s="204">
        <v>0</v>
      </c>
      <c r="C23" s="204">
        <v>0</v>
      </c>
      <c r="D23" s="204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4">
        <v>0</v>
      </c>
      <c r="L23" s="204">
        <v>0</v>
      </c>
      <c r="M23" s="204">
        <v>0</v>
      </c>
      <c r="N23" s="204">
        <v>0</v>
      </c>
      <c r="O23" s="204">
        <v>0</v>
      </c>
      <c r="P23" s="204">
        <v>0</v>
      </c>
      <c r="Q23" s="204">
        <v>0</v>
      </c>
      <c r="R23" s="204">
        <v>0</v>
      </c>
      <c r="S23" s="239">
        <v>0</v>
      </c>
      <c r="T23" s="319" t="e">
        <v>#DIV/0!</v>
      </c>
      <c r="U23" s="239">
        <v>0</v>
      </c>
      <c r="V23" s="239">
        <v>0</v>
      </c>
      <c r="W23" s="239">
        <v>0</v>
      </c>
      <c r="X23" s="239">
        <v>0</v>
      </c>
      <c r="Y23" s="239">
        <v>0</v>
      </c>
      <c r="Z23" s="239">
        <v>0</v>
      </c>
    </row>
    <row r="24" spans="1:26" x14ac:dyDescent="0.3">
      <c r="A24" s="318" t="s">
        <v>439</v>
      </c>
      <c r="B24" s="204">
        <v>0</v>
      </c>
      <c r="C24" s="204">
        <v>0</v>
      </c>
      <c r="D24" s="204">
        <v>0</v>
      </c>
      <c r="E24" s="204">
        <v>0</v>
      </c>
      <c r="F24" s="204">
        <v>0</v>
      </c>
      <c r="G24" s="204">
        <v>0</v>
      </c>
      <c r="H24" s="204">
        <v>0</v>
      </c>
      <c r="I24" s="204">
        <v>0</v>
      </c>
      <c r="J24" s="204">
        <v>0</v>
      </c>
      <c r="K24" s="204">
        <v>0</v>
      </c>
      <c r="L24" s="204">
        <v>0</v>
      </c>
      <c r="M24" s="204">
        <v>0</v>
      </c>
      <c r="N24" s="204">
        <v>0</v>
      </c>
      <c r="O24" s="204">
        <v>0</v>
      </c>
      <c r="P24" s="204">
        <v>0</v>
      </c>
      <c r="Q24" s="204">
        <v>0</v>
      </c>
      <c r="R24" s="204">
        <v>0</v>
      </c>
      <c r="S24" s="239">
        <v>0</v>
      </c>
      <c r="T24" s="319" t="e">
        <v>#DIV/0!</v>
      </c>
      <c r="U24" s="239">
        <v>0</v>
      </c>
      <c r="V24" s="239">
        <v>0</v>
      </c>
      <c r="W24" s="239">
        <v>0</v>
      </c>
      <c r="X24" s="239">
        <v>0</v>
      </c>
      <c r="Y24" s="239">
        <v>0</v>
      </c>
      <c r="Z24" s="239">
        <v>0</v>
      </c>
    </row>
    <row r="25" spans="1:26" x14ac:dyDescent="0.3">
      <c r="A25" s="318" t="s">
        <v>440</v>
      </c>
      <c r="B25" s="204">
        <v>0</v>
      </c>
      <c r="C25" s="204">
        <v>0</v>
      </c>
      <c r="D25" s="204">
        <v>0</v>
      </c>
      <c r="E25" s="204">
        <v>0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0</v>
      </c>
      <c r="L25" s="204">
        <v>0</v>
      </c>
      <c r="M25" s="204">
        <v>0</v>
      </c>
      <c r="N25" s="204">
        <v>0</v>
      </c>
      <c r="O25" s="204">
        <v>0</v>
      </c>
      <c r="P25" s="204">
        <v>0</v>
      </c>
      <c r="Q25" s="204">
        <v>0</v>
      </c>
      <c r="R25" s="204">
        <v>0</v>
      </c>
      <c r="S25" s="239">
        <v>0</v>
      </c>
      <c r="T25" s="319" t="e">
        <v>#DIV/0!</v>
      </c>
      <c r="U25" s="239">
        <v>0</v>
      </c>
      <c r="V25" s="239">
        <v>0</v>
      </c>
      <c r="W25" s="239">
        <v>0</v>
      </c>
      <c r="X25" s="239">
        <v>0</v>
      </c>
      <c r="Y25" s="239">
        <v>0</v>
      </c>
      <c r="Z25" s="239">
        <v>0</v>
      </c>
    </row>
    <row r="26" spans="1:26" x14ac:dyDescent="0.3">
      <c r="A26" s="318" t="s">
        <v>441</v>
      </c>
      <c r="B26" s="204">
        <v>0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04">
        <v>0</v>
      </c>
      <c r="I26" s="204">
        <v>0</v>
      </c>
      <c r="J26" s="204">
        <v>0</v>
      </c>
      <c r="K26" s="204">
        <v>0</v>
      </c>
      <c r="L26" s="204">
        <v>0</v>
      </c>
      <c r="M26" s="204">
        <v>0</v>
      </c>
      <c r="N26" s="204">
        <v>0</v>
      </c>
      <c r="O26" s="204">
        <v>0</v>
      </c>
      <c r="P26" s="204">
        <v>0</v>
      </c>
      <c r="Q26" s="204">
        <v>0</v>
      </c>
      <c r="R26" s="204">
        <v>0</v>
      </c>
      <c r="S26" s="239">
        <v>0</v>
      </c>
      <c r="T26" s="319" t="e">
        <v>#DIV/0!</v>
      </c>
      <c r="U26" s="239">
        <v>0</v>
      </c>
      <c r="V26" s="239">
        <v>0</v>
      </c>
      <c r="W26" s="239">
        <v>0</v>
      </c>
      <c r="X26" s="239">
        <v>0</v>
      </c>
      <c r="Y26" s="239">
        <v>0</v>
      </c>
      <c r="Z26" s="239">
        <v>0</v>
      </c>
    </row>
    <row r="27" spans="1:26" x14ac:dyDescent="0.3">
      <c r="A27" s="314" t="s">
        <v>442</v>
      </c>
      <c r="B27" s="315">
        <v>0</v>
      </c>
      <c r="C27" s="315">
        <v>0</v>
      </c>
      <c r="D27" s="315">
        <v>0</v>
      </c>
      <c r="E27" s="315">
        <v>0</v>
      </c>
      <c r="F27" s="315">
        <v>0</v>
      </c>
      <c r="G27" s="315">
        <v>0</v>
      </c>
      <c r="H27" s="315">
        <v>0</v>
      </c>
      <c r="I27" s="315">
        <v>0</v>
      </c>
      <c r="J27" s="315">
        <v>0</v>
      </c>
      <c r="K27" s="315">
        <v>0</v>
      </c>
      <c r="L27" s="315">
        <v>0</v>
      </c>
      <c r="M27" s="315">
        <v>0</v>
      </c>
      <c r="N27" s="315">
        <v>0</v>
      </c>
      <c r="O27" s="315">
        <v>0</v>
      </c>
      <c r="P27" s="315">
        <v>0</v>
      </c>
      <c r="Q27" s="315">
        <v>0</v>
      </c>
      <c r="R27" s="315">
        <v>0</v>
      </c>
      <c r="S27" s="316">
        <v>0</v>
      </c>
      <c r="T27" s="317" t="e">
        <v>#DIV/0!</v>
      </c>
      <c r="U27" s="316">
        <v>0</v>
      </c>
      <c r="V27" s="316">
        <v>0</v>
      </c>
      <c r="W27" s="316">
        <v>0</v>
      </c>
      <c r="X27" s="316">
        <v>0</v>
      </c>
      <c r="Y27" s="316">
        <v>0</v>
      </c>
      <c r="Z27" s="316">
        <v>0</v>
      </c>
    </row>
    <row r="28" spans="1:26" x14ac:dyDescent="0.3">
      <c r="A28" s="318" t="s">
        <v>443</v>
      </c>
      <c r="B28" s="204">
        <v>0</v>
      </c>
      <c r="C28" s="204">
        <v>0</v>
      </c>
      <c r="D28" s="204">
        <v>0</v>
      </c>
      <c r="E28" s="204">
        <v>0</v>
      </c>
      <c r="F28" s="204">
        <v>0</v>
      </c>
      <c r="G28" s="204">
        <v>0</v>
      </c>
      <c r="H28" s="204">
        <v>0</v>
      </c>
      <c r="I28" s="204">
        <v>0</v>
      </c>
      <c r="J28" s="204">
        <v>0</v>
      </c>
      <c r="K28" s="204">
        <v>0</v>
      </c>
      <c r="L28" s="204">
        <v>0</v>
      </c>
      <c r="M28" s="204">
        <v>0</v>
      </c>
      <c r="N28" s="204">
        <v>0</v>
      </c>
      <c r="O28" s="204">
        <v>0</v>
      </c>
      <c r="P28" s="204">
        <v>0</v>
      </c>
      <c r="Q28" s="204">
        <v>0</v>
      </c>
      <c r="R28" s="204">
        <v>0</v>
      </c>
      <c r="S28" s="239">
        <v>0</v>
      </c>
      <c r="T28" s="319" t="e">
        <v>#DIV/0!</v>
      </c>
      <c r="U28" s="239">
        <v>0</v>
      </c>
      <c r="V28" s="239">
        <v>0</v>
      </c>
      <c r="W28" s="239">
        <v>0</v>
      </c>
      <c r="X28" s="239">
        <v>0</v>
      </c>
      <c r="Y28" s="239">
        <v>0</v>
      </c>
      <c r="Z28" s="239">
        <v>0</v>
      </c>
    </row>
    <row r="29" spans="1:26" x14ac:dyDescent="0.3">
      <c r="A29" s="318" t="s">
        <v>444</v>
      </c>
      <c r="B29" s="204">
        <v>0</v>
      </c>
      <c r="C29" s="204">
        <v>0</v>
      </c>
      <c r="D29" s="204">
        <v>0</v>
      </c>
      <c r="E29" s="204">
        <v>0</v>
      </c>
      <c r="F29" s="204">
        <v>0</v>
      </c>
      <c r="G29" s="204">
        <v>0</v>
      </c>
      <c r="H29" s="204">
        <v>0</v>
      </c>
      <c r="I29" s="204">
        <v>0</v>
      </c>
      <c r="J29" s="204">
        <v>0</v>
      </c>
      <c r="K29" s="204">
        <v>0</v>
      </c>
      <c r="L29" s="204">
        <v>0</v>
      </c>
      <c r="M29" s="204">
        <v>0</v>
      </c>
      <c r="N29" s="204">
        <v>0</v>
      </c>
      <c r="O29" s="204">
        <v>0</v>
      </c>
      <c r="P29" s="204">
        <v>0</v>
      </c>
      <c r="Q29" s="204">
        <v>0</v>
      </c>
      <c r="R29" s="204">
        <v>0</v>
      </c>
      <c r="S29" s="239">
        <v>0</v>
      </c>
      <c r="T29" s="319" t="e">
        <v>#DIV/0!</v>
      </c>
      <c r="U29" s="239">
        <v>0</v>
      </c>
      <c r="V29" s="239">
        <v>0</v>
      </c>
      <c r="W29" s="239">
        <v>0</v>
      </c>
      <c r="X29" s="239">
        <v>0</v>
      </c>
      <c r="Y29" s="239">
        <v>0</v>
      </c>
      <c r="Z29" s="239">
        <v>0</v>
      </c>
    </row>
    <row r="30" spans="1:26" x14ac:dyDescent="0.3">
      <c r="A30" s="318" t="s">
        <v>445</v>
      </c>
      <c r="B30" s="204">
        <v>0</v>
      </c>
      <c r="C30" s="204">
        <v>0</v>
      </c>
      <c r="D30" s="204">
        <v>0</v>
      </c>
      <c r="E30" s="204">
        <v>0</v>
      </c>
      <c r="F30" s="204">
        <v>0</v>
      </c>
      <c r="G30" s="204">
        <v>0</v>
      </c>
      <c r="H30" s="204">
        <v>0</v>
      </c>
      <c r="I30" s="204">
        <v>0</v>
      </c>
      <c r="J30" s="204">
        <v>0</v>
      </c>
      <c r="K30" s="204">
        <v>0</v>
      </c>
      <c r="L30" s="204">
        <v>0</v>
      </c>
      <c r="M30" s="204">
        <v>0</v>
      </c>
      <c r="N30" s="204">
        <v>0</v>
      </c>
      <c r="O30" s="204">
        <v>0</v>
      </c>
      <c r="P30" s="204">
        <v>0</v>
      </c>
      <c r="Q30" s="204">
        <v>0</v>
      </c>
      <c r="R30" s="204">
        <v>0</v>
      </c>
      <c r="S30" s="239">
        <v>0</v>
      </c>
      <c r="T30" s="319" t="e">
        <v>#DIV/0!</v>
      </c>
      <c r="U30" s="239">
        <v>0</v>
      </c>
      <c r="V30" s="239">
        <v>0</v>
      </c>
      <c r="W30" s="239">
        <v>0</v>
      </c>
      <c r="X30" s="239">
        <v>0</v>
      </c>
      <c r="Y30" s="239">
        <v>0</v>
      </c>
      <c r="Z30" s="239">
        <v>0</v>
      </c>
    </row>
    <row r="31" spans="1:26" x14ac:dyDescent="0.3">
      <c r="A31" s="318" t="s">
        <v>446</v>
      </c>
      <c r="B31" s="204">
        <v>0</v>
      </c>
      <c r="C31" s="204">
        <v>0</v>
      </c>
      <c r="D31" s="204">
        <v>0</v>
      </c>
      <c r="E31" s="204">
        <v>0</v>
      </c>
      <c r="F31" s="204">
        <v>0</v>
      </c>
      <c r="G31" s="204">
        <v>0</v>
      </c>
      <c r="H31" s="204">
        <v>0</v>
      </c>
      <c r="I31" s="204">
        <v>0</v>
      </c>
      <c r="J31" s="204">
        <v>0</v>
      </c>
      <c r="K31" s="204">
        <v>0</v>
      </c>
      <c r="L31" s="204">
        <v>0</v>
      </c>
      <c r="M31" s="204">
        <v>0</v>
      </c>
      <c r="N31" s="204">
        <v>0</v>
      </c>
      <c r="O31" s="204">
        <v>0</v>
      </c>
      <c r="P31" s="204">
        <v>0</v>
      </c>
      <c r="Q31" s="204">
        <v>0</v>
      </c>
      <c r="R31" s="204">
        <v>0</v>
      </c>
      <c r="S31" s="239">
        <v>0</v>
      </c>
      <c r="T31" s="319" t="e">
        <v>#DIV/0!</v>
      </c>
      <c r="U31" s="239">
        <v>0</v>
      </c>
      <c r="V31" s="239">
        <v>0</v>
      </c>
      <c r="W31" s="239">
        <v>0</v>
      </c>
      <c r="X31" s="239">
        <v>0</v>
      </c>
      <c r="Y31" s="239">
        <v>0</v>
      </c>
      <c r="Z31" s="239">
        <v>0</v>
      </c>
    </row>
    <row r="32" spans="1:26" x14ac:dyDescent="0.3">
      <c r="A32" s="318" t="s">
        <v>447</v>
      </c>
      <c r="B32" s="204">
        <v>0</v>
      </c>
      <c r="C32" s="204">
        <v>0</v>
      </c>
      <c r="D32" s="204">
        <v>0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0</v>
      </c>
      <c r="L32" s="204">
        <v>0</v>
      </c>
      <c r="M32" s="204">
        <v>0</v>
      </c>
      <c r="N32" s="204">
        <v>0</v>
      </c>
      <c r="O32" s="204">
        <v>0</v>
      </c>
      <c r="P32" s="204">
        <v>0</v>
      </c>
      <c r="Q32" s="204">
        <v>0</v>
      </c>
      <c r="R32" s="204">
        <v>0</v>
      </c>
      <c r="S32" s="239">
        <v>0</v>
      </c>
      <c r="T32" s="319" t="e">
        <v>#DIV/0!</v>
      </c>
      <c r="U32" s="239">
        <v>0</v>
      </c>
      <c r="V32" s="239">
        <v>0</v>
      </c>
      <c r="W32" s="239">
        <v>0</v>
      </c>
      <c r="X32" s="239">
        <v>0</v>
      </c>
      <c r="Y32" s="239">
        <v>0</v>
      </c>
      <c r="Z32" s="239">
        <v>0</v>
      </c>
    </row>
    <row r="33" spans="1:26" x14ac:dyDescent="0.3">
      <c r="A33" s="318" t="s">
        <v>448</v>
      </c>
      <c r="B33" s="204">
        <v>0</v>
      </c>
      <c r="C33" s="204">
        <v>0</v>
      </c>
      <c r="D33" s="204">
        <v>0</v>
      </c>
      <c r="E33" s="204">
        <v>0</v>
      </c>
      <c r="F33" s="204">
        <v>0</v>
      </c>
      <c r="G33" s="204">
        <v>0</v>
      </c>
      <c r="H33" s="204">
        <v>0</v>
      </c>
      <c r="I33" s="204">
        <v>0</v>
      </c>
      <c r="J33" s="204">
        <v>0</v>
      </c>
      <c r="K33" s="204">
        <v>0</v>
      </c>
      <c r="L33" s="204">
        <v>0</v>
      </c>
      <c r="M33" s="204">
        <v>0</v>
      </c>
      <c r="N33" s="204">
        <v>0</v>
      </c>
      <c r="O33" s="204">
        <v>0</v>
      </c>
      <c r="P33" s="204">
        <v>0</v>
      </c>
      <c r="Q33" s="204">
        <v>0</v>
      </c>
      <c r="R33" s="204">
        <v>0</v>
      </c>
      <c r="S33" s="239">
        <v>0</v>
      </c>
      <c r="T33" s="319" t="e">
        <v>#DIV/0!</v>
      </c>
      <c r="U33" s="239">
        <v>0</v>
      </c>
      <c r="V33" s="239">
        <v>0</v>
      </c>
      <c r="W33" s="239">
        <v>0</v>
      </c>
      <c r="X33" s="239">
        <v>0</v>
      </c>
      <c r="Y33" s="239">
        <v>0</v>
      </c>
      <c r="Z33" s="239">
        <v>0</v>
      </c>
    </row>
    <row r="34" spans="1:26" x14ac:dyDescent="0.3">
      <c r="A34" s="318" t="s">
        <v>449</v>
      </c>
      <c r="B34" s="204">
        <v>0</v>
      </c>
      <c r="C34" s="204">
        <v>0</v>
      </c>
      <c r="D34" s="204">
        <v>0</v>
      </c>
      <c r="E34" s="204">
        <v>0</v>
      </c>
      <c r="F34" s="204">
        <v>0</v>
      </c>
      <c r="G34" s="204">
        <v>0</v>
      </c>
      <c r="H34" s="204">
        <v>0</v>
      </c>
      <c r="I34" s="204">
        <v>0</v>
      </c>
      <c r="J34" s="204">
        <v>0</v>
      </c>
      <c r="K34" s="204">
        <v>0</v>
      </c>
      <c r="L34" s="204">
        <v>0</v>
      </c>
      <c r="M34" s="204">
        <v>0</v>
      </c>
      <c r="N34" s="204">
        <v>0</v>
      </c>
      <c r="O34" s="204">
        <v>0</v>
      </c>
      <c r="P34" s="204">
        <v>0</v>
      </c>
      <c r="Q34" s="204">
        <v>0</v>
      </c>
      <c r="R34" s="204">
        <v>0</v>
      </c>
      <c r="S34" s="239">
        <v>0</v>
      </c>
      <c r="T34" s="319" t="e">
        <v>#DIV/0!</v>
      </c>
      <c r="U34" s="239">
        <v>0</v>
      </c>
      <c r="V34" s="239">
        <v>0</v>
      </c>
      <c r="W34" s="239">
        <v>0</v>
      </c>
      <c r="X34" s="239">
        <v>0</v>
      </c>
      <c r="Y34" s="239">
        <v>0</v>
      </c>
      <c r="Z34" s="239">
        <v>0</v>
      </c>
    </row>
    <row r="35" spans="1:26" x14ac:dyDescent="0.3">
      <c r="A35" s="318" t="s">
        <v>450</v>
      </c>
      <c r="B35" s="204">
        <v>0</v>
      </c>
      <c r="C35" s="204">
        <v>0</v>
      </c>
      <c r="D35" s="204">
        <v>0</v>
      </c>
      <c r="E35" s="204">
        <v>0</v>
      </c>
      <c r="F35" s="204">
        <v>0</v>
      </c>
      <c r="G35" s="204">
        <v>0</v>
      </c>
      <c r="H35" s="204">
        <v>0</v>
      </c>
      <c r="I35" s="204">
        <v>0</v>
      </c>
      <c r="J35" s="204">
        <v>0</v>
      </c>
      <c r="K35" s="204">
        <v>0</v>
      </c>
      <c r="L35" s="204">
        <v>0</v>
      </c>
      <c r="M35" s="204">
        <v>0</v>
      </c>
      <c r="N35" s="204">
        <v>0</v>
      </c>
      <c r="O35" s="204">
        <v>0</v>
      </c>
      <c r="P35" s="204">
        <v>0</v>
      </c>
      <c r="Q35" s="204">
        <v>0</v>
      </c>
      <c r="R35" s="204">
        <v>0</v>
      </c>
      <c r="S35" s="239">
        <v>0</v>
      </c>
      <c r="T35" s="319" t="e">
        <v>#DIV/0!</v>
      </c>
      <c r="U35" s="239">
        <v>0</v>
      </c>
      <c r="V35" s="239">
        <v>0</v>
      </c>
      <c r="W35" s="239">
        <v>0</v>
      </c>
      <c r="X35" s="239">
        <v>0</v>
      </c>
      <c r="Y35" s="239">
        <v>0</v>
      </c>
      <c r="Z35" s="239">
        <v>0</v>
      </c>
    </row>
    <row r="36" spans="1:26" x14ac:dyDescent="0.3">
      <c r="A36" s="318" t="s">
        <v>451</v>
      </c>
      <c r="B36" s="204">
        <v>0</v>
      </c>
      <c r="C36" s="204">
        <v>0</v>
      </c>
      <c r="D36" s="204">
        <v>0</v>
      </c>
      <c r="E36" s="204">
        <v>0</v>
      </c>
      <c r="F36" s="204">
        <v>0</v>
      </c>
      <c r="G36" s="204">
        <v>0</v>
      </c>
      <c r="H36" s="204">
        <v>0</v>
      </c>
      <c r="I36" s="204">
        <v>0</v>
      </c>
      <c r="J36" s="204">
        <v>0</v>
      </c>
      <c r="K36" s="204">
        <v>0</v>
      </c>
      <c r="L36" s="204">
        <v>0</v>
      </c>
      <c r="M36" s="204">
        <v>0</v>
      </c>
      <c r="N36" s="204">
        <v>0</v>
      </c>
      <c r="O36" s="204">
        <v>0</v>
      </c>
      <c r="P36" s="204">
        <v>0</v>
      </c>
      <c r="Q36" s="204">
        <v>0</v>
      </c>
      <c r="R36" s="204">
        <v>0</v>
      </c>
      <c r="S36" s="239">
        <v>0</v>
      </c>
      <c r="T36" s="319" t="e">
        <v>#DIV/0!</v>
      </c>
      <c r="U36" s="239">
        <v>0</v>
      </c>
      <c r="V36" s="239">
        <v>0</v>
      </c>
      <c r="W36" s="239">
        <v>0</v>
      </c>
      <c r="X36" s="239">
        <v>0</v>
      </c>
      <c r="Y36" s="239">
        <v>0</v>
      </c>
      <c r="Z36" s="239">
        <v>0</v>
      </c>
    </row>
    <row r="37" spans="1:26" s="321" customFormat="1" x14ac:dyDescent="0.3">
      <c r="A37" s="314" t="s">
        <v>452</v>
      </c>
      <c r="B37" s="320">
        <v>0</v>
      </c>
      <c r="C37" s="320">
        <v>0</v>
      </c>
      <c r="D37" s="320">
        <v>0</v>
      </c>
      <c r="E37" s="320">
        <v>0</v>
      </c>
      <c r="F37" s="320">
        <v>0</v>
      </c>
      <c r="G37" s="320">
        <v>0</v>
      </c>
      <c r="H37" s="320">
        <v>0</v>
      </c>
      <c r="I37" s="320">
        <v>0</v>
      </c>
      <c r="J37" s="320">
        <v>0</v>
      </c>
      <c r="K37" s="320">
        <v>0</v>
      </c>
      <c r="L37" s="320">
        <v>0</v>
      </c>
      <c r="M37" s="320">
        <v>0</v>
      </c>
      <c r="N37" s="320">
        <v>0</v>
      </c>
      <c r="O37" s="320">
        <v>0</v>
      </c>
      <c r="P37" s="320">
        <v>0</v>
      </c>
      <c r="Q37" s="320">
        <v>0</v>
      </c>
      <c r="R37" s="320">
        <v>0</v>
      </c>
      <c r="S37" s="316">
        <v>0</v>
      </c>
      <c r="T37" s="317" t="e">
        <v>#DIV/0!</v>
      </c>
      <c r="U37" s="316">
        <v>0</v>
      </c>
      <c r="V37" s="316">
        <v>0</v>
      </c>
      <c r="W37" s="316">
        <v>0</v>
      </c>
      <c r="X37" s="316">
        <v>0</v>
      </c>
      <c r="Y37" s="316">
        <v>0</v>
      </c>
      <c r="Z37" s="316">
        <v>0</v>
      </c>
    </row>
    <row r="38" spans="1:26" s="321" customFormat="1" x14ac:dyDescent="0.3">
      <c r="A38" s="314" t="s">
        <v>453</v>
      </c>
      <c r="B38" s="320">
        <v>0</v>
      </c>
      <c r="C38" s="320">
        <v>0</v>
      </c>
      <c r="D38" s="320">
        <v>0</v>
      </c>
      <c r="E38" s="320">
        <v>0</v>
      </c>
      <c r="F38" s="320">
        <v>0</v>
      </c>
      <c r="G38" s="320">
        <v>0</v>
      </c>
      <c r="H38" s="320">
        <v>0</v>
      </c>
      <c r="I38" s="320">
        <v>0</v>
      </c>
      <c r="J38" s="320">
        <v>0</v>
      </c>
      <c r="K38" s="320">
        <v>0</v>
      </c>
      <c r="L38" s="320">
        <v>0</v>
      </c>
      <c r="M38" s="320">
        <v>0</v>
      </c>
      <c r="N38" s="320">
        <v>0</v>
      </c>
      <c r="O38" s="320">
        <v>0</v>
      </c>
      <c r="P38" s="320">
        <v>0</v>
      </c>
      <c r="Q38" s="320">
        <v>0</v>
      </c>
      <c r="R38" s="320">
        <v>0</v>
      </c>
      <c r="S38" s="316">
        <v>0</v>
      </c>
      <c r="T38" s="317" t="e">
        <v>#DIV/0!</v>
      </c>
      <c r="U38" s="316">
        <v>0</v>
      </c>
      <c r="V38" s="316">
        <v>0</v>
      </c>
      <c r="W38" s="316">
        <v>0</v>
      </c>
      <c r="X38" s="316">
        <v>0</v>
      </c>
      <c r="Y38" s="316">
        <v>0</v>
      </c>
      <c r="Z38" s="316">
        <v>0</v>
      </c>
    </row>
    <row r="39" spans="1:26" x14ac:dyDescent="0.3">
      <c r="A39" s="308" t="s">
        <v>454</v>
      </c>
      <c r="B39" s="309">
        <v>132355</v>
      </c>
      <c r="C39" s="309">
        <v>146517</v>
      </c>
      <c r="D39" s="309">
        <v>110017</v>
      </c>
      <c r="E39" s="309">
        <v>77726.880000000005</v>
      </c>
      <c r="F39" s="309">
        <v>77726.880000000005</v>
      </c>
      <c r="G39" s="309">
        <v>939</v>
      </c>
      <c r="H39" s="309">
        <v>6412</v>
      </c>
      <c r="I39" s="309">
        <v>11778</v>
      </c>
      <c r="J39" s="309">
        <v>0</v>
      </c>
      <c r="K39" s="309">
        <v>0</v>
      </c>
      <c r="L39" s="309">
        <v>0</v>
      </c>
      <c r="M39" s="309">
        <v>0</v>
      </c>
      <c r="N39" s="309">
        <v>58597.88</v>
      </c>
      <c r="O39" s="309">
        <v>0</v>
      </c>
      <c r="P39" s="309">
        <v>0</v>
      </c>
      <c r="Q39" s="309">
        <v>0</v>
      </c>
      <c r="R39" s="309">
        <v>0</v>
      </c>
      <c r="S39" s="310">
        <v>77726.880000000005</v>
      </c>
      <c r="T39" s="311">
        <v>0.53049734843055762</v>
      </c>
      <c r="U39" s="310">
        <v>68790.12</v>
      </c>
      <c r="V39" s="310">
        <v>36500</v>
      </c>
      <c r="W39" s="310">
        <v>68790.12</v>
      </c>
      <c r="X39" s="310">
        <v>32290.119999999995</v>
      </c>
      <c r="Y39" s="310">
        <v>0</v>
      </c>
      <c r="Z39" s="310">
        <v>0</v>
      </c>
    </row>
    <row r="40" spans="1:26" s="321" customFormat="1" x14ac:dyDescent="0.3">
      <c r="A40" s="314" t="s">
        <v>455</v>
      </c>
      <c r="B40" s="320">
        <v>0</v>
      </c>
      <c r="C40" s="320">
        <v>0</v>
      </c>
      <c r="D40" s="320">
        <v>0</v>
      </c>
      <c r="E40" s="320">
        <v>0</v>
      </c>
      <c r="F40" s="320">
        <v>0</v>
      </c>
      <c r="G40" s="320">
        <v>0</v>
      </c>
      <c r="H40" s="320">
        <v>0</v>
      </c>
      <c r="I40" s="320">
        <v>0</v>
      </c>
      <c r="J40" s="320">
        <v>0</v>
      </c>
      <c r="K40" s="320">
        <v>0</v>
      </c>
      <c r="L40" s="320">
        <v>0</v>
      </c>
      <c r="M40" s="320">
        <v>0</v>
      </c>
      <c r="N40" s="320">
        <v>0</v>
      </c>
      <c r="O40" s="320">
        <v>0</v>
      </c>
      <c r="P40" s="320">
        <v>0</v>
      </c>
      <c r="Q40" s="320">
        <v>0</v>
      </c>
      <c r="R40" s="320">
        <v>0</v>
      </c>
      <c r="S40" s="316">
        <v>0</v>
      </c>
      <c r="T40" s="317" t="e">
        <v>#DIV/0!</v>
      </c>
      <c r="U40" s="316">
        <v>0</v>
      </c>
      <c r="V40" s="316">
        <v>0</v>
      </c>
      <c r="W40" s="316">
        <v>0</v>
      </c>
      <c r="X40" s="316">
        <v>0</v>
      </c>
      <c r="Y40" s="316">
        <v>0</v>
      </c>
      <c r="Z40" s="316">
        <v>0</v>
      </c>
    </row>
    <row r="41" spans="1:26" s="321" customFormat="1" x14ac:dyDescent="0.3">
      <c r="A41" s="314" t="s">
        <v>456</v>
      </c>
      <c r="B41" s="320">
        <v>0</v>
      </c>
      <c r="C41" s="320">
        <v>0</v>
      </c>
      <c r="D41" s="320">
        <v>0</v>
      </c>
      <c r="E41" s="320">
        <v>0</v>
      </c>
      <c r="F41" s="320">
        <v>0</v>
      </c>
      <c r="G41" s="320">
        <v>0</v>
      </c>
      <c r="H41" s="320">
        <v>0</v>
      </c>
      <c r="I41" s="320">
        <v>0</v>
      </c>
      <c r="J41" s="320">
        <v>0</v>
      </c>
      <c r="K41" s="320">
        <v>0</v>
      </c>
      <c r="L41" s="320">
        <v>0</v>
      </c>
      <c r="M41" s="320">
        <v>0</v>
      </c>
      <c r="N41" s="320">
        <v>0</v>
      </c>
      <c r="O41" s="320">
        <v>0</v>
      </c>
      <c r="P41" s="320">
        <v>0</v>
      </c>
      <c r="Q41" s="320">
        <v>0</v>
      </c>
      <c r="R41" s="320">
        <v>0</v>
      </c>
      <c r="S41" s="316">
        <v>0</v>
      </c>
      <c r="T41" s="317" t="e">
        <v>#DIV/0!</v>
      </c>
      <c r="U41" s="316">
        <v>0</v>
      </c>
      <c r="V41" s="316">
        <v>0</v>
      </c>
      <c r="W41" s="316">
        <v>0</v>
      </c>
      <c r="X41" s="316">
        <v>0</v>
      </c>
      <c r="Y41" s="316">
        <v>0</v>
      </c>
      <c r="Z41" s="316">
        <v>0</v>
      </c>
    </row>
    <row r="42" spans="1:26" x14ac:dyDescent="0.3">
      <c r="A42" s="314" t="s">
        <v>457</v>
      </c>
      <c r="B42" s="315">
        <v>0</v>
      </c>
      <c r="C42" s="315">
        <v>0</v>
      </c>
      <c r="D42" s="315">
        <v>0</v>
      </c>
      <c r="E42" s="315">
        <v>0</v>
      </c>
      <c r="F42" s="315">
        <v>0</v>
      </c>
      <c r="G42" s="315">
        <v>0</v>
      </c>
      <c r="H42" s="315">
        <v>0</v>
      </c>
      <c r="I42" s="315">
        <v>0</v>
      </c>
      <c r="J42" s="315">
        <v>0</v>
      </c>
      <c r="K42" s="315">
        <v>0</v>
      </c>
      <c r="L42" s="315">
        <v>0</v>
      </c>
      <c r="M42" s="315">
        <v>0</v>
      </c>
      <c r="N42" s="315">
        <v>0</v>
      </c>
      <c r="O42" s="315">
        <v>0</v>
      </c>
      <c r="P42" s="315">
        <v>0</v>
      </c>
      <c r="Q42" s="315">
        <v>0</v>
      </c>
      <c r="R42" s="315">
        <v>0</v>
      </c>
      <c r="S42" s="316">
        <v>0</v>
      </c>
      <c r="T42" s="317" t="e">
        <v>#DIV/0!</v>
      </c>
      <c r="U42" s="316">
        <v>0</v>
      </c>
      <c r="V42" s="316">
        <v>0</v>
      </c>
      <c r="W42" s="316">
        <v>0</v>
      </c>
      <c r="X42" s="316">
        <v>0</v>
      </c>
      <c r="Y42" s="316">
        <v>0</v>
      </c>
      <c r="Z42" s="316">
        <v>0</v>
      </c>
    </row>
    <row r="43" spans="1:26" x14ac:dyDescent="0.3">
      <c r="A43" s="318" t="s">
        <v>458</v>
      </c>
      <c r="B43" s="204">
        <v>0</v>
      </c>
      <c r="C43" s="204">
        <v>0</v>
      </c>
      <c r="D43" s="204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04">
        <v>0</v>
      </c>
      <c r="L43" s="204">
        <v>0</v>
      </c>
      <c r="M43" s="204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39">
        <v>0</v>
      </c>
      <c r="T43" s="319" t="e">
        <v>#DIV/0!</v>
      </c>
      <c r="U43" s="239">
        <v>0</v>
      </c>
      <c r="V43" s="239">
        <v>0</v>
      </c>
      <c r="W43" s="239">
        <v>0</v>
      </c>
      <c r="X43" s="239">
        <v>0</v>
      </c>
      <c r="Y43" s="239">
        <v>0</v>
      </c>
      <c r="Z43" s="239">
        <v>0</v>
      </c>
    </row>
    <row r="44" spans="1:26" x14ac:dyDescent="0.3">
      <c r="A44" s="318" t="s">
        <v>459</v>
      </c>
      <c r="B44" s="204">
        <v>0</v>
      </c>
      <c r="C44" s="204">
        <v>0</v>
      </c>
      <c r="D44" s="204">
        <v>0</v>
      </c>
      <c r="E44" s="204">
        <v>0</v>
      </c>
      <c r="F44" s="204">
        <v>0</v>
      </c>
      <c r="G44" s="204">
        <v>0</v>
      </c>
      <c r="H44" s="204">
        <v>0</v>
      </c>
      <c r="I44" s="204">
        <v>0</v>
      </c>
      <c r="J44" s="204">
        <v>0</v>
      </c>
      <c r="K44" s="204">
        <v>0</v>
      </c>
      <c r="L44" s="204">
        <v>0</v>
      </c>
      <c r="M44" s="204">
        <v>0</v>
      </c>
      <c r="N44" s="204">
        <v>0</v>
      </c>
      <c r="O44" s="204">
        <v>0</v>
      </c>
      <c r="P44" s="204">
        <v>0</v>
      </c>
      <c r="Q44" s="204">
        <v>0</v>
      </c>
      <c r="R44" s="204">
        <v>0</v>
      </c>
      <c r="S44" s="239">
        <v>0</v>
      </c>
      <c r="T44" s="319" t="e">
        <v>#DIV/0!</v>
      </c>
      <c r="U44" s="239">
        <v>0</v>
      </c>
      <c r="V44" s="239">
        <v>0</v>
      </c>
      <c r="W44" s="239">
        <v>0</v>
      </c>
      <c r="X44" s="239">
        <v>0</v>
      </c>
      <c r="Y44" s="239">
        <v>0</v>
      </c>
      <c r="Z44" s="239">
        <v>0</v>
      </c>
    </row>
    <row r="45" spans="1:26" x14ac:dyDescent="0.3">
      <c r="A45" s="314" t="s">
        <v>460</v>
      </c>
      <c r="B45" s="315">
        <v>0</v>
      </c>
      <c r="C45" s="315">
        <v>0</v>
      </c>
      <c r="D45" s="315">
        <v>0</v>
      </c>
      <c r="E45" s="315">
        <v>0</v>
      </c>
      <c r="F45" s="315">
        <v>0</v>
      </c>
      <c r="G45" s="315">
        <v>0</v>
      </c>
      <c r="H45" s="315">
        <v>0</v>
      </c>
      <c r="I45" s="315">
        <v>0</v>
      </c>
      <c r="J45" s="315">
        <v>0</v>
      </c>
      <c r="K45" s="315">
        <v>0</v>
      </c>
      <c r="L45" s="315">
        <v>0</v>
      </c>
      <c r="M45" s="315">
        <v>0</v>
      </c>
      <c r="N45" s="315">
        <v>0</v>
      </c>
      <c r="O45" s="315">
        <v>0</v>
      </c>
      <c r="P45" s="315">
        <v>0</v>
      </c>
      <c r="Q45" s="315">
        <v>0</v>
      </c>
      <c r="R45" s="315">
        <v>0</v>
      </c>
      <c r="S45" s="316">
        <v>0</v>
      </c>
      <c r="T45" s="317" t="e">
        <v>#DIV/0!</v>
      </c>
      <c r="U45" s="316">
        <v>0</v>
      </c>
      <c r="V45" s="316">
        <v>0</v>
      </c>
      <c r="W45" s="316">
        <v>0</v>
      </c>
      <c r="X45" s="316">
        <v>0</v>
      </c>
      <c r="Y45" s="316">
        <v>0</v>
      </c>
      <c r="Z45" s="316">
        <v>0</v>
      </c>
    </row>
    <row r="46" spans="1:26" x14ac:dyDescent="0.3">
      <c r="A46" s="318" t="s">
        <v>461</v>
      </c>
      <c r="B46" s="204">
        <v>0</v>
      </c>
      <c r="C46" s="204">
        <v>0</v>
      </c>
      <c r="D46" s="204">
        <v>0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4">
        <v>0</v>
      </c>
      <c r="L46" s="204">
        <v>0</v>
      </c>
      <c r="M46" s="204">
        <v>0</v>
      </c>
      <c r="N46" s="204">
        <v>0</v>
      </c>
      <c r="O46" s="204">
        <v>0</v>
      </c>
      <c r="P46" s="204">
        <v>0</v>
      </c>
      <c r="Q46" s="204">
        <v>0</v>
      </c>
      <c r="R46" s="204">
        <v>0</v>
      </c>
      <c r="S46" s="239">
        <v>0</v>
      </c>
      <c r="T46" s="319" t="e">
        <v>#DIV/0!</v>
      </c>
      <c r="U46" s="239">
        <v>0</v>
      </c>
      <c r="V46" s="239">
        <v>0</v>
      </c>
      <c r="W46" s="239">
        <v>0</v>
      </c>
      <c r="X46" s="239">
        <v>0</v>
      </c>
      <c r="Y46" s="239">
        <v>0</v>
      </c>
      <c r="Z46" s="239">
        <v>0</v>
      </c>
    </row>
    <row r="47" spans="1:26" x14ac:dyDescent="0.3">
      <c r="A47" s="318" t="s">
        <v>462</v>
      </c>
      <c r="B47" s="204">
        <v>0</v>
      </c>
      <c r="C47" s="204">
        <v>0</v>
      </c>
      <c r="D47" s="204">
        <v>0</v>
      </c>
      <c r="E47" s="204">
        <v>0</v>
      </c>
      <c r="F47" s="204">
        <v>0</v>
      </c>
      <c r="G47" s="204">
        <v>0</v>
      </c>
      <c r="H47" s="204">
        <v>0</v>
      </c>
      <c r="I47" s="204">
        <v>0</v>
      </c>
      <c r="J47" s="204">
        <v>0</v>
      </c>
      <c r="K47" s="204">
        <v>0</v>
      </c>
      <c r="L47" s="204">
        <v>0</v>
      </c>
      <c r="M47" s="204">
        <v>0</v>
      </c>
      <c r="N47" s="204">
        <v>0</v>
      </c>
      <c r="O47" s="204">
        <v>0</v>
      </c>
      <c r="P47" s="204">
        <v>0</v>
      </c>
      <c r="Q47" s="204">
        <v>0</v>
      </c>
      <c r="R47" s="204">
        <v>0</v>
      </c>
      <c r="S47" s="239">
        <v>0</v>
      </c>
      <c r="T47" s="319" t="e">
        <v>#DIV/0!</v>
      </c>
      <c r="U47" s="239">
        <v>0</v>
      </c>
      <c r="V47" s="239">
        <v>0</v>
      </c>
      <c r="W47" s="239">
        <v>0</v>
      </c>
      <c r="X47" s="239">
        <v>0</v>
      </c>
      <c r="Y47" s="239">
        <v>0</v>
      </c>
      <c r="Z47" s="239">
        <v>0</v>
      </c>
    </row>
    <row r="48" spans="1:26" x14ac:dyDescent="0.3">
      <c r="A48" s="318" t="s">
        <v>463</v>
      </c>
      <c r="B48" s="204">
        <v>0</v>
      </c>
      <c r="C48" s="204">
        <v>0</v>
      </c>
      <c r="D48" s="204">
        <v>0</v>
      </c>
      <c r="E48" s="204">
        <v>0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204">
        <v>0</v>
      </c>
      <c r="L48" s="204">
        <v>0</v>
      </c>
      <c r="M48" s="204">
        <v>0</v>
      </c>
      <c r="N48" s="204">
        <v>0</v>
      </c>
      <c r="O48" s="204">
        <v>0</v>
      </c>
      <c r="P48" s="204">
        <v>0</v>
      </c>
      <c r="Q48" s="204">
        <v>0</v>
      </c>
      <c r="R48" s="204">
        <v>0</v>
      </c>
      <c r="S48" s="239">
        <v>0</v>
      </c>
      <c r="T48" s="319" t="e">
        <v>#DIV/0!</v>
      </c>
      <c r="U48" s="239">
        <v>0</v>
      </c>
      <c r="V48" s="239">
        <v>0</v>
      </c>
      <c r="W48" s="239">
        <v>0</v>
      </c>
      <c r="X48" s="239">
        <v>0</v>
      </c>
      <c r="Y48" s="239">
        <v>0</v>
      </c>
      <c r="Z48" s="239">
        <v>0</v>
      </c>
    </row>
    <row r="49" spans="1:26" x14ac:dyDescent="0.3">
      <c r="A49" s="318" t="s">
        <v>464</v>
      </c>
      <c r="B49" s="204">
        <v>0</v>
      </c>
      <c r="C49" s="204">
        <v>0</v>
      </c>
      <c r="D49" s="204">
        <v>0</v>
      </c>
      <c r="E49" s="204">
        <v>0</v>
      </c>
      <c r="F49" s="204">
        <v>0</v>
      </c>
      <c r="G49" s="204">
        <v>0</v>
      </c>
      <c r="H49" s="204">
        <v>0</v>
      </c>
      <c r="I49" s="204">
        <v>0</v>
      </c>
      <c r="J49" s="204">
        <v>0</v>
      </c>
      <c r="K49" s="204">
        <v>0</v>
      </c>
      <c r="L49" s="204">
        <v>0</v>
      </c>
      <c r="M49" s="204">
        <v>0</v>
      </c>
      <c r="N49" s="204">
        <v>0</v>
      </c>
      <c r="O49" s="204">
        <v>0</v>
      </c>
      <c r="P49" s="204">
        <v>0</v>
      </c>
      <c r="Q49" s="204">
        <v>0</v>
      </c>
      <c r="R49" s="204">
        <v>0</v>
      </c>
      <c r="S49" s="239">
        <v>0</v>
      </c>
      <c r="T49" s="319" t="e">
        <v>#DIV/0!</v>
      </c>
      <c r="U49" s="239">
        <v>0</v>
      </c>
      <c r="V49" s="239">
        <v>0</v>
      </c>
      <c r="W49" s="239">
        <v>0</v>
      </c>
      <c r="X49" s="239">
        <v>0</v>
      </c>
      <c r="Y49" s="239">
        <v>0</v>
      </c>
      <c r="Z49" s="239">
        <v>0</v>
      </c>
    </row>
    <row r="50" spans="1:26" x14ac:dyDescent="0.3">
      <c r="A50" s="314" t="s">
        <v>465</v>
      </c>
      <c r="B50" s="315">
        <v>0</v>
      </c>
      <c r="C50" s="315">
        <v>0</v>
      </c>
      <c r="D50" s="315">
        <v>0</v>
      </c>
      <c r="E50" s="315">
        <v>0</v>
      </c>
      <c r="F50" s="315">
        <v>0</v>
      </c>
      <c r="G50" s="315">
        <v>0</v>
      </c>
      <c r="H50" s="315">
        <v>0</v>
      </c>
      <c r="I50" s="315">
        <v>0</v>
      </c>
      <c r="J50" s="315">
        <v>0</v>
      </c>
      <c r="K50" s="315">
        <v>0</v>
      </c>
      <c r="L50" s="315">
        <v>0</v>
      </c>
      <c r="M50" s="315">
        <v>0</v>
      </c>
      <c r="N50" s="315">
        <v>0</v>
      </c>
      <c r="O50" s="315">
        <v>0</v>
      </c>
      <c r="P50" s="315">
        <v>0</v>
      </c>
      <c r="Q50" s="315">
        <v>0</v>
      </c>
      <c r="R50" s="315">
        <v>0</v>
      </c>
      <c r="S50" s="316">
        <v>0</v>
      </c>
      <c r="T50" s="317" t="e">
        <v>#DIV/0!</v>
      </c>
      <c r="U50" s="316">
        <v>0</v>
      </c>
      <c r="V50" s="316">
        <v>0</v>
      </c>
      <c r="W50" s="316">
        <v>0</v>
      </c>
      <c r="X50" s="316">
        <v>0</v>
      </c>
      <c r="Y50" s="316">
        <v>0</v>
      </c>
      <c r="Z50" s="316">
        <v>0</v>
      </c>
    </row>
    <row r="51" spans="1:26" x14ac:dyDescent="0.3">
      <c r="A51" s="318" t="s">
        <v>466</v>
      </c>
      <c r="B51" s="204">
        <v>0</v>
      </c>
      <c r="C51" s="204">
        <v>0</v>
      </c>
      <c r="D51" s="204">
        <v>0</v>
      </c>
      <c r="E51" s="204">
        <v>0</v>
      </c>
      <c r="F51" s="204">
        <v>0</v>
      </c>
      <c r="G51" s="204">
        <v>0</v>
      </c>
      <c r="H51" s="204">
        <v>0</v>
      </c>
      <c r="I51" s="204">
        <v>0</v>
      </c>
      <c r="J51" s="204">
        <v>0</v>
      </c>
      <c r="K51" s="204">
        <v>0</v>
      </c>
      <c r="L51" s="204">
        <v>0</v>
      </c>
      <c r="M51" s="204">
        <v>0</v>
      </c>
      <c r="N51" s="204">
        <v>0</v>
      </c>
      <c r="O51" s="204">
        <v>0</v>
      </c>
      <c r="P51" s="204">
        <v>0</v>
      </c>
      <c r="Q51" s="204">
        <v>0</v>
      </c>
      <c r="R51" s="204">
        <v>0</v>
      </c>
      <c r="S51" s="239">
        <v>0</v>
      </c>
      <c r="T51" s="319" t="e">
        <v>#DIV/0!</v>
      </c>
      <c r="U51" s="239">
        <v>0</v>
      </c>
      <c r="V51" s="239">
        <v>0</v>
      </c>
      <c r="W51" s="239">
        <v>0</v>
      </c>
      <c r="X51" s="239">
        <v>0</v>
      </c>
      <c r="Y51" s="239">
        <v>0</v>
      </c>
      <c r="Z51" s="239">
        <v>0</v>
      </c>
    </row>
    <row r="52" spans="1:26" x14ac:dyDescent="0.3">
      <c r="A52" s="318" t="s">
        <v>467</v>
      </c>
      <c r="B52" s="204">
        <v>0</v>
      </c>
      <c r="C52" s="204">
        <v>0</v>
      </c>
      <c r="D52" s="204">
        <v>0</v>
      </c>
      <c r="E52" s="204">
        <v>0</v>
      </c>
      <c r="F52" s="204">
        <v>0</v>
      </c>
      <c r="G52" s="204">
        <v>0</v>
      </c>
      <c r="H52" s="204">
        <v>0</v>
      </c>
      <c r="I52" s="204">
        <v>0</v>
      </c>
      <c r="J52" s="204">
        <v>0</v>
      </c>
      <c r="K52" s="204">
        <v>0</v>
      </c>
      <c r="L52" s="204">
        <v>0</v>
      </c>
      <c r="M52" s="204">
        <v>0</v>
      </c>
      <c r="N52" s="204">
        <v>0</v>
      </c>
      <c r="O52" s="204">
        <v>0</v>
      </c>
      <c r="P52" s="204">
        <v>0</v>
      </c>
      <c r="Q52" s="204">
        <v>0</v>
      </c>
      <c r="R52" s="204">
        <v>0</v>
      </c>
      <c r="S52" s="239">
        <v>0</v>
      </c>
      <c r="T52" s="319" t="e">
        <v>#DIV/0!</v>
      </c>
      <c r="U52" s="239">
        <v>0</v>
      </c>
      <c r="V52" s="239">
        <v>0</v>
      </c>
      <c r="W52" s="239">
        <v>0</v>
      </c>
      <c r="X52" s="239">
        <v>0</v>
      </c>
      <c r="Y52" s="239">
        <v>0</v>
      </c>
      <c r="Z52" s="239">
        <v>0</v>
      </c>
    </row>
    <row r="53" spans="1:26" x14ac:dyDescent="0.3">
      <c r="A53" s="318" t="s">
        <v>468</v>
      </c>
      <c r="B53" s="204">
        <v>0</v>
      </c>
      <c r="C53" s="204">
        <v>0</v>
      </c>
      <c r="D53" s="204">
        <v>0</v>
      </c>
      <c r="E53" s="204">
        <v>0</v>
      </c>
      <c r="F53" s="204">
        <v>0</v>
      </c>
      <c r="G53" s="204">
        <v>0</v>
      </c>
      <c r="H53" s="204">
        <v>0</v>
      </c>
      <c r="I53" s="204">
        <v>0</v>
      </c>
      <c r="J53" s="204">
        <v>0</v>
      </c>
      <c r="K53" s="204">
        <v>0</v>
      </c>
      <c r="L53" s="204">
        <v>0</v>
      </c>
      <c r="M53" s="204">
        <v>0</v>
      </c>
      <c r="N53" s="204">
        <v>0</v>
      </c>
      <c r="O53" s="204">
        <v>0</v>
      </c>
      <c r="P53" s="204">
        <v>0</v>
      </c>
      <c r="Q53" s="204">
        <v>0</v>
      </c>
      <c r="R53" s="204">
        <v>0</v>
      </c>
      <c r="S53" s="239">
        <v>0</v>
      </c>
      <c r="T53" s="319" t="e">
        <v>#DIV/0!</v>
      </c>
      <c r="U53" s="239">
        <v>0</v>
      </c>
      <c r="V53" s="239">
        <v>0</v>
      </c>
      <c r="W53" s="239">
        <v>0</v>
      </c>
      <c r="X53" s="239">
        <v>0</v>
      </c>
      <c r="Y53" s="239">
        <v>0</v>
      </c>
      <c r="Z53" s="239">
        <v>0</v>
      </c>
    </row>
    <row r="54" spans="1:26" x14ac:dyDescent="0.3">
      <c r="A54" s="318" t="s">
        <v>469</v>
      </c>
      <c r="B54" s="204">
        <v>0</v>
      </c>
      <c r="C54" s="204">
        <v>0</v>
      </c>
      <c r="D54" s="204">
        <v>0</v>
      </c>
      <c r="E54" s="204">
        <v>0</v>
      </c>
      <c r="F54" s="204">
        <v>0</v>
      </c>
      <c r="G54" s="204">
        <v>0</v>
      </c>
      <c r="H54" s="204">
        <v>0</v>
      </c>
      <c r="I54" s="204">
        <v>0</v>
      </c>
      <c r="J54" s="204">
        <v>0</v>
      </c>
      <c r="K54" s="204">
        <v>0</v>
      </c>
      <c r="L54" s="204">
        <v>0</v>
      </c>
      <c r="M54" s="204">
        <v>0</v>
      </c>
      <c r="N54" s="204">
        <v>0</v>
      </c>
      <c r="O54" s="204">
        <v>0</v>
      </c>
      <c r="P54" s="204">
        <v>0</v>
      </c>
      <c r="Q54" s="204">
        <v>0</v>
      </c>
      <c r="R54" s="204">
        <v>0</v>
      </c>
      <c r="S54" s="239">
        <v>0</v>
      </c>
      <c r="T54" s="319" t="e">
        <v>#DIV/0!</v>
      </c>
      <c r="U54" s="239">
        <v>0</v>
      </c>
      <c r="V54" s="239">
        <v>0</v>
      </c>
      <c r="W54" s="239">
        <v>0</v>
      </c>
      <c r="X54" s="239">
        <v>0</v>
      </c>
      <c r="Y54" s="239">
        <v>0</v>
      </c>
      <c r="Z54" s="239">
        <v>0</v>
      </c>
    </row>
    <row r="55" spans="1:26" s="321" customFormat="1" x14ac:dyDescent="0.3">
      <c r="A55" s="314" t="s">
        <v>470</v>
      </c>
      <c r="B55" s="320">
        <v>0</v>
      </c>
      <c r="C55" s="320">
        <v>0</v>
      </c>
      <c r="D55" s="320">
        <v>0</v>
      </c>
      <c r="E55" s="320">
        <v>0</v>
      </c>
      <c r="F55" s="320">
        <v>0</v>
      </c>
      <c r="G55" s="320">
        <v>0</v>
      </c>
      <c r="H55" s="320">
        <v>0</v>
      </c>
      <c r="I55" s="320">
        <v>0</v>
      </c>
      <c r="J55" s="320">
        <v>0</v>
      </c>
      <c r="K55" s="320">
        <v>0</v>
      </c>
      <c r="L55" s="320">
        <v>0</v>
      </c>
      <c r="M55" s="320">
        <v>0</v>
      </c>
      <c r="N55" s="320">
        <v>0</v>
      </c>
      <c r="O55" s="320">
        <v>0</v>
      </c>
      <c r="P55" s="320">
        <v>0</v>
      </c>
      <c r="Q55" s="320">
        <v>0</v>
      </c>
      <c r="R55" s="320">
        <v>0</v>
      </c>
      <c r="S55" s="316">
        <v>0</v>
      </c>
      <c r="T55" s="317" t="e">
        <v>#DIV/0!</v>
      </c>
      <c r="U55" s="316">
        <v>0</v>
      </c>
      <c r="V55" s="316">
        <v>0</v>
      </c>
      <c r="W55" s="316">
        <v>0</v>
      </c>
      <c r="X55" s="316">
        <v>0</v>
      </c>
      <c r="Y55" s="316">
        <v>0</v>
      </c>
      <c r="Z55" s="316">
        <v>0</v>
      </c>
    </row>
    <row r="56" spans="1:26" s="321" customFormat="1" x14ac:dyDescent="0.3">
      <c r="A56" s="314" t="s">
        <v>471</v>
      </c>
      <c r="B56" s="320">
        <v>0</v>
      </c>
      <c r="C56" s="320">
        <v>0</v>
      </c>
      <c r="D56" s="320">
        <v>0</v>
      </c>
      <c r="E56" s="320">
        <v>0</v>
      </c>
      <c r="F56" s="320">
        <v>0</v>
      </c>
      <c r="G56" s="320">
        <v>0</v>
      </c>
      <c r="H56" s="320">
        <v>0</v>
      </c>
      <c r="I56" s="320">
        <v>0</v>
      </c>
      <c r="J56" s="320">
        <v>0</v>
      </c>
      <c r="K56" s="320">
        <v>0</v>
      </c>
      <c r="L56" s="320">
        <v>0</v>
      </c>
      <c r="M56" s="320">
        <v>0</v>
      </c>
      <c r="N56" s="320">
        <v>0</v>
      </c>
      <c r="O56" s="320">
        <v>0</v>
      </c>
      <c r="P56" s="320">
        <v>0</v>
      </c>
      <c r="Q56" s="320">
        <v>0</v>
      </c>
      <c r="R56" s="320">
        <v>0</v>
      </c>
      <c r="S56" s="316">
        <v>0</v>
      </c>
      <c r="T56" s="317" t="e">
        <v>#DIV/0!</v>
      </c>
      <c r="U56" s="316">
        <v>0</v>
      </c>
      <c r="V56" s="316">
        <v>0</v>
      </c>
      <c r="W56" s="316">
        <v>0</v>
      </c>
      <c r="X56" s="316">
        <v>0</v>
      </c>
      <c r="Y56" s="316">
        <v>0</v>
      </c>
      <c r="Z56" s="316">
        <v>0</v>
      </c>
    </row>
    <row r="57" spans="1:26" s="321" customFormat="1" x14ac:dyDescent="0.3">
      <c r="A57" s="314" t="s">
        <v>472</v>
      </c>
      <c r="B57" s="320">
        <v>0</v>
      </c>
      <c r="C57" s="320">
        <v>0</v>
      </c>
      <c r="D57" s="320">
        <v>0</v>
      </c>
      <c r="E57" s="320">
        <v>0</v>
      </c>
      <c r="F57" s="320">
        <v>0</v>
      </c>
      <c r="G57" s="320">
        <v>0</v>
      </c>
      <c r="H57" s="320">
        <v>0</v>
      </c>
      <c r="I57" s="320">
        <v>0</v>
      </c>
      <c r="J57" s="320">
        <v>0</v>
      </c>
      <c r="K57" s="320">
        <v>0</v>
      </c>
      <c r="L57" s="320">
        <v>0</v>
      </c>
      <c r="M57" s="320">
        <v>0</v>
      </c>
      <c r="N57" s="320">
        <v>0</v>
      </c>
      <c r="O57" s="320">
        <v>0</v>
      </c>
      <c r="P57" s="320">
        <v>0</v>
      </c>
      <c r="Q57" s="320">
        <v>0</v>
      </c>
      <c r="R57" s="320">
        <v>0</v>
      </c>
      <c r="S57" s="316">
        <v>0</v>
      </c>
      <c r="T57" s="317" t="e">
        <v>#DIV/0!</v>
      </c>
      <c r="U57" s="316">
        <v>0</v>
      </c>
      <c r="V57" s="316">
        <v>0</v>
      </c>
      <c r="W57" s="316">
        <v>0</v>
      </c>
      <c r="X57" s="316">
        <v>0</v>
      </c>
      <c r="Y57" s="316">
        <v>0</v>
      </c>
      <c r="Z57" s="316">
        <v>0</v>
      </c>
    </row>
    <row r="58" spans="1:26" s="321" customFormat="1" x14ac:dyDescent="0.3">
      <c r="A58" s="314" t="s">
        <v>473</v>
      </c>
      <c r="B58" s="320">
        <v>0</v>
      </c>
      <c r="C58" s="320">
        <v>0</v>
      </c>
      <c r="D58" s="320">
        <v>0</v>
      </c>
      <c r="E58" s="320">
        <v>0</v>
      </c>
      <c r="F58" s="320">
        <v>0</v>
      </c>
      <c r="G58" s="320">
        <v>0</v>
      </c>
      <c r="H58" s="320">
        <v>0</v>
      </c>
      <c r="I58" s="320">
        <v>0</v>
      </c>
      <c r="J58" s="320">
        <v>0</v>
      </c>
      <c r="K58" s="320">
        <v>0</v>
      </c>
      <c r="L58" s="320">
        <v>0</v>
      </c>
      <c r="M58" s="320">
        <v>0</v>
      </c>
      <c r="N58" s="320">
        <v>0</v>
      </c>
      <c r="O58" s="320">
        <v>0</v>
      </c>
      <c r="P58" s="320">
        <v>0</v>
      </c>
      <c r="Q58" s="320">
        <v>0</v>
      </c>
      <c r="R58" s="320">
        <v>0</v>
      </c>
      <c r="S58" s="316">
        <v>0</v>
      </c>
      <c r="T58" s="317" t="e">
        <v>#DIV/0!</v>
      </c>
      <c r="U58" s="316">
        <v>0</v>
      </c>
      <c r="V58" s="316">
        <v>0</v>
      </c>
      <c r="W58" s="316">
        <v>0</v>
      </c>
      <c r="X58" s="316">
        <v>0</v>
      </c>
      <c r="Y58" s="316">
        <v>0</v>
      </c>
      <c r="Z58" s="316">
        <v>0</v>
      </c>
    </row>
    <row r="59" spans="1:26" x14ac:dyDescent="0.3">
      <c r="A59" s="314" t="s">
        <v>474</v>
      </c>
      <c r="B59" s="315">
        <v>0</v>
      </c>
      <c r="C59" s="315">
        <v>0</v>
      </c>
      <c r="D59" s="315">
        <v>0</v>
      </c>
      <c r="E59" s="315">
        <v>0</v>
      </c>
      <c r="F59" s="315">
        <v>0</v>
      </c>
      <c r="G59" s="315">
        <v>0</v>
      </c>
      <c r="H59" s="315">
        <v>0</v>
      </c>
      <c r="I59" s="315">
        <v>0</v>
      </c>
      <c r="J59" s="315">
        <v>0</v>
      </c>
      <c r="K59" s="315">
        <v>0</v>
      </c>
      <c r="L59" s="315">
        <v>0</v>
      </c>
      <c r="M59" s="315">
        <v>0</v>
      </c>
      <c r="N59" s="315">
        <v>0</v>
      </c>
      <c r="O59" s="315">
        <v>0</v>
      </c>
      <c r="P59" s="315">
        <v>0</v>
      </c>
      <c r="Q59" s="315">
        <v>0</v>
      </c>
      <c r="R59" s="315">
        <v>0</v>
      </c>
      <c r="S59" s="316">
        <v>0</v>
      </c>
      <c r="T59" s="317" t="e">
        <v>#DIV/0!</v>
      </c>
      <c r="U59" s="316">
        <v>0</v>
      </c>
      <c r="V59" s="316">
        <v>0</v>
      </c>
      <c r="W59" s="316">
        <v>0</v>
      </c>
      <c r="X59" s="316">
        <v>0</v>
      </c>
      <c r="Y59" s="316">
        <v>0</v>
      </c>
      <c r="Z59" s="316">
        <v>0</v>
      </c>
    </row>
    <row r="60" spans="1:26" x14ac:dyDescent="0.3">
      <c r="A60" s="318" t="s">
        <v>475</v>
      </c>
      <c r="B60" s="204">
        <v>0</v>
      </c>
      <c r="C60" s="204">
        <v>0</v>
      </c>
      <c r="D60" s="204">
        <v>0</v>
      </c>
      <c r="E60" s="204">
        <v>0</v>
      </c>
      <c r="F60" s="204">
        <v>0</v>
      </c>
      <c r="G60" s="204">
        <v>0</v>
      </c>
      <c r="H60" s="204">
        <v>0</v>
      </c>
      <c r="I60" s="204">
        <v>0</v>
      </c>
      <c r="J60" s="204">
        <v>0</v>
      </c>
      <c r="K60" s="204">
        <v>0</v>
      </c>
      <c r="L60" s="204">
        <v>0</v>
      </c>
      <c r="M60" s="204">
        <v>0</v>
      </c>
      <c r="N60" s="204">
        <v>0</v>
      </c>
      <c r="O60" s="204">
        <v>0</v>
      </c>
      <c r="P60" s="204">
        <v>0</v>
      </c>
      <c r="Q60" s="204">
        <v>0</v>
      </c>
      <c r="R60" s="204">
        <v>0</v>
      </c>
      <c r="S60" s="239">
        <v>0</v>
      </c>
      <c r="T60" s="319" t="e">
        <v>#DIV/0!</v>
      </c>
      <c r="U60" s="239">
        <v>0</v>
      </c>
      <c r="V60" s="239">
        <v>0</v>
      </c>
      <c r="W60" s="239">
        <v>0</v>
      </c>
      <c r="X60" s="239">
        <v>0</v>
      </c>
      <c r="Y60" s="239">
        <v>0</v>
      </c>
      <c r="Z60" s="239">
        <v>0</v>
      </c>
    </row>
    <row r="61" spans="1:26" x14ac:dyDescent="0.3">
      <c r="A61" s="318" t="s">
        <v>476</v>
      </c>
      <c r="B61" s="204">
        <v>0</v>
      </c>
      <c r="C61" s="204">
        <v>0</v>
      </c>
      <c r="D61" s="204">
        <v>0</v>
      </c>
      <c r="E61" s="204">
        <v>0</v>
      </c>
      <c r="F61" s="204">
        <v>0</v>
      </c>
      <c r="G61" s="204">
        <v>0</v>
      </c>
      <c r="H61" s="204">
        <v>0</v>
      </c>
      <c r="I61" s="204">
        <v>0</v>
      </c>
      <c r="J61" s="204">
        <v>0</v>
      </c>
      <c r="K61" s="204">
        <v>0</v>
      </c>
      <c r="L61" s="204">
        <v>0</v>
      </c>
      <c r="M61" s="204">
        <v>0</v>
      </c>
      <c r="N61" s="204">
        <v>0</v>
      </c>
      <c r="O61" s="204">
        <v>0</v>
      </c>
      <c r="P61" s="204">
        <v>0</v>
      </c>
      <c r="Q61" s="204">
        <v>0</v>
      </c>
      <c r="R61" s="204">
        <v>0</v>
      </c>
      <c r="S61" s="239">
        <v>0</v>
      </c>
      <c r="T61" s="319" t="e">
        <v>#DIV/0!</v>
      </c>
      <c r="U61" s="239">
        <v>0</v>
      </c>
      <c r="V61" s="239">
        <v>0</v>
      </c>
      <c r="W61" s="239">
        <v>0</v>
      </c>
      <c r="X61" s="239">
        <v>0</v>
      </c>
      <c r="Y61" s="239">
        <v>0</v>
      </c>
      <c r="Z61" s="239">
        <v>0</v>
      </c>
    </row>
    <row r="62" spans="1:26" x14ac:dyDescent="0.3">
      <c r="A62" s="318" t="s">
        <v>477</v>
      </c>
      <c r="B62" s="204">
        <v>0</v>
      </c>
      <c r="C62" s="204">
        <v>0</v>
      </c>
      <c r="D62" s="204">
        <v>0</v>
      </c>
      <c r="E62" s="204">
        <v>0</v>
      </c>
      <c r="F62" s="204">
        <v>0</v>
      </c>
      <c r="G62" s="204">
        <v>0</v>
      </c>
      <c r="H62" s="204">
        <v>0</v>
      </c>
      <c r="I62" s="204">
        <v>0</v>
      </c>
      <c r="J62" s="204">
        <v>0</v>
      </c>
      <c r="K62" s="204">
        <v>0</v>
      </c>
      <c r="L62" s="204">
        <v>0</v>
      </c>
      <c r="M62" s="204">
        <v>0</v>
      </c>
      <c r="N62" s="204">
        <v>0</v>
      </c>
      <c r="O62" s="204">
        <v>0</v>
      </c>
      <c r="P62" s="204">
        <v>0</v>
      </c>
      <c r="Q62" s="204">
        <v>0</v>
      </c>
      <c r="R62" s="204">
        <v>0</v>
      </c>
      <c r="S62" s="239">
        <v>0</v>
      </c>
      <c r="T62" s="319" t="e">
        <v>#DIV/0!</v>
      </c>
      <c r="U62" s="239">
        <v>0</v>
      </c>
      <c r="V62" s="239">
        <v>0</v>
      </c>
      <c r="W62" s="239">
        <v>0</v>
      </c>
      <c r="X62" s="239">
        <v>0</v>
      </c>
      <c r="Y62" s="239">
        <v>0</v>
      </c>
      <c r="Z62" s="239">
        <v>0</v>
      </c>
    </row>
    <row r="63" spans="1:26" x14ac:dyDescent="0.3">
      <c r="A63" s="318" t="s">
        <v>478</v>
      </c>
      <c r="B63" s="204">
        <v>0</v>
      </c>
      <c r="C63" s="204">
        <v>0</v>
      </c>
      <c r="D63" s="204">
        <v>0</v>
      </c>
      <c r="E63" s="204">
        <v>0</v>
      </c>
      <c r="F63" s="204">
        <v>0</v>
      </c>
      <c r="G63" s="204">
        <v>0</v>
      </c>
      <c r="H63" s="204">
        <v>0</v>
      </c>
      <c r="I63" s="204">
        <v>0</v>
      </c>
      <c r="J63" s="204">
        <v>0</v>
      </c>
      <c r="K63" s="204">
        <v>0</v>
      </c>
      <c r="L63" s="204">
        <v>0</v>
      </c>
      <c r="M63" s="204">
        <v>0</v>
      </c>
      <c r="N63" s="204">
        <v>0</v>
      </c>
      <c r="O63" s="204">
        <v>0</v>
      </c>
      <c r="P63" s="204">
        <v>0</v>
      </c>
      <c r="Q63" s="204">
        <v>0</v>
      </c>
      <c r="R63" s="204">
        <v>0</v>
      </c>
      <c r="S63" s="239">
        <v>0</v>
      </c>
      <c r="T63" s="319" t="e">
        <v>#DIV/0!</v>
      </c>
      <c r="U63" s="239">
        <v>0</v>
      </c>
      <c r="V63" s="239">
        <v>0</v>
      </c>
      <c r="W63" s="239">
        <v>0</v>
      </c>
      <c r="X63" s="239">
        <v>0</v>
      </c>
      <c r="Y63" s="239">
        <v>0</v>
      </c>
      <c r="Z63" s="239">
        <v>0</v>
      </c>
    </row>
    <row r="64" spans="1:26" x14ac:dyDescent="0.3">
      <c r="A64" s="318" t="s">
        <v>479</v>
      </c>
      <c r="B64" s="204">
        <v>0</v>
      </c>
      <c r="C64" s="204">
        <v>0</v>
      </c>
      <c r="D64" s="204">
        <v>0</v>
      </c>
      <c r="E64" s="204">
        <v>0</v>
      </c>
      <c r="F64" s="204">
        <v>0</v>
      </c>
      <c r="G64" s="204">
        <v>0</v>
      </c>
      <c r="H64" s="204">
        <v>0</v>
      </c>
      <c r="I64" s="204">
        <v>0</v>
      </c>
      <c r="J64" s="204">
        <v>0</v>
      </c>
      <c r="K64" s="204">
        <v>0</v>
      </c>
      <c r="L64" s="204">
        <v>0</v>
      </c>
      <c r="M64" s="204">
        <v>0</v>
      </c>
      <c r="N64" s="204">
        <v>0</v>
      </c>
      <c r="O64" s="204">
        <v>0</v>
      </c>
      <c r="P64" s="204">
        <v>0</v>
      </c>
      <c r="Q64" s="204">
        <v>0</v>
      </c>
      <c r="R64" s="204">
        <v>0</v>
      </c>
      <c r="S64" s="239">
        <v>0</v>
      </c>
      <c r="T64" s="319" t="e">
        <v>#DIV/0!</v>
      </c>
      <c r="U64" s="239">
        <v>0</v>
      </c>
      <c r="V64" s="239">
        <v>0</v>
      </c>
      <c r="W64" s="239">
        <v>0</v>
      </c>
      <c r="X64" s="239">
        <v>0</v>
      </c>
      <c r="Y64" s="239">
        <v>0</v>
      </c>
      <c r="Z64" s="239">
        <v>0</v>
      </c>
    </row>
    <row r="65" spans="1:26" x14ac:dyDescent="0.3">
      <c r="A65" s="314" t="s">
        <v>480</v>
      </c>
      <c r="B65" s="315">
        <v>0</v>
      </c>
      <c r="C65" s="315">
        <v>0</v>
      </c>
      <c r="D65" s="315">
        <v>0</v>
      </c>
      <c r="E65" s="315">
        <v>0</v>
      </c>
      <c r="F65" s="315">
        <v>0</v>
      </c>
      <c r="G65" s="315">
        <v>0</v>
      </c>
      <c r="H65" s="315">
        <v>0</v>
      </c>
      <c r="I65" s="315">
        <v>0</v>
      </c>
      <c r="J65" s="315">
        <v>0</v>
      </c>
      <c r="K65" s="315">
        <v>0</v>
      </c>
      <c r="L65" s="315">
        <v>0</v>
      </c>
      <c r="M65" s="315">
        <v>0</v>
      </c>
      <c r="N65" s="315">
        <v>0</v>
      </c>
      <c r="O65" s="315">
        <v>0</v>
      </c>
      <c r="P65" s="315">
        <v>0</v>
      </c>
      <c r="Q65" s="315">
        <v>0</v>
      </c>
      <c r="R65" s="315">
        <v>0</v>
      </c>
      <c r="S65" s="316">
        <v>0</v>
      </c>
      <c r="T65" s="317" t="e">
        <v>#DIV/0!</v>
      </c>
      <c r="U65" s="316">
        <v>0</v>
      </c>
      <c r="V65" s="316">
        <v>0</v>
      </c>
      <c r="W65" s="316">
        <v>0</v>
      </c>
      <c r="X65" s="316">
        <v>0</v>
      </c>
      <c r="Y65" s="316">
        <v>0</v>
      </c>
      <c r="Z65" s="316">
        <v>0</v>
      </c>
    </row>
    <row r="66" spans="1:26" x14ac:dyDescent="0.3">
      <c r="A66" s="318" t="s">
        <v>481</v>
      </c>
      <c r="B66" s="204">
        <v>0</v>
      </c>
      <c r="C66" s="204">
        <v>0</v>
      </c>
      <c r="D66" s="204">
        <v>0</v>
      </c>
      <c r="E66" s="204">
        <v>0</v>
      </c>
      <c r="F66" s="204">
        <v>0</v>
      </c>
      <c r="G66" s="204">
        <v>0</v>
      </c>
      <c r="H66" s="204">
        <v>0</v>
      </c>
      <c r="I66" s="204">
        <v>0</v>
      </c>
      <c r="J66" s="204">
        <v>0</v>
      </c>
      <c r="K66" s="204">
        <v>0</v>
      </c>
      <c r="L66" s="204">
        <v>0</v>
      </c>
      <c r="M66" s="204">
        <v>0</v>
      </c>
      <c r="N66" s="204">
        <v>0</v>
      </c>
      <c r="O66" s="204">
        <v>0</v>
      </c>
      <c r="P66" s="204">
        <v>0</v>
      </c>
      <c r="Q66" s="204">
        <v>0</v>
      </c>
      <c r="R66" s="204">
        <v>0</v>
      </c>
      <c r="S66" s="239">
        <v>0</v>
      </c>
      <c r="T66" s="319" t="e">
        <v>#DIV/0!</v>
      </c>
      <c r="U66" s="239">
        <v>0</v>
      </c>
      <c r="V66" s="239">
        <v>0</v>
      </c>
      <c r="W66" s="239">
        <v>0</v>
      </c>
      <c r="X66" s="239">
        <v>0</v>
      </c>
      <c r="Y66" s="239">
        <v>0</v>
      </c>
      <c r="Z66" s="239">
        <v>0</v>
      </c>
    </row>
    <row r="67" spans="1:26" x14ac:dyDescent="0.3">
      <c r="A67" s="318" t="s">
        <v>482</v>
      </c>
      <c r="B67" s="204">
        <v>0</v>
      </c>
      <c r="C67" s="204">
        <v>0</v>
      </c>
      <c r="D67" s="204">
        <v>0</v>
      </c>
      <c r="E67" s="204">
        <v>0</v>
      </c>
      <c r="F67" s="204">
        <v>0</v>
      </c>
      <c r="G67" s="204">
        <v>0</v>
      </c>
      <c r="H67" s="204">
        <v>0</v>
      </c>
      <c r="I67" s="204">
        <v>0</v>
      </c>
      <c r="J67" s="204">
        <v>0</v>
      </c>
      <c r="K67" s="204">
        <v>0</v>
      </c>
      <c r="L67" s="204">
        <v>0</v>
      </c>
      <c r="M67" s="204">
        <v>0</v>
      </c>
      <c r="N67" s="204">
        <v>0</v>
      </c>
      <c r="O67" s="204">
        <v>0</v>
      </c>
      <c r="P67" s="204">
        <v>0</v>
      </c>
      <c r="Q67" s="204">
        <v>0</v>
      </c>
      <c r="R67" s="204">
        <v>0</v>
      </c>
      <c r="S67" s="239">
        <v>0</v>
      </c>
      <c r="T67" s="319" t="e">
        <v>#DIV/0!</v>
      </c>
      <c r="U67" s="239">
        <v>0</v>
      </c>
      <c r="V67" s="239">
        <v>0</v>
      </c>
      <c r="W67" s="239">
        <v>0</v>
      </c>
      <c r="X67" s="239">
        <v>0</v>
      </c>
      <c r="Y67" s="239">
        <v>0</v>
      </c>
      <c r="Z67" s="239">
        <v>0</v>
      </c>
    </row>
    <row r="68" spans="1:26" x14ac:dyDescent="0.3">
      <c r="A68" s="318" t="s">
        <v>483</v>
      </c>
      <c r="B68" s="204">
        <v>0</v>
      </c>
      <c r="C68" s="204">
        <v>0</v>
      </c>
      <c r="D68" s="204">
        <v>0</v>
      </c>
      <c r="E68" s="204">
        <v>0</v>
      </c>
      <c r="F68" s="204">
        <v>0</v>
      </c>
      <c r="G68" s="204">
        <v>0</v>
      </c>
      <c r="H68" s="204">
        <v>0</v>
      </c>
      <c r="I68" s="204">
        <v>0</v>
      </c>
      <c r="J68" s="204">
        <v>0</v>
      </c>
      <c r="K68" s="204">
        <v>0</v>
      </c>
      <c r="L68" s="204">
        <v>0</v>
      </c>
      <c r="M68" s="204">
        <v>0</v>
      </c>
      <c r="N68" s="204">
        <v>0</v>
      </c>
      <c r="O68" s="204">
        <v>0</v>
      </c>
      <c r="P68" s="204">
        <v>0</v>
      </c>
      <c r="Q68" s="204">
        <v>0</v>
      </c>
      <c r="R68" s="204">
        <v>0</v>
      </c>
      <c r="S68" s="239">
        <v>0</v>
      </c>
      <c r="T68" s="319" t="e">
        <v>#DIV/0!</v>
      </c>
      <c r="U68" s="239">
        <v>0</v>
      </c>
      <c r="V68" s="239">
        <v>0</v>
      </c>
      <c r="W68" s="239">
        <v>0</v>
      </c>
      <c r="X68" s="239">
        <v>0</v>
      </c>
      <c r="Y68" s="239">
        <v>0</v>
      </c>
      <c r="Z68" s="239">
        <v>0</v>
      </c>
    </row>
    <row r="69" spans="1:26" x14ac:dyDescent="0.3">
      <c r="A69" s="318" t="s">
        <v>484</v>
      </c>
      <c r="B69" s="204">
        <v>0</v>
      </c>
      <c r="C69" s="204">
        <v>0</v>
      </c>
      <c r="D69" s="204">
        <v>0</v>
      </c>
      <c r="E69" s="204">
        <v>0</v>
      </c>
      <c r="F69" s="204">
        <v>0</v>
      </c>
      <c r="G69" s="204">
        <v>0</v>
      </c>
      <c r="H69" s="204">
        <v>0</v>
      </c>
      <c r="I69" s="204">
        <v>0</v>
      </c>
      <c r="J69" s="204">
        <v>0</v>
      </c>
      <c r="K69" s="204">
        <v>0</v>
      </c>
      <c r="L69" s="204">
        <v>0</v>
      </c>
      <c r="M69" s="204">
        <v>0</v>
      </c>
      <c r="N69" s="204">
        <v>0</v>
      </c>
      <c r="O69" s="204">
        <v>0</v>
      </c>
      <c r="P69" s="204">
        <v>0</v>
      </c>
      <c r="Q69" s="204">
        <v>0</v>
      </c>
      <c r="R69" s="204">
        <v>0</v>
      </c>
      <c r="S69" s="239">
        <v>0</v>
      </c>
      <c r="T69" s="319" t="e">
        <v>#DIV/0!</v>
      </c>
      <c r="U69" s="239">
        <v>0</v>
      </c>
      <c r="V69" s="239">
        <v>0</v>
      </c>
      <c r="W69" s="239">
        <v>0</v>
      </c>
      <c r="X69" s="239">
        <v>0</v>
      </c>
      <c r="Y69" s="239">
        <v>0</v>
      </c>
      <c r="Z69" s="239">
        <v>0</v>
      </c>
    </row>
    <row r="70" spans="1:26" x14ac:dyDescent="0.3">
      <c r="A70" s="318" t="s">
        <v>485</v>
      </c>
      <c r="B70" s="204">
        <v>0</v>
      </c>
      <c r="C70" s="204">
        <v>0</v>
      </c>
      <c r="D70" s="204">
        <v>0</v>
      </c>
      <c r="E70" s="204">
        <v>0</v>
      </c>
      <c r="F70" s="204">
        <v>0</v>
      </c>
      <c r="G70" s="204">
        <v>0</v>
      </c>
      <c r="H70" s="204">
        <v>0</v>
      </c>
      <c r="I70" s="204">
        <v>0</v>
      </c>
      <c r="J70" s="204">
        <v>0</v>
      </c>
      <c r="K70" s="204">
        <v>0</v>
      </c>
      <c r="L70" s="204">
        <v>0</v>
      </c>
      <c r="M70" s="204">
        <v>0</v>
      </c>
      <c r="N70" s="204">
        <v>0</v>
      </c>
      <c r="O70" s="204">
        <v>0</v>
      </c>
      <c r="P70" s="204">
        <v>0</v>
      </c>
      <c r="Q70" s="204">
        <v>0</v>
      </c>
      <c r="R70" s="204">
        <v>0</v>
      </c>
      <c r="S70" s="239">
        <v>0</v>
      </c>
      <c r="T70" s="319" t="e">
        <v>#DIV/0!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</row>
    <row r="71" spans="1:26" x14ac:dyDescent="0.3">
      <c r="A71" s="318" t="s">
        <v>486</v>
      </c>
      <c r="B71" s="204">
        <v>0</v>
      </c>
      <c r="C71" s="204">
        <v>0</v>
      </c>
      <c r="D71" s="204">
        <v>0</v>
      </c>
      <c r="E71" s="204">
        <v>0</v>
      </c>
      <c r="F71" s="204">
        <v>0</v>
      </c>
      <c r="G71" s="204">
        <v>0</v>
      </c>
      <c r="H71" s="204">
        <v>0</v>
      </c>
      <c r="I71" s="204">
        <v>0</v>
      </c>
      <c r="J71" s="204">
        <v>0</v>
      </c>
      <c r="K71" s="204">
        <v>0</v>
      </c>
      <c r="L71" s="204">
        <v>0</v>
      </c>
      <c r="M71" s="204">
        <v>0</v>
      </c>
      <c r="N71" s="204">
        <v>0</v>
      </c>
      <c r="O71" s="204">
        <v>0</v>
      </c>
      <c r="P71" s="204">
        <v>0</v>
      </c>
      <c r="Q71" s="204">
        <v>0</v>
      </c>
      <c r="R71" s="204">
        <v>0</v>
      </c>
      <c r="S71" s="239">
        <v>0</v>
      </c>
      <c r="T71" s="319" t="e">
        <v>#DIV/0!</v>
      </c>
      <c r="U71" s="239">
        <v>0</v>
      </c>
      <c r="V71" s="239">
        <v>0</v>
      </c>
      <c r="W71" s="239">
        <v>0</v>
      </c>
      <c r="X71" s="239">
        <v>0</v>
      </c>
      <c r="Y71" s="239">
        <v>0</v>
      </c>
      <c r="Z71" s="239">
        <v>0</v>
      </c>
    </row>
    <row r="72" spans="1:26" x14ac:dyDescent="0.3">
      <c r="A72" s="314" t="s">
        <v>487</v>
      </c>
      <c r="B72" s="315">
        <v>0</v>
      </c>
      <c r="C72" s="315">
        <v>0</v>
      </c>
      <c r="D72" s="315">
        <v>0</v>
      </c>
      <c r="E72" s="315">
        <v>0</v>
      </c>
      <c r="F72" s="315">
        <v>0</v>
      </c>
      <c r="G72" s="315">
        <v>0</v>
      </c>
      <c r="H72" s="315">
        <v>0</v>
      </c>
      <c r="I72" s="315">
        <v>0</v>
      </c>
      <c r="J72" s="315">
        <v>0</v>
      </c>
      <c r="K72" s="315">
        <v>0</v>
      </c>
      <c r="L72" s="315">
        <v>0</v>
      </c>
      <c r="M72" s="315">
        <v>0</v>
      </c>
      <c r="N72" s="315">
        <v>0</v>
      </c>
      <c r="O72" s="315">
        <v>0</v>
      </c>
      <c r="P72" s="315">
        <v>0</v>
      </c>
      <c r="Q72" s="315">
        <v>0</v>
      </c>
      <c r="R72" s="315">
        <v>0</v>
      </c>
      <c r="S72" s="316">
        <v>0</v>
      </c>
      <c r="T72" s="317" t="e">
        <v>#DIV/0!</v>
      </c>
      <c r="U72" s="316">
        <v>0</v>
      </c>
      <c r="V72" s="316">
        <v>0</v>
      </c>
      <c r="W72" s="316">
        <v>0</v>
      </c>
      <c r="X72" s="316">
        <v>0</v>
      </c>
      <c r="Y72" s="316">
        <v>0</v>
      </c>
      <c r="Z72" s="316">
        <v>0</v>
      </c>
    </row>
    <row r="73" spans="1:26" x14ac:dyDescent="0.3">
      <c r="A73" s="318" t="s">
        <v>488</v>
      </c>
      <c r="B73" s="204">
        <v>0</v>
      </c>
      <c r="C73" s="204">
        <v>0</v>
      </c>
      <c r="D73" s="204">
        <v>0</v>
      </c>
      <c r="E73" s="204">
        <v>0</v>
      </c>
      <c r="F73" s="204">
        <v>0</v>
      </c>
      <c r="G73" s="204">
        <v>0</v>
      </c>
      <c r="H73" s="204">
        <v>0</v>
      </c>
      <c r="I73" s="204">
        <v>0</v>
      </c>
      <c r="J73" s="204">
        <v>0</v>
      </c>
      <c r="K73" s="204">
        <v>0</v>
      </c>
      <c r="L73" s="204">
        <v>0</v>
      </c>
      <c r="M73" s="204">
        <v>0</v>
      </c>
      <c r="N73" s="204">
        <v>0</v>
      </c>
      <c r="O73" s="204">
        <v>0</v>
      </c>
      <c r="P73" s="204">
        <v>0</v>
      </c>
      <c r="Q73" s="204">
        <v>0</v>
      </c>
      <c r="R73" s="204">
        <v>0</v>
      </c>
      <c r="S73" s="239">
        <v>0</v>
      </c>
      <c r="T73" s="319" t="e">
        <v>#DIV/0!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</row>
    <row r="74" spans="1:26" x14ac:dyDescent="0.3">
      <c r="A74" s="318" t="s">
        <v>489</v>
      </c>
      <c r="B74" s="204">
        <v>0</v>
      </c>
      <c r="C74" s="204">
        <v>0</v>
      </c>
      <c r="D74" s="204">
        <v>0</v>
      </c>
      <c r="E74" s="204">
        <v>0</v>
      </c>
      <c r="F74" s="204">
        <v>0</v>
      </c>
      <c r="G74" s="204">
        <v>0</v>
      </c>
      <c r="H74" s="204">
        <v>0</v>
      </c>
      <c r="I74" s="204">
        <v>0</v>
      </c>
      <c r="J74" s="204">
        <v>0</v>
      </c>
      <c r="K74" s="204">
        <v>0</v>
      </c>
      <c r="L74" s="204">
        <v>0</v>
      </c>
      <c r="M74" s="204">
        <v>0</v>
      </c>
      <c r="N74" s="204">
        <v>0</v>
      </c>
      <c r="O74" s="204">
        <v>0</v>
      </c>
      <c r="P74" s="204">
        <v>0</v>
      </c>
      <c r="Q74" s="204">
        <v>0</v>
      </c>
      <c r="R74" s="204">
        <v>0</v>
      </c>
      <c r="S74" s="239">
        <v>0</v>
      </c>
      <c r="T74" s="319" t="e">
        <v>#DIV/0!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</row>
    <row r="75" spans="1:26" s="321" customFormat="1" x14ac:dyDescent="0.3">
      <c r="A75" s="314" t="s">
        <v>490</v>
      </c>
      <c r="B75" s="320">
        <v>0</v>
      </c>
      <c r="C75" s="320">
        <v>0</v>
      </c>
      <c r="D75" s="320">
        <v>0</v>
      </c>
      <c r="E75" s="320">
        <v>0</v>
      </c>
      <c r="F75" s="320">
        <v>0</v>
      </c>
      <c r="G75" s="320">
        <v>0</v>
      </c>
      <c r="H75" s="320">
        <v>0</v>
      </c>
      <c r="I75" s="320">
        <v>0</v>
      </c>
      <c r="J75" s="320">
        <v>0</v>
      </c>
      <c r="K75" s="320">
        <v>0</v>
      </c>
      <c r="L75" s="320">
        <v>0</v>
      </c>
      <c r="M75" s="320">
        <v>0</v>
      </c>
      <c r="N75" s="320">
        <v>0</v>
      </c>
      <c r="O75" s="320">
        <v>0</v>
      </c>
      <c r="P75" s="320">
        <v>0</v>
      </c>
      <c r="Q75" s="320">
        <v>0</v>
      </c>
      <c r="R75" s="320">
        <v>0</v>
      </c>
      <c r="S75" s="316">
        <v>0</v>
      </c>
      <c r="T75" s="317" t="e">
        <v>#DIV/0!</v>
      </c>
      <c r="U75" s="316">
        <v>0</v>
      </c>
      <c r="V75" s="316">
        <v>0</v>
      </c>
      <c r="W75" s="316">
        <v>0</v>
      </c>
      <c r="X75" s="316">
        <v>0</v>
      </c>
      <c r="Y75" s="316">
        <v>0</v>
      </c>
      <c r="Z75" s="316">
        <v>0</v>
      </c>
    </row>
    <row r="76" spans="1:26" s="321" customFormat="1" x14ac:dyDescent="0.3">
      <c r="A76" s="314" t="s">
        <v>491</v>
      </c>
      <c r="B76" s="320">
        <v>0</v>
      </c>
      <c r="C76" s="320">
        <v>0</v>
      </c>
      <c r="D76" s="320">
        <v>0</v>
      </c>
      <c r="E76" s="320">
        <v>0</v>
      </c>
      <c r="F76" s="320">
        <v>0</v>
      </c>
      <c r="G76" s="320">
        <v>0</v>
      </c>
      <c r="H76" s="320">
        <v>0</v>
      </c>
      <c r="I76" s="320">
        <v>0</v>
      </c>
      <c r="J76" s="320">
        <v>0</v>
      </c>
      <c r="K76" s="320">
        <v>0</v>
      </c>
      <c r="L76" s="320">
        <v>0</v>
      </c>
      <c r="M76" s="320">
        <v>0</v>
      </c>
      <c r="N76" s="320">
        <v>0</v>
      </c>
      <c r="O76" s="320">
        <v>0</v>
      </c>
      <c r="P76" s="320">
        <v>0</v>
      </c>
      <c r="Q76" s="320">
        <v>0</v>
      </c>
      <c r="R76" s="320">
        <v>0</v>
      </c>
      <c r="S76" s="316">
        <v>0</v>
      </c>
      <c r="T76" s="317" t="e">
        <v>#DIV/0!</v>
      </c>
      <c r="U76" s="316">
        <v>0</v>
      </c>
      <c r="V76" s="316">
        <v>0</v>
      </c>
      <c r="W76" s="316">
        <v>0</v>
      </c>
      <c r="X76" s="316">
        <v>0</v>
      </c>
      <c r="Y76" s="316">
        <v>0</v>
      </c>
      <c r="Z76" s="316">
        <v>0</v>
      </c>
    </row>
    <row r="77" spans="1:26" s="321" customFormat="1" x14ac:dyDescent="0.3">
      <c r="A77" s="314" t="s">
        <v>492</v>
      </c>
      <c r="B77" s="320">
        <v>0</v>
      </c>
      <c r="C77" s="320">
        <v>0</v>
      </c>
      <c r="D77" s="320">
        <v>0</v>
      </c>
      <c r="E77" s="320">
        <v>0</v>
      </c>
      <c r="F77" s="320">
        <v>0</v>
      </c>
      <c r="G77" s="320">
        <v>0</v>
      </c>
      <c r="H77" s="320">
        <v>0</v>
      </c>
      <c r="I77" s="320">
        <v>0</v>
      </c>
      <c r="J77" s="320">
        <v>0</v>
      </c>
      <c r="K77" s="320">
        <v>0</v>
      </c>
      <c r="L77" s="320">
        <v>0</v>
      </c>
      <c r="M77" s="320">
        <v>0</v>
      </c>
      <c r="N77" s="320">
        <v>0</v>
      </c>
      <c r="O77" s="320">
        <v>0</v>
      </c>
      <c r="P77" s="320">
        <v>0</v>
      </c>
      <c r="Q77" s="320">
        <v>0</v>
      </c>
      <c r="R77" s="320">
        <v>0</v>
      </c>
      <c r="S77" s="316">
        <v>0</v>
      </c>
      <c r="T77" s="317" t="e">
        <v>#DIV/0!</v>
      </c>
      <c r="U77" s="316">
        <v>0</v>
      </c>
      <c r="V77" s="316">
        <v>0</v>
      </c>
      <c r="W77" s="316">
        <v>0</v>
      </c>
      <c r="X77" s="316">
        <v>0</v>
      </c>
      <c r="Y77" s="316">
        <v>0</v>
      </c>
      <c r="Z77" s="316">
        <v>0</v>
      </c>
    </row>
    <row r="78" spans="1:26" x14ac:dyDescent="0.3">
      <c r="A78" s="314" t="s">
        <v>493</v>
      </c>
      <c r="B78" s="315">
        <v>0</v>
      </c>
      <c r="C78" s="315">
        <v>0</v>
      </c>
      <c r="D78" s="315">
        <v>0</v>
      </c>
      <c r="E78" s="315">
        <v>0</v>
      </c>
      <c r="F78" s="315">
        <v>0</v>
      </c>
      <c r="G78" s="315">
        <v>0</v>
      </c>
      <c r="H78" s="315">
        <v>0</v>
      </c>
      <c r="I78" s="315">
        <v>0</v>
      </c>
      <c r="J78" s="315">
        <v>0</v>
      </c>
      <c r="K78" s="315">
        <v>0</v>
      </c>
      <c r="L78" s="315">
        <v>0</v>
      </c>
      <c r="M78" s="315">
        <v>0</v>
      </c>
      <c r="N78" s="315">
        <v>0</v>
      </c>
      <c r="O78" s="315">
        <v>0</v>
      </c>
      <c r="P78" s="315">
        <v>0</v>
      </c>
      <c r="Q78" s="315">
        <v>0</v>
      </c>
      <c r="R78" s="315">
        <v>0</v>
      </c>
      <c r="S78" s="316">
        <v>0</v>
      </c>
      <c r="T78" s="317" t="e">
        <v>#DIV/0!</v>
      </c>
      <c r="U78" s="316">
        <v>0</v>
      </c>
      <c r="V78" s="316">
        <v>0</v>
      </c>
      <c r="W78" s="316">
        <v>0</v>
      </c>
      <c r="X78" s="316">
        <v>0</v>
      </c>
      <c r="Y78" s="316">
        <v>0</v>
      </c>
      <c r="Z78" s="316">
        <v>0</v>
      </c>
    </row>
    <row r="79" spans="1:26" x14ac:dyDescent="0.3">
      <c r="A79" s="318" t="s">
        <v>494</v>
      </c>
      <c r="B79" s="204">
        <v>0</v>
      </c>
      <c r="C79" s="204">
        <v>0</v>
      </c>
      <c r="D79" s="204">
        <v>0</v>
      </c>
      <c r="E79" s="204">
        <v>0</v>
      </c>
      <c r="F79" s="204">
        <v>0</v>
      </c>
      <c r="G79" s="204">
        <v>0</v>
      </c>
      <c r="H79" s="204">
        <v>0</v>
      </c>
      <c r="I79" s="204">
        <v>0</v>
      </c>
      <c r="J79" s="204">
        <v>0</v>
      </c>
      <c r="K79" s="204">
        <v>0</v>
      </c>
      <c r="L79" s="204">
        <v>0</v>
      </c>
      <c r="M79" s="204">
        <v>0</v>
      </c>
      <c r="N79" s="204">
        <v>0</v>
      </c>
      <c r="O79" s="204">
        <v>0</v>
      </c>
      <c r="P79" s="204">
        <v>0</v>
      </c>
      <c r="Q79" s="204">
        <v>0</v>
      </c>
      <c r="R79" s="204">
        <v>0</v>
      </c>
      <c r="S79" s="239">
        <v>0</v>
      </c>
      <c r="T79" s="319" t="e">
        <v>#DIV/0!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</row>
    <row r="80" spans="1:26" x14ac:dyDescent="0.3">
      <c r="A80" s="318" t="s">
        <v>495</v>
      </c>
      <c r="B80" s="204">
        <v>0</v>
      </c>
      <c r="C80" s="204">
        <v>0</v>
      </c>
      <c r="D80" s="204">
        <v>0</v>
      </c>
      <c r="E80" s="204">
        <v>0</v>
      </c>
      <c r="F80" s="204">
        <v>0</v>
      </c>
      <c r="G80" s="204">
        <v>0</v>
      </c>
      <c r="H80" s="204">
        <v>0</v>
      </c>
      <c r="I80" s="204">
        <v>0</v>
      </c>
      <c r="J80" s="204">
        <v>0</v>
      </c>
      <c r="K80" s="204">
        <v>0</v>
      </c>
      <c r="L80" s="204">
        <v>0</v>
      </c>
      <c r="M80" s="204">
        <v>0</v>
      </c>
      <c r="N80" s="204">
        <v>0</v>
      </c>
      <c r="O80" s="204">
        <v>0</v>
      </c>
      <c r="P80" s="204">
        <v>0</v>
      </c>
      <c r="Q80" s="204">
        <v>0</v>
      </c>
      <c r="R80" s="204">
        <v>0</v>
      </c>
      <c r="S80" s="239">
        <v>0</v>
      </c>
      <c r="T80" s="319" t="e">
        <v>#DIV/0!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</row>
    <row r="81" spans="1:26" x14ac:dyDescent="0.3">
      <c r="A81" s="314" t="s">
        <v>496</v>
      </c>
      <c r="B81" s="315">
        <v>0</v>
      </c>
      <c r="C81" s="315">
        <v>0</v>
      </c>
      <c r="D81" s="315">
        <v>0</v>
      </c>
      <c r="E81" s="315">
        <v>0</v>
      </c>
      <c r="F81" s="315">
        <v>0</v>
      </c>
      <c r="G81" s="315">
        <v>0</v>
      </c>
      <c r="H81" s="315">
        <v>0</v>
      </c>
      <c r="I81" s="315">
        <v>0</v>
      </c>
      <c r="J81" s="315">
        <v>0</v>
      </c>
      <c r="K81" s="315">
        <v>0</v>
      </c>
      <c r="L81" s="315">
        <v>0</v>
      </c>
      <c r="M81" s="315">
        <v>0</v>
      </c>
      <c r="N81" s="315">
        <v>0</v>
      </c>
      <c r="O81" s="315">
        <v>0</v>
      </c>
      <c r="P81" s="315">
        <v>0</v>
      </c>
      <c r="Q81" s="315">
        <v>0</v>
      </c>
      <c r="R81" s="315">
        <v>0</v>
      </c>
      <c r="S81" s="316">
        <v>0</v>
      </c>
      <c r="T81" s="317" t="e">
        <v>#DIV/0!</v>
      </c>
      <c r="U81" s="316">
        <v>0</v>
      </c>
      <c r="V81" s="316">
        <v>0</v>
      </c>
      <c r="W81" s="316">
        <v>0</v>
      </c>
      <c r="X81" s="316">
        <v>0</v>
      </c>
      <c r="Y81" s="316">
        <v>0</v>
      </c>
      <c r="Z81" s="316">
        <v>0</v>
      </c>
    </row>
    <row r="82" spans="1:26" x14ac:dyDescent="0.3">
      <c r="A82" s="322" t="s">
        <v>497</v>
      </c>
      <c r="B82" s="204">
        <v>0</v>
      </c>
      <c r="C82" s="204">
        <v>0</v>
      </c>
      <c r="D82" s="204">
        <v>0</v>
      </c>
      <c r="E82" s="204">
        <v>0</v>
      </c>
      <c r="F82" s="204">
        <v>0</v>
      </c>
      <c r="G82" s="204">
        <v>0</v>
      </c>
      <c r="H82" s="204">
        <v>0</v>
      </c>
      <c r="I82" s="204">
        <v>0</v>
      </c>
      <c r="J82" s="204">
        <v>0</v>
      </c>
      <c r="K82" s="204">
        <v>0</v>
      </c>
      <c r="L82" s="204">
        <v>0</v>
      </c>
      <c r="M82" s="204">
        <v>0</v>
      </c>
      <c r="N82" s="204">
        <v>0</v>
      </c>
      <c r="O82" s="204">
        <v>0</v>
      </c>
      <c r="P82" s="204">
        <v>0</v>
      </c>
      <c r="Q82" s="204">
        <v>0</v>
      </c>
      <c r="R82" s="204">
        <v>0</v>
      </c>
      <c r="S82" s="239">
        <v>0</v>
      </c>
      <c r="T82" s="319" t="e">
        <v>#DIV/0!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</row>
    <row r="83" spans="1:26" x14ac:dyDescent="0.3">
      <c r="A83" s="322" t="s">
        <v>498</v>
      </c>
      <c r="B83" s="204">
        <v>0</v>
      </c>
      <c r="C83" s="204">
        <v>0</v>
      </c>
      <c r="D83" s="204">
        <v>0</v>
      </c>
      <c r="E83" s="204">
        <v>0</v>
      </c>
      <c r="F83" s="204">
        <v>0</v>
      </c>
      <c r="G83" s="204">
        <v>0</v>
      </c>
      <c r="H83" s="204">
        <v>0</v>
      </c>
      <c r="I83" s="204">
        <v>0</v>
      </c>
      <c r="J83" s="204">
        <v>0</v>
      </c>
      <c r="K83" s="204">
        <v>0</v>
      </c>
      <c r="L83" s="204">
        <v>0</v>
      </c>
      <c r="M83" s="204">
        <v>0</v>
      </c>
      <c r="N83" s="204">
        <v>0</v>
      </c>
      <c r="O83" s="204">
        <v>0</v>
      </c>
      <c r="P83" s="204">
        <v>0</v>
      </c>
      <c r="Q83" s="204">
        <v>0</v>
      </c>
      <c r="R83" s="204">
        <v>0</v>
      </c>
      <c r="S83" s="239">
        <v>0</v>
      </c>
      <c r="T83" s="319" t="e">
        <v>#DIV/0!</v>
      </c>
      <c r="U83" s="239">
        <v>0</v>
      </c>
      <c r="V83" s="239">
        <v>0</v>
      </c>
      <c r="W83" s="239">
        <v>0</v>
      </c>
      <c r="X83" s="239">
        <v>0</v>
      </c>
      <c r="Y83" s="239">
        <v>0</v>
      </c>
      <c r="Z83" s="239">
        <v>0</v>
      </c>
    </row>
    <row r="84" spans="1:26" x14ac:dyDescent="0.3">
      <c r="A84" s="322" t="s">
        <v>499</v>
      </c>
      <c r="B84" s="204">
        <v>0</v>
      </c>
      <c r="C84" s="204">
        <v>0</v>
      </c>
      <c r="D84" s="204">
        <v>0</v>
      </c>
      <c r="E84" s="204">
        <v>0</v>
      </c>
      <c r="F84" s="204">
        <v>0</v>
      </c>
      <c r="G84" s="204">
        <v>0</v>
      </c>
      <c r="H84" s="204">
        <v>0</v>
      </c>
      <c r="I84" s="204">
        <v>0</v>
      </c>
      <c r="J84" s="204">
        <v>0</v>
      </c>
      <c r="K84" s="204">
        <v>0</v>
      </c>
      <c r="L84" s="204">
        <v>0</v>
      </c>
      <c r="M84" s="204">
        <v>0</v>
      </c>
      <c r="N84" s="204">
        <v>0</v>
      </c>
      <c r="O84" s="204">
        <v>0</v>
      </c>
      <c r="P84" s="204">
        <v>0</v>
      </c>
      <c r="Q84" s="204">
        <v>0</v>
      </c>
      <c r="R84" s="204">
        <v>0</v>
      </c>
      <c r="S84" s="239">
        <v>0</v>
      </c>
      <c r="T84" s="319" t="e">
        <v>#DIV/0!</v>
      </c>
      <c r="U84" s="239">
        <v>0</v>
      </c>
      <c r="V84" s="239">
        <v>0</v>
      </c>
      <c r="W84" s="239">
        <v>0</v>
      </c>
      <c r="X84" s="239">
        <v>0</v>
      </c>
      <c r="Y84" s="239">
        <v>0</v>
      </c>
      <c r="Z84" s="239">
        <v>0</v>
      </c>
    </row>
    <row r="85" spans="1:26" x14ac:dyDescent="0.3">
      <c r="A85" s="322" t="s">
        <v>500</v>
      </c>
      <c r="B85" s="204">
        <v>0</v>
      </c>
      <c r="C85" s="204">
        <v>0</v>
      </c>
      <c r="D85" s="204">
        <v>0</v>
      </c>
      <c r="E85" s="204">
        <v>0</v>
      </c>
      <c r="F85" s="204">
        <v>0</v>
      </c>
      <c r="G85" s="204">
        <v>0</v>
      </c>
      <c r="H85" s="204">
        <v>0</v>
      </c>
      <c r="I85" s="204">
        <v>0</v>
      </c>
      <c r="J85" s="204">
        <v>0</v>
      </c>
      <c r="K85" s="204">
        <v>0</v>
      </c>
      <c r="L85" s="204">
        <v>0</v>
      </c>
      <c r="M85" s="204">
        <v>0</v>
      </c>
      <c r="N85" s="204">
        <v>0</v>
      </c>
      <c r="O85" s="204">
        <v>0</v>
      </c>
      <c r="P85" s="204">
        <v>0</v>
      </c>
      <c r="Q85" s="204">
        <v>0</v>
      </c>
      <c r="R85" s="204">
        <v>0</v>
      </c>
      <c r="S85" s="239">
        <v>0</v>
      </c>
      <c r="T85" s="319" t="e">
        <v>#DIV/0!</v>
      </c>
      <c r="U85" s="239">
        <v>0</v>
      </c>
      <c r="V85" s="239">
        <v>0</v>
      </c>
      <c r="W85" s="239">
        <v>0</v>
      </c>
      <c r="X85" s="239">
        <v>0</v>
      </c>
      <c r="Y85" s="239">
        <v>0</v>
      </c>
      <c r="Z85" s="239">
        <v>0</v>
      </c>
    </row>
    <row r="86" spans="1:26" x14ac:dyDescent="0.3">
      <c r="A86" s="322" t="s">
        <v>501</v>
      </c>
      <c r="B86" s="204">
        <v>0</v>
      </c>
      <c r="C86" s="204">
        <v>0</v>
      </c>
      <c r="D86" s="204">
        <v>0</v>
      </c>
      <c r="E86" s="204">
        <v>0</v>
      </c>
      <c r="F86" s="204">
        <v>0</v>
      </c>
      <c r="G86" s="204">
        <v>0</v>
      </c>
      <c r="H86" s="204">
        <v>0</v>
      </c>
      <c r="I86" s="204">
        <v>0</v>
      </c>
      <c r="J86" s="204">
        <v>0</v>
      </c>
      <c r="K86" s="204">
        <v>0</v>
      </c>
      <c r="L86" s="204">
        <v>0</v>
      </c>
      <c r="M86" s="204">
        <v>0</v>
      </c>
      <c r="N86" s="204">
        <v>0</v>
      </c>
      <c r="O86" s="204">
        <v>0</v>
      </c>
      <c r="P86" s="204">
        <v>0</v>
      </c>
      <c r="Q86" s="204">
        <v>0</v>
      </c>
      <c r="R86" s="204">
        <v>0</v>
      </c>
      <c r="S86" s="239">
        <v>0</v>
      </c>
      <c r="T86" s="319" t="e">
        <v>#DIV/0!</v>
      </c>
      <c r="U86" s="239">
        <v>0</v>
      </c>
      <c r="V86" s="239">
        <v>0</v>
      </c>
      <c r="W86" s="239">
        <v>0</v>
      </c>
      <c r="X86" s="239">
        <v>0</v>
      </c>
      <c r="Y86" s="239">
        <v>0</v>
      </c>
      <c r="Z86" s="239">
        <v>0</v>
      </c>
    </row>
    <row r="87" spans="1:26" x14ac:dyDescent="0.3">
      <c r="A87" s="322" t="s">
        <v>502</v>
      </c>
      <c r="B87" s="204">
        <v>0</v>
      </c>
      <c r="C87" s="204">
        <v>0</v>
      </c>
      <c r="D87" s="204">
        <v>0</v>
      </c>
      <c r="E87" s="204">
        <v>0</v>
      </c>
      <c r="F87" s="204">
        <v>0</v>
      </c>
      <c r="G87" s="204">
        <v>0</v>
      </c>
      <c r="H87" s="204">
        <v>0</v>
      </c>
      <c r="I87" s="204">
        <v>0</v>
      </c>
      <c r="J87" s="204">
        <v>0</v>
      </c>
      <c r="K87" s="204">
        <v>0</v>
      </c>
      <c r="L87" s="204">
        <v>0</v>
      </c>
      <c r="M87" s="204">
        <v>0</v>
      </c>
      <c r="N87" s="204">
        <v>0</v>
      </c>
      <c r="O87" s="204">
        <v>0</v>
      </c>
      <c r="P87" s="204">
        <v>0</v>
      </c>
      <c r="Q87" s="204">
        <v>0</v>
      </c>
      <c r="R87" s="204">
        <v>0</v>
      </c>
      <c r="S87" s="239">
        <v>0</v>
      </c>
      <c r="T87" s="319" t="e">
        <v>#DIV/0!</v>
      </c>
      <c r="U87" s="239">
        <v>0</v>
      </c>
      <c r="V87" s="239">
        <v>0</v>
      </c>
      <c r="W87" s="239">
        <v>0</v>
      </c>
      <c r="X87" s="239">
        <v>0</v>
      </c>
      <c r="Y87" s="239">
        <v>0</v>
      </c>
      <c r="Z87" s="239">
        <v>0</v>
      </c>
    </row>
    <row r="88" spans="1:26" x14ac:dyDescent="0.3">
      <c r="A88" s="322" t="s">
        <v>503</v>
      </c>
      <c r="B88" s="204">
        <v>0</v>
      </c>
      <c r="C88" s="204">
        <v>0</v>
      </c>
      <c r="D88" s="204">
        <v>0</v>
      </c>
      <c r="E88" s="204">
        <v>0</v>
      </c>
      <c r="F88" s="204">
        <v>0</v>
      </c>
      <c r="G88" s="204">
        <v>0</v>
      </c>
      <c r="H88" s="204">
        <v>0</v>
      </c>
      <c r="I88" s="204">
        <v>0</v>
      </c>
      <c r="J88" s="204">
        <v>0</v>
      </c>
      <c r="K88" s="204">
        <v>0</v>
      </c>
      <c r="L88" s="204">
        <v>0</v>
      </c>
      <c r="M88" s="204">
        <v>0</v>
      </c>
      <c r="N88" s="204">
        <v>0</v>
      </c>
      <c r="O88" s="204">
        <v>0</v>
      </c>
      <c r="P88" s="204">
        <v>0</v>
      </c>
      <c r="Q88" s="204">
        <v>0</v>
      </c>
      <c r="R88" s="204">
        <v>0</v>
      </c>
      <c r="S88" s="239">
        <v>0</v>
      </c>
      <c r="T88" s="319" t="e">
        <v>#DIV/0!</v>
      </c>
      <c r="U88" s="239">
        <v>0</v>
      </c>
      <c r="V88" s="239">
        <v>0</v>
      </c>
      <c r="W88" s="239">
        <v>0</v>
      </c>
      <c r="X88" s="239">
        <v>0</v>
      </c>
      <c r="Y88" s="239">
        <v>0</v>
      </c>
      <c r="Z88" s="239">
        <v>0</v>
      </c>
    </row>
    <row r="89" spans="1:26" x14ac:dyDescent="0.3">
      <c r="A89" s="322" t="s">
        <v>504</v>
      </c>
      <c r="B89" s="204">
        <v>0</v>
      </c>
      <c r="C89" s="204">
        <v>0</v>
      </c>
      <c r="D89" s="204">
        <v>0</v>
      </c>
      <c r="E89" s="204">
        <v>0</v>
      </c>
      <c r="F89" s="204">
        <v>0</v>
      </c>
      <c r="G89" s="204">
        <v>0</v>
      </c>
      <c r="H89" s="204">
        <v>0</v>
      </c>
      <c r="I89" s="204">
        <v>0</v>
      </c>
      <c r="J89" s="204">
        <v>0</v>
      </c>
      <c r="K89" s="204">
        <v>0</v>
      </c>
      <c r="L89" s="204">
        <v>0</v>
      </c>
      <c r="M89" s="204">
        <v>0</v>
      </c>
      <c r="N89" s="204">
        <v>0</v>
      </c>
      <c r="O89" s="204">
        <v>0</v>
      </c>
      <c r="P89" s="204">
        <v>0</v>
      </c>
      <c r="Q89" s="204">
        <v>0</v>
      </c>
      <c r="R89" s="204">
        <v>0</v>
      </c>
      <c r="S89" s="239">
        <v>0</v>
      </c>
      <c r="T89" s="319" t="e">
        <v>#DIV/0!</v>
      </c>
      <c r="U89" s="239">
        <v>0</v>
      </c>
      <c r="V89" s="239">
        <v>0</v>
      </c>
      <c r="W89" s="239">
        <v>0</v>
      </c>
      <c r="X89" s="239">
        <v>0</v>
      </c>
      <c r="Y89" s="239">
        <v>0</v>
      </c>
      <c r="Z89" s="239">
        <v>0</v>
      </c>
    </row>
    <row r="90" spans="1:26" x14ac:dyDescent="0.3">
      <c r="A90" s="322" t="s">
        <v>505</v>
      </c>
      <c r="B90" s="204">
        <v>0</v>
      </c>
      <c r="C90" s="204">
        <v>0</v>
      </c>
      <c r="D90" s="204">
        <v>0</v>
      </c>
      <c r="E90" s="204">
        <v>0</v>
      </c>
      <c r="F90" s="204">
        <v>0</v>
      </c>
      <c r="G90" s="204">
        <v>0</v>
      </c>
      <c r="H90" s="204">
        <v>0</v>
      </c>
      <c r="I90" s="204">
        <v>0</v>
      </c>
      <c r="J90" s="204">
        <v>0</v>
      </c>
      <c r="K90" s="204">
        <v>0</v>
      </c>
      <c r="L90" s="204">
        <v>0</v>
      </c>
      <c r="M90" s="204">
        <v>0</v>
      </c>
      <c r="N90" s="204">
        <v>0</v>
      </c>
      <c r="O90" s="204">
        <v>0</v>
      </c>
      <c r="P90" s="204">
        <v>0</v>
      </c>
      <c r="Q90" s="204">
        <v>0</v>
      </c>
      <c r="R90" s="204">
        <v>0</v>
      </c>
      <c r="S90" s="239">
        <v>0</v>
      </c>
      <c r="T90" s="319" t="e">
        <v>#DIV/0!</v>
      </c>
      <c r="U90" s="239">
        <v>0</v>
      </c>
      <c r="V90" s="239">
        <v>0</v>
      </c>
      <c r="W90" s="239">
        <v>0</v>
      </c>
      <c r="X90" s="239">
        <v>0</v>
      </c>
      <c r="Y90" s="239">
        <v>0</v>
      </c>
      <c r="Z90" s="239">
        <v>0</v>
      </c>
    </row>
    <row r="91" spans="1:26" x14ac:dyDescent="0.3">
      <c r="A91" s="322" t="s">
        <v>506</v>
      </c>
      <c r="B91" s="204">
        <v>0</v>
      </c>
      <c r="C91" s="204">
        <v>0</v>
      </c>
      <c r="D91" s="204">
        <v>0</v>
      </c>
      <c r="E91" s="204">
        <v>0</v>
      </c>
      <c r="F91" s="204">
        <v>0</v>
      </c>
      <c r="G91" s="204">
        <v>0</v>
      </c>
      <c r="H91" s="204">
        <v>0</v>
      </c>
      <c r="I91" s="204">
        <v>0</v>
      </c>
      <c r="J91" s="204">
        <v>0</v>
      </c>
      <c r="K91" s="204">
        <v>0</v>
      </c>
      <c r="L91" s="204">
        <v>0</v>
      </c>
      <c r="M91" s="204">
        <v>0</v>
      </c>
      <c r="N91" s="204">
        <v>0</v>
      </c>
      <c r="O91" s="204">
        <v>0</v>
      </c>
      <c r="P91" s="204">
        <v>0</v>
      </c>
      <c r="Q91" s="204">
        <v>0</v>
      </c>
      <c r="R91" s="204">
        <v>0</v>
      </c>
      <c r="S91" s="239">
        <v>0</v>
      </c>
      <c r="T91" s="319" t="e">
        <v>#DIV/0!</v>
      </c>
      <c r="U91" s="239">
        <v>0</v>
      </c>
      <c r="V91" s="239">
        <v>0</v>
      </c>
      <c r="W91" s="239">
        <v>0</v>
      </c>
      <c r="X91" s="239">
        <v>0</v>
      </c>
      <c r="Y91" s="239">
        <v>0</v>
      </c>
      <c r="Z91" s="239">
        <v>0</v>
      </c>
    </row>
    <row r="92" spans="1:26" x14ac:dyDescent="0.3">
      <c r="A92" s="322" t="s">
        <v>507</v>
      </c>
      <c r="B92" s="204">
        <v>0</v>
      </c>
      <c r="C92" s="204">
        <v>0</v>
      </c>
      <c r="D92" s="204">
        <v>0</v>
      </c>
      <c r="E92" s="204">
        <v>0</v>
      </c>
      <c r="F92" s="204">
        <v>0</v>
      </c>
      <c r="G92" s="204">
        <v>0</v>
      </c>
      <c r="H92" s="204">
        <v>0</v>
      </c>
      <c r="I92" s="204">
        <v>0</v>
      </c>
      <c r="J92" s="204">
        <v>0</v>
      </c>
      <c r="K92" s="204">
        <v>0</v>
      </c>
      <c r="L92" s="204">
        <v>0</v>
      </c>
      <c r="M92" s="204">
        <v>0</v>
      </c>
      <c r="N92" s="204">
        <v>0</v>
      </c>
      <c r="O92" s="204">
        <v>0</v>
      </c>
      <c r="P92" s="204">
        <v>0</v>
      </c>
      <c r="Q92" s="204">
        <v>0</v>
      </c>
      <c r="R92" s="204">
        <v>0</v>
      </c>
      <c r="S92" s="239">
        <v>0</v>
      </c>
      <c r="T92" s="319" t="e">
        <v>#DIV/0!</v>
      </c>
      <c r="U92" s="239">
        <v>0</v>
      </c>
      <c r="V92" s="239">
        <v>0</v>
      </c>
      <c r="W92" s="239">
        <v>0</v>
      </c>
      <c r="X92" s="239">
        <v>0</v>
      </c>
      <c r="Y92" s="239">
        <v>0</v>
      </c>
      <c r="Z92" s="239">
        <v>0</v>
      </c>
    </row>
    <row r="93" spans="1:26" x14ac:dyDescent="0.3">
      <c r="A93" s="322" t="s">
        <v>508</v>
      </c>
      <c r="B93" s="204">
        <v>0</v>
      </c>
      <c r="C93" s="204">
        <v>0</v>
      </c>
      <c r="D93" s="204">
        <v>0</v>
      </c>
      <c r="E93" s="204">
        <v>0</v>
      </c>
      <c r="F93" s="204">
        <v>0</v>
      </c>
      <c r="G93" s="204">
        <v>0</v>
      </c>
      <c r="H93" s="204">
        <v>0</v>
      </c>
      <c r="I93" s="204">
        <v>0</v>
      </c>
      <c r="J93" s="204">
        <v>0</v>
      </c>
      <c r="K93" s="204">
        <v>0</v>
      </c>
      <c r="L93" s="204">
        <v>0</v>
      </c>
      <c r="M93" s="204">
        <v>0</v>
      </c>
      <c r="N93" s="204">
        <v>0</v>
      </c>
      <c r="O93" s="204">
        <v>0</v>
      </c>
      <c r="P93" s="204">
        <v>0</v>
      </c>
      <c r="Q93" s="204">
        <v>0</v>
      </c>
      <c r="R93" s="204">
        <v>0</v>
      </c>
      <c r="S93" s="239">
        <v>0</v>
      </c>
      <c r="T93" s="319" t="e">
        <v>#DIV/0!</v>
      </c>
      <c r="U93" s="239">
        <v>0</v>
      </c>
      <c r="V93" s="239">
        <v>0</v>
      </c>
      <c r="W93" s="239">
        <v>0</v>
      </c>
      <c r="X93" s="239">
        <v>0</v>
      </c>
      <c r="Y93" s="239">
        <v>0</v>
      </c>
      <c r="Z93" s="239">
        <v>0</v>
      </c>
    </row>
    <row r="94" spans="1:26" x14ac:dyDescent="0.3">
      <c r="A94" s="322" t="s">
        <v>509</v>
      </c>
      <c r="B94" s="204">
        <v>0</v>
      </c>
      <c r="C94" s="204">
        <v>0</v>
      </c>
      <c r="D94" s="204">
        <v>0</v>
      </c>
      <c r="E94" s="204">
        <v>0</v>
      </c>
      <c r="F94" s="204">
        <v>0</v>
      </c>
      <c r="G94" s="204">
        <v>0</v>
      </c>
      <c r="H94" s="204">
        <v>0</v>
      </c>
      <c r="I94" s="204">
        <v>0</v>
      </c>
      <c r="J94" s="204">
        <v>0</v>
      </c>
      <c r="K94" s="204">
        <v>0</v>
      </c>
      <c r="L94" s="204">
        <v>0</v>
      </c>
      <c r="M94" s="204">
        <v>0</v>
      </c>
      <c r="N94" s="204">
        <v>0</v>
      </c>
      <c r="O94" s="204">
        <v>0</v>
      </c>
      <c r="P94" s="204">
        <v>0</v>
      </c>
      <c r="Q94" s="204">
        <v>0</v>
      </c>
      <c r="R94" s="204">
        <v>0</v>
      </c>
      <c r="S94" s="239">
        <v>0</v>
      </c>
      <c r="T94" s="319" t="e">
        <v>#DIV/0!</v>
      </c>
      <c r="U94" s="239">
        <v>0</v>
      </c>
      <c r="V94" s="239">
        <v>0</v>
      </c>
      <c r="W94" s="239">
        <v>0</v>
      </c>
      <c r="X94" s="239">
        <v>0</v>
      </c>
      <c r="Y94" s="239">
        <v>0</v>
      </c>
      <c r="Z94" s="239">
        <v>0</v>
      </c>
    </row>
    <row r="95" spans="1:26" x14ac:dyDescent="0.3">
      <c r="A95" s="322" t="s">
        <v>510</v>
      </c>
      <c r="B95" s="204">
        <v>0</v>
      </c>
      <c r="C95" s="204">
        <v>0</v>
      </c>
      <c r="D95" s="204">
        <v>0</v>
      </c>
      <c r="E95" s="204">
        <v>0</v>
      </c>
      <c r="F95" s="204">
        <v>0</v>
      </c>
      <c r="G95" s="204">
        <v>0</v>
      </c>
      <c r="H95" s="204">
        <v>0</v>
      </c>
      <c r="I95" s="204">
        <v>0</v>
      </c>
      <c r="J95" s="204">
        <v>0</v>
      </c>
      <c r="K95" s="204">
        <v>0</v>
      </c>
      <c r="L95" s="204">
        <v>0</v>
      </c>
      <c r="M95" s="204">
        <v>0</v>
      </c>
      <c r="N95" s="204">
        <v>0</v>
      </c>
      <c r="O95" s="204">
        <v>0</v>
      </c>
      <c r="P95" s="204">
        <v>0</v>
      </c>
      <c r="Q95" s="204">
        <v>0</v>
      </c>
      <c r="R95" s="204">
        <v>0</v>
      </c>
      <c r="S95" s="239">
        <v>0</v>
      </c>
      <c r="T95" s="319" t="e">
        <v>#DIV/0!</v>
      </c>
      <c r="U95" s="239">
        <v>0</v>
      </c>
      <c r="V95" s="239">
        <v>0</v>
      </c>
      <c r="W95" s="239">
        <v>0</v>
      </c>
      <c r="X95" s="239">
        <v>0</v>
      </c>
      <c r="Y95" s="239">
        <v>0</v>
      </c>
      <c r="Z95" s="239">
        <v>0</v>
      </c>
    </row>
    <row r="96" spans="1:26" x14ac:dyDescent="0.3">
      <c r="A96" s="322" t="s">
        <v>511</v>
      </c>
      <c r="B96" s="204">
        <v>0</v>
      </c>
      <c r="C96" s="204">
        <v>0</v>
      </c>
      <c r="D96" s="204">
        <v>0</v>
      </c>
      <c r="E96" s="204">
        <v>0</v>
      </c>
      <c r="F96" s="204">
        <v>0</v>
      </c>
      <c r="G96" s="204">
        <v>0</v>
      </c>
      <c r="H96" s="204">
        <v>0</v>
      </c>
      <c r="I96" s="204">
        <v>0</v>
      </c>
      <c r="J96" s="204">
        <v>0</v>
      </c>
      <c r="K96" s="204">
        <v>0</v>
      </c>
      <c r="L96" s="204">
        <v>0</v>
      </c>
      <c r="M96" s="204">
        <v>0</v>
      </c>
      <c r="N96" s="204">
        <v>0</v>
      </c>
      <c r="O96" s="204">
        <v>0</v>
      </c>
      <c r="P96" s="204">
        <v>0</v>
      </c>
      <c r="Q96" s="204">
        <v>0</v>
      </c>
      <c r="R96" s="204">
        <v>0</v>
      </c>
      <c r="S96" s="239">
        <v>0</v>
      </c>
      <c r="T96" s="319" t="e">
        <v>#DIV/0!</v>
      </c>
      <c r="U96" s="239">
        <v>0</v>
      </c>
      <c r="V96" s="239">
        <v>0</v>
      </c>
      <c r="W96" s="239">
        <v>0</v>
      </c>
      <c r="X96" s="239">
        <v>0</v>
      </c>
      <c r="Y96" s="239">
        <v>0</v>
      </c>
      <c r="Z96" s="239">
        <v>0</v>
      </c>
    </row>
    <row r="97" spans="1:26" x14ac:dyDescent="0.3">
      <c r="A97" s="322" t="s">
        <v>512</v>
      </c>
      <c r="B97" s="204">
        <v>0</v>
      </c>
      <c r="C97" s="204">
        <v>0</v>
      </c>
      <c r="D97" s="204">
        <v>0</v>
      </c>
      <c r="E97" s="204">
        <v>0</v>
      </c>
      <c r="F97" s="204">
        <v>0</v>
      </c>
      <c r="G97" s="204">
        <v>0</v>
      </c>
      <c r="H97" s="204">
        <v>0</v>
      </c>
      <c r="I97" s="204">
        <v>0</v>
      </c>
      <c r="J97" s="204">
        <v>0</v>
      </c>
      <c r="K97" s="204">
        <v>0</v>
      </c>
      <c r="L97" s="204">
        <v>0</v>
      </c>
      <c r="M97" s="204">
        <v>0</v>
      </c>
      <c r="N97" s="204">
        <v>0</v>
      </c>
      <c r="O97" s="204">
        <v>0</v>
      </c>
      <c r="P97" s="204">
        <v>0</v>
      </c>
      <c r="Q97" s="204">
        <v>0</v>
      </c>
      <c r="R97" s="204">
        <v>0</v>
      </c>
      <c r="S97" s="239">
        <v>0</v>
      </c>
      <c r="T97" s="319" t="e">
        <v>#DIV/0!</v>
      </c>
      <c r="U97" s="239">
        <v>0</v>
      </c>
      <c r="V97" s="239">
        <v>0</v>
      </c>
      <c r="W97" s="239">
        <v>0</v>
      </c>
      <c r="X97" s="239">
        <v>0</v>
      </c>
      <c r="Y97" s="239">
        <v>0</v>
      </c>
      <c r="Z97" s="239">
        <v>0</v>
      </c>
    </row>
    <row r="98" spans="1:26" x14ac:dyDescent="0.3">
      <c r="A98" s="322" t="s">
        <v>513</v>
      </c>
      <c r="B98" s="204">
        <v>0</v>
      </c>
      <c r="C98" s="204">
        <v>0</v>
      </c>
      <c r="D98" s="204">
        <v>0</v>
      </c>
      <c r="E98" s="204">
        <v>0</v>
      </c>
      <c r="F98" s="204">
        <v>0</v>
      </c>
      <c r="G98" s="204">
        <v>0</v>
      </c>
      <c r="H98" s="204">
        <v>0</v>
      </c>
      <c r="I98" s="204">
        <v>0</v>
      </c>
      <c r="J98" s="204">
        <v>0</v>
      </c>
      <c r="K98" s="204">
        <v>0</v>
      </c>
      <c r="L98" s="204">
        <v>0</v>
      </c>
      <c r="M98" s="204">
        <v>0</v>
      </c>
      <c r="N98" s="204">
        <v>0</v>
      </c>
      <c r="O98" s="204">
        <v>0</v>
      </c>
      <c r="P98" s="204">
        <v>0</v>
      </c>
      <c r="Q98" s="204">
        <v>0</v>
      </c>
      <c r="R98" s="204">
        <v>0</v>
      </c>
      <c r="S98" s="239">
        <v>0</v>
      </c>
      <c r="T98" s="319" t="e">
        <v>#DIV/0!</v>
      </c>
      <c r="U98" s="239">
        <v>0</v>
      </c>
      <c r="V98" s="239">
        <v>0</v>
      </c>
      <c r="W98" s="239">
        <v>0</v>
      </c>
      <c r="X98" s="239">
        <v>0</v>
      </c>
      <c r="Y98" s="239">
        <v>0</v>
      </c>
      <c r="Z98" s="239">
        <v>0</v>
      </c>
    </row>
    <row r="99" spans="1:26" x14ac:dyDescent="0.3">
      <c r="A99" s="322" t="s">
        <v>514</v>
      </c>
      <c r="B99" s="204">
        <v>0</v>
      </c>
      <c r="C99" s="204">
        <v>0</v>
      </c>
      <c r="D99" s="204">
        <v>0</v>
      </c>
      <c r="E99" s="204">
        <v>0</v>
      </c>
      <c r="F99" s="204">
        <v>0</v>
      </c>
      <c r="G99" s="204">
        <v>0</v>
      </c>
      <c r="H99" s="204">
        <v>0</v>
      </c>
      <c r="I99" s="204">
        <v>0</v>
      </c>
      <c r="J99" s="204">
        <v>0</v>
      </c>
      <c r="K99" s="204">
        <v>0</v>
      </c>
      <c r="L99" s="204">
        <v>0</v>
      </c>
      <c r="M99" s="204">
        <v>0</v>
      </c>
      <c r="N99" s="204">
        <v>0</v>
      </c>
      <c r="O99" s="204">
        <v>0</v>
      </c>
      <c r="P99" s="204">
        <v>0</v>
      </c>
      <c r="Q99" s="204">
        <v>0</v>
      </c>
      <c r="R99" s="204">
        <v>0</v>
      </c>
      <c r="S99" s="239">
        <v>0</v>
      </c>
      <c r="T99" s="319" t="e">
        <v>#DIV/0!</v>
      </c>
      <c r="U99" s="239">
        <v>0</v>
      </c>
      <c r="V99" s="239">
        <v>0</v>
      </c>
      <c r="W99" s="239">
        <v>0</v>
      </c>
      <c r="X99" s="239">
        <v>0</v>
      </c>
      <c r="Y99" s="239">
        <v>0</v>
      </c>
      <c r="Z99" s="239">
        <v>0</v>
      </c>
    </row>
    <row r="100" spans="1:26" x14ac:dyDescent="0.3">
      <c r="A100" s="322" t="s">
        <v>515</v>
      </c>
      <c r="B100" s="204">
        <v>0</v>
      </c>
      <c r="C100" s="204">
        <v>0</v>
      </c>
      <c r="D100" s="204">
        <v>0</v>
      </c>
      <c r="E100" s="204">
        <v>0</v>
      </c>
      <c r="F100" s="204">
        <v>0</v>
      </c>
      <c r="G100" s="204">
        <v>0</v>
      </c>
      <c r="H100" s="204">
        <v>0</v>
      </c>
      <c r="I100" s="204">
        <v>0</v>
      </c>
      <c r="J100" s="204">
        <v>0</v>
      </c>
      <c r="K100" s="204">
        <v>0</v>
      </c>
      <c r="L100" s="204">
        <v>0</v>
      </c>
      <c r="M100" s="204">
        <v>0</v>
      </c>
      <c r="N100" s="204">
        <v>0</v>
      </c>
      <c r="O100" s="204">
        <v>0</v>
      </c>
      <c r="P100" s="204">
        <v>0</v>
      </c>
      <c r="Q100" s="204">
        <v>0</v>
      </c>
      <c r="R100" s="204">
        <v>0</v>
      </c>
      <c r="S100" s="239">
        <v>0</v>
      </c>
      <c r="T100" s="319" t="e">
        <v>#DIV/0!</v>
      </c>
      <c r="U100" s="239">
        <v>0</v>
      </c>
      <c r="V100" s="239">
        <v>0</v>
      </c>
      <c r="W100" s="239">
        <v>0</v>
      </c>
      <c r="X100" s="239">
        <v>0</v>
      </c>
      <c r="Y100" s="239">
        <v>0</v>
      </c>
      <c r="Z100" s="239">
        <v>0</v>
      </c>
    </row>
    <row r="101" spans="1:26" x14ac:dyDescent="0.3">
      <c r="A101" s="322" t="s">
        <v>516</v>
      </c>
      <c r="B101" s="204">
        <v>0</v>
      </c>
      <c r="C101" s="204">
        <v>0</v>
      </c>
      <c r="D101" s="204">
        <v>0</v>
      </c>
      <c r="E101" s="204">
        <v>0</v>
      </c>
      <c r="F101" s="204">
        <v>0</v>
      </c>
      <c r="G101" s="204">
        <v>0</v>
      </c>
      <c r="H101" s="204">
        <v>0</v>
      </c>
      <c r="I101" s="204">
        <v>0</v>
      </c>
      <c r="J101" s="204">
        <v>0</v>
      </c>
      <c r="K101" s="204">
        <v>0</v>
      </c>
      <c r="L101" s="204">
        <v>0</v>
      </c>
      <c r="M101" s="204">
        <v>0</v>
      </c>
      <c r="N101" s="204">
        <v>0</v>
      </c>
      <c r="O101" s="204">
        <v>0</v>
      </c>
      <c r="P101" s="204">
        <v>0</v>
      </c>
      <c r="Q101" s="204">
        <v>0</v>
      </c>
      <c r="R101" s="204">
        <v>0</v>
      </c>
      <c r="S101" s="239">
        <v>0</v>
      </c>
      <c r="T101" s="319" t="e">
        <v>#DIV/0!</v>
      </c>
      <c r="U101" s="239">
        <v>0</v>
      </c>
      <c r="V101" s="239">
        <v>0</v>
      </c>
      <c r="W101" s="239">
        <v>0</v>
      </c>
      <c r="X101" s="239">
        <v>0</v>
      </c>
      <c r="Y101" s="239">
        <v>0</v>
      </c>
      <c r="Z101" s="239">
        <v>0</v>
      </c>
    </row>
    <row r="102" spans="1:26" x14ac:dyDescent="0.3">
      <c r="A102" s="322" t="s">
        <v>517</v>
      </c>
      <c r="B102" s="204">
        <v>0</v>
      </c>
      <c r="C102" s="204">
        <v>0</v>
      </c>
      <c r="D102" s="204">
        <v>0</v>
      </c>
      <c r="E102" s="204">
        <v>0</v>
      </c>
      <c r="F102" s="204">
        <v>0</v>
      </c>
      <c r="G102" s="204">
        <v>0</v>
      </c>
      <c r="H102" s="204">
        <v>0</v>
      </c>
      <c r="I102" s="204">
        <v>0</v>
      </c>
      <c r="J102" s="204">
        <v>0</v>
      </c>
      <c r="K102" s="204">
        <v>0</v>
      </c>
      <c r="L102" s="204">
        <v>0</v>
      </c>
      <c r="M102" s="204">
        <v>0</v>
      </c>
      <c r="N102" s="204">
        <v>0</v>
      </c>
      <c r="O102" s="204">
        <v>0</v>
      </c>
      <c r="P102" s="204">
        <v>0</v>
      </c>
      <c r="Q102" s="204">
        <v>0</v>
      </c>
      <c r="R102" s="204">
        <v>0</v>
      </c>
      <c r="S102" s="239">
        <v>0</v>
      </c>
      <c r="T102" s="319" t="e">
        <v>#DIV/0!</v>
      </c>
      <c r="U102" s="239">
        <v>0</v>
      </c>
      <c r="V102" s="239">
        <v>0</v>
      </c>
      <c r="W102" s="239">
        <v>0</v>
      </c>
      <c r="X102" s="239">
        <v>0</v>
      </c>
      <c r="Y102" s="239">
        <v>0</v>
      </c>
      <c r="Z102" s="239">
        <v>0</v>
      </c>
    </row>
    <row r="103" spans="1:26" x14ac:dyDescent="0.3">
      <c r="A103" s="322" t="s">
        <v>518</v>
      </c>
      <c r="B103" s="204">
        <v>0</v>
      </c>
      <c r="C103" s="204">
        <v>0</v>
      </c>
      <c r="D103" s="204">
        <v>0</v>
      </c>
      <c r="E103" s="204">
        <v>0</v>
      </c>
      <c r="F103" s="204">
        <v>0</v>
      </c>
      <c r="G103" s="204">
        <v>0</v>
      </c>
      <c r="H103" s="204">
        <v>0</v>
      </c>
      <c r="I103" s="204">
        <v>0</v>
      </c>
      <c r="J103" s="204">
        <v>0</v>
      </c>
      <c r="K103" s="204">
        <v>0</v>
      </c>
      <c r="L103" s="204">
        <v>0</v>
      </c>
      <c r="M103" s="204">
        <v>0</v>
      </c>
      <c r="N103" s="204">
        <v>0</v>
      </c>
      <c r="O103" s="204">
        <v>0</v>
      </c>
      <c r="P103" s="204">
        <v>0</v>
      </c>
      <c r="Q103" s="204">
        <v>0</v>
      </c>
      <c r="R103" s="204">
        <v>0</v>
      </c>
      <c r="S103" s="239">
        <v>0</v>
      </c>
      <c r="T103" s="319" t="e">
        <v>#DIV/0!</v>
      </c>
      <c r="U103" s="239">
        <v>0</v>
      </c>
      <c r="V103" s="239">
        <v>0</v>
      </c>
      <c r="W103" s="239">
        <v>0</v>
      </c>
      <c r="X103" s="239">
        <v>0</v>
      </c>
      <c r="Y103" s="239">
        <v>0</v>
      </c>
      <c r="Z103" s="239">
        <v>0</v>
      </c>
    </row>
    <row r="104" spans="1:26" x14ac:dyDescent="0.3">
      <c r="A104" s="322" t="s">
        <v>519</v>
      </c>
      <c r="B104" s="204">
        <v>0</v>
      </c>
      <c r="C104" s="204">
        <v>0</v>
      </c>
      <c r="D104" s="204">
        <v>0</v>
      </c>
      <c r="E104" s="204">
        <v>0</v>
      </c>
      <c r="F104" s="204">
        <v>0</v>
      </c>
      <c r="G104" s="204">
        <v>0</v>
      </c>
      <c r="H104" s="204">
        <v>0</v>
      </c>
      <c r="I104" s="204">
        <v>0</v>
      </c>
      <c r="J104" s="204">
        <v>0</v>
      </c>
      <c r="K104" s="204">
        <v>0</v>
      </c>
      <c r="L104" s="204">
        <v>0</v>
      </c>
      <c r="M104" s="204">
        <v>0</v>
      </c>
      <c r="N104" s="204">
        <v>0</v>
      </c>
      <c r="O104" s="204">
        <v>0</v>
      </c>
      <c r="P104" s="204">
        <v>0</v>
      </c>
      <c r="Q104" s="204">
        <v>0</v>
      </c>
      <c r="R104" s="204">
        <v>0</v>
      </c>
      <c r="S104" s="239">
        <v>0</v>
      </c>
      <c r="T104" s="319" t="e">
        <v>#DIV/0!</v>
      </c>
      <c r="U104" s="239">
        <v>0</v>
      </c>
      <c r="V104" s="239">
        <v>0</v>
      </c>
      <c r="W104" s="239">
        <v>0</v>
      </c>
      <c r="X104" s="239">
        <v>0</v>
      </c>
      <c r="Y104" s="239">
        <v>0</v>
      </c>
      <c r="Z104" s="239">
        <v>0</v>
      </c>
    </row>
    <row r="105" spans="1:26" x14ac:dyDescent="0.3">
      <c r="A105" s="322" t="s">
        <v>520</v>
      </c>
      <c r="B105" s="204">
        <v>0</v>
      </c>
      <c r="C105" s="204">
        <v>0</v>
      </c>
      <c r="D105" s="204">
        <v>0</v>
      </c>
      <c r="E105" s="204">
        <v>0</v>
      </c>
      <c r="F105" s="204">
        <v>0</v>
      </c>
      <c r="G105" s="204">
        <v>0</v>
      </c>
      <c r="H105" s="204">
        <v>0</v>
      </c>
      <c r="I105" s="204">
        <v>0</v>
      </c>
      <c r="J105" s="204">
        <v>0</v>
      </c>
      <c r="K105" s="204">
        <v>0</v>
      </c>
      <c r="L105" s="204">
        <v>0</v>
      </c>
      <c r="M105" s="204">
        <v>0</v>
      </c>
      <c r="N105" s="204">
        <v>0</v>
      </c>
      <c r="O105" s="204">
        <v>0</v>
      </c>
      <c r="P105" s="204">
        <v>0</v>
      </c>
      <c r="Q105" s="204">
        <v>0</v>
      </c>
      <c r="R105" s="204">
        <v>0</v>
      </c>
      <c r="S105" s="239">
        <v>0</v>
      </c>
      <c r="T105" s="319" t="e">
        <v>#DIV/0!</v>
      </c>
      <c r="U105" s="239">
        <v>0</v>
      </c>
      <c r="V105" s="239">
        <v>0</v>
      </c>
      <c r="W105" s="239">
        <v>0</v>
      </c>
      <c r="X105" s="239">
        <v>0</v>
      </c>
      <c r="Y105" s="239">
        <v>0</v>
      </c>
      <c r="Z105" s="239">
        <v>0</v>
      </c>
    </row>
    <row r="106" spans="1:26" x14ac:dyDescent="0.3">
      <c r="A106" s="322" t="s">
        <v>521</v>
      </c>
      <c r="B106" s="204">
        <v>0</v>
      </c>
      <c r="C106" s="204">
        <v>0</v>
      </c>
      <c r="D106" s="204">
        <v>0</v>
      </c>
      <c r="E106" s="204">
        <v>0</v>
      </c>
      <c r="F106" s="204">
        <v>0</v>
      </c>
      <c r="G106" s="204">
        <v>0</v>
      </c>
      <c r="H106" s="204">
        <v>0</v>
      </c>
      <c r="I106" s="204">
        <v>0</v>
      </c>
      <c r="J106" s="204">
        <v>0</v>
      </c>
      <c r="K106" s="204">
        <v>0</v>
      </c>
      <c r="L106" s="204">
        <v>0</v>
      </c>
      <c r="M106" s="204">
        <v>0</v>
      </c>
      <c r="N106" s="204">
        <v>0</v>
      </c>
      <c r="O106" s="204">
        <v>0</v>
      </c>
      <c r="P106" s="204">
        <v>0</v>
      </c>
      <c r="Q106" s="204">
        <v>0</v>
      </c>
      <c r="R106" s="204">
        <v>0</v>
      </c>
      <c r="S106" s="239">
        <v>0</v>
      </c>
      <c r="T106" s="319" t="e">
        <v>#DIV/0!</v>
      </c>
      <c r="U106" s="239">
        <v>0</v>
      </c>
      <c r="V106" s="239">
        <v>0</v>
      </c>
      <c r="W106" s="239">
        <v>0</v>
      </c>
      <c r="X106" s="239">
        <v>0</v>
      </c>
      <c r="Y106" s="239">
        <v>0</v>
      </c>
      <c r="Z106" s="239">
        <v>0</v>
      </c>
    </row>
    <row r="107" spans="1:26" x14ac:dyDescent="0.3">
      <c r="A107" s="322" t="s">
        <v>522</v>
      </c>
      <c r="B107" s="204">
        <v>0</v>
      </c>
      <c r="C107" s="204">
        <v>0</v>
      </c>
      <c r="D107" s="204">
        <v>0</v>
      </c>
      <c r="E107" s="204">
        <v>0</v>
      </c>
      <c r="F107" s="204">
        <v>0</v>
      </c>
      <c r="G107" s="204">
        <v>0</v>
      </c>
      <c r="H107" s="204">
        <v>0</v>
      </c>
      <c r="I107" s="204">
        <v>0</v>
      </c>
      <c r="J107" s="204">
        <v>0</v>
      </c>
      <c r="K107" s="204">
        <v>0</v>
      </c>
      <c r="L107" s="204">
        <v>0</v>
      </c>
      <c r="M107" s="204">
        <v>0</v>
      </c>
      <c r="N107" s="204">
        <v>0</v>
      </c>
      <c r="O107" s="204">
        <v>0</v>
      </c>
      <c r="P107" s="204">
        <v>0</v>
      </c>
      <c r="Q107" s="204">
        <v>0</v>
      </c>
      <c r="R107" s="204">
        <v>0</v>
      </c>
      <c r="S107" s="239">
        <v>0</v>
      </c>
      <c r="T107" s="319" t="e">
        <v>#DIV/0!</v>
      </c>
      <c r="U107" s="239">
        <v>0</v>
      </c>
      <c r="V107" s="239">
        <v>0</v>
      </c>
      <c r="W107" s="239">
        <v>0</v>
      </c>
      <c r="X107" s="239">
        <v>0</v>
      </c>
      <c r="Y107" s="239">
        <v>0</v>
      </c>
      <c r="Z107" s="239">
        <v>0</v>
      </c>
    </row>
    <row r="108" spans="1:26" x14ac:dyDescent="0.3">
      <c r="A108" s="314" t="s">
        <v>523</v>
      </c>
      <c r="B108" s="315">
        <v>0</v>
      </c>
      <c r="C108" s="315">
        <v>0</v>
      </c>
      <c r="D108" s="315">
        <v>0</v>
      </c>
      <c r="E108" s="315">
        <v>0</v>
      </c>
      <c r="F108" s="315">
        <v>0</v>
      </c>
      <c r="G108" s="315">
        <v>0</v>
      </c>
      <c r="H108" s="315">
        <v>0</v>
      </c>
      <c r="I108" s="315">
        <v>0</v>
      </c>
      <c r="J108" s="315">
        <v>0</v>
      </c>
      <c r="K108" s="315">
        <v>0</v>
      </c>
      <c r="L108" s="315">
        <v>0</v>
      </c>
      <c r="M108" s="315">
        <v>0</v>
      </c>
      <c r="N108" s="315">
        <v>0</v>
      </c>
      <c r="O108" s="315">
        <v>0</v>
      </c>
      <c r="P108" s="315">
        <v>0</v>
      </c>
      <c r="Q108" s="315">
        <v>0</v>
      </c>
      <c r="R108" s="315">
        <v>0</v>
      </c>
      <c r="S108" s="316">
        <v>0</v>
      </c>
      <c r="T108" s="317" t="e">
        <v>#DIV/0!</v>
      </c>
      <c r="U108" s="316">
        <v>0</v>
      </c>
      <c r="V108" s="316">
        <v>0</v>
      </c>
      <c r="W108" s="316">
        <v>0</v>
      </c>
      <c r="X108" s="316">
        <v>0</v>
      </c>
      <c r="Y108" s="316">
        <v>0</v>
      </c>
      <c r="Z108" s="316">
        <v>0</v>
      </c>
    </row>
    <row r="109" spans="1:26" x14ac:dyDescent="0.3">
      <c r="A109" s="322" t="s">
        <v>524</v>
      </c>
      <c r="B109" s="204">
        <v>0</v>
      </c>
      <c r="C109" s="204">
        <v>0</v>
      </c>
      <c r="D109" s="204">
        <v>0</v>
      </c>
      <c r="E109" s="204">
        <v>0</v>
      </c>
      <c r="F109" s="204">
        <v>0</v>
      </c>
      <c r="G109" s="204">
        <v>0</v>
      </c>
      <c r="H109" s="204">
        <v>0</v>
      </c>
      <c r="I109" s="204">
        <v>0</v>
      </c>
      <c r="J109" s="204">
        <v>0</v>
      </c>
      <c r="K109" s="204">
        <v>0</v>
      </c>
      <c r="L109" s="204">
        <v>0</v>
      </c>
      <c r="M109" s="204">
        <v>0</v>
      </c>
      <c r="N109" s="204">
        <v>0</v>
      </c>
      <c r="O109" s="204">
        <v>0</v>
      </c>
      <c r="P109" s="204">
        <v>0</v>
      </c>
      <c r="Q109" s="204">
        <v>0</v>
      </c>
      <c r="R109" s="204">
        <v>0</v>
      </c>
      <c r="S109" s="239">
        <v>0</v>
      </c>
      <c r="T109" s="319" t="e">
        <v>#DIV/0!</v>
      </c>
      <c r="U109" s="239">
        <v>0</v>
      </c>
      <c r="V109" s="239">
        <v>0</v>
      </c>
      <c r="W109" s="239">
        <v>0</v>
      </c>
      <c r="X109" s="239">
        <v>0</v>
      </c>
      <c r="Y109" s="239">
        <v>0</v>
      </c>
      <c r="Z109" s="239">
        <v>0</v>
      </c>
    </row>
    <row r="110" spans="1:26" x14ac:dyDescent="0.3">
      <c r="A110" s="322" t="s">
        <v>525</v>
      </c>
      <c r="B110" s="204">
        <v>0</v>
      </c>
      <c r="C110" s="204">
        <v>0</v>
      </c>
      <c r="D110" s="204">
        <v>0</v>
      </c>
      <c r="E110" s="204">
        <v>0</v>
      </c>
      <c r="F110" s="204">
        <v>0</v>
      </c>
      <c r="G110" s="204">
        <v>0</v>
      </c>
      <c r="H110" s="204">
        <v>0</v>
      </c>
      <c r="I110" s="204">
        <v>0</v>
      </c>
      <c r="J110" s="204">
        <v>0</v>
      </c>
      <c r="K110" s="204">
        <v>0</v>
      </c>
      <c r="L110" s="204">
        <v>0</v>
      </c>
      <c r="M110" s="204">
        <v>0</v>
      </c>
      <c r="N110" s="204">
        <v>0</v>
      </c>
      <c r="O110" s="204">
        <v>0</v>
      </c>
      <c r="P110" s="204">
        <v>0</v>
      </c>
      <c r="Q110" s="204">
        <v>0</v>
      </c>
      <c r="R110" s="204">
        <v>0</v>
      </c>
      <c r="S110" s="239">
        <v>0</v>
      </c>
      <c r="T110" s="319" t="e">
        <v>#DIV/0!</v>
      </c>
      <c r="U110" s="239">
        <v>0</v>
      </c>
      <c r="V110" s="239">
        <v>0</v>
      </c>
      <c r="W110" s="239">
        <v>0</v>
      </c>
      <c r="X110" s="239">
        <v>0</v>
      </c>
      <c r="Y110" s="239">
        <v>0</v>
      </c>
      <c r="Z110" s="239">
        <v>0</v>
      </c>
    </row>
    <row r="111" spans="1:26" x14ac:dyDescent="0.3">
      <c r="A111" s="322" t="s">
        <v>526</v>
      </c>
      <c r="B111" s="204">
        <v>0</v>
      </c>
      <c r="C111" s="204">
        <v>0</v>
      </c>
      <c r="D111" s="204">
        <v>0</v>
      </c>
      <c r="E111" s="204">
        <v>0</v>
      </c>
      <c r="F111" s="204">
        <v>0</v>
      </c>
      <c r="G111" s="204">
        <v>0</v>
      </c>
      <c r="H111" s="204">
        <v>0</v>
      </c>
      <c r="I111" s="204">
        <v>0</v>
      </c>
      <c r="J111" s="204">
        <v>0</v>
      </c>
      <c r="K111" s="204">
        <v>0</v>
      </c>
      <c r="L111" s="204">
        <v>0</v>
      </c>
      <c r="M111" s="204">
        <v>0</v>
      </c>
      <c r="N111" s="204">
        <v>0</v>
      </c>
      <c r="O111" s="204">
        <v>0</v>
      </c>
      <c r="P111" s="204">
        <v>0</v>
      </c>
      <c r="Q111" s="204">
        <v>0</v>
      </c>
      <c r="R111" s="204">
        <v>0</v>
      </c>
      <c r="S111" s="239">
        <v>0</v>
      </c>
      <c r="T111" s="319" t="e">
        <v>#DIV/0!</v>
      </c>
      <c r="U111" s="239">
        <v>0</v>
      </c>
      <c r="V111" s="239">
        <v>0</v>
      </c>
      <c r="W111" s="239">
        <v>0</v>
      </c>
      <c r="X111" s="239">
        <v>0</v>
      </c>
      <c r="Y111" s="239">
        <v>0</v>
      </c>
      <c r="Z111" s="239">
        <v>0</v>
      </c>
    </row>
    <row r="112" spans="1:26" x14ac:dyDescent="0.3">
      <c r="A112" s="322" t="s">
        <v>527</v>
      </c>
      <c r="B112" s="204">
        <v>0</v>
      </c>
      <c r="C112" s="204">
        <v>0</v>
      </c>
      <c r="D112" s="204">
        <v>0</v>
      </c>
      <c r="E112" s="204">
        <v>0</v>
      </c>
      <c r="F112" s="204">
        <v>0</v>
      </c>
      <c r="G112" s="204">
        <v>0</v>
      </c>
      <c r="H112" s="204">
        <v>0</v>
      </c>
      <c r="I112" s="204">
        <v>0</v>
      </c>
      <c r="J112" s="204">
        <v>0</v>
      </c>
      <c r="K112" s="204">
        <v>0</v>
      </c>
      <c r="L112" s="204">
        <v>0</v>
      </c>
      <c r="M112" s="204">
        <v>0</v>
      </c>
      <c r="N112" s="204">
        <v>0</v>
      </c>
      <c r="O112" s="204">
        <v>0</v>
      </c>
      <c r="P112" s="204">
        <v>0</v>
      </c>
      <c r="Q112" s="204">
        <v>0</v>
      </c>
      <c r="R112" s="204">
        <v>0</v>
      </c>
      <c r="S112" s="239">
        <v>0</v>
      </c>
      <c r="T112" s="319" t="e">
        <v>#DIV/0!</v>
      </c>
      <c r="U112" s="239">
        <v>0</v>
      </c>
      <c r="V112" s="239">
        <v>0</v>
      </c>
      <c r="W112" s="239">
        <v>0</v>
      </c>
      <c r="X112" s="239">
        <v>0</v>
      </c>
      <c r="Y112" s="239">
        <v>0</v>
      </c>
      <c r="Z112" s="239">
        <v>0</v>
      </c>
    </row>
    <row r="113" spans="1:26" x14ac:dyDescent="0.3">
      <c r="A113" s="314" t="s">
        <v>528</v>
      </c>
      <c r="B113" s="315">
        <v>0</v>
      </c>
      <c r="C113" s="315">
        <v>0</v>
      </c>
      <c r="D113" s="315">
        <v>0</v>
      </c>
      <c r="E113" s="315">
        <v>0</v>
      </c>
      <c r="F113" s="315">
        <v>0</v>
      </c>
      <c r="G113" s="315">
        <v>0</v>
      </c>
      <c r="H113" s="315">
        <v>0</v>
      </c>
      <c r="I113" s="315">
        <v>0</v>
      </c>
      <c r="J113" s="315">
        <v>0</v>
      </c>
      <c r="K113" s="315">
        <v>0</v>
      </c>
      <c r="L113" s="315">
        <v>0</v>
      </c>
      <c r="M113" s="315">
        <v>0</v>
      </c>
      <c r="N113" s="315">
        <v>0</v>
      </c>
      <c r="O113" s="315">
        <v>0</v>
      </c>
      <c r="P113" s="315">
        <v>0</v>
      </c>
      <c r="Q113" s="315">
        <v>0</v>
      </c>
      <c r="R113" s="315">
        <v>0</v>
      </c>
      <c r="S113" s="316">
        <v>0</v>
      </c>
      <c r="T113" s="317" t="e">
        <v>#DIV/0!</v>
      </c>
      <c r="U113" s="316">
        <v>0</v>
      </c>
      <c r="V113" s="316">
        <v>0</v>
      </c>
      <c r="W113" s="316">
        <v>0</v>
      </c>
      <c r="X113" s="316">
        <v>0</v>
      </c>
      <c r="Y113" s="316">
        <v>0</v>
      </c>
      <c r="Z113" s="316">
        <v>0</v>
      </c>
    </row>
    <row r="114" spans="1:26" x14ac:dyDescent="0.3">
      <c r="A114" s="322" t="s">
        <v>529</v>
      </c>
      <c r="B114" s="204">
        <v>0</v>
      </c>
      <c r="C114" s="204">
        <v>0</v>
      </c>
      <c r="D114" s="204">
        <v>0</v>
      </c>
      <c r="E114" s="204">
        <v>0</v>
      </c>
      <c r="F114" s="204">
        <v>0</v>
      </c>
      <c r="G114" s="204">
        <v>0</v>
      </c>
      <c r="H114" s="204">
        <v>0</v>
      </c>
      <c r="I114" s="204">
        <v>0</v>
      </c>
      <c r="J114" s="204">
        <v>0</v>
      </c>
      <c r="K114" s="204">
        <v>0</v>
      </c>
      <c r="L114" s="204">
        <v>0</v>
      </c>
      <c r="M114" s="204">
        <v>0</v>
      </c>
      <c r="N114" s="204">
        <v>0</v>
      </c>
      <c r="O114" s="204">
        <v>0</v>
      </c>
      <c r="P114" s="204">
        <v>0</v>
      </c>
      <c r="Q114" s="204">
        <v>0</v>
      </c>
      <c r="R114" s="204">
        <v>0</v>
      </c>
      <c r="S114" s="239">
        <v>0</v>
      </c>
      <c r="T114" s="319" t="e">
        <v>#DIV/0!</v>
      </c>
      <c r="U114" s="239">
        <v>0</v>
      </c>
      <c r="V114" s="239">
        <v>0</v>
      </c>
      <c r="W114" s="239">
        <v>0</v>
      </c>
      <c r="X114" s="239">
        <v>0</v>
      </c>
      <c r="Y114" s="239">
        <v>0</v>
      </c>
      <c r="Z114" s="239">
        <v>0</v>
      </c>
    </row>
    <row r="115" spans="1:26" x14ac:dyDescent="0.3">
      <c r="A115" s="322" t="s">
        <v>530</v>
      </c>
      <c r="B115" s="204">
        <v>0</v>
      </c>
      <c r="C115" s="204">
        <v>0</v>
      </c>
      <c r="D115" s="204">
        <v>0</v>
      </c>
      <c r="E115" s="204">
        <v>0</v>
      </c>
      <c r="F115" s="204">
        <v>0</v>
      </c>
      <c r="G115" s="204">
        <v>0</v>
      </c>
      <c r="H115" s="204">
        <v>0</v>
      </c>
      <c r="I115" s="204">
        <v>0</v>
      </c>
      <c r="J115" s="204">
        <v>0</v>
      </c>
      <c r="K115" s="204">
        <v>0</v>
      </c>
      <c r="L115" s="204">
        <v>0</v>
      </c>
      <c r="M115" s="204">
        <v>0</v>
      </c>
      <c r="N115" s="204">
        <v>0</v>
      </c>
      <c r="O115" s="204">
        <v>0</v>
      </c>
      <c r="P115" s="204">
        <v>0</v>
      </c>
      <c r="Q115" s="204">
        <v>0</v>
      </c>
      <c r="R115" s="204">
        <v>0</v>
      </c>
      <c r="S115" s="239">
        <v>0</v>
      </c>
      <c r="T115" s="319" t="e">
        <v>#DIV/0!</v>
      </c>
      <c r="U115" s="239">
        <v>0</v>
      </c>
      <c r="V115" s="239">
        <v>0</v>
      </c>
      <c r="W115" s="239">
        <v>0</v>
      </c>
      <c r="X115" s="239">
        <v>0</v>
      </c>
      <c r="Y115" s="239">
        <v>0</v>
      </c>
      <c r="Z115" s="239">
        <v>0</v>
      </c>
    </row>
    <row r="116" spans="1:26" x14ac:dyDescent="0.3">
      <c r="A116" s="322" t="s">
        <v>531</v>
      </c>
      <c r="B116" s="204">
        <v>0</v>
      </c>
      <c r="C116" s="204">
        <v>0</v>
      </c>
      <c r="D116" s="204">
        <v>0</v>
      </c>
      <c r="E116" s="204">
        <v>0</v>
      </c>
      <c r="F116" s="204">
        <v>0</v>
      </c>
      <c r="G116" s="204">
        <v>0</v>
      </c>
      <c r="H116" s="204">
        <v>0</v>
      </c>
      <c r="I116" s="204">
        <v>0</v>
      </c>
      <c r="J116" s="204">
        <v>0</v>
      </c>
      <c r="K116" s="204">
        <v>0</v>
      </c>
      <c r="L116" s="204">
        <v>0</v>
      </c>
      <c r="M116" s="204">
        <v>0</v>
      </c>
      <c r="N116" s="204">
        <v>0</v>
      </c>
      <c r="O116" s="204">
        <v>0</v>
      </c>
      <c r="P116" s="204">
        <v>0</v>
      </c>
      <c r="Q116" s="204">
        <v>0</v>
      </c>
      <c r="R116" s="204">
        <v>0</v>
      </c>
      <c r="S116" s="239">
        <v>0</v>
      </c>
      <c r="T116" s="319" t="e">
        <v>#DIV/0!</v>
      </c>
      <c r="U116" s="239">
        <v>0</v>
      </c>
      <c r="V116" s="239">
        <v>0</v>
      </c>
      <c r="W116" s="239">
        <v>0</v>
      </c>
      <c r="X116" s="239">
        <v>0</v>
      </c>
      <c r="Y116" s="239">
        <v>0</v>
      </c>
      <c r="Z116" s="239">
        <v>0</v>
      </c>
    </row>
    <row r="117" spans="1:26" x14ac:dyDescent="0.3">
      <c r="A117" s="322" t="s">
        <v>532</v>
      </c>
      <c r="B117" s="204">
        <v>0</v>
      </c>
      <c r="C117" s="204">
        <v>0</v>
      </c>
      <c r="D117" s="204">
        <v>0</v>
      </c>
      <c r="E117" s="204">
        <v>0</v>
      </c>
      <c r="F117" s="204">
        <v>0</v>
      </c>
      <c r="G117" s="204">
        <v>0</v>
      </c>
      <c r="H117" s="204">
        <v>0</v>
      </c>
      <c r="I117" s="204">
        <v>0</v>
      </c>
      <c r="J117" s="204">
        <v>0</v>
      </c>
      <c r="K117" s="204">
        <v>0</v>
      </c>
      <c r="L117" s="204">
        <v>0</v>
      </c>
      <c r="M117" s="204">
        <v>0</v>
      </c>
      <c r="N117" s="204">
        <v>0</v>
      </c>
      <c r="O117" s="204">
        <v>0</v>
      </c>
      <c r="P117" s="204">
        <v>0</v>
      </c>
      <c r="Q117" s="204">
        <v>0</v>
      </c>
      <c r="R117" s="204">
        <v>0</v>
      </c>
      <c r="S117" s="239">
        <v>0</v>
      </c>
      <c r="T117" s="319" t="e">
        <v>#DIV/0!</v>
      </c>
      <c r="U117" s="239">
        <v>0</v>
      </c>
      <c r="V117" s="239">
        <v>0</v>
      </c>
      <c r="W117" s="239">
        <v>0</v>
      </c>
      <c r="X117" s="239">
        <v>0</v>
      </c>
      <c r="Y117" s="239">
        <v>0</v>
      </c>
      <c r="Z117" s="239">
        <v>0</v>
      </c>
    </row>
    <row r="118" spans="1:26" x14ac:dyDescent="0.3">
      <c r="A118" s="322" t="s">
        <v>533</v>
      </c>
      <c r="B118" s="204">
        <v>0</v>
      </c>
      <c r="C118" s="204">
        <v>0</v>
      </c>
      <c r="D118" s="204">
        <v>0</v>
      </c>
      <c r="E118" s="204">
        <v>0</v>
      </c>
      <c r="F118" s="204">
        <v>0</v>
      </c>
      <c r="G118" s="204">
        <v>0</v>
      </c>
      <c r="H118" s="204">
        <v>0</v>
      </c>
      <c r="I118" s="204">
        <v>0</v>
      </c>
      <c r="J118" s="204">
        <v>0</v>
      </c>
      <c r="K118" s="204">
        <v>0</v>
      </c>
      <c r="L118" s="204">
        <v>0</v>
      </c>
      <c r="M118" s="204">
        <v>0</v>
      </c>
      <c r="N118" s="204">
        <v>0</v>
      </c>
      <c r="O118" s="204">
        <v>0</v>
      </c>
      <c r="P118" s="204">
        <v>0</v>
      </c>
      <c r="Q118" s="204">
        <v>0</v>
      </c>
      <c r="R118" s="204">
        <v>0</v>
      </c>
      <c r="S118" s="239">
        <v>0</v>
      </c>
      <c r="T118" s="319" t="e">
        <v>#DIV/0!</v>
      </c>
      <c r="U118" s="239">
        <v>0</v>
      </c>
      <c r="V118" s="239">
        <v>0</v>
      </c>
      <c r="W118" s="239">
        <v>0</v>
      </c>
      <c r="X118" s="239">
        <v>0</v>
      </c>
      <c r="Y118" s="239">
        <v>0</v>
      </c>
      <c r="Z118" s="239">
        <v>0</v>
      </c>
    </row>
    <row r="119" spans="1:26" x14ac:dyDescent="0.3">
      <c r="A119" s="322" t="s">
        <v>534</v>
      </c>
      <c r="B119" s="204">
        <v>0</v>
      </c>
      <c r="C119" s="204">
        <v>0</v>
      </c>
      <c r="D119" s="204">
        <v>0</v>
      </c>
      <c r="E119" s="204">
        <v>0</v>
      </c>
      <c r="F119" s="204">
        <v>0</v>
      </c>
      <c r="G119" s="204">
        <v>0</v>
      </c>
      <c r="H119" s="204">
        <v>0</v>
      </c>
      <c r="I119" s="204">
        <v>0</v>
      </c>
      <c r="J119" s="204">
        <v>0</v>
      </c>
      <c r="K119" s="204">
        <v>0</v>
      </c>
      <c r="L119" s="204">
        <v>0</v>
      </c>
      <c r="M119" s="204">
        <v>0</v>
      </c>
      <c r="N119" s="204">
        <v>0</v>
      </c>
      <c r="O119" s="204">
        <v>0</v>
      </c>
      <c r="P119" s="204">
        <v>0</v>
      </c>
      <c r="Q119" s="204">
        <v>0</v>
      </c>
      <c r="R119" s="204">
        <v>0</v>
      </c>
      <c r="S119" s="239">
        <v>0</v>
      </c>
      <c r="T119" s="319" t="e">
        <v>#DIV/0!</v>
      </c>
      <c r="U119" s="239">
        <v>0</v>
      </c>
      <c r="V119" s="239">
        <v>0</v>
      </c>
      <c r="W119" s="239">
        <v>0</v>
      </c>
      <c r="X119" s="239">
        <v>0</v>
      </c>
      <c r="Y119" s="239">
        <v>0</v>
      </c>
      <c r="Z119" s="239">
        <v>0</v>
      </c>
    </row>
    <row r="120" spans="1:26" x14ac:dyDescent="0.3">
      <c r="A120" s="314" t="s">
        <v>535</v>
      </c>
      <c r="B120" s="315">
        <v>26400</v>
      </c>
      <c r="C120" s="315">
        <v>26400</v>
      </c>
      <c r="D120" s="315">
        <v>26400</v>
      </c>
      <c r="E120" s="315">
        <v>20130</v>
      </c>
      <c r="F120" s="315">
        <v>20130</v>
      </c>
      <c r="G120" s="315">
        <v>0</v>
      </c>
      <c r="H120" s="315">
        <v>1126</v>
      </c>
      <c r="I120" s="315">
        <v>5774</v>
      </c>
      <c r="J120" s="315">
        <v>0</v>
      </c>
      <c r="K120" s="315">
        <v>0</v>
      </c>
      <c r="L120" s="315">
        <v>0</v>
      </c>
      <c r="M120" s="315">
        <v>0</v>
      </c>
      <c r="N120" s="315">
        <v>13230</v>
      </c>
      <c r="O120" s="315">
        <v>0</v>
      </c>
      <c r="P120" s="315">
        <v>0</v>
      </c>
      <c r="Q120" s="315">
        <v>0</v>
      </c>
      <c r="R120" s="315">
        <v>0</v>
      </c>
      <c r="S120" s="316">
        <v>20130</v>
      </c>
      <c r="T120" s="317">
        <v>0.76249999999999996</v>
      </c>
      <c r="U120" s="316">
        <v>6270</v>
      </c>
      <c r="V120" s="316">
        <v>0</v>
      </c>
      <c r="W120" s="316">
        <v>6270</v>
      </c>
      <c r="X120" s="316">
        <v>6270</v>
      </c>
      <c r="Y120" s="316">
        <v>0</v>
      </c>
      <c r="Z120" s="316">
        <v>0</v>
      </c>
    </row>
    <row r="121" spans="1:26" x14ac:dyDescent="0.3">
      <c r="A121" s="322" t="s">
        <v>536</v>
      </c>
      <c r="B121" s="204">
        <v>0</v>
      </c>
      <c r="C121" s="204">
        <v>0</v>
      </c>
      <c r="D121" s="204">
        <v>0</v>
      </c>
      <c r="E121" s="204">
        <v>0</v>
      </c>
      <c r="F121" s="204">
        <v>0</v>
      </c>
      <c r="G121" s="204">
        <v>0</v>
      </c>
      <c r="H121" s="204">
        <v>0</v>
      </c>
      <c r="I121" s="204">
        <v>0</v>
      </c>
      <c r="J121" s="204">
        <v>0</v>
      </c>
      <c r="K121" s="204">
        <v>0</v>
      </c>
      <c r="L121" s="204">
        <v>0</v>
      </c>
      <c r="M121" s="204">
        <v>0</v>
      </c>
      <c r="N121" s="204">
        <v>0</v>
      </c>
      <c r="O121" s="204">
        <v>0</v>
      </c>
      <c r="P121" s="204">
        <v>0</v>
      </c>
      <c r="Q121" s="204">
        <v>0</v>
      </c>
      <c r="R121" s="204">
        <v>0</v>
      </c>
      <c r="S121" s="239">
        <v>0</v>
      </c>
      <c r="T121" s="319" t="e">
        <v>#DIV/0!</v>
      </c>
      <c r="U121" s="239">
        <v>0</v>
      </c>
      <c r="V121" s="239">
        <v>0</v>
      </c>
      <c r="W121" s="239">
        <v>0</v>
      </c>
      <c r="X121" s="239">
        <v>0</v>
      </c>
      <c r="Y121" s="239">
        <v>0</v>
      </c>
      <c r="Z121" s="239">
        <v>0</v>
      </c>
    </row>
    <row r="122" spans="1:26" x14ac:dyDescent="0.3">
      <c r="A122" s="322" t="s">
        <v>537</v>
      </c>
      <c r="B122" s="204">
        <v>26400</v>
      </c>
      <c r="C122" s="204">
        <v>26400</v>
      </c>
      <c r="D122" s="204">
        <v>26400</v>
      </c>
      <c r="E122" s="204">
        <v>20130</v>
      </c>
      <c r="F122" s="204">
        <v>20130</v>
      </c>
      <c r="G122" s="204">
        <v>0</v>
      </c>
      <c r="H122" s="204">
        <v>1126</v>
      </c>
      <c r="I122" s="204">
        <v>5774</v>
      </c>
      <c r="J122" s="204">
        <v>0</v>
      </c>
      <c r="K122" s="204">
        <v>0</v>
      </c>
      <c r="L122" s="204">
        <v>0</v>
      </c>
      <c r="M122" s="204">
        <v>0</v>
      </c>
      <c r="N122" s="204">
        <v>13230</v>
      </c>
      <c r="O122" s="204">
        <v>0</v>
      </c>
      <c r="P122" s="204">
        <v>0</v>
      </c>
      <c r="Q122" s="204">
        <v>0</v>
      </c>
      <c r="R122" s="204">
        <v>0</v>
      </c>
      <c r="S122" s="239">
        <v>20130</v>
      </c>
      <c r="T122" s="319">
        <v>0.76249999999999996</v>
      </c>
      <c r="U122" s="239">
        <v>6270</v>
      </c>
      <c r="V122" s="239">
        <v>0</v>
      </c>
      <c r="W122" s="239">
        <v>6270</v>
      </c>
      <c r="X122" s="239">
        <v>6270</v>
      </c>
      <c r="Y122" s="239">
        <v>0</v>
      </c>
      <c r="Z122" s="239">
        <v>0</v>
      </c>
    </row>
    <row r="123" spans="1:26" s="321" customFormat="1" x14ac:dyDescent="0.3">
      <c r="A123" s="314" t="s">
        <v>538</v>
      </c>
      <c r="B123" s="320">
        <v>0</v>
      </c>
      <c r="C123" s="320">
        <v>0</v>
      </c>
      <c r="D123" s="320">
        <v>0</v>
      </c>
      <c r="E123" s="320">
        <v>0</v>
      </c>
      <c r="F123" s="320">
        <v>0</v>
      </c>
      <c r="G123" s="320">
        <v>0</v>
      </c>
      <c r="H123" s="320">
        <v>0</v>
      </c>
      <c r="I123" s="320">
        <v>0</v>
      </c>
      <c r="J123" s="320">
        <v>0</v>
      </c>
      <c r="K123" s="320">
        <v>0</v>
      </c>
      <c r="L123" s="320">
        <v>0</v>
      </c>
      <c r="M123" s="320">
        <v>0</v>
      </c>
      <c r="N123" s="320">
        <v>0</v>
      </c>
      <c r="O123" s="320">
        <v>0</v>
      </c>
      <c r="P123" s="320">
        <v>0</v>
      </c>
      <c r="Q123" s="320">
        <v>0</v>
      </c>
      <c r="R123" s="320">
        <v>0</v>
      </c>
      <c r="S123" s="316">
        <v>0</v>
      </c>
      <c r="T123" s="317" t="e">
        <v>#DIV/0!</v>
      </c>
      <c r="U123" s="316">
        <v>0</v>
      </c>
      <c r="V123" s="316">
        <v>0</v>
      </c>
      <c r="W123" s="316">
        <v>0</v>
      </c>
      <c r="X123" s="316">
        <v>0</v>
      </c>
      <c r="Y123" s="316">
        <v>0</v>
      </c>
      <c r="Z123" s="316">
        <v>0</v>
      </c>
    </row>
    <row r="124" spans="1:26" x14ac:dyDescent="0.3">
      <c r="A124" s="314" t="s">
        <v>539</v>
      </c>
      <c r="B124" s="315">
        <v>0</v>
      </c>
      <c r="C124" s="315">
        <v>0</v>
      </c>
      <c r="D124" s="315">
        <v>0</v>
      </c>
      <c r="E124" s="315">
        <v>0</v>
      </c>
      <c r="F124" s="315">
        <v>0</v>
      </c>
      <c r="G124" s="315">
        <v>0</v>
      </c>
      <c r="H124" s="315">
        <v>0</v>
      </c>
      <c r="I124" s="315">
        <v>0</v>
      </c>
      <c r="J124" s="315">
        <v>0</v>
      </c>
      <c r="K124" s="315">
        <v>0</v>
      </c>
      <c r="L124" s="315">
        <v>0</v>
      </c>
      <c r="M124" s="315">
        <v>0</v>
      </c>
      <c r="N124" s="315">
        <v>0</v>
      </c>
      <c r="O124" s="315">
        <v>0</v>
      </c>
      <c r="P124" s="315">
        <v>0</v>
      </c>
      <c r="Q124" s="315">
        <v>0</v>
      </c>
      <c r="R124" s="315">
        <v>0</v>
      </c>
      <c r="S124" s="316">
        <v>0</v>
      </c>
      <c r="T124" s="317" t="e">
        <v>#DIV/0!</v>
      </c>
      <c r="U124" s="316">
        <v>0</v>
      </c>
      <c r="V124" s="316">
        <v>0</v>
      </c>
      <c r="W124" s="316">
        <v>0</v>
      </c>
      <c r="X124" s="316">
        <v>0</v>
      </c>
      <c r="Y124" s="316">
        <v>0</v>
      </c>
      <c r="Z124" s="316">
        <v>0</v>
      </c>
    </row>
    <row r="125" spans="1:26" x14ac:dyDescent="0.3">
      <c r="A125" s="322" t="s">
        <v>540</v>
      </c>
      <c r="B125" s="204">
        <v>0</v>
      </c>
      <c r="C125" s="204">
        <v>0</v>
      </c>
      <c r="D125" s="204">
        <v>0</v>
      </c>
      <c r="E125" s="204">
        <v>0</v>
      </c>
      <c r="F125" s="204">
        <v>0</v>
      </c>
      <c r="G125" s="204">
        <v>0</v>
      </c>
      <c r="H125" s="204">
        <v>0</v>
      </c>
      <c r="I125" s="204">
        <v>0</v>
      </c>
      <c r="J125" s="204">
        <v>0</v>
      </c>
      <c r="K125" s="204">
        <v>0</v>
      </c>
      <c r="L125" s="204">
        <v>0</v>
      </c>
      <c r="M125" s="204">
        <v>0</v>
      </c>
      <c r="N125" s="204">
        <v>0</v>
      </c>
      <c r="O125" s="204">
        <v>0</v>
      </c>
      <c r="P125" s="204">
        <v>0</v>
      </c>
      <c r="Q125" s="204">
        <v>0</v>
      </c>
      <c r="R125" s="204">
        <v>0</v>
      </c>
      <c r="S125" s="239">
        <v>0</v>
      </c>
      <c r="T125" s="319" t="e">
        <v>#DIV/0!</v>
      </c>
      <c r="U125" s="239">
        <v>0</v>
      </c>
      <c r="V125" s="239">
        <v>0</v>
      </c>
      <c r="W125" s="239">
        <v>0</v>
      </c>
      <c r="X125" s="239">
        <v>0</v>
      </c>
      <c r="Y125" s="239">
        <v>0</v>
      </c>
      <c r="Z125" s="239">
        <v>0</v>
      </c>
    </row>
    <row r="126" spans="1:26" x14ac:dyDescent="0.3">
      <c r="A126" s="322" t="s">
        <v>541</v>
      </c>
      <c r="B126" s="204">
        <v>0</v>
      </c>
      <c r="C126" s="204">
        <v>0</v>
      </c>
      <c r="D126" s="204">
        <v>0</v>
      </c>
      <c r="E126" s="204">
        <v>0</v>
      </c>
      <c r="F126" s="204">
        <v>0</v>
      </c>
      <c r="G126" s="204">
        <v>0</v>
      </c>
      <c r="H126" s="204">
        <v>0</v>
      </c>
      <c r="I126" s="204">
        <v>0</v>
      </c>
      <c r="J126" s="204">
        <v>0</v>
      </c>
      <c r="K126" s="204">
        <v>0</v>
      </c>
      <c r="L126" s="204">
        <v>0</v>
      </c>
      <c r="M126" s="204">
        <v>0</v>
      </c>
      <c r="N126" s="204">
        <v>0</v>
      </c>
      <c r="O126" s="204">
        <v>0</v>
      </c>
      <c r="P126" s="204">
        <v>0</v>
      </c>
      <c r="Q126" s="204">
        <v>0</v>
      </c>
      <c r="R126" s="204">
        <v>0</v>
      </c>
      <c r="S126" s="239">
        <v>0</v>
      </c>
      <c r="T126" s="319" t="e">
        <v>#DIV/0!</v>
      </c>
      <c r="U126" s="239">
        <v>0</v>
      </c>
      <c r="V126" s="239">
        <v>0</v>
      </c>
      <c r="W126" s="239">
        <v>0</v>
      </c>
      <c r="X126" s="239">
        <v>0</v>
      </c>
      <c r="Y126" s="239">
        <v>0</v>
      </c>
      <c r="Z126" s="239">
        <v>0</v>
      </c>
    </row>
    <row r="127" spans="1:26" x14ac:dyDescent="0.3">
      <c r="A127" s="314" t="s">
        <v>542</v>
      </c>
      <c r="B127" s="315">
        <v>0</v>
      </c>
      <c r="C127" s="315">
        <v>0</v>
      </c>
      <c r="D127" s="315">
        <v>0</v>
      </c>
      <c r="E127" s="315">
        <v>0</v>
      </c>
      <c r="F127" s="315">
        <v>0</v>
      </c>
      <c r="G127" s="315">
        <v>0</v>
      </c>
      <c r="H127" s="315">
        <v>0</v>
      </c>
      <c r="I127" s="315">
        <v>0</v>
      </c>
      <c r="J127" s="315">
        <v>0</v>
      </c>
      <c r="K127" s="315">
        <v>0</v>
      </c>
      <c r="L127" s="315">
        <v>0</v>
      </c>
      <c r="M127" s="315">
        <v>0</v>
      </c>
      <c r="N127" s="315">
        <v>0</v>
      </c>
      <c r="O127" s="315">
        <v>0</v>
      </c>
      <c r="P127" s="315">
        <v>0</v>
      </c>
      <c r="Q127" s="315">
        <v>0</v>
      </c>
      <c r="R127" s="315">
        <v>0</v>
      </c>
      <c r="S127" s="316">
        <v>0</v>
      </c>
      <c r="T127" s="317" t="e">
        <v>#DIV/0!</v>
      </c>
      <c r="U127" s="316">
        <v>0</v>
      </c>
      <c r="V127" s="316">
        <v>0</v>
      </c>
      <c r="W127" s="316">
        <v>0</v>
      </c>
      <c r="X127" s="316">
        <v>0</v>
      </c>
      <c r="Y127" s="316">
        <v>0</v>
      </c>
      <c r="Z127" s="316">
        <v>0</v>
      </c>
    </row>
    <row r="128" spans="1:26" x14ac:dyDescent="0.3">
      <c r="A128" s="322" t="s">
        <v>543</v>
      </c>
      <c r="B128" s="204">
        <v>0</v>
      </c>
      <c r="C128" s="204">
        <v>0</v>
      </c>
      <c r="D128" s="204">
        <v>0</v>
      </c>
      <c r="E128" s="204">
        <v>0</v>
      </c>
      <c r="F128" s="204">
        <v>0</v>
      </c>
      <c r="G128" s="204">
        <v>0</v>
      </c>
      <c r="H128" s="204">
        <v>0</v>
      </c>
      <c r="I128" s="204">
        <v>0</v>
      </c>
      <c r="J128" s="204">
        <v>0</v>
      </c>
      <c r="K128" s="204">
        <v>0</v>
      </c>
      <c r="L128" s="204">
        <v>0</v>
      </c>
      <c r="M128" s="204">
        <v>0</v>
      </c>
      <c r="N128" s="204">
        <v>0</v>
      </c>
      <c r="O128" s="204">
        <v>0</v>
      </c>
      <c r="P128" s="204">
        <v>0</v>
      </c>
      <c r="Q128" s="204">
        <v>0</v>
      </c>
      <c r="R128" s="204">
        <v>0</v>
      </c>
      <c r="S128" s="239">
        <v>0</v>
      </c>
      <c r="T128" s="319" t="e">
        <v>#DIV/0!</v>
      </c>
      <c r="U128" s="239">
        <v>0</v>
      </c>
      <c r="V128" s="239">
        <v>0</v>
      </c>
      <c r="W128" s="239">
        <v>0</v>
      </c>
      <c r="X128" s="239">
        <v>0</v>
      </c>
      <c r="Y128" s="239">
        <v>0</v>
      </c>
      <c r="Z128" s="239">
        <v>0</v>
      </c>
    </row>
    <row r="129" spans="1:26" x14ac:dyDescent="0.3">
      <c r="A129" s="322" t="s">
        <v>544</v>
      </c>
      <c r="B129" s="204">
        <v>0</v>
      </c>
      <c r="C129" s="204">
        <v>0</v>
      </c>
      <c r="D129" s="204">
        <v>0</v>
      </c>
      <c r="E129" s="204">
        <v>0</v>
      </c>
      <c r="F129" s="204">
        <v>0</v>
      </c>
      <c r="G129" s="204">
        <v>0</v>
      </c>
      <c r="H129" s="204">
        <v>0</v>
      </c>
      <c r="I129" s="204">
        <v>0</v>
      </c>
      <c r="J129" s="204">
        <v>0</v>
      </c>
      <c r="K129" s="204">
        <v>0</v>
      </c>
      <c r="L129" s="204">
        <v>0</v>
      </c>
      <c r="M129" s="204">
        <v>0</v>
      </c>
      <c r="N129" s="204">
        <v>0</v>
      </c>
      <c r="O129" s="204">
        <v>0</v>
      </c>
      <c r="P129" s="204">
        <v>0</v>
      </c>
      <c r="Q129" s="204">
        <v>0</v>
      </c>
      <c r="R129" s="204">
        <v>0</v>
      </c>
      <c r="S129" s="239">
        <v>0</v>
      </c>
      <c r="T129" s="319" t="e">
        <v>#DIV/0!</v>
      </c>
      <c r="U129" s="239">
        <v>0</v>
      </c>
      <c r="V129" s="239">
        <v>0</v>
      </c>
      <c r="W129" s="239">
        <v>0</v>
      </c>
      <c r="X129" s="239">
        <v>0</v>
      </c>
      <c r="Y129" s="239">
        <v>0</v>
      </c>
      <c r="Z129" s="239">
        <v>0</v>
      </c>
    </row>
    <row r="130" spans="1:26" x14ac:dyDescent="0.3">
      <c r="A130" s="314" t="s">
        <v>545</v>
      </c>
      <c r="B130" s="315">
        <v>49455</v>
      </c>
      <c r="C130" s="315">
        <v>63617</v>
      </c>
      <c r="D130" s="315">
        <v>63617</v>
      </c>
      <c r="E130" s="315">
        <v>48634</v>
      </c>
      <c r="F130" s="315">
        <v>48634</v>
      </c>
      <c r="G130" s="315">
        <v>939</v>
      </c>
      <c r="H130" s="315">
        <v>5286</v>
      </c>
      <c r="I130" s="315">
        <v>6004</v>
      </c>
      <c r="J130" s="315">
        <v>0</v>
      </c>
      <c r="K130" s="315">
        <v>0</v>
      </c>
      <c r="L130" s="315">
        <v>0</v>
      </c>
      <c r="M130" s="315">
        <v>0</v>
      </c>
      <c r="N130" s="315">
        <v>36405</v>
      </c>
      <c r="O130" s="315">
        <v>0</v>
      </c>
      <c r="P130" s="315">
        <v>0</v>
      </c>
      <c r="Q130" s="315">
        <v>0</v>
      </c>
      <c r="R130" s="315">
        <v>0</v>
      </c>
      <c r="S130" s="316">
        <v>48634</v>
      </c>
      <c r="T130" s="317">
        <v>0.76448119213417798</v>
      </c>
      <c r="U130" s="316">
        <v>14983</v>
      </c>
      <c r="V130" s="316">
        <v>0</v>
      </c>
      <c r="W130" s="316">
        <v>14983</v>
      </c>
      <c r="X130" s="316">
        <v>14983</v>
      </c>
      <c r="Y130" s="316">
        <v>0</v>
      </c>
      <c r="Z130" s="316">
        <v>0</v>
      </c>
    </row>
    <row r="131" spans="1:26" x14ac:dyDescent="0.3">
      <c r="A131" s="318" t="s">
        <v>546</v>
      </c>
      <c r="B131" s="204">
        <v>0</v>
      </c>
      <c r="C131" s="204">
        <v>0</v>
      </c>
      <c r="D131" s="204">
        <v>0</v>
      </c>
      <c r="E131" s="204">
        <v>0</v>
      </c>
      <c r="F131" s="204">
        <v>0</v>
      </c>
      <c r="G131" s="204">
        <v>0</v>
      </c>
      <c r="H131" s="204">
        <v>0</v>
      </c>
      <c r="I131" s="204">
        <v>0</v>
      </c>
      <c r="J131" s="204">
        <v>0</v>
      </c>
      <c r="K131" s="204">
        <v>0</v>
      </c>
      <c r="L131" s="204">
        <v>0</v>
      </c>
      <c r="M131" s="204">
        <v>0</v>
      </c>
      <c r="N131" s="204">
        <v>0</v>
      </c>
      <c r="O131" s="204">
        <v>0</v>
      </c>
      <c r="P131" s="204">
        <v>0</v>
      </c>
      <c r="Q131" s="204">
        <v>0</v>
      </c>
      <c r="R131" s="204">
        <v>0</v>
      </c>
      <c r="S131" s="239">
        <v>0</v>
      </c>
      <c r="T131" s="319" t="e">
        <v>#DIV/0!</v>
      </c>
      <c r="U131" s="239">
        <v>0</v>
      </c>
      <c r="V131" s="239">
        <v>0</v>
      </c>
      <c r="W131" s="239">
        <v>0</v>
      </c>
      <c r="X131" s="239">
        <v>0</v>
      </c>
      <c r="Y131" s="239">
        <v>0</v>
      </c>
      <c r="Z131" s="239">
        <v>0</v>
      </c>
    </row>
    <row r="132" spans="1:26" x14ac:dyDescent="0.3">
      <c r="A132" s="318" t="s">
        <v>547</v>
      </c>
      <c r="B132" s="204">
        <v>49455</v>
      </c>
      <c r="C132" s="204">
        <v>63617</v>
      </c>
      <c r="D132" s="204">
        <v>63617</v>
      </c>
      <c r="E132" s="204">
        <v>48634</v>
      </c>
      <c r="F132" s="204">
        <v>48634</v>
      </c>
      <c r="G132" s="204">
        <v>939</v>
      </c>
      <c r="H132" s="204">
        <v>5286</v>
      </c>
      <c r="I132" s="204">
        <v>6004</v>
      </c>
      <c r="J132" s="204">
        <v>0</v>
      </c>
      <c r="K132" s="204">
        <v>0</v>
      </c>
      <c r="L132" s="204">
        <v>0</v>
      </c>
      <c r="M132" s="204">
        <v>0</v>
      </c>
      <c r="N132" s="204">
        <v>36405</v>
      </c>
      <c r="O132" s="204">
        <v>0</v>
      </c>
      <c r="P132" s="204">
        <v>0</v>
      </c>
      <c r="Q132" s="204">
        <v>0</v>
      </c>
      <c r="R132" s="204">
        <v>0</v>
      </c>
      <c r="S132" s="239">
        <v>48634</v>
      </c>
      <c r="T132" s="319">
        <v>0.76448119213417798</v>
      </c>
      <c r="U132" s="239">
        <v>14983</v>
      </c>
      <c r="V132" s="239">
        <v>0</v>
      </c>
      <c r="W132" s="239">
        <v>14983</v>
      </c>
      <c r="X132" s="239">
        <v>14983</v>
      </c>
      <c r="Y132" s="239">
        <v>0</v>
      </c>
      <c r="Z132" s="239">
        <v>0</v>
      </c>
    </row>
    <row r="133" spans="1:26" x14ac:dyDescent="0.3">
      <c r="A133" s="318" t="s">
        <v>548</v>
      </c>
      <c r="B133" s="204">
        <v>0</v>
      </c>
      <c r="C133" s="204">
        <v>0</v>
      </c>
      <c r="D133" s="204">
        <v>0</v>
      </c>
      <c r="E133" s="204">
        <v>0</v>
      </c>
      <c r="F133" s="204">
        <v>0</v>
      </c>
      <c r="G133" s="204">
        <v>0</v>
      </c>
      <c r="H133" s="204">
        <v>0</v>
      </c>
      <c r="I133" s="204">
        <v>0</v>
      </c>
      <c r="J133" s="204">
        <v>0</v>
      </c>
      <c r="K133" s="204">
        <v>0</v>
      </c>
      <c r="L133" s="204">
        <v>0</v>
      </c>
      <c r="M133" s="204">
        <v>0</v>
      </c>
      <c r="N133" s="204">
        <v>0</v>
      </c>
      <c r="O133" s="204">
        <v>0</v>
      </c>
      <c r="P133" s="204">
        <v>0</v>
      </c>
      <c r="Q133" s="204">
        <v>0</v>
      </c>
      <c r="R133" s="204">
        <v>0</v>
      </c>
      <c r="S133" s="239">
        <v>0</v>
      </c>
      <c r="T133" s="319" t="e">
        <v>#DIV/0!</v>
      </c>
      <c r="U133" s="239">
        <v>0</v>
      </c>
      <c r="V133" s="239">
        <v>0</v>
      </c>
      <c r="W133" s="239">
        <v>0</v>
      </c>
      <c r="X133" s="239">
        <v>0</v>
      </c>
      <c r="Y133" s="239">
        <v>0</v>
      </c>
      <c r="Z133" s="239">
        <v>0</v>
      </c>
    </row>
    <row r="134" spans="1:26" x14ac:dyDescent="0.3">
      <c r="A134" s="314" t="s">
        <v>549</v>
      </c>
      <c r="B134" s="315">
        <v>56500</v>
      </c>
      <c r="C134" s="315">
        <v>56500</v>
      </c>
      <c r="D134" s="315">
        <v>20000</v>
      </c>
      <c r="E134" s="315">
        <v>8962.8799999999992</v>
      </c>
      <c r="F134" s="315">
        <v>8962.8799999999992</v>
      </c>
      <c r="G134" s="315">
        <v>0</v>
      </c>
      <c r="H134" s="315">
        <v>0</v>
      </c>
      <c r="I134" s="315">
        <v>0</v>
      </c>
      <c r="J134" s="315">
        <v>0</v>
      </c>
      <c r="K134" s="315">
        <v>0</v>
      </c>
      <c r="L134" s="315">
        <v>0</v>
      </c>
      <c r="M134" s="315">
        <v>0</v>
      </c>
      <c r="N134" s="315">
        <v>8962.8799999999992</v>
      </c>
      <c r="O134" s="315">
        <v>0</v>
      </c>
      <c r="P134" s="315">
        <v>0</v>
      </c>
      <c r="Q134" s="315">
        <v>0</v>
      </c>
      <c r="R134" s="315">
        <v>0</v>
      </c>
      <c r="S134" s="316">
        <v>8962.8799999999992</v>
      </c>
      <c r="T134" s="317">
        <v>0.1586350442477876</v>
      </c>
      <c r="U134" s="316">
        <v>47537.120000000003</v>
      </c>
      <c r="V134" s="316">
        <v>36500</v>
      </c>
      <c r="W134" s="316">
        <v>47537.120000000003</v>
      </c>
      <c r="X134" s="316">
        <v>11037.12</v>
      </c>
      <c r="Y134" s="316">
        <v>0</v>
      </c>
      <c r="Z134" s="316">
        <v>0</v>
      </c>
    </row>
    <row r="135" spans="1:26" x14ac:dyDescent="0.3">
      <c r="A135" s="322" t="s">
        <v>550</v>
      </c>
      <c r="B135" s="204">
        <v>0</v>
      </c>
      <c r="C135" s="204">
        <v>0</v>
      </c>
      <c r="D135" s="204">
        <v>0</v>
      </c>
      <c r="E135" s="204">
        <v>0</v>
      </c>
      <c r="F135" s="204">
        <v>0</v>
      </c>
      <c r="G135" s="204">
        <v>0</v>
      </c>
      <c r="H135" s="204">
        <v>0</v>
      </c>
      <c r="I135" s="204">
        <v>0</v>
      </c>
      <c r="J135" s="204">
        <v>0</v>
      </c>
      <c r="K135" s="204">
        <v>0</v>
      </c>
      <c r="L135" s="204">
        <v>0</v>
      </c>
      <c r="M135" s="204">
        <v>0</v>
      </c>
      <c r="N135" s="204">
        <v>0</v>
      </c>
      <c r="O135" s="204">
        <v>0</v>
      </c>
      <c r="P135" s="204">
        <v>0</v>
      </c>
      <c r="Q135" s="204">
        <v>0</v>
      </c>
      <c r="R135" s="204">
        <v>0</v>
      </c>
      <c r="S135" s="239">
        <v>0</v>
      </c>
      <c r="T135" s="319" t="e">
        <v>#DIV/0!</v>
      </c>
      <c r="U135" s="239">
        <v>0</v>
      </c>
      <c r="V135" s="239">
        <v>0</v>
      </c>
      <c r="W135" s="239">
        <v>0</v>
      </c>
      <c r="X135" s="239">
        <v>0</v>
      </c>
      <c r="Y135" s="239">
        <v>0</v>
      </c>
      <c r="Z135" s="239">
        <v>0</v>
      </c>
    </row>
    <row r="136" spans="1:26" x14ac:dyDescent="0.3">
      <c r="A136" s="322" t="s">
        <v>551</v>
      </c>
      <c r="B136" s="204">
        <v>56500</v>
      </c>
      <c r="C136" s="204">
        <v>56500</v>
      </c>
      <c r="D136" s="204">
        <v>20000</v>
      </c>
      <c r="E136" s="204">
        <v>8962.8799999999992</v>
      </c>
      <c r="F136" s="204">
        <v>8962.8799999999992</v>
      </c>
      <c r="G136" s="204">
        <v>0</v>
      </c>
      <c r="H136" s="204">
        <v>0</v>
      </c>
      <c r="I136" s="204">
        <v>0</v>
      </c>
      <c r="J136" s="204">
        <v>0</v>
      </c>
      <c r="K136" s="204">
        <v>0</v>
      </c>
      <c r="L136" s="204">
        <v>0</v>
      </c>
      <c r="M136" s="204">
        <v>0</v>
      </c>
      <c r="N136" s="204">
        <v>8962.8799999999992</v>
      </c>
      <c r="O136" s="204">
        <v>0</v>
      </c>
      <c r="P136" s="204">
        <v>0</v>
      </c>
      <c r="Q136" s="204">
        <v>0</v>
      </c>
      <c r="R136" s="204">
        <v>0</v>
      </c>
      <c r="S136" s="239">
        <v>8962.8799999999992</v>
      </c>
      <c r="T136" s="319">
        <v>0.1586350442477876</v>
      </c>
      <c r="U136" s="239">
        <v>47537.120000000003</v>
      </c>
      <c r="V136" s="239">
        <v>36500</v>
      </c>
      <c r="W136" s="239">
        <v>47537.120000000003</v>
      </c>
      <c r="X136" s="239">
        <v>11037.12</v>
      </c>
      <c r="Y136" s="239">
        <v>0</v>
      </c>
      <c r="Z136" s="239">
        <v>0</v>
      </c>
    </row>
    <row r="137" spans="1:26" x14ac:dyDescent="0.3">
      <c r="A137" s="322" t="s">
        <v>552</v>
      </c>
      <c r="B137" s="204">
        <v>0</v>
      </c>
      <c r="C137" s="204">
        <v>0</v>
      </c>
      <c r="D137" s="204">
        <v>0</v>
      </c>
      <c r="E137" s="204">
        <v>0</v>
      </c>
      <c r="F137" s="204">
        <v>0</v>
      </c>
      <c r="G137" s="204">
        <v>0</v>
      </c>
      <c r="H137" s="204">
        <v>0</v>
      </c>
      <c r="I137" s="204">
        <v>0</v>
      </c>
      <c r="J137" s="204">
        <v>0</v>
      </c>
      <c r="K137" s="204">
        <v>0</v>
      </c>
      <c r="L137" s="204">
        <v>0</v>
      </c>
      <c r="M137" s="204">
        <v>0</v>
      </c>
      <c r="N137" s="204">
        <v>0</v>
      </c>
      <c r="O137" s="204">
        <v>0</v>
      </c>
      <c r="P137" s="204">
        <v>0</v>
      </c>
      <c r="Q137" s="204">
        <v>0</v>
      </c>
      <c r="R137" s="204">
        <v>0</v>
      </c>
      <c r="S137" s="239">
        <v>0</v>
      </c>
      <c r="T137" s="319" t="e">
        <v>#DIV/0!</v>
      </c>
      <c r="U137" s="239">
        <v>0</v>
      </c>
      <c r="V137" s="239">
        <v>0</v>
      </c>
      <c r="W137" s="239">
        <v>0</v>
      </c>
      <c r="X137" s="239">
        <v>0</v>
      </c>
      <c r="Y137" s="239">
        <v>0</v>
      </c>
      <c r="Z137" s="239">
        <v>0</v>
      </c>
    </row>
    <row r="138" spans="1:26" x14ac:dyDescent="0.3">
      <c r="A138" s="322" t="s">
        <v>553</v>
      </c>
      <c r="B138" s="204">
        <v>0</v>
      </c>
      <c r="C138" s="204">
        <v>0</v>
      </c>
      <c r="D138" s="204">
        <v>0</v>
      </c>
      <c r="E138" s="204">
        <v>0</v>
      </c>
      <c r="F138" s="204">
        <v>0</v>
      </c>
      <c r="G138" s="204">
        <v>0</v>
      </c>
      <c r="H138" s="204">
        <v>0</v>
      </c>
      <c r="I138" s="204">
        <v>0</v>
      </c>
      <c r="J138" s="204">
        <v>0</v>
      </c>
      <c r="K138" s="204">
        <v>0</v>
      </c>
      <c r="L138" s="204">
        <v>0</v>
      </c>
      <c r="M138" s="204">
        <v>0</v>
      </c>
      <c r="N138" s="204">
        <v>0</v>
      </c>
      <c r="O138" s="204">
        <v>0</v>
      </c>
      <c r="P138" s="204">
        <v>0</v>
      </c>
      <c r="Q138" s="204">
        <v>0</v>
      </c>
      <c r="R138" s="204">
        <v>0</v>
      </c>
      <c r="S138" s="239">
        <v>0</v>
      </c>
      <c r="T138" s="319" t="e">
        <v>#DIV/0!</v>
      </c>
      <c r="U138" s="239">
        <v>0</v>
      </c>
      <c r="V138" s="239">
        <v>0</v>
      </c>
      <c r="W138" s="239">
        <v>0</v>
      </c>
      <c r="X138" s="239">
        <v>0</v>
      </c>
      <c r="Y138" s="239">
        <v>0</v>
      </c>
      <c r="Z138" s="239">
        <v>0</v>
      </c>
    </row>
    <row r="139" spans="1:26" x14ac:dyDescent="0.3">
      <c r="A139" s="322" t="s">
        <v>554</v>
      </c>
      <c r="B139" s="204">
        <v>0</v>
      </c>
      <c r="C139" s="204">
        <v>0</v>
      </c>
      <c r="D139" s="204">
        <v>0</v>
      </c>
      <c r="E139" s="204">
        <v>0</v>
      </c>
      <c r="F139" s="204">
        <v>0</v>
      </c>
      <c r="G139" s="204">
        <v>0</v>
      </c>
      <c r="H139" s="204">
        <v>0</v>
      </c>
      <c r="I139" s="204">
        <v>0</v>
      </c>
      <c r="J139" s="204">
        <v>0</v>
      </c>
      <c r="K139" s="204">
        <v>0</v>
      </c>
      <c r="L139" s="204">
        <v>0</v>
      </c>
      <c r="M139" s="204">
        <v>0</v>
      </c>
      <c r="N139" s="204">
        <v>0</v>
      </c>
      <c r="O139" s="204">
        <v>0</v>
      </c>
      <c r="P139" s="204">
        <v>0</v>
      </c>
      <c r="Q139" s="204">
        <v>0</v>
      </c>
      <c r="R139" s="204">
        <v>0</v>
      </c>
      <c r="S139" s="239">
        <v>0</v>
      </c>
      <c r="T139" s="319" t="e">
        <v>#DIV/0!</v>
      </c>
      <c r="U139" s="239">
        <v>0</v>
      </c>
      <c r="V139" s="239">
        <v>0</v>
      </c>
      <c r="W139" s="239">
        <v>0</v>
      </c>
      <c r="X139" s="239">
        <v>0</v>
      </c>
      <c r="Y139" s="239">
        <v>0</v>
      </c>
      <c r="Z139" s="239">
        <v>0</v>
      </c>
    </row>
    <row r="140" spans="1:26" x14ac:dyDescent="0.3">
      <c r="A140" s="322" t="s">
        <v>555</v>
      </c>
      <c r="B140" s="204">
        <v>0</v>
      </c>
      <c r="C140" s="204">
        <v>0</v>
      </c>
      <c r="D140" s="204">
        <v>0</v>
      </c>
      <c r="E140" s="204">
        <v>0</v>
      </c>
      <c r="F140" s="204">
        <v>0</v>
      </c>
      <c r="G140" s="204">
        <v>0</v>
      </c>
      <c r="H140" s="204">
        <v>0</v>
      </c>
      <c r="I140" s="204">
        <v>0</v>
      </c>
      <c r="J140" s="204">
        <v>0</v>
      </c>
      <c r="K140" s="204">
        <v>0</v>
      </c>
      <c r="L140" s="204">
        <v>0</v>
      </c>
      <c r="M140" s="204">
        <v>0</v>
      </c>
      <c r="N140" s="204">
        <v>0</v>
      </c>
      <c r="O140" s="204">
        <v>0</v>
      </c>
      <c r="P140" s="204">
        <v>0</v>
      </c>
      <c r="Q140" s="204">
        <v>0</v>
      </c>
      <c r="R140" s="204">
        <v>0</v>
      </c>
      <c r="S140" s="239">
        <v>0</v>
      </c>
      <c r="T140" s="319" t="e">
        <v>#DIV/0!</v>
      </c>
      <c r="U140" s="239">
        <v>0</v>
      </c>
      <c r="V140" s="239">
        <v>0</v>
      </c>
      <c r="W140" s="239">
        <v>0</v>
      </c>
      <c r="X140" s="239">
        <v>0</v>
      </c>
      <c r="Y140" s="239">
        <v>0</v>
      </c>
      <c r="Z140" s="239">
        <v>0</v>
      </c>
    </row>
    <row r="141" spans="1:26" x14ac:dyDescent="0.3">
      <c r="A141" s="322" t="s">
        <v>556</v>
      </c>
      <c r="B141" s="204">
        <v>0</v>
      </c>
      <c r="C141" s="204">
        <v>0</v>
      </c>
      <c r="D141" s="204">
        <v>0</v>
      </c>
      <c r="E141" s="204">
        <v>0</v>
      </c>
      <c r="F141" s="204">
        <v>0</v>
      </c>
      <c r="G141" s="204">
        <v>0</v>
      </c>
      <c r="H141" s="204">
        <v>0</v>
      </c>
      <c r="I141" s="204">
        <v>0</v>
      </c>
      <c r="J141" s="204">
        <v>0</v>
      </c>
      <c r="K141" s="204">
        <v>0</v>
      </c>
      <c r="L141" s="204">
        <v>0</v>
      </c>
      <c r="M141" s="204">
        <v>0</v>
      </c>
      <c r="N141" s="204">
        <v>0</v>
      </c>
      <c r="O141" s="204">
        <v>0</v>
      </c>
      <c r="P141" s="204">
        <v>0</v>
      </c>
      <c r="Q141" s="204">
        <v>0</v>
      </c>
      <c r="R141" s="204">
        <v>0</v>
      </c>
      <c r="S141" s="239">
        <v>0</v>
      </c>
      <c r="T141" s="319" t="e">
        <v>#DIV/0!</v>
      </c>
      <c r="U141" s="239">
        <v>0</v>
      </c>
      <c r="V141" s="239">
        <v>0</v>
      </c>
      <c r="W141" s="239">
        <v>0</v>
      </c>
      <c r="X141" s="239">
        <v>0</v>
      </c>
      <c r="Y141" s="239">
        <v>0</v>
      </c>
      <c r="Z141" s="239">
        <v>0</v>
      </c>
    </row>
    <row r="142" spans="1:26" s="321" customFormat="1" x14ac:dyDescent="0.3">
      <c r="A142" s="314" t="s">
        <v>557</v>
      </c>
      <c r="B142" s="320">
        <v>0</v>
      </c>
      <c r="C142" s="320">
        <v>0</v>
      </c>
      <c r="D142" s="320">
        <v>0</v>
      </c>
      <c r="E142" s="320">
        <v>0</v>
      </c>
      <c r="F142" s="320">
        <v>0</v>
      </c>
      <c r="G142" s="320">
        <v>0</v>
      </c>
      <c r="H142" s="320">
        <v>0</v>
      </c>
      <c r="I142" s="320">
        <v>0</v>
      </c>
      <c r="J142" s="320">
        <v>0</v>
      </c>
      <c r="K142" s="320">
        <v>0</v>
      </c>
      <c r="L142" s="320">
        <v>0</v>
      </c>
      <c r="M142" s="320">
        <v>0</v>
      </c>
      <c r="N142" s="320">
        <v>0</v>
      </c>
      <c r="O142" s="320">
        <v>0</v>
      </c>
      <c r="P142" s="320">
        <v>0</v>
      </c>
      <c r="Q142" s="320">
        <v>0</v>
      </c>
      <c r="R142" s="320">
        <v>0</v>
      </c>
      <c r="S142" s="316">
        <v>0</v>
      </c>
      <c r="T142" s="317" t="e">
        <v>#DIV/0!</v>
      </c>
      <c r="U142" s="316">
        <v>0</v>
      </c>
      <c r="V142" s="316">
        <v>0</v>
      </c>
      <c r="W142" s="316">
        <v>0</v>
      </c>
      <c r="X142" s="316">
        <v>0</v>
      </c>
      <c r="Y142" s="316">
        <v>0</v>
      </c>
      <c r="Z142" s="316">
        <v>0</v>
      </c>
    </row>
    <row r="143" spans="1:26" s="321" customFormat="1" x14ac:dyDescent="0.3">
      <c r="A143" s="314" t="s">
        <v>558</v>
      </c>
      <c r="B143" s="320">
        <v>0</v>
      </c>
      <c r="C143" s="320">
        <v>0</v>
      </c>
      <c r="D143" s="320">
        <v>0</v>
      </c>
      <c r="E143" s="320">
        <v>0</v>
      </c>
      <c r="F143" s="320">
        <v>0</v>
      </c>
      <c r="G143" s="320">
        <v>0</v>
      </c>
      <c r="H143" s="320">
        <v>0</v>
      </c>
      <c r="I143" s="320">
        <v>0</v>
      </c>
      <c r="J143" s="320">
        <v>0</v>
      </c>
      <c r="K143" s="320">
        <v>0</v>
      </c>
      <c r="L143" s="320">
        <v>0</v>
      </c>
      <c r="M143" s="320">
        <v>0</v>
      </c>
      <c r="N143" s="320">
        <v>0</v>
      </c>
      <c r="O143" s="320">
        <v>0</v>
      </c>
      <c r="P143" s="320">
        <v>0</v>
      </c>
      <c r="Q143" s="320">
        <v>0</v>
      </c>
      <c r="R143" s="320">
        <v>0</v>
      </c>
      <c r="S143" s="316">
        <v>0</v>
      </c>
      <c r="T143" s="317" t="e">
        <v>#DIV/0!</v>
      </c>
      <c r="U143" s="316">
        <v>0</v>
      </c>
      <c r="V143" s="316">
        <v>0</v>
      </c>
      <c r="W143" s="316">
        <v>0</v>
      </c>
      <c r="X143" s="316">
        <v>0</v>
      </c>
      <c r="Y143" s="316">
        <v>0</v>
      </c>
      <c r="Z143" s="316">
        <v>0</v>
      </c>
    </row>
    <row r="144" spans="1:26" x14ac:dyDescent="0.3">
      <c r="A144" s="314" t="s">
        <v>559</v>
      </c>
      <c r="B144" s="315">
        <v>0</v>
      </c>
      <c r="C144" s="315">
        <v>0</v>
      </c>
      <c r="D144" s="315">
        <v>0</v>
      </c>
      <c r="E144" s="315">
        <v>0</v>
      </c>
      <c r="F144" s="315">
        <v>0</v>
      </c>
      <c r="G144" s="315">
        <v>0</v>
      </c>
      <c r="H144" s="315">
        <v>0</v>
      </c>
      <c r="I144" s="315">
        <v>0</v>
      </c>
      <c r="J144" s="315">
        <v>0</v>
      </c>
      <c r="K144" s="315">
        <v>0</v>
      </c>
      <c r="L144" s="315">
        <v>0</v>
      </c>
      <c r="M144" s="315">
        <v>0</v>
      </c>
      <c r="N144" s="315">
        <v>0</v>
      </c>
      <c r="O144" s="315">
        <v>0</v>
      </c>
      <c r="P144" s="315">
        <v>0</v>
      </c>
      <c r="Q144" s="315">
        <v>0</v>
      </c>
      <c r="R144" s="315">
        <v>0</v>
      </c>
      <c r="S144" s="316">
        <v>0</v>
      </c>
      <c r="T144" s="317" t="e">
        <v>#DIV/0!</v>
      </c>
      <c r="U144" s="316">
        <v>0</v>
      </c>
      <c r="V144" s="316">
        <v>0</v>
      </c>
      <c r="W144" s="316">
        <v>0</v>
      </c>
      <c r="X144" s="316">
        <v>0</v>
      </c>
      <c r="Y144" s="316">
        <v>0</v>
      </c>
      <c r="Z144" s="316">
        <v>0</v>
      </c>
    </row>
    <row r="145" spans="1:26" x14ac:dyDescent="0.3">
      <c r="A145" s="322" t="s">
        <v>560</v>
      </c>
      <c r="B145" s="204">
        <v>0</v>
      </c>
      <c r="C145" s="204">
        <v>0</v>
      </c>
      <c r="D145" s="204">
        <v>0</v>
      </c>
      <c r="E145" s="204">
        <v>0</v>
      </c>
      <c r="F145" s="204">
        <v>0</v>
      </c>
      <c r="G145" s="204">
        <v>0</v>
      </c>
      <c r="H145" s="204">
        <v>0</v>
      </c>
      <c r="I145" s="204">
        <v>0</v>
      </c>
      <c r="J145" s="204">
        <v>0</v>
      </c>
      <c r="K145" s="204">
        <v>0</v>
      </c>
      <c r="L145" s="204">
        <v>0</v>
      </c>
      <c r="M145" s="204">
        <v>0</v>
      </c>
      <c r="N145" s="204">
        <v>0</v>
      </c>
      <c r="O145" s="204">
        <v>0</v>
      </c>
      <c r="P145" s="204">
        <v>0</v>
      </c>
      <c r="Q145" s="204">
        <v>0</v>
      </c>
      <c r="R145" s="204">
        <v>0</v>
      </c>
      <c r="S145" s="239">
        <v>0</v>
      </c>
      <c r="T145" s="319" t="e">
        <v>#DIV/0!</v>
      </c>
      <c r="U145" s="239">
        <v>0</v>
      </c>
      <c r="V145" s="239">
        <v>0</v>
      </c>
      <c r="W145" s="239">
        <v>0</v>
      </c>
      <c r="X145" s="239">
        <v>0</v>
      </c>
      <c r="Y145" s="239">
        <v>0</v>
      </c>
      <c r="Z145" s="239">
        <v>0</v>
      </c>
    </row>
    <row r="146" spans="1:26" x14ac:dyDescent="0.3">
      <c r="A146" s="322" t="s">
        <v>561</v>
      </c>
      <c r="B146" s="204">
        <v>0</v>
      </c>
      <c r="C146" s="204">
        <v>0</v>
      </c>
      <c r="D146" s="204">
        <v>0</v>
      </c>
      <c r="E146" s="204">
        <v>0</v>
      </c>
      <c r="F146" s="204">
        <v>0</v>
      </c>
      <c r="G146" s="204">
        <v>0</v>
      </c>
      <c r="H146" s="204">
        <v>0</v>
      </c>
      <c r="I146" s="204">
        <v>0</v>
      </c>
      <c r="J146" s="204">
        <v>0</v>
      </c>
      <c r="K146" s="204">
        <v>0</v>
      </c>
      <c r="L146" s="204">
        <v>0</v>
      </c>
      <c r="M146" s="204">
        <v>0</v>
      </c>
      <c r="N146" s="204">
        <v>0</v>
      </c>
      <c r="O146" s="204">
        <v>0</v>
      </c>
      <c r="P146" s="204">
        <v>0</v>
      </c>
      <c r="Q146" s="204">
        <v>0</v>
      </c>
      <c r="R146" s="204">
        <v>0</v>
      </c>
      <c r="S146" s="239">
        <v>0</v>
      </c>
      <c r="T146" s="319" t="e">
        <v>#DIV/0!</v>
      </c>
      <c r="U146" s="239">
        <v>0</v>
      </c>
      <c r="V146" s="239">
        <v>0</v>
      </c>
      <c r="W146" s="239">
        <v>0</v>
      </c>
      <c r="X146" s="239">
        <v>0</v>
      </c>
      <c r="Y146" s="239">
        <v>0</v>
      </c>
      <c r="Z146" s="239">
        <v>0</v>
      </c>
    </row>
    <row r="147" spans="1:26" x14ac:dyDescent="0.3">
      <c r="A147" s="322" t="s">
        <v>562</v>
      </c>
      <c r="B147" s="204">
        <v>0</v>
      </c>
      <c r="C147" s="204">
        <v>0</v>
      </c>
      <c r="D147" s="204">
        <v>0</v>
      </c>
      <c r="E147" s="204">
        <v>0</v>
      </c>
      <c r="F147" s="204">
        <v>0</v>
      </c>
      <c r="G147" s="204">
        <v>0</v>
      </c>
      <c r="H147" s="204">
        <v>0</v>
      </c>
      <c r="I147" s="204">
        <v>0</v>
      </c>
      <c r="J147" s="204">
        <v>0</v>
      </c>
      <c r="K147" s="204">
        <v>0</v>
      </c>
      <c r="L147" s="204">
        <v>0</v>
      </c>
      <c r="M147" s="204">
        <v>0</v>
      </c>
      <c r="N147" s="204">
        <v>0</v>
      </c>
      <c r="O147" s="204">
        <v>0</v>
      </c>
      <c r="P147" s="204">
        <v>0</v>
      </c>
      <c r="Q147" s="204">
        <v>0</v>
      </c>
      <c r="R147" s="204">
        <v>0</v>
      </c>
      <c r="S147" s="239">
        <v>0</v>
      </c>
      <c r="T147" s="319" t="e">
        <v>#DIV/0!</v>
      </c>
      <c r="U147" s="239">
        <v>0</v>
      </c>
      <c r="V147" s="239">
        <v>0</v>
      </c>
      <c r="W147" s="239">
        <v>0</v>
      </c>
      <c r="X147" s="239">
        <v>0</v>
      </c>
      <c r="Y147" s="239">
        <v>0</v>
      </c>
      <c r="Z147" s="239">
        <v>0</v>
      </c>
    </row>
    <row r="148" spans="1:26" x14ac:dyDescent="0.3">
      <c r="A148" s="322" t="s">
        <v>563</v>
      </c>
      <c r="B148" s="204">
        <v>0</v>
      </c>
      <c r="C148" s="204">
        <v>0</v>
      </c>
      <c r="D148" s="204">
        <v>0</v>
      </c>
      <c r="E148" s="204">
        <v>0</v>
      </c>
      <c r="F148" s="204">
        <v>0</v>
      </c>
      <c r="G148" s="204">
        <v>0</v>
      </c>
      <c r="H148" s="204">
        <v>0</v>
      </c>
      <c r="I148" s="204">
        <v>0</v>
      </c>
      <c r="J148" s="204">
        <v>0</v>
      </c>
      <c r="K148" s="204">
        <v>0</v>
      </c>
      <c r="L148" s="204">
        <v>0</v>
      </c>
      <c r="M148" s="204">
        <v>0</v>
      </c>
      <c r="N148" s="204">
        <v>0</v>
      </c>
      <c r="O148" s="204">
        <v>0</v>
      </c>
      <c r="P148" s="204">
        <v>0</v>
      </c>
      <c r="Q148" s="204">
        <v>0</v>
      </c>
      <c r="R148" s="204">
        <v>0</v>
      </c>
      <c r="S148" s="239">
        <v>0</v>
      </c>
      <c r="T148" s="319" t="e">
        <v>#DIV/0!</v>
      </c>
      <c r="U148" s="239">
        <v>0</v>
      </c>
      <c r="V148" s="239">
        <v>0</v>
      </c>
      <c r="W148" s="239">
        <v>0</v>
      </c>
      <c r="X148" s="239">
        <v>0</v>
      </c>
      <c r="Y148" s="239">
        <v>0</v>
      </c>
      <c r="Z148" s="239">
        <v>0</v>
      </c>
    </row>
    <row r="149" spans="1:26" x14ac:dyDescent="0.3">
      <c r="A149" s="322" t="s">
        <v>564</v>
      </c>
      <c r="B149" s="204">
        <v>0</v>
      </c>
      <c r="C149" s="204">
        <v>0</v>
      </c>
      <c r="D149" s="204">
        <v>0</v>
      </c>
      <c r="E149" s="204">
        <v>0</v>
      </c>
      <c r="F149" s="204">
        <v>0</v>
      </c>
      <c r="G149" s="204">
        <v>0</v>
      </c>
      <c r="H149" s="204">
        <v>0</v>
      </c>
      <c r="I149" s="204">
        <v>0</v>
      </c>
      <c r="J149" s="204">
        <v>0</v>
      </c>
      <c r="K149" s="204">
        <v>0</v>
      </c>
      <c r="L149" s="204">
        <v>0</v>
      </c>
      <c r="M149" s="204">
        <v>0</v>
      </c>
      <c r="N149" s="204">
        <v>0</v>
      </c>
      <c r="O149" s="204">
        <v>0</v>
      </c>
      <c r="P149" s="204">
        <v>0</v>
      </c>
      <c r="Q149" s="204">
        <v>0</v>
      </c>
      <c r="R149" s="204">
        <v>0</v>
      </c>
      <c r="S149" s="239">
        <v>0</v>
      </c>
      <c r="T149" s="319" t="e">
        <v>#DIV/0!</v>
      </c>
      <c r="U149" s="239">
        <v>0</v>
      </c>
      <c r="V149" s="239">
        <v>0</v>
      </c>
      <c r="W149" s="239">
        <v>0</v>
      </c>
      <c r="X149" s="239">
        <v>0</v>
      </c>
      <c r="Y149" s="239">
        <v>0</v>
      </c>
      <c r="Z149" s="239">
        <v>0</v>
      </c>
    </row>
    <row r="150" spans="1:26" x14ac:dyDescent="0.3">
      <c r="A150" s="322" t="s">
        <v>565</v>
      </c>
      <c r="B150" s="204">
        <v>0</v>
      </c>
      <c r="C150" s="204">
        <v>0</v>
      </c>
      <c r="D150" s="204">
        <v>0</v>
      </c>
      <c r="E150" s="204">
        <v>0</v>
      </c>
      <c r="F150" s="204">
        <v>0</v>
      </c>
      <c r="G150" s="204">
        <v>0</v>
      </c>
      <c r="H150" s="204">
        <v>0</v>
      </c>
      <c r="I150" s="204">
        <v>0</v>
      </c>
      <c r="J150" s="204">
        <v>0</v>
      </c>
      <c r="K150" s="204">
        <v>0</v>
      </c>
      <c r="L150" s="204">
        <v>0</v>
      </c>
      <c r="M150" s="204">
        <v>0</v>
      </c>
      <c r="N150" s="204">
        <v>0</v>
      </c>
      <c r="O150" s="204">
        <v>0</v>
      </c>
      <c r="P150" s="204">
        <v>0</v>
      </c>
      <c r="Q150" s="204">
        <v>0</v>
      </c>
      <c r="R150" s="204">
        <v>0</v>
      </c>
      <c r="S150" s="239">
        <v>0</v>
      </c>
      <c r="T150" s="319" t="e">
        <v>#DIV/0!</v>
      </c>
      <c r="U150" s="239">
        <v>0</v>
      </c>
      <c r="V150" s="239">
        <v>0</v>
      </c>
      <c r="W150" s="239">
        <v>0</v>
      </c>
      <c r="X150" s="239">
        <v>0</v>
      </c>
      <c r="Y150" s="239">
        <v>0</v>
      </c>
      <c r="Z150" s="239">
        <v>0</v>
      </c>
    </row>
    <row r="151" spans="1:26" s="321" customFormat="1" x14ac:dyDescent="0.3">
      <c r="A151" s="314" t="s">
        <v>566</v>
      </c>
      <c r="B151" s="320">
        <v>0</v>
      </c>
      <c r="C151" s="320">
        <v>0</v>
      </c>
      <c r="D151" s="320">
        <v>0</v>
      </c>
      <c r="E151" s="320">
        <v>0</v>
      </c>
      <c r="F151" s="320">
        <v>0</v>
      </c>
      <c r="G151" s="320">
        <v>0</v>
      </c>
      <c r="H151" s="320">
        <v>0</v>
      </c>
      <c r="I151" s="320">
        <v>0</v>
      </c>
      <c r="J151" s="320">
        <v>0</v>
      </c>
      <c r="K151" s="320">
        <v>0</v>
      </c>
      <c r="L151" s="320">
        <v>0</v>
      </c>
      <c r="M151" s="320">
        <v>0</v>
      </c>
      <c r="N151" s="320">
        <v>0</v>
      </c>
      <c r="O151" s="320">
        <v>0</v>
      </c>
      <c r="P151" s="320">
        <v>0</v>
      </c>
      <c r="Q151" s="320">
        <v>0</v>
      </c>
      <c r="R151" s="320">
        <v>0</v>
      </c>
      <c r="S151" s="316">
        <v>0</v>
      </c>
      <c r="T151" s="317" t="e">
        <v>#DIV/0!</v>
      </c>
      <c r="U151" s="316">
        <v>0</v>
      </c>
      <c r="V151" s="316">
        <v>0</v>
      </c>
      <c r="W151" s="316">
        <v>0</v>
      </c>
      <c r="X151" s="316">
        <v>0</v>
      </c>
      <c r="Y151" s="316">
        <v>0</v>
      </c>
      <c r="Z151" s="316">
        <v>0</v>
      </c>
    </row>
    <row r="152" spans="1:26" s="321" customFormat="1" x14ac:dyDescent="0.3">
      <c r="A152" s="314" t="s">
        <v>567</v>
      </c>
      <c r="B152" s="320">
        <v>0</v>
      </c>
      <c r="C152" s="320">
        <v>0</v>
      </c>
      <c r="D152" s="320">
        <v>0</v>
      </c>
      <c r="E152" s="320">
        <v>0</v>
      </c>
      <c r="F152" s="320">
        <v>0</v>
      </c>
      <c r="G152" s="320">
        <v>0</v>
      </c>
      <c r="H152" s="320">
        <v>0</v>
      </c>
      <c r="I152" s="320">
        <v>0</v>
      </c>
      <c r="J152" s="320">
        <v>0</v>
      </c>
      <c r="K152" s="320">
        <v>0</v>
      </c>
      <c r="L152" s="320">
        <v>0</v>
      </c>
      <c r="M152" s="320">
        <v>0</v>
      </c>
      <c r="N152" s="320">
        <v>0</v>
      </c>
      <c r="O152" s="320">
        <v>0</v>
      </c>
      <c r="P152" s="320">
        <v>0</v>
      </c>
      <c r="Q152" s="320">
        <v>0</v>
      </c>
      <c r="R152" s="320">
        <v>0</v>
      </c>
      <c r="S152" s="316">
        <v>0</v>
      </c>
      <c r="T152" s="317" t="e">
        <v>#DIV/0!</v>
      </c>
      <c r="U152" s="316">
        <v>0</v>
      </c>
      <c r="V152" s="316">
        <v>0</v>
      </c>
      <c r="W152" s="316">
        <v>0</v>
      </c>
      <c r="X152" s="316">
        <v>0</v>
      </c>
      <c r="Y152" s="316">
        <v>0</v>
      </c>
      <c r="Z152" s="316">
        <v>0</v>
      </c>
    </row>
    <row r="153" spans="1:26" x14ac:dyDescent="0.3">
      <c r="A153" s="314" t="s">
        <v>568</v>
      </c>
      <c r="B153" s="315">
        <v>0</v>
      </c>
      <c r="C153" s="315">
        <v>0</v>
      </c>
      <c r="D153" s="315">
        <v>0</v>
      </c>
      <c r="E153" s="315">
        <v>0</v>
      </c>
      <c r="F153" s="315">
        <v>0</v>
      </c>
      <c r="G153" s="315">
        <v>0</v>
      </c>
      <c r="H153" s="315">
        <v>0</v>
      </c>
      <c r="I153" s="315">
        <v>0</v>
      </c>
      <c r="J153" s="315">
        <v>0</v>
      </c>
      <c r="K153" s="315">
        <v>0</v>
      </c>
      <c r="L153" s="315">
        <v>0</v>
      </c>
      <c r="M153" s="315">
        <v>0</v>
      </c>
      <c r="N153" s="315">
        <v>0</v>
      </c>
      <c r="O153" s="315">
        <v>0</v>
      </c>
      <c r="P153" s="315">
        <v>0</v>
      </c>
      <c r="Q153" s="315">
        <v>0</v>
      </c>
      <c r="R153" s="315">
        <v>0</v>
      </c>
      <c r="S153" s="316">
        <v>0</v>
      </c>
      <c r="T153" s="317" t="e">
        <v>#DIV/0!</v>
      </c>
      <c r="U153" s="316">
        <v>0</v>
      </c>
      <c r="V153" s="316">
        <v>0</v>
      </c>
      <c r="W153" s="316">
        <v>0</v>
      </c>
      <c r="X153" s="316">
        <v>0</v>
      </c>
      <c r="Y153" s="316">
        <v>0</v>
      </c>
      <c r="Z153" s="316">
        <v>0</v>
      </c>
    </row>
    <row r="154" spans="1:26" x14ac:dyDescent="0.3">
      <c r="A154" s="322" t="s">
        <v>569</v>
      </c>
      <c r="B154" s="204">
        <v>0</v>
      </c>
      <c r="C154" s="204">
        <v>0</v>
      </c>
      <c r="D154" s="204">
        <v>0</v>
      </c>
      <c r="E154" s="204">
        <v>0</v>
      </c>
      <c r="F154" s="204">
        <v>0</v>
      </c>
      <c r="G154" s="204">
        <v>0</v>
      </c>
      <c r="H154" s="204">
        <v>0</v>
      </c>
      <c r="I154" s="204">
        <v>0</v>
      </c>
      <c r="J154" s="204">
        <v>0</v>
      </c>
      <c r="K154" s="204">
        <v>0</v>
      </c>
      <c r="L154" s="204">
        <v>0</v>
      </c>
      <c r="M154" s="204">
        <v>0</v>
      </c>
      <c r="N154" s="204">
        <v>0</v>
      </c>
      <c r="O154" s="204">
        <v>0</v>
      </c>
      <c r="P154" s="204">
        <v>0</v>
      </c>
      <c r="Q154" s="204">
        <v>0</v>
      </c>
      <c r="R154" s="204">
        <v>0</v>
      </c>
      <c r="S154" s="239">
        <v>0</v>
      </c>
      <c r="T154" s="319" t="e">
        <v>#DIV/0!</v>
      </c>
      <c r="U154" s="239">
        <v>0</v>
      </c>
      <c r="V154" s="239">
        <v>0</v>
      </c>
      <c r="W154" s="239">
        <v>0</v>
      </c>
      <c r="X154" s="239">
        <v>0</v>
      </c>
      <c r="Y154" s="239">
        <v>0</v>
      </c>
      <c r="Z154" s="239">
        <v>0</v>
      </c>
    </row>
    <row r="155" spans="1:26" x14ac:dyDescent="0.3">
      <c r="A155" s="322" t="s">
        <v>570</v>
      </c>
      <c r="B155" s="204">
        <v>0</v>
      </c>
      <c r="C155" s="204">
        <v>0</v>
      </c>
      <c r="D155" s="204">
        <v>0</v>
      </c>
      <c r="E155" s="204">
        <v>0</v>
      </c>
      <c r="F155" s="204">
        <v>0</v>
      </c>
      <c r="G155" s="204">
        <v>0</v>
      </c>
      <c r="H155" s="204">
        <v>0</v>
      </c>
      <c r="I155" s="204">
        <v>0</v>
      </c>
      <c r="J155" s="204">
        <v>0</v>
      </c>
      <c r="K155" s="204">
        <v>0</v>
      </c>
      <c r="L155" s="204">
        <v>0</v>
      </c>
      <c r="M155" s="204">
        <v>0</v>
      </c>
      <c r="N155" s="204">
        <v>0</v>
      </c>
      <c r="O155" s="204">
        <v>0</v>
      </c>
      <c r="P155" s="204">
        <v>0</v>
      </c>
      <c r="Q155" s="204">
        <v>0</v>
      </c>
      <c r="R155" s="204">
        <v>0</v>
      </c>
      <c r="S155" s="239">
        <v>0</v>
      </c>
      <c r="T155" s="319" t="e">
        <v>#DIV/0!</v>
      </c>
      <c r="U155" s="239">
        <v>0</v>
      </c>
      <c r="V155" s="239">
        <v>0</v>
      </c>
      <c r="W155" s="239">
        <v>0</v>
      </c>
      <c r="X155" s="239">
        <v>0</v>
      </c>
      <c r="Y155" s="239">
        <v>0</v>
      </c>
      <c r="Z155" s="239">
        <v>0</v>
      </c>
    </row>
    <row r="156" spans="1:26" x14ac:dyDescent="0.3">
      <c r="A156" s="322" t="s">
        <v>571</v>
      </c>
      <c r="B156" s="204">
        <v>0</v>
      </c>
      <c r="C156" s="204">
        <v>0</v>
      </c>
      <c r="D156" s="204">
        <v>0</v>
      </c>
      <c r="E156" s="204">
        <v>0</v>
      </c>
      <c r="F156" s="204">
        <v>0</v>
      </c>
      <c r="G156" s="204">
        <v>0</v>
      </c>
      <c r="H156" s="204">
        <v>0</v>
      </c>
      <c r="I156" s="204">
        <v>0</v>
      </c>
      <c r="J156" s="204">
        <v>0</v>
      </c>
      <c r="K156" s="204">
        <v>0</v>
      </c>
      <c r="L156" s="204">
        <v>0</v>
      </c>
      <c r="M156" s="204">
        <v>0</v>
      </c>
      <c r="N156" s="204">
        <v>0</v>
      </c>
      <c r="O156" s="204">
        <v>0</v>
      </c>
      <c r="P156" s="204">
        <v>0</v>
      </c>
      <c r="Q156" s="204">
        <v>0</v>
      </c>
      <c r="R156" s="204">
        <v>0</v>
      </c>
      <c r="S156" s="239">
        <v>0</v>
      </c>
      <c r="T156" s="319" t="e">
        <v>#DIV/0!</v>
      </c>
      <c r="U156" s="239">
        <v>0</v>
      </c>
      <c r="V156" s="239">
        <v>0</v>
      </c>
      <c r="W156" s="239">
        <v>0</v>
      </c>
      <c r="X156" s="239">
        <v>0</v>
      </c>
      <c r="Y156" s="239">
        <v>0</v>
      </c>
      <c r="Z156" s="239">
        <v>0</v>
      </c>
    </row>
    <row r="157" spans="1:26" x14ac:dyDescent="0.3">
      <c r="A157" s="322" t="s">
        <v>572</v>
      </c>
      <c r="B157" s="204">
        <v>0</v>
      </c>
      <c r="C157" s="204">
        <v>0</v>
      </c>
      <c r="D157" s="204">
        <v>0</v>
      </c>
      <c r="E157" s="204">
        <v>0</v>
      </c>
      <c r="F157" s="204">
        <v>0</v>
      </c>
      <c r="G157" s="204">
        <v>0</v>
      </c>
      <c r="H157" s="204">
        <v>0</v>
      </c>
      <c r="I157" s="204">
        <v>0</v>
      </c>
      <c r="J157" s="204">
        <v>0</v>
      </c>
      <c r="K157" s="204">
        <v>0</v>
      </c>
      <c r="L157" s="204">
        <v>0</v>
      </c>
      <c r="M157" s="204">
        <v>0</v>
      </c>
      <c r="N157" s="204">
        <v>0</v>
      </c>
      <c r="O157" s="204">
        <v>0</v>
      </c>
      <c r="P157" s="204">
        <v>0</v>
      </c>
      <c r="Q157" s="204">
        <v>0</v>
      </c>
      <c r="R157" s="204">
        <v>0</v>
      </c>
      <c r="S157" s="239">
        <v>0</v>
      </c>
      <c r="T157" s="319" t="e">
        <v>#DIV/0!</v>
      </c>
      <c r="U157" s="239">
        <v>0</v>
      </c>
      <c r="V157" s="239">
        <v>0</v>
      </c>
      <c r="W157" s="239">
        <v>0</v>
      </c>
      <c r="X157" s="239">
        <v>0</v>
      </c>
      <c r="Y157" s="239">
        <v>0</v>
      </c>
      <c r="Z157" s="239">
        <v>0</v>
      </c>
    </row>
    <row r="158" spans="1:26" x14ac:dyDescent="0.3">
      <c r="A158" s="322" t="s">
        <v>573</v>
      </c>
      <c r="B158" s="204">
        <v>0</v>
      </c>
      <c r="C158" s="204">
        <v>0</v>
      </c>
      <c r="D158" s="204">
        <v>0</v>
      </c>
      <c r="E158" s="204">
        <v>0</v>
      </c>
      <c r="F158" s="204">
        <v>0</v>
      </c>
      <c r="G158" s="204">
        <v>0</v>
      </c>
      <c r="H158" s="204">
        <v>0</v>
      </c>
      <c r="I158" s="204">
        <v>0</v>
      </c>
      <c r="J158" s="204">
        <v>0</v>
      </c>
      <c r="K158" s="204">
        <v>0</v>
      </c>
      <c r="L158" s="204">
        <v>0</v>
      </c>
      <c r="M158" s="204">
        <v>0</v>
      </c>
      <c r="N158" s="204">
        <v>0</v>
      </c>
      <c r="O158" s="204">
        <v>0</v>
      </c>
      <c r="P158" s="204">
        <v>0</v>
      </c>
      <c r="Q158" s="204">
        <v>0</v>
      </c>
      <c r="R158" s="204">
        <v>0</v>
      </c>
      <c r="S158" s="239">
        <v>0</v>
      </c>
      <c r="T158" s="319" t="e">
        <v>#DIV/0!</v>
      </c>
      <c r="U158" s="239">
        <v>0</v>
      </c>
      <c r="V158" s="239">
        <v>0</v>
      </c>
      <c r="W158" s="239">
        <v>0</v>
      </c>
      <c r="X158" s="239">
        <v>0</v>
      </c>
      <c r="Y158" s="239">
        <v>0</v>
      </c>
      <c r="Z158" s="239">
        <v>0</v>
      </c>
    </row>
    <row r="159" spans="1:26" x14ac:dyDescent="0.3">
      <c r="A159" s="322" t="s">
        <v>574</v>
      </c>
      <c r="B159" s="204">
        <v>0</v>
      </c>
      <c r="C159" s="204">
        <v>0</v>
      </c>
      <c r="D159" s="204">
        <v>0</v>
      </c>
      <c r="E159" s="204">
        <v>0</v>
      </c>
      <c r="F159" s="204">
        <v>0</v>
      </c>
      <c r="G159" s="204">
        <v>0</v>
      </c>
      <c r="H159" s="204">
        <v>0</v>
      </c>
      <c r="I159" s="204">
        <v>0</v>
      </c>
      <c r="J159" s="204">
        <v>0</v>
      </c>
      <c r="K159" s="204">
        <v>0</v>
      </c>
      <c r="L159" s="204">
        <v>0</v>
      </c>
      <c r="M159" s="204">
        <v>0</v>
      </c>
      <c r="N159" s="204">
        <v>0</v>
      </c>
      <c r="O159" s="204">
        <v>0</v>
      </c>
      <c r="P159" s="204">
        <v>0</v>
      </c>
      <c r="Q159" s="204">
        <v>0</v>
      </c>
      <c r="R159" s="204">
        <v>0</v>
      </c>
      <c r="S159" s="239">
        <v>0</v>
      </c>
      <c r="T159" s="319" t="e">
        <v>#DIV/0!</v>
      </c>
      <c r="U159" s="239">
        <v>0</v>
      </c>
      <c r="V159" s="239">
        <v>0</v>
      </c>
      <c r="W159" s="239">
        <v>0</v>
      </c>
      <c r="X159" s="239">
        <v>0</v>
      </c>
      <c r="Y159" s="239">
        <v>0</v>
      </c>
      <c r="Z159" s="239">
        <v>0</v>
      </c>
    </row>
    <row r="160" spans="1:26" x14ac:dyDescent="0.3">
      <c r="A160" s="322" t="s">
        <v>575</v>
      </c>
      <c r="B160" s="204">
        <v>0</v>
      </c>
      <c r="C160" s="204">
        <v>0</v>
      </c>
      <c r="D160" s="204">
        <v>0</v>
      </c>
      <c r="E160" s="204">
        <v>0</v>
      </c>
      <c r="F160" s="204">
        <v>0</v>
      </c>
      <c r="G160" s="204">
        <v>0</v>
      </c>
      <c r="H160" s="204">
        <v>0</v>
      </c>
      <c r="I160" s="204">
        <v>0</v>
      </c>
      <c r="J160" s="204">
        <v>0</v>
      </c>
      <c r="K160" s="204">
        <v>0</v>
      </c>
      <c r="L160" s="204">
        <v>0</v>
      </c>
      <c r="M160" s="204">
        <v>0</v>
      </c>
      <c r="N160" s="204">
        <v>0</v>
      </c>
      <c r="O160" s="204">
        <v>0</v>
      </c>
      <c r="P160" s="204">
        <v>0</v>
      </c>
      <c r="Q160" s="204">
        <v>0</v>
      </c>
      <c r="R160" s="204">
        <v>0</v>
      </c>
      <c r="S160" s="239">
        <v>0</v>
      </c>
      <c r="T160" s="319" t="e">
        <v>#DIV/0!</v>
      </c>
      <c r="U160" s="239">
        <v>0</v>
      </c>
      <c r="V160" s="239">
        <v>0</v>
      </c>
      <c r="W160" s="239">
        <v>0</v>
      </c>
      <c r="X160" s="239">
        <v>0</v>
      </c>
      <c r="Y160" s="239">
        <v>0</v>
      </c>
      <c r="Z160" s="239">
        <v>0</v>
      </c>
    </row>
    <row r="161" spans="1:26" x14ac:dyDescent="0.3">
      <c r="A161" s="322" t="s">
        <v>576</v>
      </c>
      <c r="B161" s="204">
        <v>0</v>
      </c>
      <c r="C161" s="204">
        <v>0</v>
      </c>
      <c r="D161" s="204">
        <v>0</v>
      </c>
      <c r="E161" s="204">
        <v>0</v>
      </c>
      <c r="F161" s="204">
        <v>0</v>
      </c>
      <c r="G161" s="204">
        <v>0</v>
      </c>
      <c r="H161" s="204">
        <v>0</v>
      </c>
      <c r="I161" s="204">
        <v>0</v>
      </c>
      <c r="J161" s="204">
        <v>0</v>
      </c>
      <c r="K161" s="204">
        <v>0</v>
      </c>
      <c r="L161" s="204">
        <v>0</v>
      </c>
      <c r="M161" s="204">
        <v>0</v>
      </c>
      <c r="N161" s="204">
        <v>0</v>
      </c>
      <c r="O161" s="204">
        <v>0</v>
      </c>
      <c r="P161" s="204">
        <v>0</v>
      </c>
      <c r="Q161" s="204">
        <v>0</v>
      </c>
      <c r="R161" s="204">
        <v>0</v>
      </c>
      <c r="S161" s="239">
        <v>0</v>
      </c>
      <c r="T161" s="319" t="e">
        <v>#DIV/0!</v>
      </c>
      <c r="U161" s="239">
        <v>0</v>
      </c>
      <c r="V161" s="239">
        <v>0</v>
      </c>
      <c r="W161" s="239">
        <v>0</v>
      </c>
      <c r="X161" s="239">
        <v>0</v>
      </c>
      <c r="Y161" s="239">
        <v>0</v>
      </c>
      <c r="Z161" s="239">
        <v>0</v>
      </c>
    </row>
    <row r="162" spans="1:26" x14ac:dyDescent="0.3">
      <c r="A162" s="322" t="s">
        <v>577</v>
      </c>
      <c r="B162" s="204">
        <v>0</v>
      </c>
      <c r="C162" s="204">
        <v>0</v>
      </c>
      <c r="D162" s="204">
        <v>0</v>
      </c>
      <c r="E162" s="204">
        <v>0</v>
      </c>
      <c r="F162" s="204">
        <v>0</v>
      </c>
      <c r="G162" s="204">
        <v>0</v>
      </c>
      <c r="H162" s="204">
        <v>0</v>
      </c>
      <c r="I162" s="204">
        <v>0</v>
      </c>
      <c r="J162" s="204">
        <v>0</v>
      </c>
      <c r="K162" s="204">
        <v>0</v>
      </c>
      <c r="L162" s="204">
        <v>0</v>
      </c>
      <c r="M162" s="204">
        <v>0</v>
      </c>
      <c r="N162" s="204">
        <v>0</v>
      </c>
      <c r="O162" s="204">
        <v>0</v>
      </c>
      <c r="P162" s="204">
        <v>0</v>
      </c>
      <c r="Q162" s="204">
        <v>0</v>
      </c>
      <c r="R162" s="204">
        <v>0</v>
      </c>
      <c r="S162" s="239">
        <v>0</v>
      </c>
      <c r="T162" s="319" t="e">
        <v>#DIV/0!</v>
      </c>
      <c r="U162" s="239">
        <v>0</v>
      </c>
      <c r="V162" s="239">
        <v>0</v>
      </c>
      <c r="W162" s="239">
        <v>0</v>
      </c>
      <c r="X162" s="239">
        <v>0</v>
      </c>
      <c r="Y162" s="239">
        <v>0</v>
      </c>
      <c r="Z162" s="239">
        <v>0</v>
      </c>
    </row>
    <row r="163" spans="1:26" x14ac:dyDescent="0.3">
      <c r="A163" s="322" t="s">
        <v>578</v>
      </c>
      <c r="B163" s="204">
        <v>0</v>
      </c>
      <c r="C163" s="204">
        <v>0</v>
      </c>
      <c r="D163" s="204">
        <v>0</v>
      </c>
      <c r="E163" s="204">
        <v>0</v>
      </c>
      <c r="F163" s="204">
        <v>0</v>
      </c>
      <c r="G163" s="204">
        <v>0</v>
      </c>
      <c r="H163" s="204">
        <v>0</v>
      </c>
      <c r="I163" s="204">
        <v>0</v>
      </c>
      <c r="J163" s="204">
        <v>0</v>
      </c>
      <c r="K163" s="204">
        <v>0</v>
      </c>
      <c r="L163" s="204">
        <v>0</v>
      </c>
      <c r="M163" s="204">
        <v>0</v>
      </c>
      <c r="N163" s="204">
        <v>0</v>
      </c>
      <c r="O163" s="204">
        <v>0</v>
      </c>
      <c r="P163" s="204">
        <v>0</v>
      </c>
      <c r="Q163" s="204">
        <v>0</v>
      </c>
      <c r="R163" s="204">
        <v>0</v>
      </c>
      <c r="S163" s="239">
        <v>0</v>
      </c>
      <c r="T163" s="319" t="e">
        <v>#DIV/0!</v>
      </c>
      <c r="U163" s="239">
        <v>0</v>
      </c>
      <c r="V163" s="239">
        <v>0</v>
      </c>
      <c r="W163" s="239">
        <v>0</v>
      </c>
      <c r="X163" s="239">
        <v>0</v>
      </c>
      <c r="Y163" s="239">
        <v>0</v>
      </c>
      <c r="Z163" s="239">
        <v>0</v>
      </c>
    </row>
    <row r="164" spans="1:26" x14ac:dyDescent="0.3">
      <c r="A164" s="322" t="s">
        <v>579</v>
      </c>
      <c r="B164" s="204">
        <v>0</v>
      </c>
      <c r="C164" s="204">
        <v>0</v>
      </c>
      <c r="D164" s="204">
        <v>0</v>
      </c>
      <c r="E164" s="204">
        <v>0</v>
      </c>
      <c r="F164" s="204">
        <v>0</v>
      </c>
      <c r="G164" s="204">
        <v>0</v>
      </c>
      <c r="H164" s="204">
        <v>0</v>
      </c>
      <c r="I164" s="204">
        <v>0</v>
      </c>
      <c r="J164" s="204">
        <v>0</v>
      </c>
      <c r="K164" s="204">
        <v>0</v>
      </c>
      <c r="L164" s="204">
        <v>0</v>
      </c>
      <c r="M164" s="204">
        <v>0</v>
      </c>
      <c r="N164" s="204">
        <v>0</v>
      </c>
      <c r="O164" s="204">
        <v>0</v>
      </c>
      <c r="P164" s="204">
        <v>0</v>
      </c>
      <c r="Q164" s="204">
        <v>0</v>
      </c>
      <c r="R164" s="204">
        <v>0</v>
      </c>
      <c r="S164" s="239">
        <v>0</v>
      </c>
      <c r="T164" s="319" t="e">
        <v>#DIV/0!</v>
      </c>
      <c r="U164" s="239">
        <v>0</v>
      </c>
      <c r="V164" s="239">
        <v>0</v>
      </c>
      <c r="W164" s="239">
        <v>0</v>
      </c>
      <c r="X164" s="239">
        <v>0</v>
      </c>
      <c r="Y164" s="239">
        <v>0</v>
      </c>
      <c r="Z164" s="239">
        <v>0</v>
      </c>
    </row>
    <row r="165" spans="1:26" x14ac:dyDescent="0.3">
      <c r="A165" s="322" t="s">
        <v>580</v>
      </c>
      <c r="B165" s="204">
        <v>0</v>
      </c>
      <c r="C165" s="204">
        <v>0</v>
      </c>
      <c r="D165" s="204">
        <v>0</v>
      </c>
      <c r="E165" s="204">
        <v>0</v>
      </c>
      <c r="F165" s="204">
        <v>0</v>
      </c>
      <c r="G165" s="204">
        <v>0</v>
      </c>
      <c r="H165" s="204">
        <v>0</v>
      </c>
      <c r="I165" s="204">
        <v>0</v>
      </c>
      <c r="J165" s="204">
        <v>0</v>
      </c>
      <c r="K165" s="204">
        <v>0</v>
      </c>
      <c r="L165" s="204">
        <v>0</v>
      </c>
      <c r="M165" s="204">
        <v>0</v>
      </c>
      <c r="N165" s="204">
        <v>0</v>
      </c>
      <c r="O165" s="204">
        <v>0</v>
      </c>
      <c r="P165" s="204">
        <v>0</v>
      </c>
      <c r="Q165" s="204">
        <v>0</v>
      </c>
      <c r="R165" s="204">
        <v>0</v>
      </c>
      <c r="S165" s="239">
        <v>0</v>
      </c>
      <c r="T165" s="319" t="e">
        <v>#DIV/0!</v>
      </c>
      <c r="U165" s="239">
        <v>0</v>
      </c>
      <c r="V165" s="239">
        <v>0</v>
      </c>
      <c r="W165" s="239">
        <v>0</v>
      </c>
      <c r="X165" s="239">
        <v>0</v>
      </c>
      <c r="Y165" s="239">
        <v>0</v>
      </c>
      <c r="Z165" s="239">
        <v>0</v>
      </c>
    </row>
    <row r="166" spans="1:26" x14ac:dyDescent="0.3">
      <c r="A166" s="314" t="s">
        <v>581</v>
      </c>
      <c r="B166" s="315">
        <v>0</v>
      </c>
      <c r="C166" s="315">
        <v>0</v>
      </c>
      <c r="D166" s="315">
        <v>0</v>
      </c>
      <c r="E166" s="315">
        <v>0</v>
      </c>
      <c r="F166" s="315">
        <v>0</v>
      </c>
      <c r="G166" s="315">
        <v>0</v>
      </c>
      <c r="H166" s="315">
        <v>0</v>
      </c>
      <c r="I166" s="315">
        <v>0</v>
      </c>
      <c r="J166" s="315">
        <v>0</v>
      </c>
      <c r="K166" s="315">
        <v>0</v>
      </c>
      <c r="L166" s="315">
        <v>0</v>
      </c>
      <c r="M166" s="315">
        <v>0</v>
      </c>
      <c r="N166" s="315">
        <v>0</v>
      </c>
      <c r="O166" s="315">
        <v>0</v>
      </c>
      <c r="P166" s="315">
        <v>0</v>
      </c>
      <c r="Q166" s="315">
        <v>0</v>
      </c>
      <c r="R166" s="315">
        <v>0</v>
      </c>
      <c r="S166" s="316">
        <v>0</v>
      </c>
      <c r="T166" s="317" t="e">
        <v>#DIV/0!</v>
      </c>
      <c r="U166" s="316">
        <v>0</v>
      </c>
      <c r="V166" s="316">
        <v>0</v>
      </c>
      <c r="W166" s="316">
        <v>0</v>
      </c>
      <c r="X166" s="316">
        <v>0</v>
      </c>
      <c r="Y166" s="316">
        <v>0</v>
      </c>
      <c r="Z166" s="316">
        <v>0</v>
      </c>
    </row>
    <row r="167" spans="1:26" x14ac:dyDescent="0.3">
      <c r="A167" s="322" t="s">
        <v>582</v>
      </c>
      <c r="B167" s="204">
        <v>0</v>
      </c>
      <c r="C167" s="204">
        <v>0</v>
      </c>
      <c r="D167" s="204">
        <v>0</v>
      </c>
      <c r="E167" s="204">
        <v>0</v>
      </c>
      <c r="F167" s="204">
        <v>0</v>
      </c>
      <c r="G167" s="204">
        <v>0</v>
      </c>
      <c r="H167" s="204">
        <v>0</v>
      </c>
      <c r="I167" s="204">
        <v>0</v>
      </c>
      <c r="J167" s="204">
        <v>0</v>
      </c>
      <c r="K167" s="204">
        <v>0</v>
      </c>
      <c r="L167" s="204">
        <v>0</v>
      </c>
      <c r="M167" s="204">
        <v>0</v>
      </c>
      <c r="N167" s="204">
        <v>0</v>
      </c>
      <c r="O167" s="204">
        <v>0</v>
      </c>
      <c r="P167" s="204">
        <v>0</v>
      </c>
      <c r="Q167" s="204">
        <v>0</v>
      </c>
      <c r="R167" s="204">
        <v>0</v>
      </c>
      <c r="S167" s="239">
        <v>0</v>
      </c>
      <c r="T167" s="319" t="e">
        <v>#DIV/0!</v>
      </c>
      <c r="U167" s="239">
        <v>0</v>
      </c>
      <c r="V167" s="239">
        <v>0</v>
      </c>
      <c r="W167" s="239">
        <v>0</v>
      </c>
      <c r="X167" s="239">
        <v>0</v>
      </c>
      <c r="Y167" s="239">
        <v>0</v>
      </c>
      <c r="Z167" s="239">
        <v>0</v>
      </c>
    </row>
    <row r="168" spans="1:26" x14ac:dyDescent="0.3">
      <c r="A168" s="322" t="s">
        <v>583</v>
      </c>
      <c r="B168" s="204">
        <v>0</v>
      </c>
      <c r="C168" s="204">
        <v>0</v>
      </c>
      <c r="D168" s="204">
        <v>0</v>
      </c>
      <c r="E168" s="204">
        <v>0</v>
      </c>
      <c r="F168" s="204">
        <v>0</v>
      </c>
      <c r="G168" s="204">
        <v>0</v>
      </c>
      <c r="H168" s="204">
        <v>0</v>
      </c>
      <c r="I168" s="204">
        <v>0</v>
      </c>
      <c r="J168" s="204">
        <v>0</v>
      </c>
      <c r="K168" s="204">
        <v>0</v>
      </c>
      <c r="L168" s="204">
        <v>0</v>
      </c>
      <c r="M168" s="204">
        <v>0</v>
      </c>
      <c r="N168" s="204">
        <v>0</v>
      </c>
      <c r="O168" s="204">
        <v>0</v>
      </c>
      <c r="P168" s="204">
        <v>0</v>
      </c>
      <c r="Q168" s="204">
        <v>0</v>
      </c>
      <c r="R168" s="204">
        <v>0</v>
      </c>
      <c r="S168" s="239">
        <v>0</v>
      </c>
      <c r="T168" s="319" t="e">
        <v>#DIV/0!</v>
      </c>
      <c r="U168" s="239">
        <v>0</v>
      </c>
      <c r="V168" s="239">
        <v>0</v>
      </c>
      <c r="W168" s="239">
        <v>0</v>
      </c>
      <c r="X168" s="239">
        <v>0</v>
      </c>
      <c r="Y168" s="239">
        <v>0</v>
      </c>
      <c r="Z168" s="239">
        <v>0</v>
      </c>
    </row>
    <row r="169" spans="1:26" x14ac:dyDescent="0.3">
      <c r="A169" s="322" t="s">
        <v>584</v>
      </c>
      <c r="B169" s="204">
        <v>0</v>
      </c>
      <c r="C169" s="204">
        <v>0</v>
      </c>
      <c r="D169" s="204">
        <v>0</v>
      </c>
      <c r="E169" s="204">
        <v>0</v>
      </c>
      <c r="F169" s="204">
        <v>0</v>
      </c>
      <c r="G169" s="204">
        <v>0</v>
      </c>
      <c r="H169" s="204">
        <v>0</v>
      </c>
      <c r="I169" s="204">
        <v>0</v>
      </c>
      <c r="J169" s="204">
        <v>0</v>
      </c>
      <c r="K169" s="204">
        <v>0</v>
      </c>
      <c r="L169" s="204">
        <v>0</v>
      </c>
      <c r="M169" s="204">
        <v>0</v>
      </c>
      <c r="N169" s="204">
        <v>0</v>
      </c>
      <c r="O169" s="204">
        <v>0</v>
      </c>
      <c r="P169" s="204">
        <v>0</v>
      </c>
      <c r="Q169" s="204">
        <v>0</v>
      </c>
      <c r="R169" s="204">
        <v>0</v>
      </c>
      <c r="S169" s="239">
        <v>0</v>
      </c>
      <c r="T169" s="319" t="e">
        <v>#DIV/0!</v>
      </c>
      <c r="U169" s="239">
        <v>0</v>
      </c>
      <c r="V169" s="239">
        <v>0</v>
      </c>
      <c r="W169" s="239">
        <v>0</v>
      </c>
      <c r="X169" s="239">
        <v>0</v>
      </c>
      <c r="Y169" s="239">
        <v>0</v>
      </c>
      <c r="Z169" s="239">
        <v>0</v>
      </c>
    </row>
    <row r="170" spans="1:26" x14ac:dyDescent="0.3">
      <c r="A170" s="308" t="s">
        <v>585</v>
      </c>
      <c r="B170" s="309">
        <v>0</v>
      </c>
      <c r="C170" s="309">
        <v>0</v>
      </c>
      <c r="D170" s="309">
        <v>0</v>
      </c>
      <c r="E170" s="309">
        <v>0</v>
      </c>
      <c r="F170" s="309">
        <v>0</v>
      </c>
      <c r="G170" s="309">
        <v>0</v>
      </c>
      <c r="H170" s="309">
        <v>0</v>
      </c>
      <c r="I170" s="309">
        <v>0</v>
      </c>
      <c r="J170" s="309">
        <v>0</v>
      </c>
      <c r="K170" s="309">
        <v>0</v>
      </c>
      <c r="L170" s="309">
        <v>0</v>
      </c>
      <c r="M170" s="309">
        <v>0</v>
      </c>
      <c r="N170" s="309">
        <v>0</v>
      </c>
      <c r="O170" s="309">
        <v>0</v>
      </c>
      <c r="P170" s="309">
        <v>0</v>
      </c>
      <c r="Q170" s="309">
        <v>0</v>
      </c>
      <c r="R170" s="309">
        <v>0</v>
      </c>
      <c r="S170" s="310">
        <v>0</v>
      </c>
      <c r="T170" s="311" t="e">
        <v>#DIV/0!</v>
      </c>
      <c r="U170" s="310">
        <v>0</v>
      </c>
      <c r="V170" s="310">
        <v>0</v>
      </c>
      <c r="W170" s="310">
        <v>0</v>
      </c>
      <c r="X170" s="310">
        <v>0</v>
      </c>
      <c r="Y170" s="310">
        <v>0</v>
      </c>
      <c r="Z170" s="310">
        <v>0</v>
      </c>
    </row>
    <row r="171" spans="1:26" x14ac:dyDescent="0.3">
      <c r="A171" s="314" t="s">
        <v>586</v>
      </c>
      <c r="B171" s="315">
        <v>0</v>
      </c>
      <c r="C171" s="315">
        <v>0</v>
      </c>
      <c r="D171" s="315">
        <v>0</v>
      </c>
      <c r="E171" s="315">
        <v>0</v>
      </c>
      <c r="F171" s="315">
        <v>0</v>
      </c>
      <c r="G171" s="315">
        <v>0</v>
      </c>
      <c r="H171" s="315">
        <v>0</v>
      </c>
      <c r="I171" s="315">
        <v>0</v>
      </c>
      <c r="J171" s="315">
        <v>0</v>
      </c>
      <c r="K171" s="315">
        <v>0</v>
      </c>
      <c r="L171" s="315">
        <v>0</v>
      </c>
      <c r="M171" s="315">
        <v>0</v>
      </c>
      <c r="N171" s="315">
        <v>0</v>
      </c>
      <c r="O171" s="315">
        <v>0</v>
      </c>
      <c r="P171" s="315">
        <v>0</v>
      </c>
      <c r="Q171" s="315">
        <v>0</v>
      </c>
      <c r="R171" s="315">
        <v>0</v>
      </c>
      <c r="S171" s="316">
        <v>0</v>
      </c>
      <c r="T171" s="317" t="e">
        <v>#DIV/0!</v>
      </c>
      <c r="U171" s="316">
        <v>0</v>
      </c>
      <c r="V171" s="316">
        <v>0</v>
      </c>
      <c r="W171" s="316">
        <v>0</v>
      </c>
      <c r="X171" s="316">
        <v>0</v>
      </c>
      <c r="Y171" s="316">
        <v>0</v>
      </c>
      <c r="Z171" s="316">
        <v>0</v>
      </c>
    </row>
    <row r="172" spans="1:26" x14ac:dyDescent="0.3">
      <c r="A172" s="322" t="s">
        <v>587</v>
      </c>
      <c r="B172" s="323">
        <v>0</v>
      </c>
      <c r="C172" s="323">
        <v>0</v>
      </c>
      <c r="D172" s="323">
        <v>0</v>
      </c>
      <c r="E172" s="323">
        <v>0</v>
      </c>
      <c r="F172" s="323">
        <v>0</v>
      </c>
      <c r="G172" s="323">
        <v>0</v>
      </c>
      <c r="H172" s="323">
        <v>0</v>
      </c>
      <c r="I172" s="323">
        <v>0</v>
      </c>
      <c r="J172" s="323">
        <v>0</v>
      </c>
      <c r="K172" s="323">
        <v>0</v>
      </c>
      <c r="L172" s="323">
        <v>0</v>
      </c>
      <c r="M172" s="323">
        <v>0</v>
      </c>
      <c r="N172" s="323">
        <v>0</v>
      </c>
      <c r="O172" s="323">
        <v>0</v>
      </c>
      <c r="P172" s="323">
        <v>0</v>
      </c>
      <c r="Q172" s="323">
        <v>0</v>
      </c>
      <c r="R172" s="323">
        <v>0</v>
      </c>
      <c r="S172" s="239">
        <v>0</v>
      </c>
      <c r="T172" s="319" t="e">
        <v>#DIV/0!</v>
      </c>
      <c r="U172" s="239">
        <v>0</v>
      </c>
      <c r="V172" s="239">
        <v>0</v>
      </c>
      <c r="W172" s="239">
        <v>0</v>
      </c>
      <c r="X172" s="239">
        <v>0</v>
      </c>
      <c r="Y172" s="239">
        <v>0</v>
      </c>
      <c r="Z172" s="239">
        <v>0</v>
      </c>
    </row>
    <row r="173" spans="1:26" x14ac:dyDescent="0.3">
      <c r="A173" s="324" t="s">
        <v>588</v>
      </c>
      <c r="B173" s="204">
        <v>0</v>
      </c>
      <c r="C173" s="204">
        <v>0</v>
      </c>
      <c r="D173" s="204">
        <v>0</v>
      </c>
      <c r="E173" s="204">
        <v>0</v>
      </c>
      <c r="F173" s="204">
        <v>0</v>
      </c>
      <c r="G173" s="204">
        <v>0</v>
      </c>
      <c r="H173" s="204">
        <v>0</v>
      </c>
      <c r="I173" s="204">
        <v>0</v>
      </c>
      <c r="J173" s="204">
        <v>0</v>
      </c>
      <c r="K173" s="204">
        <v>0</v>
      </c>
      <c r="L173" s="204">
        <v>0</v>
      </c>
      <c r="M173" s="204">
        <v>0</v>
      </c>
      <c r="N173" s="204">
        <v>0</v>
      </c>
      <c r="O173" s="204">
        <v>0</v>
      </c>
      <c r="P173" s="204">
        <v>0</v>
      </c>
      <c r="Q173" s="204">
        <v>0</v>
      </c>
      <c r="R173" s="204">
        <v>0</v>
      </c>
      <c r="S173" s="239">
        <v>0</v>
      </c>
      <c r="T173" s="319" t="e">
        <v>#DIV/0!</v>
      </c>
      <c r="U173" s="239">
        <v>0</v>
      </c>
      <c r="V173" s="239">
        <v>0</v>
      </c>
      <c r="W173" s="239">
        <v>0</v>
      </c>
      <c r="X173" s="239">
        <v>0</v>
      </c>
      <c r="Y173" s="239">
        <v>0</v>
      </c>
      <c r="Z173" s="239">
        <v>0</v>
      </c>
    </row>
    <row r="174" spans="1:26" x14ac:dyDescent="0.3">
      <c r="A174" s="324" t="s">
        <v>589</v>
      </c>
      <c r="B174" s="204">
        <v>0</v>
      </c>
      <c r="C174" s="204">
        <v>0</v>
      </c>
      <c r="D174" s="204">
        <v>0</v>
      </c>
      <c r="E174" s="204">
        <v>0</v>
      </c>
      <c r="F174" s="204">
        <v>0</v>
      </c>
      <c r="G174" s="204">
        <v>0</v>
      </c>
      <c r="H174" s="204">
        <v>0</v>
      </c>
      <c r="I174" s="204">
        <v>0</v>
      </c>
      <c r="J174" s="204">
        <v>0</v>
      </c>
      <c r="K174" s="204">
        <v>0</v>
      </c>
      <c r="L174" s="204">
        <v>0</v>
      </c>
      <c r="M174" s="204">
        <v>0</v>
      </c>
      <c r="N174" s="204">
        <v>0</v>
      </c>
      <c r="O174" s="204">
        <v>0</v>
      </c>
      <c r="P174" s="204">
        <v>0</v>
      </c>
      <c r="Q174" s="204">
        <v>0</v>
      </c>
      <c r="R174" s="204">
        <v>0</v>
      </c>
      <c r="S174" s="239">
        <v>0</v>
      </c>
      <c r="T174" s="319" t="e">
        <v>#DIV/0!</v>
      </c>
      <c r="U174" s="239">
        <v>0</v>
      </c>
      <c r="V174" s="239">
        <v>0</v>
      </c>
      <c r="W174" s="239">
        <v>0</v>
      </c>
      <c r="X174" s="239">
        <v>0</v>
      </c>
      <c r="Y174" s="239">
        <v>0</v>
      </c>
      <c r="Z174" s="239">
        <v>0</v>
      </c>
    </row>
    <row r="175" spans="1:26" x14ac:dyDescent="0.3">
      <c r="A175" s="322" t="s">
        <v>590</v>
      </c>
      <c r="B175" s="204">
        <v>0</v>
      </c>
      <c r="C175" s="204">
        <v>0</v>
      </c>
      <c r="D175" s="204">
        <v>0</v>
      </c>
      <c r="E175" s="204">
        <v>0</v>
      </c>
      <c r="F175" s="204">
        <v>0</v>
      </c>
      <c r="G175" s="204">
        <v>0</v>
      </c>
      <c r="H175" s="204">
        <v>0</v>
      </c>
      <c r="I175" s="204">
        <v>0</v>
      </c>
      <c r="J175" s="204">
        <v>0</v>
      </c>
      <c r="K175" s="204">
        <v>0</v>
      </c>
      <c r="L175" s="204">
        <v>0</v>
      </c>
      <c r="M175" s="204">
        <v>0</v>
      </c>
      <c r="N175" s="204">
        <v>0</v>
      </c>
      <c r="O175" s="204">
        <v>0</v>
      </c>
      <c r="P175" s="204">
        <v>0</v>
      </c>
      <c r="Q175" s="204">
        <v>0</v>
      </c>
      <c r="R175" s="204">
        <v>0</v>
      </c>
      <c r="S175" s="239">
        <v>0</v>
      </c>
      <c r="T175" s="319" t="e">
        <v>#DIV/0!</v>
      </c>
      <c r="U175" s="239">
        <v>0</v>
      </c>
      <c r="V175" s="239">
        <v>0</v>
      </c>
      <c r="W175" s="239">
        <v>0</v>
      </c>
      <c r="X175" s="239">
        <v>0</v>
      </c>
      <c r="Y175" s="239">
        <v>0</v>
      </c>
      <c r="Z175" s="239">
        <v>0</v>
      </c>
    </row>
    <row r="176" spans="1:26" x14ac:dyDescent="0.3">
      <c r="A176" s="322" t="s">
        <v>591</v>
      </c>
      <c r="B176" s="204">
        <v>0</v>
      </c>
      <c r="C176" s="204">
        <v>0</v>
      </c>
      <c r="D176" s="204">
        <v>0</v>
      </c>
      <c r="E176" s="204">
        <v>0</v>
      </c>
      <c r="F176" s="204">
        <v>0</v>
      </c>
      <c r="G176" s="204">
        <v>0</v>
      </c>
      <c r="H176" s="204">
        <v>0</v>
      </c>
      <c r="I176" s="204">
        <v>0</v>
      </c>
      <c r="J176" s="204">
        <v>0</v>
      </c>
      <c r="K176" s="204">
        <v>0</v>
      </c>
      <c r="L176" s="204">
        <v>0</v>
      </c>
      <c r="M176" s="204">
        <v>0</v>
      </c>
      <c r="N176" s="204">
        <v>0</v>
      </c>
      <c r="O176" s="204">
        <v>0</v>
      </c>
      <c r="P176" s="204">
        <v>0</v>
      </c>
      <c r="Q176" s="204">
        <v>0</v>
      </c>
      <c r="R176" s="204">
        <v>0</v>
      </c>
      <c r="S176" s="239">
        <v>0</v>
      </c>
      <c r="T176" s="319" t="e">
        <v>#DIV/0!</v>
      </c>
      <c r="U176" s="239">
        <v>0</v>
      </c>
      <c r="V176" s="239">
        <v>0</v>
      </c>
      <c r="W176" s="239">
        <v>0</v>
      </c>
      <c r="X176" s="239">
        <v>0</v>
      </c>
      <c r="Y176" s="239">
        <v>0</v>
      </c>
      <c r="Z176" s="239">
        <v>0</v>
      </c>
    </row>
    <row r="177" spans="1:26" x14ac:dyDescent="0.3">
      <c r="A177" s="322" t="s">
        <v>592</v>
      </c>
      <c r="B177" s="204">
        <v>0</v>
      </c>
      <c r="C177" s="204">
        <v>0</v>
      </c>
      <c r="D177" s="204">
        <v>0</v>
      </c>
      <c r="E177" s="204">
        <v>0</v>
      </c>
      <c r="F177" s="204">
        <v>0</v>
      </c>
      <c r="G177" s="204">
        <v>0</v>
      </c>
      <c r="H177" s="204">
        <v>0</v>
      </c>
      <c r="I177" s="204">
        <v>0</v>
      </c>
      <c r="J177" s="204">
        <v>0</v>
      </c>
      <c r="K177" s="204">
        <v>0</v>
      </c>
      <c r="L177" s="204">
        <v>0</v>
      </c>
      <c r="M177" s="204">
        <v>0</v>
      </c>
      <c r="N177" s="204">
        <v>0</v>
      </c>
      <c r="O177" s="204">
        <v>0</v>
      </c>
      <c r="P177" s="204">
        <v>0</v>
      </c>
      <c r="Q177" s="204">
        <v>0</v>
      </c>
      <c r="R177" s="204">
        <v>0</v>
      </c>
      <c r="S177" s="239">
        <v>0</v>
      </c>
      <c r="T177" s="319" t="e">
        <v>#DIV/0!</v>
      </c>
      <c r="U177" s="239">
        <v>0</v>
      </c>
      <c r="V177" s="239">
        <v>0</v>
      </c>
      <c r="W177" s="239">
        <v>0</v>
      </c>
      <c r="X177" s="239">
        <v>0</v>
      </c>
      <c r="Y177" s="239">
        <v>0</v>
      </c>
      <c r="Z177" s="239">
        <v>0</v>
      </c>
    </row>
    <row r="178" spans="1:26" x14ac:dyDescent="0.3">
      <c r="A178" s="314" t="s">
        <v>593</v>
      </c>
      <c r="B178" s="315">
        <v>0</v>
      </c>
      <c r="C178" s="315">
        <v>0</v>
      </c>
      <c r="D178" s="315">
        <v>0</v>
      </c>
      <c r="E178" s="315">
        <v>0</v>
      </c>
      <c r="F178" s="315">
        <v>0</v>
      </c>
      <c r="G178" s="315">
        <v>0</v>
      </c>
      <c r="H178" s="315">
        <v>0</v>
      </c>
      <c r="I178" s="315">
        <v>0</v>
      </c>
      <c r="J178" s="315">
        <v>0</v>
      </c>
      <c r="K178" s="315">
        <v>0</v>
      </c>
      <c r="L178" s="315">
        <v>0</v>
      </c>
      <c r="M178" s="315">
        <v>0</v>
      </c>
      <c r="N178" s="315">
        <v>0</v>
      </c>
      <c r="O178" s="315">
        <v>0</v>
      </c>
      <c r="P178" s="315">
        <v>0</v>
      </c>
      <c r="Q178" s="315">
        <v>0</v>
      </c>
      <c r="R178" s="315">
        <v>0</v>
      </c>
      <c r="S178" s="316">
        <v>0</v>
      </c>
      <c r="T178" s="317" t="e">
        <v>#DIV/0!</v>
      </c>
      <c r="U178" s="316">
        <v>0</v>
      </c>
      <c r="V178" s="316">
        <v>0</v>
      </c>
      <c r="W178" s="316">
        <v>0</v>
      </c>
      <c r="X178" s="316">
        <v>0</v>
      </c>
      <c r="Y178" s="316">
        <v>0</v>
      </c>
      <c r="Z178" s="316">
        <v>0</v>
      </c>
    </row>
    <row r="179" spans="1:26" x14ac:dyDescent="0.3">
      <c r="A179" s="322" t="s">
        <v>594</v>
      </c>
      <c r="B179" s="204">
        <v>0</v>
      </c>
      <c r="C179" s="204">
        <v>0</v>
      </c>
      <c r="D179" s="204">
        <v>0</v>
      </c>
      <c r="E179" s="204">
        <v>0</v>
      </c>
      <c r="F179" s="204">
        <v>0</v>
      </c>
      <c r="G179" s="204">
        <v>0</v>
      </c>
      <c r="H179" s="204">
        <v>0</v>
      </c>
      <c r="I179" s="204">
        <v>0</v>
      </c>
      <c r="J179" s="204">
        <v>0</v>
      </c>
      <c r="K179" s="204">
        <v>0</v>
      </c>
      <c r="L179" s="204">
        <v>0</v>
      </c>
      <c r="M179" s="204">
        <v>0</v>
      </c>
      <c r="N179" s="204">
        <v>0</v>
      </c>
      <c r="O179" s="204">
        <v>0</v>
      </c>
      <c r="P179" s="204">
        <v>0</v>
      </c>
      <c r="Q179" s="204">
        <v>0</v>
      </c>
      <c r="R179" s="204">
        <v>0</v>
      </c>
      <c r="S179" s="239">
        <v>0</v>
      </c>
      <c r="T179" s="319" t="e">
        <v>#DIV/0!</v>
      </c>
      <c r="U179" s="239">
        <v>0</v>
      </c>
      <c r="V179" s="239">
        <v>0</v>
      </c>
      <c r="W179" s="239">
        <v>0</v>
      </c>
      <c r="X179" s="239">
        <v>0</v>
      </c>
      <c r="Y179" s="239">
        <v>0</v>
      </c>
      <c r="Z179" s="239">
        <v>0</v>
      </c>
    </row>
    <row r="180" spans="1:26" x14ac:dyDescent="0.3">
      <c r="A180" s="322" t="s">
        <v>595</v>
      </c>
      <c r="B180" s="204">
        <v>0</v>
      </c>
      <c r="C180" s="204">
        <v>0</v>
      </c>
      <c r="D180" s="204">
        <v>0</v>
      </c>
      <c r="E180" s="204">
        <v>0</v>
      </c>
      <c r="F180" s="204">
        <v>0</v>
      </c>
      <c r="G180" s="204">
        <v>0</v>
      </c>
      <c r="H180" s="204">
        <v>0</v>
      </c>
      <c r="I180" s="204">
        <v>0</v>
      </c>
      <c r="J180" s="204">
        <v>0</v>
      </c>
      <c r="K180" s="204">
        <v>0</v>
      </c>
      <c r="L180" s="204">
        <v>0</v>
      </c>
      <c r="M180" s="204">
        <v>0</v>
      </c>
      <c r="N180" s="204">
        <v>0</v>
      </c>
      <c r="O180" s="204">
        <v>0</v>
      </c>
      <c r="P180" s="204">
        <v>0</v>
      </c>
      <c r="Q180" s="204">
        <v>0</v>
      </c>
      <c r="R180" s="204">
        <v>0</v>
      </c>
      <c r="S180" s="239">
        <v>0</v>
      </c>
      <c r="T180" s="319" t="e">
        <v>#DIV/0!</v>
      </c>
      <c r="U180" s="239">
        <v>0</v>
      </c>
      <c r="V180" s="239">
        <v>0</v>
      </c>
      <c r="W180" s="239">
        <v>0</v>
      </c>
      <c r="X180" s="239">
        <v>0</v>
      </c>
      <c r="Y180" s="239">
        <v>0</v>
      </c>
      <c r="Z180" s="239">
        <v>0</v>
      </c>
    </row>
    <row r="181" spans="1:26" x14ac:dyDescent="0.3">
      <c r="A181" s="322" t="s">
        <v>596</v>
      </c>
      <c r="B181" s="204">
        <v>0</v>
      </c>
      <c r="C181" s="204">
        <v>0</v>
      </c>
      <c r="D181" s="204">
        <v>0</v>
      </c>
      <c r="E181" s="204">
        <v>0</v>
      </c>
      <c r="F181" s="204">
        <v>0</v>
      </c>
      <c r="G181" s="204">
        <v>0</v>
      </c>
      <c r="H181" s="204">
        <v>0</v>
      </c>
      <c r="I181" s="204">
        <v>0</v>
      </c>
      <c r="J181" s="204">
        <v>0</v>
      </c>
      <c r="K181" s="204">
        <v>0</v>
      </c>
      <c r="L181" s="204">
        <v>0</v>
      </c>
      <c r="M181" s="204">
        <v>0</v>
      </c>
      <c r="N181" s="204">
        <v>0</v>
      </c>
      <c r="O181" s="204">
        <v>0</v>
      </c>
      <c r="P181" s="204">
        <v>0</v>
      </c>
      <c r="Q181" s="204">
        <v>0</v>
      </c>
      <c r="R181" s="204">
        <v>0</v>
      </c>
      <c r="S181" s="239">
        <v>0</v>
      </c>
      <c r="T181" s="319" t="e">
        <v>#DIV/0!</v>
      </c>
      <c r="U181" s="239">
        <v>0</v>
      </c>
      <c r="V181" s="239">
        <v>0</v>
      </c>
      <c r="W181" s="239">
        <v>0</v>
      </c>
      <c r="X181" s="239">
        <v>0</v>
      </c>
      <c r="Y181" s="239">
        <v>0</v>
      </c>
      <c r="Z181" s="239">
        <v>0</v>
      </c>
    </row>
    <row r="182" spans="1:26" x14ac:dyDescent="0.3">
      <c r="A182" s="314" t="s">
        <v>597</v>
      </c>
      <c r="B182" s="315">
        <v>0</v>
      </c>
      <c r="C182" s="315">
        <v>0</v>
      </c>
      <c r="D182" s="315">
        <v>0</v>
      </c>
      <c r="E182" s="315">
        <v>0</v>
      </c>
      <c r="F182" s="315">
        <v>0</v>
      </c>
      <c r="G182" s="315">
        <v>0</v>
      </c>
      <c r="H182" s="315">
        <v>0</v>
      </c>
      <c r="I182" s="315">
        <v>0</v>
      </c>
      <c r="J182" s="315">
        <v>0</v>
      </c>
      <c r="K182" s="315">
        <v>0</v>
      </c>
      <c r="L182" s="315">
        <v>0</v>
      </c>
      <c r="M182" s="315">
        <v>0</v>
      </c>
      <c r="N182" s="315">
        <v>0</v>
      </c>
      <c r="O182" s="315">
        <v>0</v>
      </c>
      <c r="P182" s="315">
        <v>0</v>
      </c>
      <c r="Q182" s="315">
        <v>0</v>
      </c>
      <c r="R182" s="315">
        <v>0</v>
      </c>
      <c r="S182" s="316">
        <v>0</v>
      </c>
      <c r="T182" s="317" t="e">
        <v>#DIV/0!</v>
      </c>
      <c r="U182" s="316">
        <v>0</v>
      </c>
      <c r="V182" s="316">
        <v>0</v>
      </c>
      <c r="W182" s="316">
        <v>0</v>
      </c>
      <c r="X182" s="316">
        <v>0</v>
      </c>
      <c r="Y182" s="316">
        <v>0</v>
      </c>
      <c r="Z182" s="316">
        <v>0</v>
      </c>
    </row>
    <row r="183" spans="1:26" x14ac:dyDescent="0.3">
      <c r="A183" s="322" t="s">
        <v>598</v>
      </c>
      <c r="B183" s="204">
        <v>0</v>
      </c>
      <c r="C183" s="204">
        <v>0</v>
      </c>
      <c r="D183" s="204">
        <v>0</v>
      </c>
      <c r="E183" s="204">
        <v>0</v>
      </c>
      <c r="F183" s="204">
        <v>0</v>
      </c>
      <c r="G183" s="204">
        <v>0</v>
      </c>
      <c r="H183" s="204">
        <v>0</v>
      </c>
      <c r="I183" s="204">
        <v>0</v>
      </c>
      <c r="J183" s="204">
        <v>0</v>
      </c>
      <c r="K183" s="204">
        <v>0</v>
      </c>
      <c r="L183" s="204">
        <v>0</v>
      </c>
      <c r="M183" s="204">
        <v>0</v>
      </c>
      <c r="N183" s="204">
        <v>0</v>
      </c>
      <c r="O183" s="204">
        <v>0</v>
      </c>
      <c r="P183" s="204">
        <v>0</v>
      </c>
      <c r="Q183" s="204">
        <v>0</v>
      </c>
      <c r="R183" s="204">
        <v>0</v>
      </c>
      <c r="S183" s="239">
        <v>0</v>
      </c>
      <c r="T183" s="319" t="e">
        <v>#DIV/0!</v>
      </c>
      <c r="U183" s="239">
        <v>0</v>
      </c>
      <c r="V183" s="239">
        <v>0</v>
      </c>
      <c r="W183" s="239">
        <v>0</v>
      </c>
      <c r="X183" s="239">
        <v>0</v>
      </c>
      <c r="Y183" s="239">
        <v>0</v>
      </c>
      <c r="Z183" s="239">
        <v>0</v>
      </c>
    </row>
    <row r="184" spans="1:26" x14ac:dyDescent="0.3">
      <c r="A184" s="322" t="s">
        <v>599</v>
      </c>
      <c r="B184" s="204">
        <v>0</v>
      </c>
      <c r="C184" s="204">
        <v>0</v>
      </c>
      <c r="D184" s="204">
        <v>0</v>
      </c>
      <c r="E184" s="204">
        <v>0</v>
      </c>
      <c r="F184" s="204">
        <v>0</v>
      </c>
      <c r="G184" s="204">
        <v>0</v>
      </c>
      <c r="H184" s="204">
        <v>0</v>
      </c>
      <c r="I184" s="204">
        <v>0</v>
      </c>
      <c r="J184" s="204">
        <v>0</v>
      </c>
      <c r="K184" s="204">
        <v>0</v>
      </c>
      <c r="L184" s="204">
        <v>0</v>
      </c>
      <c r="M184" s="204">
        <v>0</v>
      </c>
      <c r="N184" s="204">
        <v>0</v>
      </c>
      <c r="O184" s="204">
        <v>0</v>
      </c>
      <c r="P184" s="204">
        <v>0</v>
      </c>
      <c r="Q184" s="204">
        <v>0</v>
      </c>
      <c r="R184" s="204">
        <v>0</v>
      </c>
      <c r="S184" s="239">
        <v>0</v>
      </c>
      <c r="T184" s="319" t="e">
        <v>#DIV/0!</v>
      </c>
      <c r="U184" s="239">
        <v>0</v>
      </c>
      <c r="V184" s="239">
        <v>0</v>
      </c>
      <c r="W184" s="239">
        <v>0</v>
      </c>
      <c r="X184" s="239">
        <v>0</v>
      </c>
      <c r="Y184" s="239">
        <v>0</v>
      </c>
      <c r="Z184" s="239">
        <v>0</v>
      </c>
    </row>
    <row r="185" spans="1:26" x14ac:dyDescent="0.3">
      <c r="A185" s="322" t="s">
        <v>600</v>
      </c>
      <c r="B185" s="204">
        <v>0</v>
      </c>
      <c r="C185" s="204">
        <v>0</v>
      </c>
      <c r="D185" s="204">
        <v>0</v>
      </c>
      <c r="E185" s="204">
        <v>0</v>
      </c>
      <c r="F185" s="204">
        <v>0</v>
      </c>
      <c r="G185" s="204">
        <v>0</v>
      </c>
      <c r="H185" s="204">
        <v>0</v>
      </c>
      <c r="I185" s="204">
        <v>0</v>
      </c>
      <c r="J185" s="204">
        <v>0</v>
      </c>
      <c r="K185" s="204">
        <v>0</v>
      </c>
      <c r="L185" s="204">
        <v>0</v>
      </c>
      <c r="M185" s="204">
        <v>0</v>
      </c>
      <c r="N185" s="204">
        <v>0</v>
      </c>
      <c r="O185" s="204">
        <v>0</v>
      </c>
      <c r="P185" s="204">
        <v>0</v>
      </c>
      <c r="Q185" s="204">
        <v>0</v>
      </c>
      <c r="R185" s="204">
        <v>0</v>
      </c>
      <c r="S185" s="239">
        <v>0</v>
      </c>
      <c r="T185" s="319" t="e">
        <v>#DIV/0!</v>
      </c>
      <c r="U185" s="239">
        <v>0</v>
      </c>
      <c r="V185" s="239">
        <v>0</v>
      </c>
      <c r="W185" s="239">
        <v>0</v>
      </c>
      <c r="X185" s="239">
        <v>0</v>
      </c>
      <c r="Y185" s="239">
        <v>0</v>
      </c>
      <c r="Z185" s="239">
        <v>0</v>
      </c>
    </row>
    <row r="186" spans="1:26" x14ac:dyDescent="0.3">
      <c r="A186" s="322" t="s">
        <v>601</v>
      </c>
      <c r="B186" s="204">
        <v>0</v>
      </c>
      <c r="C186" s="204">
        <v>0</v>
      </c>
      <c r="D186" s="204">
        <v>0</v>
      </c>
      <c r="E186" s="204">
        <v>0</v>
      </c>
      <c r="F186" s="204">
        <v>0</v>
      </c>
      <c r="G186" s="204">
        <v>0</v>
      </c>
      <c r="H186" s="204">
        <v>0</v>
      </c>
      <c r="I186" s="204">
        <v>0</v>
      </c>
      <c r="J186" s="204">
        <v>0</v>
      </c>
      <c r="K186" s="204">
        <v>0</v>
      </c>
      <c r="L186" s="204">
        <v>0</v>
      </c>
      <c r="M186" s="204">
        <v>0</v>
      </c>
      <c r="N186" s="204">
        <v>0</v>
      </c>
      <c r="O186" s="204">
        <v>0</v>
      </c>
      <c r="P186" s="204">
        <v>0</v>
      </c>
      <c r="Q186" s="204">
        <v>0</v>
      </c>
      <c r="R186" s="204">
        <v>0</v>
      </c>
      <c r="S186" s="239">
        <v>0</v>
      </c>
      <c r="T186" s="319" t="e">
        <v>#DIV/0!</v>
      </c>
      <c r="U186" s="239">
        <v>0</v>
      </c>
      <c r="V186" s="239">
        <v>0</v>
      </c>
      <c r="W186" s="239">
        <v>0</v>
      </c>
      <c r="X186" s="239">
        <v>0</v>
      </c>
      <c r="Y186" s="239">
        <v>0</v>
      </c>
      <c r="Z186" s="239">
        <v>0</v>
      </c>
    </row>
    <row r="187" spans="1:26" x14ac:dyDescent="0.3">
      <c r="A187" s="322" t="s">
        <v>602</v>
      </c>
      <c r="B187" s="204">
        <v>0</v>
      </c>
      <c r="C187" s="204">
        <v>0</v>
      </c>
      <c r="D187" s="204">
        <v>0</v>
      </c>
      <c r="E187" s="204">
        <v>0</v>
      </c>
      <c r="F187" s="204">
        <v>0</v>
      </c>
      <c r="G187" s="204">
        <v>0</v>
      </c>
      <c r="H187" s="204">
        <v>0</v>
      </c>
      <c r="I187" s="204">
        <v>0</v>
      </c>
      <c r="J187" s="204">
        <v>0</v>
      </c>
      <c r="K187" s="204">
        <v>0</v>
      </c>
      <c r="L187" s="204">
        <v>0</v>
      </c>
      <c r="M187" s="204">
        <v>0</v>
      </c>
      <c r="N187" s="204">
        <v>0</v>
      </c>
      <c r="O187" s="204">
        <v>0</v>
      </c>
      <c r="P187" s="204">
        <v>0</v>
      </c>
      <c r="Q187" s="204">
        <v>0</v>
      </c>
      <c r="R187" s="204">
        <v>0</v>
      </c>
      <c r="S187" s="239">
        <v>0</v>
      </c>
      <c r="T187" s="319" t="e">
        <v>#DIV/0!</v>
      </c>
      <c r="U187" s="239">
        <v>0</v>
      </c>
      <c r="V187" s="239">
        <v>0</v>
      </c>
      <c r="W187" s="239">
        <v>0</v>
      </c>
      <c r="X187" s="239">
        <v>0</v>
      </c>
      <c r="Y187" s="239">
        <v>0</v>
      </c>
      <c r="Z187" s="239">
        <v>0</v>
      </c>
    </row>
    <row r="188" spans="1:26" x14ac:dyDescent="0.3">
      <c r="A188" s="322" t="s">
        <v>603</v>
      </c>
      <c r="B188" s="204">
        <v>0</v>
      </c>
      <c r="C188" s="204">
        <v>0</v>
      </c>
      <c r="D188" s="204">
        <v>0</v>
      </c>
      <c r="E188" s="204">
        <v>0</v>
      </c>
      <c r="F188" s="204">
        <v>0</v>
      </c>
      <c r="G188" s="204">
        <v>0</v>
      </c>
      <c r="H188" s="204">
        <v>0</v>
      </c>
      <c r="I188" s="204">
        <v>0</v>
      </c>
      <c r="J188" s="204">
        <v>0</v>
      </c>
      <c r="K188" s="204">
        <v>0</v>
      </c>
      <c r="L188" s="204">
        <v>0</v>
      </c>
      <c r="M188" s="204">
        <v>0</v>
      </c>
      <c r="N188" s="204">
        <v>0</v>
      </c>
      <c r="O188" s="204">
        <v>0</v>
      </c>
      <c r="P188" s="204">
        <v>0</v>
      </c>
      <c r="Q188" s="204">
        <v>0</v>
      </c>
      <c r="R188" s="204">
        <v>0</v>
      </c>
      <c r="S188" s="239">
        <v>0</v>
      </c>
      <c r="T188" s="319" t="e">
        <v>#DIV/0!</v>
      </c>
      <c r="U188" s="239">
        <v>0</v>
      </c>
      <c r="V188" s="239">
        <v>0</v>
      </c>
      <c r="W188" s="239">
        <v>0</v>
      </c>
      <c r="X188" s="239">
        <v>0</v>
      </c>
      <c r="Y188" s="239">
        <v>0</v>
      </c>
      <c r="Z188" s="239">
        <v>0</v>
      </c>
    </row>
    <row r="189" spans="1:26" x14ac:dyDescent="0.3">
      <c r="A189" s="322" t="s">
        <v>604</v>
      </c>
      <c r="B189" s="204">
        <v>0</v>
      </c>
      <c r="C189" s="204">
        <v>0</v>
      </c>
      <c r="D189" s="204">
        <v>0</v>
      </c>
      <c r="E189" s="204">
        <v>0</v>
      </c>
      <c r="F189" s="204">
        <v>0</v>
      </c>
      <c r="G189" s="204">
        <v>0</v>
      </c>
      <c r="H189" s="204">
        <v>0</v>
      </c>
      <c r="I189" s="204">
        <v>0</v>
      </c>
      <c r="J189" s="204">
        <v>0</v>
      </c>
      <c r="K189" s="204">
        <v>0</v>
      </c>
      <c r="L189" s="204">
        <v>0</v>
      </c>
      <c r="M189" s="204">
        <v>0</v>
      </c>
      <c r="N189" s="204">
        <v>0</v>
      </c>
      <c r="O189" s="204">
        <v>0</v>
      </c>
      <c r="P189" s="204">
        <v>0</v>
      </c>
      <c r="Q189" s="204">
        <v>0</v>
      </c>
      <c r="R189" s="204">
        <v>0</v>
      </c>
      <c r="S189" s="239">
        <v>0</v>
      </c>
      <c r="T189" s="319" t="e">
        <v>#DIV/0!</v>
      </c>
      <c r="U189" s="239">
        <v>0</v>
      </c>
      <c r="V189" s="239">
        <v>0</v>
      </c>
      <c r="W189" s="239">
        <v>0</v>
      </c>
      <c r="X189" s="239">
        <v>0</v>
      </c>
      <c r="Y189" s="239">
        <v>0</v>
      </c>
      <c r="Z189" s="239">
        <v>0</v>
      </c>
    </row>
    <row r="190" spans="1:26" x14ac:dyDescent="0.3">
      <c r="A190" s="322" t="s">
        <v>605</v>
      </c>
      <c r="B190" s="204">
        <v>0</v>
      </c>
      <c r="C190" s="204">
        <v>0</v>
      </c>
      <c r="D190" s="204">
        <v>0</v>
      </c>
      <c r="E190" s="204">
        <v>0</v>
      </c>
      <c r="F190" s="204">
        <v>0</v>
      </c>
      <c r="G190" s="204">
        <v>0</v>
      </c>
      <c r="H190" s="204">
        <v>0</v>
      </c>
      <c r="I190" s="204">
        <v>0</v>
      </c>
      <c r="J190" s="204">
        <v>0</v>
      </c>
      <c r="K190" s="204">
        <v>0</v>
      </c>
      <c r="L190" s="204">
        <v>0</v>
      </c>
      <c r="M190" s="204">
        <v>0</v>
      </c>
      <c r="N190" s="204">
        <v>0</v>
      </c>
      <c r="O190" s="204">
        <v>0</v>
      </c>
      <c r="P190" s="204">
        <v>0</v>
      </c>
      <c r="Q190" s="204">
        <v>0</v>
      </c>
      <c r="R190" s="204">
        <v>0</v>
      </c>
      <c r="S190" s="239">
        <v>0</v>
      </c>
      <c r="T190" s="319" t="e">
        <v>#DIV/0!</v>
      </c>
      <c r="U190" s="239">
        <v>0</v>
      </c>
      <c r="V190" s="239">
        <v>0</v>
      </c>
      <c r="W190" s="239">
        <v>0</v>
      </c>
      <c r="X190" s="239">
        <v>0</v>
      </c>
      <c r="Y190" s="239">
        <v>0</v>
      </c>
      <c r="Z190" s="239">
        <v>0</v>
      </c>
    </row>
    <row r="191" spans="1:26" x14ac:dyDescent="0.3">
      <c r="A191" s="322" t="s">
        <v>606</v>
      </c>
      <c r="B191" s="204">
        <v>0</v>
      </c>
      <c r="C191" s="204">
        <v>0</v>
      </c>
      <c r="D191" s="204">
        <v>0</v>
      </c>
      <c r="E191" s="204">
        <v>0</v>
      </c>
      <c r="F191" s="204">
        <v>0</v>
      </c>
      <c r="G191" s="204">
        <v>0</v>
      </c>
      <c r="H191" s="204">
        <v>0</v>
      </c>
      <c r="I191" s="204">
        <v>0</v>
      </c>
      <c r="J191" s="204">
        <v>0</v>
      </c>
      <c r="K191" s="204">
        <v>0</v>
      </c>
      <c r="L191" s="204">
        <v>0</v>
      </c>
      <c r="M191" s="204">
        <v>0</v>
      </c>
      <c r="N191" s="204">
        <v>0</v>
      </c>
      <c r="O191" s="204">
        <v>0</v>
      </c>
      <c r="P191" s="204">
        <v>0</v>
      </c>
      <c r="Q191" s="204">
        <v>0</v>
      </c>
      <c r="R191" s="204">
        <v>0</v>
      </c>
      <c r="S191" s="239">
        <v>0</v>
      </c>
      <c r="T191" s="319" t="e">
        <v>#DIV/0!</v>
      </c>
      <c r="U191" s="239">
        <v>0</v>
      </c>
      <c r="V191" s="239">
        <v>0</v>
      </c>
      <c r="W191" s="239">
        <v>0</v>
      </c>
      <c r="X191" s="239">
        <v>0</v>
      </c>
      <c r="Y191" s="239">
        <v>0</v>
      </c>
      <c r="Z191" s="239">
        <v>0</v>
      </c>
    </row>
    <row r="192" spans="1:26" x14ac:dyDescent="0.3">
      <c r="A192" s="322" t="s">
        <v>607</v>
      </c>
      <c r="B192" s="204">
        <v>0</v>
      </c>
      <c r="C192" s="204">
        <v>0</v>
      </c>
      <c r="D192" s="204">
        <v>0</v>
      </c>
      <c r="E192" s="204">
        <v>0</v>
      </c>
      <c r="F192" s="204">
        <v>0</v>
      </c>
      <c r="G192" s="204">
        <v>0</v>
      </c>
      <c r="H192" s="204">
        <v>0</v>
      </c>
      <c r="I192" s="204">
        <v>0</v>
      </c>
      <c r="J192" s="204">
        <v>0</v>
      </c>
      <c r="K192" s="204">
        <v>0</v>
      </c>
      <c r="L192" s="204">
        <v>0</v>
      </c>
      <c r="M192" s="204">
        <v>0</v>
      </c>
      <c r="N192" s="204">
        <v>0</v>
      </c>
      <c r="O192" s="204">
        <v>0</v>
      </c>
      <c r="P192" s="204">
        <v>0</v>
      </c>
      <c r="Q192" s="204">
        <v>0</v>
      </c>
      <c r="R192" s="204">
        <v>0</v>
      </c>
      <c r="S192" s="239">
        <v>0</v>
      </c>
      <c r="T192" s="319" t="e">
        <v>#DIV/0!</v>
      </c>
      <c r="U192" s="239">
        <v>0</v>
      </c>
      <c r="V192" s="239">
        <v>0</v>
      </c>
      <c r="W192" s="239">
        <v>0</v>
      </c>
      <c r="X192" s="239">
        <v>0</v>
      </c>
      <c r="Y192" s="239">
        <v>0</v>
      </c>
      <c r="Z192" s="239">
        <v>0</v>
      </c>
    </row>
    <row r="193" spans="1:26" x14ac:dyDescent="0.3">
      <c r="A193" s="322" t="s">
        <v>608</v>
      </c>
      <c r="B193" s="204">
        <v>0</v>
      </c>
      <c r="C193" s="204">
        <v>0</v>
      </c>
      <c r="D193" s="204">
        <v>0</v>
      </c>
      <c r="E193" s="204">
        <v>0</v>
      </c>
      <c r="F193" s="204">
        <v>0</v>
      </c>
      <c r="G193" s="204">
        <v>0</v>
      </c>
      <c r="H193" s="204">
        <v>0</v>
      </c>
      <c r="I193" s="204">
        <v>0</v>
      </c>
      <c r="J193" s="204">
        <v>0</v>
      </c>
      <c r="K193" s="204">
        <v>0</v>
      </c>
      <c r="L193" s="204">
        <v>0</v>
      </c>
      <c r="M193" s="204">
        <v>0</v>
      </c>
      <c r="N193" s="204">
        <v>0</v>
      </c>
      <c r="O193" s="204">
        <v>0</v>
      </c>
      <c r="P193" s="204">
        <v>0</v>
      </c>
      <c r="Q193" s="204">
        <v>0</v>
      </c>
      <c r="R193" s="204">
        <v>0</v>
      </c>
      <c r="S193" s="239">
        <v>0</v>
      </c>
      <c r="T193" s="319" t="e">
        <v>#DIV/0!</v>
      </c>
      <c r="U193" s="239">
        <v>0</v>
      </c>
      <c r="V193" s="239">
        <v>0</v>
      </c>
      <c r="W193" s="239">
        <v>0</v>
      </c>
      <c r="X193" s="239">
        <v>0</v>
      </c>
      <c r="Y193" s="239">
        <v>0</v>
      </c>
      <c r="Z193" s="239">
        <v>0</v>
      </c>
    </row>
    <row r="194" spans="1:26" x14ac:dyDescent="0.3">
      <c r="A194" s="322" t="s">
        <v>609</v>
      </c>
      <c r="B194" s="204">
        <v>0</v>
      </c>
      <c r="C194" s="204">
        <v>0</v>
      </c>
      <c r="D194" s="204">
        <v>0</v>
      </c>
      <c r="E194" s="204">
        <v>0</v>
      </c>
      <c r="F194" s="204">
        <v>0</v>
      </c>
      <c r="G194" s="204">
        <v>0</v>
      </c>
      <c r="H194" s="204">
        <v>0</v>
      </c>
      <c r="I194" s="204">
        <v>0</v>
      </c>
      <c r="J194" s="204">
        <v>0</v>
      </c>
      <c r="K194" s="204">
        <v>0</v>
      </c>
      <c r="L194" s="204">
        <v>0</v>
      </c>
      <c r="M194" s="204">
        <v>0</v>
      </c>
      <c r="N194" s="204">
        <v>0</v>
      </c>
      <c r="O194" s="204">
        <v>0</v>
      </c>
      <c r="P194" s="204">
        <v>0</v>
      </c>
      <c r="Q194" s="204">
        <v>0</v>
      </c>
      <c r="R194" s="204">
        <v>0</v>
      </c>
      <c r="S194" s="239">
        <v>0</v>
      </c>
      <c r="T194" s="319" t="e">
        <v>#DIV/0!</v>
      </c>
      <c r="U194" s="239">
        <v>0</v>
      </c>
      <c r="V194" s="239">
        <v>0</v>
      </c>
      <c r="W194" s="239">
        <v>0</v>
      </c>
      <c r="X194" s="239">
        <v>0</v>
      </c>
      <c r="Y194" s="239">
        <v>0</v>
      </c>
      <c r="Z194" s="239">
        <v>0</v>
      </c>
    </row>
    <row r="195" spans="1:26" x14ac:dyDescent="0.3">
      <c r="A195" s="322" t="s">
        <v>610</v>
      </c>
      <c r="B195" s="204">
        <v>0</v>
      </c>
      <c r="C195" s="204">
        <v>0</v>
      </c>
      <c r="D195" s="204">
        <v>0</v>
      </c>
      <c r="E195" s="204">
        <v>0</v>
      </c>
      <c r="F195" s="204">
        <v>0</v>
      </c>
      <c r="G195" s="204">
        <v>0</v>
      </c>
      <c r="H195" s="204">
        <v>0</v>
      </c>
      <c r="I195" s="204">
        <v>0</v>
      </c>
      <c r="J195" s="204">
        <v>0</v>
      </c>
      <c r="K195" s="204">
        <v>0</v>
      </c>
      <c r="L195" s="204">
        <v>0</v>
      </c>
      <c r="M195" s="204">
        <v>0</v>
      </c>
      <c r="N195" s="204">
        <v>0</v>
      </c>
      <c r="O195" s="204">
        <v>0</v>
      </c>
      <c r="P195" s="204">
        <v>0</v>
      </c>
      <c r="Q195" s="204">
        <v>0</v>
      </c>
      <c r="R195" s="204">
        <v>0</v>
      </c>
      <c r="S195" s="239">
        <v>0</v>
      </c>
      <c r="T195" s="319" t="e">
        <v>#DIV/0!</v>
      </c>
      <c r="U195" s="239">
        <v>0</v>
      </c>
      <c r="V195" s="239">
        <v>0</v>
      </c>
      <c r="W195" s="239">
        <v>0</v>
      </c>
      <c r="X195" s="239">
        <v>0</v>
      </c>
      <c r="Y195" s="239">
        <v>0</v>
      </c>
      <c r="Z195" s="239">
        <v>0</v>
      </c>
    </row>
    <row r="196" spans="1:26" x14ac:dyDescent="0.3">
      <c r="A196" s="322" t="s">
        <v>611</v>
      </c>
      <c r="B196" s="204">
        <v>0</v>
      </c>
      <c r="C196" s="204">
        <v>0</v>
      </c>
      <c r="D196" s="204">
        <v>0</v>
      </c>
      <c r="E196" s="204">
        <v>0</v>
      </c>
      <c r="F196" s="204">
        <v>0</v>
      </c>
      <c r="G196" s="204">
        <v>0</v>
      </c>
      <c r="H196" s="204">
        <v>0</v>
      </c>
      <c r="I196" s="204">
        <v>0</v>
      </c>
      <c r="J196" s="204">
        <v>0</v>
      </c>
      <c r="K196" s="204">
        <v>0</v>
      </c>
      <c r="L196" s="204">
        <v>0</v>
      </c>
      <c r="M196" s="204">
        <v>0</v>
      </c>
      <c r="N196" s="204">
        <v>0</v>
      </c>
      <c r="O196" s="204">
        <v>0</v>
      </c>
      <c r="P196" s="204">
        <v>0</v>
      </c>
      <c r="Q196" s="204">
        <v>0</v>
      </c>
      <c r="R196" s="204">
        <v>0</v>
      </c>
      <c r="S196" s="239">
        <v>0</v>
      </c>
      <c r="T196" s="319" t="e">
        <v>#DIV/0!</v>
      </c>
      <c r="U196" s="239">
        <v>0</v>
      </c>
      <c r="V196" s="239">
        <v>0</v>
      </c>
      <c r="W196" s="239">
        <v>0</v>
      </c>
      <c r="X196" s="239">
        <v>0</v>
      </c>
      <c r="Y196" s="239">
        <v>0</v>
      </c>
      <c r="Z196" s="239">
        <v>0</v>
      </c>
    </row>
    <row r="197" spans="1:26" x14ac:dyDescent="0.3">
      <c r="A197" s="322" t="s">
        <v>612</v>
      </c>
      <c r="B197" s="204">
        <v>0</v>
      </c>
      <c r="C197" s="204">
        <v>0</v>
      </c>
      <c r="D197" s="204">
        <v>0</v>
      </c>
      <c r="E197" s="204">
        <v>0</v>
      </c>
      <c r="F197" s="204">
        <v>0</v>
      </c>
      <c r="G197" s="204">
        <v>0</v>
      </c>
      <c r="H197" s="204">
        <v>0</v>
      </c>
      <c r="I197" s="204">
        <v>0</v>
      </c>
      <c r="J197" s="204">
        <v>0</v>
      </c>
      <c r="K197" s="204">
        <v>0</v>
      </c>
      <c r="L197" s="204">
        <v>0</v>
      </c>
      <c r="M197" s="204">
        <v>0</v>
      </c>
      <c r="N197" s="204">
        <v>0</v>
      </c>
      <c r="O197" s="204">
        <v>0</v>
      </c>
      <c r="P197" s="204">
        <v>0</v>
      </c>
      <c r="Q197" s="204">
        <v>0</v>
      </c>
      <c r="R197" s="204">
        <v>0</v>
      </c>
      <c r="S197" s="239">
        <v>0</v>
      </c>
      <c r="T197" s="319" t="e">
        <v>#DIV/0!</v>
      </c>
      <c r="U197" s="239">
        <v>0</v>
      </c>
      <c r="V197" s="239">
        <v>0</v>
      </c>
      <c r="W197" s="239">
        <v>0</v>
      </c>
      <c r="X197" s="239">
        <v>0</v>
      </c>
      <c r="Y197" s="239">
        <v>0</v>
      </c>
      <c r="Z197" s="239">
        <v>0</v>
      </c>
    </row>
    <row r="198" spans="1:26" x14ac:dyDescent="0.3">
      <c r="A198" s="322" t="s">
        <v>613</v>
      </c>
      <c r="B198" s="204">
        <v>0</v>
      </c>
      <c r="C198" s="204">
        <v>0</v>
      </c>
      <c r="D198" s="204">
        <v>0</v>
      </c>
      <c r="E198" s="204">
        <v>0</v>
      </c>
      <c r="F198" s="204">
        <v>0</v>
      </c>
      <c r="G198" s="204">
        <v>0</v>
      </c>
      <c r="H198" s="204">
        <v>0</v>
      </c>
      <c r="I198" s="204">
        <v>0</v>
      </c>
      <c r="J198" s="204">
        <v>0</v>
      </c>
      <c r="K198" s="204">
        <v>0</v>
      </c>
      <c r="L198" s="204">
        <v>0</v>
      </c>
      <c r="M198" s="204">
        <v>0</v>
      </c>
      <c r="N198" s="204">
        <v>0</v>
      </c>
      <c r="O198" s="204">
        <v>0</v>
      </c>
      <c r="P198" s="204">
        <v>0</v>
      </c>
      <c r="Q198" s="204">
        <v>0</v>
      </c>
      <c r="R198" s="204">
        <v>0</v>
      </c>
      <c r="S198" s="239">
        <v>0</v>
      </c>
      <c r="T198" s="319" t="e">
        <v>#DIV/0!</v>
      </c>
      <c r="U198" s="239">
        <v>0</v>
      </c>
      <c r="V198" s="239">
        <v>0</v>
      </c>
      <c r="W198" s="239">
        <v>0</v>
      </c>
      <c r="X198" s="239">
        <v>0</v>
      </c>
      <c r="Y198" s="239">
        <v>0</v>
      </c>
      <c r="Z198" s="239">
        <v>0</v>
      </c>
    </row>
    <row r="199" spans="1:26" x14ac:dyDescent="0.3">
      <c r="A199" s="322" t="s">
        <v>614</v>
      </c>
      <c r="B199" s="204">
        <v>0</v>
      </c>
      <c r="C199" s="204">
        <v>0</v>
      </c>
      <c r="D199" s="204">
        <v>0</v>
      </c>
      <c r="E199" s="204">
        <v>0</v>
      </c>
      <c r="F199" s="204">
        <v>0</v>
      </c>
      <c r="G199" s="204">
        <v>0</v>
      </c>
      <c r="H199" s="204">
        <v>0</v>
      </c>
      <c r="I199" s="204">
        <v>0</v>
      </c>
      <c r="J199" s="204">
        <v>0</v>
      </c>
      <c r="K199" s="204">
        <v>0</v>
      </c>
      <c r="L199" s="204">
        <v>0</v>
      </c>
      <c r="M199" s="204">
        <v>0</v>
      </c>
      <c r="N199" s="204">
        <v>0</v>
      </c>
      <c r="O199" s="204">
        <v>0</v>
      </c>
      <c r="P199" s="204">
        <v>0</v>
      </c>
      <c r="Q199" s="204">
        <v>0</v>
      </c>
      <c r="R199" s="204">
        <v>0</v>
      </c>
      <c r="S199" s="239">
        <v>0</v>
      </c>
      <c r="T199" s="319" t="e">
        <v>#DIV/0!</v>
      </c>
      <c r="U199" s="239">
        <v>0</v>
      </c>
      <c r="V199" s="239">
        <v>0</v>
      </c>
      <c r="W199" s="239">
        <v>0</v>
      </c>
      <c r="X199" s="239">
        <v>0</v>
      </c>
      <c r="Y199" s="239">
        <v>0</v>
      </c>
      <c r="Z199" s="239">
        <v>0</v>
      </c>
    </row>
    <row r="200" spans="1:26" x14ac:dyDescent="0.3">
      <c r="A200" s="322" t="s">
        <v>615</v>
      </c>
      <c r="B200" s="204">
        <v>0</v>
      </c>
      <c r="C200" s="204">
        <v>0</v>
      </c>
      <c r="D200" s="204">
        <v>0</v>
      </c>
      <c r="E200" s="204">
        <v>0</v>
      </c>
      <c r="F200" s="204">
        <v>0</v>
      </c>
      <c r="G200" s="204">
        <v>0</v>
      </c>
      <c r="H200" s="204">
        <v>0</v>
      </c>
      <c r="I200" s="204">
        <v>0</v>
      </c>
      <c r="J200" s="204">
        <v>0</v>
      </c>
      <c r="K200" s="204">
        <v>0</v>
      </c>
      <c r="L200" s="204">
        <v>0</v>
      </c>
      <c r="M200" s="204">
        <v>0</v>
      </c>
      <c r="N200" s="204">
        <v>0</v>
      </c>
      <c r="O200" s="204">
        <v>0</v>
      </c>
      <c r="P200" s="204">
        <v>0</v>
      </c>
      <c r="Q200" s="204">
        <v>0</v>
      </c>
      <c r="R200" s="204">
        <v>0</v>
      </c>
      <c r="S200" s="239">
        <v>0</v>
      </c>
      <c r="T200" s="319" t="e">
        <v>#DIV/0!</v>
      </c>
      <c r="U200" s="239">
        <v>0</v>
      </c>
      <c r="V200" s="239">
        <v>0</v>
      </c>
      <c r="W200" s="239">
        <v>0</v>
      </c>
      <c r="X200" s="239">
        <v>0</v>
      </c>
      <c r="Y200" s="239">
        <v>0</v>
      </c>
      <c r="Z200" s="239">
        <v>0</v>
      </c>
    </row>
    <row r="201" spans="1:26" x14ac:dyDescent="0.3">
      <c r="A201" s="322" t="s">
        <v>616</v>
      </c>
      <c r="B201" s="204">
        <v>0</v>
      </c>
      <c r="C201" s="204">
        <v>0</v>
      </c>
      <c r="D201" s="204">
        <v>0</v>
      </c>
      <c r="E201" s="204">
        <v>0</v>
      </c>
      <c r="F201" s="204">
        <v>0</v>
      </c>
      <c r="G201" s="204">
        <v>0</v>
      </c>
      <c r="H201" s="204">
        <v>0</v>
      </c>
      <c r="I201" s="204">
        <v>0</v>
      </c>
      <c r="J201" s="204">
        <v>0</v>
      </c>
      <c r="K201" s="204">
        <v>0</v>
      </c>
      <c r="L201" s="204">
        <v>0</v>
      </c>
      <c r="M201" s="204">
        <v>0</v>
      </c>
      <c r="N201" s="204">
        <v>0</v>
      </c>
      <c r="O201" s="204">
        <v>0</v>
      </c>
      <c r="P201" s="204">
        <v>0</v>
      </c>
      <c r="Q201" s="204">
        <v>0</v>
      </c>
      <c r="R201" s="204">
        <v>0</v>
      </c>
      <c r="S201" s="239">
        <v>0</v>
      </c>
      <c r="T201" s="319" t="e">
        <v>#DIV/0!</v>
      </c>
      <c r="U201" s="239">
        <v>0</v>
      </c>
      <c r="V201" s="239">
        <v>0</v>
      </c>
      <c r="W201" s="239">
        <v>0</v>
      </c>
      <c r="X201" s="239">
        <v>0</v>
      </c>
      <c r="Y201" s="239">
        <v>0</v>
      </c>
      <c r="Z201" s="239">
        <v>0</v>
      </c>
    </row>
    <row r="202" spans="1:26" x14ac:dyDescent="0.3">
      <c r="A202" s="322" t="s">
        <v>617</v>
      </c>
      <c r="B202" s="204">
        <v>0</v>
      </c>
      <c r="C202" s="204">
        <v>0</v>
      </c>
      <c r="D202" s="204">
        <v>0</v>
      </c>
      <c r="E202" s="204">
        <v>0</v>
      </c>
      <c r="F202" s="204">
        <v>0</v>
      </c>
      <c r="G202" s="204">
        <v>0</v>
      </c>
      <c r="H202" s="204">
        <v>0</v>
      </c>
      <c r="I202" s="204">
        <v>0</v>
      </c>
      <c r="J202" s="204">
        <v>0</v>
      </c>
      <c r="K202" s="204">
        <v>0</v>
      </c>
      <c r="L202" s="204">
        <v>0</v>
      </c>
      <c r="M202" s="204">
        <v>0</v>
      </c>
      <c r="N202" s="204">
        <v>0</v>
      </c>
      <c r="O202" s="204">
        <v>0</v>
      </c>
      <c r="P202" s="204">
        <v>0</v>
      </c>
      <c r="Q202" s="204">
        <v>0</v>
      </c>
      <c r="R202" s="204">
        <v>0</v>
      </c>
      <c r="S202" s="239">
        <v>0</v>
      </c>
      <c r="T202" s="319" t="e">
        <v>#DIV/0!</v>
      </c>
      <c r="U202" s="239">
        <v>0</v>
      </c>
      <c r="V202" s="239">
        <v>0</v>
      </c>
      <c r="W202" s="239">
        <v>0</v>
      </c>
      <c r="X202" s="239">
        <v>0</v>
      </c>
      <c r="Y202" s="239">
        <v>0</v>
      </c>
      <c r="Z202" s="239">
        <v>0</v>
      </c>
    </row>
    <row r="203" spans="1:26" x14ac:dyDescent="0.3">
      <c r="A203" s="322" t="s">
        <v>618</v>
      </c>
      <c r="B203" s="204">
        <v>0</v>
      </c>
      <c r="C203" s="204">
        <v>0</v>
      </c>
      <c r="D203" s="204">
        <v>0</v>
      </c>
      <c r="E203" s="204">
        <v>0</v>
      </c>
      <c r="F203" s="204">
        <v>0</v>
      </c>
      <c r="G203" s="204">
        <v>0</v>
      </c>
      <c r="H203" s="204">
        <v>0</v>
      </c>
      <c r="I203" s="204">
        <v>0</v>
      </c>
      <c r="J203" s="204">
        <v>0</v>
      </c>
      <c r="K203" s="204">
        <v>0</v>
      </c>
      <c r="L203" s="204">
        <v>0</v>
      </c>
      <c r="M203" s="204">
        <v>0</v>
      </c>
      <c r="N203" s="204">
        <v>0</v>
      </c>
      <c r="O203" s="204">
        <v>0</v>
      </c>
      <c r="P203" s="204">
        <v>0</v>
      </c>
      <c r="Q203" s="204">
        <v>0</v>
      </c>
      <c r="R203" s="204">
        <v>0</v>
      </c>
      <c r="S203" s="239">
        <v>0</v>
      </c>
      <c r="T203" s="319" t="e">
        <v>#DIV/0!</v>
      </c>
      <c r="U203" s="239">
        <v>0</v>
      </c>
      <c r="V203" s="239">
        <v>0</v>
      </c>
      <c r="W203" s="239">
        <v>0</v>
      </c>
      <c r="X203" s="239">
        <v>0</v>
      </c>
      <c r="Y203" s="239">
        <v>0</v>
      </c>
      <c r="Z203" s="239">
        <v>0</v>
      </c>
    </row>
    <row r="204" spans="1:26" x14ac:dyDescent="0.3">
      <c r="A204" s="322" t="s">
        <v>619</v>
      </c>
      <c r="B204" s="204">
        <v>0</v>
      </c>
      <c r="C204" s="204">
        <v>0</v>
      </c>
      <c r="D204" s="204">
        <v>0</v>
      </c>
      <c r="E204" s="204">
        <v>0</v>
      </c>
      <c r="F204" s="204">
        <v>0</v>
      </c>
      <c r="G204" s="204">
        <v>0</v>
      </c>
      <c r="H204" s="204">
        <v>0</v>
      </c>
      <c r="I204" s="204">
        <v>0</v>
      </c>
      <c r="J204" s="204">
        <v>0</v>
      </c>
      <c r="K204" s="204">
        <v>0</v>
      </c>
      <c r="L204" s="204">
        <v>0</v>
      </c>
      <c r="M204" s="204">
        <v>0</v>
      </c>
      <c r="N204" s="204">
        <v>0</v>
      </c>
      <c r="O204" s="204">
        <v>0</v>
      </c>
      <c r="P204" s="204">
        <v>0</v>
      </c>
      <c r="Q204" s="204">
        <v>0</v>
      </c>
      <c r="R204" s="204">
        <v>0</v>
      </c>
      <c r="S204" s="239">
        <v>0</v>
      </c>
      <c r="T204" s="319" t="e">
        <v>#DIV/0!</v>
      </c>
      <c r="U204" s="239">
        <v>0</v>
      </c>
      <c r="V204" s="239">
        <v>0</v>
      </c>
      <c r="W204" s="239">
        <v>0</v>
      </c>
      <c r="X204" s="239">
        <v>0</v>
      </c>
      <c r="Y204" s="239">
        <v>0</v>
      </c>
      <c r="Z204" s="239">
        <v>0</v>
      </c>
    </row>
    <row r="205" spans="1:26" x14ac:dyDescent="0.3">
      <c r="A205" s="322" t="s">
        <v>620</v>
      </c>
      <c r="B205" s="204">
        <v>0</v>
      </c>
      <c r="C205" s="204">
        <v>0</v>
      </c>
      <c r="D205" s="204">
        <v>0</v>
      </c>
      <c r="E205" s="204">
        <v>0</v>
      </c>
      <c r="F205" s="204">
        <v>0</v>
      </c>
      <c r="G205" s="204">
        <v>0</v>
      </c>
      <c r="H205" s="204">
        <v>0</v>
      </c>
      <c r="I205" s="204">
        <v>0</v>
      </c>
      <c r="J205" s="204">
        <v>0</v>
      </c>
      <c r="K205" s="204">
        <v>0</v>
      </c>
      <c r="L205" s="204">
        <v>0</v>
      </c>
      <c r="M205" s="204">
        <v>0</v>
      </c>
      <c r="N205" s="204">
        <v>0</v>
      </c>
      <c r="O205" s="204">
        <v>0</v>
      </c>
      <c r="P205" s="204">
        <v>0</v>
      </c>
      <c r="Q205" s="204">
        <v>0</v>
      </c>
      <c r="R205" s="204">
        <v>0</v>
      </c>
      <c r="S205" s="239">
        <v>0</v>
      </c>
      <c r="T205" s="319" t="e">
        <v>#DIV/0!</v>
      </c>
      <c r="U205" s="239">
        <v>0</v>
      </c>
      <c r="V205" s="239">
        <v>0</v>
      </c>
      <c r="W205" s="239">
        <v>0</v>
      </c>
      <c r="X205" s="239">
        <v>0</v>
      </c>
      <c r="Y205" s="239">
        <v>0</v>
      </c>
      <c r="Z205" s="239">
        <v>0</v>
      </c>
    </row>
    <row r="206" spans="1:26" x14ac:dyDescent="0.3">
      <c r="A206" s="322" t="s">
        <v>621</v>
      </c>
      <c r="B206" s="204">
        <v>0</v>
      </c>
      <c r="C206" s="204">
        <v>0</v>
      </c>
      <c r="D206" s="204">
        <v>0</v>
      </c>
      <c r="E206" s="204">
        <v>0</v>
      </c>
      <c r="F206" s="204">
        <v>0</v>
      </c>
      <c r="G206" s="204">
        <v>0</v>
      </c>
      <c r="H206" s="204">
        <v>0</v>
      </c>
      <c r="I206" s="204">
        <v>0</v>
      </c>
      <c r="J206" s="204">
        <v>0</v>
      </c>
      <c r="K206" s="204">
        <v>0</v>
      </c>
      <c r="L206" s="204">
        <v>0</v>
      </c>
      <c r="M206" s="204">
        <v>0</v>
      </c>
      <c r="N206" s="204">
        <v>0</v>
      </c>
      <c r="O206" s="204">
        <v>0</v>
      </c>
      <c r="P206" s="204">
        <v>0</v>
      </c>
      <c r="Q206" s="204">
        <v>0</v>
      </c>
      <c r="R206" s="204">
        <v>0</v>
      </c>
      <c r="S206" s="239">
        <v>0</v>
      </c>
      <c r="T206" s="319" t="e">
        <v>#DIV/0!</v>
      </c>
      <c r="U206" s="239">
        <v>0</v>
      </c>
      <c r="V206" s="239">
        <v>0</v>
      </c>
      <c r="W206" s="239">
        <v>0</v>
      </c>
      <c r="X206" s="239">
        <v>0</v>
      </c>
      <c r="Y206" s="239">
        <v>0</v>
      </c>
      <c r="Z206" s="239">
        <v>0</v>
      </c>
    </row>
    <row r="207" spans="1:26" x14ac:dyDescent="0.3">
      <c r="A207" s="322" t="s">
        <v>622</v>
      </c>
      <c r="B207" s="204">
        <v>0</v>
      </c>
      <c r="C207" s="204">
        <v>0</v>
      </c>
      <c r="D207" s="204">
        <v>0</v>
      </c>
      <c r="E207" s="204">
        <v>0</v>
      </c>
      <c r="F207" s="204">
        <v>0</v>
      </c>
      <c r="G207" s="204">
        <v>0</v>
      </c>
      <c r="H207" s="204">
        <v>0</v>
      </c>
      <c r="I207" s="204">
        <v>0</v>
      </c>
      <c r="J207" s="204">
        <v>0</v>
      </c>
      <c r="K207" s="204">
        <v>0</v>
      </c>
      <c r="L207" s="204">
        <v>0</v>
      </c>
      <c r="M207" s="204">
        <v>0</v>
      </c>
      <c r="N207" s="204">
        <v>0</v>
      </c>
      <c r="O207" s="204">
        <v>0</v>
      </c>
      <c r="P207" s="204">
        <v>0</v>
      </c>
      <c r="Q207" s="204">
        <v>0</v>
      </c>
      <c r="R207" s="204">
        <v>0</v>
      </c>
      <c r="S207" s="239">
        <v>0</v>
      </c>
      <c r="T207" s="319" t="e">
        <v>#DIV/0!</v>
      </c>
      <c r="U207" s="239">
        <v>0</v>
      </c>
      <c r="V207" s="239">
        <v>0</v>
      </c>
      <c r="W207" s="239">
        <v>0</v>
      </c>
      <c r="X207" s="239">
        <v>0</v>
      </c>
      <c r="Y207" s="239">
        <v>0</v>
      </c>
      <c r="Z207" s="239">
        <v>0</v>
      </c>
    </row>
    <row r="208" spans="1:26" x14ac:dyDescent="0.3">
      <c r="A208" s="322" t="s">
        <v>623</v>
      </c>
      <c r="B208" s="204">
        <v>0</v>
      </c>
      <c r="C208" s="204">
        <v>0</v>
      </c>
      <c r="D208" s="204">
        <v>0</v>
      </c>
      <c r="E208" s="204">
        <v>0</v>
      </c>
      <c r="F208" s="204">
        <v>0</v>
      </c>
      <c r="G208" s="204">
        <v>0</v>
      </c>
      <c r="H208" s="204">
        <v>0</v>
      </c>
      <c r="I208" s="204">
        <v>0</v>
      </c>
      <c r="J208" s="204">
        <v>0</v>
      </c>
      <c r="K208" s="204">
        <v>0</v>
      </c>
      <c r="L208" s="204">
        <v>0</v>
      </c>
      <c r="M208" s="204">
        <v>0</v>
      </c>
      <c r="N208" s="204">
        <v>0</v>
      </c>
      <c r="O208" s="204">
        <v>0</v>
      </c>
      <c r="P208" s="204">
        <v>0</v>
      </c>
      <c r="Q208" s="204">
        <v>0</v>
      </c>
      <c r="R208" s="204">
        <v>0</v>
      </c>
      <c r="S208" s="239">
        <v>0</v>
      </c>
      <c r="T208" s="319" t="e">
        <v>#DIV/0!</v>
      </c>
      <c r="U208" s="239">
        <v>0</v>
      </c>
      <c r="V208" s="239">
        <v>0</v>
      </c>
      <c r="W208" s="239">
        <v>0</v>
      </c>
      <c r="X208" s="239">
        <v>0</v>
      </c>
      <c r="Y208" s="239">
        <v>0</v>
      </c>
      <c r="Z208" s="239">
        <v>0</v>
      </c>
    </row>
    <row r="209" spans="1:26" ht="24" x14ac:dyDescent="0.3">
      <c r="A209" s="322" t="s">
        <v>624</v>
      </c>
      <c r="B209" s="204">
        <v>0</v>
      </c>
      <c r="C209" s="204">
        <v>0</v>
      </c>
      <c r="D209" s="204">
        <v>0</v>
      </c>
      <c r="E209" s="204">
        <v>0</v>
      </c>
      <c r="F209" s="204">
        <v>0</v>
      </c>
      <c r="G209" s="204">
        <v>0</v>
      </c>
      <c r="H209" s="204">
        <v>0</v>
      </c>
      <c r="I209" s="204">
        <v>0</v>
      </c>
      <c r="J209" s="204">
        <v>0</v>
      </c>
      <c r="K209" s="204">
        <v>0</v>
      </c>
      <c r="L209" s="204">
        <v>0</v>
      </c>
      <c r="M209" s="204">
        <v>0</v>
      </c>
      <c r="N209" s="204">
        <v>0</v>
      </c>
      <c r="O209" s="204">
        <v>0</v>
      </c>
      <c r="P209" s="204">
        <v>0</v>
      </c>
      <c r="Q209" s="204">
        <v>0</v>
      </c>
      <c r="R209" s="204">
        <v>0</v>
      </c>
      <c r="S209" s="239">
        <v>0</v>
      </c>
      <c r="T209" s="319" t="e">
        <v>#DIV/0!</v>
      </c>
      <c r="U209" s="239">
        <v>0</v>
      </c>
      <c r="V209" s="239">
        <v>0</v>
      </c>
      <c r="W209" s="239">
        <v>0</v>
      </c>
      <c r="X209" s="239">
        <v>0</v>
      </c>
      <c r="Y209" s="239">
        <v>0</v>
      </c>
      <c r="Z209" s="239">
        <v>0</v>
      </c>
    </row>
    <row r="210" spans="1:26" x14ac:dyDescent="0.3">
      <c r="A210" s="322" t="s">
        <v>625</v>
      </c>
      <c r="B210" s="204">
        <v>0</v>
      </c>
      <c r="C210" s="204">
        <v>0</v>
      </c>
      <c r="D210" s="204">
        <v>0</v>
      </c>
      <c r="E210" s="204">
        <v>0</v>
      </c>
      <c r="F210" s="204">
        <v>0</v>
      </c>
      <c r="G210" s="204">
        <v>0</v>
      </c>
      <c r="H210" s="204">
        <v>0</v>
      </c>
      <c r="I210" s="204">
        <v>0</v>
      </c>
      <c r="J210" s="204">
        <v>0</v>
      </c>
      <c r="K210" s="204">
        <v>0</v>
      </c>
      <c r="L210" s="204">
        <v>0</v>
      </c>
      <c r="M210" s="204">
        <v>0</v>
      </c>
      <c r="N210" s="204">
        <v>0</v>
      </c>
      <c r="O210" s="204">
        <v>0</v>
      </c>
      <c r="P210" s="204">
        <v>0</v>
      </c>
      <c r="Q210" s="204">
        <v>0</v>
      </c>
      <c r="R210" s="204">
        <v>0</v>
      </c>
      <c r="S210" s="239">
        <v>0</v>
      </c>
      <c r="T210" s="319" t="e">
        <v>#DIV/0!</v>
      </c>
      <c r="U210" s="239">
        <v>0</v>
      </c>
      <c r="V210" s="239">
        <v>0</v>
      </c>
      <c r="W210" s="239">
        <v>0</v>
      </c>
      <c r="X210" s="239">
        <v>0</v>
      </c>
      <c r="Y210" s="239">
        <v>0</v>
      </c>
      <c r="Z210" s="239">
        <v>0</v>
      </c>
    </row>
    <row r="211" spans="1:26" x14ac:dyDescent="0.3">
      <c r="A211" s="322" t="s">
        <v>626</v>
      </c>
      <c r="B211" s="204">
        <v>0</v>
      </c>
      <c r="C211" s="204">
        <v>0</v>
      </c>
      <c r="D211" s="204">
        <v>0</v>
      </c>
      <c r="E211" s="204">
        <v>0</v>
      </c>
      <c r="F211" s="204">
        <v>0</v>
      </c>
      <c r="G211" s="204">
        <v>0</v>
      </c>
      <c r="H211" s="204">
        <v>0</v>
      </c>
      <c r="I211" s="204">
        <v>0</v>
      </c>
      <c r="J211" s="204">
        <v>0</v>
      </c>
      <c r="K211" s="204">
        <v>0</v>
      </c>
      <c r="L211" s="204">
        <v>0</v>
      </c>
      <c r="M211" s="204">
        <v>0</v>
      </c>
      <c r="N211" s="204">
        <v>0</v>
      </c>
      <c r="O211" s="204">
        <v>0</v>
      </c>
      <c r="P211" s="204">
        <v>0</v>
      </c>
      <c r="Q211" s="204">
        <v>0</v>
      </c>
      <c r="R211" s="204">
        <v>0</v>
      </c>
      <c r="S211" s="239">
        <v>0</v>
      </c>
      <c r="T211" s="319" t="e">
        <v>#DIV/0!</v>
      </c>
      <c r="U211" s="239">
        <v>0</v>
      </c>
      <c r="V211" s="239">
        <v>0</v>
      </c>
      <c r="W211" s="239">
        <v>0</v>
      </c>
      <c r="X211" s="239">
        <v>0</v>
      </c>
      <c r="Y211" s="239">
        <v>0</v>
      </c>
      <c r="Z211" s="239">
        <v>0</v>
      </c>
    </row>
    <row r="212" spans="1:26" x14ac:dyDescent="0.3">
      <c r="A212" s="322" t="s">
        <v>627</v>
      </c>
      <c r="B212" s="204">
        <v>0</v>
      </c>
      <c r="C212" s="204">
        <v>0</v>
      </c>
      <c r="D212" s="204">
        <v>0</v>
      </c>
      <c r="E212" s="204">
        <v>0</v>
      </c>
      <c r="F212" s="204">
        <v>0</v>
      </c>
      <c r="G212" s="204">
        <v>0</v>
      </c>
      <c r="H212" s="204">
        <v>0</v>
      </c>
      <c r="I212" s="204">
        <v>0</v>
      </c>
      <c r="J212" s="204">
        <v>0</v>
      </c>
      <c r="K212" s="204">
        <v>0</v>
      </c>
      <c r="L212" s="204">
        <v>0</v>
      </c>
      <c r="M212" s="204">
        <v>0</v>
      </c>
      <c r="N212" s="204">
        <v>0</v>
      </c>
      <c r="O212" s="204">
        <v>0</v>
      </c>
      <c r="P212" s="204">
        <v>0</v>
      </c>
      <c r="Q212" s="204">
        <v>0</v>
      </c>
      <c r="R212" s="204">
        <v>0</v>
      </c>
      <c r="S212" s="239">
        <v>0</v>
      </c>
      <c r="T212" s="319" t="e">
        <v>#DIV/0!</v>
      </c>
      <c r="U212" s="239">
        <v>0</v>
      </c>
      <c r="V212" s="239">
        <v>0</v>
      </c>
      <c r="W212" s="239">
        <v>0</v>
      </c>
      <c r="X212" s="239">
        <v>0</v>
      </c>
      <c r="Y212" s="239">
        <v>0</v>
      </c>
      <c r="Z212" s="239">
        <v>0</v>
      </c>
    </row>
    <row r="213" spans="1:26" x14ac:dyDescent="0.3">
      <c r="A213" s="322" t="s">
        <v>628</v>
      </c>
      <c r="B213" s="204">
        <v>0</v>
      </c>
      <c r="C213" s="204">
        <v>0</v>
      </c>
      <c r="D213" s="204">
        <v>0</v>
      </c>
      <c r="E213" s="204">
        <v>0</v>
      </c>
      <c r="F213" s="204">
        <v>0</v>
      </c>
      <c r="G213" s="204">
        <v>0</v>
      </c>
      <c r="H213" s="204">
        <v>0</v>
      </c>
      <c r="I213" s="204">
        <v>0</v>
      </c>
      <c r="J213" s="204">
        <v>0</v>
      </c>
      <c r="K213" s="204">
        <v>0</v>
      </c>
      <c r="L213" s="204">
        <v>0</v>
      </c>
      <c r="M213" s="204">
        <v>0</v>
      </c>
      <c r="N213" s="204">
        <v>0</v>
      </c>
      <c r="O213" s="204">
        <v>0</v>
      </c>
      <c r="P213" s="204">
        <v>0</v>
      </c>
      <c r="Q213" s="204">
        <v>0</v>
      </c>
      <c r="R213" s="204">
        <v>0</v>
      </c>
      <c r="S213" s="239">
        <v>0</v>
      </c>
      <c r="T213" s="319" t="e">
        <v>#DIV/0!</v>
      </c>
      <c r="U213" s="239">
        <v>0</v>
      </c>
      <c r="V213" s="239">
        <v>0</v>
      </c>
      <c r="W213" s="239">
        <v>0</v>
      </c>
      <c r="X213" s="239">
        <v>0</v>
      </c>
      <c r="Y213" s="239">
        <v>0</v>
      </c>
      <c r="Z213" s="239">
        <v>0</v>
      </c>
    </row>
    <row r="214" spans="1:26" x14ac:dyDescent="0.3">
      <c r="A214" s="314" t="s">
        <v>629</v>
      </c>
      <c r="B214" s="315">
        <v>0</v>
      </c>
      <c r="C214" s="315">
        <v>0</v>
      </c>
      <c r="D214" s="315">
        <v>0</v>
      </c>
      <c r="E214" s="315">
        <v>0</v>
      </c>
      <c r="F214" s="315">
        <v>0</v>
      </c>
      <c r="G214" s="315">
        <v>0</v>
      </c>
      <c r="H214" s="315">
        <v>0</v>
      </c>
      <c r="I214" s="315">
        <v>0</v>
      </c>
      <c r="J214" s="315">
        <v>0</v>
      </c>
      <c r="K214" s="315">
        <v>0</v>
      </c>
      <c r="L214" s="315">
        <v>0</v>
      </c>
      <c r="M214" s="315">
        <v>0</v>
      </c>
      <c r="N214" s="315">
        <v>0</v>
      </c>
      <c r="O214" s="315">
        <v>0</v>
      </c>
      <c r="P214" s="315">
        <v>0</v>
      </c>
      <c r="Q214" s="315">
        <v>0</v>
      </c>
      <c r="R214" s="315">
        <v>0</v>
      </c>
      <c r="S214" s="316">
        <v>0</v>
      </c>
      <c r="T214" s="317" t="e">
        <v>#DIV/0!</v>
      </c>
      <c r="U214" s="316">
        <v>0</v>
      </c>
      <c r="V214" s="316">
        <v>0</v>
      </c>
      <c r="W214" s="316">
        <v>0</v>
      </c>
      <c r="X214" s="316">
        <v>0</v>
      </c>
      <c r="Y214" s="316">
        <v>0</v>
      </c>
      <c r="Z214" s="316">
        <v>0</v>
      </c>
    </row>
    <row r="215" spans="1:26" x14ac:dyDescent="0.3">
      <c r="A215" s="322" t="s">
        <v>630</v>
      </c>
      <c r="B215" s="204">
        <v>0</v>
      </c>
      <c r="C215" s="204">
        <v>0</v>
      </c>
      <c r="D215" s="204">
        <v>0</v>
      </c>
      <c r="E215" s="204">
        <v>0</v>
      </c>
      <c r="F215" s="204">
        <v>0</v>
      </c>
      <c r="G215" s="204">
        <v>0</v>
      </c>
      <c r="H215" s="204">
        <v>0</v>
      </c>
      <c r="I215" s="204">
        <v>0</v>
      </c>
      <c r="J215" s="204">
        <v>0</v>
      </c>
      <c r="K215" s="204">
        <v>0</v>
      </c>
      <c r="L215" s="204">
        <v>0</v>
      </c>
      <c r="M215" s="204">
        <v>0</v>
      </c>
      <c r="N215" s="204">
        <v>0</v>
      </c>
      <c r="O215" s="204">
        <v>0</v>
      </c>
      <c r="P215" s="204">
        <v>0</v>
      </c>
      <c r="Q215" s="204">
        <v>0</v>
      </c>
      <c r="R215" s="204">
        <v>0</v>
      </c>
      <c r="S215" s="239">
        <v>0</v>
      </c>
      <c r="T215" s="319" t="e">
        <v>#DIV/0!</v>
      </c>
      <c r="U215" s="239">
        <v>0</v>
      </c>
      <c r="V215" s="239">
        <v>0</v>
      </c>
      <c r="W215" s="239">
        <v>0</v>
      </c>
      <c r="X215" s="239">
        <v>0</v>
      </c>
      <c r="Y215" s="239">
        <v>0</v>
      </c>
      <c r="Z215" s="239">
        <v>0</v>
      </c>
    </row>
    <row r="216" spans="1:26" x14ac:dyDescent="0.3">
      <c r="A216" s="322" t="s">
        <v>631</v>
      </c>
      <c r="B216" s="204">
        <v>0</v>
      </c>
      <c r="C216" s="204">
        <v>0</v>
      </c>
      <c r="D216" s="204">
        <v>0</v>
      </c>
      <c r="E216" s="204">
        <v>0</v>
      </c>
      <c r="F216" s="204">
        <v>0</v>
      </c>
      <c r="G216" s="204">
        <v>0</v>
      </c>
      <c r="H216" s="204">
        <v>0</v>
      </c>
      <c r="I216" s="204">
        <v>0</v>
      </c>
      <c r="J216" s="204">
        <v>0</v>
      </c>
      <c r="K216" s="204">
        <v>0</v>
      </c>
      <c r="L216" s="204">
        <v>0</v>
      </c>
      <c r="M216" s="204">
        <v>0</v>
      </c>
      <c r="N216" s="204">
        <v>0</v>
      </c>
      <c r="O216" s="204">
        <v>0</v>
      </c>
      <c r="P216" s="204">
        <v>0</v>
      </c>
      <c r="Q216" s="204">
        <v>0</v>
      </c>
      <c r="R216" s="204">
        <v>0</v>
      </c>
      <c r="S216" s="239">
        <v>0</v>
      </c>
      <c r="T216" s="319" t="e">
        <v>#DIV/0!</v>
      </c>
      <c r="U216" s="239">
        <v>0</v>
      </c>
      <c r="V216" s="239">
        <v>0</v>
      </c>
      <c r="W216" s="239">
        <v>0</v>
      </c>
      <c r="X216" s="239">
        <v>0</v>
      </c>
      <c r="Y216" s="239">
        <v>0</v>
      </c>
      <c r="Z216" s="239">
        <v>0</v>
      </c>
    </row>
    <row r="217" spans="1:26" x14ac:dyDescent="0.3">
      <c r="A217" s="322" t="s">
        <v>632</v>
      </c>
      <c r="B217" s="204">
        <v>0</v>
      </c>
      <c r="C217" s="204">
        <v>0</v>
      </c>
      <c r="D217" s="204">
        <v>0</v>
      </c>
      <c r="E217" s="204">
        <v>0</v>
      </c>
      <c r="F217" s="204">
        <v>0</v>
      </c>
      <c r="G217" s="204">
        <v>0</v>
      </c>
      <c r="H217" s="204">
        <v>0</v>
      </c>
      <c r="I217" s="204">
        <v>0</v>
      </c>
      <c r="J217" s="204">
        <v>0</v>
      </c>
      <c r="K217" s="204">
        <v>0</v>
      </c>
      <c r="L217" s="204">
        <v>0</v>
      </c>
      <c r="M217" s="204">
        <v>0</v>
      </c>
      <c r="N217" s="204">
        <v>0</v>
      </c>
      <c r="O217" s="204">
        <v>0</v>
      </c>
      <c r="P217" s="204">
        <v>0</v>
      </c>
      <c r="Q217" s="204">
        <v>0</v>
      </c>
      <c r="R217" s="204">
        <v>0</v>
      </c>
      <c r="S217" s="239">
        <v>0</v>
      </c>
      <c r="T217" s="319" t="e">
        <v>#DIV/0!</v>
      </c>
      <c r="U217" s="239">
        <v>0</v>
      </c>
      <c r="V217" s="239">
        <v>0</v>
      </c>
      <c r="W217" s="239">
        <v>0</v>
      </c>
      <c r="X217" s="239">
        <v>0</v>
      </c>
      <c r="Y217" s="239">
        <v>0</v>
      </c>
      <c r="Z217" s="239">
        <v>0</v>
      </c>
    </row>
    <row r="218" spans="1:26" x14ac:dyDescent="0.3">
      <c r="A218" s="314" t="s">
        <v>633</v>
      </c>
      <c r="B218" s="315">
        <v>0</v>
      </c>
      <c r="C218" s="315">
        <v>0</v>
      </c>
      <c r="D218" s="315">
        <v>0</v>
      </c>
      <c r="E218" s="315">
        <v>0</v>
      </c>
      <c r="F218" s="315">
        <v>0</v>
      </c>
      <c r="G218" s="315">
        <v>0</v>
      </c>
      <c r="H218" s="315">
        <v>0</v>
      </c>
      <c r="I218" s="315">
        <v>0</v>
      </c>
      <c r="J218" s="315">
        <v>0</v>
      </c>
      <c r="K218" s="315">
        <v>0</v>
      </c>
      <c r="L218" s="315">
        <v>0</v>
      </c>
      <c r="M218" s="315">
        <v>0</v>
      </c>
      <c r="N218" s="315">
        <v>0</v>
      </c>
      <c r="O218" s="315">
        <v>0</v>
      </c>
      <c r="P218" s="315">
        <v>0</v>
      </c>
      <c r="Q218" s="315">
        <v>0</v>
      </c>
      <c r="R218" s="315">
        <v>0</v>
      </c>
      <c r="S218" s="316">
        <v>0</v>
      </c>
      <c r="T218" s="317" t="e">
        <v>#DIV/0!</v>
      </c>
      <c r="U218" s="316">
        <v>0</v>
      </c>
      <c r="V218" s="316">
        <v>0</v>
      </c>
      <c r="W218" s="316">
        <v>0</v>
      </c>
      <c r="X218" s="316">
        <v>0</v>
      </c>
      <c r="Y218" s="316">
        <v>0</v>
      </c>
      <c r="Z218" s="316">
        <v>0</v>
      </c>
    </row>
    <row r="219" spans="1:26" x14ac:dyDescent="0.3">
      <c r="A219" s="322" t="s">
        <v>634</v>
      </c>
      <c r="B219" s="204">
        <v>0</v>
      </c>
      <c r="C219" s="204">
        <v>0</v>
      </c>
      <c r="D219" s="204">
        <v>0</v>
      </c>
      <c r="E219" s="204">
        <v>0</v>
      </c>
      <c r="F219" s="204">
        <v>0</v>
      </c>
      <c r="G219" s="204">
        <v>0</v>
      </c>
      <c r="H219" s="204">
        <v>0</v>
      </c>
      <c r="I219" s="204">
        <v>0</v>
      </c>
      <c r="J219" s="204">
        <v>0</v>
      </c>
      <c r="K219" s="204">
        <v>0</v>
      </c>
      <c r="L219" s="204">
        <v>0</v>
      </c>
      <c r="M219" s="204">
        <v>0</v>
      </c>
      <c r="N219" s="204">
        <v>0</v>
      </c>
      <c r="O219" s="204">
        <v>0</v>
      </c>
      <c r="P219" s="204">
        <v>0</v>
      </c>
      <c r="Q219" s="204">
        <v>0</v>
      </c>
      <c r="R219" s="204">
        <v>0</v>
      </c>
      <c r="S219" s="239">
        <v>0</v>
      </c>
      <c r="T219" s="319" t="e">
        <v>#DIV/0!</v>
      </c>
      <c r="U219" s="239">
        <v>0</v>
      </c>
      <c r="V219" s="239">
        <v>0</v>
      </c>
      <c r="W219" s="239">
        <v>0</v>
      </c>
      <c r="X219" s="239">
        <v>0</v>
      </c>
      <c r="Y219" s="239">
        <v>0</v>
      </c>
      <c r="Z219" s="239">
        <v>0</v>
      </c>
    </row>
    <row r="220" spans="1:26" x14ac:dyDescent="0.3">
      <c r="A220" s="322" t="s">
        <v>635</v>
      </c>
      <c r="B220" s="204">
        <v>0</v>
      </c>
      <c r="C220" s="204">
        <v>0</v>
      </c>
      <c r="D220" s="204">
        <v>0</v>
      </c>
      <c r="E220" s="204">
        <v>0</v>
      </c>
      <c r="F220" s="204">
        <v>0</v>
      </c>
      <c r="G220" s="204">
        <v>0</v>
      </c>
      <c r="H220" s="204">
        <v>0</v>
      </c>
      <c r="I220" s="204">
        <v>0</v>
      </c>
      <c r="J220" s="204">
        <v>0</v>
      </c>
      <c r="K220" s="204">
        <v>0</v>
      </c>
      <c r="L220" s="204">
        <v>0</v>
      </c>
      <c r="M220" s="204">
        <v>0</v>
      </c>
      <c r="N220" s="204">
        <v>0</v>
      </c>
      <c r="O220" s="204">
        <v>0</v>
      </c>
      <c r="P220" s="204">
        <v>0</v>
      </c>
      <c r="Q220" s="204">
        <v>0</v>
      </c>
      <c r="R220" s="204">
        <v>0</v>
      </c>
      <c r="S220" s="239">
        <v>0</v>
      </c>
      <c r="T220" s="319" t="e">
        <v>#DIV/0!</v>
      </c>
      <c r="U220" s="239">
        <v>0</v>
      </c>
      <c r="V220" s="239">
        <v>0</v>
      </c>
      <c r="W220" s="239">
        <v>0</v>
      </c>
      <c r="X220" s="239">
        <v>0</v>
      </c>
      <c r="Y220" s="239">
        <v>0</v>
      </c>
      <c r="Z220" s="239">
        <v>0</v>
      </c>
    </row>
    <row r="221" spans="1:26" x14ac:dyDescent="0.3">
      <c r="A221" s="322" t="s">
        <v>636</v>
      </c>
      <c r="B221" s="204">
        <v>0</v>
      </c>
      <c r="C221" s="204">
        <v>0</v>
      </c>
      <c r="D221" s="204">
        <v>0</v>
      </c>
      <c r="E221" s="204">
        <v>0</v>
      </c>
      <c r="F221" s="204">
        <v>0</v>
      </c>
      <c r="G221" s="204">
        <v>0</v>
      </c>
      <c r="H221" s="204">
        <v>0</v>
      </c>
      <c r="I221" s="204">
        <v>0</v>
      </c>
      <c r="J221" s="204">
        <v>0</v>
      </c>
      <c r="K221" s="204">
        <v>0</v>
      </c>
      <c r="L221" s="204">
        <v>0</v>
      </c>
      <c r="M221" s="204">
        <v>0</v>
      </c>
      <c r="N221" s="204">
        <v>0</v>
      </c>
      <c r="O221" s="204">
        <v>0</v>
      </c>
      <c r="P221" s="204">
        <v>0</v>
      </c>
      <c r="Q221" s="204">
        <v>0</v>
      </c>
      <c r="R221" s="204">
        <v>0</v>
      </c>
      <c r="S221" s="239">
        <v>0</v>
      </c>
      <c r="T221" s="319" t="e">
        <v>#DIV/0!</v>
      </c>
      <c r="U221" s="239">
        <v>0</v>
      </c>
      <c r="V221" s="239">
        <v>0</v>
      </c>
      <c r="W221" s="239">
        <v>0</v>
      </c>
      <c r="X221" s="239">
        <v>0</v>
      </c>
      <c r="Y221" s="239">
        <v>0</v>
      </c>
      <c r="Z221" s="239">
        <v>0</v>
      </c>
    </row>
    <row r="222" spans="1:26" x14ac:dyDescent="0.3">
      <c r="A222" s="314" t="s">
        <v>637</v>
      </c>
      <c r="B222" s="315">
        <v>0</v>
      </c>
      <c r="C222" s="315">
        <v>0</v>
      </c>
      <c r="D222" s="315">
        <v>0</v>
      </c>
      <c r="E222" s="315">
        <v>0</v>
      </c>
      <c r="F222" s="315">
        <v>0</v>
      </c>
      <c r="G222" s="315">
        <v>0</v>
      </c>
      <c r="H222" s="315">
        <v>0</v>
      </c>
      <c r="I222" s="315">
        <v>0</v>
      </c>
      <c r="J222" s="315">
        <v>0</v>
      </c>
      <c r="K222" s="315">
        <v>0</v>
      </c>
      <c r="L222" s="315">
        <v>0</v>
      </c>
      <c r="M222" s="315">
        <v>0</v>
      </c>
      <c r="N222" s="315">
        <v>0</v>
      </c>
      <c r="O222" s="315">
        <v>0</v>
      </c>
      <c r="P222" s="315">
        <v>0</v>
      </c>
      <c r="Q222" s="315">
        <v>0</v>
      </c>
      <c r="R222" s="315">
        <v>0</v>
      </c>
      <c r="S222" s="316">
        <v>0</v>
      </c>
      <c r="T222" s="317" t="e">
        <v>#DIV/0!</v>
      </c>
      <c r="U222" s="316">
        <v>0</v>
      </c>
      <c r="V222" s="316">
        <v>0</v>
      </c>
      <c r="W222" s="316">
        <v>0</v>
      </c>
      <c r="X222" s="316">
        <v>0</v>
      </c>
      <c r="Y222" s="316">
        <v>0</v>
      </c>
      <c r="Z222" s="316">
        <v>0</v>
      </c>
    </row>
    <row r="223" spans="1:26" x14ac:dyDescent="0.3">
      <c r="A223" s="322" t="s">
        <v>638</v>
      </c>
      <c r="B223" s="204">
        <v>0</v>
      </c>
      <c r="C223" s="204">
        <v>0</v>
      </c>
      <c r="D223" s="204">
        <v>0</v>
      </c>
      <c r="E223" s="204">
        <v>0</v>
      </c>
      <c r="F223" s="204">
        <v>0</v>
      </c>
      <c r="G223" s="204">
        <v>0</v>
      </c>
      <c r="H223" s="204">
        <v>0</v>
      </c>
      <c r="I223" s="204">
        <v>0</v>
      </c>
      <c r="J223" s="204">
        <v>0</v>
      </c>
      <c r="K223" s="204">
        <v>0</v>
      </c>
      <c r="L223" s="204">
        <v>0</v>
      </c>
      <c r="M223" s="204">
        <v>0</v>
      </c>
      <c r="N223" s="204">
        <v>0</v>
      </c>
      <c r="O223" s="204">
        <v>0</v>
      </c>
      <c r="P223" s="204">
        <v>0</v>
      </c>
      <c r="Q223" s="204">
        <v>0</v>
      </c>
      <c r="R223" s="204">
        <v>0</v>
      </c>
      <c r="S223" s="239">
        <v>0</v>
      </c>
      <c r="T223" s="319" t="e">
        <v>#DIV/0!</v>
      </c>
      <c r="U223" s="239">
        <v>0</v>
      </c>
      <c r="V223" s="239">
        <v>0</v>
      </c>
      <c r="W223" s="239">
        <v>0</v>
      </c>
      <c r="X223" s="239">
        <v>0</v>
      </c>
      <c r="Y223" s="239">
        <v>0</v>
      </c>
      <c r="Z223" s="239">
        <v>0</v>
      </c>
    </row>
    <row r="224" spans="1:26" x14ac:dyDescent="0.3">
      <c r="A224" s="322" t="s">
        <v>639</v>
      </c>
      <c r="B224" s="204">
        <v>0</v>
      </c>
      <c r="C224" s="204">
        <v>0</v>
      </c>
      <c r="D224" s="204">
        <v>0</v>
      </c>
      <c r="E224" s="204">
        <v>0</v>
      </c>
      <c r="F224" s="204">
        <v>0</v>
      </c>
      <c r="G224" s="204">
        <v>0</v>
      </c>
      <c r="H224" s="204">
        <v>0</v>
      </c>
      <c r="I224" s="204">
        <v>0</v>
      </c>
      <c r="J224" s="204">
        <v>0</v>
      </c>
      <c r="K224" s="204">
        <v>0</v>
      </c>
      <c r="L224" s="204">
        <v>0</v>
      </c>
      <c r="M224" s="204">
        <v>0</v>
      </c>
      <c r="N224" s="204">
        <v>0</v>
      </c>
      <c r="O224" s="204">
        <v>0</v>
      </c>
      <c r="P224" s="204">
        <v>0</v>
      </c>
      <c r="Q224" s="204">
        <v>0</v>
      </c>
      <c r="R224" s="204">
        <v>0</v>
      </c>
      <c r="S224" s="239">
        <v>0</v>
      </c>
      <c r="T224" s="319" t="e">
        <v>#DIV/0!</v>
      </c>
      <c r="U224" s="239">
        <v>0</v>
      </c>
      <c r="V224" s="239">
        <v>0</v>
      </c>
      <c r="W224" s="239">
        <v>0</v>
      </c>
      <c r="X224" s="239">
        <v>0</v>
      </c>
      <c r="Y224" s="239">
        <v>0</v>
      </c>
      <c r="Z224" s="239">
        <v>0</v>
      </c>
    </row>
    <row r="225" spans="1:26" x14ac:dyDescent="0.3">
      <c r="A225" s="322" t="s">
        <v>640</v>
      </c>
      <c r="B225" s="204">
        <v>0</v>
      </c>
      <c r="C225" s="204">
        <v>0</v>
      </c>
      <c r="D225" s="204">
        <v>0</v>
      </c>
      <c r="E225" s="204">
        <v>0</v>
      </c>
      <c r="F225" s="204">
        <v>0</v>
      </c>
      <c r="G225" s="204">
        <v>0</v>
      </c>
      <c r="H225" s="204">
        <v>0</v>
      </c>
      <c r="I225" s="204">
        <v>0</v>
      </c>
      <c r="J225" s="204">
        <v>0</v>
      </c>
      <c r="K225" s="204">
        <v>0</v>
      </c>
      <c r="L225" s="204">
        <v>0</v>
      </c>
      <c r="M225" s="204">
        <v>0</v>
      </c>
      <c r="N225" s="204">
        <v>0</v>
      </c>
      <c r="O225" s="204">
        <v>0</v>
      </c>
      <c r="P225" s="204">
        <v>0</v>
      </c>
      <c r="Q225" s="204">
        <v>0</v>
      </c>
      <c r="R225" s="204">
        <v>0</v>
      </c>
      <c r="S225" s="239">
        <v>0</v>
      </c>
      <c r="T225" s="319" t="e">
        <v>#DIV/0!</v>
      </c>
      <c r="U225" s="239">
        <v>0</v>
      </c>
      <c r="V225" s="239">
        <v>0</v>
      </c>
      <c r="W225" s="239">
        <v>0</v>
      </c>
      <c r="X225" s="239">
        <v>0</v>
      </c>
      <c r="Y225" s="239">
        <v>0</v>
      </c>
      <c r="Z225" s="239">
        <v>0</v>
      </c>
    </row>
    <row r="226" spans="1:26" x14ac:dyDescent="0.3">
      <c r="A226" s="322" t="s">
        <v>641</v>
      </c>
      <c r="B226" s="204">
        <v>0</v>
      </c>
      <c r="C226" s="204">
        <v>0</v>
      </c>
      <c r="D226" s="204">
        <v>0</v>
      </c>
      <c r="E226" s="204">
        <v>0</v>
      </c>
      <c r="F226" s="204">
        <v>0</v>
      </c>
      <c r="G226" s="204">
        <v>0</v>
      </c>
      <c r="H226" s="204">
        <v>0</v>
      </c>
      <c r="I226" s="204">
        <v>0</v>
      </c>
      <c r="J226" s="204">
        <v>0</v>
      </c>
      <c r="K226" s="204">
        <v>0</v>
      </c>
      <c r="L226" s="204">
        <v>0</v>
      </c>
      <c r="M226" s="204">
        <v>0</v>
      </c>
      <c r="N226" s="204">
        <v>0</v>
      </c>
      <c r="O226" s="204">
        <v>0</v>
      </c>
      <c r="P226" s="204">
        <v>0</v>
      </c>
      <c r="Q226" s="204">
        <v>0</v>
      </c>
      <c r="R226" s="204">
        <v>0</v>
      </c>
      <c r="S226" s="239">
        <v>0</v>
      </c>
      <c r="T226" s="319" t="e">
        <v>#DIV/0!</v>
      </c>
      <c r="U226" s="239">
        <v>0</v>
      </c>
      <c r="V226" s="239">
        <v>0</v>
      </c>
      <c r="W226" s="239">
        <v>0</v>
      </c>
      <c r="X226" s="239">
        <v>0</v>
      </c>
      <c r="Y226" s="239">
        <v>0</v>
      </c>
      <c r="Z226" s="239">
        <v>0</v>
      </c>
    </row>
    <row r="227" spans="1:26" x14ac:dyDescent="0.3">
      <c r="A227" s="322" t="s">
        <v>642</v>
      </c>
      <c r="B227" s="204">
        <v>0</v>
      </c>
      <c r="C227" s="204">
        <v>0</v>
      </c>
      <c r="D227" s="204">
        <v>0</v>
      </c>
      <c r="E227" s="204">
        <v>0</v>
      </c>
      <c r="F227" s="204">
        <v>0</v>
      </c>
      <c r="G227" s="204">
        <v>0</v>
      </c>
      <c r="H227" s="204">
        <v>0</v>
      </c>
      <c r="I227" s="204">
        <v>0</v>
      </c>
      <c r="J227" s="204">
        <v>0</v>
      </c>
      <c r="K227" s="204">
        <v>0</v>
      </c>
      <c r="L227" s="204">
        <v>0</v>
      </c>
      <c r="M227" s="204">
        <v>0</v>
      </c>
      <c r="N227" s="204">
        <v>0</v>
      </c>
      <c r="O227" s="204">
        <v>0</v>
      </c>
      <c r="P227" s="204">
        <v>0</v>
      </c>
      <c r="Q227" s="204">
        <v>0</v>
      </c>
      <c r="R227" s="204">
        <v>0</v>
      </c>
      <c r="S227" s="239">
        <v>0</v>
      </c>
      <c r="T227" s="319" t="e">
        <v>#DIV/0!</v>
      </c>
      <c r="U227" s="239">
        <v>0</v>
      </c>
      <c r="V227" s="239">
        <v>0</v>
      </c>
      <c r="W227" s="239">
        <v>0</v>
      </c>
      <c r="X227" s="239">
        <v>0</v>
      </c>
      <c r="Y227" s="239">
        <v>0</v>
      </c>
      <c r="Z227" s="239">
        <v>0</v>
      </c>
    </row>
    <row r="228" spans="1:26" x14ac:dyDescent="0.3">
      <c r="A228" s="322" t="s">
        <v>643</v>
      </c>
      <c r="B228" s="204">
        <v>0</v>
      </c>
      <c r="C228" s="204">
        <v>0</v>
      </c>
      <c r="D228" s="204">
        <v>0</v>
      </c>
      <c r="E228" s="204">
        <v>0</v>
      </c>
      <c r="F228" s="204">
        <v>0</v>
      </c>
      <c r="G228" s="204">
        <v>0</v>
      </c>
      <c r="H228" s="204">
        <v>0</v>
      </c>
      <c r="I228" s="204">
        <v>0</v>
      </c>
      <c r="J228" s="204">
        <v>0</v>
      </c>
      <c r="K228" s="204">
        <v>0</v>
      </c>
      <c r="L228" s="204">
        <v>0</v>
      </c>
      <c r="M228" s="204">
        <v>0</v>
      </c>
      <c r="N228" s="204">
        <v>0</v>
      </c>
      <c r="O228" s="204">
        <v>0</v>
      </c>
      <c r="P228" s="204">
        <v>0</v>
      </c>
      <c r="Q228" s="204">
        <v>0</v>
      </c>
      <c r="R228" s="204">
        <v>0</v>
      </c>
      <c r="S228" s="239">
        <v>0</v>
      </c>
      <c r="T228" s="319" t="e">
        <v>#DIV/0!</v>
      </c>
      <c r="U228" s="239">
        <v>0</v>
      </c>
      <c r="V228" s="239">
        <v>0</v>
      </c>
      <c r="W228" s="239">
        <v>0</v>
      </c>
      <c r="X228" s="239">
        <v>0</v>
      </c>
      <c r="Y228" s="239">
        <v>0</v>
      </c>
      <c r="Z228" s="239">
        <v>0</v>
      </c>
    </row>
    <row r="229" spans="1:26" x14ac:dyDescent="0.3">
      <c r="A229" s="322" t="s">
        <v>644</v>
      </c>
      <c r="B229" s="204">
        <v>0</v>
      </c>
      <c r="C229" s="204">
        <v>0</v>
      </c>
      <c r="D229" s="204">
        <v>0</v>
      </c>
      <c r="E229" s="204">
        <v>0</v>
      </c>
      <c r="F229" s="204">
        <v>0</v>
      </c>
      <c r="G229" s="204">
        <v>0</v>
      </c>
      <c r="H229" s="204">
        <v>0</v>
      </c>
      <c r="I229" s="204">
        <v>0</v>
      </c>
      <c r="J229" s="204">
        <v>0</v>
      </c>
      <c r="K229" s="204">
        <v>0</v>
      </c>
      <c r="L229" s="204">
        <v>0</v>
      </c>
      <c r="M229" s="204">
        <v>0</v>
      </c>
      <c r="N229" s="204">
        <v>0</v>
      </c>
      <c r="O229" s="204">
        <v>0</v>
      </c>
      <c r="P229" s="204">
        <v>0</v>
      </c>
      <c r="Q229" s="204">
        <v>0</v>
      </c>
      <c r="R229" s="204">
        <v>0</v>
      </c>
      <c r="S229" s="239">
        <v>0</v>
      </c>
      <c r="T229" s="319" t="e">
        <v>#DIV/0!</v>
      </c>
      <c r="U229" s="239">
        <v>0</v>
      </c>
      <c r="V229" s="239">
        <v>0</v>
      </c>
      <c r="W229" s="239">
        <v>0</v>
      </c>
      <c r="X229" s="239">
        <v>0</v>
      </c>
      <c r="Y229" s="239">
        <v>0</v>
      </c>
      <c r="Z229" s="239">
        <v>0</v>
      </c>
    </row>
    <row r="230" spans="1:26" s="321" customFormat="1" x14ac:dyDescent="0.3">
      <c r="A230" s="314" t="s">
        <v>645</v>
      </c>
      <c r="B230" s="320">
        <v>0</v>
      </c>
      <c r="C230" s="320">
        <v>0</v>
      </c>
      <c r="D230" s="320">
        <v>0</v>
      </c>
      <c r="E230" s="320">
        <v>0</v>
      </c>
      <c r="F230" s="320">
        <v>0</v>
      </c>
      <c r="G230" s="320">
        <v>0</v>
      </c>
      <c r="H230" s="320">
        <v>0</v>
      </c>
      <c r="I230" s="320">
        <v>0</v>
      </c>
      <c r="J230" s="320">
        <v>0</v>
      </c>
      <c r="K230" s="320">
        <v>0</v>
      </c>
      <c r="L230" s="320">
        <v>0</v>
      </c>
      <c r="M230" s="320">
        <v>0</v>
      </c>
      <c r="N230" s="320">
        <v>0</v>
      </c>
      <c r="O230" s="320">
        <v>0</v>
      </c>
      <c r="P230" s="320">
        <v>0</v>
      </c>
      <c r="Q230" s="320">
        <v>0</v>
      </c>
      <c r="R230" s="320">
        <v>0</v>
      </c>
      <c r="S230" s="316">
        <v>0</v>
      </c>
      <c r="T230" s="317" t="e">
        <v>#DIV/0!</v>
      </c>
      <c r="U230" s="316">
        <v>0</v>
      </c>
      <c r="V230" s="316">
        <v>0</v>
      </c>
      <c r="W230" s="316">
        <v>0</v>
      </c>
      <c r="X230" s="316">
        <v>0</v>
      </c>
      <c r="Y230" s="316">
        <v>0</v>
      </c>
      <c r="Z230" s="316">
        <v>0</v>
      </c>
    </row>
    <row r="231" spans="1:26" s="321" customFormat="1" x14ac:dyDescent="0.3">
      <c r="A231" s="314" t="s">
        <v>646</v>
      </c>
      <c r="B231" s="320">
        <v>0</v>
      </c>
      <c r="C231" s="320">
        <v>0</v>
      </c>
      <c r="D231" s="320">
        <v>0</v>
      </c>
      <c r="E231" s="320">
        <v>0</v>
      </c>
      <c r="F231" s="320">
        <v>0</v>
      </c>
      <c r="G231" s="320">
        <v>0</v>
      </c>
      <c r="H231" s="320">
        <v>0</v>
      </c>
      <c r="I231" s="320">
        <v>0</v>
      </c>
      <c r="J231" s="320">
        <v>0</v>
      </c>
      <c r="K231" s="320">
        <v>0</v>
      </c>
      <c r="L231" s="320">
        <v>0</v>
      </c>
      <c r="M231" s="320">
        <v>0</v>
      </c>
      <c r="N231" s="320">
        <v>0</v>
      </c>
      <c r="O231" s="320">
        <v>0</v>
      </c>
      <c r="P231" s="320">
        <v>0</v>
      </c>
      <c r="Q231" s="320">
        <v>0</v>
      </c>
      <c r="R231" s="320">
        <v>0</v>
      </c>
      <c r="S231" s="316">
        <v>0</v>
      </c>
      <c r="T231" s="317" t="e">
        <v>#DIV/0!</v>
      </c>
      <c r="U231" s="316">
        <v>0</v>
      </c>
      <c r="V231" s="316">
        <v>0</v>
      </c>
      <c r="W231" s="316">
        <v>0</v>
      </c>
      <c r="X231" s="316">
        <v>0</v>
      </c>
      <c r="Y231" s="316">
        <v>0</v>
      </c>
      <c r="Z231" s="316">
        <v>0</v>
      </c>
    </row>
    <row r="232" spans="1:26" s="321" customFormat="1" x14ac:dyDescent="0.3">
      <c r="A232" s="314" t="s">
        <v>647</v>
      </c>
      <c r="B232" s="320">
        <v>0</v>
      </c>
      <c r="C232" s="320">
        <v>0</v>
      </c>
      <c r="D232" s="320">
        <v>0</v>
      </c>
      <c r="E232" s="320">
        <v>0</v>
      </c>
      <c r="F232" s="320">
        <v>0</v>
      </c>
      <c r="G232" s="320">
        <v>0</v>
      </c>
      <c r="H232" s="320">
        <v>0</v>
      </c>
      <c r="I232" s="320">
        <v>0</v>
      </c>
      <c r="J232" s="320">
        <v>0</v>
      </c>
      <c r="K232" s="320">
        <v>0</v>
      </c>
      <c r="L232" s="320">
        <v>0</v>
      </c>
      <c r="M232" s="320">
        <v>0</v>
      </c>
      <c r="N232" s="320">
        <v>0</v>
      </c>
      <c r="O232" s="320">
        <v>0</v>
      </c>
      <c r="P232" s="320">
        <v>0</v>
      </c>
      <c r="Q232" s="320">
        <v>0</v>
      </c>
      <c r="R232" s="320">
        <v>0</v>
      </c>
      <c r="S232" s="316">
        <v>0</v>
      </c>
      <c r="T232" s="317" t="e">
        <v>#DIV/0!</v>
      </c>
      <c r="U232" s="316">
        <v>0</v>
      </c>
      <c r="V232" s="316">
        <v>0</v>
      </c>
      <c r="W232" s="316">
        <v>0</v>
      </c>
      <c r="X232" s="316">
        <v>0</v>
      </c>
      <c r="Y232" s="316">
        <v>0</v>
      </c>
      <c r="Z232" s="316">
        <v>0</v>
      </c>
    </row>
    <row r="233" spans="1:26" s="321" customFormat="1" x14ac:dyDescent="0.3">
      <c r="A233" s="314" t="s">
        <v>648</v>
      </c>
      <c r="B233" s="320">
        <v>0</v>
      </c>
      <c r="C233" s="320">
        <v>0</v>
      </c>
      <c r="D233" s="320">
        <v>0</v>
      </c>
      <c r="E233" s="320">
        <v>0</v>
      </c>
      <c r="F233" s="320">
        <v>0</v>
      </c>
      <c r="G233" s="320">
        <v>0</v>
      </c>
      <c r="H233" s="320">
        <v>0</v>
      </c>
      <c r="I233" s="320">
        <v>0</v>
      </c>
      <c r="J233" s="320">
        <v>0</v>
      </c>
      <c r="K233" s="320">
        <v>0</v>
      </c>
      <c r="L233" s="320">
        <v>0</v>
      </c>
      <c r="M233" s="320">
        <v>0</v>
      </c>
      <c r="N233" s="320">
        <v>0</v>
      </c>
      <c r="O233" s="320">
        <v>0</v>
      </c>
      <c r="P233" s="320">
        <v>0</v>
      </c>
      <c r="Q233" s="320">
        <v>0</v>
      </c>
      <c r="R233" s="320">
        <v>0</v>
      </c>
      <c r="S233" s="316">
        <v>0</v>
      </c>
      <c r="T233" s="317" t="e">
        <v>#DIV/0!</v>
      </c>
      <c r="U233" s="316">
        <v>0</v>
      </c>
      <c r="V233" s="316">
        <v>0</v>
      </c>
      <c r="W233" s="316">
        <v>0</v>
      </c>
      <c r="X233" s="316">
        <v>0</v>
      </c>
      <c r="Y233" s="316">
        <v>0</v>
      </c>
      <c r="Z233" s="316">
        <v>0</v>
      </c>
    </row>
    <row r="234" spans="1:26" x14ac:dyDescent="0.3">
      <c r="A234" s="314" t="s">
        <v>649</v>
      </c>
      <c r="B234" s="315">
        <v>0</v>
      </c>
      <c r="C234" s="315">
        <v>0</v>
      </c>
      <c r="D234" s="315">
        <v>0</v>
      </c>
      <c r="E234" s="315">
        <v>0</v>
      </c>
      <c r="F234" s="315">
        <v>0</v>
      </c>
      <c r="G234" s="315">
        <v>0</v>
      </c>
      <c r="H234" s="315">
        <v>0</v>
      </c>
      <c r="I234" s="315">
        <v>0</v>
      </c>
      <c r="J234" s="315">
        <v>0</v>
      </c>
      <c r="K234" s="315">
        <v>0</v>
      </c>
      <c r="L234" s="315">
        <v>0</v>
      </c>
      <c r="M234" s="315">
        <v>0</v>
      </c>
      <c r="N234" s="315">
        <v>0</v>
      </c>
      <c r="O234" s="315">
        <v>0</v>
      </c>
      <c r="P234" s="315">
        <v>0</v>
      </c>
      <c r="Q234" s="315">
        <v>0</v>
      </c>
      <c r="R234" s="315">
        <v>0</v>
      </c>
      <c r="S234" s="316">
        <v>0</v>
      </c>
      <c r="T234" s="317" t="e">
        <v>#DIV/0!</v>
      </c>
      <c r="U234" s="316">
        <v>0</v>
      </c>
      <c r="V234" s="316">
        <v>0</v>
      </c>
      <c r="W234" s="316">
        <v>0</v>
      </c>
      <c r="X234" s="316">
        <v>0</v>
      </c>
      <c r="Y234" s="316">
        <v>0</v>
      </c>
      <c r="Z234" s="316">
        <v>0</v>
      </c>
    </row>
    <row r="235" spans="1:26" x14ac:dyDescent="0.3">
      <c r="A235" s="322" t="s">
        <v>650</v>
      </c>
      <c r="B235" s="323">
        <v>0</v>
      </c>
      <c r="C235" s="323">
        <v>0</v>
      </c>
      <c r="D235" s="323">
        <v>0</v>
      </c>
      <c r="E235" s="323">
        <v>0</v>
      </c>
      <c r="F235" s="323">
        <v>0</v>
      </c>
      <c r="G235" s="323">
        <v>0</v>
      </c>
      <c r="H235" s="323">
        <v>0</v>
      </c>
      <c r="I235" s="323">
        <v>0</v>
      </c>
      <c r="J235" s="323">
        <v>0</v>
      </c>
      <c r="K235" s="323">
        <v>0</v>
      </c>
      <c r="L235" s="323">
        <v>0</v>
      </c>
      <c r="M235" s="323">
        <v>0</v>
      </c>
      <c r="N235" s="323">
        <v>0</v>
      </c>
      <c r="O235" s="323">
        <v>0</v>
      </c>
      <c r="P235" s="323">
        <v>0</v>
      </c>
      <c r="Q235" s="323">
        <v>0</v>
      </c>
      <c r="R235" s="323">
        <v>0</v>
      </c>
      <c r="S235" s="239">
        <v>0</v>
      </c>
      <c r="T235" s="319" t="e">
        <v>#DIV/0!</v>
      </c>
      <c r="U235" s="239">
        <v>0</v>
      </c>
      <c r="V235" s="239">
        <v>0</v>
      </c>
      <c r="W235" s="239">
        <v>0</v>
      </c>
      <c r="X235" s="239">
        <v>0</v>
      </c>
      <c r="Y235" s="239">
        <v>0</v>
      </c>
      <c r="Z235" s="239">
        <v>0</v>
      </c>
    </row>
    <row r="236" spans="1:26" x14ac:dyDescent="0.3">
      <c r="A236" s="324" t="s">
        <v>651</v>
      </c>
      <c r="B236" s="323">
        <v>0</v>
      </c>
      <c r="C236" s="323">
        <v>0</v>
      </c>
      <c r="D236" s="323">
        <v>0</v>
      </c>
      <c r="E236" s="323">
        <v>0</v>
      </c>
      <c r="F236" s="323">
        <v>0</v>
      </c>
      <c r="G236" s="323">
        <v>0</v>
      </c>
      <c r="H236" s="323">
        <v>0</v>
      </c>
      <c r="I236" s="323">
        <v>0</v>
      </c>
      <c r="J236" s="323">
        <v>0</v>
      </c>
      <c r="K236" s="323">
        <v>0</v>
      </c>
      <c r="L236" s="323">
        <v>0</v>
      </c>
      <c r="M236" s="323">
        <v>0</v>
      </c>
      <c r="N236" s="323">
        <v>0</v>
      </c>
      <c r="O236" s="323">
        <v>0</v>
      </c>
      <c r="P236" s="323">
        <v>0</v>
      </c>
      <c r="Q236" s="323">
        <v>0</v>
      </c>
      <c r="R236" s="323">
        <v>0</v>
      </c>
      <c r="S236" s="239">
        <v>0</v>
      </c>
      <c r="T236" s="319" t="e">
        <v>#DIV/0!</v>
      </c>
      <c r="U236" s="239">
        <v>0</v>
      </c>
      <c r="V236" s="239">
        <v>0</v>
      </c>
      <c r="W236" s="239">
        <v>0</v>
      </c>
      <c r="X236" s="239">
        <v>0</v>
      </c>
      <c r="Y236" s="239">
        <v>0</v>
      </c>
      <c r="Z236" s="239">
        <v>0</v>
      </c>
    </row>
    <row r="237" spans="1:26" x14ac:dyDescent="0.3">
      <c r="A237" s="325" t="s">
        <v>652</v>
      </c>
      <c r="B237" s="204">
        <v>0</v>
      </c>
      <c r="C237" s="204">
        <v>0</v>
      </c>
      <c r="D237" s="204">
        <v>0</v>
      </c>
      <c r="E237" s="204">
        <v>0</v>
      </c>
      <c r="F237" s="204">
        <v>0</v>
      </c>
      <c r="G237" s="204">
        <v>0</v>
      </c>
      <c r="H237" s="204">
        <v>0</v>
      </c>
      <c r="I237" s="204">
        <v>0</v>
      </c>
      <c r="J237" s="204">
        <v>0</v>
      </c>
      <c r="K237" s="204">
        <v>0</v>
      </c>
      <c r="L237" s="204">
        <v>0</v>
      </c>
      <c r="M237" s="204">
        <v>0</v>
      </c>
      <c r="N237" s="204">
        <v>0</v>
      </c>
      <c r="O237" s="204">
        <v>0</v>
      </c>
      <c r="P237" s="204">
        <v>0</v>
      </c>
      <c r="Q237" s="204">
        <v>0</v>
      </c>
      <c r="R237" s="204">
        <v>0</v>
      </c>
      <c r="S237" s="239">
        <v>0</v>
      </c>
      <c r="T237" s="319" t="e">
        <v>#DIV/0!</v>
      </c>
      <c r="U237" s="239">
        <v>0</v>
      </c>
      <c r="V237" s="239">
        <v>0</v>
      </c>
      <c r="W237" s="239">
        <v>0</v>
      </c>
      <c r="X237" s="239">
        <v>0</v>
      </c>
      <c r="Y237" s="239">
        <v>0</v>
      </c>
      <c r="Z237" s="239">
        <v>0</v>
      </c>
    </row>
    <row r="238" spans="1:26" x14ac:dyDescent="0.3">
      <c r="A238" s="325" t="s">
        <v>653</v>
      </c>
      <c r="B238" s="204">
        <v>0</v>
      </c>
      <c r="C238" s="204">
        <v>0</v>
      </c>
      <c r="D238" s="204">
        <v>0</v>
      </c>
      <c r="E238" s="204">
        <v>0</v>
      </c>
      <c r="F238" s="204">
        <v>0</v>
      </c>
      <c r="G238" s="204">
        <v>0</v>
      </c>
      <c r="H238" s="204">
        <v>0</v>
      </c>
      <c r="I238" s="204">
        <v>0</v>
      </c>
      <c r="J238" s="204">
        <v>0</v>
      </c>
      <c r="K238" s="204">
        <v>0</v>
      </c>
      <c r="L238" s="204">
        <v>0</v>
      </c>
      <c r="M238" s="204">
        <v>0</v>
      </c>
      <c r="N238" s="204">
        <v>0</v>
      </c>
      <c r="O238" s="204">
        <v>0</v>
      </c>
      <c r="P238" s="204">
        <v>0</v>
      </c>
      <c r="Q238" s="204">
        <v>0</v>
      </c>
      <c r="R238" s="204">
        <v>0</v>
      </c>
      <c r="S238" s="239">
        <v>0</v>
      </c>
      <c r="T238" s="319" t="e">
        <v>#DIV/0!</v>
      </c>
      <c r="U238" s="239">
        <v>0</v>
      </c>
      <c r="V238" s="239">
        <v>0</v>
      </c>
      <c r="W238" s="239">
        <v>0</v>
      </c>
      <c r="X238" s="239">
        <v>0</v>
      </c>
      <c r="Y238" s="239">
        <v>0</v>
      </c>
      <c r="Z238" s="239">
        <v>0</v>
      </c>
    </row>
    <row r="239" spans="1:26" x14ac:dyDescent="0.3">
      <c r="A239" s="324" t="s">
        <v>654</v>
      </c>
      <c r="B239" s="204">
        <v>0</v>
      </c>
      <c r="C239" s="204">
        <v>0</v>
      </c>
      <c r="D239" s="204">
        <v>0</v>
      </c>
      <c r="E239" s="204">
        <v>0</v>
      </c>
      <c r="F239" s="204">
        <v>0</v>
      </c>
      <c r="G239" s="204">
        <v>0</v>
      </c>
      <c r="H239" s="204">
        <v>0</v>
      </c>
      <c r="I239" s="204">
        <v>0</v>
      </c>
      <c r="J239" s="204">
        <v>0</v>
      </c>
      <c r="K239" s="204">
        <v>0</v>
      </c>
      <c r="L239" s="204">
        <v>0</v>
      </c>
      <c r="M239" s="204">
        <v>0</v>
      </c>
      <c r="N239" s="204">
        <v>0</v>
      </c>
      <c r="O239" s="204">
        <v>0</v>
      </c>
      <c r="P239" s="204">
        <v>0</v>
      </c>
      <c r="Q239" s="204">
        <v>0</v>
      </c>
      <c r="R239" s="204">
        <v>0</v>
      </c>
      <c r="S239" s="239">
        <v>0</v>
      </c>
      <c r="T239" s="319" t="e">
        <v>#DIV/0!</v>
      </c>
      <c r="U239" s="239">
        <v>0</v>
      </c>
      <c r="V239" s="239">
        <v>0</v>
      </c>
      <c r="W239" s="239">
        <v>0</v>
      </c>
      <c r="X239" s="239">
        <v>0</v>
      </c>
      <c r="Y239" s="239">
        <v>0</v>
      </c>
      <c r="Z239" s="239">
        <v>0</v>
      </c>
    </row>
    <row r="240" spans="1:26" x14ac:dyDescent="0.3">
      <c r="A240" s="324" t="s">
        <v>655</v>
      </c>
      <c r="B240" s="204">
        <v>0</v>
      </c>
      <c r="C240" s="204">
        <v>0</v>
      </c>
      <c r="D240" s="204">
        <v>0</v>
      </c>
      <c r="E240" s="204">
        <v>0</v>
      </c>
      <c r="F240" s="204">
        <v>0</v>
      </c>
      <c r="G240" s="204">
        <v>0</v>
      </c>
      <c r="H240" s="204">
        <v>0</v>
      </c>
      <c r="I240" s="204">
        <v>0</v>
      </c>
      <c r="J240" s="204">
        <v>0</v>
      </c>
      <c r="K240" s="204">
        <v>0</v>
      </c>
      <c r="L240" s="204">
        <v>0</v>
      </c>
      <c r="M240" s="204">
        <v>0</v>
      </c>
      <c r="N240" s="204">
        <v>0</v>
      </c>
      <c r="O240" s="204">
        <v>0</v>
      </c>
      <c r="P240" s="204">
        <v>0</v>
      </c>
      <c r="Q240" s="204">
        <v>0</v>
      </c>
      <c r="R240" s="204">
        <v>0</v>
      </c>
      <c r="S240" s="239">
        <v>0</v>
      </c>
      <c r="T240" s="319" t="e">
        <v>#DIV/0!</v>
      </c>
      <c r="U240" s="239">
        <v>0</v>
      </c>
      <c r="V240" s="239">
        <v>0</v>
      </c>
      <c r="W240" s="239">
        <v>0</v>
      </c>
      <c r="X240" s="239">
        <v>0</v>
      </c>
      <c r="Y240" s="239">
        <v>0</v>
      </c>
      <c r="Z240" s="239">
        <v>0</v>
      </c>
    </row>
    <row r="241" spans="1:26" x14ac:dyDescent="0.3">
      <c r="A241" s="324" t="s">
        <v>656</v>
      </c>
      <c r="B241" s="204">
        <v>0</v>
      </c>
      <c r="C241" s="204">
        <v>0</v>
      </c>
      <c r="D241" s="204">
        <v>0</v>
      </c>
      <c r="E241" s="204">
        <v>0</v>
      </c>
      <c r="F241" s="204">
        <v>0</v>
      </c>
      <c r="G241" s="204">
        <v>0</v>
      </c>
      <c r="H241" s="204">
        <v>0</v>
      </c>
      <c r="I241" s="204">
        <v>0</v>
      </c>
      <c r="J241" s="204">
        <v>0</v>
      </c>
      <c r="K241" s="204">
        <v>0</v>
      </c>
      <c r="L241" s="204">
        <v>0</v>
      </c>
      <c r="M241" s="204">
        <v>0</v>
      </c>
      <c r="N241" s="204">
        <v>0</v>
      </c>
      <c r="O241" s="204">
        <v>0</v>
      </c>
      <c r="P241" s="204">
        <v>0</v>
      </c>
      <c r="Q241" s="204">
        <v>0</v>
      </c>
      <c r="R241" s="204">
        <v>0</v>
      </c>
      <c r="S241" s="239">
        <v>0</v>
      </c>
      <c r="T241" s="319" t="e">
        <v>#DIV/0!</v>
      </c>
      <c r="U241" s="239">
        <v>0</v>
      </c>
      <c r="V241" s="239">
        <v>0</v>
      </c>
      <c r="W241" s="239">
        <v>0</v>
      </c>
      <c r="X241" s="239">
        <v>0</v>
      </c>
      <c r="Y241" s="239">
        <v>0</v>
      </c>
      <c r="Z241" s="239">
        <v>0</v>
      </c>
    </row>
    <row r="242" spans="1:26" x14ac:dyDescent="0.3">
      <c r="A242" s="322" t="s">
        <v>657</v>
      </c>
      <c r="B242" s="204">
        <v>0</v>
      </c>
      <c r="C242" s="204">
        <v>0</v>
      </c>
      <c r="D242" s="204">
        <v>0</v>
      </c>
      <c r="E242" s="204">
        <v>0</v>
      </c>
      <c r="F242" s="204">
        <v>0</v>
      </c>
      <c r="G242" s="204">
        <v>0</v>
      </c>
      <c r="H242" s="204">
        <v>0</v>
      </c>
      <c r="I242" s="204">
        <v>0</v>
      </c>
      <c r="J242" s="204">
        <v>0</v>
      </c>
      <c r="K242" s="204">
        <v>0</v>
      </c>
      <c r="L242" s="204">
        <v>0</v>
      </c>
      <c r="M242" s="204">
        <v>0</v>
      </c>
      <c r="N242" s="204">
        <v>0</v>
      </c>
      <c r="O242" s="204">
        <v>0</v>
      </c>
      <c r="P242" s="204">
        <v>0</v>
      </c>
      <c r="Q242" s="204">
        <v>0</v>
      </c>
      <c r="R242" s="204">
        <v>0</v>
      </c>
      <c r="S242" s="239">
        <v>0</v>
      </c>
      <c r="T242" s="319" t="e">
        <v>#DIV/0!</v>
      </c>
      <c r="U242" s="239">
        <v>0</v>
      </c>
      <c r="V242" s="239">
        <v>0</v>
      </c>
      <c r="W242" s="239">
        <v>0</v>
      </c>
      <c r="X242" s="239">
        <v>0</v>
      </c>
      <c r="Y242" s="239">
        <v>0</v>
      </c>
      <c r="Z242" s="239">
        <v>0</v>
      </c>
    </row>
    <row r="243" spans="1:26" x14ac:dyDescent="0.3">
      <c r="A243" s="322" t="s">
        <v>658</v>
      </c>
      <c r="B243" s="204">
        <v>0</v>
      </c>
      <c r="C243" s="204">
        <v>0</v>
      </c>
      <c r="D243" s="204">
        <v>0</v>
      </c>
      <c r="E243" s="204">
        <v>0</v>
      </c>
      <c r="F243" s="204">
        <v>0</v>
      </c>
      <c r="G243" s="204">
        <v>0</v>
      </c>
      <c r="H243" s="204">
        <v>0</v>
      </c>
      <c r="I243" s="204">
        <v>0</v>
      </c>
      <c r="J243" s="204">
        <v>0</v>
      </c>
      <c r="K243" s="204">
        <v>0</v>
      </c>
      <c r="L243" s="204">
        <v>0</v>
      </c>
      <c r="M243" s="204">
        <v>0</v>
      </c>
      <c r="N243" s="204">
        <v>0</v>
      </c>
      <c r="O243" s="204">
        <v>0</v>
      </c>
      <c r="P243" s="204">
        <v>0</v>
      </c>
      <c r="Q243" s="204">
        <v>0</v>
      </c>
      <c r="R243" s="204">
        <v>0</v>
      </c>
      <c r="S243" s="239">
        <v>0</v>
      </c>
      <c r="T243" s="319" t="e">
        <v>#DIV/0!</v>
      </c>
      <c r="U243" s="239">
        <v>0</v>
      </c>
      <c r="V243" s="239">
        <v>0</v>
      </c>
      <c r="W243" s="239">
        <v>0</v>
      </c>
      <c r="X243" s="239">
        <v>0</v>
      </c>
      <c r="Y243" s="239">
        <v>0</v>
      </c>
      <c r="Z243" s="239">
        <v>0</v>
      </c>
    </row>
    <row r="244" spans="1:26" x14ac:dyDescent="0.3">
      <c r="A244" s="322" t="s">
        <v>659</v>
      </c>
      <c r="B244" s="204">
        <v>0</v>
      </c>
      <c r="C244" s="204">
        <v>0</v>
      </c>
      <c r="D244" s="204">
        <v>0</v>
      </c>
      <c r="E244" s="204">
        <v>0</v>
      </c>
      <c r="F244" s="204">
        <v>0</v>
      </c>
      <c r="G244" s="204">
        <v>0</v>
      </c>
      <c r="H244" s="204">
        <v>0</v>
      </c>
      <c r="I244" s="204">
        <v>0</v>
      </c>
      <c r="J244" s="204">
        <v>0</v>
      </c>
      <c r="K244" s="204">
        <v>0</v>
      </c>
      <c r="L244" s="204">
        <v>0</v>
      </c>
      <c r="M244" s="204">
        <v>0</v>
      </c>
      <c r="N244" s="204">
        <v>0</v>
      </c>
      <c r="O244" s="204">
        <v>0</v>
      </c>
      <c r="P244" s="204">
        <v>0</v>
      </c>
      <c r="Q244" s="204">
        <v>0</v>
      </c>
      <c r="R244" s="204">
        <v>0</v>
      </c>
      <c r="S244" s="239">
        <v>0</v>
      </c>
      <c r="T244" s="319" t="e">
        <v>#DIV/0!</v>
      </c>
      <c r="U244" s="239">
        <v>0</v>
      </c>
      <c r="V244" s="239">
        <v>0</v>
      </c>
      <c r="W244" s="239">
        <v>0</v>
      </c>
      <c r="X244" s="239">
        <v>0</v>
      </c>
      <c r="Y244" s="239">
        <v>0</v>
      </c>
      <c r="Z244" s="239">
        <v>0</v>
      </c>
    </row>
    <row r="245" spans="1:26" x14ac:dyDescent="0.3">
      <c r="A245" s="322" t="s">
        <v>660</v>
      </c>
      <c r="B245" s="204">
        <v>0</v>
      </c>
      <c r="C245" s="204">
        <v>0</v>
      </c>
      <c r="D245" s="204">
        <v>0</v>
      </c>
      <c r="E245" s="204">
        <v>0</v>
      </c>
      <c r="F245" s="204">
        <v>0</v>
      </c>
      <c r="G245" s="204">
        <v>0</v>
      </c>
      <c r="H245" s="204">
        <v>0</v>
      </c>
      <c r="I245" s="204">
        <v>0</v>
      </c>
      <c r="J245" s="204">
        <v>0</v>
      </c>
      <c r="K245" s="204">
        <v>0</v>
      </c>
      <c r="L245" s="204">
        <v>0</v>
      </c>
      <c r="M245" s="204">
        <v>0</v>
      </c>
      <c r="N245" s="204">
        <v>0</v>
      </c>
      <c r="O245" s="204">
        <v>0</v>
      </c>
      <c r="P245" s="204">
        <v>0</v>
      </c>
      <c r="Q245" s="204">
        <v>0</v>
      </c>
      <c r="R245" s="204">
        <v>0</v>
      </c>
      <c r="S245" s="239">
        <v>0</v>
      </c>
      <c r="T245" s="319" t="e">
        <v>#DIV/0!</v>
      </c>
      <c r="U245" s="239">
        <v>0</v>
      </c>
      <c r="V245" s="239">
        <v>0</v>
      </c>
      <c r="W245" s="239">
        <v>0</v>
      </c>
      <c r="X245" s="239">
        <v>0</v>
      </c>
      <c r="Y245" s="239">
        <v>0</v>
      </c>
      <c r="Z245" s="239">
        <v>0</v>
      </c>
    </row>
    <row r="246" spans="1:26" x14ac:dyDescent="0.3">
      <c r="A246" s="322" t="s">
        <v>661</v>
      </c>
      <c r="B246" s="204">
        <v>0</v>
      </c>
      <c r="C246" s="204">
        <v>0</v>
      </c>
      <c r="D246" s="204">
        <v>0</v>
      </c>
      <c r="E246" s="204">
        <v>0</v>
      </c>
      <c r="F246" s="204">
        <v>0</v>
      </c>
      <c r="G246" s="204">
        <v>0</v>
      </c>
      <c r="H246" s="204">
        <v>0</v>
      </c>
      <c r="I246" s="204">
        <v>0</v>
      </c>
      <c r="J246" s="204">
        <v>0</v>
      </c>
      <c r="K246" s="204">
        <v>0</v>
      </c>
      <c r="L246" s="204">
        <v>0</v>
      </c>
      <c r="M246" s="204">
        <v>0</v>
      </c>
      <c r="N246" s="204">
        <v>0</v>
      </c>
      <c r="O246" s="204">
        <v>0</v>
      </c>
      <c r="P246" s="204">
        <v>0</v>
      </c>
      <c r="Q246" s="204">
        <v>0</v>
      </c>
      <c r="R246" s="204">
        <v>0</v>
      </c>
      <c r="S246" s="239">
        <v>0</v>
      </c>
      <c r="T246" s="319" t="e">
        <v>#DIV/0!</v>
      </c>
      <c r="U246" s="239">
        <v>0</v>
      </c>
      <c r="V246" s="239">
        <v>0</v>
      </c>
      <c r="W246" s="239">
        <v>0</v>
      </c>
      <c r="X246" s="239">
        <v>0</v>
      </c>
      <c r="Y246" s="239">
        <v>0</v>
      </c>
      <c r="Z246" s="239">
        <v>0</v>
      </c>
    </row>
    <row r="247" spans="1:26" x14ac:dyDescent="0.3">
      <c r="A247" s="314" t="s">
        <v>662</v>
      </c>
      <c r="B247" s="315">
        <v>0</v>
      </c>
      <c r="C247" s="315">
        <v>0</v>
      </c>
      <c r="D247" s="315">
        <v>0</v>
      </c>
      <c r="E247" s="315">
        <v>0</v>
      </c>
      <c r="F247" s="315">
        <v>0</v>
      </c>
      <c r="G247" s="315">
        <v>0</v>
      </c>
      <c r="H247" s="315">
        <v>0</v>
      </c>
      <c r="I247" s="315">
        <v>0</v>
      </c>
      <c r="J247" s="315">
        <v>0</v>
      </c>
      <c r="K247" s="315">
        <v>0</v>
      </c>
      <c r="L247" s="315">
        <v>0</v>
      </c>
      <c r="M247" s="315">
        <v>0</v>
      </c>
      <c r="N247" s="315">
        <v>0</v>
      </c>
      <c r="O247" s="315">
        <v>0</v>
      </c>
      <c r="P247" s="315">
        <v>0</v>
      </c>
      <c r="Q247" s="315">
        <v>0</v>
      </c>
      <c r="R247" s="315">
        <v>0</v>
      </c>
      <c r="S247" s="316">
        <v>0</v>
      </c>
      <c r="T247" s="317" t="e">
        <v>#DIV/0!</v>
      </c>
      <c r="U247" s="316">
        <v>0</v>
      </c>
      <c r="V247" s="316">
        <v>0</v>
      </c>
      <c r="W247" s="316">
        <v>0</v>
      </c>
      <c r="X247" s="316">
        <v>0</v>
      </c>
      <c r="Y247" s="316">
        <v>0</v>
      </c>
      <c r="Z247" s="316">
        <v>0</v>
      </c>
    </row>
    <row r="248" spans="1:26" x14ac:dyDescent="0.3">
      <c r="A248" s="322" t="s">
        <v>663</v>
      </c>
      <c r="B248" s="204">
        <v>0</v>
      </c>
      <c r="C248" s="204">
        <v>0</v>
      </c>
      <c r="D248" s="204">
        <v>0</v>
      </c>
      <c r="E248" s="204">
        <v>0</v>
      </c>
      <c r="F248" s="204">
        <v>0</v>
      </c>
      <c r="G248" s="204">
        <v>0</v>
      </c>
      <c r="H248" s="204">
        <v>0</v>
      </c>
      <c r="I248" s="204">
        <v>0</v>
      </c>
      <c r="J248" s="204">
        <v>0</v>
      </c>
      <c r="K248" s="204">
        <v>0</v>
      </c>
      <c r="L248" s="204">
        <v>0</v>
      </c>
      <c r="M248" s="204">
        <v>0</v>
      </c>
      <c r="N248" s="204">
        <v>0</v>
      </c>
      <c r="O248" s="204">
        <v>0</v>
      </c>
      <c r="P248" s="204">
        <v>0</v>
      </c>
      <c r="Q248" s="204">
        <v>0</v>
      </c>
      <c r="R248" s="204">
        <v>0</v>
      </c>
      <c r="S248" s="239">
        <v>0</v>
      </c>
      <c r="T248" s="319" t="e">
        <v>#DIV/0!</v>
      </c>
      <c r="U248" s="239">
        <v>0</v>
      </c>
      <c r="V248" s="239">
        <v>0</v>
      </c>
      <c r="W248" s="239">
        <v>0</v>
      </c>
      <c r="X248" s="239">
        <v>0</v>
      </c>
      <c r="Y248" s="239">
        <v>0</v>
      </c>
      <c r="Z248" s="239">
        <v>0</v>
      </c>
    </row>
    <row r="249" spans="1:26" x14ac:dyDescent="0.3">
      <c r="A249" s="322" t="s">
        <v>664</v>
      </c>
      <c r="B249" s="204">
        <v>0</v>
      </c>
      <c r="C249" s="204">
        <v>0</v>
      </c>
      <c r="D249" s="204">
        <v>0</v>
      </c>
      <c r="E249" s="204">
        <v>0</v>
      </c>
      <c r="F249" s="204">
        <v>0</v>
      </c>
      <c r="G249" s="204">
        <v>0</v>
      </c>
      <c r="H249" s="204">
        <v>0</v>
      </c>
      <c r="I249" s="204">
        <v>0</v>
      </c>
      <c r="J249" s="204">
        <v>0</v>
      </c>
      <c r="K249" s="204">
        <v>0</v>
      </c>
      <c r="L249" s="204">
        <v>0</v>
      </c>
      <c r="M249" s="204">
        <v>0</v>
      </c>
      <c r="N249" s="204">
        <v>0</v>
      </c>
      <c r="O249" s="204">
        <v>0</v>
      </c>
      <c r="P249" s="204">
        <v>0</v>
      </c>
      <c r="Q249" s="204">
        <v>0</v>
      </c>
      <c r="R249" s="204">
        <v>0</v>
      </c>
      <c r="S249" s="239">
        <v>0</v>
      </c>
      <c r="T249" s="319" t="e">
        <v>#DIV/0!</v>
      </c>
      <c r="U249" s="239">
        <v>0</v>
      </c>
      <c r="V249" s="239">
        <v>0</v>
      </c>
      <c r="W249" s="239">
        <v>0</v>
      </c>
      <c r="X249" s="239">
        <v>0</v>
      </c>
      <c r="Y249" s="239">
        <v>0</v>
      </c>
      <c r="Z249" s="239">
        <v>0</v>
      </c>
    </row>
    <row r="250" spans="1:26" x14ac:dyDescent="0.3">
      <c r="A250" s="322" t="s">
        <v>665</v>
      </c>
      <c r="B250" s="204">
        <v>0</v>
      </c>
      <c r="C250" s="204">
        <v>0</v>
      </c>
      <c r="D250" s="204">
        <v>0</v>
      </c>
      <c r="E250" s="204">
        <v>0</v>
      </c>
      <c r="F250" s="204">
        <v>0</v>
      </c>
      <c r="G250" s="204">
        <v>0</v>
      </c>
      <c r="H250" s="204">
        <v>0</v>
      </c>
      <c r="I250" s="204">
        <v>0</v>
      </c>
      <c r="J250" s="204">
        <v>0</v>
      </c>
      <c r="K250" s="204">
        <v>0</v>
      </c>
      <c r="L250" s="204">
        <v>0</v>
      </c>
      <c r="M250" s="204">
        <v>0</v>
      </c>
      <c r="N250" s="204">
        <v>0</v>
      </c>
      <c r="O250" s="204">
        <v>0</v>
      </c>
      <c r="P250" s="204">
        <v>0</v>
      </c>
      <c r="Q250" s="204">
        <v>0</v>
      </c>
      <c r="R250" s="204">
        <v>0</v>
      </c>
      <c r="S250" s="239">
        <v>0</v>
      </c>
      <c r="T250" s="319" t="e">
        <v>#DIV/0!</v>
      </c>
      <c r="U250" s="239">
        <v>0</v>
      </c>
      <c r="V250" s="239">
        <v>0</v>
      </c>
      <c r="W250" s="239">
        <v>0</v>
      </c>
      <c r="X250" s="239">
        <v>0</v>
      </c>
      <c r="Y250" s="239">
        <v>0</v>
      </c>
      <c r="Z250" s="239">
        <v>0</v>
      </c>
    </row>
    <row r="251" spans="1:26" x14ac:dyDescent="0.3">
      <c r="A251" s="314" t="s">
        <v>666</v>
      </c>
      <c r="B251" s="315">
        <v>0</v>
      </c>
      <c r="C251" s="315">
        <v>0</v>
      </c>
      <c r="D251" s="315">
        <v>0</v>
      </c>
      <c r="E251" s="315">
        <v>0</v>
      </c>
      <c r="F251" s="315">
        <v>0</v>
      </c>
      <c r="G251" s="315">
        <v>0</v>
      </c>
      <c r="H251" s="315">
        <v>0</v>
      </c>
      <c r="I251" s="315">
        <v>0</v>
      </c>
      <c r="J251" s="315">
        <v>0</v>
      </c>
      <c r="K251" s="315">
        <v>0</v>
      </c>
      <c r="L251" s="315">
        <v>0</v>
      </c>
      <c r="M251" s="315">
        <v>0</v>
      </c>
      <c r="N251" s="315">
        <v>0</v>
      </c>
      <c r="O251" s="315">
        <v>0</v>
      </c>
      <c r="P251" s="315">
        <v>0</v>
      </c>
      <c r="Q251" s="315">
        <v>0</v>
      </c>
      <c r="R251" s="315">
        <v>0</v>
      </c>
      <c r="S251" s="316">
        <v>0</v>
      </c>
      <c r="T251" s="317" t="e">
        <v>#DIV/0!</v>
      </c>
      <c r="U251" s="316">
        <v>0</v>
      </c>
      <c r="V251" s="316">
        <v>0</v>
      </c>
      <c r="W251" s="316">
        <v>0</v>
      </c>
      <c r="X251" s="316">
        <v>0</v>
      </c>
      <c r="Y251" s="316">
        <v>0</v>
      </c>
      <c r="Z251" s="316">
        <v>0</v>
      </c>
    </row>
    <row r="252" spans="1:26" x14ac:dyDescent="0.3">
      <c r="A252" s="322" t="s">
        <v>667</v>
      </c>
      <c r="B252" s="204">
        <v>0</v>
      </c>
      <c r="C252" s="204">
        <v>0</v>
      </c>
      <c r="D252" s="204">
        <v>0</v>
      </c>
      <c r="E252" s="204">
        <v>0</v>
      </c>
      <c r="F252" s="204">
        <v>0</v>
      </c>
      <c r="G252" s="204">
        <v>0</v>
      </c>
      <c r="H252" s="204">
        <v>0</v>
      </c>
      <c r="I252" s="204">
        <v>0</v>
      </c>
      <c r="J252" s="204">
        <v>0</v>
      </c>
      <c r="K252" s="204">
        <v>0</v>
      </c>
      <c r="L252" s="204">
        <v>0</v>
      </c>
      <c r="M252" s="204">
        <v>0</v>
      </c>
      <c r="N252" s="204">
        <v>0</v>
      </c>
      <c r="O252" s="204">
        <v>0</v>
      </c>
      <c r="P252" s="204">
        <v>0</v>
      </c>
      <c r="Q252" s="204">
        <v>0</v>
      </c>
      <c r="R252" s="204">
        <v>0</v>
      </c>
      <c r="S252" s="239">
        <v>0</v>
      </c>
      <c r="T252" s="319" t="e">
        <v>#DIV/0!</v>
      </c>
      <c r="U252" s="239">
        <v>0</v>
      </c>
      <c r="V252" s="239">
        <v>0</v>
      </c>
      <c r="W252" s="239">
        <v>0</v>
      </c>
      <c r="X252" s="239">
        <v>0</v>
      </c>
      <c r="Y252" s="239">
        <v>0</v>
      </c>
      <c r="Z252" s="239">
        <v>0</v>
      </c>
    </row>
    <row r="253" spans="1:26" x14ac:dyDescent="0.3">
      <c r="A253" s="322" t="s">
        <v>668</v>
      </c>
      <c r="B253" s="204">
        <v>0</v>
      </c>
      <c r="C253" s="204">
        <v>0</v>
      </c>
      <c r="D253" s="204">
        <v>0</v>
      </c>
      <c r="E253" s="204">
        <v>0</v>
      </c>
      <c r="F253" s="204">
        <v>0</v>
      </c>
      <c r="G253" s="204">
        <v>0</v>
      </c>
      <c r="H253" s="204">
        <v>0</v>
      </c>
      <c r="I253" s="204">
        <v>0</v>
      </c>
      <c r="J253" s="204">
        <v>0</v>
      </c>
      <c r="K253" s="204">
        <v>0</v>
      </c>
      <c r="L253" s="204">
        <v>0</v>
      </c>
      <c r="M253" s="204">
        <v>0</v>
      </c>
      <c r="N253" s="204">
        <v>0</v>
      </c>
      <c r="O253" s="204">
        <v>0</v>
      </c>
      <c r="P253" s="204">
        <v>0</v>
      </c>
      <c r="Q253" s="204">
        <v>0</v>
      </c>
      <c r="R253" s="204">
        <v>0</v>
      </c>
      <c r="S253" s="239">
        <v>0</v>
      </c>
      <c r="T253" s="319" t="e">
        <v>#DIV/0!</v>
      </c>
      <c r="U253" s="239">
        <v>0</v>
      </c>
      <c r="V253" s="239">
        <v>0</v>
      </c>
      <c r="W253" s="239">
        <v>0</v>
      </c>
      <c r="X253" s="239">
        <v>0</v>
      </c>
      <c r="Y253" s="239">
        <v>0</v>
      </c>
      <c r="Z253" s="239">
        <v>0</v>
      </c>
    </row>
    <row r="254" spans="1:26" x14ac:dyDescent="0.3">
      <c r="A254" s="322" t="s">
        <v>669</v>
      </c>
      <c r="B254" s="204">
        <v>0</v>
      </c>
      <c r="C254" s="204">
        <v>0</v>
      </c>
      <c r="D254" s="204">
        <v>0</v>
      </c>
      <c r="E254" s="204">
        <v>0</v>
      </c>
      <c r="F254" s="204">
        <v>0</v>
      </c>
      <c r="G254" s="204">
        <v>0</v>
      </c>
      <c r="H254" s="204">
        <v>0</v>
      </c>
      <c r="I254" s="204">
        <v>0</v>
      </c>
      <c r="J254" s="204">
        <v>0</v>
      </c>
      <c r="K254" s="204">
        <v>0</v>
      </c>
      <c r="L254" s="204">
        <v>0</v>
      </c>
      <c r="M254" s="204">
        <v>0</v>
      </c>
      <c r="N254" s="204">
        <v>0</v>
      </c>
      <c r="O254" s="204">
        <v>0</v>
      </c>
      <c r="P254" s="204">
        <v>0</v>
      </c>
      <c r="Q254" s="204">
        <v>0</v>
      </c>
      <c r="R254" s="204">
        <v>0</v>
      </c>
      <c r="S254" s="239">
        <v>0</v>
      </c>
      <c r="T254" s="319" t="e">
        <v>#DIV/0!</v>
      </c>
      <c r="U254" s="239">
        <v>0</v>
      </c>
      <c r="V254" s="239">
        <v>0</v>
      </c>
      <c r="W254" s="239">
        <v>0</v>
      </c>
      <c r="X254" s="239">
        <v>0</v>
      </c>
      <c r="Y254" s="239">
        <v>0</v>
      </c>
      <c r="Z254" s="239">
        <v>0</v>
      </c>
    </row>
    <row r="255" spans="1:26" x14ac:dyDescent="0.3">
      <c r="A255" s="322" t="s">
        <v>670</v>
      </c>
      <c r="B255" s="204">
        <v>0</v>
      </c>
      <c r="C255" s="204">
        <v>0</v>
      </c>
      <c r="D255" s="204">
        <v>0</v>
      </c>
      <c r="E255" s="204">
        <v>0</v>
      </c>
      <c r="F255" s="204">
        <v>0</v>
      </c>
      <c r="G255" s="204">
        <v>0</v>
      </c>
      <c r="H255" s="204">
        <v>0</v>
      </c>
      <c r="I255" s="204">
        <v>0</v>
      </c>
      <c r="J255" s="204">
        <v>0</v>
      </c>
      <c r="K255" s="204">
        <v>0</v>
      </c>
      <c r="L255" s="204">
        <v>0</v>
      </c>
      <c r="M255" s="204">
        <v>0</v>
      </c>
      <c r="N255" s="204">
        <v>0</v>
      </c>
      <c r="O255" s="204">
        <v>0</v>
      </c>
      <c r="P255" s="204">
        <v>0</v>
      </c>
      <c r="Q255" s="204">
        <v>0</v>
      </c>
      <c r="R255" s="204">
        <v>0</v>
      </c>
      <c r="S255" s="239">
        <v>0</v>
      </c>
      <c r="T255" s="319" t="e">
        <v>#DIV/0!</v>
      </c>
      <c r="U255" s="239">
        <v>0</v>
      </c>
      <c r="V255" s="239">
        <v>0</v>
      </c>
      <c r="W255" s="239">
        <v>0</v>
      </c>
      <c r="X255" s="239">
        <v>0</v>
      </c>
      <c r="Y255" s="239">
        <v>0</v>
      </c>
      <c r="Z255" s="239">
        <v>0</v>
      </c>
    </row>
    <row r="256" spans="1:26" x14ac:dyDescent="0.3">
      <c r="A256" s="322" t="s">
        <v>671</v>
      </c>
      <c r="B256" s="204">
        <v>0</v>
      </c>
      <c r="C256" s="204">
        <v>0</v>
      </c>
      <c r="D256" s="204">
        <v>0</v>
      </c>
      <c r="E256" s="204">
        <v>0</v>
      </c>
      <c r="F256" s="204">
        <v>0</v>
      </c>
      <c r="G256" s="204">
        <v>0</v>
      </c>
      <c r="H256" s="204">
        <v>0</v>
      </c>
      <c r="I256" s="204">
        <v>0</v>
      </c>
      <c r="J256" s="204">
        <v>0</v>
      </c>
      <c r="K256" s="204">
        <v>0</v>
      </c>
      <c r="L256" s="204">
        <v>0</v>
      </c>
      <c r="M256" s="204">
        <v>0</v>
      </c>
      <c r="N256" s="204">
        <v>0</v>
      </c>
      <c r="O256" s="204">
        <v>0</v>
      </c>
      <c r="P256" s="204">
        <v>0</v>
      </c>
      <c r="Q256" s="204">
        <v>0</v>
      </c>
      <c r="R256" s="204">
        <v>0</v>
      </c>
      <c r="S256" s="239">
        <v>0</v>
      </c>
      <c r="T256" s="319" t="e">
        <v>#DIV/0!</v>
      </c>
      <c r="U256" s="239">
        <v>0</v>
      </c>
      <c r="V256" s="239">
        <v>0</v>
      </c>
      <c r="W256" s="239">
        <v>0</v>
      </c>
      <c r="X256" s="239">
        <v>0</v>
      </c>
      <c r="Y256" s="239">
        <v>0</v>
      </c>
      <c r="Z256" s="239">
        <v>0</v>
      </c>
    </row>
    <row r="257" spans="1:26" x14ac:dyDescent="0.3">
      <c r="A257" s="322" t="s">
        <v>672</v>
      </c>
      <c r="B257" s="204">
        <v>0</v>
      </c>
      <c r="C257" s="204">
        <v>0</v>
      </c>
      <c r="D257" s="204">
        <v>0</v>
      </c>
      <c r="E257" s="204">
        <v>0</v>
      </c>
      <c r="F257" s="204">
        <v>0</v>
      </c>
      <c r="G257" s="204">
        <v>0</v>
      </c>
      <c r="H257" s="204">
        <v>0</v>
      </c>
      <c r="I257" s="204">
        <v>0</v>
      </c>
      <c r="J257" s="204">
        <v>0</v>
      </c>
      <c r="K257" s="204">
        <v>0</v>
      </c>
      <c r="L257" s="204">
        <v>0</v>
      </c>
      <c r="M257" s="204">
        <v>0</v>
      </c>
      <c r="N257" s="204">
        <v>0</v>
      </c>
      <c r="O257" s="204">
        <v>0</v>
      </c>
      <c r="P257" s="204">
        <v>0</v>
      </c>
      <c r="Q257" s="204">
        <v>0</v>
      </c>
      <c r="R257" s="204">
        <v>0</v>
      </c>
      <c r="S257" s="239">
        <v>0</v>
      </c>
      <c r="T257" s="319" t="e">
        <v>#DIV/0!</v>
      </c>
      <c r="U257" s="239">
        <v>0</v>
      </c>
      <c r="V257" s="239">
        <v>0</v>
      </c>
      <c r="W257" s="239">
        <v>0</v>
      </c>
      <c r="X257" s="239">
        <v>0</v>
      </c>
      <c r="Y257" s="239">
        <v>0</v>
      </c>
      <c r="Z257" s="239">
        <v>0</v>
      </c>
    </row>
    <row r="258" spans="1:26" x14ac:dyDescent="0.3">
      <c r="A258" s="308" t="s">
        <v>673</v>
      </c>
      <c r="B258" s="309">
        <v>0</v>
      </c>
      <c r="C258" s="309">
        <v>0</v>
      </c>
      <c r="D258" s="309">
        <v>0</v>
      </c>
      <c r="E258" s="309">
        <v>0</v>
      </c>
      <c r="F258" s="309">
        <v>0</v>
      </c>
      <c r="G258" s="309">
        <v>0</v>
      </c>
      <c r="H258" s="309">
        <v>0</v>
      </c>
      <c r="I258" s="309">
        <v>0</v>
      </c>
      <c r="J258" s="309">
        <v>0</v>
      </c>
      <c r="K258" s="309">
        <v>0</v>
      </c>
      <c r="L258" s="309">
        <v>0</v>
      </c>
      <c r="M258" s="309">
        <v>0</v>
      </c>
      <c r="N258" s="309">
        <v>0</v>
      </c>
      <c r="O258" s="309">
        <v>0</v>
      </c>
      <c r="P258" s="309">
        <v>0</v>
      </c>
      <c r="Q258" s="309">
        <v>0</v>
      </c>
      <c r="R258" s="309">
        <v>0</v>
      </c>
      <c r="S258" s="310">
        <v>0</v>
      </c>
      <c r="T258" s="311" t="e">
        <v>#DIV/0!</v>
      </c>
      <c r="U258" s="310">
        <v>0</v>
      </c>
      <c r="V258" s="310">
        <v>0</v>
      </c>
      <c r="W258" s="310">
        <v>0</v>
      </c>
      <c r="X258" s="310">
        <v>0</v>
      </c>
      <c r="Y258" s="310">
        <v>0</v>
      </c>
      <c r="Z258" s="310">
        <v>0</v>
      </c>
    </row>
    <row r="259" spans="1:26" x14ac:dyDescent="0.3">
      <c r="A259" s="314" t="s">
        <v>674</v>
      </c>
      <c r="B259" s="315">
        <v>0</v>
      </c>
      <c r="C259" s="315">
        <v>0</v>
      </c>
      <c r="D259" s="315">
        <v>0</v>
      </c>
      <c r="E259" s="315">
        <v>0</v>
      </c>
      <c r="F259" s="315">
        <v>0</v>
      </c>
      <c r="G259" s="315">
        <v>0</v>
      </c>
      <c r="H259" s="315">
        <v>0</v>
      </c>
      <c r="I259" s="315">
        <v>0</v>
      </c>
      <c r="J259" s="315">
        <v>0</v>
      </c>
      <c r="K259" s="315">
        <v>0</v>
      </c>
      <c r="L259" s="315">
        <v>0</v>
      </c>
      <c r="M259" s="315">
        <v>0</v>
      </c>
      <c r="N259" s="315">
        <v>0</v>
      </c>
      <c r="O259" s="315">
        <v>0</v>
      </c>
      <c r="P259" s="315">
        <v>0</v>
      </c>
      <c r="Q259" s="315">
        <v>0</v>
      </c>
      <c r="R259" s="315">
        <v>0</v>
      </c>
      <c r="S259" s="316">
        <v>0</v>
      </c>
      <c r="T259" s="317" t="e">
        <v>#DIV/0!</v>
      </c>
      <c r="U259" s="316">
        <v>0</v>
      </c>
      <c r="V259" s="316">
        <v>0</v>
      </c>
      <c r="W259" s="316">
        <v>0</v>
      </c>
      <c r="X259" s="316">
        <v>0</v>
      </c>
      <c r="Y259" s="316">
        <v>0</v>
      </c>
      <c r="Z259" s="316">
        <v>0</v>
      </c>
    </row>
    <row r="260" spans="1:26" x14ac:dyDescent="0.3">
      <c r="A260" s="322" t="s">
        <v>675</v>
      </c>
      <c r="B260" s="204">
        <v>0</v>
      </c>
      <c r="C260" s="204">
        <v>0</v>
      </c>
      <c r="D260" s="204">
        <v>0</v>
      </c>
      <c r="E260" s="204">
        <v>0</v>
      </c>
      <c r="F260" s="204">
        <v>0</v>
      </c>
      <c r="G260" s="204">
        <v>0</v>
      </c>
      <c r="H260" s="204">
        <v>0</v>
      </c>
      <c r="I260" s="204">
        <v>0</v>
      </c>
      <c r="J260" s="204">
        <v>0</v>
      </c>
      <c r="K260" s="204">
        <v>0</v>
      </c>
      <c r="L260" s="204">
        <v>0</v>
      </c>
      <c r="M260" s="204">
        <v>0</v>
      </c>
      <c r="N260" s="204">
        <v>0</v>
      </c>
      <c r="O260" s="204">
        <v>0</v>
      </c>
      <c r="P260" s="204">
        <v>0</v>
      </c>
      <c r="Q260" s="204">
        <v>0</v>
      </c>
      <c r="R260" s="204">
        <v>0</v>
      </c>
      <c r="S260" s="239">
        <v>0</v>
      </c>
      <c r="T260" s="319" t="e">
        <v>#DIV/0!</v>
      </c>
      <c r="U260" s="239">
        <v>0</v>
      </c>
      <c r="V260" s="239">
        <v>0</v>
      </c>
      <c r="W260" s="239">
        <v>0</v>
      </c>
      <c r="X260" s="239">
        <v>0</v>
      </c>
      <c r="Y260" s="239">
        <v>0</v>
      </c>
      <c r="Z260" s="239">
        <v>0</v>
      </c>
    </row>
    <row r="261" spans="1:26" x14ac:dyDescent="0.3">
      <c r="A261" s="322" t="s">
        <v>676</v>
      </c>
      <c r="B261" s="204">
        <v>0</v>
      </c>
      <c r="C261" s="204">
        <v>0</v>
      </c>
      <c r="D261" s="204">
        <v>0</v>
      </c>
      <c r="E261" s="204">
        <v>0</v>
      </c>
      <c r="F261" s="204">
        <v>0</v>
      </c>
      <c r="G261" s="204">
        <v>0</v>
      </c>
      <c r="H261" s="204">
        <v>0</v>
      </c>
      <c r="I261" s="204">
        <v>0</v>
      </c>
      <c r="J261" s="204">
        <v>0</v>
      </c>
      <c r="K261" s="204">
        <v>0</v>
      </c>
      <c r="L261" s="204">
        <v>0</v>
      </c>
      <c r="M261" s="204">
        <v>0</v>
      </c>
      <c r="N261" s="204">
        <v>0</v>
      </c>
      <c r="O261" s="204">
        <v>0</v>
      </c>
      <c r="P261" s="204">
        <v>0</v>
      </c>
      <c r="Q261" s="204">
        <v>0</v>
      </c>
      <c r="R261" s="204">
        <v>0</v>
      </c>
      <c r="S261" s="239">
        <v>0</v>
      </c>
      <c r="T261" s="319" t="e">
        <v>#DIV/0!</v>
      </c>
      <c r="U261" s="239">
        <v>0</v>
      </c>
      <c r="V261" s="239">
        <v>0</v>
      </c>
      <c r="W261" s="239">
        <v>0</v>
      </c>
      <c r="X261" s="239">
        <v>0</v>
      </c>
      <c r="Y261" s="239">
        <v>0</v>
      </c>
      <c r="Z261" s="239">
        <v>0</v>
      </c>
    </row>
    <row r="262" spans="1:26" x14ac:dyDescent="0.3">
      <c r="A262" s="322" t="s">
        <v>677</v>
      </c>
      <c r="B262" s="204">
        <v>0</v>
      </c>
      <c r="C262" s="204">
        <v>0</v>
      </c>
      <c r="D262" s="204">
        <v>0</v>
      </c>
      <c r="E262" s="204">
        <v>0</v>
      </c>
      <c r="F262" s="204">
        <v>0</v>
      </c>
      <c r="G262" s="204">
        <v>0</v>
      </c>
      <c r="H262" s="204">
        <v>0</v>
      </c>
      <c r="I262" s="204">
        <v>0</v>
      </c>
      <c r="J262" s="204">
        <v>0</v>
      </c>
      <c r="K262" s="204">
        <v>0</v>
      </c>
      <c r="L262" s="204">
        <v>0</v>
      </c>
      <c r="M262" s="204">
        <v>0</v>
      </c>
      <c r="N262" s="204">
        <v>0</v>
      </c>
      <c r="O262" s="204">
        <v>0</v>
      </c>
      <c r="P262" s="204">
        <v>0</v>
      </c>
      <c r="Q262" s="204">
        <v>0</v>
      </c>
      <c r="R262" s="204">
        <v>0</v>
      </c>
      <c r="S262" s="239">
        <v>0</v>
      </c>
      <c r="T262" s="319" t="e">
        <v>#DIV/0!</v>
      </c>
      <c r="U262" s="239">
        <v>0</v>
      </c>
      <c r="V262" s="239">
        <v>0</v>
      </c>
      <c r="W262" s="239">
        <v>0</v>
      </c>
      <c r="X262" s="239">
        <v>0</v>
      </c>
      <c r="Y262" s="239">
        <v>0</v>
      </c>
      <c r="Z262" s="239">
        <v>0</v>
      </c>
    </row>
    <row r="263" spans="1:26" x14ac:dyDescent="0.3">
      <c r="A263" s="322" t="s">
        <v>678</v>
      </c>
      <c r="B263" s="204">
        <v>0</v>
      </c>
      <c r="C263" s="204">
        <v>0</v>
      </c>
      <c r="D263" s="204">
        <v>0</v>
      </c>
      <c r="E263" s="204">
        <v>0</v>
      </c>
      <c r="F263" s="204">
        <v>0</v>
      </c>
      <c r="G263" s="204">
        <v>0</v>
      </c>
      <c r="H263" s="204">
        <v>0</v>
      </c>
      <c r="I263" s="204">
        <v>0</v>
      </c>
      <c r="J263" s="204">
        <v>0</v>
      </c>
      <c r="K263" s="204">
        <v>0</v>
      </c>
      <c r="L263" s="204">
        <v>0</v>
      </c>
      <c r="M263" s="204">
        <v>0</v>
      </c>
      <c r="N263" s="204">
        <v>0</v>
      </c>
      <c r="O263" s="204">
        <v>0</v>
      </c>
      <c r="P263" s="204">
        <v>0</v>
      </c>
      <c r="Q263" s="204">
        <v>0</v>
      </c>
      <c r="R263" s="204">
        <v>0</v>
      </c>
      <c r="S263" s="239">
        <v>0</v>
      </c>
      <c r="T263" s="319" t="e">
        <v>#DIV/0!</v>
      </c>
      <c r="U263" s="239">
        <v>0</v>
      </c>
      <c r="V263" s="239">
        <v>0</v>
      </c>
      <c r="W263" s="239">
        <v>0</v>
      </c>
      <c r="X263" s="239">
        <v>0</v>
      </c>
      <c r="Y263" s="239">
        <v>0</v>
      </c>
      <c r="Z263" s="239">
        <v>0</v>
      </c>
    </row>
    <row r="264" spans="1:26" x14ac:dyDescent="0.3">
      <c r="A264" s="322" t="s">
        <v>679</v>
      </c>
      <c r="B264" s="204">
        <v>0</v>
      </c>
      <c r="C264" s="204">
        <v>0</v>
      </c>
      <c r="D264" s="204">
        <v>0</v>
      </c>
      <c r="E264" s="204">
        <v>0</v>
      </c>
      <c r="F264" s="204">
        <v>0</v>
      </c>
      <c r="G264" s="204">
        <v>0</v>
      </c>
      <c r="H264" s="204">
        <v>0</v>
      </c>
      <c r="I264" s="204">
        <v>0</v>
      </c>
      <c r="J264" s="204">
        <v>0</v>
      </c>
      <c r="K264" s="204">
        <v>0</v>
      </c>
      <c r="L264" s="204">
        <v>0</v>
      </c>
      <c r="M264" s="204">
        <v>0</v>
      </c>
      <c r="N264" s="204">
        <v>0</v>
      </c>
      <c r="O264" s="204">
        <v>0</v>
      </c>
      <c r="P264" s="204">
        <v>0</v>
      </c>
      <c r="Q264" s="204">
        <v>0</v>
      </c>
      <c r="R264" s="204">
        <v>0</v>
      </c>
      <c r="S264" s="239">
        <v>0</v>
      </c>
      <c r="T264" s="319" t="e">
        <v>#DIV/0!</v>
      </c>
      <c r="U264" s="239">
        <v>0</v>
      </c>
      <c r="V264" s="239">
        <v>0</v>
      </c>
      <c r="W264" s="239">
        <v>0</v>
      </c>
      <c r="X264" s="239">
        <v>0</v>
      </c>
      <c r="Y264" s="239">
        <v>0</v>
      </c>
      <c r="Z264" s="239">
        <v>0</v>
      </c>
    </row>
    <row r="265" spans="1:26" x14ac:dyDescent="0.3">
      <c r="A265" s="322" t="s">
        <v>680</v>
      </c>
      <c r="B265" s="204">
        <v>0</v>
      </c>
      <c r="C265" s="204">
        <v>0</v>
      </c>
      <c r="D265" s="204">
        <v>0</v>
      </c>
      <c r="E265" s="204">
        <v>0</v>
      </c>
      <c r="F265" s="204">
        <v>0</v>
      </c>
      <c r="G265" s="204">
        <v>0</v>
      </c>
      <c r="H265" s="204">
        <v>0</v>
      </c>
      <c r="I265" s="204">
        <v>0</v>
      </c>
      <c r="J265" s="204">
        <v>0</v>
      </c>
      <c r="K265" s="204">
        <v>0</v>
      </c>
      <c r="L265" s="204">
        <v>0</v>
      </c>
      <c r="M265" s="204">
        <v>0</v>
      </c>
      <c r="N265" s="204">
        <v>0</v>
      </c>
      <c r="O265" s="204">
        <v>0</v>
      </c>
      <c r="P265" s="204">
        <v>0</v>
      </c>
      <c r="Q265" s="204">
        <v>0</v>
      </c>
      <c r="R265" s="204">
        <v>0</v>
      </c>
      <c r="S265" s="239">
        <v>0</v>
      </c>
      <c r="T265" s="319" t="e">
        <v>#DIV/0!</v>
      </c>
      <c r="U265" s="239">
        <v>0</v>
      </c>
      <c r="V265" s="239">
        <v>0</v>
      </c>
      <c r="W265" s="239">
        <v>0</v>
      </c>
      <c r="X265" s="239">
        <v>0</v>
      </c>
      <c r="Y265" s="239">
        <v>0</v>
      </c>
      <c r="Z265" s="239">
        <v>0</v>
      </c>
    </row>
    <row r="266" spans="1:26" x14ac:dyDescent="0.3">
      <c r="A266" s="322" t="s">
        <v>681</v>
      </c>
      <c r="B266" s="204">
        <v>0</v>
      </c>
      <c r="C266" s="204">
        <v>0</v>
      </c>
      <c r="D266" s="204">
        <v>0</v>
      </c>
      <c r="E266" s="204">
        <v>0</v>
      </c>
      <c r="F266" s="204">
        <v>0</v>
      </c>
      <c r="G266" s="204">
        <v>0</v>
      </c>
      <c r="H266" s="204">
        <v>0</v>
      </c>
      <c r="I266" s="204">
        <v>0</v>
      </c>
      <c r="J266" s="204">
        <v>0</v>
      </c>
      <c r="K266" s="204">
        <v>0</v>
      </c>
      <c r="L266" s="204">
        <v>0</v>
      </c>
      <c r="M266" s="204">
        <v>0</v>
      </c>
      <c r="N266" s="204">
        <v>0</v>
      </c>
      <c r="O266" s="204">
        <v>0</v>
      </c>
      <c r="P266" s="204">
        <v>0</v>
      </c>
      <c r="Q266" s="204">
        <v>0</v>
      </c>
      <c r="R266" s="204">
        <v>0</v>
      </c>
      <c r="S266" s="239">
        <v>0</v>
      </c>
      <c r="T266" s="319" t="e">
        <v>#DIV/0!</v>
      </c>
      <c r="U266" s="239">
        <v>0</v>
      </c>
      <c r="V266" s="239">
        <v>0</v>
      </c>
      <c r="W266" s="239">
        <v>0</v>
      </c>
      <c r="X266" s="239">
        <v>0</v>
      </c>
      <c r="Y266" s="239">
        <v>0</v>
      </c>
      <c r="Z266" s="239">
        <v>0</v>
      </c>
    </row>
    <row r="267" spans="1:26" x14ac:dyDescent="0.3">
      <c r="A267" s="322" t="s">
        <v>682</v>
      </c>
      <c r="B267" s="204">
        <v>0</v>
      </c>
      <c r="C267" s="204">
        <v>0</v>
      </c>
      <c r="D267" s="204">
        <v>0</v>
      </c>
      <c r="E267" s="204">
        <v>0</v>
      </c>
      <c r="F267" s="204">
        <v>0</v>
      </c>
      <c r="G267" s="204">
        <v>0</v>
      </c>
      <c r="H267" s="204">
        <v>0</v>
      </c>
      <c r="I267" s="204">
        <v>0</v>
      </c>
      <c r="J267" s="204">
        <v>0</v>
      </c>
      <c r="K267" s="204">
        <v>0</v>
      </c>
      <c r="L267" s="204">
        <v>0</v>
      </c>
      <c r="M267" s="204">
        <v>0</v>
      </c>
      <c r="N267" s="204">
        <v>0</v>
      </c>
      <c r="O267" s="204">
        <v>0</v>
      </c>
      <c r="P267" s="204">
        <v>0</v>
      </c>
      <c r="Q267" s="204">
        <v>0</v>
      </c>
      <c r="R267" s="204">
        <v>0</v>
      </c>
      <c r="S267" s="239">
        <v>0</v>
      </c>
      <c r="T267" s="319" t="e">
        <v>#DIV/0!</v>
      </c>
      <c r="U267" s="239">
        <v>0</v>
      </c>
      <c r="V267" s="239">
        <v>0</v>
      </c>
      <c r="W267" s="239">
        <v>0</v>
      </c>
      <c r="X267" s="239">
        <v>0</v>
      </c>
      <c r="Y267" s="239">
        <v>0</v>
      </c>
      <c r="Z267" s="239">
        <v>0</v>
      </c>
    </row>
    <row r="268" spans="1:26" x14ac:dyDescent="0.3">
      <c r="A268" s="322" t="s">
        <v>683</v>
      </c>
      <c r="B268" s="204">
        <v>0</v>
      </c>
      <c r="C268" s="204">
        <v>0</v>
      </c>
      <c r="D268" s="204">
        <v>0</v>
      </c>
      <c r="E268" s="204">
        <v>0</v>
      </c>
      <c r="F268" s="204">
        <v>0</v>
      </c>
      <c r="G268" s="204">
        <v>0</v>
      </c>
      <c r="H268" s="204">
        <v>0</v>
      </c>
      <c r="I268" s="204">
        <v>0</v>
      </c>
      <c r="J268" s="204">
        <v>0</v>
      </c>
      <c r="K268" s="204">
        <v>0</v>
      </c>
      <c r="L268" s="204">
        <v>0</v>
      </c>
      <c r="M268" s="204">
        <v>0</v>
      </c>
      <c r="N268" s="204">
        <v>0</v>
      </c>
      <c r="O268" s="204">
        <v>0</v>
      </c>
      <c r="P268" s="204">
        <v>0</v>
      </c>
      <c r="Q268" s="204">
        <v>0</v>
      </c>
      <c r="R268" s="204">
        <v>0</v>
      </c>
      <c r="S268" s="239">
        <v>0</v>
      </c>
      <c r="T268" s="319" t="e">
        <v>#DIV/0!</v>
      </c>
      <c r="U268" s="239">
        <v>0</v>
      </c>
      <c r="V268" s="239">
        <v>0</v>
      </c>
      <c r="W268" s="239">
        <v>0</v>
      </c>
      <c r="X268" s="239">
        <v>0</v>
      </c>
      <c r="Y268" s="239">
        <v>0</v>
      </c>
      <c r="Z268" s="239">
        <v>0</v>
      </c>
    </row>
    <row r="269" spans="1:26" x14ac:dyDescent="0.3">
      <c r="A269" s="322" t="s">
        <v>684</v>
      </c>
      <c r="B269" s="204">
        <v>0</v>
      </c>
      <c r="C269" s="204">
        <v>0</v>
      </c>
      <c r="D269" s="204">
        <v>0</v>
      </c>
      <c r="E269" s="204">
        <v>0</v>
      </c>
      <c r="F269" s="204">
        <v>0</v>
      </c>
      <c r="G269" s="204">
        <v>0</v>
      </c>
      <c r="H269" s="204">
        <v>0</v>
      </c>
      <c r="I269" s="204">
        <v>0</v>
      </c>
      <c r="J269" s="204">
        <v>0</v>
      </c>
      <c r="K269" s="204">
        <v>0</v>
      </c>
      <c r="L269" s="204">
        <v>0</v>
      </c>
      <c r="M269" s="204">
        <v>0</v>
      </c>
      <c r="N269" s="204">
        <v>0</v>
      </c>
      <c r="O269" s="204">
        <v>0</v>
      </c>
      <c r="P269" s="204">
        <v>0</v>
      </c>
      <c r="Q269" s="204">
        <v>0</v>
      </c>
      <c r="R269" s="204">
        <v>0</v>
      </c>
      <c r="S269" s="239">
        <v>0</v>
      </c>
      <c r="T269" s="319" t="e">
        <v>#DIV/0!</v>
      </c>
      <c r="U269" s="239">
        <v>0</v>
      </c>
      <c r="V269" s="239">
        <v>0</v>
      </c>
      <c r="W269" s="239">
        <v>0</v>
      </c>
      <c r="X269" s="239">
        <v>0</v>
      </c>
      <c r="Y269" s="239">
        <v>0</v>
      </c>
      <c r="Z269" s="239">
        <v>0</v>
      </c>
    </row>
    <row r="270" spans="1:26" x14ac:dyDescent="0.3">
      <c r="A270" s="322" t="s">
        <v>685</v>
      </c>
      <c r="B270" s="204">
        <v>0</v>
      </c>
      <c r="C270" s="204">
        <v>0</v>
      </c>
      <c r="D270" s="204">
        <v>0</v>
      </c>
      <c r="E270" s="204">
        <v>0</v>
      </c>
      <c r="F270" s="204">
        <v>0</v>
      </c>
      <c r="G270" s="204">
        <v>0</v>
      </c>
      <c r="H270" s="204">
        <v>0</v>
      </c>
      <c r="I270" s="204">
        <v>0</v>
      </c>
      <c r="J270" s="204">
        <v>0</v>
      </c>
      <c r="K270" s="204">
        <v>0</v>
      </c>
      <c r="L270" s="204">
        <v>0</v>
      </c>
      <c r="M270" s="204">
        <v>0</v>
      </c>
      <c r="N270" s="204">
        <v>0</v>
      </c>
      <c r="O270" s="204">
        <v>0</v>
      </c>
      <c r="P270" s="204">
        <v>0</v>
      </c>
      <c r="Q270" s="204">
        <v>0</v>
      </c>
      <c r="R270" s="204">
        <v>0</v>
      </c>
      <c r="S270" s="239">
        <v>0</v>
      </c>
      <c r="T270" s="319" t="e">
        <v>#DIV/0!</v>
      </c>
      <c r="U270" s="239">
        <v>0</v>
      </c>
      <c r="V270" s="239">
        <v>0</v>
      </c>
      <c r="W270" s="239">
        <v>0</v>
      </c>
      <c r="X270" s="239">
        <v>0</v>
      </c>
      <c r="Y270" s="239">
        <v>0</v>
      </c>
      <c r="Z270" s="239">
        <v>0</v>
      </c>
    </row>
    <row r="271" spans="1:26" x14ac:dyDescent="0.3">
      <c r="A271" s="322" t="s">
        <v>686</v>
      </c>
      <c r="B271" s="204">
        <v>0</v>
      </c>
      <c r="C271" s="204">
        <v>0</v>
      </c>
      <c r="D271" s="204">
        <v>0</v>
      </c>
      <c r="E271" s="204">
        <v>0</v>
      </c>
      <c r="F271" s="204">
        <v>0</v>
      </c>
      <c r="G271" s="204">
        <v>0</v>
      </c>
      <c r="H271" s="204">
        <v>0</v>
      </c>
      <c r="I271" s="204">
        <v>0</v>
      </c>
      <c r="J271" s="204">
        <v>0</v>
      </c>
      <c r="K271" s="204">
        <v>0</v>
      </c>
      <c r="L271" s="204">
        <v>0</v>
      </c>
      <c r="M271" s="204">
        <v>0</v>
      </c>
      <c r="N271" s="204">
        <v>0</v>
      </c>
      <c r="O271" s="204">
        <v>0</v>
      </c>
      <c r="P271" s="204">
        <v>0</v>
      </c>
      <c r="Q271" s="204">
        <v>0</v>
      </c>
      <c r="R271" s="204">
        <v>0</v>
      </c>
      <c r="S271" s="239">
        <v>0</v>
      </c>
      <c r="T271" s="319" t="e">
        <v>#DIV/0!</v>
      </c>
      <c r="U271" s="239">
        <v>0</v>
      </c>
      <c r="V271" s="239">
        <v>0</v>
      </c>
      <c r="W271" s="239">
        <v>0</v>
      </c>
      <c r="X271" s="239">
        <v>0</v>
      </c>
      <c r="Y271" s="239">
        <v>0</v>
      </c>
      <c r="Z271" s="239">
        <v>0</v>
      </c>
    </row>
    <row r="272" spans="1:26" x14ac:dyDescent="0.3">
      <c r="A272" s="322" t="s">
        <v>687</v>
      </c>
      <c r="B272" s="204">
        <v>0</v>
      </c>
      <c r="C272" s="204">
        <v>0</v>
      </c>
      <c r="D272" s="204">
        <v>0</v>
      </c>
      <c r="E272" s="204">
        <v>0</v>
      </c>
      <c r="F272" s="204">
        <v>0</v>
      </c>
      <c r="G272" s="204">
        <v>0</v>
      </c>
      <c r="H272" s="204">
        <v>0</v>
      </c>
      <c r="I272" s="204">
        <v>0</v>
      </c>
      <c r="J272" s="204">
        <v>0</v>
      </c>
      <c r="K272" s="204">
        <v>0</v>
      </c>
      <c r="L272" s="204">
        <v>0</v>
      </c>
      <c r="M272" s="204">
        <v>0</v>
      </c>
      <c r="N272" s="204">
        <v>0</v>
      </c>
      <c r="O272" s="204">
        <v>0</v>
      </c>
      <c r="P272" s="204">
        <v>0</v>
      </c>
      <c r="Q272" s="204">
        <v>0</v>
      </c>
      <c r="R272" s="204">
        <v>0</v>
      </c>
      <c r="S272" s="239">
        <v>0</v>
      </c>
      <c r="T272" s="319" t="e">
        <v>#DIV/0!</v>
      </c>
      <c r="U272" s="239">
        <v>0</v>
      </c>
      <c r="V272" s="239">
        <v>0</v>
      </c>
      <c r="W272" s="239">
        <v>0</v>
      </c>
      <c r="X272" s="239">
        <v>0</v>
      </c>
      <c r="Y272" s="239">
        <v>0</v>
      </c>
      <c r="Z272" s="239">
        <v>0</v>
      </c>
    </row>
    <row r="273" spans="1:26" x14ac:dyDescent="0.3">
      <c r="A273" s="322" t="s">
        <v>688</v>
      </c>
      <c r="B273" s="204">
        <v>0</v>
      </c>
      <c r="C273" s="204">
        <v>0</v>
      </c>
      <c r="D273" s="204">
        <v>0</v>
      </c>
      <c r="E273" s="204">
        <v>0</v>
      </c>
      <c r="F273" s="204">
        <v>0</v>
      </c>
      <c r="G273" s="204">
        <v>0</v>
      </c>
      <c r="H273" s="204">
        <v>0</v>
      </c>
      <c r="I273" s="204">
        <v>0</v>
      </c>
      <c r="J273" s="204">
        <v>0</v>
      </c>
      <c r="K273" s="204">
        <v>0</v>
      </c>
      <c r="L273" s="204">
        <v>0</v>
      </c>
      <c r="M273" s="204">
        <v>0</v>
      </c>
      <c r="N273" s="204">
        <v>0</v>
      </c>
      <c r="O273" s="204">
        <v>0</v>
      </c>
      <c r="P273" s="204">
        <v>0</v>
      </c>
      <c r="Q273" s="204">
        <v>0</v>
      </c>
      <c r="R273" s="204">
        <v>0</v>
      </c>
      <c r="S273" s="239">
        <v>0</v>
      </c>
      <c r="T273" s="319" t="e">
        <v>#DIV/0!</v>
      </c>
      <c r="U273" s="239">
        <v>0</v>
      </c>
      <c r="V273" s="239">
        <v>0</v>
      </c>
      <c r="W273" s="239">
        <v>0</v>
      </c>
      <c r="X273" s="239">
        <v>0</v>
      </c>
      <c r="Y273" s="239">
        <v>0</v>
      </c>
      <c r="Z273" s="239">
        <v>0</v>
      </c>
    </row>
    <row r="274" spans="1:26" s="321" customFormat="1" x14ac:dyDescent="0.3">
      <c r="A274" s="314" t="s">
        <v>689</v>
      </c>
      <c r="B274" s="320">
        <v>0</v>
      </c>
      <c r="C274" s="320">
        <v>0</v>
      </c>
      <c r="D274" s="320">
        <v>0</v>
      </c>
      <c r="E274" s="320">
        <v>0</v>
      </c>
      <c r="F274" s="320">
        <v>0</v>
      </c>
      <c r="G274" s="320">
        <v>0</v>
      </c>
      <c r="H274" s="320">
        <v>0</v>
      </c>
      <c r="I274" s="320">
        <v>0</v>
      </c>
      <c r="J274" s="320">
        <v>0</v>
      </c>
      <c r="K274" s="320">
        <v>0</v>
      </c>
      <c r="L274" s="320">
        <v>0</v>
      </c>
      <c r="M274" s="320">
        <v>0</v>
      </c>
      <c r="N274" s="320">
        <v>0</v>
      </c>
      <c r="O274" s="320">
        <v>0</v>
      </c>
      <c r="P274" s="320">
        <v>0</v>
      </c>
      <c r="Q274" s="320">
        <v>0</v>
      </c>
      <c r="R274" s="320">
        <v>0</v>
      </c>
      <c r="S274" s="316">
        <v>0</v>
      </c>
      <c r="T274" s="317" t="e">
        <v>#DIV/0!</v>
      </c>
      <c r="U274" s="316">
        <v>0</v>
      </c>
      <c r="V274" s="316">
        <v>0</v>
      </c>
      <c r="W274" s="316">
        <v>0</v>
      </c>
      <c r="X274" s="316">
        <v>0</v>
      </c>
      <c r="Y274" s="316">
        <v>0</v>
      </c>
      <c r="Z274" s="316">
        <v>0</v>
      </c>
    </row>
    <row r="275" spans="1:26" x14ac:dyDescent="0.3">
      <c r="A275" s="308" t="s">
        <v>690</v>
      </c>
      <c r="B275" s="309">
        <v>0</v>
      </c>
      <c r="C275" s="309">
        <v>0</v>
      </c>
      <c r="D275" s="309">
        <v>0</v>
      </c>
      <c r="E275" s="309">
        <v>0</v>
      </c>
      <c r="F275" s="309">
        <v>0</v>
      </c>
      <c r="G275" s="309">
        <v>0</v>
      </c>
      <c r="H275" s="309">
        <v>0</v>
      </c>
      <c r="I275" s="309">
        <v>0</v>
      </c>
      <c r="J275" s="309">
        <v>0</v>
      </c>
      <c r="K275" s="309">
        <v>0</v>
      </c>
      <c r="L275" s="309">
        <v>0</v>
      </c>
      <c r="M275" s="309">
        <v>0</v>
      </c>
      <c r="N275" s="309">
        <v>0</v>
      </c>
      <c r="O275" s="309">
        <v>0</v>
      </c>
      <c r="P275" s="309">
        <v>0</v>
      </c>
      <c r="Q275" s="309">
        <v>0</v>
      </c>
      <c r="R275" s="309">
        <v>0</v>
      </c>
      <c r="S275" s="310">
        <v>0</v>
      </c>
      <c r="T275" s="311" t="e">
        <v>#DIV/0!</v>
      </c>
      <c r="U275" s="310">
        <v>0</v>
      </c>
      <c r="V275" s="310">
        <v>0</v>
      </c>
      <c r="W275" s="310">
        <v>0</v>
      </c>
      <c r="X275" s="310">
        <v>0</v>
      </c>
      <c r="Y275" s="310">
        <v>0</v>
      </c>
      <c r="Z275" s="310">
        <v>0</v>
      </c>
    </row>
    <row r="276" spans="1:26" x14ac:dyDescent="0.3">
      <c r="A276" s="314" t="s">
        <v>691</v>
      </c>
      <c r="B276" s="315">
        <v>0</v>
      </c>
      <c r="C276" s="315">
        <v>0</v>
      </c>
      <c r="D276" s="315">
        <v>0</v>
      </c>
      <c r="E276" s="315">
        <v>0</v>
      </c>
      <c r="F276" s="315">
        <v>0</v>
      </c>
      <c r="G276" s="315">
        <v>0</v>
      </c>
      <c r="H276" s="315">
        <v>0</v>
      </c>
      <c r="I276" s="315">
        <v>0</v>
      </c>
      <c r="J276" s="315">
        <v>0</v>
      </c>
      <c r="K276" s="315">
        <v>0</v>
      </c>
      <c r="L276" s="315">
        <v>0</v>
      </c>
      <c r="M276" s="315">
        <v>0</v>
      </c>
      <c r="N276" s="315">
        <v>0</v>
      </c>
      <c r="O276" s="315">
        <v>0</v>
      </c>
      <c r="P276" s="315">
        <v>0</v>
      </c>
      <c r="Q276" s="315">
        <v>0</v>
      </c>
      <c r="R276" s="315">
        <v>0</v>
      </c>
      <c r="S276" s="316">
        <v>0</v>
      </c>
      <c r="T276" s="317" t="e">
        <v>#DIV/0!</v>
      </c>
      <c r="U276" s="316">
        <v>0</v>
      </c>
      <c r="V276" s="316">
        <v>0</v>
      </c>
      <c r="W276" s="316">
        <v>0</v>
      </c>
      <c r="X276" s="316">
        <v>0</v>
      </c>
      <c r="Y276" s="316">
        <v>0</v>
      </c>
      <c r="Z276" s="316">
        <v>0</v>
      </c>
    </row>
    <row r="277" spans="1:26" x14ac:dyDescent="0.3">
      <c r="A277" s="322" t="s">
        <v>692</v>
      </c>
      <c r="B277" s="204">
        <v>0</v>
      </c>
      <c r="C277" s="204">
        <v>0</v>
      </c>
      <c r="D277" s="204">
        <v>0</v>
      </c>
      <c r="E277" s="204">
        <v>0</v>
      </c>
      <c r="F277" s="204">
        <v>0</v>
      </c>
      <c r="G277" s="204">
        <v>0</v>
      </c>
      <c r="H277" s="204">
        <v>0</v>
      </c>
      <c r="I277" s="204">
        <v>0</v>
      </c>
      <c r="J277" s="204">
        <v>0</v>
      </c>
      <c r="K277" s="204">
        <v>0</v>
      </c>
      <c r="L277" s="204">
        <v>0</v>
      </c>
      <c r="M277" s="204">
        <v>0</v>
      </c>
      <c r="N277" s="204">
        <v>0</v>
      </c>
      <c r="O277" s="204">
        <v>0</v>
      </c>
      <c r="P277" s="204">
        <v>0</v>
      </c>
      <c r="Q277" s="204">
        <v>0</v>
      </c>
      <c r="R277" s="204">
        <v>0</v>
      </c>
      <c r="S277" s="239">
        <v>0</v>
      </c>
      <c r="T277" s="319" t="e">
        <v>#DIV/0!</v>
      </c>
      <c r="U277" s="239">
        <v>0</v>
      </c>
      <c r="V277" s="239">
        <v>0</v>
      </c>
      <c r="W277" s="239">
        <v>0</v>
      </c>
      <c r="X277" s="239">
        <v>0</v>
      </c>
      <c r="Y277" s="239">
        <v>0</v>
      </c>
      <c r="Z277" s="239">
        <v>0</v>
      </c>
    </row>
    <row r="278" spans="1:26" x14ac:dyDescent="0.3">
      <c r="A278" s="322" t="s">
        <v>693</v>
      </c>
      <c r="B278" s="204">
        <v>0</v>
      </c>
      <c r="C278" s="204">
        <v>0</v>
      </c>
      <c r="D278" s="204">
        <v>0</v>
      </c>
      <c r="E278" s="204">
        <v>0</v>
      </c>
      <c r="F278" s="204">
        <v>0</v>
      </c>
      <c r="G278" s="204">
        <v>0</v>
      </c>
      <c r="H278" s="204">
        <v>0</v>
      </c>
      <c r="I278" s="204">
        <v>0</v>
      </c>
      <c r="J278" s="204">
        <v>0</v>
      </c>
      <c r="K278" s="204">
        <v>0</v>
      </c>
      <c r="L278" s="204">
        <v>0</v>
      </c>
      <c r="M278" s="204">
        <v>0</v>
      </c>
      <c r="N278" s="204">
        <v>0</v>
      </c>
      <c r="O278" s="204">
        <v>0</v>
      </c>
      <c r="P278" s="204">
        <v>0</v>
      </c>
      <c r="Q278" s="204">
        <v>0</v>
      </c>
      <c r="R278" s="204">
        <v>0</v>
      </c>
      <c r="S278" s="239">
        <v>0</v>
      </c>
      <c r="T278" s="319" t="e">
        <v>#DIV/0!</v>
      </c>
      <c r="U278" s="239">
        <v>0</v>
      </c>
      <c r="V278" s="239">
        <v>0</v>
      </c>
      <c r="W278" s="239">
        <v>0</v>
      </c>
      <c r="X278" s="239">
        <v>0</v>
      </c>
      <c r="Y278" s="239">
        <v>0</v>
      </c>
      <c r="Z278" s="239">
        <v>0</v>
      </c>
    </row>
    <row r="279" spans="1:26" x14ac:dyDescent="0.3">
      <c r="A279" s="322" t="s">
        <v>694</v>
      </c>
      <c r="B279" s="204">
        <v>0</v>
      </c>
      <c r="C279" s="204">
        <v>0</v>
      </c>
      <c r="D279" s="204">
        <v>0</v>
      </c>
      <c r="E279" s="204">
        <v>0</v>
      </c>
      <c r="F279" s="204">
        <v>0</v>
      </c>
      <c r="G279" s="204">
        <v>0</v>
      </c>
      <c r="H279" s="204">
        <v>0</v>
      </c>
      <c r="I279" s="204">
        <v>0</v>
      </c>
      <c r="J279" s="204">
        <v>0</v>
      </c>
      <c r="K279" s="204">
        <v>0</v>
      </c>
      <c r="L279" s="204">
        <v>0</v>
      </c>
      <c r="M279" s="204">
        <v>0</v>
      </c>
      <c r="N279" s="204">
        <v>0</v>
      </c>
      <c r="O279" s="204">
        <v>0</v>
      </c>
      <c r="P279" s="204">
        <v>0</v>
      </c>
      <c r="Q279" s="204">
        <v>0</v>
      </c>
      <c r="R279" s="204">
        <v>0</v>
      </c>
      <c r="S279" s="239">
        <v>0</v>
      </c>
      <c r="T279" s="319" t="e">
        <v>#DIV/0!</v>
      </c>
      <c r="U279" s="239">
        <v>0</v>
      </c>
      <c r="V279" s="239">
        <v>0</v>
      </c>
      <c r="W279" s="239">
        <v>0</v>
      </c>
      <c r="X279" s="239">
        <v>0</v>
      </c>
      <c r="Y279" s="239">
        <v>0</v>
      </c>
      <c r="Z279" s="239">
        <v>0</v>
      </c>
    </row>
    <row r="280" spans="1:26" x14ac:dyDescent="0.3">
      <c r="A280" s="322" t="s">
        <v>695</v>
      </c>
      <c r="B280" s="204">
        <v>0</v>
      </c>
      <c r="C280" s="204">
        <v>0</v>
      </c>
      <c r="D280" s="204">
        <v>0</v>
      </c>
      <c r="E280" s="204">
        <v>0</v>
      </c>
      <c r="F280" s="204">
        <v>0</v>
      </c>
      <c r="G280" s="204">
        <v>0</v>
      </c>
      <c r="H280" s="204">
        <v>0</v>
      </c>
      <c r="I280" s="204">
        <v>0</v>
      </c>
      <c r="J280" s="204">
        <v>0</v>
      </c>
      <c r="K280" s="204">
        <v>0</v>
      </c>
      <c r="L280" s="204">
        <v>0</v>
      </c>
      <c r="M280" s="204">
        <v>0</v>
      </c>
      <c r="N280" s="204">
        <v>0</v>
      </c>
      <c r="O280" s="204">
        <v>0</v>
      </c>
      <c r="P280" s="204">
        <v>0</v>
      </c>
      <c r="Q280" s="204">
        <v>0</v>
      </c>
      <c r="R280" s="204">
        <v>0</v>
      </c>
      <c r="S280" s="239">
        <v>0</v>
      </c>
      <c r="T280" s="319" t="e">
        <v>#DIV/0!</v>
      </c>
      <c r="U280" s="239">
        <v>0</v>
      </c>
      <c r="V280" s="239">
        <v>0</v>
      </c>
      <c r="W280" s="239">
        <v>0</v>
      </c>
      <c r="X280" s="239">
        <v>0</v>
      </c>
      <c r="Y280" s="239">
        <v>0</v>
      </c>
      <c r="Z280" s="239">
        <v>0</v>
      </c>
    </row>
    <row r="281" spans="1:26" x14ac:dyDescent="0.3">
      <c r="A281" s="322" t="s">
        <v>696</v>
      </c>
      <c r="B281" s="204">
        <v>0</v>
      </c>
      <c r="C281" s="204">
        <v>0</v>
      </c>
      <c r="D281" s="204">
        <v>0</v>
      </c>
      <c r="E281" s="204">
        <v>0</v>
      </c>
      <c r="F281" s="204">
        <v>0</v>
      </c>
      <c r="G281" s="204">
        <v>0</v>
      </c>
      <c r="H281" s="204">
        <v>0</v>
      </c>
      <c r="I281" s="204">
        <v>0</v>
      </c>
      <c r="J281" s="204">
        <v>0</v>
      </c>
      <c r="K281" s="204">
        <v>0</v>
      </c>
      <c r="L281" s="204">
        <v>0</v>
      </c>
      <c r="M281" s="204">
        <v>0</v>
      </c>
      <c r="N281" s="204">
        <v>0</v>
      </c>
      <c r="O281" s="204">
        <v>0</v>
      </c>
      <c r="P281" s="204">
        <v>0</v>
      </c>
      <c r="Q281" s="204">
        <v>0</v>
      </c>
      <c r="R281" s="204">
        <v>0</v>
      </c>
      <c r="S281" s="239">
        <v>0</v>
      </c>
      <c r="T281" s="319" t="e">
        <v>#DIV/0!</v>
      </c>
      <c r="U281" s="239">
        <v>0</v>
      </c>
      <c r="V281" s="239">
        <v>0</v>
      </c>
      <c r="W281" s="239">
        <v>0</v>
      </c>
      <c r="X281" s="239">
        <v>0</v>
      </c>
      <c r="Y281" s="239">
        <v>0</v>
      </c>
      <c r="Z281" s="239">
        <v>0</v>
      </c>
    </row>
    <row r="282" spans="1:26" x14ac:dyDescent="0.3">
      <c r="A282" s="322" t="s">
        <v>697</v>
      </c>
      <c r="B282" s="204">
        <v>0</v>
      </c>
      <c r="C282" s="204">
        <v>0</v>
      </c>
      <c r="D282" s="204">
        <v>0</v>
      </c>
      <c r="E282" s="204">
        <v>0</v>
      </c>
      <c r="F282" s="204">
        <v>0</v>
      </c>
      <c r="G282" s="204">
        <v>0</v>
      </c>
      <c r="H282" s="204">
        <v>0</v>
      </c>
      <c r="I282" s="204">
        <v>0</v>
      </c>
      <c r="J282" s="204">
        <v>0</v>
      </c>
      <c r="K282" s="204">
        <v>0</v>
      </c>
      <c r="L282" s="204">
        <v>0</v>
      </c>
      <c r="M282" s="204">
        <v>0</v>
      </c>
      <c r="N282" s="204">
        <v>0</v>
      </c>
      <c r="O282" s="204">
        <v>0</v>
      </c>
      <c r="P282" s="204">
        <v>0</v>
      </c>
      <c r="Q282" s="204">
        <v>0</v>
      </c>
      <c r="R282" s="204">
        <v>0</v>
      </c>
      <c r="S282" s="239">
        <v>0</v>
      </c>
      <c r="T282" s="319" t="e">
        <v>#DIV/0!</v>
      </c>
      <c r="U282" s="239">
        <v>0</v>
      </c>
      <c r="V282" s="239">
        <v>0</v>
      </c>
      <c r="W282" s="239">
        <v>0</v>
      </c>
      <c r="X282" s="239">
        <v>0</v>
      </c>
      <c r="Y282" s="239">
        <v>0</v>
      </c>
      <c r="Z282" s="239">
        <v>0</v>
      </c>
    </row>
    <row r="283" spans="1:26" x14ac:dyDescent="0.3">
      <c r="A283" s="322" t="s">
        <v>698</v>
      </c>
      <c r="B283" s="204">
        <v>0</v>
      </c>
      <c r="C283" s="204">
        <v>0</v>
      </c>
      <c r="D283" s="204">
        <v>0</v>
      </c>
      <c r="E283" s="204">
        <v>0</v>
      </c>
      <c r="F283" s="204">
        <v>0</v>
      </c>
      <c r="G283" s="204">
        <v>0</v>
      </c>
      <c r="H283" s="204">
        <v>0</v>
      </c>
      <c r="I283" s="204">
        <v>0</v>
      </c>
      <c r="J283" s="204">
        <v>0</v>
      </c>
      <c r="K283" s="204">
        <v>0</v>
      </c>
      <c r="L283" s="204">
        <v>0</v>
      </c>
      <c r="M283" s="204">
        <v>0</v>
      </c>
      <c r="N283" s="204">
        <v>0</v>
      </c>
      <c r="O283" s="204">
        <v>0</v>
      </c>
      <c r="P283" s="204">
        <v>0</v>
      </c>
      <c r="Q283" s="204">
        <v>0</v>
      </c>
      <c r="R283" s="204">
        <v>0</v>
      </c>
      <c r="S283" s="239">
        <v>0</v>
      </c>
      <c r="T283" s="319" t="e">
        <v>#DIV/0!</v>
      </c>
      <c r="U283" s="239">
        <v>0</v>
      </c>
      <c r="V283" s="239">
        <v>0</v>
      </c>
      <c r="W283" s="239">
        <v>0</v>
      </c>
      <c r="X283" s="239">
        <v>0</v>
      </c>
      <c r="Y283" s="239">
        <v>0</v>
      </c>
      <c r="Z283" s="239">
        <v>0</v>
      </c>
    </row>
    <row r="284" spans="1:26" x14ac:dyDescent="0.3">
      <c r="A284" s="322" t="s">
        <v>699</v>
      </c>
      <c r="B284" s="204">
        <v>0</v>
      </c>
      <c r="C284" s="204">
        <v>0</v>
      </c>
      <c r="D284" s="204">
        <v>0</v>
      </c>
      <c r="E284" s="204">
        <v>0</v>
      </c>
      <c r="F284" s="204">
        <v>0</v>
      </c>
      <c r="G284" s="204">
        <v>0</v>
      </c>
      <c r="H284" s="204">
        <v>0</v>
      </c>
      <c r="I284" s="204">
        <v>0</v>
      </c>
      <c r="J284" s="204">
        <v>0</v>
      </c>
      <c r="K284" s="204">
        <v>0</v>
      </c>
      <c r="L284" s="204">
        <v>0</v>
      </c>
      <c r="M284" s="204">
        <v>0</v>
      </c>
      <c r="N284" s="204">
        <v>0</v>
      </c>
      <c r="O284" s="204">
        <v>0</v>
      </c>
      <c r="P284" s="204">
        <v>0</v>
      </c>
      <c r="Q284" s="204">
        <v>0</v>
      </c>
      <c r="R284" s="204">
        <v>0</v>
      </c>
      <c r="S284" s="239">
        <v>0</v>
      </c>
      <c r="T284" s="319" t="e">
        <v>#DIV/0!</v>
      </c>
      <c r="U284" s="239">
        <v>0</v>
      </c>
      <c r="V284" s="239">
        <v>0</v>
      </c>
      <c r="W284" s="239">
        <v>0</v>
      </c>
      <c r="X284" s="239">
        <v>0</v>
      </c>
      <c r="Y284" s="239">
        <v>0</v>
      </c>
      <c r="Z284" s="239">
        <v>0</v>
      </c>
    </row>
    <row r="285" spans="1:26" x14ac:dyDescent="0.3">
      <c r="A285" s="322" t="s">
        <v>700</v>
      </c>
      <c r="B285" s="204">
        <v>0</v>
      </c>
      <c r="C285" s="204">
        <v>0</v>
      </c>
      <c r="D285" s="204">
        <v>0</v>
      </c>
      <c r="E285" s="204">
        <v>0</v>
      </c>
      <c r="F285" s="204">
        <v>0</v>
      </c>
      <c r="G285" s="204">
        <v>0</v>
      </c>
      <c r="H285" s="204">
        <v>0</v>
      </c>
      <c r="I285" s="204">
        <v>0</v>
      </c>
      <c r="J285" s="204">
        <v>0</v>
      </c>
      <c r="K285" s="204">
        <v>0</v>
      </c>
      <c r="L285" s="204">
        <v>0</v>
      </c>
      <c r="M285" s="204">
        <v>0</v>
      </c>
      <c r="N285" s="204">
        <v>0</v>
      </c>
      <c r="O285" s="204">
        <v>0</v>
      </c>
      <c r="P285" s="204">
        <v>0</v>
      </c>
      <c r="Q285" s="204">
        <v>0</v>
      </c>
      <c r="R285" s="204">
        <v>0</v>
      </c>
      <c r="S285" s="239">
        <v>0</v>
      </c>
      <c r="T285" s="319" t="e">
        <v>#DIV/0!</v>
      </c>
      <c r="U285" s="239">
        <v>0</v>
      </c>
      <c r="V285" s="239">
        <v>0</v>
      </c>
      <c r="W285" s="239">
        <v>0</v>
      </c>
      <c r="X285" s="239">
        <v>0</v>
      </c>
      <c r="Y285" s="239">
        <v>0</v>
      </c>
      <c r="Z285" s="239">
        <v>0</v>
      </c>
    </row>
    <row r="286" spans="1:26" x14ac:dyDescent="0.3">
      <c r="A286" s="322" t="s">
        <v>701</v>
      </c>
      <c r="B286" s="204">
        <v>0</v>
      </c>
      <c r="C286" s="204">
        <v>0</v>
      </c>
      <c r="D286" s="204">
        <v>0</v>
      </c>
      <c r="E286" s="204">
        <v>0</v>
      </c>
      <c r="F286" s="204">
        <v>0</v>
      </c>
      <c r="G286" s="204">
        <v>0</v>
      </c>
      <c r="H286" s="204">
        <v>0</v>
      </c>
      <c r="I286" s="204">
        <v>0</v>
      </c>
      <c r="J286" s="204">
        <v>0</v>
      </c>
      <c r="K286" s="204">
        <v>0</v>
      </c>
      <c r="L286" s="204">
        <v>0</v>
      </c>
      <c r="M286" s="204">
        <v>0</v>
      </c>
      <c r="N286" s="204">
        <v>0</v>
      </c>
      <c r="O286" s="204">
        <v>0</v>
      </c>
      <c r="P286" s="204">
        <v>0</v>
      </c>
      <c r="Q286" s="204">
        <v>0</v>
      </c>
      <c r="R286" s="204">
        <v>0</v>
      </c>
      <c r="S286" s="239">
        <v>0</v>
      </c>
      <c r="T286" s="319" t="e">
        <v>#DIV/0!</v>
      </c>
      <c r="U286" s="239">
        <v>0</v>
      </c>
      <c r="V286" s="239">
        <v>0</v>
      </c>
      <c r="W286" s="239">
        <v>0</v>
      </c>
      <c r="X286" s="239">
        <v>0</v>
      </c>
      <c r="Y286" s="239">
        <v>0</v>
      </c>
      <c r="Z286" s="239">
        <v>0</v>
      </c>
    </row>
    <row r="287" spans="1:26" x14ac:dyDescent="0.3">
      <c r="A287" s="322" t="s">
        <v>702</v>
      </c>
      <c r="B287" s="204">
        <v>0</v>
      </c>
      <c r="C287" s="204">
        <v>0</v>
      </c>
      <c r="D287" s="204">
        <v>0</v>
      </c>
      <c r="E287" s="204">
        <v>0</v>
      </c>
      <c r="F287" s="204">
        <v>0</v>
      </c>
      <c r="G287" s="204">
        <v>0</v>
      </c>
      <c r="H287" s="204">
        <v>0</v>
      </c>
      <c r="I287" s="204">
        <v>0</v>
      </c>
      <c r="J287" s="204">
        <v>0</v>
      </c>
      <c r="K287" s="204">
        <v>0</v>
      </c>
      <c r="L287" s="204">
        <v>0</v>
      </c>
      <c r="M287" s="204">
        <v>0</v>
      </c>
      <c r="N287" s="204">
        <v>0</v>
      </c>
      <c r="O287" s="204">
        <v>0</v>
      </c>
      <c r="P287" s="204">
        <v>0</v>
      </c>
      <c r="Q287" s="204">
        <v>0</v>
      </c>
      <c r="R287" s="204">
        <v>0</v>
      </c>
      <c r="S287" s="239">
        <v>0</v>
      </c>
      <c r="T287" s="319" t="e">
        <v>#DIV/0!</v>
      </c>
      <c r="U287" s="239">
        <v>0</v>
      </c>
      <c r="V287" s="239">
        <v>0</v>
      </c>
      <c r="W287" s="239">
        <v>0</v>
      </c>
      <c r="X287" s="239">
        <v>0</v>
      </c>
      <c r="Y287" s="239">
        <v>0</v>
      </c>
      <c r="Z287" s="239">
        <v>0</v>
      </c>
    </row>
    <row r="288" spans="1:26" x14ac:dyDescent="0.3">
      <c r="A288" s="322" t="s">
        <v>703</v>
      </c>
      <c r="B288" s="204">
        <v>0</v>
      </c>
      <c r="C288" s="204">
        <v>0</v>
      </c>
      <c r="D288" s="204">
        <v>0</v>
      </c>
      <c r="E288" s="204">
        <v>0</v>
      </c>
      <c r="F288" s="204">
        <v>0</v>
      </c>
      <c r="G288" s="204">
        <v>0</v>
      </c>
      <c r="H288" s="204">
        <v>0</v>
      </c>
      <c r="I288" s="204">
        <v>0</v>
      </c>
      <c r="J288" s="204">
        <v>0</v>
      </c>
      <c r="K288" s="204">
        <v>0</v>
      </c>
      <c r="L288" s="204">
        <v>0</v>
      </c>
      <c r="M288" s="204">
        <v>0</v>
      </c>
      <c r="N288" s="204">
        <v>0</v>
      </c>
      <c r="O288" s="204">
        <v>0</v>
      </c>
      <c r="P288" s="204">
        <v>0</v>
      </c>
      <c r="Q288" s="204">
        <v>0</v>
      </c>
      <c r="R288" s="204">
        <v>0</v>
      </c>
      <c r="S288" s="239">
        <v>0</v>
      </c>
      <c r="T288" s="319" t="e">
        <v>#DIV/0!</v>
      </c>
      <c r="U288" s="239">
        <v>0</v>
      </c>
      <c r="V288" s="239">
        <v>0</v>
      </c>
      <c r="W288" s="239">
        <v>0</v>
      </c>
      <c r="X288" s="239">
        <v>0</v>
      </c>
      <c r="Y288" s="239">
        <v>0</v>
      </c>
      <c r="Z288" s="239">
        <v>0</v>
      </c>
    </row>
    <row r="289" spans="1:26" x14ac:dyDescent="0.3">
      <c r="A289" s="322" t="s">
        <v>704</v>
      </c>
      <c r="B289" s="204">
        <v>0</v>
      </c>
      <c r="C289" s="204">
        <v>0</v>
      </c>
      <c r="D289" s="204">
        <v>0</v>
      </c>
      <c r="E289" s="204">
        <v>0</v>
      </c>
      <c r="F289" s="204">
        <v>0</v>
      </c>
      <c r="G289" s="204">
        <v>0</v>
      </c>
      <c r="H289" s="204">
        <v>0</v>
      </c>
      <c r="I289" s="204">
        <v>0</v>
      </c>
      <c r="J289" s="204">
        <v>0</v>
      </c>
      <c r="K289" s="204">
        <v>0</v>
      </c>
      <c r="L289" s="204">
        <v>0</v>
      </c>
      <c r="M289" s="204">
        <v>0</v>
      </c>
      <c r="N289" s="204">
        <v>0</v>
      </c>
      <c r="O289" s="204">
        <v>0</v>
      </c>
      <c r="P289" s="204">
        <v>0</v>
      </c>
      <c r="Q289" s="204">
        <v>0</v>
      </c>
      <c r="R289" s="204">
        <v>0</v>
      </c>
      <c r="S289" s="239">
        <v>0</v>
      </c>
      <c r="T289" s="319" t="e">
        <v>#DIV/0!</v>
      </c>
      <c r="U289" s="239">
        <v>0</v>
      </c>
      <c r="V289" s="239">
        <v>0</v>
      </c>
      <c r="W289" s="239">
        <v>0</v>
      </c>
      <c r="X289" s="239">
        <v>0</v>
      </c>
      <c r="Y289" s="239">
        <v>0</v>
      </c>
      <c r="Z289" s="239">
        <v>0</v>
      </c>
    </row>
    <row r="290" spans="1:26" x14ac:dyDescent="0.3">
      <c r="A290" s="322" t="s">
        <v>705</v>
      </c>
      <c r="B290" s="204">
        <v>0</v>
      </c>
      <c r="C290" s="204">
        <v>0</v>
      </c>
      <c r="D290" s="204">
        <v>0</v>
      </c>
      <c r="E290" s="204">
        <v>0</v>
      </c>
      <c r="F290" s="204">
        <v>0</v>
      </c>
      <c r="G290" s="204">
        <v>0</v>
      </c>
      <c r="H290" s="204">
        <v>0</v>
      </c>
      <c r="I290" s="204">
        <v>0</v>
      </c>
      <c r="J290" s="204">
        <v>0</v>
      </c>
      <c r="K290" s="204">
        <v>0</v>
      </c>
      <c r="L290" s="204">
        <v>0</v>
      </c>
      <c r="M290" s="204">
        <v>0</v>
      </c>
      <c r="N290" s="204">
        <v>0</v>
      </c>
      <c r="O290" s="204">
        <v>0</v>
      </c>
      <c r="P290" s="204">
        <v>0</v>
      </c>
      <c r="Q290" s="204">
        <v>0</v>
      </c>
      <c r="R290" s="204">
        <v>0</v>
      </c>
      <c r="S290" s="239">
        <v>0</v>
      </c>
      <c r="T290" s="319" t="e">
        <v>#DIV/0!</v>
      </c>
      <c r="U290" s="239">
        <v>0</v>
      </c>
      <c r="V290" s="239">
        <v>0</v>
      </c>
      <c r="W290" s="239">
        <v>0</v>
      </c>
      <c r="X290" s="239">
        <v>0</v>
      </c>
      <c r="Y290" s="239">
        <v>0</v>
      </c>
      <c r="Z290" s="239">
        <v>0</v>
      </c>
    </row>
    <row r="291" spans="1:26" x14ac:dyDescent="0.3">
      <c r="A291" s="322" t="s">
        <v>706</v>
      </c>
      <c r="B291" s="204">
        <v>0</v>
      </c>
      <c r="C291" s="204">
        <v>0</v>
      </c>
      <c r="D291" s="204">
        <v>0</v>
      </c>
      <c r="E291" s="204">
        <v>0</v>
      </c>
      <c r="F291" s="204">
        <v>0</v>
      </c>
      <c r="G291" s="204">
        <v>0</v>
      </c>
      <c r="H291" s="204">
        <v>0</v>
      </c>
      <c r="I291" s="204">
        <v>0</v>
      </c>
      <c r="J291" s="204">
        <v>0</v>
      </c>
      <c r="K291" s="204">
        <v>0</v>
      </c>
      <c r="L291" s="204">
        <v>0</v>
      </c>
      <c r="M291" s="204">
        <v>0</v>
      </c>
      <c r="N291" s="204">
        <v>0</v>
      </c>
      <c r="O291" s="204">
        <v>0</v>
      </c>
      <c r="P291" s="204">
        <v>0</v>
      </c>
      <c r="Q291" s="204">
        <v>0</v>
      </c>
      <c r="R291" s="204">
        <v>0</v>
      </c>
      <c r="S291" s="239">
        <v>0</v>
      </c>
      <c r="T291" s="319" t="e">
        <v>#DIV/0!</v>
      </c>
      <c r="U291" s="239">
        <v>0</v>
      </c>
      <c r="V291" s="239">
        <v>0</v>
      </c>
      <c r="W291" s="239">
        <v>0</v>
      </c>
      <c r="X291" s="239">
        <v>0</v>
      </c>
      <c r="Y291" s="239">
        <v>0</v>
      </c>
      <c r="Z291" s="239">
        <v>0</v>
      </c>
    </row>
    <row r="292" spans="1:26" x14ac:dyDescent="0.3">
      <c r="A292" s="322" t="s">
        <v>707</v>
      </c>
      <c r="B292" s="204">
        <v>0</v>
      </c>
      <c r="C292" s="204">
        <v>0</v>
      </c>
      <c r="D292" s="204">
        <v>0</v>
      </c>
      <c r="E292" s="204">
        <v>0</v>
      </c>
      <c r="F292" s="204">
        <v>0</v>
      </c>
      <c r="G292" s="204">
        <v>0</v>
      </c>
      <c r="H292" s="204">
        <v>0</v>
      </c>
      <c r="I292" s="204">
        <v>0</v>
      </c>
      <c r="J292" s="204">
        <v>0</v>
      </c>
      <c r="K292" s="204">
        <v>0</v>
      </c>
      <c r="L292" s="204">
        <v>0</v>
      </c>
      <c r="M292" s="204">
        <v>0</v>
      </c>
      <c r="N292" s="204">
        <v>0</v>
      </c>
      <c r="O292" s="204">
        <v>0</v>
      </c>
      <c r="P292" s="204">
        <v>0</v>
      </c>
      <c r="Q292" s="204">
        <v>0</v>
      </c>
      <c r="R292" s="204">
        <v>0</v>
      </c>
      <c r="S292" s="239">
        <v>0</v>
      </c>
      <c r="T292" s="319" t="e">
        <v>#DIV/0!</v>
      </c>
      <c r="U292" s="239">
        <v>0</v>
      </c>
      <c r="V292" s="239">
        <v>0</v>
      </c>
      <c r="W292" s="239">
        <v>0</v>
      </c>
      <c r="X292" s="239">
        <v>0</v>
      </c>
      <c r="Y292" s="239">
        <v>0</v>
      </c>
      <c r="Z292" s="239">
        <v>0</v>
      </c>
    </row>
    <row r="293" spans="1:26" x14ac:dyDescent="0.3">
      <c r="A293" s="322" t="s">
        <v>708</v>
      </c>
      <c r="B293" s="204">
        <v>0</v>
      </c>
      <c r="C293" s="204">
        <v>0</v>
      </c>
      <c r="D293" s="204">
        <v>0</v>
      </c>
      <c r="E293" s="204">
        <v>0</v>
      </c>
      <c r="F293" s="204">
        <v>0</v>
      </c>
      <c r="G293" s="204">
        <v>0</v>
      </c>
      <c r="H293" s="204">
        <v>0</v>
      </c>
      <c r="I293" s="204">
        <v>0</v>
      </c>
      <c r="J293" s="204">
        <v>0</v>
      </c>
      <c r="K293" s="204">
        <v>0</v>
      </c>
      <c r="L293" s="204">
        <v>0</v>
      </c>
      <c r="M293" s="204">
        <v>0</v>
      </c>
      <c r="N293" s="204">
        <v>0</v>
      </c>
      <c r="O293" s="204">
        <v>0</v>
      </c>
      <c r="P293" s="204">
        <v>0</v>
      </c>
      <c r="Q293" s="204">
        <v>0</v>
      </c>
      <c r="R293" s="204">
        <v>0</v>
      </c>
      <c r="S293" s="239">
        <v>0</v>
      </c>
      <c r="T293" s="319" t="e">
        <v>#DIV/0!</v>
      </c>
      <c r="U293" s="239">
        <v>0</v>
      </c>
      <c r="V293" s="239">
        <v>0</v>
      </c>
      <c r="W293" s="239">
        <v>0</v>
      </c>
      <c r="X293" s="239">
        <v>0</v>
      </c>
      <c r="Y293" s="239">
        <v>0</v>
      </c>
      <c r="Z293" s="239">
        <v>0</v>
      </c>
    </row>
    <row r="294" spans="1:26" x14ac:dyDescent="0.3">
      <c r="A294" s="322" t="s">
        <v>709</v>
      </c>
      <c r="B294" s="204">
        <v>0</v>
      </c>
      <c r="C294" s="204">
        <v>0</v>
      </c>
      <c r="D294" s="204">
        <v>0</v>
      </c>
      <c r="E294" s="204">
        <v>0</v>
      </c>
      <c r="F294" s="204">
        <v>0</v>
      </c>
      <c r="G294" s="204">
        <v>0</v>
      </c>
      <c r="H294" s="204">
        <v>0</v>
      </c>
      <c r="I294" s="204">
        <v>0</v>
      </c>
      <c r="J294" s="204">
        <v>0</v>
      </c>
      <c r="K294" s="204">
        <v>0</v>
      </c>
      <c r="L294" s="204">
        <v>0</v>
      </c>
      <c r="M294" s="204">
        <v>0</v>
      </c>
      <c r="N294" s="204">
        <v>0</v>
      </c>
      <c r="O294" s="204">
        <v>0</v>
      </c>
      <c r="P294" s="204">
        <v>0</v>
      </c>
      <c r="Q294" s="204">
        <v>0</v>
      </c>
      <c r="R294" s="204">
        <v>0</v>
      </c>
      <c r="S294" s="239">
        <v>0</v>
      </c>
      <c r="T294" s="319" t="e">
        <v>#DIV/0!</v>
      </c>
      <c r="U294" s="239">
        <v>0</v>
      </c>
      <c r="V294" s="239">
        <v>0</v>
      </c>
      <c r="W294" s="239">
        <v>0</v>
      </c>
      <c r="X294" s="239">
        <v>0</v>
      </c>
      <c r="Y294" s="239">
        <v>0</v>
      </c>
      <c r="Z294" s="239">
        <v>0</v>
      </c>
    </row>
    <row r="295" spans="1:26" x14ac:dyDescent="0.3">
      <c r="A295" s="326" t="s">
        <v>710</v>
      </c>
      <c r="B295" s="327">
        <v>0</v>
      </c>
      <c r="C295" s="327">
        <v>0</v>
      </c>
      <c r="D295" s="327">
        <v>0</v>
      </c>
      <c r="E295" s="327">
        <v>0</v>
      </c>
      <c r="F295" s="327">
        <v>0</v>
      </c>
      <c r="G295" s="327">
        <v>0</v>
      </c>
      <c r="H295" s="327">
        <v>0</v>
      </c>
      <c r="I295" s="327">
        <v>0</v>
      </c>
      <c r="J295" s="327">
        <v>0</v>
      </c>
      <c r="K295" s="327">
        <v>0</v>
      </c>
      <c r="L295" s="327">
        <v>0</v>
      </c>
      <c r="M295" s="327">
        <v>0</v>
      </c>
      <c r="N295" s="327">
        <v>0</v>
      </c>
      <c r="O295" s="327">
        <v>0</v>
      </c>
      <c r="P295" s="327">
        <v>0</v>
      </c>
      <c r="Q295" s="327">
        <v>0</v>
      </c>
      <c r="R295" s="327">
        <v>0</v>
      </c>
      <c r="S295" s="328">
        <v>0</v>
      </c>
      <c r="T295" s="329" t="e">
        <v>#DIV/0!</v>
      </c>
      <c r="U295" s="328">
        <v>0</v>
      </c>
      <c r="V295" s="328">
        <v>0</v>
      </c>
      <c r="W295" s="328">
        <v>0</v>
      </c>
      <c r="X295" s="328">
        <v>0</v>
      </c>
      <c r="Y295" s="328">
        <v>0</v>
      </c>
      <c r="Z295" s="328">
        <v>0</v>
      </c>
    </row>
    <row r="296" spans="1:26" s="321" customFormat="1" x14ac:dyDescent="0.3">
      <c r="A296" s="314" t="s">
        <v>711</v>
      </c>
      <c r="B296" s="320">
        <v>0</v>
      </c>
      <c r="C296" s="320">
        <v>0</v>
      </c>
      <c r="D296" s="320">
        <v>0</v>
      </c>
      <c r="E296" s="320">
        <v>0</v>
      </c>
      <c r="F296" s="320">
        <v>0</v>
      </c>
      <c r="G296" s="320">
        <v>0</v>
      </c>
      <c r="H296" s="320">
        <v>0</v>
      </c>
      <c r="I296" s="320">
        <v>0</v>
      </c>
      <c r="J296" s="320">
        <v>0</v>
      </c>
      <c r="K296" s="320">
        <v>0</v>
      </c>
      <c r="L296" s="320">
        <v>0</v>
      </c>
      <c r="M296" s="320">
        <v>0</v>
      </c>
      <c r="N296" s="320">
        <v>0</v>
      </c>
      <c r="O296" s="320">
        <v>0</v>
      </c>
      <c r="P296" s="320">
        <v>0</v>
      </c>
      <c r="Q296" s="320">
        <v>0</v>
      </c>
      <c r="R296" s="320">
        <v>0</v>
      </c>
      <c r="S296" s="316">
        <v>0</v>
      </c>
      <c r="T296" s="317" t="e">
        <v>#DIV/0!</v>
      </c>
      <c r="U296" s="316">
        <v>0</v>
      </c>
      <c r="V296" s="316">
        <v>0</v>
      </c>
      <c r="W296" s="316">
        <v>0</v>
      </c>
      <c r="X296" s="316">
        <v>0</v>
      </c>
      <c r="Y296" s="316">
        <v>0</v>
      </c>
      <c r="Z296" s="316">
        <v>0</v>
      </c>
    </row>
    <row r="297" spans="1:26" x14ac:dyDescent="0.3">
      <c r="A297" s="314" t="s">
        <v>712</v>
      </c>
      <c r="B297" s="315">
        <v>0</v>
      </c>
      <c r="C297" s="315">
        <v>0</v>
      </c>
      <c r="D297" s="315">
        <v>0</v>
      </c>
      <c r="E297" s="315">
        <v>0</v>
      </c>
      <c r="F297" s="315">
        <v>0</v>
      </c>
      <c r="G297" s="315">
        <v>0</v>
      </c>
      <c r="H297" s="315">
        <v>0</v>
      </c>
      <c r="I297" s="315">
        <v>0</v>
      </c>
      <c r="J297" s="315">
        <v>0</v>
      </c>
      <c r="K297" s="315">
        <v>0</v>
      </c>
      <c r="L297" s="315">
        <v>0</v>
      </c>
      <c r="M297" s="315">
        <v>0</v>
      </c>
      <c r="N297" s="315">
        <v>0</v>
      </c>
      <c r="O297" s="315">
        <v>0</v>
      </c>
      <c r="P297" s="315">
        <v>0</v>
      </c>
      <c r="Q297" s="315">
        <v>0</v>
      </c>
      <c r="R297" s="315">
        <v>0</v>
      </c>
      <c r="S297" s="316">
        <v>0</v>
      </c>
      <c r="T297" s="317" t="e">
        <v>#DIV/0!</v>
      </c>
      <c r="U297" s="316">
        <v>0</v>
      </c>
      <c r="V297" s="316">
        <v>0</v>
      </c>
      <c r="W297" s="316">
        <v>0</v>
      </c>
      <c r="X297" s="316">
        <v>0</v>
      </c>
      <c r="Y297" s="316">
        <v>0</v>
      </c>
      <c r="Z297" s="316">
        <v>0</v>
      </c>
    </row>
    <row r="298" spans="1:26" x14ac:dyDescent="0.3">
      <c r="A298" s="322" t="s">
        <v>713</v>
      </c>
      <c r="B298" s="204">
        <v>0</v>
      </c>
      <c r="C298" s="204">
        <v>0</v>
      </c>
      <c r="D298" s="204">
        <v>0</v>
      </c>
      <c r="E298" s="204">
        <v>0</v>
      </c>
      <c r="F298" s="204">
        <v>0</v>
      </c>
      <c r="G298" s="204">
        <v>0</v>
      </c>
      <c r="H298" s="204">
        <v>0</v>
      </c>
      <c r="I298" s="204">
        <v>0</v>
      </c>
      <c r="J298" s="204">
        <v>0</v>
      </c>
      <c r="K298" s="204">
        <v>0</v>
      </c>
      <c r="L298" s="204">
        <v>0</v>
      </c>
      <c r="M298" s="204">
        <v>0</v>
      </c>
      <c r="N298" s="204">
        <v>0</v>
      </c>
      <c r="O298" s="204">
        <v>0</v>
      </c>
      <c r="P298" s="204">
        <v>0</v>
      </c>
      <c r="Q298" s="204">
        <v>0</v>
      </c>
      <c r="R298" s="204">
        <v>0</v>
      </c>
      <c r="S298" s="239">
        <v>0</v>
      </c>
      <c r="T298" s="319" t="e">
        <v>#DIV/0!</v>
      </c>
      <c r="U298" s="239">
        <v>0</v>
      </c>
      <c r="V298" s="239">
        <v>0</v>
      </c>
      <c r="W298" s="239">
        <v>0</v>
      </c>
      <c r="X298" s="239">
        <v>0</v>
      </c>
      <c r="Y298" s="239">
        <v>0</v>
      </c>
      <c r="Z298" s="239">
        <v>0</v>
      </c>
    </row>
    <row r="299" spans="1:26" x14ac:dyDescent="0.3">
      <c r="A299" s="322" t="s">
        <v>714</v>
      </c>
      <c r="B299" s="204">
        <v>0</v>
      </c>
      <c r="C299" s="204">
        <v>0</v>
      </c>
      <c r="D299" s="204">
        <v>0</v>
      </c>
      <c r="E299" s="204">
        <v>0</v>
      </c>
      <c r="F299" s="204">
        <v>0</v>
      </c>
      <c r="G299" s="204">
        <v>0</v>
      </c>
      <c r="H299" s="204">
        <v>0</v>
      </c>
      <c r="I299" s="204">
        <v>0</v>
      </c>
      <c r="J299" s="204">
        <v>0</v>
      </c>
      <c r="K299" s="204">
        <v>0</v>
      </c>
      <c r="L299" s="204">
        <v>0</v>
      </c>
      <c r="M299" s="204">
        <v>0</v>
      </c>
      <c r="N299" s="204">
        <v>0</v>
      </c>
      <c r="O299" s="204">
        <v>0</v>
      </c>
      <c r="P299" s="204">
        <v>0</v>
      </c>
      <c r="Q299" s="204">
        <v>0</v>
      </c>
      <c r="R299" s="204">
        <v>0</v>
      </c>
      <c r="S299" s="239">
        <v>0</v>
      </c>
      <c r="T299" s="319" t="e">
        <v>#DIV/0!</v>
      </c>
      <c r="U299" s="239">
        <v>0</v>
      </c>
      <c r="V299" s="239">
        <v>0</v>
      </c>
      <c r="W299" s="239">
        <v>0</v>
      </c>
      <c r="X299" s="239">
        <v>0</v>
      </c>
      <c r="Y299" s="239">
        <v>0</v>
      </c>
      <c r="Z299" s="239">
        <v>0</v>
      </c>
    </row>
    <row r="300" spans="1:26" x14ac:dyDescent="0.3">
      <c r="A300" s="322" t="s">
        <v>715</v>
      </c>
      <c r="B300" s="204">
        <v>0</v>
      </c>
      <c r="C300" s="204">
        <v>0</v>
      </c>
      <c r="D300" s="204">
        <v>0</v>
      </c>
      <c r="E300" s="204">
        <v>0</v>
      </c>
      <c r="F300" s="204">
        <v>0</v>
      </c>
      <c r="G300" s="204">
        <v>0</v>
      </c>
      <c r="H300" s="204">
        <v>0</v>
      </c>
      <c r="I300" s="204">
        <v>0</v>
      </c>
      <c r="J300" s="204">
        <v>0</v>
      </c>
      <c r="K300" s="204">
        <v>0</v>
      </c>
      <c r="L300" s="204">
        <v>0</v>
      </c>
      <c r="M300" s="204">
        <v>0</v>
      </c>
      <c r="N300" s="204">
        <v>0</v>
      </c>
      <c r="O300" s="204">
        <v>0</v>
      </c>
      <c r="P300" s="204">
        <v>0</v>
      </c>
      <c r="Q300" s="204">
        <v>0</v>
      </c>
      <c r="R300" s="204">
        <v>0</v>
      </c>
      <c r="S300" s="239">
        <v>0</v>
      </c>
      <c r="T300" s="319" t="e">
        <v>#DIV/0!</v>
      </c>
      <c r="U300" s="239">
        <v>0</v>
      </c>
      <c r="V300" s="239">
        <v>0</v>
      </c>
      <c r="W300" s="239">
        <v>0</v>
      </c>
      <c r="X300" s="239">
        <v>0</v>
      </c>
      <c r="Y300" s="239">
        <v>0</v>
      </c>
      <c r="Z300" s="239">
        <v>0</v>
      </c>
    </row>
    <row r="301" spans="1:26" x14ac:dyDescent="0.3">
      <c r="A301" s="314" t="s">
        <v>716</v>
      </c>
      <c r="B301" s="315">
        <v>0</v>
      </c>
      <c r="C301" s="315">
        <v>0</v>
      </c>
      <c r="D301" s="315">
        <v>0</v>
      </c>
      <c r="E301" s="315">
        <v>0</v>
      </c>
      <c r="F301" s="315">
        <v>0</v>
      </c>
      <c r="G301" s="315">
        <v>0</v>
      </c>
      <c r="H301" s="315">
        <v>0</v>
      </c>
      <c r="I301" s="315">
        <v>0</v>
      </c>
      <c r="J301" s="315">
        <v>0</v>
      </c>
      <c r="K301" s="315">
        <v>0</v>
      </c>
      <c r="L301" s="315">
        <v>0</v>
      </c>
      <c r="M301" s="315">
        <v>0</v>
      </c>
      <c r="N301" s="315">
        <v>0</v>
      </c>
      <c r="O301" s="315">
        <v>0</v>
      </c>
      <c r="P301" s="315">
        <v>0</v>
      </c>
      <c r="Q301" s="315">
        <v>0</v>
      </c>
      <c r="R301" s="315">
        <v>0</v>
      </c>
      <c r="S301" s="316">
        <v>0</v>
      </c>
      <c r="T301" s="317" t="e">
        <v>#DIV/0!</v>
      </c>
      <c r="U301" s="316">
        <v>0</v>
      </c>
      <c r="V301" s="316">
        <v>0</v>
      </c>
      <c r="W301" s="316">
        <v>0</v>
      </c>
      <c r="X301" s="316">
        <v>0</v>
      </c>
      <c r="Y301" s="316">
        <v>0</v>
      </c>
      <c r="Z301" s="316">
        <v>0</v>
      </c>
    </row>
    <row r="302" spans="1:26" x14ac:dyDescent="0.3">
      <c r="A302" s="322" t="s">
        <v>717</v>
      </c>
      <c r="B302" s="204">
        <v>0</v>
      </c>
      <c r="C302" s="204">
        <v>0</v>
      </c>
      <c r="D302" s="204">
        <v>0</v>
      </c>
      <c r="E302" s="204">
        <v>0</v>
      </c>
      <c r="F302" s="204">
        <v>0</v>
      </c>
      <c r="G302" s="204">
        <v>0</v>
      </c>
      <c r="H302" s="204">
        <v>0</v>
      </c>
      <c r="I302" s="204">
        <v>0</v>
      </c>
      <c r="J302" s="204">
        <v>0</v>
      </c>
      <c r="K302" s="204">
        <v>0</v>
      </c>
      <c r="L302" s="204">
        <v>0</v>
      </c>
      <c r="M302" s="204">
        <v>0</v>
      </c>
      <c r="N302" s="204">
        <v>0</v>
      </c>
      <c r="O302" s="204">
        <v>0</v>
      </c>
      <c r="P302" s="204">
        <v>0</v>
      </c>
      <c r="Q302" s="204">
        <v>0</v>
      </c>
      <c r="R302" s="204">
        <v>0</v>
      </c>
      <c r="S302" s="239">
        <v>0</v>
      </c>
      <c r="T302" s="319" t="e">
        <v>#DIV/0!</v>
      </c>
      <c r="U302" s="239">
        <v>0</v>
      </c>
      <c r="V302" s="239">
        <v>0</v>
      </c>
      <c r="W302" s="239">
        <v>0</v>
      </c>
      <c r="X302" s="239">
        <v>0</v>
      </c>
      <c r="Y302" s="239">
        <v>0</v>
      </c>
      <c r="Z302" s="239">
        <v>0</v>
      </c>
    </row>
    <row r="303" spans="1:26" x14ac:dyDescent="0.3">
      <c r="A303" s="322" t="s">
        <v>718</v>
      </c>
      <c r="B303" s="204">
        <v>0</v>
      </c>
      <c r="C303" s="204">
        <v>0</v>
      </c>
      <c r="D303" s="204">
        <v>0</v>
      </c>
      <c r="E303" s="204">
        <v>0</v>
      </c>
      <c r="F303" s="204">
        <v>0</v>
      </c>
      <c r="G303" s="204">
        <v>0</v>
      </c>
      <c r="H303" s="204">
        <v>0</v>
      </c>
      <c r="I303" s="204">
        <v>0</v>
      </c>
      <c r="J303" s="204">
        <v>0</v>
      </c>
      <c r="K303" s="204">
        <v>0</v>
      </c>
      <c r="L303" s="204">
        <v>0</v>
      </c>
      <c r="M303" s="204">
        <v>0</v>
      </c>
      <c r="N303" s="204">
        <v>0</v>
      </c>
      <c r="O303" s="204">
        <v>0</v>
      </c>
      <c r="P303" s="204">
        <v>0</v>
      </c>
      <c r="Q303" s="204">
        <v>0</v>
      </c>
      <c r="R303" s="204">
        <v>0</v>
      </c>
      <c r="S303" s="239">
        <v>0</v>
      </c>
      <c r="T303" s="319" t="e">
        <v>#DIV/0!</v>
      </c>
      <c r="U303" s="239">
        <v>0</v>
      </c>
      <c r="V303" s="239">
        <v>0</v>
      </c>
      <c r="W303" s="239">
        <v>0</v>
      </c>
      <c r="X303" s="239">
        <v>0</v>
      </c>
      <c r="Y303" s="239">
        <v>0</v>
      </c>
      <c r="Z303" s="239">
        <v>0</v>
      </c>
    </row>
    <row r="304" spans="1:26" x14ac:dyDescent="0.3">
      <c r="A304" s="322" t="s">
        <v>719</v>
      </c>
      <c r="B304" s="204">
        <v>0</v>
      </c>
      <c r="C304" s="204">
        <v>0</v>
      </c>
      <c r="D304" s="204">
        <v>0</v>
      </c>
      <c r="E304" s="204">
        <v>0</v>
      </c>
      <c r="F304" s="204">
        <v>0</v>
      </c>
      <c r="G304" s="204">
        <v>0</v>
      </c>
      <c r="H304" s="204">
        <v>0</v>
      </c>
      <c r="I304" s="204">
        <v>0</v>
      </c>
      <c r="J304" s="204">
        <v>0</v>
      </c>
      <c r="K304" s="204">
        <v>0</v>
      </c>
      <c r="L304" s="204">
        <v>0</v>
      </c>
      <c r="M304" s="204">
        <v>0</v>
      </c>
      <c r="N304" s="204">
        <v>0</v>
      </c>
      <c r="O304" s="204">
        <v>0</v>
      </c>
      <c r="P304" s="204">
        <v>0</v>
      </c>
      <c r="Q304" s="204">
        <v>0</v>
      </c>
      <c r="R304" s="204">
        <v>0</v>
      </c>
      <c r="S304" s="239">
        <v>0</v>
      </c>
      <c r="T304" s="319" t="e">
        <v>#DIV/0!</v>
      </c>
      <c r="U304" s="239">
        <v>0</v>
      </c>
      <c r="V304" s="239">
        <v>0</v>
      </c>
      <c r="W304" s="239">
        <v>0</v>
      </c>
      <c r="X304" s="239">
        <v>0</v>
      </c>
      <c r="Y304" s="239">
        <v>0</v>
      </c>
      <c r="Z304" s="239">
        <v>0</v>
      </c>
    </row>
    <row r="305" spans="1:26" s="321" customFormat="1" x14ac:dyDescent="0.3">
      <c r="A305" s="314" t="s">
        <v>720</v>
      </c>
      <c r="B305" s="320">
        <v>0</v>
      </c>
      <c r="C305" s="320">
        <v>0</v>
      </c>
      <c r="D305" s="320">
        <v>0</v>
      </c>
      <c r="E305" s="320">
        <v>0</v>
      </c>
      <c r="F305" s="320">
        <v>0</v>
      </c>
      <c r="G305" s="320">
        <v>0</v>
      </c>
      <c r="H305" s="320">
        <v>0</v>
      </c>
      <c r="I305" s="320">
        <v>0</v>
      </c>
      <c r="J305" s="320">
        <v>0</v>
      </c>
      <c r="K305" s="320">
        <v>0</v>
      </c>
      <c r="L305" s="320">
        <v>0</v>
      </c>
      <c r="M305" s="320">
        <v>0</v>
      </c>
      <c r="N305" s="320">
        <v>0</v>
      </c>
      <c r="O305" s="320">
        <v>0</v>
      </c>
      <c r="P305" s="320">
        <v>0</v>
      </c>
      <c r="Q305" s="320">
        <v>0</v>
      </c>
      <c r="R305" s="320">
        <v>0</v>
      </c>
      <c r="S305" s="316">
        <v>0</v>
      </c>
      <c r="T305" s="317" t="e">
        <v>#DIV/0!</v>
      </c>
      <c r="U305" s="316">
        <v>0</v>
      </c>
      <c r="V305" s="316">
        <v>0</v>
      </c>
      <c r="W305" s="316">
        <v>0</v>
      </c>
      <c r="X305" s="316">
        <v>0</v>
      </c>
      <c r="Y305" s="316">
        <v>0</v>
      </c>
      <c r="Z305" s="316">
        <v>0</v>
      </c>
    </row>
    <row r="306" spans="1:26" x14ac:dyDescent="0.3">
      <c r="A306" s="330" t="s">
        <v>1105</v>
      </c>
      <c r="B306" s="331">
        <v>132355</v>
      </c>
      <c r="C306" s="331">
        <v>146517</v>
      </c>
      <c r="D306" s="331">
        <v>110017</v>
      </c>
      <c r="E306" s="331">
        <v>77726.880000000005</v>
      </c>
      <c r="F306" s="331">
        <v>77726.880000000005</v>
      </c>
      <c r="G306" s="331">
        <v>939</v>
      </c>
      <c r="H306" s="331">
        <v>6412</v>
      </c>
      <c r="I306" s="331">
        <v>11778</v>
      </c>
      <c r="J306" s="331">
        <v>0</v>
      </c>
      <c r="K306" s="331">
        <v>0</v>
      </c>
      <c r="L306" s="331">
        <v>0</v>
      </c>
      <c r="M306" s="331">
        <v>0</v>
      </c>
      <c r="N306" s="331">
        <v>58597.88</v>
      </c>
      <c r="O306" s="331">
        <v>0</v>
      </c>
      <c r="P306" s="331">
        <v>0</v>
      </c>
      <c r="Q306" s="331">
        <v>0</v>
      </c>
      <c r="R306" s="331">
        <v>0</v>
      </c>
      <c r="S306" s="332">
        <v>77726.880000000005</v>
      </c>
      <c r="T306" s="333">
        <v>0.53049734843055762</v>
      </c>
      <c r="U306" s="332">
        <v>68790.12</v>
      </c>
      <c r="V306" s="332">
        <v>36500</v>
      </c>
      <c r="W306" s="332">
        <v>68790.12</v>
      </c>
      <c r="X306" s="332">
        <v>32290.119999999995</v>
      </c>
      <c r="Y306" s="332">
        <v>0</v>
      </c>
      <c r="Z306" s="332">
        <v>0</v>
      </c>
    </row>
    <row r="307" spans="1:26" x14ac:dyDescent="0.3">
      <c r="A307" s="334" t="s">
        <v>74</v>
      </c>
      <c r="B307" s="335">
        <v>132355</v>
      </c>
      <c r="C307" s="335">
        <v>146517</v>
      </c>
      <c r="D307" s="335">
        <v>110017</v>
      </c>
      <c r="E307" s="335">
        <v>77726.880000000005</v>
      </c>
      <c r="F307" s="335">
        <v>77726.880000000005</v>
      </c>
      <c r="G307" s="335">
        <v>939</v>
      </c>
      <c r="H307" s="335">
        <v>6412</v>
      </c>
      <c r="I307" s="335">
        <v>11778</v>
      </c>
      <c r="J307" s="335">
        <v>0</v>
      </c>
      <c r="K307" s="335">
        <v>0</v>
      </c>
      <c r="L307" s="335">
        <v>0</v>
      </c>
      <c r="M307" s="335">
        <v>0</v>
      </c>
      <c r="N307" s="335">
        <v>58597.88</v>
      </c>
      <c r="O307" s="335">
        <v>0</v>
      </c>
      <c r="P307" s="335">
        <v>0</v>
      </c>
      <c r="Q307" s="335">
        <v>0</v>
      </c>
      <c r="R307" s="335">
        <v>0</v>
      </c>
      <c r="S307" s="336">
        <v>77726.880000000005</v>
      </c>
      <c r="T307" s="337">
        <v>0.53049734843055762</v>
      </c>
      <c r="U307" s="336">
        <v>68790.12</v>
      </c>
      <c r="V307" s="336">
        <v>36500</v>
      </c>
      <c r="W307" s="336">
        <v>68790.12</v>
      </c>
      <c r="X307" s="336">
        <v>32290.119999999995</v>
      </c>
      <c r="Y307" s="336">
        <v>0</v>
      </c>
      <c r="Z307" s="336">
        <v>0</v>
      </c>
    </row>
  </sheetData>
  <sheetProtection formatCells="0" formatColumns="0" formatRows="0"/>
  <mergeCells count="26">
    <mergeCell ref="A7:B7"/>
    <mergeCell ref="A9:Z9"/>
    <mergeCell ref="A2:Z2"/>
    <mergeCell ref="A3:Z3"/>
    <mergeCell ref="A4:Z4"/>
    <mergeCell ref="O10:O11"/>
    <mergeCell ref="A10:A12"/>
    <mergeCell ref="B10:B11"/>
    <mergeCell ref="C10:C11"/>
    <mergeCell ref="G10:G11"/>
    <mergeCell ref="H10:H11"/>
    <mergeCell ref="I10:I11"/>
    <mergeCell ref="J10:J11"/>
    <mergeCell ref="K10:K11"/>
    <mergeCell ref="L10:L11"/>
    <mergeCell ref="M10:M11"/>
    <mergeCell ref="N10:N11"/>
    <mergeCell ref="X10:X11"/>
    <mergeCell ref="Y10:Y11"/>
    <mergeCell ref="Z10:Z11"/>
    <mergeCell ref="P10:P11"/>
    <mergeCell ref="Q10:Q11"/>
    <mergeCell ref="R10:R11"/>
    <mergeCell ref="U10:U11"/>
    <mergeCell ref="V10:V11"/>
    <mergeCell ref="W10:W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92B4C-4578-4215-800E-F512F2CE592F}">
  <sheetPr>
    <tabColor theme="5" tint="0.39997558519241921"/>
  </sheetPr>
  <dimension ref="A1:Z307"/>
  <sheetViews>
    <sheetView zoomScale="80" zoomScaleNormal="80" workbookViewId="0">
      <pane ySplit="12" topLeftCell="A13" activePane="bottomLeft" state="frozen"/>
      <selection pane="bottomLeft" activeCell="L27" sqref="L27"/>
    </sheetView>
  </sheetViews>
  <sheetFormatPr defaultColWidth="8.7265625" defaultRowHeight="12" x14ac:dyDescent="0.3"/>
  <cols>
    <col min="1" max="1" width="60.1796875" style="313" customWidth="1"/>
    <col min="2" max="2" width="17.453125" style="313" customWidth="1"/>
    <col min="3" max="3" width="18.453125" style="313" customWidth="1"/>
    <col min="4" max="4" width="19.81640625" style="313" customWidth="1"/>
    <col min="5" max="5" width="16.453125" style="313" customWidth="1"/>
    <col min="6" max="6" width="15.1796875" style="313" customWidth="1"/>
    <col min="7" max="7" width="12.26953125" style="313" customWidth="1"/>
    <col min="8" max="11" width="12.7265625" style="313" bestFit="1" customWidth="1"/>
    <col min="12" max="13" width="12.54296875" style="313" customWidth="1"/>
    <col min="14" max="14" width="12.7265625" style="313" customWidth="1"/>
    <col min="15" max="16" width="12.81640625" style="313" customWidth="1"/>
    <col min="17" max="17" width="13.81640625" style="313" customWidth="1"/>
    <col min="18" max="18" width="12.54296875" style="313" customWidth="1"/>
    <col min="19" max="19" width="15.7265625" style="313" customWidth="1"/>
    <col min="20" max="20" width="10.54296875" style="313" customWidth="1"/>
    <col min="21" max="21" width="13.81640625" style="313" customWidth="1"/>
    <col min="22" max="22" width="18" style="313" customWidth="1"/>
    <col min="23" max="23" width="12.453125" style="313" customWidth="1"/>
    <col min="24" max="24" width="13.54296875" style="313" customWidth="1"/>
    <col min="25" max="25" width="11.81640625" style="313" customWidth="1"/>
    <col min="26" max="26" width="14.54296875" style="313" customWidth="1"/>
    <col min="27" max="16384" width="8.7265625" style="313"/>
  </cols>
  <sheetData>
    <row r="1" spans="1:26" s="215" customFormat="1" x14ac:dyDescent="0.25">
      <c r="A1" s="6"/>
      <c r="B1" s="6"/>
      <c r="C1" s="7"/>
    </row>
    <row r="2" spans="1:26" s="215" customFormat="1" ht="12" customHeight="1" x14ac:dyDescent="0.25">
      <c r="A2" s="420" t="s">
        <v>0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</row>
    <row r="3" spans="1:26" s="215" customFormat="1" ht="15.65" customHeight="1" x14ac:dyDescent="0.25">
      <c r="A3" s="420" t="s">
        <v>1115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</row>
    <row r="4" spans="1:26" s="215" customFormat="1" ht="15.5" x14ac:dyDescent="0.25">
      <c r="A4" s="421">
        <v>2024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</row>
    <row r="5" spans="1:26" s="215" customFormat="1" ht="14.5" x14ac:dyDescent="0.25">
      <c r="A5" s="302" t="s">
        <v>1116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15" customFormat="1" ht="14.5" x14ac:dyDescent="0.25">
      <c r="A6" s="302" t="s">
        <v>1117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215" customFormat="1" ht="15.65" customHeight="1" x14ac:dyDescent="0.25">
      <c r="A7" s="422" t="s">
        <v>1122</v>
      </c>
      <c r="B7" s="422"/>
      <c r="C7" s="422"/>
      <c r="D7" s="422"/>
      <c r="E7" s="422"/>
      <c r="F7" s="422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303"/>
      <c r="X7" s="303"/>
      <c r="Y7" s="303"/>
      <c r="Z7" s="303"/>
    </row>
    <row r="8" spans="1:26" s="215" customForma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304" t="s">
        <v>1</v>
      </c>
    </row>
    <row r="9" spans="1:26" s="215" customFormat="1" x14ac:dyDescent="0.25">
      <c r="A9" s="423" t="s">
        <v>34</v>
      </c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</row>
    <row r="10" spans="1:26" s="215" customFormat="1" ht="24" x14ac:dyDescent="0.25">
      <c r="A10" s="423" t="s">
        <v>1123</v>
      </c>
      <c r="B10" s="423" t="s">
        <v>2</v>
      </c>
      <c r="C10" s="423" t="s">
        <v>3</v>
      </c>
      <c r="D10" s="305" t="s">
        <v>57</v>
      </c>
      <c r="E10" s="305" t="s">
        <v>30</v>
      </c>
      <c r="F10" s="305" t="s">
        <v>58</v>
      </c>
      <c r="G10" s="419" t="s">
        <v>5</v>
      </c>
      <c r="H10" s="419" t="s">
        <v>6</v>
      </c>
      <c r="I10" s="419" t="s">
        <v>7</v>
      </c>
      <c r="J10" s="419" t="s">
        <v>8</v>
      </c>
      <c r="K10" s="419" t="s">
        <v>9</v>
      </c>
      <c r="L10" s="419" t="s">
        <v>10</v>
      </c>
      <c r="M10" s="419" t="s">
        <v>11</v>
      </c>
      <c r="N10" s="419" t="s">
        <v>12</v>
      </c>
      <c r="O10" s="419" t="s">
        <v>13</v>
      </c>
      <c r="P10" s="419" t="s">
        <v>14</v>
      </c>
      <c r="Q10" s="419" t="s">
        <v>15</v>
      </c>
      <c r="R10" s="419" t="s">
        <v>16</v>
      </c>
      <c r="S10" s="305" t="s">
        <v>17</v>
      </c>
      <c r="T10" s="305" t="s">
        <v>18</v>
      </c>
      <c r="U10" s="419" t="s">
        <v>59</v>
      </c>
      <c r="V10" s="419" t="s">
        <v>60</v>
      </c>
      <c r="W10" s="419" t="s">
        <v>32</v>
      </c>
      <c r="X10" s="419" t="s">
        <v>31</v>
      </c>
      <c r="Y10" s="419" t="s">
        <v>61</v>
      </c>
      <c r="Z10" s="419" t="s">
        <v>62</v>
      </c>
    </row>
    <row r="11" spans="1:26" s="215" customFormat="1" ht="24" x14ac:dyDescent="0.25">
      <c r="A11" s="423"/>
      <c r="B11" s="423"/>
      <c r="C11" s="423"/>
      <c r="D11" s="306" t="s">
        <v>1145</v>
      </c>
      <c r="E11" s="306" t="s">
        <v>1145</v>
      </c>
      <c r="F11" s="306" t="s">
        <v>1145</v>
      </c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306" t="s">
        <v>1145</v>
      </c>
      <c r="T11" s="306" t="s">
        <v>1145</v>
      </c>
      <c r="U11" s="419"/>
      <c r="V11" s="419"/>
      <c r="W11" s="419"/>
      <c r="X11" s="419"/>
      <c r="Y11" s="419"/>
      <c r="Z11" s="419"/>
    </row>
    <row r="12" spans="1:26" s="215" customFormat="1" x14ac:dyDescent="0.25">
      <c r="A12" s="423"/>
      <c r="B12" s="307" t="s">
        <v>20</v>
      </c>
      <c r="C12" s="307" t="s">
        <v>21</v>
      </c>
      <c r="D12" s="307" t="s">
        <v>22</v>
      </c>
      <c r="E12" s="307" t="s">
        <v>23</v>
      </c>
      <c r="F12" s="307" t="s">
        <v>24</v>
      </c>
      <c r="G12" s="307" t="s">
        <v>63</v>
      </c>
      <c r="H12" s="307" t="s">
        <v>63</v>
      </c>
      <c r="I12" s="307" t="s">
        <v>63</v>
      </c>
      <c r="J12" s="307" t="s">
        <v>63</v>
      </c>
      <c r="K12" s="307" t="s">
        <v>63</v>
      </c>
      <c r="L12" s="307" t="s">
        <v>63</v>
      </c>
      <c r="M12" s="307" t="s">
        <v>63</v>
      </c>
      <c r="N12" s="307" t="s">
        <v>63</v>
      </c>
      <c r="O12" s="307" t="s">
        <v>63</v>
      </c>
      <c r="P12" s="307" t="s">
        <v>63</v>
      </c>
      <c r="Q12" s="307" t="s">
        <v>63</v>
      </c>
      <c r="R12" s="307" t="s">
        <v>63</v>
      </c>
      <c r="S12" s="307" t="s">
        <v>64</v>
      </c>
      <c r="T12" s="307" t="s">
        <v>65</v>
      </c>
      <c r="U12" s="307" t="s">
        <v>66</v>
      </c>
      <c r="V12" s="307" t="s">
        <v>67</v>
      </c>
      <c r="W12" s="307" t="s">
        <v>68</v>
      </c>
      <c r="X12" s="307" t="s">
        <v>69</v>
      </c>
      <c r="Y12" s="307" t="s">
        <v>70</v>
      </c>
      <c r="Z12" s="307" t="s">
        <v>71</v>
      </c>
    </row>
    <row r="13" spans="1:26" x14ac:dyDescent="0.3">
      <c r="A13" s="308" t="s">
        <v>428</v>
      </c>
      <c r="B13" s="309">
        <v>0</v>
      </c>
      <c r="C13" s="309">
        <v>0</v>
      </c>
      <c r="D13" s="309">
        <v>0</v>
      </c>
      <c r="E13" s="309">
        <v>0</v>
      </c>
      <c r="F13" s="309">
        <v>0</v>
      </c>
      <c r="G13" s="309">
        <v>0</v>
      </c>
      <c r="H13" s="309">
        <v>0</v>
      </c>
      <c r="I13" s="309">
        <v>0</v>
      </c>
      <c r="J13" s="309">
        <v>0</v>
      </c>
      <c r="K13" s="309">
        <v>0</v>
      </c>
      <c r="L13" s="309">
        <v>0</v>
      </c>
      <c r="M13" s="309">
        <v>0</v>
      </c>
      <c r="N13" s="309">
        <v>0</v>
      </c>
      <c r="O13" s="309">
        <v>0</v>
      </c>
      <c r="P13" s="309">
        <v>0</v>
      </c>
      <c r="Q13" s="309">
        <v>0</v>
      </c>
      <c r="R13" s="309">
        <v>0</v>
      </c>
      <c r="S13" s="310">
        <v>0</v>
      </c>
      <c r="T13" s="311" t="e">
        <v>#DIV/0!</v>
      </c>
      <c r="U13" s="310">
        <v>0</v>
      </c>
      <c r="V13" s="310">
        <v>0</v>
      </c>
      <c r="W13" s="310">
        <v>0</v>
      </c>
      <c r="X13" s="310">
        <v>0</v>
      </c>
      <c r="Y13" s="310">
        <v>0</v>
      </c>
      <c r="Z13" s="310">
        <v>0</v>
      </c>
    </row>
    <row r="14" spans="1:26" x14ac:dyDescent="0.3">
      <c r="A14" s="314" t="s">
        <v>429</v>
      </c>
      <c r="B14" s="315">
        <v>0</v>
      </c>
      <c r="C14" s="315">
        <v>0</v>
      </c>
      <c r="D14" s="315">
        <v>0</v>
      </c>
      <c r="E14" s="315">
        <v>0</v>
      </c>
      <c r="F14" s="315">
        <v>0</v>
      </c>
      <c r="G14" s="315">
        <v>0</v>
      </c>
      <c r="H14" s="315">
        <v>0</v>
      </c>
      <c r="I14" s="315">
        <v>0</v>
      </c>
      <c r="J14" s="315">
        <v>0</v>
      </c>
      <c r="K14" s="315">
        <v>0</v>
      </c>
      <c r="L14" s="315">
        <v>0</v>
      </c>
      <c r="M14" s="315">
        <v>0</v>
      </c>
      <c r="N14" s="315">
        <v>0</v>
      </c>
      <c r="O14" s="315">
        <v>0</v>
      </c>
      <c r="P14" s="315">
        <v>0</v>
      </c>
      <c r="Q14" s="315">
        <v>0</v>
      </c>
      <c r="R14" s="315">
        <v>0</v>
      </c>
      <c r="S14" s="316">
        <v>0</v>
      </c>
      <c r="T14" s="317" t="e">
        <v>#DIV/0!</v>
      </c>
      <c r="U14" s="316">
        <v>0</v>
      </c>
      <c r="V14" s="316">
        <v>0</v>
      </c>
      <c r="W14" s="316">
        <v>0</v>
      </c>
      <c r="X14" s="316">
        <v>0</v>
      </c>
      <c r="Y14" s="316">
        <v>0</v>
      </c>
      <c r="Z14" s="316">
        <v>0</v>
      </c>
    </row>
    <row r="15" spans="1:26" x14ac:dyDescent="0.3">
      <c r="A15" s="318" t="s">
        <v>430</v>
      </c>
      <c r="B15" s="204">
        <v>0</v>
      </c>
      <c r="C15" s="204">
        <v>0</v>
      </c>
      <c r="D15" s="204">
        <v>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  <c r="Q15" s="204">
        <v>0</v>
      </c>
      <c r="R15" s="204">
        <v>0</v>
      </c>
      <c r="S15" s="239">
        <v>0</v>
      </c>
      <c r="T15" s="319" t="e">
        <v>#DIV/0!</v>
      </c>
      <c r="U15" s="239">
        <v>0</v>
      </c>
      <c r="V15" s="239">
        <v>0</v>
      </c>
      <c r="W15" s="239">
        <v>0</v>
      </c>
      <c r="X15" s="239">
        <v>0</v>
      </c>
      <c r="Y15" s="239">
        <v>0</v>
      </c>
      <c r="Z15" s="239">
        <v>0</v>
      </c>
    </row>
    <row r="16" spans="1:26" x14ac:dyDescent="0.3">
      <c r="A16" s="318" t="s">
        <v>431</v>
      </c>
      <c r="B16" s="204">
        <v>0</v>
      </c>
      <c r="C16" s="204">
        <v>0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0</v>
      </c>
      <c r="L16" s="204">
        <v>0</v>
      </c>
      <c r="M16" s="204">
        <v>0</v>
      </c>
      <c r="N16" s="204">
        <v>0</v>
      </c>
      <c r="O16" s="204">
        <v>0</v>
      </c>
      <c r="P16" s="204">
        <v>0</v>
      </c>
      <c r="Q16" s="204">
        <v>0</v>
      </c>
      <c r="R16" s="204">
        <v>0</v>
      </c>
      <c r="S16" s="239">
        <v>0</v>
      </c>
      <c r="T16" s="319" t="e">
        <v>#DIV/0!</v>
      </c>
      <c r="U16" s="239">
        <v>0</v>
      </c>
      <c r="V16" s="239">
        <v>0</v>
      </c>
      <c r="W16" s="239">
        <v>0</v>
      </c>
      <c r="X16" s="239">
        <v>0</v>
      </c>
      <c r="Y16" s="239">
        <v>0</v>
      </c>
      <c r="Z16" s="239">
        <v>0</v>
      </c>
    </row>
    <row r="17" spans="1:26" x14ac:dyDescent="0.3">
      <c r="A17" s="318" t="s">
        <v>432</v>
      </c>
      <c r="B17" s="204">
        <v>0</v>
      </c>
      <c r="C17" s="204">
        <v>0</v>
      </c>
      <c r="D17" s="204">
        <v>0</v>
      </c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0</v>
      </c>
      <c r="L17" s="204">
        <v>0</v>
      </c>
      <c r="M17" s="204">
        <v>0</v>
      </c>
      <c r="N17" s="204">
        <v>0</v>
      </c>
      <c r="O17" s="204">
        <v>0</v>
      </c>
      <c r="P17" s="204">
        <v>0</v>
      </c>
      <c r="Q17" s="204">
        <v>0</v>
      </c>
      <c r="R17" s="204">
        <v>0</v>
      </c>
      <c r="S17" s="239">
        <v>0</v>
      </c>
      <c r="T17" s="319" t="e">
        <v>#DIV/0!</v>
      </c>
      <c r="U17" s="239">
        <v>0</v>
      </c>
      <c r="V17" s="239">
        <v>0</v>
      </c>
      <c r="W17" s="239">
        <v>0</v>
      </c>
      <c r="X17" s="239">
        <v>0</v>
      </c>
      <c r="Y17" s="239">
        <v>0</v>
      </c>
      <c r="Z17" s="239">
        <v>0</v>
      </c>
    </row>
    <row r="18" spans="1:26" x14ac:dyDescent="0.3">
      <c r="A18" s="318" t="s">
        <v>433</v>
      </c>
      <c r="B18" s="204">
        <v>0</v>
      </c>
      <c r="C18" s="204">
        <v>0</v>
      </c>
      <c r="D18" s="204">
        <v>0</v>
      </c>
      <c r="E18" s="204">
        <v>0</v>
      </c>
      <c r="F18" s="204">
        <v>0</v>
      </c>
      <c r="G18" s="204">
        <v>0</v>
      </c>
      <c r="H18" s="204">
        <v>0</v>
      </c>
      <c r="I18" s="204">
        <v>0</v>
      </c>
      <c r="J18" s="204">
        <v>0</v>
      </c>
      <c r="K18" s="204">
        <v>0</v>
      </c>
      <c r="L18" s="204">
        <v>0</v>
      </c>
      <c r="M18" s="204">
        <v>0</v>
      </c>
      <c r="N18" s="204">
        <v>0</v>
      </c>
      <c r="O18" s="204">
        <v>0</v>
      </c>
      <c r="P18" s="204">
        <v>0</v>
      </c>
      <c r="Q18" s="204">
        <v>0</v>
      </c>
      <c r="R18" s="204">
        <v>0</v>
      </c>
      <c r="S18" s="239">
        <v>0</v>
      </c>
      <c r="T18" s="319" t="e">
        <v>#DIV/0!</v>
      </c>
      <c r="U18" s="239">
        <v>0</v>
      </c>
      <c r="V18" s="239">
        <v>0</v>
      </c>
      <c r="W18" s="239">
        <v>0</v>
      </c>
      <c r="X18" s="239">
        <v>0</v>
      </c>
      <c r="Y18" s="239">
        <v>0</v>
      </c>
      <c r="Z18" s="239">
        <v>0</v>
      </c>
    </row>
    <row r="19" spans="1:26" x14ac:dyDescent="0.3">
      <c r="A19" s="318" t="s">
        <v>434</v>
      </c>
      <c r="B19" s="204">
        <v>0</v>
      </c>
      <c r="C19" s="204">
        <v>0</v>
      </c>
      <c r="D19" s="204">
        <v>0</v>
      </c>
      <c r="E19" s="204">
        <v>0</v>
      </c>
      <c r="F19" s="204">
        <v>0</v>
      </c>
      <c r="G19" s="204">
        <v>0</v>
      </c>
      <c r="H19" s="204">
        <v>0</v>
      </c>
      <c r="I19" s="204">
        <v>0</v>
      </c>
      <c r="J19" s="204">
        <v>0</v>
      </c>
      <c r="K19" s="204">
        <v>0</v>
      </c>
      <c r="L19" s="204">
        <v>0</v>
      </c>
      <c r="M19" s="204">
        <v>0</v>
      </c>
      <c r="N19" s="204">
        <v>0</v>
      </c>
      <c r="O19" s="204">
        <v>0</v>
      </c>
      <c r="P19" s="204">
        <v>0</v>
      </c>
      <c r="Q19" s="204">
        <v>0</v>
      </c>
      <c r="R19" s="204">
        <v>0</v>
      </c>
      <c r="S19" s="239">
        <v>0</v>
      </c>
      <c r="T19" s="319" t="e">
        <v>#DIV/0!</v>
      </c>
      <c r="U19" s="239">
        <v>0</v>
      </c>
      <c r="V19" s="239">
        <v>0</v>
      </c>
      <c r="W19" s="239">
        <v>0</v>
      </c>
      <c r="X19" s="239">
        <v>0</v>
      </c>
      <c r="Y19" s="239">
        <v>0</v>
      </c>
      <c r="Z19" s="239">
        <v>0</v>
      </c>
    </row>
    <row r="20" spans="1:26" x14ac:dyDescent="0.3">
      <c r="A20" s="318" t="s">
        <v>435</v>
      </c>
      <c r="B20" s="204">
        <v>0</v>
      </c>
      <c r="C20" s="204">
        <v>0</v>
      </c>
      <c r="D20" s="204">
        <v>0</v>
      </c>
      <c r="E20" s="204">
        <v>0</v>
      </c>
      <c r="F20" s="204">
        <v>0</v>
      </c>
      <c r="G20" s="204">
        <v>0</v>
      </c>
      <c r="H20" s="204">
        <v>0</v>
      </c>
      <c r="I20" s="204">
        <v>0</v>
      </c>
      <c r="J20" s="204">
        <v>0</v>
      </c>
      <c r="K20" s="204">
        <v>0</v>
      </c>
      <c r="L20" s="204">
        <v>0</v>
      </c>
      <c r="M20" s="204">
        <v>0</v>
      </c>
      <c r="N20" s="204">
        <v>0</v>
      </c>
      <c r="O20" s="204">
        <v>0</v>
      </c>
      <c r="P20" s="204">
        <v>0</v>
      </c>
      <c r="Q20" s="204">
        <v>0</v>
      </c>
      <c r="R20" s="204">
        <v>0</v>
      </c>
      <c r="S20" s="239">
        <v>0</v>
      </c>
      <c r="T20" s="319" t="e">
        <v>#DIV/0!</v>
      </c>
      <c r="U20" s="239">
        <v>0</v>
      </c>
      <c r="V20" s="239">
        <v>0</v>
      </c>
      <c r="W20" s="239">
        <v>0</v>
      </c>
      <c r="X20" s="239">
        <v>0</v>
      </c>
      <c r="Y20" s="239">
        <v>0</v>
      </c>
      <c r="Z20" s="239">
        <v>0</v>
      </c>
    </row>
    <row r="21" spans="1:26" x14ac:dyDescent="0.3">
      <c r="A21" s="318" t="s">
        <v>436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0</v>
      </c>
      <c r="L21" s="204">
        <v>0</v>
      </c>
      <c r="M21" s="204">
        <v>0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39">
        <v>0</v>
      </c>
      <c r="T21" s="319" t="e">
        <v>#DIV/0!</v>
      </c>
      <c r="U21" s="239">
        <v>0</v>
      </c>
      <c r="V21" s="239">
        <v>0</v>
      </c>
      <c r="W21" s="239">
        <v>0</v>
      </c>
      <c r="X21" s="239">
        <v>0</v>
      </c>
      <c r="Y21" s="239">
        <v>0</v>
      </c>
      <c r="Z21" s="239">
        <v>0</v>
      </c>
    </row>
    <row r="22" spans="1:26" x14ac:dyDescent="0.3">
      <c r="A22" s="318" t="s">
        <v>437</v>
      </c>
      <c r="B22" s="204">
        <v>0</v>
      </c>
      <c r="C22" s="204">
        <v>0</v>
      </c>
      <c r="D22" s="204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4">
        <v>0</v>
      </c>
      <c r="L22" s="204">
        <v>0</v>
      </c>
      <c r="M22" s="204">
        <v>0</v>
      </c>
      <c r="N22" s="204">
        <v>0</v>
      </c>
      <c r="O22" s="204">
        <v>0</v>
      </c>
      <c r="P22" s="204">
        <v>0</v>
      </c>
      <c r="Q22" s="204">
        <v>0</v>
      </c>
      <c r="R22" s="204">
        <v>0</v>
      </c>
      <c r="S22" s="239">
        <v>0</v>
      </c>
      <c r="T22" s="319" t="e">
        <v>#DIV/0!</v>
      </c>
      <c r="U22" s="239">
        <v>0</v>
      </c>
      <c r="V22" s="239">
        <v>0</v>
      </c>
      <c r="W22" s="239">
        <v>0</v>
      </c>
      <c r="X22" s="239">
        <v>0</v>
      </c>
      <c r="Y22" s="239">
        <v>0</v>
      </c>
      <c r="Z22" s="239">
        <v>0</v>
      </c>
    </row>
    <row r="23" spans="1:26" x14ac:dyDescent="0.3">
      <c r="A23" s="318" t="s">
        <v>438</v>
      </c>
      <c r="B23" s="204">
        <v>0</v>
      </c>
      <c r="C23" s="204">
        <v>0</v>
      </c>
      <c r="D23" s="204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4">
        <v>0</v>
      </c>
      <c r="L23" s="204">
        <v>0</v>
      </c>
      <c r="M23" s="204">
        <v>0</v>
      </c>
      <c r="N23" s="204">
        <v>0</v>
      </c>
      <c r="O23" s="204">
        <v>0</v>
      </c>
      <c r="P23" s="204">
        <v>0</v>
      </c>
      <c r="Q23" s="204">
        <v>0</v>
      </c>
      <c r="R23" s="204">
        <v>0</v>
      </c>
      <c r="S23" s="239">
        <v>0</v>
      </c>
      <c r="T23" s="319" t="e">
        <v>#DIV/0!</v>
      </c>
      <c r="U23" s="239">
        <v>0</v>
      </c>
      <c r="V23" s="239">
        <v>0</v>
      </c>
      <c r="W23" s="239">
        <v>0</v>
      </c>
      <c r="X23" s="239">
        <v>0</v>
      </c>
      <c r="Y23" s="239">
        <v>0</v>
      </c>
      <c r="Z23" s="239">
        <v>0</v>
      </c>
    </row>
    <row r="24" spans="1:26" x14ac:dyDescent="0.3">
      <c r="A24" s="318" t="s">
        <v>439</v>
      </c>
      <c r="B24" s="204">
        <v>0</v>
      </c>
      <c r="C24" s="204">
        <v>0</v>
      </c>
      <c r="D24" s="204">
        <v>0</v>
      </c>
      <c r="E24" s="204">
        <v>0</v>
      </c>
      <c r="F24" s="204">
        <v>0</v>
      </c>
      <c r="G24" s="204">
        <v>0</v>
      </c>
      <c r="H24" s="204">
        <v>0</v>
      </c>
      <c r="I24" s="204">
        <v>0</v>
      </c>
      <c r="J24" s="204">
        <v>0</v>
      </c>
      <c r="K24" s="204">
        <v>0</v>
      </c>
      <c r="L24" s="204">
        <v>0</v>
      </c>
      <c r="M24" s="204">
        <v>0</v>
      </c>
      <c r="N24" s="204">
        <v>0</v>
      </c>
      <c r="O24" s="204">
        <v>0</v>
      </c>
      <c r="P24" s="204">
        <v>0</v>
      </c>
      <c r="Q24" s="204">
        <v>0</v>
      </c>
      <c r="R24" s="204">
        <v>0</v>
      </c>
      <c r="S24" s="239">
        <v>0</v>
      </c>
      <c r="T24" s="319" t="e">
        <v>#DIV/0!</v>
      </c>
      <c r="U24" s="239">
        <v>0</v>
      </c>
      <c r="V24" s="239">
        <v>0</v>
      </c>
      <c r="W24" s="239">
        <v>0</v>
      </c>
      <c r="X24" s="239">
        <v>0</v>
      </c>
      <c r="Y24" s="239">
        <v>0</v>
      </c>
      <c r="Z24" s="239">
        <v>0</v>
      </c>
    </row>
    <row r="25" spans="1:26" x14ac:dyDescent="0.3">
      <c r="A25" s="318" t="s">
        <v>440</v>
      </c>
      <c r="B25" s="204">
        <v>0</v>
      </c>
      <c r="C25" s="204">
        <v>0</v>
      </c>
      <c r="D25" s="204">
        <v>0</v>
      </c>
      <c r="E25" s="204">
        <v>0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0</v>
      </c>
      <c r="L25" s="204">
        <v>0</v>
      </c>
      <c r="M25" s="204">
        <v>0</v>
      </c>
      <c r="N25" s="204">
        <v>0</v>
      </c>
      <c r="O25" s="204">
        <v>0</v>
      </c>
      <c r="P25" s="204">
        <v>0</v>
      </c>
      <c r="Q25" s="204">
        <v>0</v>
      </c>
      <c r="R25" s="204">
        <v>0</v>
      </c>
      <c r="S25" s="239">
        <v>0</v>
      </c>
      <c r="T25" s="319" t="e">
        <v>#DIV/0!</v>
      </c>
      <c r="U25" s="239">
        <v>0</v>
      </c>
      <c r="V25" s="239">
        <v>0</v>
      </c>
      <c r="W25" s="239">
        <v>0</v>
      </c>
      <c r="X25" s="239">
        <v>0</v>
      </c>
      <c r="Y25" s="239">
        <v>0</v>
      </c>
      <c r="Z25" s="239">
        <v>0</v>
      </c>
    </row>
    <row r="26" spans="1:26" x14ac:dyDescent="0.3">
      <c r="A26" s="318" t="s">
        <v>441</v>
      </c>
      <c r="B26" s="204">
        <v>0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04">
        <v>0</v>
      </c>
      <c r="I26" s="204">
        <v>0</v>
      </c>
      <c r="J26" s="204">
        <v>0</v>
      </c>
      <c r="K26" s="204">
        <v>0</v>
      </c>
      <c r="L26" s="204">
        <v>0</v>
      </c>
      <c r="M26" s="204">
        <v>0</v>
      </c>
      <c r="N26" s="204">
        <v>0</v>
      </c>
      <c r="O26" s="204">
        <v>0</v>
      </c>
      <c r="P26" s="204">
        <v>0</v>
      </c>
      <c r="Q26" s="204">
        <v>0</v>
      </c>
      <c r="R26" s="204">
        <v>0</v>
      </c>
      <c r="S26" s="239">
        <v>0</v>
      </c>
      <c r="T26" s="319" t="e">
        <v>#DIV/0!</v>
      </c>
      <c r="U26" s="239">
        <v>0</v>
      </c>
      <c r="V26" s="239">
        <v>0</v>
      </c>
      <c r="W26" s="239">
        <v>0</v>
      </c>
      <c r="X26" s="239">
        <v>0</v>
      </c>
      <c r="Y26" s="239">
        <v>0</v>
      </c>
      <c r="Z26" s="239">
        <v>0</v>
      </c>
    </row>
    <row r="27" spans="1:26" x14ac:dyDescent="0.3">
      <c r="A27" s="314" t="s">
        <v>442</v>
      </c>
      <c r="B27" s="315">
        <v>0</v>
      </c>
      <c r="C27" s="315">
        <v>0</v>
      </c>
      <c r="D27" s="315">
        <v>0</v>
      </c>
      <c r="E27" s="315">
        <v>0</v>
      </c>
      <c r="F27" s="315">
        <v>0</v>
      </c>
      <c r="G27" s="315">
        <v>0</v>
      </c>
      <c r="H27" s="315">
        <v>0</v>
      </c>
      <c r="I27" s="315">
        <v>0</v>
      </c>
      <c r="J27" s="315">
        <v>0</v>
      </c>
      <c r="K27" s="315">
        <v>0</v>
      </c>
      <c r="L27" s="315">
        <v>0</v>
      </c>
      <c r="M27" s="315">
        <v>0</v>
      </c>
      <c r="N27" s="315">
        <v>0</v>
      </c>
      <c r="O27" s="315">
        <v>0</v>
      </c>
      <c r="P27" s="315">
        <v>0</v>
      </c>
      <c r="Q27" s="315">
        <v>0</v>
      </c>
      <c r="R27" s="315">
        <v>0</v>
      </c>
      <c r="S27" s="316">
        <v>0</v>
      </c>
      <c r="T27" s="317" t="e">
        <v>#DIV/0!</v>
      </c>
      <c r="U27" s="316">
        <v>0</v>
      </c>
      <c r="V27" s="316">
        <v>0</v>
      </c>
      <c r="W27" s="316">
        <v>0</v>
      </c>
      <c r="X27" s="316">
        <v>0</v>
      </c>
      <c r="Y27" s="316">
        <v>0</v>
      </c>
      <c r="Z27" s="316">
        <v>0</v>
      </c>
    </row>
    <row r="28" spans="1:26" x14ac:dyDescent="0.3">
      <c r="A28" s="318" t="s">
        <v>443</v>
      </c>
      <c r="B28" s="204">
        <v>0</v>
      </c>
      <c r="C28" s="204">
        <v>0</v>
      </c>
      <c r="D28" s="204">
        <v>0</v>
      </c>
      <c r="E28" s="204">
        <v>0</v>
      </c>
      <c r="F28" s="204">
        <v>0</v>
      </c>
      <c r="G28" s="204">
        <v>0</v>
      </c>
      <c r="H28" s="204">
        <v>0</v>
      </c>
      <c r="I28" s="204">
        <v>0</v>
      </c>
      <c r="J28" s="204">
        <v>0</v>
      </c>
      <c r="K28" s="204">
        <v>0</v>
      </c>
      <c r="L28" s="204">
        <v>0</v>
      </c>
      <c r="M28" s="204">
        <v>0</v>
      </c>
      <c r="N28" s="204">
        <v>0</v>
      </c>
      <c r="O28" s="204">
        <v>0</v>
      </c>
      <c r="P28" s="204">
        <v>0</v>
      </c>
      <c r="Q28" s="204">
        <v>0</v>
      </c>
      <c r="R28" s="204">
        <v>0</v>
      </c>
      <c r="S28" s="239">
        <v>0</v>
      </c>
      <c r="T28" s="319" t="e">
        <v>#DIV/0!</v>
      </c>
      <c r="U28" s="239">
        <v>0</v>
      </c>
      <c r="V28" s="239">
        <v>0</v>
      </c>
      <c r="W28" s="239">
        <v>0</v>
      </c>
      <c r="X28" s="239">
        <v>0</v>
      </c>
      <c r="Y28" s="239">
        <v>0</v>
      </c>
      <c r="Z28" s="239">
        <v>0</v>
      </c>
    </row>
    <row r="29" spans="1:26" x14ac:dyDescent="0.3">
      <c r="A29" s="318" t="s">
        <v>444</v>
      </c>
      <c r="B29" s="204">
        <v>0</v>
      </c>
      <c r="C29" s="204">
        <v>0</v>
      </c>
      <c r="D29" s="204">
        <v>0</v>
      </c>
      <c r="E29" s="204">
        <v>0</v>
      </c>
      <c r="F29" s="204">
        <v>0</v>
      </c>
      <c r="G29" s="204">
        <v>0</v>
      </c>
      <c r="H29" s="204">
        <v>0</v>
      </c>
      <c r="I29" s="204">
        <v>0</v>
      </c>
      <c r="J29" s="204">
        <v>0</v>
      </c>
      <c r="K29" s="204">
        <v>0</v>
      </c>
      <c r="L29" s="204">
        <v>0</v>
      </c>
      <c r="M29" s="204">
        <v>0</v>
      </c>
      <c r="N29" s="204">
        <v>0</v>
      </c>
      <c r="O29" s="204">
        <v>0</v>
      </c>
      <c r="P29" s="204">
        <v>0</v>
      </c>
      <c r="Q29" s="204">
        <v>0</v>
      </c>
      <c r="R29" s="204">
        <v>0</v>
      </c>
      <c r="S29" s="239">
        <v>0</v>
      </c>
      <c r="T29" s="319" t="e">
        <v>#DIV/0!</v>
      </c>
      <c r="U29" s="239">
        <v>0</v>
      </c>
      <c r="V29" s="239">
        <v>0</v>
      </c>
      <c r="W29" s="239">
        <v>0</v>
      </c>
      <c r="X29" s="239">
        <v>0</v>
      </c>
      <c r="Y29" s="239">
        <v>0</v>
      </c>
      <c r="Z29" s="239">
        <v>0</v>
      </c>
    </row>
    <row r="30" spans="1:26" x14ac:dyDescent="0.3">
      <c r="A30" s="318" t="s">
        <v>445</v>
      </c>
      <c r="B30" s="204">
        <v>0</v>
      </c>
      <c r="C30" s="204">
        <v>0</v>
      </c>
      <c r="D30" s="204">
        <v>0</v>
      </c>
      <c r="E30" s="204">
        <v>0</v>
      </c>
      <c r="F30" s="204">
        <v>0</v>
      </c>
      <c r="G30" s="204">
        <v>0</v>
      </c>
      <c r="H30" s="204">
        <v>0</v>
      </c>
      <c r="I30" s="204">
        <v>0</v>
      </c>
      <c r="J30" s="204">
        <v>0</v>
      </c>
      <c r="K30" s="204">
        <v>0</v>
      </c>
      <c r="L30" s="204">
        <v>0</v>
      </c>
      <c r="M30" s="204">
        <v>0</v>
      </c>
      <c r="N30" s="204">
        <v>0</v>
      </c>
      <c r="O30" s="204">
        <v>0</v>
      </c>
      <c r="P30" s="204">
        <v>0</v>
      </c>
      <c r="Q30" s="204">
        <v>0</v>
      </c>
      <c r="R30" s="204">
        <v>0</v>
      </c>
      <c r="S30" s="239">
        <v>0</v>
      </c>
      <c r="T30" s="319" t="e">
        <v>#DIV/0!</v>
      </c>
      <c r="U30" s="239">
        <v>0</v>
      </c>
      <c r="V30" s="239">
        <v>0</v>
      </c>
      <c r="W30" s="239">
        <v>0</v>
      </c>
      <c r="X30" s="239">
        <v>0</v>
      </c>
      <c r="Y30" s="239">
        <v>0</v>
      </c>
      <c r="Z30" s="239">
        <v>0</v>
      </c>
    </row>
    <row r="31" spans="1:26" x14ac:dyDescent="0.3">
      <c r="A31" s="318" t="s">
        <v>446</v>
      </c>
      <c r="B31" s="204">
        <v>0</v>
      </c>
      <c r="C31" s="204">
        <v>0</v>
      </c>
      <c r="D31" s="204">
        <v>0</v>
      </c>
      <c r="E31" s="204">
        <v>0</v>
      </c>
      <c r="F31" s="204">
        <v>0</v>
      </c>
      <c r="G31" s="204">
        <v>0</v>
      </c>
      <c r="H31" s="204">
        <v>0</v>
      </c>
      <c r="I31" s="204">
        <v>0</v>
      </c>
      <c r="J31" s="204">
        <v>0</v>
      </c>
      <c r="K31" s="204">
        <v>0</v>
      </c>
      <c r="L31" s="204">
        <v>0</v>
      </c>
      <c r="M31" s="204">
        <v>0</v>
      </c>
      <c r="N31" s="204">
        <v>0</v>
      </c>
      <c r="O31" s="204">
        <v>0</v>
      </c>
      <c r="P31" s="204">
        <v>0</v>
      </c>
      <c r="Q31" s="204">
        <v>0</v>
      </c>
      <c r="R31" s="204">
        <v>0</v>
      </c>
      <c r="S31" s="239">
        <v>0</v>
      </c>
      <c r="T31" s="319" t="e">
        <v>#DIV/0!</v>
      </c>
      <c r="U31" s="239">
        <v>0</v>
      </c>
      <c r="V31" s="239">
        <v>0</v>
      </c>
      <c r="W31" s="239">
        <v>0</v>
      </c>
      <c r="X31" s="239">
        <v>0</v>
      </c>
      <c r="Y31" s="239">
        <v>0</v>
      </c>
      <c r="Z31" s="239">
        <v>0</v>
      </c>
    </row>
    <row r="32" spans="1:26" x14ac:dyDescent="0.3">
      <c r="A32" s="318" t="s">
        <v>447</v>
      </c>
      <c r="B32" s="204">
        <v>0</v>
      </c>
      <c r="C32" s="204">
        <v>0</v>
      </c>
      <c r="D32" s="204">
        <v>0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0</v>
      </c>
      <c r="L32" s="204">
        <v>0</v>
      </c>
      <c r="M32" s="204">
        <v>0</v>
      </c>
      <c r="N32" s="204">
        <v>0</v>
      </c>
      <c r="O32" s="204">
        <v>0</v>
      </c>
      <c r="P32" s="204">
        <v>0</v>
      </c>
      <c r="Q32" s="204">
        <v>0</v>
      </c>
      <c r="R32" s="204">
        <v>0</v>
      </c>
      <c r="S32" s="239">
        <v>0</v>
      </c>
      <c r="T32" s="319" t="e">
        <v>#DIV/0!</v>
      </c>
      <c r="U32" s="239">
        <v>0</v>
      </c>
      <c r="V32" s="239">
        <v>0</v>
      </c>
      <c r="W32" s="239">
        <v>0</v>
      </c>
      <c r="X32" s="239">
        <v>0</v>
      </c>
      <c r="Y32" s="239">
        <v>0</v>
      </c>
      <c r="Z32" s="239">
        <v>0</v>
      </c>
    </row>
    <row r="33" spans="1:26" x14ac:dyDescent="0.3">
      <c r="A33" s="318" t="s">
        <v>448</v>
      </c>
      <c r="B33" s="204">
        <v>0</v>
      </c>
      <c r="C33" s="204">
        <v>0</v>
      </c>
      <c r="D33" s="204">
        <v>0</v>
      </c>
      <c r="E33" s="204">
        <v>0</v>
      </c>
      <c r="F33" s="204">
        <v>0</v>
      </c>
      <c r="G33" s="204">
        <v>0</v>
      </c>
      <c r="H33" s="204">
        <v>0</v>
      </c>
      <c r="I33" s="204">
        <v>0</v>
      </c>
      <c r="J33" s="204">
        <v>0</v>
      </c>
      <c r="K33" s="204">
        <v>0</v>
      </c>
      <c r="L33" s="204">
        <v>0</v>
      </c>
      <c r="M33" s="204">
        <v>0</v>
      </c>
      <c r="N33" s="204">
        <v>0</v>
      </c>
      <c r="O33" s="204">
        <v>0</v>
      </c>
      <c r="P33" s="204">
        <v>0</v>
      </c>
      <c r="Q33" s="204">
        <v>0</v>
      </c>
      <c r="R33" s="204">
        <v>0</v>
      </c>
      <c r="S33" s="239">
        <v>0</v>
      </c>
      <c r="T33" s="319" t="e">
        <v>#DIV/0!</v>
      </c>
      <c r="U33" s="239">
        <v>0</v>
      </c>
      <c r="V33" s="239">
        <v>0</v>
      </c>
      <c r="W33" s="239">
        <v>0</v>
      </c>
      <c r="X33" s="239">
        <v>0</v>
      </c>
      <c r="Y33" s="239">
        <v>0</v>
      </c>
      <c r="Z33" s="239">
        <v>0</v>
      </c>
    </row>
    <row r="34" spans="1:26" x14ac:dyDescent="0.3">
      <c r="A34" s="318" t="s">
        <v>449</v>
      </c>
      <c r="B34" s="204">
        <v>0</v>
      </c>
      <c r="C34" s="204">
        <v>0</v>
      </c>
      <c r="D34" s="204">
        <v>0</v>
      </c>
      <c r="E34" s="204">
        <v>0</v>
      </c>
      <c r="F34" s="204">
        <v>0</v>
      </c>
      <c r="G34" s="204">
        <v>0</v>
      </c>
      <c r="H34" s="204">
        <v>0</v>
      </c>
      <c r="I34" s="204">
        <v>0</v>
      </c>
      <c r="J34" s="204">
        <v>0</v>
      </c>
      <c r="K34" s="204">
        <v>0</v>
      </c>
      <c r="L34" s="204">
        <v>0</v>
      </c>
      <c r="M34" s="204">
        <v>0</v>
      </c>
      <c r="N34" s="204">
        <v>0</v>
      </c>
      <c r="O34" s="204">
        <v>0</v>
      </c>
      <c r="P34" s="204">
        <v>0</v>
      </c>
      <c r="Q34" s="204">
        <v>0</v>
      </c>
      <c r="R34" s="204">
        <v>0</v>
      </c>
      <c r="S34" s="239">
        <v>0</v>
      </c>
      <c r="T34" s="319" t="e">
        <v>#DIV/0!</v>
      </c>
      <c r="U34" s="239">
        <v>0</v>
      </c>
      <c r="V34" s="239">
        <v>0</v>
      </c>
      <c r="W34" s="239">
        <v>0</v>
      </c>
      <c r="X34" s="239">
        <v>0</v>
      </c>
      <c r="Y34" s="239">
        <v>0</v>
      </c>
      <c r="Z34" s="239">
        <v>0</v>
      </c>
    </row>
    <row r="35" spans="1:26" x14ac:dyDescent="0.3">
      <c r="A35" s="318" t="s">
        <v>450</v>
      </c>
      <c r="B35" s="204">
        <v>0</v>
      </c>
      <c r="C35" s="204">
        <v>0</v>
      </c>
      <c r="D35" s="204">
        <v>0</v>
      </c>
      <c r="E35" s="204">
        <v>0</v>
      </c>
      <c r="F35" s="204">
        <v>0</v>
      </c>
      <c r="G35" s="204">
        <v>0</v>
      </c>
      <c r="H35" s="204">
        <v>0</v>
      </c>
      <c r="I35" s="204">
        <v>0</v>
      </c>
      <c r="J35" s="204">
        <v>0</v>
      </c>
      <c r="K35" s="204">
        <v>0</v>
      </c>
      <c r="L35" s="204">
        <v>0</v>
      </c>
      <c r="M35" s="204">
        <v>0</v>
      </c>
      <c r="N35" s="204">
        <v>0</v>
      </c>
      <c r="O35" s="204">
        <v>0</v>
      </c>
      <c r="P35" s="204">
        <v>0</v>
      </c>
      <c r="Q35" s="204">
        <v>0</v>
      </c>
      <c r="R35" s="204">
        <v>0</v>
      </c>
      <c r="S35" s="239">
        <v>0</v>
      </c>
      <c r="T35" s="319" t="e">
        <v>#DIV/0!</v>
      </c>
      <c r="U35" s="239">
        <v>0</v>
      </c>
      <c r="V35" s="239">
        <v>0</v>
      </c>
      <c r="W35" s="239">
        <v>0</v>
      </c>
      <c r="X35" s="239">
        <v>0</v>
      </c>
      <c r="Y35" s="239">
        <v>0</v>
      </c>
      <c r="Z35" s="239">
        <v>0</v>
      </c>
    </row>
    <row r="36" spans="1:26" x14ac:dyDescent="0.3">
      <c r="A36" s="318" t="s">
        <v>451</v>
      </c>
      <c r="B36" s="204">
        <v>0</v>
      </c>
      <c r="C36" s="204">
        <v>0</v>
      </c>
      <c r="D36" s="204">
        <v>0</v>
      </c>
      <c r="E36" s="204">
        <v>0</v>
      </c>
      <c r="F36" s="204">
        <v>0</v>
      </c>
      <c r="G36" s="204">
        <v>0</v>
      </c>
      <c r="H36" s="204">
        <v>0</v>
      </c>
      <c r="I36" s="204">
        <v>0</v>
      </c>
      <c r="J36" s="204">
        <v>0</v>
      </c>
      <c r="K36" s="204">
        <v>0</v>
      </c>
      <c r="L36" s="204">
        <v>0</v>
      </c>
      <c r="M36" s="204">
        <v>0</v>
      </c>
      <c r="N36" s="204">
        <v>0</v>
      </c>
      <c r="O36" s="204">
        <v>0</v>
      </c>
      <c r="P36" s="204">
        <v>0</v>
      </c>
      <c r="Q36" s="204">
        <v>0</v>
      </c>
      <c r="R36" s="204">
        <v>0</v>
      </c>
      <c r="S36" s="239">
        <v>0</v>
      </c>
      <c r="T36" s="319" t="e">
        <v>#DIV/0!</v>
      </c>
      <c r="U36" s="239">
        <v>0</v>
      </c>
      <c r="V36" s="239">
        <v>0</v>
      </c>
      <c r="W36" s="239">
        <v>0</v>
      </c>
      <c r="X36" s="239">
        <v>0</v>
      </c>
      <c r="Y36" s="239">
        <v>0</v>
      </c>
      <c r="Z36" s="239">
        <v>0</v>
      </c>
    </row>
    <row r="37" spans="1:26" s="321" customFormat="1" x14ac:dyDescent="0.3">
      <c r="A37" s="314" t="s">
        <v>452</v>
      </c>
      <c r="B37" s="320">
        <v>0</v>
      </c>
      <c r="C37" s="320">
        <v>0</v>
      </c>
      <c r="D37" s="320">
        <v>0</v>
      </c>
      <c r="E37" s="320">
        <v>0</v>
      </c>
      <c r="F37" s="320">
        <v>0</v>
      </c>
      <c r="G37" s="320">
        <v>0</v>
      </c>
      <c r="H37" s="320">
        <v>0</v>
      </c>
      <c r="I37" s="320">
        <v>0</v>
      </c>
      <c r="J37" s="320">
        <v>0</v>
      </c>
      <c r="K37" s="320">
        <v>0</v>
      </c>
      <c r="L37" s="320">
        <v>0</v>
      </c>
      <c r="M37" s="320">
        <v>0</v>
      </c>
      <c r="N37" s="320">
        <v>0</v>
      </c>
      <c r="O37" s="320">
        <v>0</v>
      </c>
      <c r="P37" s="320">
        <v>0</v>
      </c>
      <c r="Q37" s="320">
        <v>0</v>
      </c>
      <c r="R37" s="320">
        <v>0</v>
      </c>
      <c r="S37" s="316">
        <v>0</v>
      </c>
      <c r="T37" s="317" t="e">
        <v>#DIV/0!</v>
      </c>
      <c r="U37" s="316">
        <v>0</v>
      </c>
      <c r="V37" s="316">
        <v>0</v>
      </c>
      <c r="W37" s="316">
        <v>0</v>
      </c>
      <c r="X37" s="316">
        <v>0</v>
      </c>
      <c r="Y37" s="316">
        <v>0</v>
      </c>
      <c r="Z37" s="316">
        <v>0</v>
      </c>
    </row>
    <row r="38" spans="1:26" s="321" customFormat="1" x14ac:dyDescent="0.3">
      <c r="A38" s="314" t="s">
        <v>453</v>
      </c>
      <c r="B38" s="320">
        <v>0</v>
      </c>
      <c r="C38" s="320">
        <v>0</v>
      </c>
      <c r="D38" s="320">
        <v>0</v>
      </c>
      <c r="E38" s="320">
        <v>0</v>
      </c>
      <c r="F38" s="320">
        <v>0</v>
      </c>
      <c r="G38" s="320">
        <v>0</v>
      </c>
      <c r="H38" s="320">
        <v>0</v>
      </c>
      <c r="I38" s="320">
        <v>0</v>
      </c>
      <c r="J38" s="320">
        <v>0</v>
      </c>
      <c r="K38" s="320">
        <v>0</v>
      </c>
      <c r="L38" s="320">
        <v>0</v>
      </c>
      <c r="M38" s="320">
        <v>0</v>
      </c>
      <c r="N38" s="320">
        <v>0</v>
      </c>
      <c r="O38" s="320">
        <v>0</v>
      </c>
      <c r="P38" s="320">
        <v>0</v>
      </c>
      <c r="Q38" s="320">
        <v>0</v>
      </c>
      <c r="R38" s="320">
        <v>0</v>
      </c>
      <c r="S38" s="316">
        <v>0</v>
      </c>
      <c r="T38" s="317" t="e">
        <v>#DIV/0!</v>
      </c>
      <c r="U38" s="316">
        <v>0</v>
      </c>
      <c r="V38" s="316">
        <v>0</v>
      </c>
      <c r="W38" s="316">
        <v>0</v>
      </c>
      <c r="X38" s="316">
        <v>0</v>
      </c>
      <c r="Y38" s="316">
        <v>0</v>
      </c>
      <c r="Z38" s="316">
        <v>0</v>
      </c>
    </row>
    <row r="39" spans="1:26" x14ac:dyDescent="0.3">
      <c r="A39" s="308" t="s">
        <v>454</v>
      </c>
      <c r="B39" s="309">
        <v>48000</v>
      </c>
      <c r="C39" s="309">
        <v>38400</v>
      </c>
      <c r="D39" s="309">
        <v>0</v>
      </c>
      <c r="E39" s="309">
        <v>0</v>
      </c>
      <c r="F39" s="309">
        <v>0</v>
      </c>
      <c r="G39" s="309">
        <v>0</v>
      </c>
      <c r="H39" s="309">
        <v>0</v>
      </c>
      <c r="I39" s="309">
        <v>0</v>
      </c>
      <c r="J39" s="309">
        <v>0</v>
      </c>
      <c r="K39" s="309">
        <v>0</v>
      </c>
      <c r="L39" s="309">
        <v>0</v>
      </c>
      <c r="M39" s="309">
        <v>0</v>
      </c>
      <c r="N39" s="309">
        <v>0</v>
      </c>
      <c r="O39" s="309">
        <v>0</v>
      </c>
      <c r="P39" s="309">
        <v>0</v>
      </c>
      <c r="Q39" s="309">
        <v>0</v>
      </c>
      <c r="R39" s="309">
        <v>0</v>
      </c>
      <c r="S39" s="310">
        <v>0</v>
      </c>
      <c r="T39" s="311">
        <v>0</v>
      </c>
      <c r="U39" s="310">
        <v>38400</v>
      </c>
      <c r="V39" s="310">
        <v>38400</v>
      </c>
      <c r="W39" s="310">
        <v>38400</v>
      </c>
      <c r="X39" s="310">
        <v>0</v>
      </c>
      <c r="Y39" s="310">
        <v>0</v>
      </c>
      <c r="Z39" s="310">
        <v>0</v>
      </c>
    </row>
    <row r="40" spans="1:26" s="321" customFormat="1" x14ac:dyDescent="0.3">
      <c r="A40" s="314" t="s">
        <v>455</v>
      </c>
      <c r="B40" s="320">
        <v>0</v>
      </c>
      <c r="C40" s="320">
        <v>0</v>
      </c>
      <c r="D40" s="320">
        <v>0</v>
      </c>
      <c r="E40" s="320">
        <v>0</v>
      </c>
      <c r="F40" s="320">
        <v>0</v>
      </c>
      <c r="G40" s="320">
        <v>0</v>
      </c>
      <c r="H40" s="320">
        <v>0</v>
      </c>
      <c r="I40" s="320">
        <v>0</v>
      </c>
      <c r="J40" s="320">
        <v>0</v>
      </c>
      <c r="K40" s="320">
        <v>0</v>
      </c>
      <c r="L40" s="320">
        <v>0</v>
      </c>
      <c r="M40" s="320">
        <v>0</v>
      </c>
      <c r="N40" s="320">
        <v>0</v>
      </c>
      <c r="O40" s="320">
        <v>0</v>
      </c>
      <c r="P40" s="320">
        <v>0</v>
      </c>
      <c r="Q40" s="320">
        <v>0</v>
      </c>
      <c r="R40" s="320">
        <v>0</v>
      </c>
      <c r="S40" s="316">
        <v>0</v>
      </c>
      <c r="T40" s="317" t="e">
        <v>#DIV/0!</v>
      </c>
      <c r="U40" s="316">
        <v>0</v>
      </c>
      <c r="V40" s="316">
        <v>0</v>
      </c>
      <c r="W40" s="316">
        <v>0</v>
      </c>
      <c r="X40" s="316">
        <v>0</v>
      </c>
      <c r="Y40" s="316">
        <v>0</v>
      </c>
      <c r="Z40" s="316">
        <v>0</v>
      </c>
    </row>
    <row r="41" spans="1:26" s="321" customFormat="1" x14ac:dyDescent="0.3">
      <c r="A41" s="314" t="s">
        <v>456</v>
      </c>
      <c r="B41" s="320">
        <v>0</v>
      </c>
      <c r="C41" s="320">
        <v>0</v>
      </c>
      <c r="D41" s="320">
        <v>0</v>
      </c>
      <c r="E41" s="320">
        <v>0</v>
      </c>
      <c r="F41" s="320">
        <v>0</v>
      </c>
      <c r="G41" s="320">
        <v>0</v>
      </c>
      <c r="H41" s="320">
        <v>0</v>
      </c>
      <c r="I41" s="320">
        <v>0</v>
      </c>
      <c r="J41" s="320">
        <v>0</v>
      </c>
      <c r="K41" s="320">
        <v>0</v>
      </c>
      <c r="L41" s="320">
        <v>0</v>
      </c>
      <c r="M41" s="320">
        <v>0</v>
      </c>
      <c r="N41" s="320">
        <v>0</v>
      </c>
      <c r="O41" s="320">
        <v>0</v>
      </c>
      <c r="P41" s="320">
        <v>0</v>
      </c>
      <c r="Q41" s="320">
        <v>0</v>
      </c>
      <c r="R41" s="320">
        <v>0</v>
      </c>
      <c r="S41" s="316">
        <v>0</v>
      </c>
      <c r="T41" s="317" t="e">
        <v>#DIV/0!</v>
      </c>
      <c r="U41" s="316">
        <v>0</v>
      </c>
      <c r="V41" s="316">
        <v>0</v>
      </c>
      <c r="W41" s="316">
        <v>0</v>
      </c>
      <c r="X41" s="316">
        <v>0</v>
      </c>
      <c r="Y41" s="316">
        <v>0</v>
      </c>
      <c r="Z41" s="316">
        <v>0</v>
      </c>
    </row>
    <row r="42" spans="1:26" x14ac:dyDescent="0.3">
      <c r="A42" s="314" t="s">
        <v>457</v>
      </c>
      <c r="B42" s="315">
        <v>0</v>
      </c>
      <c r="C42" s="315">
        <v>0</v>
      </c>
      <c r="D42" s="315">
        <v>0</v>
      </c>
      <c r="E42" s="315">
        <v>0</v>
      </c>
      <c r="F42" s="315">
        <v>0</v>
      </c>
      <c r="G42" s="315">
        <v>0</v>
      </c>
      <c r="H42" s="315">
        <v>0</v>
      </c>
      <c r="I42" s="315">
        <v>0</v>
      </c>
      <c r="J42" s="315">
        <v>0</v>
      </c>
      <c r="K42" s="315">
        <v>0</v>
      </c>
      <c r="L42" s="315">
        <v>0</v>
      </c>
      <c r="M42" s="315">
        <v>0</v>
      </c>
      <c r="N42" s="315">
        <v>0</v>
      </c>
      <c r="O42" s="315">
        <v>0</v>
      </c>
      <c r="P42" s="315">
        <v>0</v>
      </c>
      <c r="Q42" s="315">
        <v>0</v>
      </c>
      <c r="R42" s="315">
        <v>0</v>
      </c>
      <c r="S42" s="316">
        <v>0</v>
      </c>
      <c r="T42" s="317" t="e">
        <v>#DIV/0!</v>
      </c>
      <c r="U42" s="316">
        <v>0</v>
      </c>
      <c r="V42" s="316">
        <v>0</v>
      </c>
      <c r="W42" s="316">
        <v>0</v>
      </c>
      <c r="X42" s="316">
        <v>0</v>
      </c>
      <c r="Y42" s="316">
        <v>0</v>
      </c>
      <c r="Z42" s="316">
        <v>0</v>
      </c>
    </row>
    <row r="43" spans="1:26" x14ac:dyDescent="0.3">
      <c r="A43" s="318" t="s">
        <v>458</v>
      </c>
      <c r="B43" s="204">
        <v>0</v>
      </c>
      <c r="C43" s="204">
        <v>0</v>
      </c>
      <c r="D43" s="204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04">
        <v>0</v>
      </c>
      <c r="L43" s="204">
        <v>0</v>
      </c>
      <c r="M43" s="204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39">
        <v>0</v>
      </c>
      <c r="T43" s="319" t="e">
        <v>#DIV/0!</v>
      </c>
      <c r="U43" s="239">
        <v>0</v>
      </c>
      <c r="V43" s="239">
        <v>0</v>
      </c>
      <c r="W43" s="239">
        <v>0</v>
      </c>
      <c r="X43" s="239">
        <v>0</v>
      </c>
      <c r="Y43" s="239">
        <v>0</v>
      </c>
      <c r="Z43" s="239">
        <v>0</v>
      </c>
    </row>
    <row r="44" spans="1:26" x14ac:dyDescent="0.3">
      <c r="A44" s="318" t="s">
        <v>459</v>
      </c>
      <c r="B44" s="204">
        <v>0</v>
      </c>
      <c r="C44" s="204">
        <v>0</v>
      </c>
      <c r="D44" s="204">
        <v>0</v>
      </c>
      <c r="E44" s="204">
        <v>0</v>
      </c>
      <c r="F44" s="204">
        <v>0</v>
      </c>
      <c r="G44" s="204">
        <v>0</v>
      </c>
      <c r="H44" s="204">
        <v>0</v>
      </c>
      <c r="I44" s="204">
        <v>0</v>
      </c>
      <c r="J44" s="204">
        <v>0</v>
      </c>
      <c r="K44" s="204">
        <v>0</v>
      </c>
      <c r="L44" s="204">
        <v>0</v>
      </c>
      <c r="M44" s="204">
        <v>0</v>
      </c>
      <c r="N44" s="204">
        <v>0</v>
      </c>
      <c r="O44" s="204">
        <v>0</v>
      </c>
      <c r="P44" s="204">
        <v>0</v>
      </c>
      <c r="Q44" s="204">
        <v>0</v>
      </c>
      <c r="R44" s="204">
        <v>0</v>
      </c>
      <c r="S44" s="239">
        <v>0</v>
      </c>
      <c r="T44" s="319" t="e">
        <v>#DIV/0!</v>
      </c>
      <c r="U44" s="239">
        <v>0</v>
      </c>
      <c r="V44" s="239">
        <v>0</v>
      </c>
      <c r="W44" s="239">
        <v>0</v>
      </c>
      <c r="X44" s="239">
        <v>0</v>
      </c>
      <c r="Y44" s="239">
        <v>0</v>
      </c>
      <c r="Z44" s="239">
        <v>0</v>
      </c>
    </row>
    <row r="45" spans="1:26" x14ac:dyDescent="0.3">
      <c r="A45" s="314" t="s">
        <v>460</v>
      </c>
      <c r="B45" s="315">
        <v>0</v>
      </c>
      <c r="C45" s="315">
        <v>0</v>
      </c>
      <c r="D45" s="315">
        <v>0</v>
      </c>
      <c r="E45" s="315">
        <v>0</v>
      </c>
      <c r="F45" s="315">
        <v>0</v>
      </c>
      <c r="G45" s="315">
        <v>0</v>
      </c>
      <c r="H45" s="315">
        <v>0</v>
      </c>
      <c r="I45" s="315">
        <v>0</v>
      </c>
      <c r="J45" s="315">
        <v>0</v>
      </c>
      <c r="K45" s="315">
        <v>0</v>
      </c>
      <c r="L45" s="315">
        <v>0</v>
      </c>
      <c r="M45" s="315">
        <v>0</v>
      </c>
      <c r="N45" s="315">
        <v>0</v>
      </c>
      <c r="O45" s="315">
        <v>0</v>
      </c>
      <c r="P45" s="315">
        <v>0</v>
      </c>
      <c r="Q45" s="315">
        <v>0</v>
      </c>
      <c r="R45" s="315">
        <v>0</v>
      </c>
      <c r="S45" s="316">
        <v>0</v>
      </c>
      <c r="T45" s="317" t="e">
        <v>#DIV/0!</v>
      </c>
      <c r="U45" s="316">
        <v>0</v>
      </c>
      <c r="V45" s="316">
        <v>0</v>
      </c>
      <c r="W45" s="316">
        <v>0</v>
      </c>
      <c r="X45" s="316">
        <v>0</v>
      </c>
      <c r="Y45" s="316">
        <v>0</v>
      </c>
      <c r="Z45" s="316">
        <v>0</v>
      </c>
    </row>
    <row r="46" spans="1:26" x14ac:dyDescent="0.3">
      <c r="A46" s="318" t="s">
        <v>461</v>
      </c>
      <c r="B46" s="204">
        <v>0</v>
      </c>
      <c r="C46" s="204">
        <v>0</v>
      </c>
      <c r="D46" s="204">
        <v>0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4">
        <v>0</v>
      </c>
      <c r="L46" s="204">
        <v>0</v>
      </c>
      <c r="M46" s="204">
        <v>0</v>
      </c>
      <c r="N46" s="204">
        <v>0</v>
      </c>
      <c r="O46" s="204">
        <v>0</v>
      </c>
      <c r="P46" s="204">
        <v>0</v>
      </c>
      <c r="Q46" s="204">
        <v>0</v>
      </c>
      <c r="R46" s="204">
        <v>0</v>
      </c>
      <c r="S46" s="239">
        <v>0</v>
      </c>
      <c r="T46" s="319" t="e">
        <v>#DIV/0!</v>
      </c>
      <c r="U46" s="239">
        <v>0</v>
      </c>
      <c r="V46" s="239">
        <v>0</v>
      </c>
      <c r="W46" s="239">
        <v>0</v>
      </c>
      <c r="X46" s="239">
        <v>0</v>
      </c>
      <c r="Y46" s="239">
        <v>0</v>
      </c>
      <c r="Z46" s="239">
        <v>0</v>
      </c>
    </row>
    <row r="47" spans="1:26" x14ac:dyDescent="0.3">
      <c r="A47" s="318" t="s">
        <v>462</v>
      </c>
      <c r="B47" s="204">
        <v>0</v>
      </c>
      <c r="C47" s="204">
        <v>0</v>
      </c>
      <c r="D47" s="204">
        <v>0</v>
      </c>
      <c r="E47" s="204">
        <v>0</v>
      </c>
      <c r="F47" s="204">
        <v>0</v>
      </c>
      <c r="G47" s="204">
        <v>0</v>
      </c>
      <c r="H47" s="204">
        <v>0</v>
      </c>
      <c r="I47" s="204">
        <v>0</v>
      </c>
      <c r="J47" s="204">
        <v>0</v>
      </c>
      <c r="K47" s="204">
        <v>0</v>
      </c>
      <c r="L47" s="204">
        <v>0</v>
      </c>
      <c r="M47" s="204">
        <v>0</v>
      </c>
      <c r="N47" s="204">
        <v>0</v>
      </c>
      <c r="O47" s="204">
        <v>0</v>
      </c>
      <c r="P47" s="204">
        <v>0</v>
      </c>
      <c r="Q47" s="204">
        <v>0</v>
      </c>
      <c r="R47" s="204">
        <v>0</v>
      </c>
      <c r="S47" s="239">
        <v>0</v>
      </c>
      <c r="T47" s="319" t="e">
        <v>#DIV/0!</v>
      </c>
      <c r="U47" s="239">
        <v>0</v>
      </c>
      <c r="V47" s="239">
        <v>0</v>
      </c>
      <c r="W47" s="239">
        <v>0</v>
      </c>
      <c r="X47" s="239">
        <v>0</v>
      </c>
      <c r="Y47" s="239">
        <v>0</v>
      </c>
      <c r="Z47" s="239">
        <v>0</v>
      </c>
    </row>
    <row r="48" spans="1:26" x14ac:dyDescent="0.3">
      <c r="A48" s="318" t="s">
        <v>463</v>
      </c>
      <c r="B48" s="204">
        <v>0</v>
      </c>
      <c r="C48" s="204">
        <v>0</v>
      </c>
      <c r="D48" s="204">
        <v>0</v>
      </c>
      <c r="E48" s="204">
        <v>0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204">
        <v>0</v>
      </c>
      <c r="L48" s="204">
        <v>0</v>
      </c>
      <c r="M48" s="204">
        <v>0</v>
      </c>
      <c r="N48" s="204">
        <v>0</v>
      </c>
      <c r="O48" s="204">
        <v>0</v>
      </c>
      <c r="P48" s="204">
        <v>0</v>
      </c>
      <c r="Q48" s="204">
        <v>0</v>
      </c>
      <c r="R48" s="204">
        <v>0</v>
      </c>
      <c r="S48" s="239">
        <v>0</v>
      </c>
      <c r="T48" s="319" t="e">
        <v>#DIV/0!</v>
      </c>
      <c r="U48" s="239">
        <v>0</v>
      </c>
      <c r="V48" s="239">
        <v>0</v>
      </c>
      <c r="W48" s="239">
        <v>0</v>
      </c>
      <c r="X48" s="239">
        <v>0</v>
      </c>
      <c r="Y48" s="239">
        <v>0</v>
      </c>
      <c r="Z48" s="239">
        <v>0</v>
      </c>
    </row>
    <row r="49" spans="1:26" x14ac:dyDescent="0.3">
      <c r="A49" s="318" t="s">
        <v>464</v>
      </c>
      <c r="B49" s="204">
        <v>0</v>
      </c>
      <c r="C49" s="204">
        <v>0</v>
      </c>
      <c r="D49" s="204">
        <v>0</v>
      </c>
      <c r="E49" s="204">
        <v>0</v>
      </c>
      <c r="F49" s="204">
        <v>0</v>
      </c>
      <c r="G49" s="204">
        <v>0</v>
      </c>
      <c r="H49" s="204">
        <v>0</v>
      </c>
      <c r="I49" s="204">
        <v>0</v>
      </c>
      <c r="J49" s="204">
        <v>0</v>
      </c>
      <c r="K49" s="204">
        <v>0</v>
      </c>
      <c r="L49" s="204">
        <v>0</v>
      </c>
      <c r="M49" s="204">
        <v>0</v>
      </c>
      <c r="N49" s="204">
        <v>0</v>
      </c>
      <c r="O49" s="204">
        <v>0</v>
      </c>
      <c r="P49" s="204">
        <v>0</v>
      </c>
      <c r="Q49" s="204">
        <v>0</v>
      </c>
      <c r="R49" s="204">
        <v>0</v>
      </c>
      <c r="S49" s="239">
        <v>0</v>
      </c>
      <c r="T49" s="319" t="e">
        <v>#DIV/0!</v>
      </c>
      <c r="U49" s="239">
        <v>0</v>
      </c>
      <c r="V49" s="239">
        <v>0</v>
      </c>
      <c r="W49" s="239">
        <v>0</v>
      </c>
      <c r="X49" s="239">
        <v>0</v>
      </c>
      <c r="Y49" s="239">
        <v>0</v>
      </c>
      <c r="Z49" s="239">
        <v>0</v>
      </c>
    </row>
    <row r="50" spans="1:26" x14ac:dyDescent="0.3">
      <c r="A50" s="314" t="s">
        <v>465</v>
      </c>
      <c r="B50" s="315">
        <v>0</v>
      </c>
      <c r="C50" s="315">
        <v>0</v>
      </c>
      <c r="D50" s="315">
        <v>0</v>
      </c>
      <c r="E50" s="315">
        <v>0</v>
      </c>
      <c r="F50" s="315">
        <v>0</v>
      </c>
      <c r="G50" s="315">
        <v>0</v>
      </c>
      <c r="H50" s="315">
        <v>0</v>
      </c>
      <c r="I50" s="315">
        <v>0</v>
      </c>
      <c r="J50" s="315">
        <v>0</v>
      </c>
      <c r="K50" s="315">
        <v>0</v>
      </c>
      <c r="L50" s="315">
        <v>0</v>
      </c>
      <c r="M50" s="315">
        <v>0</v>
      </c>
      <c r="N50" s="315">
        <v>0</v>
      </c>
      <c r="O50" s="315">
        <v>0</v>
      </c>
      <c r="P50" s="315">
        <v>0</v>
      </c>
      <c r="Q50" s="315">
        <v>0</v>
      </c>
      <c r="R50" s="315">
        <v>0</v>
      </c>
      <c r="S50" s="316">
        <v>0</v>
      </c>
      <c r="T50" s="317" t="e">
        <v>#DIV/0!</v>
      </c>
      <c r="U50" s="316">
        <v>0</v>
      </c>
      <c r="V50" s="316">
        <v>0</v>
      </c>
      <c r="W50" s="316">
        <v>0</v>
      </c>
      <c r="X50" s="316">
        <v>0</v>
      </c>
      <c r="Y50" s="316">
        <v>0</v>
      </c>
      <c r="Z50" s="316">
        <v>0</v>
      </c>
    </row>
    <row r="51" spans="1:26" x14ac:dyDescent="0.3">
      <c r="A51" s="318" t="s">
        <v>466</v>
      </c>
      <c r="B51" s="204">
        <v>0</v>
      </c>
      <c r="C51" s="204">
        <v>0</v>
      </c>
      <c r="D51" s="204">
        <v>0</v>
      </c>
      <c r="E51" s="204">
        <v>0</v>
      </c>
      <c r="F51" s="204">
        <v>0</v>
      </c>
      <c r="G51" s="204">
        <v>0</v>
      </c>
      <c r="H51" s="204">
        <v>0</v>
      </c>
      <c r="I51" s="204">
        <v>0</v>
      </c>
      <c r="J51" s="204">
        <v>0</v>
      </c>
      <c r="K51" s="204">
        <v>0</v>
      </c>
      <c r="L51" s="204">
        <v>0</v>
      </c>
      <c r="M51" s="204">
        <v>0</v>
      </c>
      <c r="N51" s="204">
        <v>0</v>
      </c>
      <c r="O51" s="204">
        <v>0</v>
      </c>
      <c r="P51" s="204">
        <v>0</v>
      </c>
      <c r="Q51" s="204">
        <v>0</v>
      </c>
      <c r="R51" s="204">
        <v>0</v>
      </c>
      <c r="S51" s="239">
        <v>0</v>
      </c>
      <c r="T51" s="319" t="e">
        <v>#DIV/0!</v>
      </c>
      <c r="U51" s="239">
        <v>0</v>
      </c>
      <c r="V51" s="239">
        <v>0</v>
      </c>
      <c r="W51" s="239">
        <v>0</v>
      </c>
      <c r="X51" s="239">
        <v>0</v>
      </c>
      <c r="Y51" s="239">
        <v>0</v>
      </c>
      <c r="Z51" s="239">
        <v>0</v>
      </c>
    </row>
    <row r="52" spans="1:26" x14ac:dyDescent="0.3">
      <c r="A52" s="318" t="s">
        <v>467</v>
      </c>
      <c r="B52" s="204">
        <v>0</v>
      </c>
      <c r="C52" s="204">
        <v>0</v>
      </c>
      <c r="D52" s="204">
        <v>0</v>
      </c>
      <c r="E52" s="204">
        <v>0</v>
      </c>
      <c r="F52" s="204">
        <v>0</v>
      </c>
      <c r="G52" s="204">
        <v>0</v>
      </c>
      <c r="H52" s="204">
        <v>0</v>
      </c>
      <c r="I52" s="204">
        <v>0</v>
      </c>
      <c r="J52" s="204">
        <v>0</v>
      </c>
      <c r="K52" s="204">
        <v>0</v>
      </c>
      <c r="L52" s="204">
        <v>0</v>
      </c>
      <c r="M52" s="204">
        <v>0</v>
      </c>
      <c r="N52" s="204">
        <v>0</v>
      </c>
      <c r="O52" s="204">
        <v>0</v>
      </c>
      <c r="P52" s="204">
        <v>0</v>
      </c>
      <c r="Q52" s="204">
        <v>0</v>
      </c>
      <c r="R52" s="204">
        <v>0</v>
      </c>
      <c r="S52" s="239">
        <v>0</v>
      </c>
      <c r="T52" s="319" t="e">
        <v>#DIV/0!</v>
      </c>
      <c r="U52" s="239">
        <v>0</v>
      </c>
      <c r="V52" s="239">
        <v>0</v>
      </c>
      <c r="W52" s="239">
        <v>0</v>
      </c>
      <c r="X52" s="239">
        <v>0</v>
      </c>
      <c r="Y52" s="239">
        <v>0</v>
      </c>
      <c r="Z52" s="239">
        <v>0</v>
      </c>
    </row>
    <row r="53" spans="1:26" x14ac:dyDescent="0.3">
      <c r="A53" s="318" t="s">
        <v>468</v>
      </c>
      <c r="B53" s="204">
        <v>0</v>
      </c>
      <c r="C53" s="204">
        <v>0</v>
      </c>
      <c r="D53" s="204">
        <v>0</v>
      </c>
      <c r="E53" s="204">
        <v>0</v>
      </c>
      <c r="F53" s="204">
        <v>0</v>
      </c>
      <c r="G53" s="204">
        <v>0</v>
      </c>
      <c r="H53" s="204">
        <v>0</v>
      </c>
      <c r="I53" s="204">
        <v>0</v>
      </c>
      <c r="J53" s="204">
        <v>0</v>
      </c>
      <c r="K53" s="204">
        <v>0</v>
      </c>
      <c r="L53" s="204">
        <v>0</v>
      </c>
      <c r="M53" s="204">
        <v>0</v>
      </c>
      <c r="N53" s="204">
        <v>0</v>
      </c>
      <c r="O53" s="204">
        <v>0</v>
      </c>
      <c r="P53" s="204">
        <v>0</v>
      </c>
      <c r="Q53" s="204">
        <v>0</v>
      </c>
      <c r="R53" s="204">
        <v>0</v>
      </c>
      <c r="S53" s="239">
        <v>0</v>
      </c>
      <c r="T53" s="319" t="e">
        <v>#DIV/0!</v>
      </c>
      <c r="U53" s="239">
        <v>0</v>
      </c>
      <c r="V53" s="239">
        <v>0</v>
      </c>
      <c r="W53" s="239">
        <v>0</v>
      </c>
      <c r="X53" s="239">
        <v>0</v>
      </c>
      <c r="Y53" s="239">
        <v>0</v>
      </c>
      <c r="Z53" s="239">
        <v>0</v>
      </c>
    </row>
    <row r="54" spans="1:26" x14ac:dyDescent="0.3">
      <c r="A54" s="318" t="s">
        <v>469</v>
      </c>
      <c r="B54" s="204">
        <v>0</v>
      </c>
      <c r="C54" s="204">
        <v>0</v>
      </c>
      <c r="D54" s="204">
        <v>0</v>
      </c>
      <c r="E54" s="204">
        <v>0</v>
      </c>
      <c r="F54" s="204">
        <v>0</v>
      </c>
      <c r="G54" s="204">
        <v>0</v>
      </c>
      <c r="H54" s="204">
        <v>0</v>
      </c>
      <c r="I54" s="204">
        <v>0</v>
      </c>
      <c r="J54" s="204">
        <v>0</v>
      </c>
      <c r="K54" s="204">
        <v>0</v>
      </c>
      <c r="L54" s="204">
        <v>0</v>
      </c>
      <c r="M54" s="204">
        <v>0</v>
      </c>
      <c r="N54" s="204">
        <v>0</v>
      </c>
      <c r="O54" s="204">
        <v>0</v>
      </c>
      <c r="P54" s="204">
        <v>0</v>
      </c>
      <c r="Q54" s="204">
        <v>0</v>
      </c>
      <c r="R54" s="204">
        <v>0</v>
      </c>
      <c r="S54" s="239">
        <v>0</v>
      </c>
      <c r="T54" s="319" t="e">
        <v>#DIV/0!</v>
      </c>
      <c r="U54" s="239">
        <v>0</v>
      </c>
      <c r="V54" s="239">
        <v>0</v>
      </c>
      <c r="W54" s="239">
        <v>0</v>
      </c>
      <c r="X54" s="239">
        <v>0</v>
      </c>
      <c r="Y54" s="239">
        <v>0</v>
      </c>
      <c r="Z54" s="239">
        <v>0</v>
      </c>
    </row>
    <row r="55" spans="1:26" s="321" customFormat="1" x14ac:dyDescent="0.3">
      <c r="A55" s="314" t="s">
        <v>470</v>
      </c>
      <c r="B55" s="320">
        <v>0</v>
      </c>
      <c r="C55" s="320">
        <v>0</v>
      </c>
      <c r="D55" s="320">
        <v>0</v>
      </c>
      <c r="E55" s="320">
        <v>0</v>
      </c>
      <c r="F55" s="320">
        <v>0</v>
      </c>
      <c r="G55" s="320">
        <v>0</v>
      </c>
      <c r="H55" s="320">
        <v>0</v>
      </c>
      <c r="I55" s="320">
        <v>0</v>
      </c>
      <c r="J55" s="320">
        <v>0</v>
      </c>
      <c r="K55" s="320">
        <v>0</v>
      </c>
      <c r="L55" s="320">
        <v>0</v>
      </c>
      <c r="M55" s="320">
        <v>0</v>
      </c>
      <c r="N55" s="320">
        <v>0</v>
      </c>
      <c r="O55" s="320">
        <v>0</v>
      </c>
      <c r="P55" s="320">
        <v>0</v>
      </c>
      <c r="Q55" s="320">
        <v>0</v>
      </c>
      <c r="R55" s="320">
        <v>0</v>
      </c>
      <c r="S55" s="316">
        <v>0</v>
      </c>
      <c r="T55" s="317" t="e">
        <v>#DIV/0!</v>
      </c>
      <c r="U55" s="316">
        <v>0</v>
      </c>
      <c r="V55" s="316">
        <v>0</v>
      </c>
      <c r="W55" s="316">
        <v>0</v>
      </c>
      <c r="X55" s="316">
        <v>0</v>
      </c>
      <c r="Y55" s="316">
        <v>0</v>
      </c>
      <c r="Z55" s="316">
        <v>0</v>
      </c>
    </row>
    <row r="56" spans="1:26" s="321" customFormat="1" x14ac:dyDescent="0.3">
      <c r="A56" s="314" t="s">
        <v>471</v>
      </c>
      <c r="B56" s="320">
        <v>0</v>
      </c>
      <c r="C56" s="320">
        <v>0</v>
      </c>
      <c r="D56" s="320">
        <v>0</v>
      </c>
      <c r="E56" s="320">
        <v>0</v>
      </c>
      <c r="F56" s="320">
        <v>0</v>
      </c>
      <c r="G56" s="320">
        <v>0</v>
      </c>
      <c r="H56" s="320">
        <v>0</v>
      </c>
      <c r="I56" s="320">
        <v>0</v>
      </c>
      <c r="J56" s="320">
        <v>0</v>
      </c>
      <c r="K56" s="320">
        <v>0</v>
      </c>
      <c r="L56" s="320">
        <v>0</v>
      </c>
      <c r="M56" s="320">
        <v>0</v>
      </c>
      <c r="N56" s="320">
        <v>0</v>
      </c>
      <c r="O56" s="320">
        <v>0</v>
      </c>
      <c r="P56" s="320">
        <v>0</v>
      </c>
      <c r="Q56" s="320">
        <v>0</v>
      </c>
      <c r="R56" s="320">
        <v>0</v>
      </c>
      <c r="S56" s="316">
        <v>0</v>
      </c>
      <c r="T56" s="317" t="e">
        <v>#DIV/0!</v>
      </c>
      <c r="U56" s="316">
        <v>0</v>
      </c>
      <c r="V56" s="316">
        <v>0</v>
      </c>
      <c r="W56" s="316">
        <v>0</v>
      </c>
      <c r="X56" s="316">
        <v>0</v>
      </c>
      <c r="Y56" s="316">
        <v>0</v>
      </c>
      <c r="Z56" s="316">
        <v>0</v>
      </c>
    </row>
    <row r="57" spans="1:26" s="321" customFormat="1" x14ac:dyDescent="0.3">
      <c r="A57" s="314" t="s">
        <v>472</v>
      </c>
      <c r="B57" s="320">
        <v>0</v>
      </c>
      <c r="C57" s="320">
        <v>0</v>
      </c>
      <c r="D57" s="320">
        <v>0</v>
      </c>
      <c r="E57" s="320">
        <v>0</v>
      </c>
      <c r="F57" s="320">
        <v>0</v>
      </c>
      <c r="G57" s="320">
        <v>0</v>
      </c>
      <c r="H57" s="320">
        <v>0</v>
      </c>
      <c r="I57" s="320">
        <v>0</v>
      </c>
      <c r="J57" s="320">
        <v>0</v>
      </c>
      <c r="K57" s="320">
        <v>0</v>
      </c>
      <c r="L57" s="320">
        <v>0</v>
      </c>
      <c r="M57" s="320">
        <v>0</v>
      </c>
      <c r="N57" s="320">
        <v>0</v>
      </c>
      <c r="O57" s="320">
        <v>0</v>
      </c>
      <c r="P57" s="320">
        <v>0</v>
      </c>
      <c r="Q57" s="320">
        <v>0</v>
      </c>
      <c r="R57" s="320">
        <v>0</v>
      </c>
      <c r="S57" s="316">
        <v>0</v>
      </c>
      <c r="T57" s="317" t="e">
        <v>#DIV/0!</v>
      </c>
      <c r="U57" s="316">
        <v>0</v>
      </c>
      <c r="V57" s="316">
        <v>0</v>
      </c>
      <c r="W57" s="316">
        <v>0</v>
      </c>
      <c r="X57" s="316">
        <v>0</v>
      </c>
      <c r="Y57" s="316">
        <v>0</v>
      </c>
      <c r="Z57" s="316">
        <v>0</v>
      </c>
    </row>
    <row r="58" spans="1:26" s="321" customFormat="1" x14ac:dyDescent="0.3">
      <c r="A58" s="314" t="s">
        <v>473</v>
      </c>
      <c r="B58" s="320">
        <v>0</v>
      </c>
      <c r="C58" s="320">
        <v>0</v>
      </c>
      <c r="D58" s="320">
        <v>0</v>
      </c>
      <c r="E58" s="320">
        <v>0</v>
      </c>
      <c r="F58" s="320">
        <v>0</v>
      </c>
      <c r="G58" s="320">
        <v>0</v>
      </c>
      <c r="H58" s="320">
        <v>0</v>
      </c>
      <c r="I58" s="320">
        <v>0</v>
      </c>
      <c r="J58" s="320">
        <v>0</v>
      </c>
      <c r="K58" s="320">
        <v>0</v>
      </c>
      <c r="L58" s="320">
        <v>0</v>
      </c>
      <c r="M58" s="320">
        <v>0</v>
      </c>
      <c r="N58" s="320">
        <v>0</v>
      </c>
      <c r="O58" s="320">
        <v>0</v>
      </c>
      <c r="P58" s="320">
        <v>0</v>
      </c>
      <c r="Q58" s="320">
        <v>0</v>
      </c>
      <c r="R58" s="320">
        <v>0</v>
      </c>
      <c r="S58" s="316">
        <v>0</v>
      </c>
      <c r="T58" s="317" t="e">
        <v>#DIV/0!</v>
      </c>
      <c r="U58" s="316">
        <v>0</v>
      </c>
      <c r="V58" s="316">
        <v>0</v>
      </c>
      <c r="W58" s="316">
        <v>0</v>
      </c>
      <c r="X58" s="316">
        <v>0</v>
      </c>
      <c r="Y58" s="316">
        <v>0</v>
      </c>
      <c r="Z58" s="316">
        <v>0</v>
      </c>
    </row>
    <row r="59" spans="1:26" x14ac:dyDescent="0.3">
      <c r="A59" s="314" t="s">
        <v>474</v>
      </c>
      <c r="B59" s="315">
        <v>0</v>
      </c>
      <c r="C59" s="315">
        <v>0</v>
      </c>
      <c r="D59" s="315">
        <v>0</v>
      </c>
      <c r="E59" s="315">
        <v>0</v>
      </c>
      <c r="F59" s="315">
        <v>0</v>
      </c>
      <c r="G59" s="315">
        <v>0</v>
      </c>
      <c r="H59" s="315">
        <v>0</v>
      </c>
      <c r="I59" s="315">
        <v>0</v>
      </c>
      <c r="J59" s="315">
        <v>0</v>
      </c>
      <c r="K59" s="315">
        <v>0</v>
      </c>
      <c r="L59" s="315">
        <v>0</v>
      </c>
      <c r="M59" s="315">
        <v>0</v>
      </c>
      <c r="N59" s="315">
        <v>0</v>
      </c>
      <c r="O59" s="315">
        <v>0</v>
      </c>
      <c r="P59" s="315">
        <v>0</v>
      </c>
      <c r="Q59" s="315">
        <v>0</v>
      </c>
      <c r="R59" s="315">
        <v>0</v>
      </c>
      <c r="S59" s="316">
        <v>0</v>
      </c>
      <c r="T59" s="317" t="e">
        <v>#DIV/0!</v>
      </c>
      <c r="U59" s="316">
        <v>0</v>
      </c>
      <c r="V59" s="316">
        <v>0</v>
      </c>
      <c r="W59" s="316">
        <v>0</v>
      </c>
      <c r="X59" s="316">
        <v>0</v>
      </c>
      <c r="Y59" s="316">
        <v>0</v>
      </c>
      <c r="Z59" s="316">
        <v>0</v>
      </c>
    </row>
    <row r="60" spans="1:26" x14ac:dyDescent="0.3">
      <c r="A60" s="318" t="s">
        <v>475</v>
      </c>
      <c r="B60" s="204">
        <v>0</v>
      </c>
      <c r="C60" s="204">
        <v>0</v>
      </c>
      <c r="D60" s="204">
        <v>0</v>
      </c>
      <c r="E60" s="204">
        <v>0</v>
      </c>
      <c r="F60" s="204">
        <v>0</v>
      </c>
      <c r="G60" s="204">
        <v>0</v>
      </c>
      <c r="H60" s="204">
        <v>0</v>
      </c>
      <c r="I60" s="204">
        <v>0</v>
      </c>
      <c r="J60" s="204">
        <v>0</v>
      </c>
      <c r="K60" s="204">
        <v>0</v>
      </c>
      <c r="L60" s="204">
        <v>0</v>
      </c>
      <c r="M60" s="204">
        <v>0</v>
      </c>
      <c r="N60" s="204">
        <v>0</v>
      </c>
      <c r="O60" s="204">
        <v>0</v>
      </c>
      <c r="P60" s="204">
        <v>0</v>
      </c>
      <c r="Q60" s="204">
        <v>0</v>
      </c>
      <c r="R60" s="204">
        <v>0</v>
      </c>
      <c r="S60" s="239">
        <v>0</v>
      </c>
      <c r="T60" s="319" t="e">
        <v>#DIV/0!</v>
      </c>
      <c r="U60" s="239">
        <v>0</v>
      </c>
      <c r="V60" s="239">
        <v>0</v>
      </c>
      <c r="W60" s="239">
        <v>0</v>
      </c>
      <c r="X60" s="239">
        <v>0</v>
      </c>
      <c r="Y60" s="239">
        <v>0</v>
      </c>
      <c r="Z60" s="239">
        <v>0</v>
      </c>
    </row>
    <row r="61" spans="1:26" x14ac:dyDescent="0.3">
      <c r="A61" s="318" t="s">
        <v>476</v>
      </c>
      <c r="B61" s="204">
        <v>0</v>
      </c>
      <c r="C61" s="204">
        <v>0</v>
      </c>
      <c r="D61" s="204">
        <v>0</v>
      </c>
      <c r="E61" s="204">
        <v>0</v>
      </c>
      <c r="F61" s="204">
        <v>0</v>
      </c>
      <c r="G61" s="204">
        <v>0</v>
      </c>
      <c r="H61" s="204">
        <v>0</v>
      </c>
      <c r="I61" s="204">
        <v>0</v>
      </c>
      <c r="J61" s="204">
        <v>0</v>
      </c>
      <c r="K61" s="204">
        <v>0</v>
      </c>
      <c r="L61" s="204">
        <v>0</v>
      </c>
      <c r="M61" s="204">
        <v>0</v>
      </c>
      <c r="N61" s="204">
        <v>0</v>
      </c>
      <c r="O61" s="204">
        <v>0</v>
      </c>
      <c r="P61" s="204">
        <v>0</v>
      </c>
      <c r="Q61" s="204">
        <v>0</v>
      </c>
      <c r="R61" s="204">
        <v>0</v>
      </c>
      <c r="S61" s="239">
        <v>0</v>
      </c>
      <c r="T61" s="319" t="e">
        <v>#DIV/0!</v>
      </c>
      <c r="U61" s="239">
        <v>0</v>
      </c>
      <c r="V61" s="239">
        <v>0</v>
      </c>
      <c r="W61" s="239">
        <v>0</v>
      </c>
      <c r="X61" s="239">
        <v>0</v>
      </c>
      <c r="Y61" s="239">
        <v>0</v>
      </c>
      <c r="Z61" s="239">
        <v>0</v>
      </c>
    </row>
    <row r="62" spans="1:26" x14ac:dyDescent="0.3">
      <c r="A62" s="318" t="s">
        <v>477</v>
      </c>
      <c r="B62" s="204">
        <v>0</v>
      </c>
      <c r="C62" s="204">
        <v>0</v>
      </c>
      <c r="D62" s="204">
        <v>0</v>
      </c>
      <c r="E62" s="204">
        <v>0</v>
      </c>
      <c r="F62" s="204">
        <v>0</v>
      </c>
      <c r="G62" s="204">
        <v>0</v>
      </c>
      <c r="H62" s="204">
        <v>0</v>
      </c>
      <c r="I62" s="204">
        <v>0</v>
      </c>
      <c r="J62" s="204">
        <v>0</v>
      </c>
      <c r="K62" s="204">
        <v>0</v>
      </c>
      <c r="L62" s="204">
        <v>0</v>
      </c>
      <c r="M62" s="204">
        <v>0</v>
      </c>
      <c r="N62" s="204">
        <v>0</v>
      </c>
      <c r="O62" s="204">
        <v>0</v>
      </c>
      <c r="P62" s="204">
        <v>0</v>
      </c>
      <c r="Q62" s="204">
        <v>0</v>
      </c>
      <c r="R62" s="204">
        <v>0</v>
      </c>
      <c r="S62" s="239">
        <v>0</v>
      </c>
      <c r="T62" s="319" t="e">
        <v>#DIV/0!</v>
      </c>
      <c r="U62" s="239">
        <v>0</v>
      </c>
      <c r="V62" s="239">
        <v>0</v>
      </c>
      <c r="W62" s="239">
        <v>0</v>
      </c>
      <c r="X62" s="239">
        <v>0</v>
      </c>
      <c r="Y62" s="239">
        <v>0</v>
      </c>
      <c r="Z62" s="239">
        <v>0</v>
      </c>
    </row>
    <row r="63" spans="1:26" x14ac:dyDescent="0.3">
      <c r="A63" s="318" t="s">
        <v>478</v>
      </c>
      <c r="B63" s="204">
        <v>0</v>
      </c>
      <c r="C63" s="204">
        <v>0</v>
      </c>
      <c r="D63" s="204">
        <v>0</v>
      </c>
      <c r="E63" s="204">
        <v>0</v>
      </c>
      <c r="F63" s="204">
        <v>0</v>
      </c>
      <c r="G63" s="204">
        <v>0</v>
      </c>
      <c r="H63" s="204">
        <v>0</v>
      </c>
      <c r="I63" s="204">
        <v>0</v>
      </c>
      <c r="J63" s="204">
        <v>0</v>
      </c>
      <c r="K63" s="204">
        <v>0</v>
      </c>
      <c r="L63" s="204">
        <v>0</v>
      </c>
      <c r="M63" s="204">
        <v>0</v>
      </c>
      <c r="N63" s="204">
        <v>0</v>
      </c>
      <c r="O63" s="204">
        <v>0</v>
      </c>
      <c r="P63" s="204">
        <v>0</v>
      </c>
      <c r="Q63" s="204">
        <v>0</v>
      </c>
      <c r="R63" s="204">
        <v>0</v>
      </c>
      <c r="S63" s="239">
        <v>0</v>
      </c>
      <c r="T63" s="319" t="e">
        <v>#DIV/0!</v>
      </c>
      <c r="U63" s="239">
        <v>0</v>
      </c>
      <c r="V63" s="239">
        <v>0</v>
      </c>
      <c r="W63" s="239">
        <v>0</v>
      </c>
      <c r="X63" s="239">
        <v>0</v>
      </c>
      <c r="Y63" s="239">
        <v>0</v>
      </c>
      <c r="Z63" s="239">
        <v>0</v>
      </c>
    </row>
    <row r="64" spans="1:26" x14ac:dyDescent="0.3">
      <c r="A64" s="318" t="s">
        <v>479</v>
      </c>
      <c r="B64" s="204">
        <v>0</v>
      </c>
      <c r="C64" s="204">
        <v>0</v>
      </c>
      <c r="D64" s="204">
        <v>0</v>
      </c>
      <c r="E64" s="204">
        <v>0</v>
      </c>
      <c r="F64" s="204">
        <v>0</v>
      </c>
      <c r="G64" s="204">
        <v>0</v>
      </c>
      <c r="H64" s="204">
        <v>0</v>
      </c>
      <c r="I64" s="204">
        <v>0</v>
      </c>
      <c r="J64" s="204">
        <v>0</v>
      </c>
      <c r="K64" s="204">
        <v>0</v>
      </c>
      <c r="L64" s="204">
        <v>0</v>
      </c>
      <c r="M64" s="204">
        <v>0</v>
      </c>
      <c r="N64" s="204">
        <v>0</v>
      </c>
      <c r="O64" s="204">
        <v>0</v>
      </c>
      <c r="P64" s="204">
        <v>0</v>
      </c>
      <c r="Q64" s="204">
        <v>0</v>
      </c>
      <c r="R64" s="204">
        <v>0</v>
      </c>
      <c r="S64" s="239">
        <v>0</v>
      </c>
      <c r="T64" s="319" t="e">
        <v>#DIV/0!</v>
      </c>
      <c r="U64" s="239">
        <v>0</v>
      </c>
      <c r="V64" s="239">
        <v>0</v>
      </c>
      <c r="W64" s="239">
        <v>0</v>
      </c>
      <c r="X64" s="239">
        <v>0</v>
      </c>
      <c r="Y64" s="239">
        <v>0</v>
      </c>
      <c r="Z64" s="239">
        <v>0</v>
      </c>
    </row>
    <row r="65" spans="1:26" x14ac:dyDescent="0.3">
      <c r="A65" s="314" t="s">
        <v>480</v>
      </c>
      <c r="B65" s="315">
        <v>0</v>
      </c>
      <c r="C65" s="315">
        <v>0</v>
      </c>
      <c r="D65" s="315">
        <v>0</v>
      </c>
      <c r="E65" s="315">
        <v>0</v>
      </c>
      <c r="F65" s="315">
        <v>0</v>
      </c>
      <c r="G65" s="315">
        <v>0</v>
      </c>
      <c r="H65" s="315">
        <v>0</v>
      </c>
      <c r="I65" s="315">
        <v>0</v>
      </c>
      <c r="J65" s="315">
        <v>0</v>
      </c>
      <c r="K65" s="315">
        <v>0</v>
      </c>
      <c r="L65" s="315">
        <v>0</v>
      </c>
      <c r="M65" s="315">
        <v>0</v>
      </c>
      <c r="N65" s="315">
        <v>0</v>
      </c>
      <c r="O65" s="315">
        <v>0</v>
      </c>
      <c r="P65" s="315">
        <v>0</v>
      </c>
      <c r="Q65" s="315">
        <v>0</v>
      </c>
      <c r="R65" s="315">
        <v>0</v>
      </c>
      <c r="S65" s="316">
        <v>0</v>
      </c>
      <c r="T65" s="317" t="e">
        <v>#DIV/0!</v>
      </c>
      <c r="U65" s="316">
        <v>0</v>
      </c>
      <c r="V65" s="316">
        <v>0</v>
      </c>
      <c r="W65" s="316">
        <v>0</v>
      </c>
      <c r="X65" s="316">
        <v>0</v>
      </c>
      <c r="Y65" s="316">
        <v>0</v>
      </c>
      <c r="Z65" s="316">
        <v>0</v>
      </c>
    </row>
    <row r="66" spans="1:26" x14ac:dyDescent="0.3">
      <c r="A66" s="318" t="s">
        <v>481</v>
      </c>
      <c r="B66" s="204">
        <v>0</v>
      </c>
      <c r="C66" s="204">
        <v>0</v>
      </c>
      <c r="D66" s="204">
        <v>0</v>
      </c>
      <c r="E66" s="204">
        <v>0</v>
      </c>
      <c r="F66" s="204">
        <v>0</v>
      </c>
      <c r="G66" s="204">
        <v>0</v>
      </c>
      <c r="H66" s="204">
        <v>0</v>
      </c>
      <c r="I66" s="204">
        <v>0</v>
      </c>
      <c r="J66" s="204">
        <v>0</v>
      </c>
      <c r="K66" s="204">
        <v>0</v>
      </c>
      <c r="L66" s="204">
        <v>0</v>
      </c>
      <c r="M66" s="204">
        <v>0</v>
      </c>
      <c r="N66" s="204">
        <v>0</v>
      </c>
      <c r="O66" s="204">
        <v>0</v>
      </c>
      <c r="P66" s="204">
        <v>0</v>
      </c>
      <c r="Q66" s="204">
        <v>0</v>
      </c>
      <c r="R66" s="204">
        <v>0</v>
      </c>
      <c r="S66" s="239">
        <v>0</v>
      </c>
      <c r="T66" s="319" t="e">
        <v>#DIV/0!</v>
      </c>
      <c r="U66" s="239">
        <v>0</v>
      </c>
      <c r="V66" s="239">
        <v>0</v>
      </c>
      <c r="W66" s="239">
        <v>0</v>
      </c>
      <c r="X66" s="239">
        <v>0</v>
      </c>
      <c r="Y66" s="239">
        <v>0</v>
      </c>
      <c r="Z66" s="239">
        <v>0</v>
      </c>
    </row>
    <row r="67" spans="1:26" x14ac:dyDescent="0.3">
      <c r="A67" s="318" t="s">
        <v>482</v>
      </c>
      <c r="B67" s="204">
        <v>0</v>
      </c>
      <c r="C67" s="204">
        <v>0</v>
      </c>
      <c r="D67" s="204">
        <v>0</v>
      </c>
      <c r="E67" s="204">
        <v>0</v>
      </c>
      <c r="F67" s="204">
        <v>0</v>
      </c>
      <c r="G67" s="204">
        <v>0</v>
      </c>
      <c r="H67" s="204">
        <v>0</v>
      </c>
      <c r="I67" s="204">
        <v>0</v>
      </c>
      <c r="J67" s="204">
        <v>0</v>
      </c>
      <c r="K67" s="204">
        <v>0</v>
      </c>
      <c r="L67" s="204">
        <v>0</v>
      </c>
      <c r="M67" s="204">
        <v>0</v>
      </c>
      <c r="N67" s="204">
        <v>0</v>
      </c>
      <c r="O67" s="204">
        <v>0</v>
      </c>
      <c r="P67" s="204">
        <v>0</v>
      </c>
      <c r="Q67" s="204">
        <v>0</v>
      </c>
      <c r="R67" s="204">
        <v>0</v>
      </c>
      <c r="S67" s="239">
        <v>0</v>
      </c>
      <c r="T67" s="319" t="e">
        <v>#DIV/0!</v>
      </c>
      <c r="U67" s="239">
        <v>0</v>
      </c>
      <c r="V67" s="239">
        <v>0</v>
      </c>
      <c r="W67" s="239">
        <v>0</v>
      </c>
      <c r="X67" s="239">
        <v>0</v>
      </c>
      <c r="Y67" s="239">
        <v>0</v>
      </c>
      <c r="Z67" s="239">
        <v>0</v>
      </c>
    </row>
    <row r="68" spans="1:26" x14ac:dyDescent="0.3">
      <c r="A68" s="318" t="s">
        <v>483</v>
      </c>
      <c r="B68" s="204">
        <v>0</v>
      </c>
      <c r="C68" s="204">
        <v>0</v>
      </c>
      <c r="D68" s="204">
        <v>0</v>
      </c>
      <c r="E68" s="204">
        <v>0</v>
      </c>
      <c r="F68" s="204">
        <v>0</v>
      </c>
      <c r="G68" s="204">
        <v>0</v>
      </c>
      <c r="H68" s="204">
        <v>0</v>
      </c>
      <c r="I68" s="204">
        <v>0</v>
      </c>
      <c r="J68" s="204">
        <v>0</v>
      </c>
      <c r="K68" s="204">
        <v>0</v>
      </c>
      <c r="L68" s="204">
        <v>0</v>
      </c>
      <c r="M68" s="204">
        <v>0</v>
      </c>
      <c r="N68" s="204">
        <v>0</v>
      </c>
      <c r="O68" s="204">
        <v>0</v>
      </c>
      <c r="P68" s="204">
        <v>0</v>
      </c>
      <c r="Q68" s="204">
        <v>0</v>
      </c>
      <c r="R68" s="204">
        <v>0</v>
      </c>
      <c r="S68" s="239">
        <v>0</v>
      </c>
      <c r="T68" s="319" t="e">
        <v>#DIV/0!</v>
      </c>
      <c r="U68" s="239">
        <v>0</v>
      </c>
      <c r="V68" s="239">
        <v>0</v>
      </c>
      <c r="W68" s="239">
        <v>0</v>
      </c>
      <c r="X68" s="239">
        <v>0</v>
      </c>
      <c r="Y68" s="239">
        <v>0</v>
      </c>
      <c r="Z68" s="239">
        <v>0</v>
      </c>
    </row>
    <row r="69" spans="1:26" x14ac:dyDescent="0.3">
      <c r="A69" s="318" t="s">
        <v>484</v>
      </c>
      <c r="B69" s="204">
        <v>0</v>
      </c>
      <c r="C69" s="204">
        <v>0</v>
      </c>
      <c r="D69" s="204">
        <v>0</v>
      </c>
      <c r="E69" s="204">
        <v>0</v>
      </c>
      <c r="F69" s="204">
        <v>0</v>
      </c>
      <c r="G69" s="204">
        <v>0</v>
      </c>
      <c r="H69" s="204">
        <v>0</v>
      </c>
      <c r="I69" s="204">
        <v>0</v>
      </c>
      <c r="J69" s="204">
        <v>0</v>
      </c>
      <c r="K69" s="204">
        <v>0</v>
      </c>
      <c r="L69" s="204">
        <v>0</v>
      </c>
      <c r="M69" s="204">
        <v>0</v>
      </c>
      <c r="N69" s="204">
        <v>0</v>
      </c>
      <c r="O69" s="204">
        <v>0</v>
      </c>
      <c r="P69" s="204">
        <v>0</v>
      </c>
      <c r="Q69" s="204">
        <v>0</v>
      </c>
      <c r="R69" s="204">
        <v>0</v>
      </c>
      <c r="S69" s="239">
        <v>0</v>
      </c>
      <c r="T69" s="319" t="e">
        <v>#DIV/0!</v>
      </c>
      <c r="U69" s="239">
        <v>0</v>
      </c>
      <c r="V69" s="239">
        <v>0</v>
      </c>
      <c r="W69" s="239">
        <v>0</v>
      </c>
      <c r="X69" s="239">
        <v>0</v>
      </c>
      <c r="Y69" s="239">
        <v>0</v>
      </c>
      <c r="Z69" s="239">
        <v>0</v>
      </c>
    </row>
    <row r="70" spans="1:26" x14ac:dyDescent="0.3">
      <c r="A70" s="318" t="s">
        <v>485</v>
      </c>
      <c r="B70" s="204">
        <v>0</v>
      </c>
      <c r="C70" s="204">
        <v>0</v>
      </c>
      <c r="D70" s="204">
        <v>0</v>
      </c>
      <c r="E70" s="204">
        <v>0</v>
      </c>
      <c r="F70" s="204">
        <v>0</v>
      </c>
      <c r="G70" s="204">
        <v>0</v>
      </c>
      <c r="H70" s="204">
        <v>0</v>
      </c>
      <c r="I70" s="204">
        <v>0</v>
      </c>
      <c r="J70" s="204">
        <v>0</v>
      </c>
      <c r="K70" s="204">
        <v>0</v>
      </c>
      <c r="L70" s="204">
        <v>0</v>
      </c>
      <c r="M70" s="204">
        <v>0</v>
      </c>
      <c r="N70" s="204">
        <v>0</v>
      </c>
      <c r="O70" s="204">
        <v>0</v>
      </c>
      <c r="P70" s="204">
        <v>0</v>
      </c>
      <c r="Q70" s="204">
        <v>0</v>
      </c>
      <c r="R70" s="204">
        <v>0</v>
      </c>
      <c r="S70" s="239">
        <v>0</v>
      </c>
      <c r="T70" s="319" t="e">
        <v>#DIV/0!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</row>
    <row r="71" spans="1:26" x14ac:dyDescent="0.3">
      <c r="A71" s="318" t="s">
        <v>486</v>
      </c>
      <c r="B71" s="204">
        <v>0</v>
      </c>
      <c r="C71" s="204">
        <v>0</v>
      </c>
      <c r="D71" s="204">
        <v>0</v>
      </c>
      <c r="E71" s="204">
        <v>0</v>
      </c>
      <c r="F71" s="204">
        <v>0</v>
      </c>
      <c r="G71" s="204">
        <v>0</v>
      </c>
      <c r="H71" s="204">
        <v>0</v>
      </c>
      <c r="I71" s="204">
        <v>0</v>
      </c>
      <c r="J71" s="204">
        <v>0</v>
      </c>
      <c r="K71" s="204">
        <v>0</v>
      </c>
      <c r="L71" s="204">
        <v>0</v>
      </c>
      <c r="M71" s="204">
        <v>0</v>
      </c>
      <c r="N71" s="204">
        <v>0</v>
      </c>
      <c r="O71" s="204">
        <v>0</v>
      </c>
      <c r="P71" s="204">
        <v>0</v>
      </c>
      <c r="Q71" s="204">
        <v>0</v>
      </c>
      <c r="R71" s="204">
        <v>0</v>
      </c>
      <c r="S71" s="239">
        <v>0</v>
      </c>
      <c r="T71" s="319" t="e">
        <v>#DIV/0!</v>
      </c>
      <c r="U71" s="239">
        <v>0</v>
      </c>
      <c r="V71" s="239">
        <v>0</v>
      </c>
      <c r="W71" s="239">
        <v>0</v>
      </c>
      <c r="X71" s="239">
        <v>0</v>
      </c>
      <c r="Y71" s="239">
        <v>0</v>
      </c>
      <c r="Z71" s="239">
        <v>0</v>
      </c>
    </row>
    <row r="72" spans="1:26" x14ac:dyDescent="0.3">
      <c r="A72" s="314" t="s">
        <v>487</v>
      </c>
      <c r="B72" s="315">
        <v>0</v>
      </c>
      <c r="C72" s="315">
        <v>0</v>
      </c>
      <c r="D72" s="315">
        <v>0</v>
      </c>
      <c r="E72" s="315">
        <v>0</v>
      </c>
      <c r="F72" s="315">
        <v>0</v>
      </c>
      <c r="G72" s="315">
        <v>0</v>
      </c>
      <c r="H72" s="315">
        <v>0</v>
      </c>
      <c r="I72" s="315">
        <v>0</v>
      </c>
      <c r="J72" s="315">
        <v>0</v>
      </c>
      <c r="K72" s="315">
        <v>0</v>
      </c>
      <c r="L72" s="315">
        <v>0</v>
      </c>
      <c r="M72" s="315">
        <v>0</v>
      </c>
      <c r="N72" s="315">
        <v>0</v>
      </c>
      <c r="O72" s="315">
        <v>0</v>
      </c>
      <c r="P72" s="315">
        <v>0</v>
      </c>
      <c r="Q72" s="315">
        <v>0</v>
      </c>
      <c r="R72" s="315">
        <v>0</v>
      </c>
      <c r="S72" s="316">
        <v>0</v>
      </c>
      <c r="T72" s="317" t="e">
        <v>#DIV/0!</v>
      </c>
      <c r="U72" s="316">
        <v>0</v>
      </c>
      <c r="V72" s="316">
        <v>0</v>
      </c>
      <c r="W72" s="316">
        <v>0</v>
      </c>
      <c r="X72" s="316">
        <v>0</v>
      </c>
      <c r="Y72" s="316">
        <v>0</v>
      </c>
      <c r="Z72" s="316">
        <v>0</v>
      </c>
    </row>
    <row r="73" spans="1:26" x14ac:dyDescent="0.3">
      <c r="A73" s="318" t="s">
        <v>488</v>
      </c>
      <c r="B73" s="204">
        <v>0</v>
      </c>
      <c r="C73" s="204">
        <v>0</v>
      </c>
      <c r="D73" s="204">
        <v>0</v>
      </c>
      <c r="E73" s="204">
        <v>0</v>
      </c>
      <c r="F73" s="204">
        <v>0</v>
      </c>
      <c r="G73" s="204">
        <v>0</v>
      </c>
      <c r="H73" s="204">
        <v>0</v>
      </c>
      <c r="I73" s="204">
        <v>0</v>
      </c>
      <c r="J73" s="204">
        <v>0</v>
      </c>
      <c r="K73" s="204">
        <v>0</v>
      </c>
      <c r="L73" s="204">
        <v>0</v>
      </c>
      <c r="M73" s="204">
        <v>0</v>
      </c>
      <c r="N73" s="204">
        <v>0</v>
      </c>
      <c r="O73" s="204">
        <v>0</v>
      </c>
      <c r="P73" s="204">
        <v>0</v>
      </c>
      <c r="Q73" s="204">
        <v>0</v>
      </c>
      <c r="R73" s="204">
        <v>0</v>
      </c>
      <c r="S73" s="239">
        <v>0</v>
      </c>
      <c r="T73" s="319" t="e">
        <v>#DIV/0!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</row>
    <row r="74" spans="1:26" x14ac:dyDescent="0.3">
      <c r="A74" s="318" t="s">
        <v>489</v>
      </c>
      <c r="B74" s="204">
        <v>0</v>
      </c>
      <c r="C74" s="204">
        <v>0</v>
      </c>
      <c r="D74" s="204">
        <v>0</v>
      </c>
      <c r="E74" s="204">
        <v>0</v>
      </c>
      <c r="F74" s="204">
        <v>0</v>
      </c>
      <c r="G74" s="204">
        <v>0</v>
      </c>
      <c r="H74" s="204">
        <v>0</v>
      </c>
      <c r="I74" s="204">
        <v>0</v>
      </c>
      <c r="J74" s="204">
        <v>0</v>
      </c>
      <c r="K74" s="204">
        <v>0</v>
      </c>
      <c r="L74" s="204">
        <v>0</v>
      </c>
      <c r="M74" s="204">
        <v>0</v>
      </c>
      <c r="N74" s="204">
        <v>0</v>
      </c>
      <c r="O74" s="204">
        <v>0</v>
      </c>
      <c r="P74" s="204">
        <v>0</v>
      </c>
      <c r="Q74" s="204">
        <v>0</v>
      </c>
      <c r="R74" s="204">
        <v>0</v>
      </c>
      <c r="S74" s="239">
        <v>0</v>
      </c>
      <c r="T74" s="319" t="e">
        <v>#DIV/0!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</row>
    <row r="75" spans="1:26" s="321" customFormat="1" x14ac:dyDescent="0.3">
      <c r="A75" s="314" t="s">
        <v>490</v>
      </c>
      <c r="B75" s="320">
        <v>0</v>
      </c>
      <c r="C75" s="320">
        <v>0</v>
      </c>
      <c r="D75" s="320">
        <v>0</v>
      </c>
      <c r="E75" s="320">
        <v>0</v>
      </c>
      <c r="F75" s="320">
        <v>0</v>
      </c>
      <c r="G75" s="320">
        <v>0</v>
      </c>
      <c r="H75" s="320">
        <v>0</v>
      </c>
      <c r="I75" s="320">
        <v>0</v>
      </c>
      <c r="J75" s="320">
        <v>0</v>
      </c>
      <c r="K75" s="320">
        <v>0</v>
      </c>
      <c r="L75" s="320">
        <v>0</v>
      </c>
      <c r="M75" s="320">
        <v>0</v>
      </c>
      <c r="N75" s="320">
        <v>0</v>
      </c>
      <c r="O75" s="320">
        <v>0</v>
      </c>
      <c r="P75" s="320">
        <v>0</v>
      </c>
      <c r="Q75" s="320">
        <v>0</v>
      </c>
      <c r="R75" s="320">
        <v>0</v>
      </c>
      <c r="S75" s="316">
        <v>0</v>
      </c>
      <c r="T75" s="317" t="e">
        <v>#DIV/0!</v>
      </c>
      <c r="U75" s="316">
        <v>0</v>
      </c>
      <c r="V75" s="316">
        <v>0</v>
      </c>
      <c r="W75" s="316">
        <v>0</v>
      </c>
      <c r="X75" s="316">
        <v>0</v>
      </c>
      <c r="Y75" s="316">
        <v>0</v>
      </c>
      <c r="Z75" s="316">
        <v>0</v>
      </c>
    </row>
    <row r="76" spans="1:26" s="321" customFormat="1" x14ac:dyDescent="0.3">
      <c r="A76" s="314" t="s">
        <v>491</v>
      </c>
      <c r="B76" s="320">
        <v>0</v>
      </c>
      <c r="C76" s="320">
        <v>0</v>
      </c>
      <c r="D76" s="320">
        <v>0</v>
      </c>
      <c r="E76" s="320">
        <v>0</v>
      </c>
      <c r="F76" s="320">
        <v>0</v>
      </c>
      <c r="G76" s="320">
        <v>0</v>
      </c>
      <c r="H76" s="320">
        <v>0</v>
      </c>
      <c r="I76" s="320">
        <v>0</v>
      </c>
      <c r="J76" s="320">
        <v>0</v>
      </c>
      <c r="K76" s="320">
        <v>0</v>
      </c>
      <c r="L76" s="320">
        <v>0</v>
      </c>
      <c r="M76" s="320">
        <v>0</v>
      </c>
      <c r="N76" s="320">
        <v>0</v>
      </c>
      <c r="O76" s="320">
        <v>0</v>
      </c>
      <c r="P76" s="320">
        <v>0</v>
      </c>
      <c r="Q76" s="320">
        <v>0</v>
      </c>
      <c r="R76" s="320">
        <v>0</v>
      </c>
      <c r="S76" s="316">
        <v>0</v>
      </c>
      <c r="T76" s="317" t="e">
        <v>#DIV/0!</v>
      </c>
      <c r="U76" s="316">
        <v>0</v>
      </c>
      <c r="V76" s="316">
        <v>0</v>
      </c>
      <c r="W76" s="316">
        <v>0</v>
      </c>
      <c r="X76" s="316">
        <v>0</v>
      </c>
      <c r="Y76" s="316">
        <v>0</v>
      </c>
      <c r="Z76" s="316">
        <v>0</v>
      </c>
    </row>
    <row r="77" spans="1:26" s="321" customFormat="1" x14ac:dyDescent="0.3">
      <c r="A77" s="314" t="s">
        <v>492</v>
      </c>
      <c r="B77" s="320">
        <v>0</v>
      </c>
      <c r="C77" s="320">
        <v>0</v>
      </c>
      <c r="D77" s="320">
        <v>0</v>
      </c>
      <c r="E77" s="320">
        <v>0</v>
      </c>
      <c r="F77" s="320">
        <v>0</v>
      </c>
      <c r="G77" s="320">
        <v>0</v>
      </c>
      <c r="H77" s="320">
        <v>0</v>
      </c>
      <c r="I77" s="320">
        <v>0</v>
      </c>
      <c r="J77" s="320">
        <v>0</v>
      </c>
      <c r="K77" s="320">
        <v>0</v>
      </c>
      <c r="L77" s="320">
        <v>0</v>
      </c>
      <c r="M77" s="320">
        <v>0</v>
      </c>
      <c r="N77" s="320">
        <v>0</v>
      </c>
      <c r="O77" s="320">
        <v>0</v>
      </c>
      <c r="P77" s="320">
        <v>0</v>
      </c>
      <c r="Q77" s="320">
        <v>0</v>
      </c>
      <c r="R77" s="320">
        <v>0</v>
      </c>
      <c r="S77" s="316">
        <v>0</v>
      </c>
      <c r="T77" s="317" t="e">
        <v>#DIV/0!</v>
      </c>
      <c r="U77" s="316">
        <v>0</v>
      </c>
      <c r="V77" s="316">
        <v>0</v>
      </c>
      <c r="W77" s="316">
        <v>0</v>
      </c>
      <c r="X77" s="316">
        <v>0</v>
      </c>
      <c r="Y77" s="316">
        <v>0</v>
      </c>
      <c r="Z77" s="316">
        <v>0</v>
      </c>
    </row>
    <row r="78" spans="1:26" x14ac:dyDescent="0.3">
      <c r="A78" s="314" t="s">
        <v>493</v>
      </c>
      <c r="B78" s="315">
        <v>0</v>
      </c>
      <c r="C78" s="315">
        <v>0</v>
      </c>
      <c r="D78" s="315">
        <v>0</v>
      </c>
      <c r="E78" s="315">
        <v>0</v>
      </c>
      <c r="F78" s="315">
        <v>0</v>
      </c>
      <c r="G78" s="315">
        <v>0</v>
      </c>
      <c r="H78" s="315">
        <v>0</v>
      </c>
      <c r="I78" s="315">
        <v>0</v>
      </c>
      <c r="J78" s="315">
        <v>0</v>
      </c>
      <c r="K78" s="315">
        <v>0</v>
      </c>
      <c r="L78" s="315">
        <v>0</v>
      </c>
      <c r="M78" s="315">
        <v>0</v>
      </c>
      <c r="N78" s="315">
        <v>0</v>
      </c>
      <c r="O78" s="315">
        <v>0</v>
      </c>
      <c r="P78" s="315">
        <v>0</v>
      </c>
      <c r="Q78" s="315">
        <v>0</v>
      </c>
      <c r="R78" s="315">
        <v>0</v>
      </c>
      <c r="S78" s="316">
        <v>0</v>
      </c>
      <c r="T78" s="317" t="e">
        <v>#DIV/0!</v>
      </c>
      <c r="U78" s="316">
        <v>0</v>
      </c>
      <c r="V78" s="316">
        <v>0</v>
      </c>
      <c r="W78" s="316">
        <v>0</v>
      </c>
      <c r="X78" s="316">
        <v>0</v>
      </c>
      <c r="Y78" s="316">
        <v>0</v>
      </c>
      <c r="Z78" s="316">
        <v>0</v>
      </c>
    </row>
    <row r="79" spans="1:26" x14ac:dyDescent="0.3">
      <c r="A79" s="318" t="s">
        <v>494</v>
      </c>
      <c r="B79" s="204">
        <v>0</v>
      </c>
      <c r="C79" s="204">
        <v>0</v>
      </c>
      <c r="D79" s="204">
        <v>0</v>
      </c>
      <c r="E79" s="204">
        <v>0</v>
      </c>
      <c r="F79" s="204">
        <v>0</v>
      </c>
      <c r="G79" s="204">
        <v>0</v>
      </c>
      <c r="H79" s="204">
        <v>0</v>
      </c>
      <c r="I79" s="204">
        <v>0</v>
      </c>
      <c r="J79" s="204">
        <v>0</v>
      </c>
      <c r="K79" s="204">
        <v>0</v>
      </c>
      <c r="L79" s="204">
        <v>0</v>
      </c>
      <c r="M79" s="204">
        <v>0</v>
      </c>
      <c r="N79" s="204">
        <v>0</v>
      </c>
      <c r="O79" s="204">
        <v>0</v>
      </c>
      <c r="P79" s="204">
        <v>0</v>
      </c>
      <c r="Q79" s="204">
        <v>0</v>
      </c>
      <c r="R79" s="204">
        <v>0</v>
      </c>
      <c r="S79" s="239">
        <v>0</v>
      </c>
      <c r="T79" s="319" t="e">
        <v>#DIV/0!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</row>
    <row r="80" spans="1:26" x14ac:dyDescent="0.3">
      <c r="A80" s="318" t="s">
        <v>495</v>
      </c>
      <c r="B80" s="204">
        <v>0</v>
      </c>
      <c r="C80" s="204">
        <v>0</v>
      </c>
      <c r="D80" s="204">
        <v>0</v>
      </c>
      <c r="E80" s="204">
        <v>0</v>
      </c>
      <c r="F80" s="204">
        <v>0</v>
      </c>
      <c r="G80" s="204">
        <v>0</v>
      </c>
      <c r="H80" s="204">
        <v>0</v>
      </c>
      <c r="I80" s="204">
        <v>0</v>
      </c>
      <c r="J80" s="204">
        <v>0</v>
      </c>
      <c r="K80" s="204">
        <v>0</v>
      </c>
      <c r="L80" s="204">
        <v>0</v>
      </c>
      <c r="M80" s="204">
        <v>0</v>
      </c>
      <c r="N80" s="204">
        <v>0</v>
      </c>
      <c r="O80" s="204">
        <v>0</v>
      </c>
      <c r="P80" s="204">
        <v>0</v>
      </c>
      <c r="Q80" s="204">
        <v>0</v>
      </c>
      <c r="R80" s="204">
        <v>0</v>
      </c>
      <c r="S80" s="239">
        <v>0</v>
      </c>
      <c r="T80" s="319" t="e">
        <v>#DIV/0!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</row>
    <row r="81" spans="1:26" x14ac:dyDescent="0.3">
      <c r="A81" s="314" t="s">
        <v>496</v>
      </c>
      <c r="B81" s="315">
        <v>0</v>
      </c>
      <c r="C81" s="315">
        <v>0</v>
      </c>
      <c r="D81" s="315">
        <v>0</v>
      </c>
      <c r="E81" s="315">
        <v>0</v>
      </c>
      <c r="F81" s="315">
        <v>0</v>
      </c>
      <c r="G81" s="315">
        <v>0</v>
      </c>
      <c r="H81" s="315">
        <v>0</v>
      </c>
      <c r="I81" s="315">
        <v>0</v>
      </c>
      <c r="J81" s="315">
        <v>0</v>
      </c>
      <c r="K81" s="315">
        <v>0</v>
      </c>
      <c r="L81" s="315">
        <v>0</v>
      </c>
      <c r="M81" s="315">
        <v>0</v>
      </c>
      <c r="N81" s="315">
        <v>0</v>
      </c>
      <c r="O81" s="315">
        <v>0</v>
      </c>
      <c r="P81" s="315">
        <v>0</v>
      </c>
      <c r="Q81" s="315">
        <v>0</v>
      </c>
      <c r="R81" s="315">
        <v>0</v>
      </c>
      <c r="S81" s="316">
        <v>0</v>
      </c>
      <c r="T81" s="317" t="e">
        <v>#DIV/0!</v>
      </c>
      <c r="U81" s="316">
        <v>0</v>
      </c>
      <c r="V81" s="316">
        <v>0</v>
      </c>
      <c r="W81" s="316">
        <v>0</v>
      </c>
      <c r="X81" s="316">
        <v>0</v>
      </c>
      <c r="Y81" s="316">
        <v>0</v>
      </c>
      <c r="Z81" s="316">
        <v>0</v>
      </c>
    </row>
    <row r="82" spans="1:26" x14ac:dyDescent="0.3">
      <c r="A82" s="322" t="s">
        <v>497</v>
      </c>
      <c r="B82" s="204">
        <v>0</v>
      </c>
      <c r="C82" s="204">
        <v>0</v>
      </c>
      <c r="D82" s="204">
        <v>0</v>
      </c>
      <c r="E82" s="204">
        <v>0</v>
      </c>
      <c r="F82" s="204">
        <v>0</v>
      </c>
      <c r="G82" s="204">
        <v>0</v>
      </c>
      <c r="H82" s="204">
        <v>0</v>
      </c>
      <c r="I82" s="204">
        <v>0</v>
      </c>
      <c r="J82" s="204">
        <v>0</v>
      </c>
      <c r="K82" s="204">
        <v>0</v>
      </c>
      <c r="L82" s="204">
        <v>0</v>
      </c>
      <c r="M82" s="204">
        <v>0</v>
      </c>
      <c r="N82" s="204">
        <v>0</v>
      </c>
      <c r="O82" s="204">
        <v>0</v>
      </c>
      <c r="P82" s="204">
        <v>0</v>
      </c>
      <c r="Q82" s="204">
        <v>0</v>
      </c>
      <c r="R82" s="204">
        <v>0</v>
      </c>
      <c r="S82" s="239">
        <v>0</v>
      </c>
      <c r="T82" s="319" t="e">
        <v>#DIV/0!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</row>
    <row r="83" spans="1:26" x14ac:dyDescent="0.3">
      <c r="A83" s="322" t="s">
        <v>498</v>
      </c>
      <c r="B83" s="204">
        <v>0</v>
      </c>
      <c r="C83" s="204">
        <v>0</v>
      </c>
      <c r="D83" s="204">
        <v>0</v>
      </c>
      <c r="E83" s="204">
        <v>0</v>
      </c>
      <c r="F83" s="204">
        <v>0</v>
      </c>
      <c r="G83" s="204">
        <v>0</v>
      </c>
      <c r="H83" s="204">
        <v>0</v>
      </c>
      <c r="I83" s="204">
        <v>0</v>
      </c>
      <c r="J83" s="204">
        <v>0</v>
      </c>
      <c r="K83" s="204">
        <v>0</v>
      </c>
      <c r="L83" s="204">
        <v>0</v>
      </c>
      <c r="M83" s="204">
        <v>0</v>
      </c>
      <c r="N83" s="204">
        <v>0</v>
      </c>
      <c r="O83" s="204">
        <v>0</v>
      </c>
      <c r="P83" s="204">
        <v>0</v>
      </c>
      <c r="Q83" s="204">
        <v>0</v>
      </c>
      <c r="R83" s="204">
        <v>0</v>
      </c>
      <c r="S83" s="239">
        <v>0</v>
      </c>
      <c r="T83" s="319" t="e">
        <v>#DIV/0!</v>
      </c>
      <c r="U83" s="239">
        <v>0</v>
      </c>
      <c r="V83" s="239">
        <v>0</v>
      </c>
      <c r="W83" s="239">
        <v>0</v>
      </c>
      <c r="X83" s="239">
        <v>0</v>
      </c>
      <c r="Y83" s="239">
        <v>0</v>
      </c>
      <c r="Z83" s="239">
        <v>0</v>
      </c>
    </row>
    <row r="84" spans="1:26" x14ac:dyDescent="0.3">
      <c r="A84" s="322" t="s">
        <v>499</v>
      </c>
      <c r="B84" s="204">
        <v>0</v>
      </c>
      <c r="C84" s="204">
        <v>0</v>
      </c>
      <c r="D84" s="204">
        <v>0</v>
      </c>
      <c r="E84" s="204">
        <v>0</v>
      </c>
      <c r="F84" s="204">
        <v>0</v>
      </c>
      <c r="G84" s="204">
        <v>0</v>
      </c>
      <c r="H84" s="204">
        <v>0</v>
      </c>
      <c r="I84" s="204">
        <v>0</v>
      </c>
      <c r="J84" s="204">
        <v>0</v>
      </c>
      <c r="K84" s="204">
        <v>0</v>
      </c>
      <c r="L84" s="204">
        <v>0</v>
      </c>
      <c r="M84" s="204">
        <v>0</v>
      </c>
      <c r="N84" s="204">
        <v>0</v>
      </c>
      <c r="O84" s="204">
        <v>0</v>
      </c>
      <c r="P84" s="204">
        <v>0</v>
      </c>
      <c r="Q84" s="204">
        <v>0</v>
      </c>
      <c r="R84" s="204">
        <v>0</v>
      </c>
      <c r="S84" s="239">
        <v>0</v>
      </c>
      <c r="T84" s="319" t="e">
        <v>#DIV/0!</v>
      </c>
      <c r="U84" s="239">
        <v>0</v>
      </c>
      <c r="V84" s="239">
        <v>0</v>
      </c>
      <c r="W84" s="239">
        <v>0</v>
      </c>
      <c r="X84" s="239">
        <v>0</v>
      </c>
      <c r="Y84" s="239">
        <v>0</v>
      </c>
      <c r="Z84" s="239">
        <v>0</v>
      </c>
    </row>
    <row r="85" spans="1:26" x14ac:dyDescent="0.3">
      <c r="A85" s="322" t="s">
        <v>500</v>
      </c>
      <c r="B85" s="204">
        <v>0</v>
      </c>
      <c r="C85" s="204">
        <v>0</v>
      </c>
      <c r="D85" s="204">
        <v>0</v>
      </c>
      <c r="E85" s="204">
        <v>0</v>
      </c>
      <c r="F85" s="204">
        <v>0</v>
      </c>
      <c r="G85" s="204">
        <v>0</v>
      </c>
      <c r="H85" s="204">
        <v>0</v>
      </c>
      <c r="I85" s="204">
        <v>0</v>
      </c>
      <c r="J85" s="204">
        <v>0</v>
      </c>
      <c r="K85" s="204">
        <v>0</v>
      </c>
      <c r="L85" s="204">
        <v>0</v>
      </c>
      <c r="M85" s="204">
        <v>0</v>
      </c>
      <c r="N85" s="204">
        <v>0</v>
      </c>
      <c r="O85" s="204">
        <v>0</v>
      </c>
      <c r="P85" s="204">
        <v>0</v>
      </c>
      <c r="Q85" s="204">
        <v>0</v>
      </c>
      <c r="R85" s="204">
        <v>0</v>
      </c>
      <c r="S85" s="239">
        <v>0</v>
      </c>
      <c r="T85" s="319" t="e">
        <v>#DIV/0!</v>
      </c>
      <c r="U85" s="239">
        <v>0</v>
      </c>
      <c r="V85" s="239">
        <v>0</v>
      </c>
      <c r="W85" s="239">
        <v>0</v>
      </c>
      <c r="X85" s="239">
        <v>0</v>
      </c>
      <c r="Y85" s="239">
        <v>0</v>
      </c>
      <c r="Z85" s="239">
        <v>0</v>
      </c>
    </row>
    <row r="86" spans="1:26" x14ac:dyDescent="0.3">
      <c r="A86" s="322" t="s">
        <v>501</v>
      </c>
      <c r="B86" s="204">
        <v>0</v>
      </c>
      <c r="C86" s="204">
        <v>0</v>
      </c>
      <c r="D86" s="204">
        <v>0</v>
      </c>
      <c r="E86" s="204">
        <v>0</v>
      </c>
      <c r="F86" s="204">
        <v>0</v>
      </c>
      <c r="G86" s="204">
        <v>0</v>
      </c>
      <c r="H86" s="204">
        <v>0</v>
      </c>
      <c r="I86" s="204">
        <v>0</v>
      </c>
      <c r="J86" s="204">
        <v>0</v>
      </c>
      <c r="K86" s="204">
        <v>0</v>
      </c>
      <c r="L86" s="204">
        <v>0</v>
      </c>
      <c r="M86" s="204">
        <v>0</v>
      </c>
      <c r="N86" s="204">
        <v>0</v>
      </c>
      <c r="O86" s="204">
        <v>0</v>
      </c>
      <c r="P86" s="204">
        <v>0</v>
      </c>
      <c r="Q86" s="204">
        <v>0</v>
      </c>
      <c r="R86" s="204">
        <v>0</v>
      </c>
      <c r="S86" s="239">
        <v>0</v>
      </c>
      <c r="T86" s="319" t="e">
        <v>#DIV/0!</v>
      </c>
      <c r="U86" s="239">
        <v>0</v>
      </c>
      <c r="V86" s="239">
        <v>0</v>
      </c>
      <c r="W86" s="239">
        <v>0</v>
      </c>
      <c r="X86" s="239">
        <v>0</v>
      </c>
      <c r="Y86" s="239">
        <v>0</v>
      </c>
      <c r="Z86" s="239">
        <v>0</v>
      </c>
    </row>
    <row r="87" spans="1:26" x14ac:dyDescent="0.3">
      <c r="A87" s="322" t="s">
        <v>502</v>
      </c>
      <c r="B87" s="204">
        <v>0</v>
      </c>
      <c r="C87" s="204">
        <v>0</v>
      </c>
      <c r="D87" s="204">
        <v>0</v>
      </c>
      <c r="E87" s="204">
        <v>0</v>
      </c>
      <c r="F87" s="204">
        <v>0</v>
      </c>
      <c r="G87" s="204">
        <v>0</v>
      </c>
      <c r="H87" s="204">
        <v>0</v>
      </c>
      <c r="I87" s="204">
        <v>0</v>
      </c>
      <c r="J87" s="204">
        <v>0</v>
      </c>
      <c r="K87" s="204">
        <v>0</v>
      </c>
      <c r="L87" s="204">
        <v>0</v>
      </c>
      <c r="M87" s="204">
        <v>0</v>
      </c>
      <c r="N87" s="204">
        <v>0</v>
      </c>
      <c r="O87" s="204">
        <v>0</v>
      </c>
      <c r="P87" s="204">
        <v>0</v>
      </c>
      <c r="Q87" s="204">
        <v>0</v>
      </c>
      <c r="R87" s="204">
        <v>0</v>
      </c>
      <c r="S87" s="239">
        <v>0</v>
      </c>
      <c r="T87" s="319" t="e">
        <v>#DIV/0!</v>
      </c>
      <c r="U87" s="239">
        <v>0</v>
      </c>
      <c r="V87" s="239">
        <v>0</v>
      </c>
      <c r="W87" s="239">
        <v>0</v>
      </c>
      <c r="X87" s="239">
        <v>0</v>
      </c>
      <c r="Y87" s="239">
        <v>0</v>
      </c>
      <c r="Z87" s="239">
        <v>0</v>
      </c>
    </row>
    <row r="88" spans="1:26" x14ac:dyDescent="0.3">
      <c r="A88" s="322" t="s">
        <v>503</v>
      </c>
      <c r="B88" s="204">
        <v>0</v>
      </c>
      <c r="C88" s="204">
        <v>0</v>
      </c>
      <c r="D88" s="204">
        <v>0</v>
      </c>
      <c r="E88" s="204">
        <v>0</v>
      </c>
      <c r="F88" s="204">
        <v>0</v>
      </c>
      <c r="G88" s="204">
        <v>0</v>
      </c>
      <c r="H88" s="204">
        <v>0</v>
      </c>
      <c r="I88" s="204">
        <v>0</v>
      </c>
      <c r="J88" s="204">
        <v>0</v>
      </c>
      <c r="K88" s="204">
        <v>0</v>
      </c>
      <c r="L88" s="204">
        <v>0</v>
      </c>
      <c r="M88" s="204">
        <v>0</v>
      </c>
      <c r="N88" s="204">
        <v>0</v>
      </c>
      <c r="O88" s="204">
        <v>0</v>
      </c>
      <c r="P88" s="204">
        <v>0</v>
      </c>
      <c r="Q88" s="204">
        <v>0</v>
      </c>
      <c r="R88" s="204">
        <v>0</v>
      </c>
      <c r="S88" s="239">
        <v>0</v>
      </c>
      <c r="T88" s="319" t="e">
        <v>#DIV/0!</v>
      </c>
      <c r="U88" s="239">
        <v>0</v>
      </c>
      <c r="V88" s="239">
        <v>0</v>
      </c>
      <c r="W88" s="239">
        <v>0</v>
      </c>
      <c r="X88" s="239">
        <v>0</v>
      </c>
      <c r="Y88" s="239">
        <v>0</v>
      </c>
      <c r="Z88" s="239">
        <v>0</v>
      </c>
    </row>
    <row r="89" spans="1:26" x14ac:dyDescent="0.3">
      <c r="A89" s="322" t="s">
        <v>504</v>
      </c>
      <c r="B89" s="204">
        <v>0</v>
      </c>
      <c r="C89" s="204">
        <v>0</v>
      </c>
      <c r="D89" s="204">
        <v>0</v>
      </c>
      <c r="E89" s="204">
        <v>0</v>
      </c>
      <c r="F89" s="204">
        <v>0</v>
      </c>
      <c r="G89" s="204">
        <v>0</v>
      </c>
      <c r="H89" s="204">
        <v>0</v>
      </c>
      <c r="I89" s="204">
        <v>0</v>
      </c>
      <c r="J89" s="204">
        <v>0</v>
      </c>
      <c r="K89" s="204">
        <v>0</v>
      </c>
      <c r="L89" s="204">
        <v>0</v>
      </c>
      <c r="M89" s="204">
        <v>0</v>
      </c>
      <c r="N89" s="204">
        <v>0</v>
      </c>
      <c r="O89" s="204">
        <v>0</v>
      </c>
      <c r="P89" s="204">
        <v>0</v>
      </c>
      <c r="Q89" s="204">
        <v>0</v>
      </c>
      <c r="R89" s="204">
        <v>0</v>
      </c>
      <c r="S89" s="239">
        <v>0</v>
      </c>
      <c r="T89" s="319" t="e">
        <v>#DIV/0!</v>
      </c>
      <c r="U89" s="239">
        <v>0</v>
      </c>
      <c r="V89" s="239">
        <v>0</v>
      </c>
      <c r="W89" s="239">
        <v>0</v>
      </c>
      <c r="X89" s="239">
        <v>0</v>
      </c>
      <c r="Y89" s="239">
        <v>0</v>
      </c>
      <c r="Z89" s="239">
        <v>0</v>
      </c>
    </row>
    <row r="90" spans="1:26" x14ac:dyDescent="0.3">
      <c r="A90" s="322" t="s">
        <v>505</v>
      </c>
      <c r="B90" s="204">
        <v>0</v>
      </c>
      <c r="C90" s="204">
        <v>0</v>
      </c>
      <c r="D90" s="204">
        <v>0</v>
      </c>
      <c r="E90" s="204">
        <v>0</v>
      </c>
      <c r="F90" s="204">
        <v>0</v>
      </c>
      <c r="G90" s="204">
        <v>0</v>
      </c>
      <c r="H90" s="204">
        <v>0</v>
      </c>
      <c r="I90" s="204">
        <v>0</v>
      </c>
      <c r="J90" s="204">
        <v>0</v>
      </c>
      <c r="K90" s="204">
        <v>0</v>
      </c>
      <c r="L90" s="204">
        <v>0</v>
      </c>
      <c r="M90" s="204">
        <v>0</v>
      </c>
      <c r="N90" s="204">
        <v>0</v>
      </c>
      <c r="O90" s="204">
        <v>0</v>
      </c>
      <c r="P90" s="204">
        <v>0</v>
      </c>
      <c r="Q90" s="204">
        <v>0</v>
      </c>
      <c r="R90" s="204">
        <v>0</v>
      </c>
      <c r="S90" s="239">
        <v>0</v>
      </c>
      <c r="T90" s="319" t="e">
        <v>#DIV/0!</v>
      </c>
      <c r="U90" s="239">
        <v>0</v>
      </c>
      <c r="V90" s="239">
        <v>0</v>
      </c>
      <c r="W90" s="239">
        <v>0</v>
      </c>
      <c r="X90" s="239">
        <v>0</v>
      </c>
      <c r="Y90" s="239">
        <v>0</v>
      </c>
      <c r="Z90" s="239">
        <v>0</v>
      </c>
    </row>
    <row r="91" spans="1:26" x14ac:dyDescent="0.3">
      <c r="A91" s="322" t="s">
        <v>506</v>
      </c>
      <c r="B91" s="204">
        <v>0</v>
      </c>
      <c r="C91" s="204">
        <v>0</v>
      </c>
      <c r="D91" s="204">
        <v>0</v>
      </c>
      <c r="E91" s="204">
        <v>0</v>
      </c>
      <c r="F91" s="204">
        <v>0</v>
      </c>
      <c r="G91" s="204">
        <v>0</v>
      </c>
      <c r="H91" s="204">
        <v>0</v>
      </c>
      <c r="I91" s="204">
        <v>0</v>
      </c>
      <c r="J91" s="204">
        <v>0</v>
      </c>
      <c r="K91" s="204">
        <v>0</v>
      </c>
      <c r="L91" s="204">
        <v>0</v>
      </c>
      <c r="M91" s="204">
        <v>0</v>
      </c>
      <c r="N91" s="204">
        <v>0</v>
      </c>
      <c r="O91" s="204">
        <v>0</v>
      </c>
      <c r="P91" s="204">
        <v>0</v>
      </c>
      <c r="Q91" s="204">
        <v>0</v>
      </c>
      <c r="R91" s="204">
        <v>0</v>
      </c>
      <c r="S91" s="239">
        <v>0</v>
      </c>
      <c r="T91" s="319" t="e">
        <v>#DIV/0!</v>
      </c>
      <c r="U91" s="239">
        <v>0</v>
      </c>
      <c r="V91" s="239">
        <v>0</v>
      </c>
      <c r="W91" s="239">
        <v>0</v>
      </c>
      <c r="X91" s="239">
        <v>0</v>
      </c>
      <c r="Y91" s="239">
        <v>0</v>
      </c>
      <c r="Z91" s="239">
        <v>0</v>
      </c>
    </row>
    <row r="92" spans="1:26" x14ac:dyDescent="0.3">
      <c r="A92" s="322" t="s">
        <v>507</v>
      </c>
      <c r="B92" s="204">
        <v>0</v>
      </c>
      <c r="C92" s="204">
        <v>0</v>
      </c>
      <c r="D92" s="204">
        <v>0</v>
      </c>
      <c r="E92" s="204">
        <v>0</v>
      </c>
      <c r="F92" s="204">
        <v>0</v>
      </c>
      <c r="G92" s="204">
        <v>0</v>
      </c>
      <c r="H92" s="204">
        <v>0</v>
      </c>
      <c r="I92" s="204">
        <v>0</v>
      </c>
      <c r="J92" s="204">
        <v>0</v>
      </c>
      <c r="K92" s="204">
        <v>0</v>
      </c>
      <c r="L92" s="204">
        <v>0</v>
      </c>
      <c r="M92" s="204">
        <v>0</v>
      </c>
      <c r="N92" s="204">
        <v>0</v>
      </c>
      <c r="O92" s="204">
        <v>0</v>
      </c>
      <c r="P92" s="204">
        <v>0</v>
      </c>
      <c r="Q92" s="204">
        <v>0</v>
      </c>
      <c r="R92" s="204">
        <v>0</v>
      </c>
      <c r="S92" s="239">
        <v>0</v>
      </c>
      <c r="T92" s="319" t="e">
        <v>#DIV/0!</v>
      </c>
      <c r="U92" s="239">
        <v>0</v>
      </c>
      <c r="V92" s="239">
        <v>0</v>
      </c>
      <c r="W92" s="239">
        <v>0</v>
      </c>
      <c r="X92" s="239">
        <v>0</v>
      </c>
      <c r="Y92" s="239">
        <v>0</v>
      </c>
      <c r="Z92" s="239">
        <v>0</v>
      </c>
    </row>
    <row r="93" spans="1:26" x14ac:dyDescent="0.3">
      <c r="A93" s="322" t="s">
        <v>508</v>
      </c>
      <c r="B93" s="204">
        <v>0</v>
      </c>
      <c r="C93" s="204">
        <v>0</v>
      </c>
      <c r="D93" s="204">
        <v>0</v>
      </c>
      <c r="E93" s="204">
        <v>0</v>
      </c>
      <c r="F93" s="204">
        <v>0</v>
      </c>
      <c r="G93" s="204">
        <v>0</v>
      </c>
      <c r="H93" s="204">
        <v>0</v>
      </c>
      <c r="I93" s="204">
        <v>0</v>
      </c>
      <c r="J93" s="204">
        <v>0</v>
      </c>
      <c r="K93" s="204">
        <v>0</v>
      </c>
      <c r="L93" s="204">
        <v>0</v>
      </c>
      <c r="M93" s="204">
        <v>0</v>
      </c>
      <c r="N93" s="204">
        <v>0</v>
      </c>
      <c r="O93" s="204">
        <v>0</v>
      </c>
      <c r="P93" s="204">
        <v>0</v>
      </c>
      <c r="Q93" s="204">
        <v>0</v>
      </c>
      <c r="R93" s="204">
        <v>0</v>
      </c>
      <c r="S93" s="239">
        <v>0</v>
      </c>
      <c r="T93" s="319" t="e">
        <v>#DIV/0!</v>
      </c>
      <c r="U93" s="239">
        <v>0</v>
      </c>
      <c r="V93" s="239">
        <v>0</v>
      </c>
      <c r="W93" s="239">
        <v>0</v>
      </c>
      <c r="X93" s="239">
        <v>0</v>
      </c>
      <c r="Y93" s="239">
        <v>0</v>
      </c>
      <c r="Z93" s="239">
        <v>0</v>
      </c>
    </row>
    <row r="94" spans="1:26" x14ac:dyDescent="0.3">
      <c r="A94" s="322" t="s">
        <v>509</v>
      </c>
      <c r="B94" s="204">
        <v>0</v>
      </c>
      <c r="C94" s="204">
        <v>0</v>
      </c>
      <c r="D94" s="204">
        <v>0</v>
      </c>
      <c r="E94" s="204">
        <v>0</v>
      </c>
      <c r="F94" s="204">
        <v>0</v>
      </c>
      <c r="G94" s="204">
        <v>0</v>
      </c>
      <c r="H94" s="204">
        <v>0</v>
      </c>
      <c r="I94" s="204">
        <v>0</v>
      </c>
      <c r="J94" s="204">
        <v>0</v>
      </c>
      <c r="K94" s="204">
        <v>0</v>
      </c>
      <c r="L94" s="204">
        <v>0</v>
      </c>
      <c r="M94" s="204">
        <v>0</v>
      </c>
      <c r="N94" s="204">
        <v>0</v>
      </c>
      <c r="O94" s="204">
        <v>0</v>
      </c>
      <c r="P94" s="204">
        <v>0</v>
      </c>
      <c r="Q94" s="204">
        <v>0</v>
      </c>
      <c r="R94" s="204">
        <v>0</v>
      </c>
      <c r="S94" s="239">
        <v>0</v>
      </c>
      <c r="T94" s="319" t="e">
        <v>#DIV/0!</v>
      </c>
      <c r="U94" s="239">
        <v>0</v>
      </c>
      <c r="V94" s="239">
        <v>0</v>
      </c>
      <c r="W94" s="239">
        <v>0</v>
      </c>
      <c r="X94" s="239">
        <v>0</v>
      </c>
      <c r="Y94" s="239">
        <v>0</v>
      </c>
      <c r="Z94" s="239">
        <v>0</v>
      </c>
    </row>
    <row r="95" spans="1:26" x14ac:dyDescent="0.3">
      <c r="A95" s="322" t="s">
        <v>510</v>
      </c>
      <c r="B95" s="204">
        <v>0</v>
      </c>
      <c r="C95" s="204">
        <v>0</v>
      </c>
      <c r="D95" s="204">
        <v>0</v>
      </c>
      <c r="E95" s="204">
        <v>0</v>
      </c>
      <c r="F95" s="204">
        <v>0</v>
      </c>
      <c r="G95" s="204">
        <v>0</v>
      </c>
      <c r="H95" s="204">
        <v>0</v>
      </c>
      <c r="I95" s="204">
        <v>0</v>
      </c>
      <c r="J95" s="204">
        <v>0</v>
      </c>
      <c r="K95" s="204">
        <v>0</v>
      </c>
      <c r="L95" s="204">
        <v>0</v>
      </c>
      <c r="M95" s="204">
        <v>0</v>
      </c>
      <c r="N95" s="204">
        <v>0</v>
      </c>
      <c r="O95" s="204">
        <v>0</v>
      </c>
      <c r="P95" s="204">
        <v>0</v>
      </c>
      <c r="Q95" s="204">
        <v>0</v>
      </c>
      <c r="R95" s="204">
        <v>0</v>
      </c>
      <c r="S95" s="239">
        <v>0</v>
      </c>
      <c r="T95" s="319" t="e">
        <v>#DIV/0!</v>
      </c>
      <c r="U95" s="239">
        <v>0</v>
      </c>
      <c r="V95" s="239">
        <v>0</v>
      </c>
      <c r="W95" s="239">
        <v>0</v>
      </c>
      <c r="X95" s="239">
        <v>0</v>
      </c>
      <c r="Y95" s="239">
        <v>0</v>
      </c>
      <c r="Z95" s="239">
        <v>0</v>
      </c>
    </row>
    <row r="96" spans="1:26" x14ac:dyDescent="0.3">
      <c r="A96" s="322" t="s">
        <v>511</v>
      </c>
      <c r="B96" s="204">
        <v>0</v>
      </c>
      <c r="C96" s="204">
        <v>0</v>
      </c>
      <c r="D96" s="204">
        <v>0</v>
      </c>
      <c r="E96" s="204">
        <v>0</v>
      </c>
      <c r="F96" s="204">
        <v>0</v>
      </c>
      <c r="G96" s="204">
        <v>0</v>
      </c>
      <c r="H96" s="204">
        <v>0</v>
      </c>
      <c r="I96" s="204">
        <v>0</v>
      </c>
      <c r="J96" s="204">
        <v>0</v>
      </c>
      <c r="K96" s="204">
        <v>0</v>
      </c>
      <c r="L96" s="204">
        <v>0</v>
      </c>
      <c r="M96" s="204">
        <v>0</v>
      </c>
      <c r="N96" s="204">
        <v>0</v>
      </c>
      <c r="O96" s="204">
        <v>0</v>
      </c>
      <c r="P96" s="204">
        <v>0</v>
      </c>
      <c r="Q96" s="204">
        <v>0</v>
      </c>
      <c r="R96" s="204">
        <v>0</v>
      </c>
      <c r="S96" s="239">
        <v>0</v>
      </c>
      <c r="T96" s="319" t="e">
        <v>#DIV/0!</v>
      </c>
      <c r="U96" s="239">
        <v>0</v>
      </c>
      <c r="V96" s="239">
        <v>0</v>
      </c>
      <c r="W96" s="239">
        <v>0</v>
      </c>
      <c r="X96" s="239">
        <v>0</v>
      </c>
      <c r="Y96" s="239">
        <v>0</v>
      </c>
      <c r="Z96" s="239">
        <v>0</v>
      </c>
    </row>
    <row r="97" spans="1:26" x14ac:dyDescent="0.3">
      <c r="A97" s="322" t="s">
        <v>512</v>
      </c>
      <c r="B97" s="204">
        <v>0</v>
      </c>
      <c r="C97" s="204">
        <v>0</v>
      </c>
      <c r="D97" s="204">
        <v>0</v>
      </c>
      <c r="E97" s="204">
        <v>0</v>
      </c>
      <c r="F97" s="204">
        <v>0</v>
      </c>
      <c r="G97" s="204">
        <v>0</v>
      </c>
      <c r="H97" s="204">
        <v>0</v>
      </c>
      <c r="I97" s="204">
        <v>0</v>
      </c>
      <c r="J97" s="204">
        <v>0</v>
      </c>
      <c r="K97" s="204">
        <v>0</v>
      </c>
      <c r="L97" s="204">
        <v>0</v>
      </c>
      <c r="M97" s="204">
        <v>0</v>
      </c>
      <c r="N97" s="204">
        <v>0</v>
      </c>
      <c r="O97" s="204">
        <v>0</v>
      </c>
      <c r="P97" s="204">
        <v>0</v>
      </c>
      <c r="Q97" s="204">
        <v>0</v>
      </c>
      <c r="R97" s="204">
        <v>0</v>
      </c>
      <c r="S97" s="239">
        <v>0</v>
      </c>
      <c r="T97" s="319" t="e">
        <v>#DIV/0!</v>
      </c>
      <c r="U97" s="239">
        <v>0</v>
      </c>
      <c r="V97" s="239">
        <v>0</v>
      </c>
      <c r="W97" s="239">
        <v>0</v>
      </c>
      <c r="X97" s="239">
        <v>0</v>
      </c>
      <c r="Y97" s="239">
        <v>0</v>
      </c>
      <c r="Z97" s="239">
        <v>0</v>
      </c>
    </row>
    <row r="98" spans="1:26" x14ac:dyDescent="0.3">
      <c r="A98" s="322" t="s">
        <v>513</v>
      </c>
      <c r="B98" s="204">
        <v>0</v>
      </c>
      <c r="C98" s="204">
        <v>0</v>
      </c>
      <c r="D98" s="204">
        <v>0</v>
      </c>
      <c r="E98" s="204">
        <v>0</v>
      </c>
      <c r="F98" s="204">
        <v>0</v>
      </c>
      <c r="G98" s="204">
        <v>0</v>
      </c>
      <c r="H98" s="204">
        <v>0</v>
      </c>
      <c r="I98" s="204">
        <v>0</v>
      </c>
      <c r="J98" s="204">
        <v>0</v>
      </c>
      <c r="K98" s="204">
        <v>0</v>
      </c>
      <c r="L98" s="204">
        <v>0</v>
      </c>
      <c r="M98" s="204">
        <v>0</v>
      </c>
      <c r="N98" s="204">
        <v>0</v>
      </c>
      <c r="O98" s="204">
        <v>0</v>
      </c>
      <c r="P98" s="204">
        <v>0</v>
      </c>
      <c r="Q98" s="204">
        <v>0</v>
      </c>
      <c r="R98" s="204">
        <v>0</v>
      </c>
      <c r="S98" s="239">
        <v>0</v>
      </c>
      <c r="T98" s="319" t="e">
        <v>#DIV/0!</v>
      </c>
      <c r="U98" s="239">
        <v>0</v>
      </c>
      <c r="V98" s="239">
        <v>0</v>
      </c>
      <c r="W98" s="239">
        <v>0</v>
      </c>
      <c r="X98" s="239">
        <v>0</v>
      </c>
      <c r="Y98" s="239">
        <v>0</v>
      </c>
      <c r="Z98" s="239">
        <v>0</v>
      </c>
    </row>
    <row r="99" spans="1:26" x14ac:dyDescent="0.3">
      <c r="A99" s="322" t="s">
        <v>514</v>
      </c>
      <c r="B99" s="204">
        <v>0</v>
      </c>
      <c r="C99" s="204">
        <v>0</v>
      </c>
      <c r="D99" s="204">
        <v>0</v>
      </c>
      <c r="E99" s="204">
        <v>0</v>
      </c>
      <c r="F99" s="204">
        <v>0</v>
      </c>
      <c r="G99" s="204">
        <v>0</v>
      </c>
      <c r="H99" s="204">
        <v>0</v>
      </c>
      <c r="I99" s="204">
        <v>0</v>
      </c>
      <c r="J99" s="204">
        <v>0</v>
      </c>
      <c r="K99" s="204">
        <v>0</v>
      </c>
      <c r="L99" s="204">
        <v>0</v>
      </c>
      <c r="M99" s="204">
        <v>0</v>
      </c>
      <c r="N99" s="204">
        <v>0</v>
      </c>
      <c r="O99" s="204">
        <v>0</v>
      </c>
      <c r="P99" s="204">
        <v>0</v>
      </c>
      <c r="Q99" s="204">
        <v>0</v>
      </c>
      <c r="R99" s="204">
        <v>0</v>
      </c>
      <c r="S99" s="239">
        <v>0</v>
      </c>
      <c r="T99" s="319" t="e">
        <v>#DIV/0!</v>
      </c>
      <c r="U99" s="239">
        <v>0</v>
      </c>
      <c r="V99" s="239">
        <v>0</v>
      </c>
      <c r="W99" s="239">
        <v>0</v>
      </c>
      <c r="X99" s="239">
        <v>0</v>
      </c>
      <c r="Y99" s="239">
        <v>0</v>
      </c>
      <c r="Z99" s="239">
        <v>0</v>
      </c>
    </row>
    <row r="100" spans="1:26" x14ac:dyDescent="0.3">
      <c r="A100" s="322" t="s">
        <v>515</v>
      </c>
      <c r="B100" s="204">
        <v>0</v>
      </c>
      <c r="C100" s="204">
        <v>0</v>
      </c>
      <c r="D100" s="204">
        <v>0</v>
      </c>
      <c r="E100" s="204">
        <v>0</v>
      </c>
      <c r="F100" s="204">
        <v>0</v>
      </c>
      <c r="G100" s="204">
        <v>0</v>
      </c>
      <c r="H100" s="204">
        <v>0</v>
      </c>
      <c r="I100" s="204">
        <v>0</v>
      </c>
      <c r="J100" s="204">
        <v>0</v>
      </c>
      <c r="K100" s="204">
        <v>0</v>
      </c>
      <c r="L100" s="204">
        <v>0</v>
      </c>
      <c r="M100" s="204">
        <v>0</v>
      </c>
      <c r="N100" s="204">
        <v>0</v>
      </c>
      <c r="O100" s="204">
        <v>0</v>
      </c>
      <c r="P100" s="204">
        <v>0</v>
      </c>
      <c r="Q100" s="204">
        <v>0</v>
      </c>
      <c r="R100" s="204">
        <v>0</v>
      </c>
      <c r="S100" s="239">
        <v>0</v>
      </c>
      <c r="T100" s="319" t="e">
        <v>#DIV/0!</v>
      </c>
      <c r="U100" s="239">
        <v>0</v>
      </c>
      <c r="V100" s="239">
        <v>0</v>
      </c>
      <c r="W100" s="239">
        <v>0</v>
      </c>
      <c r="X100" s="239">
        <v>0</v>
      </c>
      <c r="Y100" s="239">
        <v>0</v>
      </c>
      <c r="Z100" s="239">
        <v>0</v>
      </c>
    </row>
    <row r="101" spans="1:26" x14ac:dyDescent="0.3">
      <c r="A101" s="322" t="s">
        <v>516</v>
      </c>
      <c r="B101" s="204">
        <v>0</v>
      </c>
      <c r="C101" s="204">
        <v>0</v>
      </c>
      <c r="D101" s="204">
        <v>0</v>
      </c>
      <c r="E101" s="204">
        <v>0</v>
      </c>
      <c r="F101" s="204">
        <v>0</v>
      </c>
      <c r="G101" s="204">
        <v>0</v>
      </c>
      <c r="H101" s="204">
        <v>0</v>
      </c>
      <c r="I101" s="204">
        <v>0</v>
      </c>
      <c r="J101" s="204">
        <v>0</v>
      </c>
      <c r="K101" s="204">
        <v>0</v>
      </c>
      <c r="L101" s="204">
        <v>0</v>
      </c>
      <c r="M101" s="204">
        <v>0</v>
      </c>
      <c r="N101" s="204">
        <v>0</v>
      </c>
      <c r="O101" s="204">
        <v>0</v>
      </c>
      <c r="P101" s="204">
        <v>0</v>
      </c>
      <c r="Q101" s="204">
        <v>0</v>
      </c>
      <c r="R101" s="204">
        <v>0</v>
      </c>
      <c r="S101" s="239">
        <v>0</v>
      </c>
      <c r="T101" s="319" t="e">
        <v>#DIV/0!</v>
      </c>
      <c r="U101" s="239">
        <v>0</v>
      </c>
      <c r="V101" s="239">
        <v>0</v>
      </c>
      <c r="W101" s="239">
        <v>0</v>
      </c>
      <c r="X101" s="239">
        <v>0</v>
      </c>
      <c r="Y101" s="239">
        <v>0</v>
      </c>
      <c r="Z101" s="239">
        <v>0</v>
      </c>
    </row>
    <row r="102" spans="1:26" x14ac:dyDescent="0.3">
      <c r="A102" s="322" t="s">
        <v>517</v>
      </c>
      <c r="B102" s="204">
        <v>0</v>
      </c>
      <c r="C102" s="204">
        <v>0</v>
      </c>
      <c r="D102" s="204">
        <v>0</v>
      </c>
      <c r="E102" s="204">
        <v>0</v>
      </c>
      <c r="F102" s="204">
        <v>0</v>
      </c>
      <c r="G102" s="204">
        <v>0</v>
      </c>
      <c r="H102" s="204">
        <v>0</v>
      </c>
      <c r="I102" s="204">
        <v>0</v>
      </c>
      <c r="J102" s="204">
        <v>0</v>
      </c>
      <c r="K102" s="204">
        <v>0</v>
      </c>
      <c r="L102" s="204">
        <v>0</v>
      </c>
      <c r="M102" s="204">
        <v>0</v>
      </c>
      <c r="N102" s="204">
        <v>0</v>
      </c>
      <c r="O102" s="204">
        <v>0</v>
      </c>
      <c r="P102" s="204">
        <v>0</v>
      </c>
      <c r="Q102" s="204">
        <v>0</v>
      </c>
      <c r="R102" s="204">
        <v>0</v>
      </c>
      <c r="S102" s="239">
        <v>0</v>
      </c>
      <c r="T102" s="319" t="e">
        <v>#DIV/0!</v>
      </c>
      <c r="U102" s="239">
        <v>0</v>
      </c>
      <c r="V102" s="239">
        <v>0</v>
      </c>
      <c r="W102" s="239">
        <v>0</v>
      </c>
      <c r="X102" s="239">
        <v>0</v>
      </c>
      <c r="Y102" s="239">
        <v>0</v>
      </c>
      <c r="Z102" s="239">
        <v>0</v>
      </c>
    </row>
    <row r="103" spans="1:26" x14ac:dyDescent="0.3">
      <c r="A103" s="322" t="s">
        <v>518</v>
      </c>
      <c r="B103" s="204">
        <v>0</v>
      </c>
      <c r="C103" s="204">
        <v>0</v>
      </c>
      <c r="D103" s="204">
        <v>0</v>
      </c>
      <c r="E103" s="204">
        <v>0</v>
      </c>
      <c r="F103" s="204">
        <v>0</v>
      </c>
      <c r="G103" s="204">
        <v>0</v>
      </c>
      <c r="H103" s="204">
        <v>0</v>
      </c>
      <c r="I103" s="204">
        <v>0</v>
      </c>
      <c r="J103" s="204">
        <v>0</v>
      </c>
      <c r="K103" s="204">
        <v>0</v>
      </c>
      <c r="L103" s="204">
        <v>0</v>
      </c>
      <c r="M103" s="204">
        <v>0</v>
      </c>
      <c r="N103" s="204">
        <v>0</v>
      </c>
      <c r="O103" s="204">
        <v>0</v>
      </c>
      <c r="P103" s="204">
        <v>0</v>
      </c>
      <c r="Q103" s="204">
        <v>0</v>
      </c>
      <c r="R103" s="204">
        <v>0</v>
      </c>
      <c r="S103" s="239">
        <v>0</v>
      </c>
      <c r="T103" s="319" t="e">
        <v>#DIV/0!</v>
      </c>
      <c r="U103" s="239">
        <v>0</v>
      </c>
      <c r="V103" s="239">
        <v>0</v>
      </c>
      <c r="W103" s="239">
        <v>0</v>
      </c>
      <c r="X103" s="239">
        <v>0</v>
      </c>
      <c r="Y103" s="239">
        <v>0</v>
      </c>
      <c r="Z103" s="239">
        <v>0</v>
      </c>
    </row>
    <row r="104" spans="1:26" x14ac:dyDescent="0.3">
      <c r="A104" s="322" t="s">
        <v>519</v>
      </c>
      <c r="B104" s="204">
        <v>0</v>
      </c>
      <c r="C104" s="204">
        <v>0</v>
      </c>
      <c r="D104" s="204">
        <v>0</v>
      </c>
      <c r="E104" s="204">
        <v>0</v>
      </c>
      <c r="F104" s="204">
        <v>0</v>
      </c>
      <c r="G104" s="204">
        <v>0</v>
      </c>
      <c r="H104" s="204">
        <v>0</v>
      </c>
      <c r="I104" s="204">
        <v>0</v>
      </c>
      <c r="J104" s="204">
        <v>0</v>
      </c>
      <c r="K104" s="204">
        <v>0</v>
      </c>
      <c r="L104" s="204">
        <v>0</v>
      </c>
      <c r="M104" s="204">
        <v>0</v>
      </c>
      <c r="N104" s="204">
        <v>0</v>
      </c>
      <c r="O104" s="204">
        <v>0</v>
      </c>
      <c r="P104" s="204">
        <v>0</v>
      </c>
      <c r="Q104" s="204">
        <v>0</v>
      </c>
      <c r="R104" s="204">
        <v>0</v>
      </c>
      <c r="S104" s="239">
        <v>0</v>
      </c>
      <c r="T104" s="319" t="e">
        <v>#DIV/0!</v>
      </c>
      <c r="U104" s="239">
        <v>0</v>
      </c>
      <c r="V104" s="239">
        <v>0</v>
      </c>
      <c r="W104" s="239">
        <v>0</v>
      </c>
      <c r="X104" s="239">
        <v>0</v>
      </c>
      <c r="Y104" s="239">
        <v>0</v>
      </c>
      <c r="Z104" s="239">
        <v>0</v>
      </c>
    </row>
    <row r="105" spans="1:26" x14ac:dyDescent="0.3">
      <c r="A105" s="322" t="s">
        <v>520</v>
      </c>
      <c r="B105" s="204">
        <v>0</v>
      </c>
      <c r="C105" s="204">
        <v>0</v>
      </c>
      <c r="D105" s="204">
        <v>0</v>
      </c>
      <c r="E105" s="204">
        <v>0</v>
      </c>
      <c r="F105" s="204">
        <v>0</v>
      </c>
      <c r="G105" s="204">
        <v>0</v>
      </c>
      <c r="H105" s="204">
        <v>0</v>
      </c>
      <c r="I105" s="204">
        <v>0</v>
      </c>
      <c r="J105" s="204">
        <v>0</v>
      </c>
      <c r="K105" s="204">
        <v>0</v>
      </c>
      <c r="L105" s="204">
        <v>0</v>
      </c>
      <c r="M105" s="204">
        <v>0</v>
      </c>
      <c r="N105" s="204">
        <v>0</v>
      </c>
      <c r="O105" s="204">
        <v>0</v>
      </c>
      <c r="P105" s="204">
        <v>0</v>
      </c>
      <c r="Q105" s="204">
        <v>0</v>
      </c>
      <c r="R105" s="204">
        <v>0</v>
      </c>
      <c r="S105" s="239">
        <v>0</v>
      </c>
      <c r="T105" s="319" t="e">
        <v>#DIV/0!</v>
      </c>
      <c r="U105" s="239">
        <v>0</v>
      </c>
      <c r="V105" s="239">
        <v>0</v>
      </c>
      <c r="W105" s="239">
        <v>0</v>
      </c>
      <c r="X105" s="239">
        <v>0</v>
      </c>
      <c r="Y105" s="239">
        <v>0</v>
      </c>
      <c r="Z105" s="239">
        <v>0</v>
      </c>
    </row>
    <row r="106" spans="1:26" x14ac:dyDescent="0.3">
      <c r="A106" s="322" t="s">
        <v>521</v>
      </c>
      <c r="B106" s="204">
        <v>0</v>
      </c>
      <c r="C106" s="204">
        <v>0</v>
      </c>
      <c r="D106" s="204">
        <v>0</v>
      </c>
      <c r="E106" s="204">
        <v>0</v>
      </c>
      <c r="F106" s="204">
        <v>0</v>
      </c>
      <c r="G106" s="204">
        <v>0</v>
      </c>
      <c r="H106" s="204">
        <v>0</v>
      </c>
      <c r="I106" s="204">
        <v>0</v>
      </c>
      <c r="J106" s="204">
        <v>0</v>
      </c>
      <c r="K106" s="204">
        <v>0</v>
      </c>
      <c r="L106" s="204">
        <v>0</v>
      </c>
      <c r="M106" s="204">
        <v>0</v>
      </c>
      <c r="N106" s="204">
        <v>0</v>
      </c>
      <c r="O106" s="204">
        <v>0</v>
      </c>
      <c r="P106" s="204">
        <v>0</v>
      </c>
      <c r="Q106" s="204">
        <v>0</v>
      </c>
      <c r="R106" s="204">
        <v>0</v>
      </c>
      <c r="S106" s="239">
        <v>0</v>
      </c>
      <c r="T106" s="319" t="e">
        <v>#DIV/0!</v>
      </c>
      <c r="U106" s="239">
        <v>0</v>
      </c>
      <c r="V106" s="239">
        <v>0</v>
      </c>
      <c r="W106" s="239">
        <v>0</v>
      </c>
      <c r="X106" s="239">
        <v>0</v>
      </c>
      <c r="Y106" s="239">
        <v>0</v>
      </c>
      <c r="Z106" s="239">
        <v>0</v>
      </c>
    </row>
    <row r="107" spans="1:26" x14ac:dyDescent="0.3">
      <c r="A107" s="322" t="s">
        <v>522</v>
      </c>
      <c r="B107" s="204">
        <v>0</v>
      </c>
      <c r="C107" s="204">
        <v>0</v>
      </c>
      <c r="D107" s="204">
        <v>0</v>
      </c>
      <c r="E107" s="204">
        <v>0</v>
      </c>
      <c r="F107" s="204">
        <v>0</v>
      </c>
      <c r="G107" s="204">
        <v>0</v>
      </c>
      <c r="H107" s="204">
        <v>0</v>
      </c>
      <c r="I107" s="204">
        <v>0</v>
      </c>
      <c r="J107" s="204">
        <v>0</v>
      </c>
      <c r="K107" s="204">
        <v>0</v>
      </c>
      <c r="L107" s="204">
        <v>0</v>
      </c>
      <c r="M107" s="204">
        <v>0</v>
      </c>
      <c r="N107" s="204">
        <v>0</v>
      </c>
      <c r="O107" s="204">
        <v>0</v>
      </c>
      <c r="P107" s="204">
        <v>0</v>
      </c>
      <c r="Q107" s="204">
        <v>0</v>
      </c>
      <c r="R107" s="204">
        <v>0</v>
      </c>
      <c r="S107" s="239">
        <v>0</v>
      </c>
      <c r="T107" s="319" t="e">
        <v>#DIV/0!</v>
      </c>
      <c r="U107" s="239">
        <v>0</v>
      </c>
      <c r="V107" s="239">
        <v>0</v>
      </c>
      <c r="W107" s="239">
        <v>0</v>
      </c>
      <c r="X107" s="239">
        <v>0</v>
      </c>
      <c r="Y107" s="239">
        <v>0</v>
      </c>
      <c r="Z107" s="239">
        <v>0</v>
      </c>
    </row>
    <row r="108" spans="1:26" x14ac:dyDescent="0.3">
      <c r="A108" s="314" t="s">
        <v>523</v>
      </c>
      <c r="B108" s="315">
        <v>0</v>
      </c>
      <c r="C108" s="315">
        <v>0</v>
      </c>
      <c r="D108" s="315">
        <v>0</v>
      </c>
      <c r="E108" s="315">
        <v>0</v>
      </c>
      <c r="F108" s="315">
        <v>0</v>
      </c>
      <c r="G108" s="315">
        <v>0</v>
      </c>
      <c r="H108" s="315">
        <v>0</v>
      </c>
      <c r="I108" s="315">
        <v>0</v>
      </c>
      <c r="J108" s="315">
        <v>0</v>
      </c>
      <c r="K108" s="315">
        <v>0</v>
      </c>
      <c r="L108" s="315">
        <v>0</v>
      </c>
      <c r="M108" s="315">
        <v>0</v>
      </c>
      <c r="N108" s="315">
        <v>0</v>
      </c>
      <c r="O108" s="315">
        <v>0</v>
      </c>
      <c r="P108" s="315">
        <v>0</v>
      </c>
      <c r="Q108" s="315">
        <v>0</v>
      </c>
      <c r="R108" s="315">
        <v>0</v>
      </c>
      <c r="S108" s="316">
        <v>0</v>
      </c>
      <c r="T108" s="317" t="e">
        <v>#DIV/0!</v>
      </c>
      <c r="U108" s="316">
        <v>0</v>
      </c>
      <c r="V108" s="316">
        <v>0</v>
      </c>
      <c r="W108" s="316">
        <v>0</v>
      </c>
      <c r="X108" s="316">
        <v>0</v>
      </c>
      <c r="Y108" s="316">
        <v>0</v>
      </c>
      <c r="Z108" s="316">
        <v>0</v>
      </c>
    </row>
    <row r="109" spans="1:26" x14ac:dyDescent="0.3">
      <c r="A109" s="322" t="s">
        <v>524</v>
      </c>
      <c r="B109" s="204">
        <v>0</v>
      </c>
      <c r="C109" s="204">
        <v>0</v>
      </c>
      <c r="D109" s="204">
        <v>0</v>
      </c>
      <c r="E109" s="204">
        <v>0</v>
      </c>
      <c r="F109" s="204">
        <v>0</v>
      </c>
      <c r="G109" s="204">
        <v>0</v>
      </c>
      <c r="H109" s="204">
        <v>0</v>
      </c>
      <c r="I109" s="204">
        <v>0</v>
      </c>
      <c r="J109" s="204">
        <v>0</v>
      </c>
      <c r="K109" s="204">
        <v>0</v>
      </c>
      <c r="L109" s="204">
        <v>0</v>
      </c>
      <c r="M109" s="204">
        <v>0</v>
      </c>
      <c r="N109" s="204">
        <v>0</v>
      </c>
      <c r="O109" s="204">
        <v>0</v>
      </c>
      <c r="P109" s="204">
        <v>0</v>
      </c>
      <c r="Q109" s="204">
        <v>0</v>
      </c>
      <c r="R109" s="204">
        <v>0</v>
      </c>
      <c r="S109" s="239">
        <v>0</v>
      </c>
      <c r="T109" s="319" t="e">
        <v>#DIV/0!</v>
      </c>
      <c r="U109" s="239">
        <v>0</v>
      </c>
      <c r="V109" s="239">
        <v>0</v>
      </c>
      <c r="W109" s="239">
        <v>0</v>
      </c>
      <c r="X109" s="239">
        <v>0</v>
      </c>
      <c r="Y109" s="239">
        <v>0</v>
      </c>
      <c r="Z109" s="239">
        <v>0</v>
      </c>
    </row>
    <row r="110" spans="1:26" x14ac:dyDescent="0.3">
      <c r="A110" s="322" t="s">
        <v>525</v>
      </c>
      <c r="B110" s="204">
        <v>0</v>
      </c>
      <c r="C110" s="204">
        <v>0</v>
      </c>
      <c r="D110" s="204">
        <v>0</v>
      </c>
      <c r="E110" s="204">
        <v>0</v>
      </c>
      <c r="F110" s="204">
        <v>0</v>
      </c>
      <c r="G110" s="204">
        <v>0</v>
      </c>
      <c r="H110" s="204">
        <v>0</v>
      </c>
      <c r="I110" s="204">
        <v>0</v>
      </c>
      <c r="J110" s="204">
        <v>0</v>
      </c>
      <c r="K110" s="204">
        <v>0</v>
      </c>
      <c r="L110" s="204">
        <v>0</v>
      </c>
      <c r="M110" s="204">
        <v>0</v>
      </c>
      <c r="N110" s="204">
        <v>0</v>
      </c>
      <c r="O110" s="204">
        <v>0</v>
      </c>
      <c r="P110" s="204">
        <v>0</v>
      </c>
      <c r="Q110" s="204">
        <v>0</v>
      </c>
      <c r="R110" s="204">
        <v>0</v>
      </c>
      <c r="S110" s="239">
        <v>0</v>
      </c>
      <c r="T110" s="319" t="e">
        <v>#DIV/0!</v>
      </c>
      <c r="U110" s="239">
        <v>0</v>
      </c>
      <c r="V110" s="239">
        <v>0</v>
      </c>
      <c r="W110" s="239">
        <v>0</v>
      </c>
      <c r="X110" s="239">
        <v>0</v>
      </c>
      <c r="Y110" s="239">
        <v>0</v>
      </c>
      <c r="Z110" s="239">
        <v>0</v>
      </c>
    </row>
    <row r="111" spans="1:26" x14ac:dyDescent="0.3">
      <c r="A111" s="322" t="s">
        <v>526</v>
      </c>
      <c r="B111" s="204">
        <v>0</v>
      </c>
      <c r="C111" s="204">
        <v>0</v>
      </c>
      <c r="D111" s="204">
        <v>0</v>
      </c>
      <c r="E111" s="204">
        <v>0</v>
      </c>
      <c r="F111" s="204">
        <v>0</v>
      </c>
      <c r="G111" s="204">
        <v>0</v>
      </c>
      <c r="H111" s="204">
        <v>0</v>
      </c>
      <c r="I111" s="204">
        <v>0</v>
      </c>
      <c r="J111" s="204">
        <v>0</v>
      </c>
      <c r="K111" s="204">
        <v>0</v>
      </c>
      <c r="L111" s="204">
        <v>0</v>
      </c>
      <c r="M111" s="204">
        <v>0</v>
      </c>
      <c r="N111" s="204">
        <v>0</v>
      </c>
      <c r="O111" s="204">
        <v>0</v>
      </c>
      <c r="P111" s="204">
        <v>0</v>
      </c>
      <c r="Q111" s="204">
        <v>0</v>
      </c>
      <c r="R111" s="204">
        <v>0</v>
      </c>
      <c r="S111" s="239">
        <v>0</v>
      </c>
      <c r="T111" s="319" t="e">
        <v>#DIV/0!</v>
      </c>
      <c r="U111" s="239">
        <v>0</v>
      </c>
      <c r="V111" s="239">
        <v>0</v>
      </c>
      <c r="W111" s="239">
        <v>0</v>
      </c>
      <c r="X111" s="239">
        <v>0</v>
      </c>
      <c r="Y111" s="239">
        <v>0</v>
      </c>
      <c r="Z111" s="239">
        <v>0</v>
      </c>
    </row>
    <row r="112" spans="1:26" x14ac:dyDescent="0.3">
      <c r="A112" s="322" t="s">
        <v>527</v>
      </c>
      <c r="B112" s="204">
        <v>0</v>
      </c>
      <c r="C112" s="204">
        <v>0</v>
      </c>
      <c r="D112" s="204">
        <v>0</v>
      </c>
      <c r="E112" s="204">
        <v>0</v>
      </c>
      <c r="F112" s="204">
        <v>0</v>
      </c>
      <c r="G112" s="204">
        <v>0</v>
      </c>
      <c r="H112" s="204">
        <v>0</v>
      </c>
      <c r="I112" s="204">
        <v>0</v>
      </c>
      <c r="J112" s="204">
        <v>0</v>
      </c>
      <c r="K112" s="204">
        <v>0</v>
      </c>
      <c r="L112" s="204">
        <v>0</v>
      </c>
      <c r="M112" s="204">
        <v>0</v>
      </c>
      <c r="N112" s="204">
        <v>0</v>
      </c>
      <c r="O112" s="204">
        <v>0</v>
      </c>
      <c r="P112" s="204">
        <v>0</v>
      </c>
      <c r="Q112" s="204">
        <v>0</v>
      </c>
      <c r="R112" s="204">
        <v>0</v>
      </c>
      <c r="S112" s="239">
        <v>0</v>
      </c>
      <c r="T112" s="319" t="e">
        <v>#DIV/0!</v>
      </c>
      <c r="U112" s="239">
        <v>0</v>
      </c>
      <c r="V112" s="239">
        <v>0</v>
      </c>
      <c r="W112" s="239">
        <v>0</v>
      </c>
      <c r="X112" s="239">
        <v>0</v>
      </c>
      <c r="Y112" s="239">
        <v>0</v>
      </c>
      <c r="Z112" s="239">
        <v>0</v>
      </c>
    </row>
    <row r="113" spans="1:26" x14ac:dyDescent="0.3">
      <c r="A113" s="314" t="s">
        <v>528</v>
      </c>
      <c r="B113" s="315">
        <v>0</v>
      </c>
      <c r="C113" s="315">
        <v>0</v>
      </c>
      <c r="D113" s="315">
        <v>0</v>
      </c>
      <c r="E113" s="315">
        <v>0</v>
      </c>
      <c r="F113" s="315">
        <v>0</v>
      </c>
      <c r="G113" s="315">
        <v>0</v>
      </c>
      <c r="H113" s="315">
        <v>0</v>
      </c>
      <c r="I113" s="315">
        <v>0</v>
      </c>
      <c r="J113" s="315">
        <v>0</v>
      </c>
      <c r="K113" s="315">
        <v>0</v>
      </c>
      <c r="L113" s="315">
        <v>0</v>
      </c>
      <c r="M113" s="315">
        <v>0</v>
      </c>
      <c r="N113" s="315">
        <v>0</v>
      </c>
      <c r="O113" s="315">
        <v>0</v>
      </c>
      <c r="P113" s="315">
        <v>0</v>
      </c>
      <c r="Q113" s="315">
        <v>0</v>
      </c>
      <c r="R113" s="315">
        <v>0</v>
      </c>
      <c r="S113" s="316">
        <v>0</v>
      </c>
      <c r="T113" s="317" t="e">
        <v>#DIV/0!</v>
      </c>
      <c r="U113" s="316">
        <v>0</v>
      </c>
      <c r="V113" s="316">
        <v>0</v>
      </c>
      <c r="W113" s="316">
        <v>0</v>
      </c>
      <c r="X113" s="316">
        <v>0</v>
      </c>
      <c r="Y113" s="316">
        <v>0</v>
      </c>
      <c r="Z113" s="316">
        <v>0</v>
      </c>
    </row>
    <row r="114" spans="1:26" x14ac:dyDescent="0.3">
      <c r="A114" s="322" t="s">
        <v>529</v>
      </c>
      <c r="B114" s="204">
        <v>0</v>
      </c>
      <c r="C114" s="204">
        <v>0</v>
      </c>
      <c r="D114" s="204">
        <v>0</v>
      </c>
      <c r="E114" s="204">
        <v>0</v>
      </c>
      <c r="F114" s="204">
        <v>0</v>
      </c>
      <c r="G114" s="204">
        <v>0</v>
      </c>
      <c r="H114" s="204">
        <v>0</v>
      </c>
      <c r="I114" s="204">
        <v>0</v>
      </c>
      <c r="J114" s="204">
        <v>0</v>
      </c>
      <c r="K114" s="204">
        <v>0</v>
      </c>
      <c r="L114" s="204">
        <v>0</v>
      </c>
      <c r="M114" s="204">
        <v>0</v>
      </c>
      <c r="N114" s="204">
        <v>0</v>
      </c>
      <c r="O114" s="204">
        <v>0</v>
      </c>
      <c r="P114" s="204">
        <v>0</v>
      </c>
      <c r="Q114" s="204">
        <v>0</v>
      </c>
      <c r="R114" s="204">
        <v>0</v>
      </c>
      <c r="S114" s="239">
        <v>0</v>
      </c>
      <c r="T114" s="319" t="e">
        <v>#DIV/0!</v>
      </c>
      <c r="U114" s="239">
        <v>0</v>
      </c>
      <c r="V114" s="239">
        <v>0</v>
      </c>
      <c r="W114" s="239">
        <v>0</v>
      </c>
      <c r="X114" s="239">
        <v>0</v>
      </c>
      <c r="Y114" s="239">
        <v>0</v>
      </c>
      <c r="Z114" s="239">
        <v>0</v>
      </c>
    </row>
    <row r="115" spans="1:26" x14ac:dyDescent="0.3">
      <c r="A115" s="322" t="s">
        <v>530</v>
      </c>
      <c r="B115" s="204">
        <v>0</v>
      </c>
      <c r="C115" s="204">
        <v>0</v>
      </c>
      <c r="D115" s="204">
        <v>0</v>
      </c>
      <c r="E115" s="204">
        <v>0</v>
      </c>
      <c r="F115" s="204">
        <v>0</v>
      </c>
      <c r="G115" s="204">
        <v>0</v>
      </c>
      <c r="H115" s="204">
        <v>0</v>
      </c>
      <c r="I115" s="204">
        <v>0</v>
      </c>
      <c r="J115" s="204">
        <v>0</v>
      </c>
      <c r="K115" s="204">
        <v>0</v>
      </c>
      <c r="L115" s="204">
        <v>0</v>
      </c>
      <c r="M115" s="204">
        <v>0</v>
      </c>
      <c r="N115" s="204">
        <v>0</v>
      </c>
      <c r="O115" s="204">
        <v>0</v>
      </c>
      <c r="P115" s="204">
        <v>0</v>
      </c>
      <c r="Q115" s="204">
        <v>0</v>
      </c>
      <c r="R115" s="204">
        <v>0</v>
      </c>
      <c r="S115" s="239">
        <v>0</v>
      </c>
      <c r="T115" s="319" t="e">
        <v>#DIV/0!</v>
      </c>
      <c r="U115" s="239">
        <v>0</v>
      </c>
      <c r="V115" s="239">
        <v>0</v>
      </c>
      <c r="W115" s="239">
        <v>0</v>
      </c>
      <c r="X115" s="239">
        <v>0</v>
      </c>
      <c r="Y115" s="239">
        <v>0</v>
      </c>
      <c r="Z115" s="239">
        <v>0</v>
      </c>
    </row>
    <row r="116" spans="1:26" x14ac:dyDescent="0.3">
      <c r="A116" s="322" t="s">
        <v>531</v>
      </c>
      <c r="B116" s="204">
        <v>0</v>
      </c>
      <c r="C116" s="204">
        <v>0</v>
      </c>
      <c r="D116" s="204">
        <v>0</v>
      </c>
      <c r="E116" s="204">
        <v>0</v>
      </c>
      <c r="F116" s="204">
        <v>0</v>
      </c>
      <c r="G116" s="204">
        <v>0</v>
      </c>
      <c r="H116" s="204">
        <v>0</v>
      </c>
      <c r="I116" s="204">
        <v>0</v>
      </c>
      <c r="J116" s="204">
        <v>0</v>
      </c>
      <c r="K116" s="204">
        <v>0</v>
      </c>
      <c r="L116" s="204">
        <v>0</v>
      </c>
      <c r="M116" s="204">
        <v>0</v>
      </c>
      <c r="N116" s="204">
        <v>0</v>
      </c>
      <c r="O116" s="204">
        <v>0</v>
      </c>
      <c r="P116" s="204">
        <v>0</v>
      </c>
      <c r="Q116" s="204">
        <v>0</v>
      </c>
      <c r="R116" s="204">
        <v>0</v>
      </c>
      <c r="S116" s="239">
        <v>0</v>
      </c>
      <c r="T116" s="319" t="e">
        <v>#DIV/0!</v>
      </c>
      <c r="U116" s="239">
        <v>0</v>
      </c>
      <c r="V116" s="239">
        <v>0</v>
      </c>
      <c r="W116" s="239">
        <v>0</v>
      </c>
      <c r="X116" s="239">
        <v>0</v>
      </c>
      <c r="Y116" s="239">
        <v>0</v>
      </c>
      <c r="Z116" s="239">
        <v>0</v>
      </c>
    </row>
    <row r="117" spans="1:26" x14ac:dyDescent="0.3">
      <c r="A117" s="322" t="s">
        <v>532</v>
      </c>
      <c r="B117" s="204">
        <v>0</v>
      </c>
      <c r="C117" s="204">
        <v>0</v>
      </c>
      <c r="D117" s="204">
        <v>0</v>
      </c>
      <c r="E117" s="204">
        <v>0</v>
      </c>
      <c r="F117" s="204">
        <v>0</v>
      </c>
      <c r="G117" s="204">
        <v>0</v>
      </c>
      <c r="H117" s="204">
        <v>0</v>
      </c>
      <c r="I117" s="204">
        <v>0</v>
      </c>
      <c r="J117" s="204">
        <v>0</v>
      </c>
      <c r="K117" s="204">
        <v>0</v>
      </c>
      <c r="L117" s="204">
        <v>0</v>
      </c>
      <c r="M117" s="204">
        <v>0</v>
      </c>
      <c r="N117" s="204">
        <v>0</v>
      </c>
      <c r="O117" s="204">
        <v>0</v>
      </c>
      <c r="P117" s="204">
        <v>0</v>
      </c>
      <c r="Q117" s="204">
        <v>0</v>
      </c>
      <c r="R117" s="204">
        <v>0</v>
      </c>
      <c r="S117" s="239">
        <v>0</v>
      </c>
      <c r="T117" s="319" t="e">
        <v>#DIV/0!</v>
      </c>
      <c r="U117" s="239">
        <v>0</v>
      </c>
      <c r="V117" s="239">
        <v>0</v>
      </c>
      <c r="W117" s="239">
        <v>0</v>
      </c>
      <c r="X117" s="239">
        <v>0</v>
      </c>
      <c r="Y117" s="239">
        <v>0</v>
      </c>
      <c r="Z117" s="239">
        <v>0</v>
      </c>
    </row>
    <row r="118" spans="1:26" x14ac:dyDescent="0.3">
      <c r="A118" s="322" t="s">
        <v>533</v>
      </c>
      <c r="B118" s="204">
        <v>0</v>
      </c>
      <c r="C118" s="204">
        <v>0</v>
      </c>
      <c r="D118" s="204">
        <v>0</v>
      </c>
      <c r="E118" s="204">
        <v>0</v>
      </c>
      <c r="F118" s="204">
        <v>0</v>
      </c>
      <c r="G118" s="204">
        <v>0</v>
      </c>
      <c r="H118" s="204">
        <v>0</v>
      </c>
      <c r="I118" s="204">
        <v>0</v>
      </c>
      <c r="J118" s="204">
        <v>0</v>
      </c>
      <c r="K118" s="204">
        <v>0</v>
      </c>
      <c r="L118" s="204">
        <v>0</v>
      </c>
      <c r="M118" s="204">
        <v>0</v>
      </c>
      <c r="N118" s="204">
        <v>0</v>
      </c>
      <c r="O118" s="204">
        <v>0</v>
      </c>
      <c r="P118" s="204">
        <v>0</v>
      </c>
      <c r="Q118" s="204">
        <v>0</v>
      </c>
      <c r="R118" s="204">
        <v>0</v>
      </c>
      <c r="S118" s="239">
        <v>0</v>
      </c>
      <c r="T118" s="319" t="e">
        <v>#DIV/0!</v>
      </c>
      <c r="U118" s="239">
        <v>0</v>
      </c>
      <c r="V118" s="239">
        <v>0</v>
      </c>
      <c r="W118" s="239">
        <v>0</v>
      </c>
      <c r="X118" s="239">
        <v>0</v>
      </c>
      <c r="Y118" s="239">
        <v>0</v>
      </c>
      <c r="Z118" s="239">
        <v>0</v>
      </c>
    </row>
    <row r="119" spans="1:26" x14ac:dyDescent="0.3">
      <c r="A119" s="322" t="s">
        <v>534</v>
      </c>
      <c r="B119" s="204">
        <v>0</v>
      </c>
      <c r="C119" s="204">
        <v>0</v>
      </c>
      <c r="D119" s="204">
        <v>0</v>
      </c>
      <c r="E119" s="204">
        <v>0</v>
      </c>
      <c r="F119" s="204">
        <v>0</v>
      </c>
      <c r="G119" s="204">
        <v>0</v>
      </c>
      <c r="H119" s="204">
        <v>0</v>
      </c>
      <c r="I119" s="204">
        <v>0</v>
      </c>
      <c r="J119" s="204">
        <v>0</v>
      </c>
      <c r="K119" s="204">
        <v>0</v>
      </c>
      <c r="L119" s="204">
        <v>0</v>
      </c>
      <c r="M119" s="204">
        <v>0</v>
      </c>
      <c r="N119" s="204">
        <v>0</v>
      </c>
      <c r="O119" s="204">
        <v>0</v>
      </c>
      <c r="P119" s="204">
        <v>0</v>
      </c>
      <c r="Q119" s="204">
        <v>0</v>
      </c>
      <c r="R119" s="204">
        <v>0</v>
      </c>
      <c r="S119" s="239">
        <v>0</v>
      </c>
      <c r="T119" s="319" t="e">
        <v>#DIV/0!</v>
      </c>
      <c r="U119" s="239">
        <v>0</v>
      </c>
      <c r="V119" s="239">
        <v>0</v>
      </c>
      <c r="W119" s="239">
        <v>0</v>
      </c>
      <c r="X119" s="239">
        <v>0</v>
      </c>
      <c r="Y119" s="239">
        <v>0</v>
      </c>
      <c r="Z119" s="239">
        <v>0</v>
      </c>
    </row>
    <row r="120" spans="1:26" x14ac:dyDescent="0.3">
      <c r="A120" s="314" t="s">
        <v>535</v>
      </c>
      <c r="B120" s="315">
        <v>0</v>
      </c>
      <c r="C120" s="315">
        <v>0</v>
      </c>
      <c r="D120" s="315">
        <v>0</v>
      </c>
      <c r="E120" s="315">
        <v>0</v>
      </c>
      <c r="F120" s="315">
        <v>0</v>
      </c>
      <c r="G120" s="315">
        <v>0</v>
      </c>
      <c r="H120" s="315">
        <v>0</v>
      </c>
      <c r="I120" s="315">
        <v>0</v>
      </c>
      <c r="J120" s="315">
        <v>0</v>
      </c>
      <c r="K120" s="315">
        <v>0</v>
      </c>
      <c r="L120" s="315">
        <v>0</v>
      </c>
      <c r="M120" s="315">
        <v>0</v>
      </c>
      <c r="N120" s="315">
        <v>0</v>
      </c>
      <c r="O120" s="315">
        <v>0</v>
      </c>
      <c r="P120" s="315">
        <v>0</v>
      </c>
      <c r="Q120" s="315">
        <v>0</v>
      </c>
      <c r="R120" s="315">
        <v>0</v>
      </c>
      <c r="S120" s="316">
        <v>0</v>
      </c>
      <c r="T120" s="317" t="e">
        <v>#DIV/0!</v>
      </c>
      <c r="U120" s="316">
        <v>0</v>
      </c>
      <c r="V120" s="316">
        <v>0</v>
      </c>
      <c r="W120" s="316">
        <v>0</v>
      </c>
      <c r="X120" s="316">
        <v>0</v>
      </c>
      <c r="Y120" s="316">
        <v>0</v>
      </c>
      <c r="Z120" s="316">
        <v>0</v>
      </c>
    </row>
    <row r="121" spans="1:26" x14ac:dyDescent="0.3">
      <c r="A121" s="322" t="s">
        <v>536</v>
      </c>
      <c r="B121" s="204">
        <v>0</v>
      </c>
      <c r="C121" s="204">
        <v>0</v>
      </c>
      <c r="D121" s="204">
        <v>0</v>
      </c>
      <c r="E121" s="204">
        <v>0</v>
      </c>
      <c r="F121" s="204">
        <v>0</v>
      </c>
      <c r="G121" s="204">
        <v>0</v>
      </c>
      <c r="H121" s="204">
        <v>0</v>
      </c>
      <c r="I121" s="204">
        <v>0</v>
      </c>
      <c r="J121" s="204">
        <v>0</v>
      </c>
      <c r="K121" s="204">
        <v>0</v>
      </c>
      <c r="L121" s="204">
        <v>0</v>
      </c>
      <c r="M121" s="204">
        <v>0</v>
      </c>
      <c r="N121" s="204">
        <v>0</v>
      </c>
      <c r="O121" s="204">
        <v>0</v>
      </c>
      <c r="P121" s="204">
        <v>0</v>
      </c>
      <c r="Q121" s="204">
        <v>0</v>
      </c>
      <c r="R121" s="204">
        <v>0</v>
      </c>
      <c r="S121" s="239">
        <v>0</v>
      </c>
      <c r="T121" s="319" t="e">
        <v>#DIV/0!</v>
      </c>
      <c r="U121" s="239">
        <v>0</v>
      </c>
      <c r="V121" s="239">
        <v>0</v>
      </c>
      <c r="W121" s="239">
        <v>0</v>
      </c>
      <c r="X121" s="239">
        <v>0</v>
      </c>
      <c r="Y121" s="239">
        <v>0</v>
      </c>
      <c r="Z121" s="239">
        <v>0</v>
      </c>
    </row>
    <row r="122" spans="1:26" x14ac:dyDescent="0.3">
      <c r="A122" s="322" t="s">
        <v>537</v>
      </c>
      <c r="B122" s="204">
        <v>0</v>
      </c>
      <c r="C122" s="204">
        <v>0</v>
      </c>
      <c r="D122" s="204">
        <v>0</v>
      </c>
      <c r="E122" s="204">
        <v>0</v>
      </c>
      <c r="F122" s="204">
        <v>0</v>
      </c>
      <c r="G122" s="204">
        <v>0</v>
      </c>
      <c r="H122" s="204">
        <v>0</v>
      </c>
      <c r="I122" s="204">
        <v>0</v>
      </c>
      <c r="J122" s="204">
        <v>0</v>
      </c>
      <c r="K122" s="204">
        <v>0</v>
      </c>
      <c r="L122" s="204">
        <v>0</v>
      </c>
      <c r="M122" s="204">
        <v>0</v>
      </c>
      <c r="N122" s="204">
        <v>0</v>
      </c>
      <c r="O122" s="204">
        <v>0</v>
      </c>
      <c r="P122" s="204">
        <v>0</v>
      </c>
      <c r="Q122" s="204">
        <v>0</v>
      </c>
      <c r="R122" s="204">
        <v>0</v>
      </c>
      <c r="S122" s="239">
        <v>0</v>
      </c>
      <c r="T122" s="319" t="e">
        <v>#DIV/0!</v>
      </c>
      <c r="U122" s="239">
        <v>0</v>
      </c>
      <c r="V122" s="239">
        <v>0</v>
      </c>
      <c r="W122" s="239">
        <v>0</v>
      </c>
      <c r="X122" s="239">
        <v>0</v>
      </c>
      <c r="Y122" s="239">
        <v>0</v>
      </c>
      <c r="Z122" s="239">
        <v>0</v>
      </c>
    </row>
    <row r="123" spans="1:26" s="321" customFormat="1" x14ac:dyDescent="0.3">
      <c r="A123" s="314" t="s">
        <v>538</v>
      </c>
      <c r="B123" s="320">
        <v>0</v>
      </c>
      <c r="C123" s="320">
        <v>0</v>
      </c>
      <c r="D123" s="320">
        <v>0</v>
      </c>
      <c r="E123" s="320">
        <v>0</v>
      </c>
      <c r="F123" s="320">
        <v>0</v>
      </c>
      <c r="G123" s="320">
        <v>0</v>
      </c>
      <c r="H123" s="320">
        <v>0</v>
      </c>
      <c r="I123" s="320">
        <v>0</v>
      </c>
      <c r="J123" s="320">
        <v>0</v>
      </c>
      <c r="K123" s="320">
        <v>0</v>
      </c>
      <c r="L123" s="320">
        <v>0</v>
      </c>
      <c r="M123" s="320">
        <v>0</v>
      </c>
      <c r="N123" s="320">
        <v>0</v>
      </c>
      <c r="O123" s="320">
        <v>0</v>
      </c>
      <c r="P123" s="320">
        <v>0</v>
      </c>
      <c r="Q123" s="320">
        <v>0</v>
      </c>
      <c r="R123" s="320">
        <v>0</v>
      </c>
      <c r="S123" s="316">
        <v>0</v>
      </c>
      <c r="T123" s="317" t="e">
        <v>#DIV/0!</v>
      </c>
      <c r="U123" s="316">
        <v>0</v>
      </c>
      <c r="V123" s="316">
        <v>0</v>
      </c>
      <c r="W123" s="316">
        <v>0</v>
      </c>
      <c r="X123" s="316">
        <v>0</v>
      </c>
      <c r="Y123" s="316">
        <v>0</v>
      </c>
      <c r="Z123" s="316">
        <v>0</v>
      </c>
    </row>
    <row r="124" spans="1:26" x14ac:dyDescent="0.3">
      <c r="A124" s="314" t="s">
        <v>539</v>
      </c>
      <c r="B124" s="315">
        <v>0</v>
      </c>
      <c r="C124" s="315">
        <v>0</v>
      </c>
      <c r="D124" s="315">
        <v>0</v>
      </c>
      <c r="E124" s="315">
        <v>0</v>
      </c>
      <c r="F124" s="315">
        <v>0</v>
      </c>
      <c r="G124" s="315">
        <v>0</v>
      </c>
      <c r="H124" s="315">
        <v>0</v>
      </c>
      <c r="I124" s="315">
        <v>0</v>
      </c>
      <c r="J124" s="315">
        <v>0</v>
      </c>
      <c r="K124" s="315">
        <v>0</v>
      </c>
      <c r="L124" s="315">
        <v>0</v>
      </c>
      <c r="M124" s="315">
        <v>0</v>
      </c>
      <c r="N124" s="315">
        <v>0</v>
      </c>
      <c r="O124" s="315">
        <v>0</v>
      </c>
      <c r="P124" s="315">
        <v>0</v>
      </c>
      <c r="Q124" s="315">
        <v>0</v>
      </c>
      <c r="R124" s="315">
        <v>0</v>
      </c>
      <c r="S124" s="316">
        <v>0</v>
      </c>
      <c r="T124" s="317" t="e">
        <v>#DIV/0!</v>
      </c>
      <c r="U124" s="316">
        <v>0</v>
      </c>
      <c r="V124" s="316">
        <v>0</v>
      </c>
      <c r="W124" s="316">
        <v>0</v>
      </c>
      <c r="X124" s="316">
        <v>0</v>
      </c>
      <c r="Y124" s="316">
        <v>0</v>
      </c>
      <c r="Z124" s="316">
        <v>0</v>
      </c>
    </row>
    <row r="125" spans="1:26" x14ac:dyDescent="0.3">
      <c r="A125" s="322" t="s">
        <v>540</v>
      </c>
      <c r="B125" s="204">
        <v>0</v>
      </c>
      <c r="C125" s="204">
        <v>0</v>
      </c>
      <c r="D125" s="204">
        <v>0</v>
      </c>
      <c r="E125" s="204">
        <v>0</v>
      </c>
      <c r="F125" s="204">
        <v>0</v>
      </c>
      <c r="G125" s="204">
        <v>0</v>
      </c>
      <c r="H125" s="204">
        <v>0</v>
      </c>
      <c r="I125" s="204">
        <v>0</v>
      </c>
      <c r="J125" s="204">
        <v>0</v>
      </c>
      <c r="K125" s="204">
        <v>0</v>
      </c>
      <c r="L125" s="204">
        <v>0</v>
      </c>
      <c r="M125" s="204">
        <v>0</v>
      </c>
      <c r="N125" s="204">
        <v>0</v>
      </c>
      <c r="O125" s="204">
        <v>0</v>
      </c>
      <c r="P125" s="204">
        <v>0</v>
      </c>
      <c r="Q125" s="204">
        <v>0</v>
      </c>
      <c r="R125" s="204">
        <v>0</v>
      </c>
      <c r="S125" s="239">
        <v>0</v>
      </c>
      <c r="T125" s="319" t="e">
        <v>#DIV/0!</v>
      </c>
      <c r="U125" s="239">
        <v>0</v>
      </c>
      <c r="V125" s="239">
        <v>0</v>
      </c>
      <c r="W125" s="239">
        <v>0</v>
      </c>
      <c r="X125" s="239">
        <v>0</v>
      </c>
      <c r="Y125" s="239">
        <v>0</v>
      </c>
      <c r="Z125" s="239">
        <v>0</v>
      </c>
    </row>
    <row r="126" spans="1:26" x14ac:dyDescent="0.3">
      <c r="A126" s="322" t="s">
        <v>541</v>
      </c>
      <c r="B126" s="204">
        <v>0</v>
      </c>
      <c r="C126" s="204">
        <v>0</v>
      </c>
      <c r="D126" s="204">
        <v>0</v>
      </c>
      <c r="E126" s="204">
        <v>0</v>
      </c>
      <c r="F126" s="204">
        <v>0</v>
      </c>
      <c r="G126" s="204">
        <v>0</v>
      </c>
      <c r="H126" s="204">
        <v>0</v>
      </c>
      <c r="I126" s="204">
        <v>0</v>
      </c>
      <c r="J126" s="204">
        <v>0</v>
      </c>
      <c r="K126" s="204">
        <v>0</v>
      </c>
      <c r="L126" s="204">
        <v>0</v>
      </c>
      <c r="M126" s="204">
        <v>0</v>
      </c>
      <c r="N126" s="204">
        <v>0</v>
      </c>
      <c r="O126" s="204">
        <v>0</v>
      </c>
      <c r="P126" s="204">
        <v>0</v>
      </c>
      <c r="Q126" s="204">
        <v>0</v>
      </c>
      <c r="R126" s="204">
        <v>0</v>
      </c>
      <c r="S126" s="239">
        <v>0</v>
      </c>
      <c r="T126" s="319" t="e">
        <v>#DIV/0!</v>
      </c>
      <c r="U126" s="239">
        <v>0</v>
      </c>
      <c r="V126" s="239">
        <v>0</v>
      </c>
      <c r="W126" s="239">
        <v>0</v>
      </c>
      <c r="X126" s="239">
        <v>0</v>
      </c>
      <c r="Y126" s="239">
        <v>0</v>
      </c>
      <c r="Z126" s="239">
        <v>0</v>
      </c>
    </row>
    <row r="127" spans="1:26" x14ac:dyDescent="0.3">
      <c r="A127" s="314" t="s">
        <v>542</v>
      </c>
      <c r="B127" s="315">
        <v>0</v>
      </c>
      <c r="C127" s="315">
        <v>0</v>
      </c>
      <c r="D127" s="315">
        <v>0</v>
      </c>
      <c r="E127" s="315">
        <v>0</v>
      </c>
      <c r="F127" s="315">
        <v>0</v>
      </c>
      <c r="G127" s="315">
        <v>0</v>
      </c>
      <c r="H127" s="315">
        <v>0</v>
      </c>
      <c r="I127" s="315">
        <v>0</v>
      </c>
      <c r="J127" s="315">
        <v>0</v>
      </c>
      <c r="K127" s="315">
        <v>0</v>
      </c>
      <c r="L127" s="315">
        <v>0</v>
      </c>
      <c r="M127" s="315">
        <v>0</v>
      </c>
      <c r="N127" s="315">
        <v>0</v>
      </c>
      <c r="O127" s="315">
        <v>0</v>
      </c>
      <c r="P127" s="315">
        <v>0</v>
      </c>
      <c r="Q127" s="315">
        <v>0</v>
      </c>
      <c r="R127" s="315">
        <v>0</v>
      </c>
      <c r="S127" s="316">
        <v>0</v>
      </c>
      <c r="T127" s="317" t="e">
        <v>#DIV/0!</v>
      </c>
      <c r="U127" s="316">
        <v>0</v>
      </c>
      <c r="V127" s="316">
        <v>0</v>
      </c>
      <c r="W127" s="316">
        <v>0</v>
      </c>
      <c r="X127" s="316">
        <v>0</v>
      </c>
      <c r="Y127" s="316">
        <v>0</v>
      </c>
      <c r="Z127" s="316">
        <v>0</v>
      </c>
    </row>
    <row r="128" spans="1:26" x14ac:dyDescent="0.3">
      <c r="A128" s="322" t="s">
        <v>543</v>
      </c>
      <c r="B128" s="204">
        <v>0</v>
      </c>
      <c r="C128" s="204">
        <v>0</v>
      </c>
      <c r="D128" s="204">
        <v>0</v>
      </c>
      <c r="E128" s="204">
        <v>0</v>
      </c>
      <c r="F128" s="204">
        <v>0</v>
      </c>
      <c r="G128" s="204">
        <v>0</v>
      </c>
      <c r="H128" s="204">
        <v>0</v>
      </c>
      <c r="I128" s="204">
        <v>0</v>
      </c>
      <c r="J128" s="204">
        <v>0</v>
      </c>
      <c r="K128" s="204">
        <v>0</v>
      </c>
      <c r="L128" s="204">
        <v>0</v>
      </c>
      <c r="M128" s="204">
        <v>0</v>
      </c>
      <c r="N128" s="204">
        <v>0</v>
      </c>
      <c r="O128" s="204">
        <v>0</v>
      </c>
      <c r="P128" s="204">
        <v>0</v>
      </c>
      <c r="Q128" s="204">
        <v>0</v>
      </c>
      <c r="R128" s="204">
        <v>0</v>
      </c>
      <c r="S128" s="239">
        <v>0</v>
      </c>
      <c r="T128" s="319" t="e">
        <v>#DIV/0!</v>
      </c>
      <c r="U128" s="239">
        <v>0</v>
      </c>
      <c r="V128" s="239">
        <v>0</v>
      </c>
      <c r="W128" s="239">
        <v>0</v>
      </c>
      <c r="X128" s="239">
        <v>0</v>
      </c>
      <c r="Y128" s="239">
        <v>0</v>
      </c>
      <c r="Z128" s="239">
        <v>0</v>
      </c>
    </row>
    <row r="129" spans="1:26" x14ac:dyDescent="0.3">
      <c r="A129" s="322" t="s">
        <v>544</v>
      </c>
      <c r="B129" s="204">
        <v>0</v>
      </c>
      <c r="C129" s="204">
        <v>0</v>
      </c>
      <c r="D129" s="204">
        <v>0</v>
      </c>
      <c r="E129" s="204">
        <v>0</v>
      </c>
      <c r="F129" s="204">
        <v>0</v>
      </c>
      <c r="G129" s="204">
        <v>0</v>
      </c>
      <c r="H129" s="204">
        <v>0</v>
      </c>
      <c r="I129" s="204">
        <v>0</v>
      </c>
      <c r="J129" s="204">
        <v>0</v>
      </c>
      <c r="K129" s="204">
        <v>0</v>
      </c>
      <c r="L129" s="204">
        <v>0</v>
      </c>
      <c r="M129" s="204">
        <v>0</v>
      </c>
      <c r="N129" s="204">
        <v>0</v>
      </c>
      <c r="O129" s="204">
        <v>0</v>
      </c>
      <c r="P129" s="204">
        <v>0</v>
      </c>
      <c r="Q129" s="204">
        <v>0</v>
      </c>
      <c r="R129" s="204">
        <v>0</v>
      </c>
      <c r="S129" s="239">
        <v>0</v>
      </c>
      <c r="T129" s="319" t="e">
        <v>#DIV/0!</v>
      </c>
      <c r="U129" s="239">
        <v>0</v>
      </c>
      <c r="V129" s="239">
        <v>0</v>
      </c>
      <c r="W129" s="239">
        <v>0</v>
      </c>
      <c r="X129" s="239">
        <v>0</v>
      </c>
      <c r="Y129" s="239">
        <v>0</v>
      </c>
      <c r="Z129" s="239">
        <v>0</v>
      </c>
    </row>
    <row r="130" spans="1:26" x14ac:dyDescent="0.3">
      <c r="A130" s="314" t="s">
        <v>545</v>
      </c>
      <c r="B130" s="315">
        <v>0</v>
      </c>
      <c r="C130" s="315">
        <v>0</v>
      </c>
      <c r="D130" s="315">
        <v>0</v>
      </c>
      <c r="E130" s="315">
        <v>0</v>
      </c>
      <c r="F130" s="315">
        <v>0</v>
      </c>
      <c r="G130" s="315">
        <v>0</v>
      </c>
      <c r="H130" s="315">
        <v>0</v>
      </c>
      <c r="I130" s="315">
        <v>0</v>
      </c>
      <c r="J130" s="315">
        <v>0</v>
      </c>
      <c r="K130" s="315">
        <v>0</v>
      </c>
      <c r="L130" s="315">
        <v>0</v>
      </c>
      <c r="M130" s="315">
        <v>0</v>
      </c>
      <c r="N130" s="315">
        <v>0</v>
      </c>
      <c r="O130" s="315">
        <v>0</v>
      </c>
      <c r="P130" s="315">
        <v>0</v>
      </c>
      <c r="Q130" s="315">
        <v>0</v>
      </c>
      <c r="R130" s="315">
        <v>0</v>
      </c>
      <c r="S130" s="316">
        <v>0</v>
      </c>
      <c r="T130" s="317" t="e">
        <v>#DIV/0!</v>
      </c>
      <c r="U130" s="316">
        <v>0</v>
      </c>
      <c r="V130" s="316">
        <v>0</v>
      </c>
      <c r="W130" s="316">
        <v>0</v>
      </c>
      <c r="X130" s="316">
        <v>0</v>
      </c>
      <c r="Y130" s="316">
        <v>0</v>
      </c>
      <c r="Z130" s="316">
        <v>0</v>
      </c>
    </row>
    <row r="131" spans="1:26" x14ac:dyDescent="0.3">
      <c r="A131" s="318" t="s">
        <v>546</v>
      </c>
      <c r="B131" s="204">
        <v>0</v>
      </c>
      <c r="C131" s="204">
        <v>0</v>
      </c>
      <c r="D131" s="204">
        <v>0</v>
      </c>
      <c r="E131" s="204">
        <v>0</v>
      </c>
      <c r="F131" s="204">
        <v>0</v>
      </c>
      <c r="G131" s="204">
        <v>0</v>
      </c>
      <c r="H131" s="204">
        <v>0</v>
      </c>
      <c r="I131" s="204">
        <v>0</v>
      </c>
      <c r="J131" s="204">
        <v>0</v>
      </c>
      <c r="K131" s="204">
        <v>0</v>
      </c>
      <c r="L131" s="204">
        <v>0</v>
      </c>
      <c r="M131" s="204">
        <v>0</v>
      </c>
      <c r="N131" s="204">
        <v>0</v>
      </c>
      <c r="O131" s="204">
        <v>0</v>
      </c>
      <c r="P131" s="204">
        <v>0</v>
      </c>
      <c r="Q131" s="204">
        <v>0</v>
      </c>
      <c r="R131" s="204">
        <v>0</v>
      </c>
      <c r="S131" s="239">
        <v>0</v>
      </c>
      <c r="T131" s="319" t="e">
        <v>#DIV/0!</v>
      </c>
      <c r="U131" s="239">
        <v>0</v>
      </c>
      <c r="V131" s="239">
        <v>0</v>
      </c>
      <c r="W131" s="239">
        <v>0</v>
      </c>
      <c r="X131" s="239">
        <v>0</v>
      </c>
      <c r="Y131" s="239">
        <v>0</v>
      </c>
      <c r="Z131" s="239">
        <v>0</v>
      </c>
    </row>
    <row r="132" spans="1:26" x14ac:dyDescent="0.3">
      <c r="A132" s="318" t="s">
        <v>547</v>
      </c>
      <c r="B132" s="204">
        <v>0</v>
      </c>
      <c r="C132" s="204">
        <v>0</v>
      </c>
      <c r="D132" s="204">
        <v>0</v>
      </c>
      <c r="E132" s="204">
        <v>0</v>
      </c>
      <c r="F132" s="204">
        <v>0</v>
      </c>
      <c r="G132" s="204">
        <v>0</v>
      </c>
      <c r="H132" s="204">
        <v>0</v>
      </c>
      <c r="I132" s="204">
        <v>0</v>
      </c>
      <c r="J132" s="204">
        <v>0</v>
      </c>
      <c r="K132" s="204">
        <v>0</v>
      </c>
      <c r="L132" s="204">
        <v>0</v>
      </c>
      <c r="M132" s="204">
        <v>0</v>
      </c>
      <c r="N132" s="204">
        <v>0</v>
      </c>
      <c r="O132" s="204">
        <v>0</v>
      </c>
      <c r="P132" s="204">
        <v>0</v>
      </c>
      <c r="Q132" s="204">
        <v>0</v>
      </c>
      <c r="R132" s="204">
        <v>0</v>
      </c>
      <c r="S132" s="239">
        <v>0</v>
      </c>
      <c r="T132" s="319" t="e">
        <v>#DIV/0!</v>
      </c>
      <c r="U132" s="239">
        <v>0</v>
      </c>
      <c r="V132" s="239">
        <v>0</v>
      </c>
      <c r="W132" s="239">
        <v>0</v>
      </c>
      <c r="X132" s="239">
        <v>0</v>
      </c>
      <c r="Y132" s="239">
        <v>0</v>
      </c>
      <c r="Z132" s="239">
        <v>0</v>
      </c>
    </row>
    <row r="133" spans="1:26" x14ac:dyDescent="0.3">
      <c r="A133" s="318" t="s">
        <v>548</v>
      </c>
      <c r="B133" s="204">
        <v>0</v>
      </c>
      <c r="C133" s="204">
        <v>0</v>
      </c>
      <c r="D133" s="204">
        <v>0</v>
      </c>
      <c r="E133" s="204">
        <v>0</v>
      </c>
      <c r="F133" s="204">
        <v>0</v>
      </c>
      <c r="G133" s="204">
        <v>0</v>
      </c>
      <c r="H133" s="204">
        <v>0</v>
      </c>
      <c r="I133" s="204">
        <v>0</v>
      </c>
      <c r="J133" s="204">
        <v>0</v>
      </c>
      <c r="K133" s="204">
        <v>0</v>
      </c>
      <c r="L133" s="204">
        <v>0</v>
      </c>
      <c r="M133" s="204">
        <v>0</v>
      </c>
      <c r="N133" s="204">
        <v>0</v>
      </c>
      <c r="O133" s="204">
        <v>0</v>
      </c>
      <c r="P133" s="204">
        <v>0</v>
      </c>
      <c r="Q133" s="204">
        <v>0</v>
      </c>
      <c r="R133" s="204">
        <v>0</v>
      </c>
      <c r="S133" s="239">
        <v>0</v>
      </c>
      <c r="T133" s="319" t="e">
        <v>#DIV/0!</v>
      </c>
      <c r="U133" s="239">
        <v>0</v>
      </c>
      <c r="V133" s="239">
        <v>0</v>
      </c>
      <c r="W133" s="239">
        <v>0</v>
      </c>
      <c r="X133" s="239">
        <v>0</v>
      </c>
      <c r="Y133" s="239">
        <v>0</v>
      </c>
      <c r="Z133" s="239">
        <v>0</v>
      </c>
    </row>
    <row r="134" spans="1:26" x14ac:dyDescent="0.3">
      <c r="A134" s="314" t="s">
        <v>549</v>
      </c>
      <c r="B134" s="315">
        <v>48000</v>
      </c>
      <c r="C134" s="315">
        <v>38400</v>
      </c>
      <c r="D134" s="315">
        <v>0</v>
      </c>
      <c r="E134" s="315">
        <v>0</v>
      </c>
      <c r="F134" s="315">
        <v>0</v>
      </c>
      <c r="G134" s="315">
        <v>0</v>
      </c>
      <c r="H134" s="315">
        <v>0</v>
      </c>
      <c r="I134" s="315">
        <v>0</v>
      </c>
      <c r="J134" s="315">
        <v>0</v>
      </c>
      <c r="K134" s="315">
        <v>0</v>
      </c>
      <c r="L134" s="315">
        <v>0</v>
      </c>
      <c r="M134" s="315">
        <v>0</v>
      </c>
      <c r="N134" s="315">
        <v>0</v>
      </c>
      <c r="O134" s="315">
        <v>0</v>
      </c>
      <c r="P134" s="315">
        <v>0</v>
      </c>
      <c r="Q134" s="315">
        <v>0</v>
      </c>
      <c r="R134" s="315">
        <v>0</v>
      </c>
      <c r="S134" s="316">
        <v>0</v>
      </c>
      <c r="T134" s="317">
        <v>0</v>
      </c>
      <c r="U134" s="316">
        <v>38400</v>
      </c>
      <c r="V134" s="316">
        <v>38400</v>
      </c>
      <c r="W134" s="316">
        <v>38400</v>
      </c>
      <c r="X134" s="316">
        <v>0</v>
      </c>
      <c r="Y134" s="316">
        <v>0</v>
      </c>
      <c r="Z134" s="316">
        <v>0</v>
      </c>
    </row>
    <row r="135" spans="1:26" x14ac:dyDescent="0.3">
      <c r="A135" s="322" t="s">
        <v>550</v>
      </c>
      <c r="B135" s="204">
        <v>48000</v>
      </c>
      <c r="C135" s="204">
        <v>152</v>
      </c>
      <c r="D135" s="204">
        <v>0</v>
      </c>
      <c r="E135" s="204">
        <v>0</v>
      </c>
      <c r="F135" s="204">
        <v>0</v>
      </c>
      <c r="G135" s="204">
        <v>0</v>
      </c>
      <c r="H135" s="204">
        <v>0</v>
      </c>
      <c r="I135" s="204">
        <v>0</v>
      </c>
      <c r="J135" s="204">
        <v>0</v>
      </c>
      <c r="K135" s="204">
        <v>0</v>
      </c>
      <c r="L135" s="204">
        <v>0</v>
      </c>
      <c r="M135" s="204">
        <v>0</v>
      </c>
      <c r="N135" s="204">
        <v>0</v>
      </c>
      <c r="O135" s="204">
        <v>0</v>
      </c>
      <c r="P135" s="204">
        <v>0</v>
      </c>
      <c r="Q135" s="204">
        <v>0</v>
      </c>
      <c r="R135" s="204">
        <v>0</v>
      </c>
      <c r="S135" s="239">
        <v>0</v>
      </c>
      <c r="T135" s="319">
        <v>0</v>
      </c>
      <c r="U135" s="239">
        <v>152</v>
      </c>
      <c r="V135" s="239">
        <v>152</v>
      </c>
      <c r="W135" s="239">
        <v>152</v>
      </c>
      <c r="X135" s="239">
        <v>0</v>
      </c>
      <c r="Y135" s="239">
        <v>0</v>
      </c>
      <c r="Z135" s="239">
        <v>0</v>
      </c>
    </row>
    <row r="136" spans="1:26" x14ac:dyDescent="0.3">
      <c r="A136" s="322" t="s">
        <v>551</v>
      </c>
      <c r="B136" s="204">
        <v>0</v>
      </c>
      <c r="C136" s="204">
        <v>38248</v>
      </c>
      <c r="D136" s="204">
        <v>0</v>
      </c>
      <c r="E136" s="204">
        <v>0</v>
      </c>
      <c r="F136" s="204">
        <v>0</v>
      </c>
      <c r="G136" s="204">
        <v>0</v>
      </c>
      <c r="H136" s="204">
        <v>0</v>
      </c>
      <c r="I136" s="204">
        <v>0</v>
      </c>
      <c r="J136" s="204">
        <v>0</v>
      </c>
      <c r="K136" s="204">
        <v>0</v>
      </c>
      <c r="L136" s="204">
        <v>0</v>
      </c>
      <c r="M136" s="204">
        <v>0</v>
      </c>
      <c r="N136" s="204">
        <v>0</v>
      </c>
      <c r="O136" s="204">
        <v>0</v>
      </c>
      <c r="P136" s="204">
        <v>0</v>
      </c>
      <c r="Q136" s="204">
        <v>0</v>
      </c>
      <c r="R136" s="204">
        <v>0</v>
      </c>
      <c r="S136" s="239">
        <v>0</v>
      </c>
      <c r="T136" s="319">
        <v>0</v>
      </c>
      <c r="U136" s="239">
        <v>38248</v>
      </c>
      <c r="V136" s="239">
        <v>38248</v>
      </c>
      <c r="W136" s="239">
        <v>38248</v>
      </c>
      <c r="X136" s="239">
        <v>0</v>
      </c>
      <c r="Y136" s="239">
        <v>0</v>
      </c>
      <c r="Z136" s="239">
        <v>0</v>
      </c>
    </row>
    <row r="137" spans="1:26" x14ac:dyDescent="0.3">
      <c r="A137" s="322" t="s">
        <v>552</v>
      </c>
      <c r="B137" s="204">
        <v>0</v>
      </c>
      <c r="C137" s="204">
        <v>0</v>
      </c>
      <c r="D137" s="204">
        <v>0</v>
      </c>
      <c r="E137" s="204">
        <v>0</v>
      </c>
      <c r="F137" s="204">
        <v>0</v>
      </c>
      <c r="G137" s="204">
        <v>0</v>
      </c>
      <c r="H137" s="204">
        <v>0</v>
      </c>
      <c r="I137" s="204">
        <v>0</v>
      </c>
      <c r="J137" s="204">
        <v>0</v>
      </c>
      <c r="K137" s="204">
        <v>0</v>
      </c>
      <c r="L137" s="204">
        <v>0</v>
      </c>
      <c r="M137" s="204">
        <v>0</v>
      </c>
      <c r="N137" s="204">
        <v>0</v>
      </c>
      <c r="O137" s="204">
        <v>0</v>
      </c>
      <c r="P137" s="204">
        <v>0</v>
      </c>
      <c r="Q137" s="204">
        <v>0</v>
      </c>
      <c r="R137" s="204">
        <v>0</v>
      </c>
      <c r="S137" s="239">
        <v>0</v>
      </c>
      <c r="T137" s="319" t="e">
        <v>#DIV/0!</v>
      </c>
      <c r="U137" s="239">
        <v>0</v>
      </c>
      <c r="V137" s="239">
        <v>0</v>
      </c>
      <c r="W137" s="239">
        <v>0</v>
      </c>
      <c r="X137" s="239">
        <v>0</v>
      </c>
      <c r="Y137" s="239">
        <v>0</v>
      </c>
      <c r="Z137" s="239">
        <v>0</v>
      </c>
    </row>
    <row r="138" spans="1:26" x14ac:dyDescent="0.3">
      <c r="A138" s="322" t="s">
        <v>553</v>
      </c>
      <c r="B138" s="204">
        <v>0</v>
      </c>
      <c r="C138" s="204">
        <v>0</v>
      </c>
      <c r="D138" s="204">
        <v>0</v>
      </c>
      <c r="E138" s="204">
        <v>0</v>
      </c>
      <c r="F138" s="204">
        <v>0</v>
      </c>
      <c r="G138" s="204">
        <v>0</v>
      </c>
      <c r="H138" s="204">
        <v>0</v>
      </c>
      <c r="I138" s="204">
        <v>0</v>
      </c>
      <c r="J138" s="204">
        <v>0</v>
      </c>
      <c r="K138" s="204">
        <v>0</v>
      </c>
      <c r="L138" s="204">
        <v>0</v>
      </c>
      <c r="M138" s="204">
        <v>0</v>
      </c>
      <c r="N138" s="204">
        <v>0</v>
      </c>
      <c r="O138" s="204">
        <v>0</v>
      </c>
      <c r="P138" s="204">
        <v>0</v>
      </c>
      <c r="Q138" s="204">
        <v>0</v>
      </c>
      <c r="R138" s="204">
        <v>0</v>
      </c>
      <c r="S138" s="239">
        <v>0</v>
      </c>
      <c r="T138" s="319" t="e">
        <v>#DIV/0!</v>
      </c>
      <c r="U138" s="239">
        <v>0</v>
      </c>
      <c r="V138" s="239">
        <v>0</v>
      </c>
      <c r="W138" s="239">
        <v>0</v>
      </c>
      <c r="X138" s="239">
        <v>0</v>
      </c>
      <c r="Y138" s="239">
        <v>0</v>
      </c>
      <c r="Z138" s="239">
        <v>0</v>
      </c>
    </row>
    <row r="139" spans="1:26" x14ac:dyDescent="0.3">
      <c r="A139" s="322" t="s">
        <v>554</v>
      </c>
      <c r="B139" s="204">
        <v>0</v>
      </c>
      <c r="C139" s="204">
        <v>0</v>
      </c>
      <c r="D139" s="204">
        <v>0</v>
      </c>
      <c r="E139" s="204">
        <v>0</v>
      </c>
      <c r="F139" s="204">
        <v>0</v>
      </c>
      <c r="G139" s="204">
        <v>0</v>
      </c>
      <c r="H139" s="204">
        <v>0</v>
      </c>
      <c r="I139" s="204">
        <v>0</v>
      </c>
      <c r="J139" s="204">
        <v>0</v>
      </c>
      <c r="K139" s="204">
        <v>0</v>
      </c>
      <c r="L139" s="204">
        <v>0</v>
      </c>
      <c r="M139" s="204">
        <v>0</v>
      </c>
      <c r="N139" s="204">
        <v>0</v>
      </c>
      <c r="O139" s="204">
        <v>0</v>
      </c>
      <c r="P139" s="204">
        <v>0</v>
      </c>
      <c r="Q139" s="204">
        <v>0</v>
      </c>
      <c r="R139" s="204">
        <v>0</v>
      </c>
      <c r="S139" s="239">
        <v>0</v>
      </c>
      <c r="T139" s="319" t="e">
        <v>#DIV/0!</v>
      </c>
      <c r="U139" s="239">
        <v>0</v>
      </c>
      <c r="V139" s="239">
        <v>0</v>
      </c>
      <c r="W139" s="239">
        <v>0</v>
      </c>
      <c r="X139" s="239">
        <v>0</v>
      </c>
      <c r="Y139" s="239">
        <v>0</v>
      </c>
      <c r="Z139" s="239">
        <v>0</v>
      </c>
    </row>
    <row r="140" spans="1:26" x14ac:dyDescent="0.3">
      <c r="A140" s="322" t="s">
        <v>555</v>
      </c>
      <c r="B140" s="204">
        <v>0</v>
      </c>
      <c r="C140" s="204">
        <v>0</v>
      </c>
      <c r="D140" s="204">
        <v>0</v>
      </c>
      <c r="E140" s="204">
        <v>0</v>
      </c>
      <c r="F140" s="204">
        <v>0</v>
      </c>
      <c r="G140" s="204">
        <v>0</v>
      </c>
      <c r="H140" s="204">
        <v>0</v>
      </c>
      <c r="I140" s="204">
        <v>0</v>
      </c>
      <c r="J140" s="204">
        <v>0</v>
      </c>
      <c r="K140" s="204">
        <v>0</v>
      </c>
      <c r="L140" s="204">
        <v>0</v>
      </c>
      <c r="M140" s="204">
        <v>0</v>
      </c>
      <c r="N140" s="204">
        <v>0</v>
      </c>
      <c r="O140" s="204">
        <v>0</v>
      </c>
      <c r="P140" s="204">
        <v>0</v>
      </c>
      <c r="Q140" s="204">
        <v>0</v>
      </c>
      <c r="R140" s="204">
        <v>0</v>
      </c>
      <c r="S140" s="239">
        <v>0</v>
      </c>
      <c r="T140" s="319" t="e">
        <v>#DIV/0!</v>
      </c>
      <c r="U140" s="239">
        <v>0</v>
      </c>
      <c r="V140" s="239">
        <v>0</v>
      </c>
      <c r="W140" s="239">
        <v>0</v>
      </c>
      <c r="X140" s="239">
        <v>0</v>
      </c>
      <c r="Y140" s="239">
        <v>0</v>
      </c>
      <c r="Z140" s="239">
        <v>0</v>
      </c>
    </row>
    <row r="141" spans="1:26" x14ac:dyDescent="0.3">
      <c r="A141" s="322" t="s">
        <v>556</v>
      </c>
      <c r="B141" s="204">
        <v>0</v>
      </c>
      <c r="C141" s="204">
        <v>0</v>
      </c>
      <c r="D141" s="204">
        <v>0</v>
      </c>
      <c r="E141" s="204">
        <v>0</v>
      </c>
      <c r="F141" s="204">
        <v>0</v>
      </c>
      <c r="G141" s="204">
        <v>0</v>
      </c>
      <c r="H141" s="204">
        <v>0</v>
      </c>
      <c r="I141" s="204">
        <v>0</v>
      </c>
      <c r="J141" s="204">
        <v>0</v>
      </c>
      <c r="K141" s="204">
        <v>0</v>
      </c>
      <c r="L141" s="204">
        <v>0</v>
      </c>
      <c r="M141" s="204">
        <v>0</v>
      </c>
      <c r="N141" s="204">
        <v>0</v>
      </c>
      <c r="O141" s="204">
        <v>0</v>
      </c>
      <c r="P141" s="204">
        <v>0</v>
      </c>
      <c r="Q141" s="204">
        <v>0</v>
      </c>
      <c r="R141" s="204">
        <v>0</v>
      </c>
      <c r="S141" s="239">
        <v>0</v>
      </c>
      <c r="T141" s="319" t="e">
        <v>#DIV/0!</v>
      </c>
      <c r="U141" s="239">
        <v>0</v>
      </c>
      <c r="V141" s="239">
        <v>0</v>
      </c>
      <c r="W141" s="239">
        <v>0</v>
      </c>
      <c r="X141" s="239">
        <v>0</v>
      </c>
      <c r="Y141" s="239">
        <v>0</v>
      </c>
      <c r="Z141" s="239">
        <v>0</v>
      </c>
    </row>
    <row r="142" spans="1:26" s="321" customFormat="1" x14ac:dyDescent="0.3">
      <c r="A142" s="314" t="s">
        <v>557</v>
      </c>
      <c r="B142" s="320">
        <v>0</v>
      </c>
      <c r="C142" s="320">
        <v>0</v>
      </c>
      <c r="D142" s="320">
        <v>0</v>
      </c>
      <c r="E142" s="320">
        <v>0</v>
      </c>
      <c r="F142" s="320">
        <v>0</v>
      </c>
      <c r="G142" s="320">
        <v>0</v>
      </c>
      <c r="H142" s="320">
        <v>0</v>
      </c>
      <c r="I142" s="320">
        <v>0</v>
      </c>
      <c r="J142" s="320">
        <v>0</v>
      </c>
      <c r="K142" s="320">
        <v>0</v>
      </c>
      <c r="L142" s="320">
        <v>0</v>
      </c>
      <c r="M142" s="320">
        <v>0</v>
      </c>
      <c r="N142" s="320">
        <v>0</v>
      </c>
      <c r="O142" s="320">
        <v>0</v>
      </c>
      <c r="P142" s="320">
        <v>0</v>
      </c>
      <c r="Q142" s="320">
        <v>0</v>
      </c>
      <c r="R142" s="320">
        <v>0</v>
      </c>
      <c r="S142" s="316">
        <v>0</v>
      </c>
      <c r="T142" s="317" t="e">
        <v>#DIV/0!</v>
      </c>
      <c r="U142" s="316">
        <v>0</v>
      </c>
      <c r="V142" s="316">
        <v>0</v>
      </c>
      <c r="W142" s="316">
        <v>0</v>
      </c>
      <c r="X142" s="316">
        <v>0</v>
      </c>
      <c r="Y142" s="316">
        <v>0</v>
      </c>
      <c r="Z142" s="316">
        <v>0</v>
      </c>
    </row>
    <row r="143" spans="1:26" s="321" customFormat="1" x14ac:dyDescent="0.3">
      <c r="A143" s="314" t="s">
        <v>558</v>
      </c>
      <c r="B143" s="320">
        <v>0</v>
      </c>
      <c r="C143" s="320">
        <v>0</v>
      </c>
      <c r="D143" s="320">
        <v>0</v>
      </c>
      <c r="E143" s="320">
        <v>0</v>
      </c>
      <c r="F143" s="320">
        <v>0</v>
      </c>
      <c r="G143" s="320">
        <v>0</v>
      </c>
      <c r="H143" s="320">
        <v>0</v>
      </c>
      <c r="I143" s="320">
        <v>0</v>
      </c>
      <c r="J143" s="320">
        <v>0</v>
      </c>
      <c r="K143" s="320">
        <v>0</v>
      </c>
      <c r="L143" s="320">
        <v>0</v>
      </c>
      <c r="M143" s="320">
        <v>0</v>
      </c>
      <c r="N143" s="320">
        <v>0</v>
      </c>
      <c r="O143" s="320">
        <v>0</v>
      </c>
      <c r="P143" s="320">
        <v>0</v>
      </c>
      <c r="Q143" s="320">
        <v>0</v>
      </c>
      <c r="R143" s="320">
        <v>0</v>
      </c>
      <c r="S143" s="316">
        <v>0</v>
      </c>
      <c r="T143" s="317" t="e">
        <v>#DIV/0!</v>
      </c>
      <c r="U143" s="316">
        <v>0</v>
      </c>
      <c r="V143" s="316">
        <v>0</v>
      </c>
      <c r="W143" s="316">
        <v>0</v>
      </c>
      <c r="X143" s="316">
        <v>0</v>
      </c>
      <c r="Y143" s="316">
        <v>0</v>
      </c>
      <c r="Z143" s="316">
        <v>0</v>
      </c>
    </row>
    <row r="144" spans="1:26" s="321" customFormat="1" x14ac:dyDescent="0.3">
      <c r="A144" s="314" t="s">
        <v>559</v>
      </c>
      <c r="B144" s="315">
        <v>0</v>
      </c>
      <c r="C144" s="315">
        <v>0</v>
      </c>
      <c r="D144" s="315">
        <v>0</v>
      </c>
      <c r="E144" s="315">
        <v>0</v>
      </c>
      <c r="F144" s="315">
        <v>0</v>
      </c>
      <c r="G144" s="315">
        <v>0</v>
      </c>
      <c r="H144" s="315">
        <v>0</v>
      </c>
      <c r="I144" s="315">
        <v>0</v>
      </c>
      <c r="J144" s="315">
        <v>0</v>
      </c>
      <c r="K144" s="315">
        <v>0</v>
      </c>
      <c r="L144" s="315">
        <v>0</v>
      </c>
      <c r="M144" s="315">
        <v>0</v>
      </c>
      <c r="N144" s="315">
        <v>0</v>
      </c>
      <c r="O144" s="315">
        <v>0</v>
      </c>
      <c r="P144" s="315">
        <v>0</v>
      </c>
      <c r="Q144" s="315">
        <v>0</v>
      </c>
      <c r="R144" s="315">
        <v>0</v>
      </c>
      <c r="S144" s="316">
        <v>0</v>
      </c>
      <c r="T144" s="317" t="e">
        <v>#DIV/0!</v>
      </c>
      <c r="U144" s="316">
        <v>0</v>
      </c>
      <c r="V144" s="316">
        <v>0</v>
      </c>
      <c r="W144" s="316">
        <v>0</v>
      </c>
      <c r="X144" s="316">
        <v>0</v>
      </c>
      <c r="Y144" s="316">
        <v>0</v>
      </c>
      <c r="Z144" s="316">
        <v>0</v>
      </c>
    </row>
    <row r="145" spans="1:26" x14ac:dyDescent="0.3">
      <c r="A145" s="322" t="s">
        <v>560</v>
      </c>
      <c r="B145" s="204">
        <v>0</v>
      </c>
      <c r="C145" s="204">
        <v>0</v>
      </c>
      <c r="D145" s="204">
        <v>0</v>
      </c>
      <c r="E145" s="204">
        <v>0</v>
      </c>
      <c r="F145" s="204">
        <v>0</v>
      </c>
      <c r="G145" s="204">
        <v>0</v>
      </c>
      <c r="H145" s="204">
        <v>0</v>
      </c>
      <c r="I145" s="204">
        <v>0</v>
      </c>
      <c r="J145" s="204">
        <v>0</v>
      </c>
      <c r="K145" s="204">
        <v>0</v>
      </c>
      <c r="L145" s="204">
        <v>0</v>
      </c>
      <c r="M145" s="204">
        <v>0</v>
      </c>
      <c r="N145" s="204">
        <v>0</v>
      </c>
      <c r="O145" s="204">
        <v>0</v>
      </c>
      <c r="P145" s="204">
        <v>0</v>
      </c>
      <c r="Q145" s="204">
        <v>0</v>
      </c>
      <c r="R145" s="204">
        <v>0</v>
      </c>
      <c r="S145" s="239">
        <v>0</v>
      </c>
      <c r="T145" s="319" t="e">
        <v>#DIV/0!</v>
      </c>
      <c r="U145" s="239">
        <v>0</v>
      </c>
      <c r="V145" s="239">
        <v>0</v>
      </c>
      <c r="W145" s="239">
        <v>0</v>
      </c>
      <c r="X145" s="239">
        <v>0</v>
      </c>
      <c r="Y145" s="239">
        <v>0</v>
      </c>
      <c r="Z145" s="239">
        <v>0</v>
      </c>
    </row>
    <row r="146" spans="1:26" x14ac:dyDescent="0.3">
      <c r="A146" s="322" t="s">
        <v>561</v>
      </c>
      <c r="B146" s="204">
        <v>0</v>
      </c>
      <c r="C146" s="204">
        <v>0</v>
      </c>
      <c r="D146" s="204">
        <v>0</v>
      </c>
      <c r="E146" s="204">
        <v>0</v>
      </c>
      <c r="F146" s="204">
        <v>0</v>
      </c>
      <c r="G146" s="204">
        <v>0</v>
      </c>
      <c r="H146" s="204">
        <v>0</v>
      </c>
      <c r="I146" s="204">
        <v>0</v>
      </c>
      <c r="J146" s="204">
        <v>0</v>
      </c>
      <c r="K146" s="204">
        <v>0</v>
      </c>
      <c r="L146" s="204">
        <v>0</v>
      </c>
      <c r="M146" s="204">
        <v>0</v>
      </c>
      <c r="N146" s="204">
        <v>0</v>
      </c>
      <c r="O146" s="204">
        <v>0</v>
      </c>
      <c r="P146" s="204">
        <v>0</v>
      </c>
      <c r="Q146" s="204">
        <v>0</v>
      </c>
      <c r="R146" s="204">
        <v>0</v>
      </c>
      <c r="S146" s="239">
        <v>0</v>
      </c>
      <c r="T146" s="319" t="e">
        <v>#DIV/0!</v>
      </c>
      <c r="U146" s="239">
        <v>0</v>
      </c>
      <c r="V146" s="239">
        <v>0</v>
      </c>
      <c r="W146" s="239">
        <v>0</v>
      </c>
      <c r="X146" s="239">
        <v>0</v>
      </c>
      <c r="Y146" s="239">
        <v>0</v>
      </c>
      <c r="Z146" s="239">
        <v>0</v>
      </c>
    </row>
    <row r="147" spans="1:26" x14ac:dyDescent="0.3">
      <c r="A147" s="322" t="s">
        <v>562</v>
      </c>
      <c r="B147" s="204">
        <v>0</v>
      </c>
      <c r="C147" s="204">
        <v>0</v>
      </c>
      <c r="D147" s="204">
        <v>0</v>
      </c>
      <c r="E147" s="204">
        <v>0</v>
      </c>
      <c r="F147" s="204">
        <v>0</v>
      </c>
      <c r="G147" s="204">
        <v>0</v>
      </c>
      <c r="H147" s="204">
        <v>0</v>
      </c>
      <c r="I147" s="204">
        <v>0</v>
      </c>
      <c r="J147" s="204">
        <v>0</v>
      </c>
      <c r="K147" s="204">
        <v>0</v>
      </c>
      <c r="L147" s="204">
        <v>0</v>
      </c>
      <c r="M147" s="204">
        <v>0</v>
      </c>
      <c r="N147" s="204">
        <v>0</v>
      </c>
      <c r="O147" s="204">
        <v>0</v>
      </c>
      <c r="P147" s="204">
        <v>0</v>
      </c>
      <c r="Q147" s="204">
        <v>0</v>
      </c>
      <c r="R147" s="204">
        <v>0</v>
      </c>
      <c r="S147" s="239">
        <v>0</v>
      </c>
      <c r="T147" s="319" t="e">
        <v>#DIV/0!</v>
      </c>
      <c r="U147" s="239">
        <v>0</v>
      </c>
      <c r="V147" s="239">
        <v>0</v>
      </c>
      <c r="W147" s="239">
        <v>0</v>
      </c>
      <c r="X147" s="239">
        <v>0</v>
      </c>
      <c r="Y147" s="239">
        <v>0</v>
      </c>
      <c r="Z147" s="239">
        <v>0</v>
      </c>
    </row>
    <row r="148" spans="1:26" x14ac:dyDescent="0.3">
      <c r="A148" s="322" t="s">
        <v>563</v>
      </c>
      <c r="B148" s="204">
        <v>0</v>
      </c>
      <c r="C148" s="204">
        <v>0</v>
      </c>
      <c r="D148" s="204">
        <v>0</v>
      </c>
      <c r="E148" s="204">
        <v>0</v>
      </c>
      <c r="F148" s="204">
        <v>0</v>
      </c>
      <c r="G148" s="204">
        <v>0</v>
      </c>
      <c r="H148" s="204">
        <v>0</v>
      </c>
      <c r="I148" s="204">
        <v>0</v>
      </c>
      <c r="J148" s="204">
        <v>0</v>
      </c>
      <c r="K148" s="204">
        <v>0</v>
      </c>
      <c r="L148" s="204">
        <v>0</v>
      </c>
      <c r="M148" s="204">
        <v>0</v>
      </c>
      <c r="N148" s="204">
        <v>0</v>
      </c>
      <c r="O148" s="204">
        <v>0</v>
      </c>
      <c r="P148" s="204">
        <v>0</v>
      </c>
      <c r="Q148" s="204">
        <v>0</v>
      </c>
      <c r="R148" s="204">
        <v>0</v>
      </c>
      <c r="S148" s="239">
        <v>0</v>
      </c>
      <c r="T148" s="319" t="e">
        <v>#DIV/0!</v>
      </c>
      <c r="U148" s="239">
        <v>0</v>
      </c>
      <c r="V148" s="239">
        <v>0</v>
      </c>
      <c r="W148" s="239">
        <v>0</v>
      </c>
      <c r="X148" s="239">
        <v>0</v>
      </c>
      <c r="Y148" s="239">
        <v>0</v>
      </c>
      <c r="Z148" s="239">
        <v>0</v>
      </c>
    </row>
    <row r="149" spans="1:26" x14ac:dyDescent="0.3">
      <c r="A149" s="322" t="s">
        <v>564</v>
      </c>
      <c r="B149" s="204">
        <v>0</v>
      </c>
      <c r="C149" s="204">
        <v>0</v>
      </c>
      <c r="D149" s="204">
        <v>0</v>
      </c>
      <c r="E149" s="204">
        <v>0</v>
      </c>
      <c r="F149" s="204">
        <v>0</v>
      </c>
      <c r="G149" s="204">
        <v>0</v>
      </c>
      <c r="H149" s="204">
        <v>0</v>
      </c>
      <c r="I149" s="204">
        <v>0</v>
      </c>
      <c r="J149" s="204">
        <v>0</v>
      </c>
      <c r="K149" s="204">
        <v>0</v>
      </c>
      <c r="L149" s="204">
        <v>0</v>
      </c>
      <c r="M149" s="204">
        <v>0</v>
      </c>
      <c r="N149" s="204">
        <v>0</v>
      </c>
      <c r="O149" s="204">
        <v>0</v>
      </c>
      <c r="P149" s="204">
        <v>0</v>
      </c>
      <c r="Q149" s="204">
        <v>0</v>
      </c>
      <c r="R149" s="204">
        <v>0</v>
      </c>
      <c r="S149" s="239">
        <v>0</v>
      </c>
      <c r="T149" s="319" t="e">
        <v>#DIV/0!</v>
      </c>
      <c r="U149" s="239">
        <v>0</v>
      </c>
      <c r="V149" s="239">
        <v>0</v>
      </c>
      <c r="W149" s="239">
        <v>0</v>
      </c>
      <c r="X149" s="239">
        <v>0</v>
      </c>
      <c r="Y149" s="239">
        <v>0</v>
      </c>
      <c r="Z149" s="239">
        <v>0</v>
      </c>
    </row>
    <row r="150" spans="1:26" x14ac:dyDescent="0.3">
      <c r="A150" s="322" t="s">
        <v>565</v>
      </c>
      <c r="B150" s="204">
        <v>0</v>
      </c>
      <c r="C150" s="204">
        <v>0</v>
      </c>
      <c r="D150" s="204">
        <v>0</v>
      </c>
      <c r="E150" s="204">
        <v>0</v>
      </c>
      <c r="F150" s="204">
        <v>0</v>
      </c>
      <c r="G150" s="204">
        <v>0</v>
      </c>
      <c r="H150" s="204">
        <v>0</v>
      </c>
      <c r="I150" s="204">
        <v>0</v>
      </c>
      <c r="J150" s="204">
        <v>0</v>
      </c>
      <c r="K150" s="204">
        <v>0</v>
      </c>
      <c r="L150" s="204">
        <v>0</v>
      </c>
      <c r="M150" s="204">
        <v>0</v>
      </c>
      <c r="N150" s="204">
        <v>0</v>
      </c>
      <c r="O150" s="204">
        <v>0</v>
      </c>
      <c r="P150" s="204">
        <v>0</v>
      </c>
      <c r="Q150" s="204">
        <v>0</v>
      </c>
      <c r="R150" s="204">
        <v>0</v>
      </c>
      <c r="S150" s="239">
        <v>0</v>
      </c>
      <c r="T150" s="319" t="e">
        <v>#DIV/0!</v>
      </c>
      <c r="U150" s="239">
        <v>0</v>
      </c>
      <c r="V150" s="239">
        <v>0</v>
      </c>
      <c r="W150" s="239">
        <v>0</v>
      </c>
      <c r="X150" s="239">
        <v>0</v>
      </c>
      <c r="Y150" s="239">
        <v>0</v>
      </c>
      <c r="Z150" s="239">
        <v>0</v>
      </c>
    </row>
    <row r="151" spans="1:26" s="321" customFormat="1" x14ac:dyDescent="0.3">
      <c r="A151" s="314" t="s">
        <v>566</v>
      </c>
      <c r="B151" s="320">
        <v>0</v>
      </c>
      <c r="C151" s="320">
        <v>0</v>
      </c>
      <c r="D151" s="320">
        <v>0</v>
      </c>
      <c r="E151" s="320">
        <v>0</v>
      </c>
      <c r="F151" s="320">
        <v>0</v>
      </c>
      <c r="G151" s="320">
        <v>0</v>
      </c>
      <c r="H151" s="320">
        <v>0</v>
      </c>
      <c r="I151" s="320">
        <v>0</v>
      </c>
      <c r="J151" s="320">
        <v>0</v>
      </c>
      <c r="K151" s="320">
        <v>0</v>
      </c>
      <c r="L151" s="320">
        <v>0</v>
      </c>
      <c r="M151" s="320">
        <v>0</v>
      </c>
      <c r="N151" s="320">
        <v>0</v>
      </c>
      <c r="O151" s="320">
        <v>0</v>
      </c>
      <c r="P151" s="320">
        <v>0</v>
      </c>
      <c r="Q151" s="320">
        <v>0</v>
      </c>
      <c r="R151" s="320">
        <v>0</v>
      </c>
      <c r="S151" s="316">
        <v>0</v>
      </c>
      <c r="T151" s="317" t="e">
        <v>#DIV/0!</v>
      </c>
      <c r="U151" s="316">
        <v>0</v>
      </c>
      <c r="V151" s="316">
        <v>0</v>
      </c>
      <c r="W151" s="316">
        <v>0</v>
      </c>
      <c r="X151" s="316">
        <v>0</v>
      </c>
      <c r="Y151" s="316">
        <v>0</v>
      </c>
      <c r="Z151" s="316">
        <v>0</v>
      </c>
    </row>
    <row r="152" spans="1:26" s="321" customFormat="1" x14ac:dyDescent="0.3">
      <c r="A152" s="314" t="s">
        <v>567</v>
      </c>
      <c r="B152" s="320">
        <v>0</v>
      </c>
      <c r="C152" s="320">
        <v>0</v>
      </c>
      <c r="D152" s="320">
        <v>0</v>
      </c>
      <c r="E152" s="320">
        <v>0</v>
      </c>
      <c r="F152" s="320">
        <v>0</v>
      </c>
      <c r="G152" s="320">
        <v>0</v>
      </c>
      <c r="H152" s="320">
        <v>0</v>
      </c>
      <c r="I152" s="320">
        <v>0</v>
      </c>
      <c r="J152" s="320">
        <v>0</v>
      </c>
      <c r="K152" s="320">
        <v>0</v>
      </c>
      <c r="L152" s="320">
        <v>0</v>
      </c>
      <c r="M152" s="320">
        <v>0</v>
      </c>
      <c r="N152" s="320">
        <v>0</v>
      </c>
      <c r="O152" s="320">
        <v>0</v>
      </c>
      <c r="P152" s="320">
        <v>0</v>
      </c>
      <c r="Q152" s="320">
        <v>0</v>
      </c>
      <c r="R152" s="320">
        <v>0</v>
      </c>
      <c r="S152" s="316">
        <v>0</v>
      </c>
      <c r="T152" s="317" t="e">
        <v>#DIV/0!</v>
      </c>
      <c r="U152" s="316">
        <v>0</v>
      </c>
      <c r="V152" s="316">
        <v>0</v>
      </c>
      <c r="W152" s="316">
        <v>0</v>
      </c>
      <c r="X152" s="316">
        <v>0</v>
      </c>
      <c r="Y152" s="316">
        <v>0</v>
      </c>
      <c r="Z152" s="316">
        <v>0</v>
      </c>
    </row>
    <row r="153" spans="1:26" x14ac:dyDescent="0.3">
      <c r="A153" s="314" t="s">
        <v>568</v>
      </c>
      <c r="B153" s="315">
        <v>0</v>
      </c>
      <c r="C153" s="315">
        <v>0</v>
      </c>
      <c r="D153" s="315">
        <v>0</v>
      </c>
      <c r="E153" s="315">
        <v>0</v>
      </c>
      <c r="F153" s="315">
        <v>0</v>
      </c>
      <c r="G153" s="315">
        <v>0</v>
      </c>
      <c r="H153" s="315">
        <v>0</v>
      </c>
      <c r="I153" s="315">
        <v>0</v>
      </c>
      <c r="J153" s="315">
        <v>0</v>
      </c>
      <c r="K153" s="315">
        <v>0</v>
      </c>
      <c r="L153" s="315">
        <v>0</v>
      </c>
      <c r="M153" s="315">
        <v>0</v>
      </c>
      <c r="N153" s="315">
        <v>0</v>
      </c>
      <c r="O153" s="315">
        <v>0</v>
      </c>
      <c r="P153" s="315">
        <v>0</v>
      </c>
      <c r="Q153" s="315">
        <v>0</v>
      </c>
      <c r="R153" s="315">
        <v>0</v>
      </c>
      <c r="S153" s="316">
        <v>0</v>
      </c>
      <c r="T153" s="317" t="e">
        <v>#DIV/0!</v>
      </c>
      <c r="U153" s="316">
        <v>0</v>
      </c>
      <c r="V153" s="316">
        <v>0</v>
      </c>
      <c r="W153" s="316">
        <v>0</v>
      </c>
      <c r="X153" s="316">
        <v>0</v>
      </c>
      <c r="Y153" s="316">
        <v>0</v>
      </c>
      <c r="Z153" s="316">
        <v>0</v>
      </c>
    </row>
    <row r="154" spans="1:26" x14ac:dyDescent="0.3">
      <c r="A154" s="322" t="s">
        <v>569</v>
      </c>
      <c r="B154" s="204">
        <v>0</v>
      </c>
      <c r="C154" s="204">
        <v>0</v>
      </c>
      <c r="D154" s="204">
        <v>0</v>
      </c>
      <c r="E154" s="204">
        <v>0</v>
      </c>
      <c r="F154" s="204">
        <v>0</v>
      </c>
      <c r="G154" s="204">
        <v>0</v>
      </c>
      <c r="H154" s="204">
        <v>0</v>
      </c>
      <c r="I154" s="204">
        <v>0</v>
      </c>
      <c r="J154" s="204">
        <v>0</v>
      </c>
      <c r="K154" s="204">
        <v>0</v>
      </c>
      <c r="L154" s="204">
        <v>0</v>
      </c>
      <c r="M154" s="204">
        <v>0</v>
      </c>
      <c r="N154" s="204">
        <v>0</v>
      </c>
      <c r="O154" s="204">
        <v>0</v>
      </c>
      <c r="P154" s="204">
        <v>0</v>
      </c>
      <c r="Q154" s="204">
        <v>0</v>
      </c>
      <c r="R154" s="204">
        <v>0</v>
      </c>
      <c r="S154" s="239">
        <v>0</v>
      </c>
      <c r="T154" s="319" t="e">
        <v>#DIV/0!</v>
      </c>
      <c r="U154" s="239">
        <v>0</v>
      </c>
      <c r="V154" s="239">
        <v>0</v>
      </c>
      <c r="W154" s="239">
        <v>0</v>
      </c>
      <c r="X154" s="239">
        <v>0</v>
      </c>
      <c r="Y154" s="239">
        <v>0</v>
      </c>
      <c r="Z154" s="239">
        <v>0</v>
      </c>
    </row>
    <row r="155" spans="1:26" x14ac:dyDescent="0.3">
      <c r="A155" s="322" t="s">
        <v>570</v>
      </c>
      <c r="B155" s="204">
        <v>0</v>
      </c>
      <c r="C155" s="204">
        <v>0</v>
      </c>
      <c r="D155" s="204">
        <v>0</v>
      </c>
      <c r="E155" s="204">
        <v>0</v>
      </c>
      <c r="F155" s="204">
        <v>0</v>
      </c>
      <c r="G155" s="204">
        <v>0</v>
      </c>
      <c r="H155" s="204">
        <v>0</v>
      </c>
      <c r="I155" s="204">
        <v>0</v>
      </c>
      <c r="J155" s="204">
        <v>0</v>
      </c>
      <c r="K155" s="204">
        <v>0</v>
      </c>
      <c r="L155" s="204">
        <v>0</v>
      </c>
      <c r="M155" s="204">
        <v>0</v>
      </c>
      <c r="N155" s="204">
        <v>0</v>
      </c>
      <c r="O155" s="204">
        <v>0</v>
      </c>
      <c r="P155" s="204">
        <v>0</v>
      </c>
      <c r="Q155" s="204">
        <v>0</v>
      </c>
      <c r="R155" s="204">
        <v>0</v>
      </c>
      <c r="S155" s="239">
        <v>0</v>
      </c>
      <c r="T155" s="319" t="e">
        <v>#DIV/0!</v>
      </c>
      <c r="U155" s="239">
        <v>0</v>
      </c>
      <c r="V155" s="239">
        <v>0</v>
      </c>
      <c r="W155" s="239">
        <v>0</v>
      </c>
      <c r="X155" s="239">
        <v>0</v>
      </c>
      <c r="Y155" s="239">
        <v>0</v>
      </c>
      <c r="Z155" s="239">
        <v>0</v>
      </c>
    </row>
    <row r="156" spans="1:26" x14ac:dyDescent="0.3">
      <c r="A156" s="322" t="s">
        <v>571</v>
      </c>
      <c r="B156" s="204">
        <v>0</v>
      </c>
      <c r="C156" s="204">
        <v>0</v>
      </c>
      <c r="D156" s="204">
        <v>0</v>
      </c>
      <c r="E156" s="204">
        <v>0</v>
      </c>
      <c r="F156" s="204">
        <v>0</v>
      </c>
      <c r="G156" s="204">
        <v>0</v>
      </c>
      <c r="H156" s="204">
        <v>0</v>
      </c>
      <c r="I156" s="204">
        <v>0</v>
      </c>
      <c r="J156" s="204">
        <v>0</v>
      </c>
      <c r="K156" s="204">
        <v>0</v>
      </c>
      <c r="L156" s="204">
        <v>0</v>
      </c>
      <c r="M156" s="204">
        <v>0</v>
      </c>
      <c r="N156" s="204">
        <v>0</v>
      </c>
      <c r="O156" s="204">
        <v>0</v>
      </c>
      <c r="P156" s="204">
        <v>0</v>
      </c>
      <c r="Q156" s="204">
        <v>0</v>
      </c>
      <c r="R156" s="204">
        <v>0</v>
      </c>
      <c r="S156" s="239">
        <v>0</v>
      </c>
      <c r="T156" s="319" t="e">
        <v>#DIV/0!</v>
      </c>
      <c r="U156" s="239">
        <v>0</v>
      </c>
      <c r="V156" s="239">
        <v>0</v>
      </c>
      <c r="W156" s="239">
        <v>0</v>
      </c>
      <c r="X156" s="239">
        <v>0</v>
      </c>
      <c r="Y156" s="239">
        <v>0</v>
      </c>
      <c r="Z156" s="239">
        <v>0</v>
      </c>
    </row>
    <row r="157" spans="1:26" x14ac:dyDescent="0.3">
      <c r="A157" s="322" t="s">
        <v>572</v>
      </c>
      <c r="B157" s="204">
        <v>0</v>
      </c>
      <c r="C157" s="204">
        <v>0</v>
      </c>
      <c r="D157" s="204">
        <v>0</v>
      </c>
      <c r="E157" s="204">
        <v>0</v>
      </c>
      <c r="F157" s="204">
        <v>0</v>
      </c>
      <c r="G157" s="204">
        <v>0</v>
      </c>
      <c r="H157" s="204">
        <v>0</v>
      </c>
      <c r="I157" s="204">
        <v>0</v>
      </c>
      <c r="J157" s="204">
        <v>0</v>
      </c>
      <c r="K157" s="204">
        <v>0</v>
      </c>
      <c r="L157" s="204">
        <v>0</v>
      </c>
      <c r="M157" s="204">
        <v>0</v>
      </c>
      <c r="N157" s="204">
        <v>0</v>
      </c>
      <c r="O157" s="204">
        <v>0</v>
      </c>
      <c r="P157" s="204">
        <v>0</v>
      </c>
      <c r="Q157" s="204">
        <v>0</v>
      </c>
      <c r="R157" s="204">
        <v>0</v>
      </c>
      <c r="S157" s="239">
        <v>0</v>
      </c>
      <c r="T157" s="319" t="e">
        <v>#DIV/0!</v>
      </c>
      <c r="U157" s="239">
        <v>0</v>
      </c>
      <c r="V157" s="239">
        <v>0</v>
      </c>
      <c r="W157" s="239">
        <v>0</v>
      </c>
      <c r="X157" s="239">
        <v>0</v>
      </c>
      <c r="Y157" s="239">
        <v>0</v>
      </c>
      <c r="Z157" s="239">
        <v>0</v>
      </c>
    </row>
    <row r="158" spans="1:26" x14ac:dyDescent="0.3">
      <c r="A158" s="322" t="s">
        <v>573</v>
      </c>
      <c r="B158" s="204">
        <v>0</v>
      </c>
      <c r="C158" s="204">
        <v>0</v>
      </c>
      <c r="D158" s="204">
        <v>0</v>
      </c>
      <c r="E158" s="204">
        <v>0</v>
      </c>
      <c r="F158" s="204">
        <v>0</v>
      </c>
      <c r="G158" s="204">
        <v>0</v>
      </c>
      <c r="H158" s="204">
        <v>0</v>
      </c>
      <c r="I158" s="204">
        <v>0</v>
      </c>
      <c r="J158" s="204">
        <v>0</v>
      </c>
      <c r="K158" s="204">
        <v>0</v>
      </c>
      <c r="L158" s="204">
        <v>0</v>
      </c>
      <c r="M158" s="204">
        <v>0</v>
      </c>
      <c r="N158" s="204">
        <v>0</v>
      </c>
      <c r="O158" s="204">
        <v>0</v>
      </c>
      <c r="P158" s="204">
        <v>0</v>
      </c>
      <c r="Q158" s="204">
        <v>0</v>
      </c>
      <c r="R158" s="204">
        <v>0</v>
      </c>
      <c r="S158" s="239">
        <v>0</v>
      </c>
      <c r="T158" s="319" t="e">
        <v>#DIV/0!</v>
      </c>
      <c r="U158" s="239">
        <v>0</v>
      </c>
      <c r="V158" s="239">
        <v>0</v>
      </c>
      <c r="W158" s="239">
        <v>0</v>
      </c>
      <c r="X158" s="239">
        <v>0</v>
      </c>
      <c r="Y158" s="239">
        <v>0</v>
      </c>
      <c r="Z158" s="239">
        <v>0</v>
      </c>
    </row>
    <row r="159" spans="1:26" x14ac:dyDescent="0.3">
      <c r="A159" s="322" t="s">
        <v>574</v>
      </c>
      <c r="B159" s="204">
        <v>0</v>
      </c>
      <c r="C159" s="204">
        <v>0</v>
      </c>
      <c r="D159" s="204">
        <v>0</v>
      </c>
      <c r="E159" s="204">
        <v>0</v>
      </c>
      <c r="F159" s="204">
        <v>0</v>
      </c>
      <c r="G159" s="204">
        <v>0</v>
      </c>
      <c r="H159" s="204">
        <v>0</v>
      </c>
      <c r="I159" s="204">
        <v>0</v>
      </c>
      <c r="J159" s="204">
        <v>0</v>
      </c>
      <c r="K159" s="204">
        <v>0</v>
      </c>
      <c r="L159" s="204">
        <v>0</v>
      </c>
      <c r="M159" s="204">
        <v>0</v>
      </c>
      <c r="N159" s="204">
        <v>0</v>
      </c>
      <c r="O159" s="204">
        <v>0</v>
      </c>
      <c r="P159" s="204">
        <v>0</v>
      </c>
      <c r="Q159" s="204">
        <v>0</v>
      </c>
      <c r="R159" s="204">
        <v>0</v>
      </c>
      <c r="S159" s="239">
        <v>0</v>
      </c>
      <c r="T159" s="319" t="e">
        <v>#DIV/0!</v>
      </c>
      <c r="U159" s="239">
        <v>0</v>
      </c>
      <c r="V159" s="239">
        <v>0</v>
      </c>
      <c r="W159" s="239">
        <v>0</v>
      </c>
      <c r="X159" s="239">
        <v>0</v>
      </c>
      <c r="Y159" s="239">
        <v>0</v>
      </c>
      <c r="Z159" s="239">
        <v>0</v>
      </c>
    </row>
    <row r="160" spans="1:26" x14ac:dyDescent="0.3">
      <c r="A160" s="322" t="s">
        <v>575</v>
      </c>
      <c r="B160" s="204">
        <v>0</v>
      </c>
      <c r="C160" s="204">
        <v>0</v>
      </c>
      <c r="D160" s="204">
        <v>0</v>
      </c>
      <c r="E160" s="204">
        <v>0</v>
      </c>
      <c r="F160" s="204">
        <v>0</v>
      </c>
      <c r="G160" s="204">
        <v>0</v>
      </c>
      <c r="H160" s="204">
        <v>0</v>
      </c>
      <c r="I160" s="204">
        <v>0</v>
      </c>
      <c r="J160" s="204">
        <v>0</v>
      </c>
      <c r="K160" s="204">
        <v>0</v>
      </c>
      <c r="L160" s="204">
        <v>0</v>
      </c>
      <c r="M160" s="204">
        <v>0</v>
      </c>
      <c r="N160" s="204">
        <v>0</v>
      </c>
      <c r="O160" s="204">
        <v>0</v>
      </c>
      <c r="P160" s="204">
        <v>0</v>
      </c>
      <c r="Q160" s="204">
        <v>0</v>
      </c>
      <c r="R160" s="204">
        <v>0</v>
      </c>
      <c r="S160" s="239">
        <v>0</v>
      </c>
      <c r="T160" s="319" t="e">
        <v>#DIV/0!</v>
      </c>
      <c r="U160" s="239">
        <v>0</v>
      </c>
      <c r="V160" s="239">
        <v>0</v>
      </c>
      <c r="W160" s="239">
        <v>0</v>
      </c>
      <c r="X160" s="239">
        <v>0</v>
      </c>
      <c r="Y160" s="239">
        <v>0</v>
      </c>
      <c r="Z160" s="239">
        <v>0</v>
      </c>
    </row>
    <row r="161" spans="1:26" x14ac:dyDescent="0.3">
      <c r="A161" s="322" t="s">
        <v>576</v>
      </c>
      <c r="B161" s="204">
        <v>0</v>
      </c>
      <c r="C161" s="204">
        <v>0</v>
      </c>
      <c r="D161" s="204">
        <v>0</v>
      </c>
      <c r="E161" s="204">
        <v>0</v>
      </c>
      <c r="F161" s="204">
        <v>0</v>
      </c>
      <c r="G161" s="204">
        <v>0</v>
      </c>
      <c r="H161" s="204">
        <v>0</v>
      </c>
      <c r="I161" s="204">
        <v>0</v>
      </c>
      <c r="J161" s="204">
        <v>0</v>
      </c>
      <c r="K161" s="204">
        <v>0</v>
      </c>
      <c r="L161" s="204">
        <v>0</v>
      </c>
      <c r="M161" s="204">
        <v>0</v>
      </c>
      <c r="N161" s="204">
        <v>0</v>
      </c>
      <c r="O161" s="204">
        <v>0</v>
      </c>
      <c r="P161" s="204">
        <v>0</v>
      </c>
      <c r="Q161" s="204">
        <v>0</v>
      </c>
      <c r="R161" s="204">
        <v>0</v>
      </c>
      <c r="S161" s="239">
        <v>0</v>
      </c>
      <c r="T161" s="319" t="e">
        <v>#DIV/0!</v>
      </c>
      <c r="U161" s="239">
        <v>0</v>
      </c>
      <c r="V161" s="239">
        <v>0</v>
      </c>
      <c r="W161" s="239">
        <v>0</v>
      </c>
      <c r="X161" s="239">
        <v>0</v>
      </c>
      <c r="Y161" s="239">
        <v>0</v>
      </c>
      <c r="Z161" s="239">
        <v>0</v>
      </c>
    </row>
    <row r="162" spans="1:26" x14ac:dyDescent="0.3">
      <c r="A162" s="322" t="s">
        <v>577</v>
      </c>
      <c r="B162" s="204">
        <v>0</v>
      </c>
      <c r="C162" s="204">
        <v>0</v>
      </c>
      <c r="D162" s="204">
        <v>0</v>
      </c>
      <c r="E162" s="204">
        <v>0</v>
      </c>
      <c r="F162" s="204">
        <v>0</v>
      </c>
      <c r="G162" s="204">
        <v>0</v>
      </c>
      <c r="H162" s="204">
        <v>0</v>
      </c>
      <c r="I162" s="204">
        <v>0</v>
      </c>
      <c r="J162" s="204">
        <v>0</v>
      </c>
      <c r="K162" s="204">
        <v>0</v>
      </c>
      <c r="L162" s="204">
        <v>0</v>
      </c>
      <c r="M162" s="204">
        <v>0</v>
      </c>
      <c r="N162" s="204">
        <v>0</v>
      </c>
      <c r="O162" s="204">
        <v>0</v>
      </c>
      <c r="P162" s="204">
        <v>0</v>
      </c>
      <c r="Q162" s="204">
        <v>0</v>
      </c>
      <c r="R162" s="204">
        <v>0</v>
      </c>
      <c r="S162" s="239">
        <v>0</v>
      </c>
      <c r="T162" s="319" t="e">
        <v>#DIV/0!</v>
      </c>
      <c r="U162" s="239">
        <v>0</v>
      </c>
      <c r="V162" s="239">
        <v>0</v>
      </c>
      <c r="W162" s="239">
        <v>0</v>
      </c>
      <c r="X162" s="239">
        <v>0</v>
      </c>
      <c r="Y162" s="239">
        <v>0</v>
      </c>
      <c r="Z162" s="239">
        <v>0</v>
      </c>
    </row>
    <row r="163" spans="1:26" x14ac:dyDescent="0.3">
      <c r="A163" s="322" t="s">
        <v>578</v>
      </c>
      <c r="B163" s="204">
        <v>0</v>
      </c>
      <c r="C163" s="204">
        <v>0</v>
      </c>
      <c r="D163" s="204">
        <v>0</v>
      </c>
      <c r="E163" s="204">
        <v>0</v>
      </c>
      <c r="F163" s="204">
        <v>0</v>
      </c>
      <c r="G163" s="204">
        <v>0</v>
      </c>
      <c r="H163" s="204">
        <v>0</v>
      </c>
      <c r="I163" s="204">
        <v>0</v>
      </c>
      <c r="J163" s="204">
        <v>0</v>
      </c>
      <c r="K163" s="204">
        <v>0</v>
      </c>
      <c r="L163" s="204">
        <v>0</v>
      </c>
      <c r="M163" s="204">
        <v>0</v>
      </c>
      <c r="N163" s="204">
        <v>0</v>
      </c>
      <c r="O163" s="204">
        <v>0</v>
      </c>
      <c r="P163" s="204">
        <v>0</v>
      </c>
      <c r="Q163" s="204">
        <v>0</v>
      </c>
      <c r="R163" s="204">
        <v>0</v>
      </c>
      <c r="S163" s="239">
        <v>0</v>
      </c>
      <c r="T163" s="319" t="e">
        <v>#DIV/0!</v>
      </c>
      <c r="U163" s="239">
        <v>0</v>
      </c>
      <c r="V163" s="239">
        <v>0</v>
      </c>
      <c r="W163" s="239">
        <v>0</v>
      </c>
      <c r="X163" s="239">
        <v>0</v>
      </c>
      <c r="Y163" s="239">
        <v>0</v>
      </c>
      <c r="Z163" s="239">
        <v>0</v>
      </c>
    </row>
    <row r="164" spans="1:26" x14ac:dyDescent="0.3">
      <c r="A164" s="322" t="s">
        <v>579</v>
      </c>
      <c r="B164" s="204">
        <v>0</v>
      </c>
      <c r="C164" s="204">
        <v>0</v>
      </c>
      <c r="D164" s="204">
        <v>0</v>
      </c>
      <c r="E164" s="204">
        <v>0</v>
      </c>
      <c r="F164" s="204">
        <v>0</v>
      </c>
      <c r="G164" s="204">
        <v>0</v>
      </c>
      <c r="H164" s="204">
        <v>0</v>
      </c>
      <c r="I164" s="204">
        <v>0</v>
      </c>
      <c r="J164" s="204">
        <v>0</v>
      </c>
      <c r="K164" s="204">
        <v>0</v>
      </c>
      <c r="L164" s="204">
        <v>0</v>
      </c>
      <c r="M164" s="204">
        <v>0</v>
      </c>
      <c r="N164" s="204">
        <v>0</v>
      </c>
      <c r="O164" s="204">
        <v>0</v>
      </c>
      <c r="P164" s="204">
        <v>0</v>
      </c>
      <c r="Q164" s="204">
        <v>0</v>
      </c>
      <c r="R164" s="204">
        <v>0</v>
      </c>
      <c r="S164" s="239">
        <v>0</v>
      </c>
      <c r="T164" s="319" t="e">
        <v>#DIV/0!</v>
      </c>
      <c r="U164" s="239">
        <v>0</v>
      </c>
      <c r="V164" s="239">
        <v>0</v>
      </c>
      <c r="W164" s="239">
        <v>0</v>
      </c>
      <c r="X164" s="239">
        <v>0</v>
      </c>
      <c r="Y164" s="239">
        <v>0</v>
      </c>
      <c r="Z164" s="239">
        <v>0</v>
      </c>
    </row>
    <row r="165" spans="1:26" x14ac:dyDescent="0.3">
      <c r="A165" s="322" t="s">
        <v>580</v>
      </c>
      <c r="B165" s="204">
        <v>0</v>
      </c>
      <c r="C165" s="204">
        <v>0</v>
      </c>
      <c r="D165" s="204">
        <v>0</v>
      </c>
      <c r="E165" s="204">
        <v>0</v>
      </c>
      <c r="F165" s="204">
        <v>0</v>
      </c>
      <c r="G165" s="204">
        <v>0</v>
      </c>
      <c r="H165" s="204">
        <v>0</v>
      </c>
      <c r="I165" s="204">
        <v>0</v>
      </c>
      <c r="J165" s="204">
        <v>0</v>
      </c>
      <c r="K165" s="204">
        <v>0</v>
      </c>
      <c r="L165" s="204">
        <v>0</v>
      </c>
      <c r="M165" s="204">
        <v>0</v>
      </c>
      <c r="N165" s="204">
        <v>0</v>
      </c>
      <c r="O165" s="204">
        <v>0</v>
      </c>
      <c r="P165" s="204">
        <v>0</v>
      </c>
      <c r="Q165" s="204">
        <v>0</v>
      </c>
      <c r="R165" s="204">
        <v>0</v>
      </c>
      <c r="S165" s="239">
        <v>0</v>
      </c>
      <c r="T165" s="319" t="e">
        <v>#DIV/0!</v>
      </c>
      <c r="U165" s="239">
        <v>0</v>
      </c>
      <c r="V165" s="239">
        <v>0</v>
      </c>
      <c r="W165" s="239">
        <v>0</v>
      </c>
      <c r="X165" s="239">
        <v>0</v>
      </c>
      <c r="Y165" s="239">
        <v>0</v>
      </c>
      <c r="Z165" s="239">
        <v>0</v>
      </c>
    </row>
    <row r="166" spans="1:26" x14ac:dyDescent="0.3">
      <c r="A166" s="314" t="s">
        <v>581</v>
      </c>
      <c r="B166" s="315">
        <v>0</v>
      </c>
      <c r="C166" s="315">
        <v>0</v>
      </c>
      <c r="D166" s="315">
        <v>0</v>
      </c>
      <c r="E166" s="315">
        <v>0</v>
      </c>
      <c r="F166" s="315">
        <v>0</v>
      </c>
      <c r="G166" s="315">
        <v>0</v>
      </c>
      <c r="H166" s="315">
        <v>0</v>
      </c>
      <c r="I166" s="315">
        <v>0</v>
      </c>
      <c r="J166" s="315">
        <v>0</v>
      </c>
      <c r="K166" s="315">
        <v>0</v>
      </c>
      <c r="L166" s="315">
        <v>0</v>
      </c>
      <c r="M166" s="315">
        <v>0</v>
      </c>
      <c r="N166" s="315">
        <v>0</v>
      </c>
      <c r="O166" s="315">
        <v>0</v>
      </c>
      <c r="P166" s="315">
        <v>0</v>
      </c>
      <c r="Q166" s="315">
        <v>0</v>
      </c>
      <c r="R166" s="315">
        <v>0</v>
      </c>
      <c r="S166" s="316">
        <v>0</v>
      </c>
      <c r="T166" s="317" t="e">
        <v>#DIV/0!</v>
      </c>
      <c r="U166" s="316">
        <v>0</v>
      </c>
      <c r="V166" s="316">
        <v>0</v>
      </c>
      <c r="W166" s="316">
        <v>0</v>
      </c>
      <c r="X166" s="316">
        <v>0</v>
      </c>
      <c r="Y166" s="316">
        <v>0</v>
      </c>
      <c r="Z166" s="316">
        <v>0</v>
      </c>
    </row>
    <row r="167" spans="1:26" x14ac:dyDescent="0.3">
      <c r="A167" s="322" t="s">
        <v>582</v>
      </c>
      <c r="B167" s="204">
        <v>0</v>
      </c>
      <c r="C167" s="204">
        <v>0</v>
      </c>
      <c r="D167" s="204">
        <v>0</v>
      </c>
      <c r="E167" s="204">
        <v>0</v>
      </c>
      <c r="F167" s="204">
        <v>0</v>
      </c>
      <c r="G167" s="204">
        <v>0</v>
      </c>
      <c r="H167" s="204">
        <v>0</v>
      </c>
      <c r="I167" s="204">
        <v>0</v>
      </c>
      <c r="J167" s="204">
        <v>0</v>
      </c>
      <c r="K167" s="204">
        <v>0</v>
      </c>
      <c r="L167" s="204">
        <v>0</v>
      </c>
      <c r="M167" s="204">
        <v>0</v>
      </c>
      <c r="N167" s="204">
        <v>0</v>
      </c>
      <c r="O167" s="204">
        <v>0</v>
      </c>
      <c r="P167" s="204">
        <v>0</v>
      </c>
      <c r="Q167" s="204">
        <v>0</v>
      </c>
      <c r="R167" s="204">
        <v>0</v>
      </c>
      <c r="S167" s="239">
        <v>0</v>
      </c>
      <c r="T167" s="319" t="e">
        <v>#DIV/0!</v>
      </c>
      <c r="U167" s="239">
        <v>0</v>
      </c>
      <c r="V167" s="239">
        <v>0</v>
      </c>
      <c r="W167" s="239">
        <v>0</v>
      </c>
      <c r="X167" s="239">
        <v>0</v>
      </c>
      <c r="Y167" s="239">
        <v>0</v>
      </c>
      <c r="Z167" s="239">
        <v>0</v>
      </c>
    </row>
    <row r="168" spans="1:26" x14ac:dyDescent="0.3">
      <c r="A168" s="322" t="s">
        <v>583</v>
      </c>
      <c r="B168" s="204">
        <v>0</v>
      </c>
      <c r="C168" s="204">
        <v>0</v>
      </c>
      <c r="D168" s="204">
        <v>0</v>
      </c>
      <c r="E168" s="204">
        <v>0</v>
      </c>
      <c r="F168" s="204">
        <v>0</v>
      </c>
      <c r="G168" s="204">
        <v>0</v>
      </c>
      <c r="H168" s="204">
        <v>0</v>
      </c>
      <c r="I168" s="204">
        <v>0</v>
      </c>
      <c r="J168" s="204">
        <v>0</v>
      </c>
      <c r="K168" s="204">
        <v>0</v>
      </c>
      <c r="L168" s="204">
        <v>0</v>
      </c>
      <c r="M168" s="204">
        <v>0</v>
      </c>
      <c r="N168" s="204">
        <v>0</v>
      </c>
      <c r="O168" s="204">
        <v>0</v>
      </c>
      <c r="P168" s="204">
        <v>0</v>
      </c>
      <c r="Q168" s="204">
        <v>0</v>
      </c>
      <c r="R168" s="204">
        <v>0</v>
      </c>
      <c r="S168" s="239">
        <v>0</v>
      </c>
      <c r="T168" s="319" t="e">
        <v>#DIV/0!</v>
      </c>
      <c r="U168" s="239">
        <v>0</v>
      </c>
      <c r="V168" s="239">
        <v>0</v>
      </c>
      <c r="W168" s="239">
        <v>0</v>
      </c>
      <c r="X168" s="239">
        <v>0</v>
      </c>
      <c r="Y168" s="239">
        <v>0</v>
      </c>
      <c r="Z168" s="239">
        <v>0</v>
      </c>
    </row>
    <row r="169" spans="1:26" x14ac:dyDescent="0.3">
      <c r="A169" s="322" t="s">
        <v>584</v>
      </c>
      <c r="B169" s="204">
        <v>0</v>
      </c>
      <c r="C169" s="204">
        <v>0</v>
      </c>
      <c r="D169" s="204">
        <v>0</v>
      </c>
      <c r="E169" s="204">
        <v>0</v>
      </c>
      <c r="F169" s="204">
        <v>0</v>
      </c>
      <c r="G169" s="204">
        <v>0</v>
      </c>
      <c r="H169" s="204">
        <v>0</v>
      </c>
      <c r="I169" s="204">
        <v>0</v>
      </c>
      <c r="J169" s="204">
        <v>0</v>
      </c>
      <c r="K169" s="204">
        <v>0</v>
      </c>
      <c r="L169" s="204">
        <v>0</v>
      </c>
      <c r="M169" s="204">
        <v>0</v>
      </c>
      <c r="N169" s="204">
        <v>0</v>
      </c>
      <c r="O169" s="204">
        <v>0</v>
      </c>
      <c r="P169" s="204">
        <v>0</v>
      </c>
      <c r="Q169" s="204">
        <v>0</v>
      </c>
      <c r="R169" s="204">
        <v>0</v>
      </c>
      <c r="S169" s="239">
        <v>0</v>
      </c>
      <c r="T169" s="319" t="e">
        <v>#DIV/0!</v>
      </c>
      <c r="U169" s="239">
        <v>0</v>
      </c>
      <c r="V169" s="239">
        <v>0</v>
      </c>
      <c r="W169" s="239">
        <v>0</v>
      </c>
      <c r="X169" s="239">
        <v>0</v>
      </c>
      <c r="Y169" s="239">
        <v>0</v>
      </c>
      <c r="Z169" s="239">
        <v>0</v>
      </c>
    </row>
    <row r="170" spans="1:26" x14ac:dyDescent="0.3">
      <c r="A170" s="308" t="s">
        <v>585</v>
      </c>
      <c r="B170" s="309">
        <v>0</v>
      </c>
      <c r="C170" s="309">
        <v>0</v>
      </c>
      <c r="D170" s="309">
        <v>0</v>
      </c>
      <c r="E170" s="309">
        <v>0</v>
      </c>
      <c r="F170" s="309">
        <v>0</v>
      </c>
      <c r="G170" s="309">
        <v>0</v>
      </c>
      <c r="H170" s="309">
        <v>0</v>
      </c>
      <c r="I170" s="309">
        <v>0</v>
      </c>
      <c r="J170" s="309">
        <v>0</v>
      </c>
      <c r="K170" s="309">
        <v>0</v>
      </c>
      <c r="L170" s="309">
        <v>0</v>
      </c>
      <c r="M170" s="309">
        <v>0</v>
      </c>
      <c r="N170" s="309">
        <v>0</v>
      </c>
      <c r="O170" s="309">
        <v>0</v>
      </c>
      <c r="P170" s="309">
        <v>0</v>
      </c>
      <c r="Q170" s="309">
        <v>0</v>
      </c>
      <c r="R170" s="309">
        <v>0</v>
      </c>
      <c r="S170" s="310">
        <v>0</v>
      </c>
      <c r="T170" s="311" t="e">
        <v>#DIV/0!</v>
      </c>
      <c r="U170" s="310">
        <v>0</v>
      </c>
      <c r="V170" s="310">
        <v>0</v>
      </c>
      <c r="W170" s="310">
        <v>0</v>
      </c>
      <c r="X170" s="310">
        <v>0</v>
      </c>
      <c r="Y170" s="310">
        <v>0</v>
      </c>
      <c r="Z170" s="310">
        <v>0</v>
      </c>
    </row>
    <row r="171" spans="1:26" x14ac:dyDescent="0.3">
      <c r="A171" s="314" t="s">
        <v>586</v>
      </c>
      <c r="B171" s="315">
        <v>0</v>
      </c>
      <c r="C171" s="315">
        <v>0</v>
      </c>
      <c r="D171" s="315">
        <v>0</v>
      </c>
      <c r="E171" s="315">
        <v>0</v>
      </c>
      <c r="F171" s="315">
        <v>0</v>
      </c>
      <c r="G171" s="315">
        <v>0</v>
      </c>
      <c r="H171" s="315">
        <v>0</v>
      </c>
      <c r="I171" s="315">
        <v>0</v>
      </c>
      <c r="J171" s="315">
        <v>0</v>
      </c>
      <c r="K171" s="315">
        <v>0</v>
      </c>
      <c r="L171" s="315">
        <v>0</v>
      </c>
      <c r="M171" s="315">
        <v>0</v>
      </c>
      <c r="N171" s="315">
        <v>0</v>
      </c>
      <c r="O171" s="315">
        <v>0</v>
      </c>
      <c r="P171" s="315">
        <v>0</v>
      </c>
      <c r="Q171" s="315">
        <v>0</v>
      </c>
      <c r="R171" s="315">
        <v>0</v>
      </c>
      <c r="S171" s="316">
        <v>0</v>
      </c>
      <c r="T171" s="317" t="e">
        <v>#DIV/0!</v>
      </c>
      <c r="U171" s="316">
        <v>0</v>
      </c>
      <c r="V171" s="316">
        <v>0</v>
      </c>
      <c r="W171" s="316">
        <v>0</v>
      </c>
      <c r="X171" s="316">
        <v>0</v>
      </c>
      <c r="Y171" s="316">
        <v>0</v>
      </c>
      <c r="Z171" s="316">
        <v>0</v>
      </c>
    </row>
    <row r="172" spans="1:26" x14ac:dyDescent="0.3">
      <c r="A172" s="322" t="s">
        <v>587</v>
      </c>
      <c r="B172" s="323">
        <v>0</v>
      </c>
      <c r="C172" s="323">
        <v>0</v>
      </c>
      <c r="D172" s="323">
        <v>0</v>
      </c>
      <c r="E172" s="323">
        <v>0</v>
      </c>
      <c r="F172" s="323">
        <v>0</v>
      </c>
      <c r="G172" s="323">
        <v>0</v>
      </c>
      <c r="H172" s="323">
        <v>0</v>
      </c>
      <c r="I172" s="323">
        <v>0</v>
      </c>
      <c r="J172" s="323">
        <v>0</v>
      </c>
      <c r="K172" s="323">
        <v>0</v>
      </c>
      <c r="L172" s="323">
        <v>0</v>
      </c>
      <c r="M172" s="323">
        <v>0</v>
      </c>
      <c r="N172" s="323">
        <v>0</v>
      </c>
      <c r="O172" s="323">
        <v>0</v>
      </c>
      <c r="P172" s="323">
        <v>0</v>
      </c>
      <c r="Q172" s="323">
        <v>0</v>
      </c>
      <c r="R172" s="323">
        <v>0</v>
      </c>
      <c r="S172" s="239">
        <v>0</v>
      </c>
      <c r="T172" s="319" t="e">
        <v>#DIV/0!</v>
      </c>
      <c r="U172" s="239">
        <v>0</v>
      </c>
      <c r="V172" s="239">
        <v>0</v>
      </c>
      <c r="W172" s="239">
        <v>0</v>
      </c>
      <c r="X172" s="239">
        <v>0</v>
      </c>
      <c r="Y172" s="239">
        <v>0</v>
      </c>
      <c r="Z172" s="239">
        <v>0</v>
      </c>
    </row>
    <row r="173" spans="1:26" x14ac:dyDescent="0.3">
      <c r="A173" s="324" t="s">
        <v>588</v>
      </c>
      <c r="B173" s="204">
        <v>0</v>
      </c>
      <c r="C173" s="204">
        <v>0</v>
      </c>
      <c r="D173" s="204">
        <v>0</v>
      </c>
      <c r="E173" s="204">
        <v>0</v>
      </c>
      <c r="F173" s="204">
        <v>0</v>
      </c>
      <c r="G173" s="204">
        <v>0</v>
      </c>
      <c r="H173" s="204">
        <v>0</v>
      </c>
      <c r="I173" s="204">
        <v>0</v>
      </c>
      <c r="J173" s="204">
        <v>0</v>
      </c>
      <c r="K173" s="204">
        <v>0</v>
      </c>
      <c r="L173" s="204">
        <v>0</v>
      </c>
      <c r="M173" s="204">
        <v>0</v>
      </c>
      <c r="N173" s="204">
        <v>0</v>
      </c>
      <c r="O173" s="204">
        <v>0</v>
      </c>
      <c r="P173" s="204">
        <v>0</v>
      </c>
      <c r="Q173" s="204">
        <v>0</v>
      </c>
      <c r="R173" s="204">
        <v>0</v>
      </c>
      <c r="S173" s="239">
        <v>0</v>
      </c>
      <c r="T173" s="319" t="e">
        <v>#DIV/0!</v>
      </c>
      <c r="U173" s="239">
        <v>0</v>
      </c>
      <c r="V173" s="239">
        <v>0</v>
      </c>
      <c r="W173" s="239">
        <v>0</v>
      </c>
      <c r="X173" s="239">
        <v>0</v>
      </c>
      <c r="Y173" s="239">
        <v>0</v>
      </c>
      <c r="Z173" s="239">
        <v>0</v>
      </c>
    </row>
    <row r="174" spans="1:26" x14ac:dyDescent="0.3">
      <c r="A174" s="324" t="s">
        <v>589</v>
      </c>
      <c r="B174" s="204">
        <v>0</v>
      </c>
      <c r="C174" s="204">
        <v>0</v>
      </c>
      <c r="D174" s="204">
        <v>0</v>
      </c>
      <c r="E174" s="204">
        <v>0</v>
      </c>
      <c r="F174" s="204">
        <v>0</v>
      </c>
      <c r="G174" s="204">
        <v>0</v>
      </c>
      <c r="H174" s="204">
        <v>0</v>
      </c>
      <c r="I174" s="204">
        <v>0</v>
      </c>
      <c r="J174" s="204">
        <v>0</v>
      </c>
      <c r="K174" s="204">
        <v>0</v>
      </c>
      <c r="L174" s="204">
        <v>0</v>
      </c>
      <c r="M174" s="204">
        <v>0</v>
      </c>
      <c r="N174" s="204">
        <v>0</v>
      </c>
      <c r="O174" s="204">
        <v>0</v>
      </c>
      <c r="P174" s="204">
        <v>0</v>
      </c>
      <c r="Q174" s="204">
        <v>0</v>
      </c>
      <c r="R174" s="204">
        <v>0</v>
      </c>
      <c r="S174" s="239">
        <v>0</v>
      </c>
      <c r="T174" s="319" t="e">
        <v>#DIV/0!</v>
      </c>
      <c r="U174" s="239">
        <v>0</v>
      </c>
      <c r="V174" s="239">
        <v>0</v>
      </c>
      <c r="W174" s="239">
        <v>0</v>
      </c>
      <c r="X174" s="239">
        <v>0</v>
      </c>
      <c r="Y174" s="239">
        <v>0</v>
      </c>
      <c r="Z174" s="239">
        <v>0</v>
      </c>
    </row>
    <row r="175" spans="1:26" x14ac:dyDescent="0.3">
      <c r="A175" s="322" t="s">
        <v>590</v>
      </c>
      <c r="B175" s="204">
        <v>0</v>
      </c>
      <c r="C175" s="204">
        <v>0</v>
      </c>
      <c r="D175" s="204">
        <v>0</v>
      </c>
      <c r="E175" s="204">
        <v>0</v>
      </c>
      <c r="F175" s="204">
        <v>0</v>
      </c>
      <c r="G175" s="204">
        <v>0</v>
      </c>
      <c r="H175" s="204">
        <v>0</v>
      </c>
      <c r="I175" s="204">
        <v>0</v>
      </c>
      <c r="J175" s="204">
        <v>0</v>
      </c>
      <c r="K175" s="204">
        <v>0</v>
      </c>
      <c r="L175" s="204">
        <v>0</v>
      </c>
      <c r="M175" s="204">
        <v>0</v>
      </c>
      <c r="N175" s="204">
        <v>0</v>
      </c>
      <c r="O175" s="204">
        <v>0</v>
      </c>
      <c r="P175" s="204">
        <v>0</v>
      </c>
      <c r="Q175" s="204">
        <v>0</v>
      </c>
      <c r="R175" s="204">
        <v>0</v>
      </c>
      <c r="S175" s="239">
        <v>0</v>
      </c>
      <c r="T175" s="319" t="e">
        <v>#DIV/0!</v>
      </c>
      <c r="U175" s="239">
        <v>0</v>
      </c>
      <c r="V175" s="239">
        <v>0</v>
      </c>
      <c r="W175" s="239">
        <v>0</v>
      </c>
      <c r="X175" s="239">
        <v>0</v>
      </c>
      <c r="Y175" s="239">
        <v>0</v>
      </c>
      <c r="Z175" s="239">
        <v>0</v>
      </c>
    </row>
    <row r="176" spans="1:26" x14ac:dyDescent="0.3">
      <c r="A176" s="322" t="s">
        <v>591</v>
      </c>
      <c r="B176" s="204">
        <v>0</v>
      </c>
      <c r="C176" s="204">
        <v>0</v>
      </c>
      <c r="D176" s="204">
        <v>0</v>
      </c>
      <c r="E176" s="204">
        <v>0</v>
      </c>
      <c r="F176" s="204">
        <v>0</v>
      </c>
      <c r="G176" s="204">
        <v>0</v>
      </c>
      <c r="H176" s="204">
        <v>0</v>
      </c>
      <c r="I176" s="204">
        <v>0</v>
      </c>
      <c r="J176" s="204">
        <v>0</v>
      </c>
      <c r="K176" s="204">
        <v>0</v>
      </c>
      <c r="L176" s="204">
        <v>0</v>
      </c>
      <c r="M176" s="204">
        <v>0</v>
      </c>
      <c r="N176" s="204">
        <v>0</v>
      </c>
      <c r="O176" s="204">
        <v>0</v>
      </c>
      <c r="P176" s="204">
        <v>0</v>
      </c>
      <c r="Q176" s="204">
        <v>0</v>
      </c>
      <c r="R176" s="204">
        <v>0</v>
      </c>
      <c r="S176" s="239">
        <v>0</v>
      </c>
      <c r="T176" s="319" t="e">
        <v>#DIV/0!</v>
      </c>
      <c r="U176" s="239">
        <v>0</v>
      </c>
      <c r="V176" s="239">
        <v>0</v>
      </c>
      <c r="W176" s="239">
        <v>0</v>
      </c>
      <c r="X176" s="239">
        <v>0</v>
      </c>
      <c r="Y176" s="239">
        <v>0</v>
      </c>
      <c r="Z176" s="239">
        <v>0</v>
      </c>
    </row>
    <row r="177" spans="1:26" x14ac:dyDescent="0.3">
      <c r="A177" s="322" t="s">
        <v>592</v>
      </c>
      <c r="B177" s="204">
        <v>0</v>
      </c>
      <c r="C177" s="204">
        <v>0</v>
      </c>
      <c r="D177" s="204">
        <v>0</v>
      </c>
      <c r="E177" s="204">
        <v>0</v>
      </c>
      <c r="F177" s="204">
        <v>0</v>
      </c>
      <c r="G177" s="204">
        <v>0</v>
      </c>
      <c r="H177" s="204">
        <v>0</v>
      </c>
      <c r="I177" s="204">
        <v>0</v>
      </c>
      <c r="J177" s="204">
        <v>0</v>
      </c>
      <c r="K177" s="204">
        <v>0</v>
      </c>
      <c r="L177" s="204">
        <v>0</v>
      </c>
      <c r="M177" s="204">
        <v>0</v>
      </c>
      <c r="N177" s="204">
        <v>0</v>
      </c>
      <c r="O177" s="204">
        <v>0</v>
      </c>
      <c r="P177" s="204">
        <v>0</v>
      </c>
      <c r="Q177" s="204">
        <v>0</v>
      </c>
      <c r="R177" s="204">
        <v>0</v>
      </c>
      <c r="S177" s="239">
        <v>0</v>
      </c>
      <c r="T177" s="319" t="e">
        <v>#DIV/0!</v>
      </c>
      <c r="U177" s="239">
        <v>0</v>
      </c>
      <c r="V177" s="239">
        <v>0</v>
      </c>
      <c r="W177" s="239">
        <v>0</v>
      </c>
      <c r="X177" s="239">
        <v>0</v>
      </c>
      <c r="Y177" s="239">
        <v>0</v>
      </c>
      <c r="Z177" s="239">
        <v>0</v>
      </c>
    </row>
    <row r="178" spans="1:26" x14ac:dyDescent="0.3">
      <c r="A178" s="314" t="s">
        <v>593</v>
      </c>
      <c r="B178" s="315">
        <v>0</v>
      </c>
      <c r="C178" s="315">
        <v>0</v>
      </c>
      <c r="D178" s="315">
        <v>0</v>
      </c>
      <c r="E178" s="315">
        <v>0</v>
      </c>
      <c r="F178" s="315">
        <v>0</v>
      </c>
      <c r="G178" s="315">
        <v>0</v>
      </c>
      <c r="H178" s="315">
        <v>0</v>
      </c>
      <c r="I178" s="315">
        <v>0</v>
      </c>
      <c r="J178" s="315">
        <v>0</v>
      </c>
      <c r="K178" s="315">
        <v>0</v>
      </c>
      <c r="L178" s="315">
        <v>0</v>
      </c>
      <c r="M178" s="315">
        <v>0</v>
      </c>
      <c r="N178" s="315">
        <v>0</v>
      </c>
      <c r="O178" s="315">
        <v>0</v>
      </c>
      <c r="P178" s="315">
        <v>0</v>
      </c>
      <c r="Q178" s="315">
        <v>0</v>
      </c>
      <c r="R178" s="315">
        <v>0</v>
      </c>
      <c r="S178" s="316">
        <v>0</v>
      </c>
      <c r="T178" s="317" t="e">
        <v>#DIV/0!</v>
      </c>
      <c r="U178" s="316">
        <v>0</v>
      </c>
      <c r="V178" s="316">
        <v>0</v>
      </c>
      <c r="W178" s="316">
        <v>0</v>
      </c>
      <c r="X178" s="316">
        <v>0</v>
      </c>
      <c r="Y178" s="316">
        <v>0</v>
      </c>
      <c r="Z178" s="316">
        <v>0</v>
      </c>
    </row>
    <row r="179" spans="1:26" x14ac:dyDescent="0.3">
      <c r="A179" s="322" t="s">
        <v>594</v>
      </c>
      <c r="B179" s="204">
        <v>0</v>
      </c>
      <c r="C179" s="204">
        <v>0</v>
      </c>
      <c r="D179" s="204">
        <v>0</v>
      </c>
      <c r="E179" s="204">
        <v>0</v>
      </c>
      <c r="F179" s="204">
        <v>0</v>
      </c>
      <c r="G179" s="204">
        <v>0</v>
      </c>
      <c r="H179" s="204">
        <v>0</v>
      </c>
      <c r="I179" s="204">
        <v>0</v>
      </c>
      <c r="J179" s="204">
        <v>0</v>
      </c>
      <c r="K179" s="204">
        <v>0</v>
      </c>
      <c r="L179" s="204">
        <v>0</v>
      </c>
      <c r="M179" s="204">
        <v>0</v>
      </c>
      <c r="N179" s="204">
        <v>0</v>
      </c>
      <c r="O179" s="204">
        <v>0</v>
      </c>
      <c r="P179" s="204">
        <v>0</v>
      </c>
      <c r="Q179" s="204">
        <v>0</v>
      </c>
      <c r="R179" s="204">
        <v>0</v>
      </c>
      <c r="S179" s="239">
        <v>0</v>
      </c>
      <c r="T179" s="319" t="e">
        <v>#DIV/0!</v>
      </c>
      <c r="U179" s="239">
        <v>0</v>
      </c>
      <c r="V179" s="239">
        <v>0</v>
      </c>
      <c r="W179" s="239">
        <v>0</v>
      </c>
      <c r="X179" s="239">
        <v>0</v>
      </c>
      <c r="Y179" s="239">
        <v>0</v>
      </c>
      <c r="Z179" s="239">
        <v>0</v>
      </c>
    </row>
    <row r="180" spans="1:26" x14ac:dyDescent="0.3">
      <c r="A180" s="322" t="s">
        <v>595</v>
      </c>
      <c r="B180" s="204">
        <v>0</v>
      </c>
      <c r="C180" s="204">
        <v>0</v>
      </c>
      <c r="D180" s="204">
        <v>0</v>
      </c>
      <c r="E180" s="204">
        <v>0</v>
      </c>
      <c r="F180" s="204">
        <v>0</v>
      </c>
      <c r="G180" s="204">
        <v>0</v>
      </c>
      <c r="H180" s="204">
        <v>0</v>
      </c>
      <c r="I180" s="204">
        <v>0</v>
      </c>
      <c r="J180" s="204">
        <v>0</v>
      </c>
      <c r="K180" s="204">
        <v>0</v>
      </c>
      <c r="L180" s="204">
        <v>0</v>
      </c>
      <c r="M180" s="204">
        <v>0</v>
      </c>
      <c r="N180" s="204">
        <v>0</v>
      </c>
      <c r="O180" s="204">
        <v>0</v>
      </c>
      <c r="P180" s="204">
        <v>0</v>
      </c>
      <c r="Q180" s="204">
        <v>0</v>
      </c>
      <c r="R180" s="204">
        <v>0</v>
      </c>
      <c r="S180" s="239">
        <v>0</v>
      </c>
      <c r="T180" s="319" t="e">
        <v>#DIV/0!</v>
      </c>
      <c r="U180" s="239">
        <v>0</v>
      </c>
      <c r="V180" s="239">
        <v>0</v>
      </c>
      <c r="W180" s="239">
        <v>0</v>
      </c>
      <c r="X180" s="239">
        <v>0</v>
      </c>
      <c r="Y180" s="239">
        <v>0</v>
      </c>
      <c r="Z180" s="239">
        <v>0</v>
      </c>
    </row>
    <row r="181" spans="1:26" x14ac:dyDescent="0.3">
      <c r="A181" s="322" t="s">
        <v>596</v>
      </c>
      <c r="B181" s="204">
        <v>0</v>
      </c>
      <c r="C181" s="204">
        <v>0</v>
      </c>
      <c r="D181" s="204">
        <v>0</v>
      </c>
      <c r="E181" s="204">
        <v>0</v>
      </c>
      <c r="F181" s="204">
        <v>0</v>
      </c>
      <c r="G181" s="204">
        <v>0</v>
      </c>
      <c r="H181" s="204">
        <v>0</v>
      </c>
      <c r="I181" s="204">
        <v>0</v>
      </c>
      <c r="J181" s="204">
        <v>0</v>
      </c>
      <c r="K181" s="204">
        <v>0</v>
      </c>
      <c r="L181" s="204">
        <v>0</v>
      </c>
      <c r="M181" s="204">
        <v>0</v>
      </c>
      <c r="N181" s="204">
        <v>0</v>
      </c>
      <c r="O181" s="204">
        <v>0</v>
      </c>
      <c r="P181" s="204">
        <v>0</v>
      </c>
      <c r="Q181" s="204">
        <v>0</v>
      </c>
      <c r="R181" s="204">
        <v>0</v>
      </c>
      <c r="S181" s="239">
        <v>0</v>
      </c>
      <c r="T181" s="319" t="e">
        <v>#DIV/0!</v>
      </c>
      <c r="U181" s="239">
        <v>0</v>
      </c>
      <c r="V181" s="239">
        <v>0</v>
      </c>
      <c r="W181" s="239">
        <v>0</v>
      </c>
      <c r="X181" s="239">
        <v>0</v>
      </c>
      <c r="Y181" s="239">
        <v>0</v>
      </c>
      <c r="Z181" s="239">
        <v>0</v>
      </c>
    </row>
    <row r="182" spans="1:26" x14ac:dyDescent="0.3">
      <c r="A182" s="314" t="s">
        <v>597</v>
      </c>
      <c r="B182" s="315">
        <v>0</v>
      </c>
      <c r="C182" s="315">
        <v>0</v>
      </c>
      <c r="D182" s="315">
        <v>0</v>
      </c>
      <c r="E182" s="315">
        <v>0</v>
      </c>
      <c r="F182" s="315">
        <v>0</v>
      </c>
      <c r="G182" s="315">
        <v>0</v>
      </c>
      <c r="H182" s="315">
        <v>0</v>
      </c>
      <c r="I182" s="315">
        <v>0</v>
      </c>
      <c r="J182" s="315">
        <v>0</v>
      </c>
      <c r="K182" s="315">
        <v>0</v>
      </c>
      <c r="L182" s="315">
        <v>0</v>
      </c>
      <c r="M182" s="315">
        <v>0</v>
      </c>
      <c r="N182" s="315">
        <v>0</v>
      </c>
      <c r="O182" s="315">
        <v>0</v>
      </c>
      <c r="P182" s="315">
        <v>0</v>
      </c>
      <c r="Q182" s="315">
        <v>0</v>
      </c>
      <c r="R182" s="315">
        <v>0</v>
      </c>
      <c r="S182" s="316">
        <v>0</v>
      </c>
      <c r="T182" s="317" t="e">
        <v>#DIV/0!</v>
      </c>
      <c r="U182" s="316">
        <v>0</v>
      </c>
      <c r="V182" s="316">
        <v>0</v>
      </c>
      <c r="W182" s="316">
        <v>0</v>
      </c>
      <c r="X182" s="316">
        <v>0</v>
      </c>
      <c r="Y182" s="316">
        <v>0</v>
      </c>
      <c r="Z182" s="316">
        <v>0</v>
      </c>
    </row>
    <row r="183" spans="1:26" x14ac:dyDescent="0.3">
      <c r="A183" s="322" t="s">
        <v>598</v>
      </c>
      <c r="B183" s="204">
        <v>0</v>
      </c>
      <c r="C183" s="204">
        <v>0</v>
      </c>
      <c r="D183" s="204">
        <v>0</v>
      </c>
      <c r="E183" s="204">
        <v>0</v>
      </c>
      <c r="F183" s="204">
        <v>0</v>
      </c>
      <c r="G183" s="204">
        <v>0</v>
      </c>
      <c r="H183" s="204">
        <v>0</v>
      </c>
      <c r="I183" s="204">
        <v>0</v>
      </c>
      <c r="J183" s="204">
        <v>0</v>
      </c>
      <c r="K183" s="204">
        <v>0</v>
      </c>
      <c r="L183" s="204">
        <v>0</v>
      </c>
      <c r="M183" s="204">
        <v>0</v>
      </c>
      <c r="N183" s="204">
        <v>0</v>
      </c>
      <c r="O183" s="204">
        <v>0</v>
      </c>
      <c r="P183" s="204">
        <v>0</v>
      </c>
      <c r="Q183" s="204">
        <v>0</v>
      </c>
      <c r="R183" s="204">
        <v>0</v>
      </c>
      <c r="S183" s="239">
        <v>0</v>
      </c>
      <c r="T183" s="319" t="e">
        <v>#DIV/0!</v>
      </c>
      <c r="U183" s="239">
        <v>0</v>
      </c>
      <c r="V183" s="239">
        <v>0</v>
      </c>
      <c r="W183" s="239">
        <v>0</v>
      </c>
      <c r="X183" s="239">
        <v>0</v>
      </c>
      <c r="Y183" s="239">
        <v>0</v>
      </c>
      <c r="Z183" s="239">
        <v>0</v>
      </c>
    </row>
    <row r="184" spans="1:26" x14ac:dyDescent="0.3">
      <c r="A184" s="322" t="s">
        <v>599</v>
      </c>
      <c r="B184" s="204">
        <v>0</v>
      </c>
      <c r="C184" s="204">
        <v>0</v>
      </c>
      <c r="D184" s="204">
        <v>0</v>
      </c>
      <c r="E184" s="204">
        <v>0</v>
      </c>
      <c r="F184" s="204">
        <v>0</v>
      </c>
      <c r="G184" s="204">
        <v>0</v>
      </c>
      <c r="H184" s="204">
        <v>0</v>
      </c>
      <c r="I184" s="204">
        <v>0</v>
      </c>
      <c r="J184" s="204">
        <v>0</v>
      </c>
      <c r="K184" s="204">
        <v>0</v>
      </c>
      <c r="L184" s="204">
        <v>0</v>
      </c>
      <c r="M184" s="204">
        <v>0</v>
      </c>
      <c r="N184" s="204">
        <v>0</v>
      </c>
      <c r="O184" s="204">
        <v>0</v>
      </c>
      <c r="P184" s="204">
        <v>0</v>
      </c>
      <c r="Q184" s="204">
        <v>0</v>
      </c>
      <c r="R184" s="204">
        <v>0</v>
      </c>
      <c r="S184" s="239">
        <v>0</v>
      </c>
      <c r="T184" s="319" t="e">
        <v>#DIV/0!</v>
      </c>
      <c r="U184" s="239">
        <v>0</v>
      </c>
      <c r="V184" s="239">
        <v>0</v>
      </c>
      <c r="W184" s="239">
        <v>0</v>
      </c>
      <c r="X184" s="239">
        <v>0</v>
      </c>
      <c r="Y184" s="239">
        <v>0</v>
      </c>
      <c r="Z184" s="239">
        <v>0</v>
      </c>
    </row>
    <row r="185" spans="1:26" x14ac:dyDescent="0.3">
      <c r="A185" s="322" t="s">
        <v>600</v>
      </c>
      <c r="B185" s="204">
        <v>0</v>
      </c>
      <c r="C185" s="204">
        <v>0</v>
      </c>
      <c r="D185" s="204">
        <v>0</v>
      </c>
      <c r="E185" s="204">
        <v>0</v>
      </c>
      <c r="F185" s="204">
        <v>0</v>
      </c>
      <c r="G185" s="204">
        <v>0</v>
      </c>
      <c r="H185" s="204">
        <v>0</v>
      </c>
      <c r="I185" s="204">
        <v>0</v>
      </c>
      <c r="J185" s="204">
        <v>0</v>
      </c>
      <c r="K185" s="204">
        <v>0</v>
      </c>
      <c r="L185" s="204">
        <v>0</v>
      </c>
      <c r="M185" s="204">
        <v>0</v>
      </c>
      <c r="N185" s="204">
        <v>0</v>
      </c>
      <c r="O185" s="204">
        <v>0</v>
      </c>
      <c r="P185" s="204">
        <v>0</v>
      </c>
      <c r="Q185" s="204">
        <v>0</v>
      </c>
      <c r="R185" s="204">
        <v>0</v>
      </c>
      <c r="S185" s="239">
        <v>0</v>
      </c>
      <c r="T185" s="319" t="e">
        <v>#DIV/0!</v>
      </c>
      <c r="U185" s="239">
        <v>0</v>
      </c>
      <c r="V185" s="239">
        <v>0</v>
      </c>
      <c r="W185" s="239">
        <v>0</v>
      </c>
      <c r="X185" s="239">
        <v>0</v>
      </c>
      <c r="Y185" s="239">
        <v>0</v>
      </c>
      <c r="Z185" s="239">
        <v>0</v>
      </c>
    </row>
    <row r="186" spans="1:26" x14ac:dyDescent="0.3">
      <c r="A186" s="322" t="s">
        <v>601</v>
      </c>
      <c r="B186" s="204">
        <v>0</v>
      </c>
      <c r="C186" s="204">
        <v>0</v>
      </c>
      <c r="D186" s="204">
        <v>0</v>
      </c>
      <c r="E186" s="204">
        <v>0</v>
      </c>
      <c r="F186" s="204">
        <v>0</v>
      </c>
      <c r="G186" s="204">
        <v>0</v>
      </c>
      <c r="H186" s="204">
        <v>0</v>
      </c>
      <c r="I186" s="204">
        <v>0</v>
      </c>
      <c r="J186" s="204">
        <v>0</v>
      </c>
      <c r="K186" s="204">
        <v>0</v>
      </c>
      <c r="L186" s="204">
        <v>0</v>
      </c>
      <c r="M186" s="204">
        <v>0</v>
      </c>
      <c r="N186" s="204">
        <v>0</v>
      </c>
      <c r="O186" s="204">
        <v>0</v>
      </c>
      <c r="P186" s="204">
        <v>0</v>
      </c>
      <c r="Q186" s="204">
        <v>0</v>
      </c>
      <c r="R186" s="204">
        <v>0</v>
      </c>
      <c r="S186" s="239">
        <v>0</v>
      </c>
      <c r="T186" s="319" t="e">
        <v>#DIV/0!</v>
      </c>
      <c r="U186" s="239">
        <v>0</v>
      </c>
      <c r="V186" s="239">
        <v>0</v>
      </c>
      <c r="W186" s="239">
        <v>0</v>
      </c>
      <c r="X186" s="239">
        <v>0</v>
      </c>
      <c r="Y186" s="239">
        <v>0</v>
      </c>
      <c r="Z186" s="239">
        <v>0</v>
      </c>
    </row>
    <row r="187" spans="1:26" x14ac:dyDescent="0.3">
      <c r="A187" s="322" t="s">
        <v>602</v>
      </c>
      <c r="B187" s="204">
        <v>0</v>
      </c>
      <c r="C187" s="204">
        <v>0</v>
      </c>
      <c r="D187" s="204">
        <v>0</v>
      </c>
      <c r="E187" s="204">
        <v>0</v>
      </c>
      <c r="F187" s="204">
        <v>0</v>
      </c>
      <c r="G187" s="204">
        <v>0</v>
      </c>
      <c r="H187" s="204">
        <v>0</v>
      </c>
      <c r="I187" s="204">
        <v>0</v>
      </c>
      <c r="J187" s="204">
        <v>0</v>
      </c>
      <c r="K187" s="204">
        <v>0</v>
      </c>
      <c r="L187" s="204">
        <v>0</v>
      </c>
      <c r="M187" s="204">
        <v>0</v>
      </c>
      <c r="N187" s="204">
        <v>0</v>
      </c>
      <c r="O187" s="204">
        <v>0</v>
      </c>
      <c r="P187" s="204">
        <v>0</v>
      </c>
      <c r="Q187" s="204">
        <v>0</v>
      </c>
      <c r="R187" s="204">
        <v>0</v>
      </c>
      <c r="S187" s="239">
        <v>0</v>
      </c>
      <c r="T187" s="319" t="e">
        <v>#DIV/0!</v>
      </c>
      <c r="U187" s="239">
        <v>0</v>
      </c>
      <c r="V187" s="239">
        <v>0</v>
      </c>
      <c r="W187" s="239">
        <v>0</v>
      </c>
      <c r="X187" s="239">
        <v>0</v>
      </c>
      <c r="Y187" s="239">
        <v>0</v>
      </c>
      <c r="Z187" s="239">
        <v>0</v>
      </c>
    </row>
    <row r="188" spans="1:26" x14ac:dyDescent="0.3">
      <c r="A188" s="322" t="s">
        <v>603</v>
      </c>
      <c r="B188" s="204">
        <v>0</v>
      </c>
      <c r="C188" s="204">
        <v>0</v>
      </c>
      <c r="D188" s="204">
        <v>0</v>
      </c>
      <c r="E188" s="204">
        <v>0</v>
      </c>
      <c r="F188" s="204">
        <v>0</v>
      </c>
      <c r="G188" s="204">
        <v>0</v>
      </c>
      <c r="H188" s="204">
        <v>0</v>
      </c>
      <c r="I188" s="204">
        <v>0</v>
      </c>
      <c r="J188" s="204">
        <v>0</v>
      </c>
      <c r="K188" s="204">
        <v>0</v>
      </c>
      <c r="L188" s="204">
        <v>0</v>
      </c>
      <c r="M188" s="204">
        <v>0</v>
      </c>
      <c r="N188" s="204">
        <v>0</v>
      </c>
      <c r="O188" s="204">
        <v>0</v>
      </c>
      <c r="P188" s="204">
        <v>0</v>
      </c>
      <c r="Q188" s="204">
        <v>0</v>
      </c>
      <c r="R188" s="204">
        <v>0</v>
      </c>
      <c r="S188" s="239">
        <v>0</v>
      </c>
      <c r="T188" s="319" t="e">
        <v>#DIV/0!</v>
      </c>
      <c r="U188" s="239">
        <v>0</v>
      </c>
      <c r="V188" s="239">
        <v>0</v>
      </c>
      <c r="W188" s="239">
        <v>0</v>
      </c>
      <c r="X188" s="239">
        <v>0</v>
      </c>
      <c r="Y188" s="239">
        <v>0</v>
      </c>
      <c r="Z188" s="239">
        <v>0</v>
      </c>
    </row>
    <row r="189" spans="1:26" x14ac:dyDescent="0.3">
      <c r="A189" s="322" t="s">
        <v>604</v>
      </c>
      <c r="B189" s="204">
        <v>0</v>
      </c>
      <c r="C189" s="204">
        <v>0</v>
      </c>
      <c r="D189" s="204">
        <v>0</v>
      </c>
      <c r="E189" s="204">
        <v>0</v>
      </c>
      <c r="F189" s="204">
        <v>0</v>
      </c>
      <c r="G189" s="204">
        <v>0</v>
      </c>
      <c r="H189" s="204">
        <v>0</v>
      </c>
      <c r="I189" s="204">
        <v>0</v>
      </c>
      <c r="J189" s="204">
        <v>0</v>
      </c>
      <c r="K189" s="204">
        <v>0</v>
      </c>
      <c r="L189" s="204">
        <v>0</v>
      </c>
      <c r="M189" s="204">
        <v>0</v>
      </c>
      <c r="N189" s="204">
        <v>0</v>
      </c>
      <c r="O189" s="204">
        <v>0</v>
      </c>
      <c r="P189" s="204">
        <v>0</v>
      </c>
      <c r="Q189" s="204">
        <v>0</v>
      </c>
      <c r="R189" s="204">
        <v>0</v>
      </c>
      <c r="S189" s="239">
        <v>0</v>
      </c>
      <c r="T189" s="319" t="e">
        <v>#DIV/0!</v>
      </c>
      <c r="U189" s="239">
        <v>0</v>
      </c>
      <c r="V189" s="239">
        <v>0</v>
      </c>
      <c r="W189" s="239">
        <v>0</v>
      </c>
      <c r="X189" s="239">
        <v>0</v>
      </c>
      <c r="Y189" s="239">
        <v>0</v>
      </c>
      <c r="Z189" s="239">
        <v>0</v>
      </c>
    </row>
    <row r="190" spans="1:26" x14ac:dyDescent="0.3">
      <c r="A190" s="322" t="s">
        <v>605</v>
      </c>
      <c r="B190" s="204">
        <v>0</v>
      </c>
      <c r="C190" s="204">
        <v>0</v>
      </c>
      <c r="D190" s="204">
        <v>0</v>
      </c>
      <c r="E190" s="204">
        <v>0</v>
      </c>
      <c r="F190" s="204">
        <v>0</v>
      </c>
      <c r="G190" s="204">
        <v>0</v>
      </c>
      <c r="H190" s="204">
        <v>0</v>
      </c>
      <c r="I190" s="204">
        <v>0</v>
      </c>
      <c r="J190" s="204">
        <v>0</v>
      </c>
      <c r="K190" s="204">
        <v>0</v>
      </c>
      <c r="L190" s="204">
        <v>0</v>
      </c>
      <c r="M190" s="204">
        <v>0</v>
      </c>
      <c r="N190" s="204">
        <v>0</v>
      </c>
      <c r="O190" s="204">
        <v>0</v>
      </c>
      <c r="P190" s="204">
        <v>0</v>
      </c>
      <c r="Q190" s="204">
        <v>0</v>
      </c>
      <c r="R190" s="204">
        <v>0</v>
      </c>
      <c r="S190" s="239">
        <v>0</v>
      </c>
      <c r="T190" s="319" t="e">
        <v>#DIV/0!</v>
      </c>
      <c r="U190" s="239">
        <v>0</v>
      </c>
      <c r="V190" s="239">
        <v>0</v>
      </c>
      <c r="W190" s="239">
        <v>0</v>
      </c>
      <c r="X190" s="239">
        <v>0</v>
      </c>
      <c r="Y190" s="239">
        <v>0</v>
      </c>
      <c r="Z190" s="239">
        <v>0</v>
      </c>
    </row>
    <row r="191" spans="1:26" x14ac:dyDescent="0.3">
      <c r="A191" s="322" t="s">
        <v>606</v>
      </c>
      <c r="B191" s="204">
        <v>0</v>
      </c>
      <c r="C191" s="204">
        <v>0</v>
      </c>
      <c r="D191" s="204">
        <v>0</v>
      </c>
      <c r="E191" s="204">
        <v>0</v>
      </c>
      <c r="F191" s="204">
        <v>0</v>
      </c>
      <c r="G191" s="204">
        <v>0</v>
      </c>
      <c r="H191" s="204">
        <v>0</v>
      </c>
      <c r="I191" s="204">
        <v>0</v>
      </c>
      <c r="J191" s="204">
        <v>0</v>
      </c>
      <c r="K191" s="204">
        <v>0</v>
      </c>
      <c r="L191" s="204">
        <v>0</v>
      </c>
      <c r="M191" s="204">
        <v>0</v>
      </c>
      <c r="N191" s="204">
        <v>0</v>
      </c>
      <c r="O191" s="204">
        <v>0</v>
      </c>
      <c r="P191" s="204">
        <v>0</v>
      </c>
      <c r="Q191" s="204">
        <v>0</v>
      </c>
      <c r="R191" s="204">
        <v>0</v>
      </c>
      <c r="S191" s="239">
        <v>0</v>
      </c>
      <c r="T191" s="319" t="e">
        <v>#DIV/0!</v>
      </c>
      <c r="U191" s="239">
        <v>0</v>
      </c>
      <c r="V191" s="239">
        <v>0</v>
      </c>
      <c r="W191" s="239">
        <v>0</v>
      </c>
      <c r="X191" s="239">
        <v>0</v>
      </c>
      <c r="Y191" s="239">
        <v>0</v>
      </c>
      <c r="Z191" s="239">
        <v>0</v>
      </c>
    </row>
    <row r="192" spans="1:26" x14ac:dyDescent="0.3">
      <c r="A192" s="322" t="s">
        <v>607</v>
      </c>
      <c r="B192" s="204">
        <v>0</v>
      </c>
      <c r="C192" s="204">
        <v>0</v>
      </c>
      <c r="D192" s="204">
        <v>0</v>
      </c>
      <c r="E192" s="204">
        <v>0</v>
      </c>
      <c r="F192" s="204">
        <v>0</v>
      </c>
      <c r="G192" s="204">
        <v>0</v>
      </c>
      <c r="H192" s="204">
        <v>0</v>
      </c>
      <c r="I192" s="204">
        <v>0</v>
      </c>
      <c r="J192" s="204">
        <v>0</v>
      </c>
      <c r="K192" s="204">
        <v>0</v>
      </c>
      <c r="L192" s="204">
        <v>0</v>
      </c>
      <c r="M192" s="204">
        <v>0</v>
      </c>
      <c r="N192" s="204">
        <v>0</v>
      </c>
      <c r="O192" s="204">
        <v>0</v>
      </c>
      <c r="P192" s="204">
        <v>0</v>
      </c>
      <c r="Q192" s="204">
        <v>0</v>
      </c>
      <c r="R192" s="204">
        <v>0</v>
      </c>
      <c r="S192" s="239">
        <v>0</v>
      </c>
      <c r="T192" s="319" t="e">
        <v>#DIV/0!</v>
      </c>
      <c r="U192" s="239">
        <v>0</v>
      </c>
      <c r="V192" s="239">
        <v>0</v>
      </c>
      <c r="W192" s="239">
        <v>0</v>
      </c>
      <c r="X192" s="239">
        <v>0</v>
      </c>
      <c r="Y192" s="239">
        <v>0</v>
      </c>
      <c r="Z192" s="239">
        <v>0</v>
      </c>
    </row>
    <row r="193" spans="1:26" x14ac:dyDescent="0.3">
      <c r="A193" s="322" t="s">
        <v>608</v>
      </c>
      <c r="B193" s="204">
        <v>0</v>
      </c>
      <c r="C193" s="204">
        <v>0</v>
      </c>
      <c r="D193" s="204">
        <v>0</v>
      </c>
      <c r="E193" s="204">
        <v>0</v>
      </c>
      <c r="F193" s="204">
        <v>0</v>
      </c>
      <c r="G193" s="204">
        <v>0</v>
      </c>
      <c r="H193" s="204">
        <v>0</v>
      </c>
      <c r="I193" s="204">
        <v>0</v>
      </c>
      <c r="J193" s="204">
        <v>0</v>
      </c>
      <c r="K193" s="204">
        <v>0</v>
      </c>
      <c r="L193" s="204">
        <v>0</v>
      </c>
      <c r="M193" s="204">
        <v>0</v>
      </c>
      <c r="N193" s="204">
        <v>0</v>
      </c>
      <c r="O193" s="204">
        <v>0</v>
      </c>
      <c r="P193" s="204">
        <v>0</v>
      </c>
      <c r="Q193" s="204">
        <v>0</v>
      </c>
      <c r="R193" s="204">
        <v>0</v>
      </c>
      <c r="S193" s="239">
        <v>0</v>
      </c>
      <c r="T193" s="319" t="e">
        <v>#DIV/0!</v>
      </c>
      <c r="U193" s="239">
        <v>0</v>
      </c>
      <c r="V193" s="239">
        <v>0</v>
      </c>
      <c r="W193" s="239">
        <v>0</v>
      </c>
      <c r="X193" s="239">
        <v>0</v>
      </c>
      <c r="Y193" s="239">
        <v>0</v>
      </c>
      <c r="Z193" s="239">
        <v>0</v>
      </c>
    </row>
    <row r="194" spans="1:26" x14ac:dyDescent="0.3">
      <c r="A194" s="322" t="s">
        <v>609</v>
      </c>
      <c r="B194" s="204">
        <v>0</v>
      </c>
      <c r="C194" s="204">
        <v>0</v>
      </c>
      <c r="D194" s="204">
        <v>0</v>
      </c>
      <c r="E194" s="204">
        <v>0</v>
      </c>
      <c r="F194" s="204">
        <v>0</v>
      </c>
      <c r="G194" s="204">
        <v>0</v>
      </c>
      <c r="H194" s="204">
        <v>0</v>
      </c>
      <c r="I194" s="204">
        <v>0</v>
      </c>
      <c r="J194" s="204">
        <v>0</v>
      </c>
      <c r="K194" s="204">
        <v>0</v>
      </c>
      <c r="L194" s="204">
        <v>0</v>
      </c>
      <c r="M194" s="204">
        <v>0</v>
      </c>
      <c r="N194" s="204">
        <v>0</v>
      </c>
      <c r="O194" s="204">
        <v>0</v>
      </c>
      <c r="P194" s="204">
        <v>0</v>
      </c>
      <c r="Q194" s="204">
        <v>0</v>
      </c>
      <c r="R194" s="204">
        <v>0</v>
      </c>
      <c r="S194" s="239">
        <v>0</v>
      </c>
      <c r="T194" s="319" t="e">
        <v>#DIV/0!</v>
      </c>
      <c r="U194" s="239">
        <v>0</v>
      </c>
      <c r="V194" s="239">
        <v>0</v>
      </c>
      <c r="W194" s="239">
        <v>0</v>
      </c>
      <c r="X194" s="239">
        <v>0</v>
      </c>
      <c r="Y194" s="239">
        <v>0</v>
      </c>
      <c r="Z194" s="239">
        <v>0</v>
      </c>
    </row>
    <row r="195" spans="1:26" x14ac:dyDescent="0.3">
      <c r="A195" s="322" t="s">
        <v>610</v>
      </c>
      <c r="B195" s="204">
        <v>0</v>
      </c>
      <c r="C195" s="204">
        <v>0</v>
      </c>
      <c r="D195" s="204">
        <v>0</v>
      </c>
      <c r="E195" s="204">
        <v>0</v>
      </c>
      <c r="F195" s="204">
        <v>0</v>
      </c>
      <c r="G195" s="204">
        <v>0</v>
      </c>
      <c r="H195" s="204">
        <v>0</v>
      </c>
      <c r="I195" s="204">
        <v>0</v>
      </c>
      <c r="J195" s="204">
        <v>0</v>
      </c>
      <c r="K195" s="204">
        <v>0</v>
      </c>
      <c r="L195" s="204">
        <v>0</v>
      </c>
      <c r="M195" s="204">
        <v>0</v>
      </c>
      <c r="N195" s="204">
        <v>0</v>
      </c>
      <c r="O195" s="204">
        <v>0</v>
      </c>
      <c r="P195" s="204">
        <v>0</v>
      </c>
      <c r="Q195" s="204">
        <v>0</v>
      </c>
      <c r="R195" s="204">
        <v>0</v>
      </c>
      <c r="S195" s="239">
        <v>0</v>
      </c>
      <c r="T195" s="319" t="e">
        <v>#DIV/0!</v>
      </c>
      <c r="U195" s="239">
        <v>0</v>
      </c>
      <c r="V195" s="239">
        <v>0</v>
      </c>
      <c r="W195" s="239">
        <v>0</v>
      </c>
      <c r="X195" s="239">
        <v>0</v>
      </c>
      <c r="Y195" s="239">
        <v>0</v>
      </c>
      <c r="Z195" s="239">
        <v>0</v>
      </c>
    </row>
    <row r="196" spans="1:26" x14ac:dyDescent="0.3">
      <c r="A196" s="322" t="s">
        <v>611</v>
      </c>
      <c r="B196" s="204">
        <v>0</v>
      </c>
      <c r="C196" s="204">
        <v>0</v>
      </c>
      <c r="D196" s="204">
        <v>0</v>
      </c>
      <c r="E196" s="204">
        <v>0</v>
      </c>
      <c r="F196" s="204">
        <v>0</v>
      </c>
      <c r="G196" s="204">
        <v>0</v>
      </c>
      <c r="H196" s="204">
        <v>0</v>
      </c>
      <c r="I196" s="204">
        <v>0</v>
      </c>
      <c r="J196" s="204">
        <v>0</v>
      </c>
      <c r="K196" s="204">
        <v>0</v>
      </c>
      <c r="L196" s="204">
        <v>0</v>
      </c>
      <c r="M196" s="204">
        <v>0</v>
      </c>
      <c r="N196" s="204">
        <v>0</v>
      </c>
      <c r="O196" s="204">
        <v>0</v>
      </c>
      <c r="P196" s="204">
        <v>0</v>
      </c>
      <c r="Q196" s="204">
        <v>0</v>
      </c>
      <c r="R196" s="204">
        <v>0</v>
      </c>
      <c r="S196" s="239">
        <v>0</v>
      </c>
      <c r="T196" s="319" t="e">
        <v>#DIV/0!</v>
      </c>
      <c r="U196" s="239">
        <v>0</v>
      </c>
      <c r="V196" s="239">
        <v>0</v>
      </c>
      <c r="W196" s="239">
        <v>0</v>
      </c>
      <c r="X196" s="239">
        <v>0</v>
      </c>
      <c r="Y196" s="239">
        <v>0</v>
      </c>
      <c r="Z196" s="239">
        <v>0</v>
      </c>
    </row>
    <row r="197" spans="1:26" x14ac:dyDescent="0.3">
      <c r="A197" s="322" t="s">
        <v>612</v>
      </c>
      <c r="B197" s="204">
        <v>0</v>
      </c>
      <c r="C197" s="204">
        <v>0</v>
      </c>
      <c r="D197" s="204">
        <v>0</v>
      </c>
      <c r="E197" s="204">
        <v>0</v>
      </c>
      <c r="F197" s="204">
        <v>0</v>
      </c>
      <c r="G197" s="204">
        <v>0</v>
      </c>
      <c r="H197" s="204">
        <v>0</v>
      </c>
      <c r="I197" s="204">
        <v>0</v>
      </c>
      <c r="J197" s="204">
        <v>0</v>
      </c>
      <c r="K197" s="204">
        <v>0</v>
      </c>
      <c r="L197" s="204">
        <v>0</v>
      </c>
      <c r="M197" s="204">
        <v>0</v>
      </c>
      <c r="N197" s="204">
        <v>0</v>
      </c>
      <c r="O197" s="204">
        <v>0</v>
      </c>
      <c r="P197" s="204">
        <v>0</v>
      </c>
      <c r="Q197" s="204">
        <v>0</v>
      </c>
      <c r="R197" s="204">
        <v>0</v>
      </c>
      <c r="S197" s="239">
        <v>0</v>
      </c>
      <c r="T197" s="319" t="e">
        <v>#DIV/0!</v>
      </c>
      <c r="U197" s="239">
        <v>0</v>
      </c>
      <c r="V197" s="239">
        <v>0</v>
      </c>
      <c r="W197" s="239">
        <v>0</v>
      </c>
      <c r="X197" s="239">
        <v>0</v>
      </c>
      <c r="Y197" s="239">
        <v>0</v>
      </c>
      <c r="Z197" s="239">
        <v>0</v>
      </c>
    </row>
    <row r="198" spans="1:26" x14ac:dyDescent="0.3">
      <c r="A198" s="322" t="s">
        <v>613</v>
      </c>
      <c r="B198" s="204">
        <v>0</v>
      </c>
      <c r="C198" s="204">
        <v>0</v>
      </c>
      <c r="D198" s="204">
        <v>0</v>
      </c>
      <c r="E198" s="204">
        <v>0</v>
      </c>
      <c r="F198" s="204">
        <v>0</v>
      </c>
      <c r="G198" s="204">
        <v>0</v>
      </c>
      <c r="H198" s="204">
        <v>0</v>
      </c>
      <c r="I198" s="204">
        <v>0</v>
      </c>
      <c r="J198" s="204">
        <v>0</v>
      </c>
      <c r="K198" s="204">
        <v>0</v>
      </c>
      <c r="L198" s="204">
        <v>0</v>
      </c>
      <c r="M198" s="204">
        <v>0</v>
      </c>
      <c r="N198" s="204">
        <v>0</v>
      </c>
      <c r="O198" s="204">
        <v>0</v>
      </c>
      <c r="P198" s="204">
        <v>0</v>
      </c>
      <c r="Q198" s="204">
        <v>0</v>
      </c>
      <c r="R198" s="204">
        <v>0</v>
      </c>
      <c r="S198" s="239">
        <v>0</v>
      </c>
      <c r="T198" s="319" t="e">
        <v>#DIV/0!</v>
      </c>
      <c r="U198" s="239">
        <v>0</v>
      </c>
      <c r="V198" s="239">
        <v>0</v>
      </c>
      <c r="W198" s="239">
        <v>0</v>
      </c>
      <c r="X198" s="239">
        <v>0</v>
      </c>
      <c r="Y198" s="239">
        <v>0</v>
      </c>
      <c r="Z198" s="239">
        <v>0</v>
      </c>
    </row>
    <row r="199" spans="1:26" x14ac:dyDescent="0.3">
      <c r="A199" s="322" t="s">
        <v>614</v>
      </c>
      <c r="B199" s="204">
        <v>0</v>
      </c>
      <c r="C199" s="204">
        <v>0</v>
      </c>
      <c r="D199" s="204">
        <v>0</v>
      </c>
      <c r="E199" s="204">
        <v>0</v>
      </c>
      <c r="F199" s="204">
        <v>0</v>
      </c>
      <c r="G199" s="204">
        <v>0</v>
      </c>
      <c r="H199" s="204">
        <v>0</v>
      </c>
      <c r="I199" s="204">
        <v>0</v>
      </c>
      <c r="J199" s="204">
        <v>0</v>
      </c>
      <c r="K199" s="204">
        <v>0</v>
      </c>
      <c r="L199" s="204">
        <v>0</v>
      </c>
      <c r="M199" s="204">
        <v>0</v>
      </c>
      <c r="N199" s="204">
        <v>0</v>
      </c>
      <c r="O199" s="204">
        <v>0</v>
      </c>
      <c r="P199" s="204">
        <v>0</v>
      </c>
      <c r="Q199" s="204">
        <v>0</v>
      </c>
      <c r="R199" s="204">
        <v>0</v>
      </c>
      <c r="S199" s="239">
        <v>0</v>
      </c>
      <c r="T199" s="319" t="e">
        <v>#DIV/0!</v>
      </c>
      <c r="U199" s="239">
        <v>0</v>
      </c>
      <c r="V199" s="239">
        <v>0</v>
      </c>
      <c r="W199" s="239">
        <v>0</v>
      </c>
      <c r="X199" s="239">
        <v>0</v>
      </c>
      <c r="Y199" s="239">
        <v>0</v>
      </c>
      <c r="Z199" s="239">
        <v>0</v>
      </c>
    </row>
    <row r="200" spans="1:26" x14ac:dyDescent="0.3">
      <c r="A200" s="322" t="s">
        <v>615</v>
      </c>
      <c r="B200" s="204">
        <v>0</v>
      </c>
      <c r="C200" s="204">
        <v>0</v>
      </c>
      <c r="D200" s="204">
        <v>0</v>
      </c>
      <c r="E200" s="204">
        <v>0</v>
      </c>
      <c r="F200" s="204">
        <v>0</v>
      </c>
      <c r="G200" s="204">
        <v>0</v>
      </c>
      <c r="H200" s="204">
        <v>0</v>
      </c>
      <c r="I200" s="204">
        <v>0</v>
      </c>
      <c r="J200" s="204">
        <v>0</v>
      </c>
      <c r="K200" s="204">
        <v>0</v>
      </c>
      <c r="L200" s="204">
        <v>0</v>
      </c>
      <c r="M200" s="204">
        <v>0</v>
      </c>
      <c r="N200" s="204">
        <v>0</v>
      </c>
      <c r="O200" s="204">
        <v>0</v>
      </c>
      <c r="P200" s="204">
        <v>0</v>
      </c>
      <c r="Q200" s="204">
        <v>0</v>
      </c>
      <c r="R200" s="204">
        <v>0</v>
      </c>
      <c r="S200" s="239">
        <v>0</v>
      </c>
      <c r="T200" s="319" t="e">
        <v>#DIV/0!</v>
      </c>
      <c r="U200" s="239">
        <v>0</v>
      </c>
      <c r="V200" s="239">
        <v>0</v>
      </c>
      <c r="W200" s="239">
        <v>0</v>
      </c>
      <c r="X200" s="239">
        <v>0</v>
      </c>
      <c r="Y200" s="239">
        <v>0</v>
      </c>
      <c r="Z200" s="239">
        <v>0</v>
      </c>
    </row>
    <row r="201" spans="1:26" x14ac:dyDescent="0.3">
      <c r="A201" s="322" t="s">
        <v>616</v>
      </c>
      <c r="B201" s="204">
        <v>0</v>
      </c>
      <c r="C201" s="204">
        <v>0</v>
      </c>
      <c r="D201" s="204">
        <v>0</v>
      </c>
      <c r="E201" s="204">
        <v>0</v>
      </c>
      <c r="F201" s="204">
        <v>0</v>
      </c>
      <c r="G201" s="204">
        <v>0</v>
      </c>
      <c r="H201" s="204">
        <v>0</v>
      </c>
      <c r="I201" s="204">
        <v>0</v>
      </c>
      <c r="J201" s="204">
        <v>0</v>
      </c>
      <c r="K201" s="204">
        <v>0</v>
      </c>
      <c r="L201" s="204">
        <v>0</v>
      </c>
      <c r="M201" s="204">
        <v>0</v>
      </c>
      <c r="N201" s="204">
        <v>0</v>
      </c>
      <c r="O201" s="204">
        <v>0</v>
      </c>
      <c r="P201" s="204">
        <v>0</v>
      </c>
      <c r="Q201" s="204">
        <v>0</v>
      </c>
      <c r="R201" s="204">
        <v>0</v>
      </c>
      <c r="S201" s="239">
        <v>0</v>
      </c>
      <c r="T201" s="319" t="e">
        <v>#DIV/0!</v>
      </c>
      <c r="U201" s="239">
        <v>0</v>
      </c>
      <c r="V201" s="239">
        <v>0</v>
      </c>
      <c r="W201" s="239">
        <v>0</v>
      </c>
      <c r="X201" s="239">
        <v>0</v>
      </c>
      <c r="Y201" s="239">
        <v>0</v>
      </c>
      <c r="Z201" s="239">
        <v>0</v>
      </c>
    </row>
    <row r="202" spans="1:26" x14ac:dyDescent="0.3">
      <c r="A202" s="322" t="s">
        <v>617</v>
      </c>
      <c r="B202" s="204">
        <v>0</v>
      </c>
      <c r="C202" s="204">
        <v>0</v>
      </c>
      <c r="D202" s="204">
        <v>0</v>
      </c>
      <c r="E202" s="204">
        <v>0</v>
      </c>
      <c r="F202" s="204">
        <v>0</v>
      </c>
      <c r="G202" s="204">
        <v>0</v>
      </c>
      <c r="H202" s="204">
        <v>0</v>
      </c>
      <c r="I202" s="204">
        <v>0</v>
      </c>
      <c r="J202" s="204">
        <v>0</v>
      </c>
      <c r="K202" s="204">
        <v>0</v>
      </c>
      <c r="L202" s="204">
        <v>0</v>
      </c>
      <c r="M202" s="204">
        <v>0</v>
      </c>
      <c r="N202" s="204">
        <v>0</v>
      </c>
      <c r="O202" s="204">
        <v>0</v>
      </c>
      <c r="P202" s="204">
        <v>0</v>
      </c>
      <c r="Q202" s="204">
        <v>0</v>
      </c>
      <c r="R202" s="204">
        <v>0</v>
      </c>
      <c r="S202" s="239">
        <v>0</v>
      </c>
      <c r="T202" s="319" t="e">
        <v>#DIV/0!</v>
      </c>
      <c r="U202" s="239">
        <v>0</v>
      </c>
      <c r="V202" s="239">
        <v>0</v>
      </c>
      <c r="W202" s="239">
        <v>0</v>
      </c>
      <c r="X202" s="239">
        <v>0</v>
      </c>
      <c r="Y202" s="239">
        <v>0</v>
      </c>
      <c r="Z202" s="239">
        <v>0</v>
      </c>
    </row>
    <row r="203" spans="1:26" x14ac:dyDescent="0.3">
      <c r="A203" s="322" t="s">
        <v>618</v>
      </c>
      <c r="B203" s="204">
        <v>0</v>
      </c>
      <c r="C203" s="204">
        <v>0</v>
      </c>
      <c r="D203" s="204">
        <v>0</v>
      </c>
      <c r="E203" s="204">
        <v>0</v>
      </c>
      <c r="F203" s="204">
        <v>0</v>
      </c>
      <c r="G203" s="204">
        <v>0</v>
      </c>
      <c r="H203" s="204">
        <v>0</v>
      </c>
      <c r="I203" s="204">
        <v>0</v>
      </c>
      <c r="J203" s="204">
        <v>0</v>
      </c>
      <c r="K203" s="204">
        <v>0</v>
      </c>
      <c r="L203" s="204">
        <v>0</v>
      </c>
      <c r="M203" s="204">
        <v>0</v>
      </c>
      <c r="N203" s="204">
        <v>0</v>
      </c>
      <c r="O203" s="204">
        <v>0</v>
      </c>
      <c r="P203" s="204">
        <v>0</v>
      </c>
      <c r="Q203" s="204">
        <v>0</v>
      </c>
      <c r="R203" s="204">
        <v>0</v>
      </c>
      <c r="S203" s="239">
        <v>0</v>
      </c>
      <c r="T203" s="319" t="e">
        <v>#DIV/0!</v>
      </c>
      <c r="U203" s="239">
        <v>0</v>
      </c>
      <c r="V203" s="239">
        <v>0</v>
      </c>
      <c r="W203" s="239">
        <v>0</v>
      </c>
      <c r="X203" s="239">
        <v>0</v>
      </c>
      <c r="Y203" s="239">
        <v>0</v>
      </c>
      <c r="Z203" s="239">
        <v>0</v>
      </c>
    </row>
    <row r="204" spans="1:26" x14ac:dyDescent="0.3">
      <c r="A204" s="322" t="s">
        <v>619</v>
      </c>
      <c r="B204" s="204">
        <v>0</v>
      </c>
      <c r="C204" s="204">
        <v>0</v>
      </c>
      <c r="D204" s="204">
        <v>0</v>
      </c>
      <c r="E204" s="204">
        <v>0</v>
      </c>
      <c r="F204" s="204">
        <v>0</v>
      </c>
      <c r="G204" s="204">
        <v>0</v>
      </c>
      <c r="H204" s="204">
        <v>0</v>
      </c>
      <c r="I204" s="204">
        <v>0</v>
      </c>
      <c r="J204" s="204">
        <v>0</v>
      </c>
      <c r="K204" s="204">
        <v>0</v>
      </c>
      <c r="L204" s="204">
        <v>0</v>
      </c>
      <c r="M204" s="204">
        <v>0</v>
      </c>
      <c r="N204" s="204">
        <v>0</v>
      </c>
      <c r="O204" s="204">
        <v>0</v>
      </c>
      <c r="P204" s="204">
        <v>0</v>
      </c>
      <c r="Q204" s="204">
        <v>0</v>
      </c>
      <c r="R204" s="204">
        <v>0</v>
      </c>
      <c r="S204" s="239">
        <v>0</v>
      </c>
      <c r="T204" s="319" t="e">
        <v>#DIV/0!</v>
      </c>
      <c r="U204" s="239">
        <v>0</v>
      </c>
      <c r="V204" s="239">
        <v>0</v>
      </c>
      <c r="W204" s="239">
        <v>0</v>
      </c>
      <c r="X204" s="239">
        <v>0</v>
      </c>
      <c r="Y204" s="239">
        <v>0</v>
      </c>
      <c r="Z204" s="239">
        <v>0</v>
      </c>
    </row>
    <row r="205" spans="1:26" x14ac:dyDescent="0.3">
      <c r="A205" s="322" t="s">
        <v>620</v>
      </c>
      <c r="B205" s="204">
        <v>0</v>
      </c>
      <c r="C205" s="204">
        <v>0</v>
      </c>
      <c r="D205" s="204">
        <v>0</v>
      </c>
      <c r="E205" s="204">
        <v>0</v>
      </c>
      <c r="F205" s="204">
        <v>0</v>
      </c>
      <c r="G205" s="204">
        <v>0</v>
      </c>
      <c r="H205" s="204">
        <v>0</v>
      </c>
      <c r="I205" s="204">
        <v>0</v>
      </c>
      <c r="J205" s="204">
        <v>0</v>
      </c>
      <c r="K205" s="204">
        <v>0</v>
      </c>
      <c r="L205" s="204">
        <v>0</v>
      </c>
      <c r="M205" s="204">
        <v>0</v>
      </c>
      <c r="N205" s="204">
        <v>0</v>
      </c>
      <c r="O205" s="204">
        <v>0</v>
      </c>
      <c r="P205" s="204">
        <v>0</v>
      </c>
      <c r="Q205" s="204">
        <v>0</v>
      </c>
      <c r="R205" s="204">
        <v>0</v>
      </c>
      <c r="S205" s="239">
        <v>0</v>
      </c>
      <c r="T205" s="319" t="e">
        <v>#DIV/0!</v>
      </c>
      <c r="U205" s="239">
        <v>0</v>
      </c>
      <c r="V205" s="239">
        <v>0</v>
      </c>
      <c r="W205" s="239">
        <v>0</v>
      </c>
      <c r="X205" s="239">
        <v>0</v>
      </c>
      <c r="Y205" s="239">
        <v>0</v>
      </c>
      <c r="Z205" s="239">
        <v>0</v>
      </c>
    </row>
    <row r="206" spans="1:26" x14ac:dyDescent="0.3">
      <c r="A206" s="322" t="s">
        <v>621</v>
      </c>
      <c r="B206" s="204">
        <v>0</v>
      </c>
      <c r="C206" s="204">
        <v>0</v>
      </c>
      <c r="D206" s="204">
        <v>0</v>
      </c>
      <c r="E206" s="204">
        <v>0</v>
      </c>
      <c r="F206" s="204">
        <v>0</v>
      </c>
      <c r="G206" s="204">
        <v>0</v>
      </c>
      <c r="H206" s="204">
        <v>0</v>
      </c>
      <c r="I206" s="204">
        <v>0</v>
      </c>
      <c r="J206" s="204">
        <v>0</v>
      </c>
      <c r="K206" s="204">
        <v>0</v>
      </c>
      <c r="L206" s="204">
        <v>0</v>
      </c>
      <c r="M206" s="204">
        <v>0</v>
      </c>
      <c r="N206" s="204">
        <v>0</v>
      </c>
      <c r="O206" s="204">
        <v>0</v>
      </c>
      <c r="P206" s="204">
        <v>0</v>
      </c>
      <c r="Q206" s="204">
        <v>0</v>
      </c>
      <c r="R206" s="204">
        <v>0</v>
      </c>
      <c r="S206" s="239">
        <v>0</v>
      </c>
      <c r="T206" s="319" t="e">
        <v>#DIV/0!</v>
      </c>
      <c r="U206" s="239">
        <v>0</v>
      </c>
      <c r="V206" s="239">
        <v>0</v>
      </c>
      <c r="W206" s="239">
        <v>0</v>
      </c>
      <c r="X206" s="239">
        <v>0</v>
      </c>
      <c r="Y206" s="239">
        <v>0</v>
      </c>
      <c r="Z206" s="239">
        <v>0</v>
      </c>
    </row>
    <row r="207" spans="1:26" x14ac:dyDescent="0.3">
      <c r="A207" s="322" t="s">
        <v>622</v>
      </c>
      <c r="B207" s="204">
        <v>0</v>
      </c>
      <c r="C207" s="204">
        <v>0</v>
      </c>
      <c r="D207" s="204">
        <v>0</v>
      </c>
      <c r="E207" s="204">
        <v>0</v>
      </c>
      <c r="F207" s="204">
        <v>0</v>
      </c>
      <c r="G207" s="204">
        <v>0</v>
      </c>
      <c r="H207" s="204">
        <v>0</v>
      </c>
      <c r="I207" s="204">
        <v>0</v>
      </c>
      <c r="J207" s="204">
        <v>0</v>
      </c>
      <c r="K207" s="204">
        <v>0</v>
      </c>
      <c r="L207" s="204">
        <v>0</v>
      </c>
      <c r="M207" s="204">
        <v>0</v>
      </c>
      <c r="N207" s="204">
        <v>0</v>
      </c>
      <c r="O207" s="204">
        <v>0</v>
      </c>
      <c r="P207" s="204">
        <v>0</v>
      </c>
      <c r="Q207" s="204">
        <v>0</v>
      </c>
      <c r="R207" s="204">
        <v>0</v>
      </c>
      <c r="S207" s="239">
        <v>0</v>
      </c>
      <c r="T207" s="319" t="e">
        <v>#DIV/0!</v>
      </c>
      <c r="U207" s="239">
        <v>0</v>
      </c>
      <c r="V207" s="239">
        <v>0</v>
      </c>
      <c r="W207" s="239">
        <v>0</v>
      </c>
      <c r="X207" s="239">
        <v>0</v>
      </c>
      <c r="Y207" s="239">
        <v>0</v>
      </c>
      <c r="Z207" s="239">
        <v>0</v>
      </c>
    </row>
    <row r="208" spans="1:26" x14ac:dyDescent="0.3">
      <c r="A208" s="322" t="s">
        <v>623</v>
      </c>
      <c r="B208" s="204">
        <v>0</v>
      </c>
      <c r="C208" s="204">
        <v>0</v>
      </c>
      <c r="D208" s="204">
        <v>0</v>
      </c>
      <c r="E208" s="204">
        <v>0</v>
      </c>
      <c r="F208" s="204">
        <v>0</v>
      </c>
      <c r="G208" s="204">
        <v>0</v>
      </c>
      <c r="H208" s="204">
        <v>0</v>
      </c>
      <c r="I208" s="204">
        <v>0</v>
      </c>
      <c r="J208" s="204">
        <v>0</v>
      </c>
      <c r="K208" s="204">
        <v>0</v>
      </c>
      <c r="L208" s="204">
        <v>0</v>
      </c>
      <c r="M208" s="204">
        <v>0</v>
      </c>
      <c r="N208" s="204">
        <v>0</v>
      </c>
      <c r="O208" s="204">
        <v>0</v>
      </c>
      <c r="P208" s="204">
        <v>0</v>
      </c>
      <c r="Q208" s="204">
        <v>0</v>
      </c>
      <c r="R208" s="204">
        <v>0</v>
      </c>
      <c r="S208" s="239">
        <v>0</v>
      </c>
      <c r="T208" s="319" t="e">
        <v>#DIV/0!</v>
      </c>
      <c r="U208" s="239">
        <v>0</v>
      </c>
      <c r="V208" s="239">
        <v>0</v>
      </c>
      <c r="W208" s="239">
        <v>0</v>
      </c>
      <c r="X208" s="239">
        <v>0</v>
      </c>
      <c r="Y208" s="239">
        <v>0</v>
      </c>
      <c r="Z208" s="239">
        <v>0</v>
      </c>
    </row>
    <row r="209" spans="1:26" ht="24" x14ac:dyDescent="0.3">
      <c r="A209" s="322" t="s">
        <v>624</v>
      </c>
      <c r="B209" s="204">
        <v>0</v>
      </c>
      <c r="C209" s="204">
        <v>0</v>
      </c>
      <c r="D209" s="204">
        <v>0</v>
      </c>
      <c r="E209" s="204">
        <v>0</v>
      </c>
      <c r="F209" s="204">
        <v>0</v>
      </c>
      <c r="G209" s="204">
        <v>0</v>
      </c>
      <c r="H209" s="204">
        <v>0</v>
      </c>
      <c r="I209" s="204">
        <v>0</v>
      </c>
      <c r="J209" s="204">
        <v>0</v>
      </c>
      <c r="K209" s="204">
        <v>0</v>
      </c>
      <c r="L209" s="204">
        <v>0</v>
      </c>
      <c r="M209" s="204">
        <v>0</v>
      </c>
      <c r="N209" s="204">
        <v>0</v>
      </c>
      <c r="O209" s="204">
        <v>0</v>
      </c>
      <c r="P209" s="204">
        <v>0</v>
      </c>
      <c r="Q209" s="204">
        <v>0</v>
      </c>
      <c r="R209" s="204">
        <v>0</v>
      </c>
      <c r="S209" s="239">
        <v>0</v>
      </c>
      <c r="T209" s="319" t="e">
        <v>#DIV/0!</v>
      </c>
      <c r="U209" s="239">
        <v>0</v>
      </c>
      <c r="V209" s="239">
        <v>0</v>
      </c>
      <c r="W209" s="239">
        <v>0</v>
      </c>
      <c r="X209" s="239">
        <v>0</v>
      </c>
      <c r="Y209" s="239">
        <v>0</v>
      </c>
      <c r="Z209" s="239">
        <v>0</v>
      </c>
    </row>
    <row r="210" spans="1:26" x14ac:dyDescent="0.3">
      <c r="A210" s="322" t="s">
        <v>625</v>
      </c>
      <c r="B210" s="204">
        <v>0</v>
      </c>
      <c r="C210" s="204">
        <v>0</v>
      </c>
      <c r="D210" s="204">
        <v>0</v>
      </c>
      <c r="E210" s="204">
        <v>0</v>
      </c>
      <c r="F210" s="204">
        <v>0</v>
      </c>
      <c r="G210" s="204">
        <v>0</v>
      </c>
      <c r="H210" s="204">
        <v>0</v>
      </c>
      <c r="I210" s="204">
        <v>0</v>
      </c>
      <c r="J210" s="204">
        <v>0</v>
      </c>
      <c r="K210" s="204">
        <v>0</v>
      </c>
      <c r="L210" s="204">
        <v>0</v>
      </c>
      <c r="M210" s="204">
        <v>0</v>
      </c>
      <c r="N210" s="204">
        <v>0</v>
      </c>
      <c r="O210" s="204">
        <v>0</v>
      </c>
      <c r="P210" s="204">
        <v>0</v>
      </c>
      <c r="Q210" s="204">
        <v>0</v>
      </c>
      <c r="R210" s="204">
        <v>0</v>
      </c>
      <c r="S210" s="239">
        <v>0</v>
      </c>
      <c r="T210" s="319" t="e">
        <v>#DIV/0!</v>
      </c>
      <c r="U210" s="239">
        <v>0</v>
      </c>
      <c r="V210" s="239">
        <v>0</v>
      </c>
      <c r="W210" s="239">
        <v>0</v>
      </c>
      <c r="X210" s="239">
        <v>0</v>
      </c>
      <c r="Y210" s="239">
        <v>0</v>
      </c>
      <c r="Z210" s="239">
        <v>0</v>
      </c>
    </row>
    <row r="211" spans="1:26" x14ac:dyDescent="0.3">
      <c r="A211" s="322" t="s">
        <v>626</v>
      </c>
      <c r="B211" s="204">
        <v>0</v>
      </c>
      <c r="C211" s="204">
        <v>0</v>
      </c>
      <c r="D211" s="204">
        <v>0</v>
      </c>
      <c r="E211" s="204">
        <v>0</v>
      </c>
      <c r="F211" s="204">
        <v>0</v>
      </c>
      <c r="G211" s="204">
        <v>0</v>
      </c>
      <c r="H211" s="204">
        <v>0</v>
      </c>
      <c r="I211" s="204">
        <v>0</v>
      </c>
      <c r="J211" s="204">
        <v>0</v>
      </c>
      <c r="K211" s="204">
        <v>0</v>
      </c>
      <c r="L211" s="204">
        <v>0</v>
      </c>
      <c r="M211" s="204">
        <v>0</v>
      </c>
      <c r="N211" s="204">
        <v>0</v>
      </c>
      <c r="O211" s="204">
        <v>0</v>
      </c>
      <c r="P211" s="204">
        <v>0</v>
      </c>
      <c r="Q211" s="204">
        <v>0</v>
      </c>
      <c r="R211" s="204">
        <v>0</v>
      </c>
      <c r="S211" s="239">
        <v>0</v>
      </c>
      <c r="T211" s="319" t="e">
        <v>#DIV/0!</v>
      </c>
      <c r="U211" s="239">
        <v>0</v>
      </c>
      <c r="V211" s="239">
        <v>0</v>
      </c>
      <c r="W211" s="239">
        <v>0</v>
      </c>
      <c r="X211" s="239">
        <v>0</v>
      </c>
      <c r="Y211" s="239">
        <v>0</v>
      </c>
      <c r="Z211" s="239">
        <v>0</v>
      </c>
    </row>
    <row r="212" spans="1:26" x14ac:dyDescent="0.3">
      <c r="A212" s="322" t="s">
        <v>627</v>
      </c>
      <c r="B212" s="204">
        <v>0</v>
      </c>
      <c r="C212" s="204">
        <v>0</v>
      </c>
      <c r="D212" s="204">
        <v>0</v>
      </c>
      <c r="E212" s="204">
        <v>0</v>
      </c>
      <c r="F212" s="204">
        <v>0</v>
      </c>
      <c r="G212" s="204">
        <v>0</v>
      </c>
      <c r="H212" s="204">
        <v>0</v>
      </c>
      <c r="I212" s="204">
        <v>0</v>
      </c>
      <c r="J212" s="204">
        <v>0</v>
      </c>
      <c r="K212" s="204">
        <v>0</v>
      </c>
      <c r="L212" s="204">
        <v>0</v>
      </c>
      <c r="M212" s="204">
        <v>0</v>
      </c>
      <c r="N212" s="204">
        <v>0</v>
      </c>
      <c r="O212" s="204">
        <v>0</v>
      </c>
      <c r="P212" s="204">
        <v>0</v>
      </c>
      <c r="Q212" s="204">
        <v>0</v>
      </c>
      <c r="R212" s="204">
        <v>0</v>
      </c>
      <c r="S212" s="239">
        <v>0</v>
      </c>
      <c r="T212" s="319" t="e">
        <v>#DIV/0!</v>
      </c>
      <c r="U212" s="239">
        <v>0</v>
      </c>
      <c r="V212" s="239">
        <v>0</v>
      </c>
      <c r="W212" s="239">
        <v>0</v>
      </c>
      <c r="X212" s="239">
        <v>0</v>
      </c>
      <c r="Y212" s="239">
        <v>0</v>
      </c>
      <c r="Z212" s="239">
        <v>0</v>
      </c>
    </row>
    <row r="213" spans="1:26" x14ac:dyDescent="0.3">
      <c r="A213" s="322" t="s">
        <v>628</v>
      </c>
      <c r="B213" s="204">
        <v>0</v>
      </c>
      <c r="C213" s="204">
        <v>0</v>
      </c>
      <c r="D213" s="204">
        <v>0</v>
      </c>
      <c r="E213" s="204">
        <v>0</v>
      </c>
      <c r="F213" s="204">
        <v>0</v>
      </c>
      <c r="G213" s="204">
        <v>0</v>
      </c>
      <c r="H213" s="204">
        <v>0</v>
      </c>
      <c r="I213" s="204">
        <v>0</v>
      </c>
      <c r="J213" s="204">
        <v>0</v>
      </c>
      <c r="K213" s="204">
        <v>0</v>
      </c>
      <c r="L213" s="204">
        <v>0</v>
      </c>
      <c r="M213" s="204">
        <v>0</v>
      </c>
      <c r="N213" s="204">
        <v>0</v>
      </c>
      <c r="O213" s="204">
        <v>0</v>
      </c>
      <c r="P213" s="204">
        <v>0</v>
      </c>
      <c r="Q213" s="204">
        <v>0</v>
      </c>
      <c r="R213" s="204">
        <v>0</v>
      </c>
      <c r="S213" s="239">
        <v>0</v>
      </c>
      <c r="T213" s="319" t="e">
        <v>#DIV/0!</v>
      </c>
      <c r="U213" s="239">
        <v>0</v>
      </c>
      <c r="V213" s="239">
        <v>0</v>
      </c>
      <c r="W213" s="239">
        <v>0</v>
      </c>
      <c r="X213" s="239">
        <v>0</v>
      </c>
      <c r="Y213" s="239">
        <v>0</v>
      </c>
      <c r="Z213" s="239">
        <v>0</v>
      </c>
    </row>
    <row r="214" spans="1:26" x14ac:dyDescent="0.3">
      <c r="A214" s="314" t="s">
        <v>629</v>
      </c>
      <c r="B214" s="315">
        <v>0</v>
      </c>
      <c r="C214" s="315">
        <v>0</v>
      </c>
      <c r="D214" s="315">
        <v>0</v>
      </c>
      <c r="E214" s="315">
        <v>0</v>
      </c>
      <c r="F214" s="315">
        <v>0</v>
      </c>
      <c r="G214" s="315">
        <v>0</v>
      </c>
      <c r="H214" s="315">
        <v>0</v>
      </c>
      <c r="I214" s="315">
        <v>0</v>
      </c>
      <c r="J214" s="315">
        <v>0</v>
      </c>
      <c r="K214" s="315">
        <v>0</v>
      </c>
      <c r="L214" s="315">
        <v>0</v>
      </c>
      <c r="M214" s="315">
        <v>0</v>
      </c>
      <c r="N214" s="315">
        <v>0</v>
      </c>
      <c r="O214" s="315">
        <v>0</v>
      </c>
      <c r="P214" s="315">
        <v>0</v>
      </c>
      <c r="Q214" s="315">
        <v>0</v>
      </c>
      <c r="R214" s="315">
        <v>0</v>
      </c>
      <c r="S214" s="316">
        <v>0</v>
      </c>
      <c r="T214" s="317" t="e">
        <v>#DIV/0!</v>
      </c>
      <c r="U214" s="316">
        <v>0</v>
      </c>
      <c r="V214" s="316">
        <v>0</v>
      </c>
      <c r="W214" s="316">
        <v>0</v>
      </c>
      <c r="X214" s="316">
        <v>0</v>
      </c>
      <c r="Y214" s="316">
        <v>0</v>
      </c>
      <c r="Z214" s="316">
        <v>0</v>
      </c>
    </row>
    <row r="215" spans="1:26" x14ac:dyDescent="0.3">
      <c r="A215" s="322" t="s">
        <v>630</v>
      </c>
      <c r="B215" s="204">
        <v>0</v>
      </c>
      <c r="C215" s="204">
        <v>0</v>
      </c>
      <c r="D215" s="204">
        <v>0</v>
      </c>
      <c r="E215" s="204">
        <v>0</v>
      </c>
      <c r="F215" s="204">
        <v>0</v>
      </c>
      <c r="G215" s="204">
        <v>0</v>
      </c>
      <c r="H215" s="204">
        <v>0</v>
      </c>
      <c r="I215" s="204">
        <v>0</v>
      </c>
      <c r="J215" s="204">
        <v>0</v>
      </c>
      <c r="K215" s="204">
        <v>0</v>
      </c>
      <c r="L215" s="204">
        <v>0</v>
      </c>
      <c r="M215" s="204">
        <v>0</v>
      </c>
      <c r="N215" s="204">
        <v>0</v>
      </c>
      <c r="O215" s="204">
        <v>0</v>
      </c>
      <c r="P215" s="204">
        <v>0</v>
      </c>
      <c r="Q215" s="204">
        <v>0</v>
      </c>
      <c r="R215" s="204">
        <v>0</v>
      </c>
      <c r="S215" s="239">
        <v>0</v>
      </c>
      <c r="T215" s="319" t="e">
        <v>#DIV/0!</v>
      </c>
      <c r="U215" s="239">
        <v>0</v>
      </c>
      <c r="V215" s="239">
        <v>0</v>
      </c>
      <c r="W215" s="239">
        <v>0</v>
      </c>
      <c r="X215" s="239">
        <v>0</v>
      </c>
      <c r="Y215" s="239">
        <v>0</v>
      </c>
      <c r="Z215" s="239">
        <v>0</v>
      </c>
    </row>
    <row r="216" spans="1:26" x14ac:dyDescent="0.3">
      <c r="A216" s="322" t="s">
        <v>631</v>
      </c>
      <c r="B216" s="204">
        <v>0</v>
      </c>
      <c r="C216" s="204">
        <v>0</v>
      </c>
      <c r="D216" s="204">
        <v>0</v>
      </c>
      <c r="E216" s="204">
        <v>0</v>
      </c>
      <c r="F216" s="204">
        <v>0</v>
      </c>
      <c r="G216" s="204">
        <v>0</v>
      </c>
      <c r="H216" s="204">
        <v>0</v>
      </c>
      <c r="I216" s="204">
        <v>0</v>
      </c>
      <c r="J216" s="204">
        <v>0</v>
      </c>
      <c r="K216" s="204">
        <v>0</v>
      </c>
      <c r="L216" s="204">
        <v>0</v>
      </c>
      <c r="M216" s="204">
        <v>0</v>
      </c>
      <c r="N216" s="204">
        <v>0</v>
      </c>
      <c r="O216" s="204">
        <v>0</v>
      </c>
      <c r="P216" s="204">
        <v>0</v>
      </c>
      <c r="Q216" s="204">
        <v>0</v>
      </c>
      <c r="R216" s="204">
        <v>0</v>
      </c>
      <c r="S216" s="239">
        <v>0</v>
      </c>
      <c r="T216" s="319" t="e">
        <v>#DIV/0!</v>
      </c>
      <c r="U216" s="239">
        <v>0</v>
      </c>
      <c r="V216" s="239">
        <v>0</v>
      </c>
      <c r="W216" s="239">
        <v>0</v>
      </c>
      <c r="X216" s="239">
        <v>0</v>
      </c>
      <c r="Y216" s="239">
        <v>0</v>
      </c>
      <c r="Z216" s="239">
        <v>0</v>
      </c>
    </row>
    <row r="217" spans="1:26" x14ac:dyDescent="0.3">
      <c r="A217" s="322" t="s">
        <v>632</v>
      </c>
      <c r="B217" s="204">
        <v>0</v>
      </c>
      <c r="C217" s="204">
        <v>0</v>
      </c>
      <c r="D217" s="204">
        <v>0</v>
      </c>
      <c r="E217" s="204">
        <v>0</v>
      </c>
      <c r="F217" s="204">
        <v>0</v>
      </c>
      <c r="G217" s="204">
        <v>0</v>
      </c>
      <c r="H217" s="204">
        <v>0</v>
      </c>
      <c r="I217" s="204">
        <v>0</v>
      </c>
      <c r="J217" s="204">
        <v>0</v>
      </c>
      <c r="K217" s="204">
        <v>0</v>
      </c>
      <c r="L217" s="204">
        <v>0</v>
      </c>
      <c r="M217" s="204">
        <v>0</v>
      </c>
      <c r="N217" s="204">
        <v>0</v>
      </c>
      <c r="O217" s="204">
        <v>0</v>
      </c>
      <c r="P217" s="204">
        <v>0</v>
      </c>
      <c r="Q217" s="204">
        <v>0</v>
      </c>
      <c r="R217" s="204">
        <v>0</v>
      </c>
      <c r="S217" s="239">
        <v>0</v>
      </c>
      <c r="T217" s="319" t="e">
        <v>#DIV/0!</v>
      </c>
      <c r="U217" s="239">
        <v>0</v>
      </c>
      <c r="V217" s="239">
        <v>0</v>
      </c>
      <c r="W217" s="239">
        <v>0</v>
      </c>
      <c r="X217" s="239">
        <v>0</v>
      </c>
      <c r="Y217" s="239">
        <v>0</v>
      </c>
      <c r="Z217" s="239">
        <v>0</v>
      </c>
    </row>
    <row r="218" spans="1:26" x14ac:dyDescent="0.3">
      <c r="A218" s="314" t="s">
        <v>633</v>
      </c>
      <c r="B218" s="315">
        <v>0</v>
      </c>
      <c r="C218" s="315">
        <v>0</v>
      </c>
      <c r="D218" s="315">
        <v>0</v>
      </c>
      <c r="E218" s="315">
        <v>0</v>
      </c>
      <c r="F218" s="315">
        <v>0</v>
      </c>
      <c r="G218" s="315">
        <v>0</v>
      </c>
      <c r="H218" s="315">
        <v>0</v>
      </c>
      <c r="I218" s="315">
        <v>0</v>
      </c>
      <c r="J218" s="315">
        <v>0</v>
      </c>
      <c r="K218" s="315">
        <v>0</v>
      </c>
      <c r="L218" s="315">
        <v>0</v>
      </c>
      <c r="M218" s="315">
        <v>0</v>
      </c>
      <c r="N218" s="315">
        <v>0</v>
      </c>
      <c r="O218" s="315">
        <v>0</v>
      </c>
      <c r="P218" s="315">
        <v>0</v>
      </c>
      <c r="Q218" s="315">
        <v>0</v>
      </c>
      <c r="R218" s="315">
        <v>0</v>
      </c>
      <c r="S218" s="316">
        <v>0</v>
      </c>
      <c r="T218" s="317" t="e">
        <v>#DIV/0!</v>
      </c>
      <c r="U218" s="316">
        <v>0</v>
      </c>
      <c r="V218" s="316">
        <v>0</v>
      </c>
      <c r="W218" s="316">
        <v>0</v>
      </c>
      <c r="X218" s="316">
        <v>0</v>
      </c>
      <c r="Y218" s="316">
        <v>0</v>
      </c>
      <c r="Z218" s="316">
        <v>0</v>
      </c>
    </row>
    <row r="219" spans="1:26" x14ac:dyDescent="0.3">
      <c r="A219" s="322" t="s">
        <v>634</v>
      </c>
      <c r="B219" s="204">
        <v>0</v>
      </c>
      <c r="C219" s="204">
        <v>0</v>
      </c>
      <c r="D219" s="204">
        <v>0</v>
      </c>
      <c r="E219" s="204">
        <v>0</v>
      </c>
      <c r="F219" s="204">
        <v>0</v>
      </c>
      <c r="G219" s="204">
        <v>0</v>
      </c>
      <c r="H219" s="204">
        <v>0</v>
      </c>
      <c r="I219" s="204">
        <v>0</v>
      </c>
      <c r="J219" s="204">
        <v>0</v>
      </c>
      <c r="K219" s="204">
        <v>0</v>
      </c>
      <c r="L219" s="204">
        <v>0</v>
      </c>
      <c r="M219" s="204">
        <v>0</v>
      </c>
      <c r="N219" s="204">
        <v>0</v>
      </c>
      <c r="O219" s="204">
        <v>0</v>
      </c>
      <c r="P219" s="204">
        <v>0</v>
      </c>
      <c r="Q219" s="204">
        <v>0</v>
      </c>
      <c r="R219" s="204">
        <v>0</v>
      </c>
      <c r="S219" s="239">
        <v>0</v>
      </c>
      <c r="T219" s="319" t="e">
        <v>#DIV/0!</v>
      </c>
      <c r="U219" s="239">
        <v>0</v>
      </c>
      <c r="V219" s="239">
        <v>0</v>
      </c>
      <c r="W219" s="239">
        <v>0</v>
      </c>
      <c r="X219" s="239">
        <v>0</v>
      </c>
      <c r="Y219" s="239">
        <v>0</v>
      </c>
      <c r="Z219" s="239">
        <v>0</v>
      </c>
    </row>
    <row r="220" spans="1:26" x14ac:dyDescent="0.3">
      <c r="A220" s="322" t="s">
        <v>635</v>
      </c>
      <c r="B220" s="204">
        <v>0</v>
      </c>
      <c r="C220" s="204">
        <v>0</v>
      </c>
      <c r="D220" s="204">
        <v>0</v>
      </c>
      <c r="E220" s="204">
        <v>0</v>
      </c>
      <c r="F220" s="204">
        <v>0</v>
      </c>
      <c r="G220" s="204">
        <v>0</v>
      </c>
      <c r="H220" s="204">
        <v>0</v>
      </c>
      <c r="I220" s="204">
        <v>0</v>
      </c>
      <c r="J220" s="204">
        <v>0</v>
      </c>
      <c r="K220" s="204">
        <v>0</v>
      </c>
      <c r="L220" s="204">
        <v>0</v>
      </c>
      <c r="M220" s="204">
        <v>0</v>
      </c>
      <c r="N220" s="204">
        <v>0</v>
      </c>
      <c r="O220" s="204">
        <v>0</v>
      </c>
      <c r="P220" s="204">
        <v>0</v>
      </c>
      <c r="Q220" s="204">
        <v>0</v>
      </c>
      <c r="R220" s="204">
        <v>0</v>
      </c>
      <c r="S220" s="239">
        <v>0</v>
      </c>
      <c r="T220" s="319" t="e">
        <v>#DIV/0!</v>
      </c>
      <c r="U220" s="239">
        <v>0</v>
      </c>
      <c r="V220" s="239">
        <v>0</v>
      </c>
      <c r="W220" s="239">
        <v>0</v>
      </c>
      <c r="X220" s="239">
        <v>0</v>
      </c>
      <c r="Y220" s="239">
        <v>0</v>
      </c>
      <c r="Z220" s="239">
        <v>0</v>
      </c>
    </row>
    <row r="221" spans="1:26" x14ac:dyDescent="0.3">
      <c r="A221" s="322" t="s">
        <v>636</v>
      </c>
      <c r="B221" s="204">
        <v>0</v>
      </c>
      <c r="C221" s="204">
        <v>0</v>
      </c>
      <c r="D221" s="204">
        <v>0</v>
      </c>
      <c r="E221" s="204">
        <v>0</v>
      </c>
      <c r="F221" s="204">
        <v>0</v>
      </c>
      <c r="G221" s="204">
        <v>0</v>
      </c>
      <c r="H221" s="204">
        <v>0</v>
      </c>
      <c r="I221" s="204">
        <v>0</v>
      </c>
      <c r="J221" s="204">
        <v>0</v>
      </c>
      <c r="K221" s="204">
        <v>0</v>
      </c>
      <c r="L221" s="204">
        <v>0</v>
      </c>
      <c r="M221" s="204">
        <v>0</v>
      </c>
      <c r="N221" s="204">
        <v>0</v>
      </c>
      <c r="O221" s="204">
        <v>0</v>
      </c>
      <c r="P221" s="204">
        <v>0</v>
      </c>
      <c r="Q221" s="204">
        <v>0</v>
      </c>
      <c r="R221" s="204">
        <v>0</v>
      </c>
      <c r="S221" s="239">
        <v>0</v>
      </c>
      <c r="T221" s="319" t="e">
        <v>#DIV/0!</v>
      </c>
      <c r="U221" s="239">
        <v>0</v>
      </c>
      <c r="V221" s="239">
        <v>0</v>
      </c>
      <c r="W221" s="239">
        <v>0</v>
      </c>
      <c r="X221" s="239">
        <v>0</v>
      </c>
      <c r="Y221" s="239">
        <v>0</v>
      </c>
      <c r="Z221" s="239">
        <v>0</v>
      </c>
    </row>
    <row r="222" spans="1:26" x14ac:dyDescent="0.3">
      <c r="A222" s="314" t="s">
        <v>637</v>
      </c>
      <c r="B222" s="315">
        <v>0</v>
      </c>
      <c r="C222" s="315">
        <v>0</v>
      </c>
      <c r="D222" s="315">
        <v>0</v>
      </c>
      <c r="E222" s="315">
        <v>0</v>
      </c>
      <c r="F222" s="315">
        <v>0</v>
      </c>
      <c r="G222" s="315">
        <v>0</v>
      </c>
      <c r="H222" s="315">
        <v>0</v>
      </c>
      <c r="I222" s="315">
        <v>0</v>
      </c>
      <c r="J222" s="315">
        <v>0</v>
      </c>
      <c r="K222" s="315">
        <v>0</v>
      </c>
      <c r="L222" s="315">
        <v>0</v>
      </c>
      <c r="M222" s="315">
        <v>0</v>
      </c>
      <c r="N222" s="315">
        <v>0</v>
      </c>
      <c r="O222" s="315">
        <v>0</v>
      </c>
      <c r="P222" s="315">
        <v>0</v>
      </c>
      <c r="Q222" s="315">
        <v>0</v>
      </c>
      <c r="R222" s="315">
        <v>0</v>
      </c>
      <c r="S222" s="316">
        <v>0</v>
      </c>
      <c r="T222" s="317" t="e">
        <v>#DIV/0!</v>
      </c>
      <c r="U222" s="316">
        <v>0</v>
      </c>
      <c r="V222" s="316">
        <v>0</v>
      </c>
      <c r="W222" s="316">
        <v>0</v>
      </c>
      <c r="X222" s="316">
        <v>0</v>
      </c>
      <c r="Y222" s="316">
        <v>0</v>
      </c>
      <c r="Z222" s="316">
        <v>0</v>
      </c>
    </row>
    <row r="223" spans="1:26" x14ac:dyDescent="0.3">
      <c r="A223" s="322" t="s">
        <v>638</v>
      </c>
      <c r="B223" s="204">
        <v>0</v>
      </c>
      <c r="C223" s="204">
        <v>0</v>
      </c>
      <c r="D223" s="204">
        <v>0</v>
      </c>
      <c r="E223" s="204">
        <v>0</v>
      </c>
      <c r="F223" s="204">
        <v>0</v>
      </c>
      <c r="G223" s="204">
        <v>0</v>
      </c>
      <c r="H223" s="204">
        <v>0</v>
      </c>
      <c r="I223" s="204">
        <v>0</v>
      </c>
      <c r="J223" s="204">
        <v>0</v>
      </c>
      <c r="K223" s="204">
        <v>0</v>
      </c>
      <c r="L223" s="204">
        <v>0</v>
      </c>
      <c r="M223" s="204">
        <v>0</v>
      </c>
      <c r="N223" s="204">
        <v>0</v>
      </c>
      <c r="O223" s="204">
        <v>0</v>
      </c>
      <c r="P223" s="204">
        <v>0</v>
      </c>
      <c r="Q223" s="204">
        <v>0</v>
      </c>
      <c r="R223" s="204">
        <v>0</v>
      </c>
      <c r="S223" s="239">
        <v>0</v>
      </c>
      <c r="T223" s="319" t="e">
        <v>#DIV/0!</v>
      </c>
      <c r="U223" s="239">
        <v>0</v>
      </c>
      <c r="V223" s="239">
        <v>0</v>
      </c>
      <c r="W223" s="239">
        <v>0</v>
      </c>
      <c r="X223" s="239">
        <v>0</v>
      </c>
      <c r="Y223" s="239">
        <v>0</v>
      </c>
      <c r="Z223" s="239">
        <v>0</v>
      </c>
    </row>
    <row r="224" spans="1:26" x14ac:dyDescent="0.3">
      <c r="A224" s="322" t="s">
        <v>639</v>
      </c>
      <c r="B224" s="204">
        <v>0</v>
      </c>
      <c r="C224" s="204">
        <v>0</v>
      </c>
      <c r="D224" s="204">
        <v>0</v>
      </c>
      <c r="E224" s="204">
        <v>0</v>
      </c>
      <c r="F224" s="204">
        <v>0</v>
      </c>
      <c r="G224" s="204">
        <v>0</v>
      </c>
      <c r="H224" s="204">
        <v>0</v>
      </c>
      <c r="I224" s="204">
        <v>0</v>
      </c>
      <c r="J224" s="204">
        <v>0</v>
      </c>
      <c r="K224" s="204">
        <v>0</v>
      </c>
      <c r="L224" s="204">
        <v>0</v>
      </c>
      <c r="M224" s="204">
        <v>0</v>
      </c>
      <c r="N224" s="204">
        <v>0</v>
      </c>
      <c r="O224" s="204">
        <v>0</v>
      </c>
      <c r="P224" s="204">
        <v>0</v>
      </c>
      <c r="Q224" s="204">
        <v>0</v>
      </c>
      <c r="R224" s="204">
        <v>0</v>
      </c>
      <c r="S224" s="239">
        <v>0</v>
      </c>
      <c r="T224" s="319" t="e">
        <v>#DIV/0!</v>
      </c>
      <c r="U224" s="239">
        <v>0</v>
      </c>
      <c r="V224" s="239">
        <v>0</v>
      </c>
      <c r="W224" s="239">
        <v>0</v>
      </c>
      <c r="X224" s="239">
        <v>0</v>
      </c>
      <c r="Y224" s="239">
        <v>0</v>
      </c>
      <c r="Z224" s="239">
        <v>0</v>
      </c>
    </row>
    <row r="225" spans="1:26" x14ac:dyDescent="0.3">
      <c r="A225" s="322" t="s">
        <v>640</v>
      </c>
      <c r="B225" s="204">
        <v>0</v>
      </c>
      <c r="C225" s="204">
        <v>0</v>
      </c>
      <c r="D225" s="204">
        <v>0</v>
      </c>
      <c r="E225" s="204">
        <v>0</v>
      </c>
      <c r="F225" s="204">
        <v>0</v>
      </c>
      <c r="G225" s="204">
        <v>0</v>
      </c>
      <c r="H225" s="204">
        <v>0</v>
      </c>
      <c r="I225" s="204">
        <v>0</v>
      </c>
      <c r="J225" s="204">
        <v>0</v>
      </c>
      <c r="K225" s="204">
        <v>0</v>
      </c>
      <c r="L225" s="204">
        <v>0</v>
      </c>
      <c r="M225" s="204">
        <v>0</v>
      </c>
      <c r="N225" s="204">
        <v>0</v>
      </c>
      <c r="O225" s="204">
        <v>0</v>
      </c>
      <c r="P225" s="204">
        <v>0</v>
      </c>
      <c r="Q225" s="204">
        <v>0</v>
      </c>
      <c r="R225" s="204">
        <v>0</v>
      </c>
      <c r="S225" s="239">
        <v>0</v>
      </c>
      <c r="T225" s="319" t="e">
        <v>#DIV/0!</v>
      </c>
      <c r="U225" s="239">
        <v>0</v>
      </c>
      <c r="V225" s="239">
        <v>0</v>
      </c>
      <c r="W225" s="239">
        <v>0</v>
      </c>
      <c r="X225" s="239">
        <v>0</v>
      </c>
      <c r="Y225" s="239">
        <v>0</v>
      </c>
      <c r="Z225" s="239">
        <v>0</v>
      </c>
    </row>
    <row r="226" spans="1:26" x14ac:dyDescent="0.3">
      <c r="A226" s="322" t="s">
        <v>641</v>
      </c>
      <c r="B226" s="204">
        <v>0</v>
      </c>
      <c r="C226" s="204">
        <v>0</v>
      </c>
      <c r="D226" s="204">
        <v>0</v>
      </c>
      <c r="E226" s="204">
        <v>0</v>
      </c>
      <c r="F226" s="204">
        <v>0</v>
      </c>
      <c r="G226" s="204">
        <v>0</v>
      </c>
      <c r="H226" s="204">
        <v>0</v>
      </c>
      <c r="I226" s="204">
        <v>0</v>
      </c>
      <c r="J226" s="204">
        <v>0</v>
      </c>
      <c r="K226" s="204">
        <v>0</v>
      </c>
      <c r="L226" s="204">
        <v>0</v>
      </c>
      <c r="M226" s="204">
        <v>0</v>
      </c>
      <c r="N226" s="204">
        <v>0</v>
      </c>
      <c r="O226" s="204">
        <v>0</v>
      </c>
      <c r="P226" s="204">
        <v>0</v>
      </c>
      <c r="Q226" s="204">
        <v>0</v>
      </c>
      <c r="R226" s="204">
        <v>0</v>
      </c>
      <c r="S226" s="239">
        <v>0</v>
      </c>
      <c r="T226" s="319" t="e">
        <v>#DIV/0!</v>
      </c>
      <c r="U226" s="239">
        <v>0</v>
      </c>
      <c r="V226" s="239">
        <v>0</v>
      </c>
      <c r="W226" s="239">
        <v>0</v>
      </c>
      <c r="X226" s="239">
        <v>0</v>
      </c>
      <c r="Y226" s="239">
        <v>0</v>
      </c>
      <c r="Z226" s="239">
        <v>0</v>
      </c>
    </row>
    <row r="227" spans="1:26" x14ac:dyDescent="0.3">
      <c r="A227" s="322" t="s">
        <v>642</v>
      </c>
      <c r="B227" s="204">
        <v>0</v>
      </c>
      <c r="C227" s="204">
        <v>0</v>
      </c>
      <c r="D227" s="204">
        <v>0</v>
      </c>
      <c r="E227" s="204">
        <v>0</v>
      </c>
      <c r="F227" s="204">
        <v>0</v>
      </c>
      <c r="G227" s="204">
        <v>0</v>
      </c>
      <c r="H227" s="204">
        <v>0</v>
      </c>
      <c r="I227" s="204">
        <v>0</v>
      </c>
      <c r="J227" s="204">
        <v>0</v>
      </c>
      <c r="K227" s="204">
        <v>0</v>
      </c>
      <c r="L227" s="204">
        <v>0</v>
      </c>
      <c r="M227" s="204">
        <v>0</v>
      </c>
      <c r="N227" s="204">
        <v>0</v>
      </c>
      <c r="O227" s="204">
        <v>0</v>
      </c>
      <c r="P227" s="204">
        <v>0</v>
      </c>
      <c r="Q227" s="204">
        <v>0</v>
      </c>
      <c r="R227" s="204">
        <v>0</v>
      </c>
      <c r="S227" s="239">
        <v>0</v>
      </c>
      <c r="T227" s="319" t="e">
        <v>#DIV/0!</v>
      </c>
      <c r="U227" s="239">
        <v>0</v>
      </c>
      <c r="V227" s="239">
        <v>0</v>
      </c>
      <c r="W227" s="239">
        <v>0</v>
      </c>
      <c r="X227" s="239">
        <v>0</v>
      </c>
      <c r="Y227" s="239">
        <v>0</v>
      </c>
      <c r="Z227" s="239">
        <v>0</v>
      </c>
    </row>
    <row r="228" spans="1:26" x14ac:dyDescent="0.3">
      <c r="A228" s="322" t="s">
        <v>643</v>
      </c>
      <c r="B228" s="204">
        <v>0</v>
      </c>
      <c r="C228" s="204">
        <v>0</v>
      </c>
      <c r="D228" s="204">
        <v>0</v>
      </c>
      <c r="E228" s="204">
        <v>0</v>
      </c>
      <c r="F228" s="204">
        <v>0</v>
      </c>
      <c r="G228" s="204">
        <v>0</v>
      </c>
      <c r="H228" s="204">
        <v>0</v>
      </c>
      <c r="I228" s="204">
        <v>0</v>
      </c>
      <c r="J228" s="204">
        <v>0</v>
      </c>
      <c r="K228" s="204">
        <v>0</v>
      </c>
      <c r="L228" s="204">
        <v>0</v>
      </c>
      <c r="M228" s="204">
        <v>0</v>
      </c>
      <c r="N228" s="204">
        <v>0</v>
      </c>
      <c r="O228" s="204">
        <v>0</v>
      </c>
      <c r="P228" s="204">
        <v>0</v>
      </c>
      <c r="Q228" s="204">
        <v>0</v>
      </c>
      <c r="R228" s="204">
        <v>0</v>
      </c>
      <c r="S228" s="239">
        <v>0</v>
      </c>
      <c r="T228" s="319" t="e">
        <v>#DIV/0!</v>
      </c>
      <c r="U228" s="239">
        <v>0</v>
      </c>
      <c r="V228" s="239">
        <v>0</v>
      </c>
      <c r="W228" s="239">
        <v>0</v>
      </c>
      <c r="X228" s="239">
        <v>0</v>
      </c>
      <c r="Y228" s="239">
        <v>0</v>
      </c>
      <c r="Z228" s="239">
        <v>0</v>
      </c>
    </row>
    <row r="229" spans="1:26" x14ac:dyDescent="0.3">
      <c r="A229" s="322" t="s">
        <v>644</v>
      </c>
      <c r="B229" s="204">
        <v>0</v>
      </c>
      <c r="C229" s="204">
        <v>0</v>
      </c>
      <c r="D229" s="204">
        <v>0</v>
      </c>
      <c r="E229" s="204">
        <v>0</v>
      </c>
      <c r="F229" s="204">
        <v>0</v>
      </c>
      <c r="G229" s="204">
        <v>0</v>
      </c>
      <c r="H229" s="204">
        <v>0</v>
      </c>
      <c r="I229" s="204">
        <v>0</v>
      </c>
      <c r="J229" s="204">
        <v>0</v>
      </c>
      <c r="K229" s="204">
        <v>0</v>
      </c>
      <c r="L229" s="204">
        <v>0</v>
      </c>
      <c r="M229" s="204">
        <v>0</v>
      </c>
      <c r="N229" s="204">
        <v>0</v>
      </c>
      <c r="O229" s="204">
        <v>0</v>
      </c>
      <c r="P229" s="204">
        <v>0</v>
      </c>
      <c r="Q229" s="204">
        <v>0</v>
      </c>
      <c r="R229" s="204">
        <v>0</v>
      </c>
      <c r="S229" s="239">
        <v>0</v>
      </c>
      <c r="T229" s="319" t="e">
        <v>#DIV/0!</v>
      </c>
      <c r="U229" s="239">
        <v>0</v>
      </c>
      <c r="V229" s="239">
        <v>0</v>
      </c>
      <c r="W229" s="239">
        <v>0</v>
      </c>
      <c r="X229" s="239">
        <v>0</v>
      </c>
      <c r="Y229" s="239">
        <v>0</v>
      </c>
      <c r="Z229" s="239">
        <v>0</v>
      </c>
    </row>
    <row r="230" spans="1:26" s="321" customFormat="1" x14ac:dyDescent="0.3">
      <c r="A230" s="314" t="s">
        <v>645</v>
      </c>
      <c r="B230" s="320">
        <v>0</v>
      </c>
      <c r="C230" s="320">
        <v>0</v>
      </c>
      <c r="D230" s="320">
        <v>0</v>
      </c>
      <c r="E230" s="320">
        <v>0</v>
      </c>
      <c r="F230" s="320">
        <v>0</v>
      </c>
      <c r="G230" s="320">
        <v>0</v>
      </c>
      <c r="H230" s="320">
        <v>0</v>
      </c>
      <c r="I230" s="320">
        <v>0</v>
      </c>
      <c r="J230" s="320">
        <v>0</v>
      </c>
      <c r="K230" s="320">
        <v>0</v>
      </c>
      <c r="L230" s="320">
        <v>0</v>
      </c>
      <c r="M230" s="320">
        <v>0</v>
      </c>
      <c r="N230" s="320">
        <v>0</v>
      </c>
      <c r="O230" s="320">
        <v>0</v>
      </c>
      <c r="P230" s="320">
        <v>0</v>
      </c>
      <c r="Q230" s="320">
        <v>0</v>
      </c>
      <c r="R230" s="320">
        <v>0</v>
      </c>
      <c r="S230" s="316">
        <v>0</v>
      </c>
      <c r="T230" s="317" t="e">
        <v>#DIV/0!</v>
      </c>
      <c r="U230" s="316">
        <v>0</v>
      </c>
      <c r="V230" s="316">
        <v>0</v>
      </c>
      <c r="W230" s="316">
        <v>0</v>
      </c>
      <c r="X230" s="316">
        <v>0</v>
      </c>
      <c r="Y230" s="316">
        <v>0</v>
      </c>
      <c r="Z230" s="316">
        <v>0</v>
      </c>
    </row>
    <row r="231" spans="1:26" s="321" customFormat="1" x14ac:dyDescent="0.3">
      <c r="A231" s="314" t="s">
        <v>646</v>
      </c>
      <c r="B231" s="320">
        <v>0</v>
      </c>
      <c r="C231" s="320">
        <v>0</v>
      </c>
      <c r="D231" s="320">
        <v>0</v>
      </c>
      <c r="E231" s="320">
        <v>0</v>
      </c>
      <c r="F231" s="320">
        <v>0</v>
      </c>
      <c r="G231" s="320">
        <v>0</v>
      </c>
      <c r="H231" s="320">
        <v>0</v>
      </c>
      <c r="I231" s="320">
        <v>0</v>
      </c>
      <c r="J231" s="320">
        <v>0</v>
      </c>
      <c r="K231" s="320">
        <v>0</v>
      </c>
      <c r="L231" s="320">
        <v>0</v>
      </c>
      <c r="M231" s="320">
        <v>0</v>
      </c>
      <c r="N231" s="320">
        <v>0</v>
      </c>
      <c r="O231" s="320">
        <v>0</v>
      </c>
      <c r="P231" s="320">
        <v>0</v>
      </c>
      <c r="Q231" s="320">
        <v>0</v>
      </c>
      <c r="R231" s="320">
        <v>0</v>
      </c>
      <c r="S231" s="316">
        <v>0</v>
      </c>
      <c r="T231" s="317" t="e">
        <v>#DIV/0!</v>
      </c>
      <c r="U231" s="316">
        <v>0</v>
      </c>
      <c r="V231" s="316">
        <v>0</v>
      </c>
      <c r="W231" s="316">
        <v>0</v>
      </c>
      <c r="X231" s="316">
        <v>0</v>
      </c>
      <c r="Y231" s="316">
        <v>0</v>
      </c>
      <c r="Z231" s="316">
        <v>0</v>
      </c>
    </row>
    <row r="232" spans="1:26" s="321" customFormat="1" x14ac:dyDescent="0.3">
      <c r="A232" s="314" t="s">
        <v>647</v>
      </c>
      <c r="B232" s="320">
        <v>0</v>
      </c>
      <c r="C232" s="320">
        <v>0</v>
      </c>
      <c r="D232" s="320">
        <v>0</v>
      </c>
      <c r="E232" s="320">
        <v>0</v>
      </c>
      <c r="F232" s="320">
        <v>0</v>
      </c>
      <c r="G232" s="320">
        <v>0</v>
      </c>
      <c r="H232" s="320">
        <v>0</v>
      </c>
      <c r="I232" s="320">
        <v>0</v>
      </c>
      <c r="J232" s="320">
        <v>0</v>
      </c>
      <c r="K232" s="320">
        <v>0</v>
      </c>
      <c r="L232" s="320">
        <v>0</v>
      </c>
      <c r="M232" s="320">
        <v>0</v>
      </c>
      <c r="N232" s="320">
        <v>0</v>
      </c>
      <c r="O232" s="320">
        <v>0</v>
      </c>
      <c r="P232" s="320">
        <v>0</v>
      </c>
      <c r="Q232" s="320">
        <v>0</v>
      </c>
      <c r="R232" s="320">
        <v>0</v>
      </c>
      <c r="S232" s="316">
        <v>0</v>
      </c>
      <c r="T232" s="317" t="e">
        <v>#DIV/0!</v>
      </c>
      <c r="U232" s="316">
        <v>0</v>
      </c>
      <c r="V232" s="316">
        <v>0</v>
      </c>
      <c r="W232" s="316">
        <v>0</v>
      </c>
      <c r="X232" s="316">
        <v>0</v>
      </c>
      <c r="Y232" s="316">
        <v>0</v>
      </c>
      <c r="Z232" s="316">
        <v>0</v>
      </c>
    </row>
    <row r="233" spans="1:26" s="321" customFormat="1" x14ac:dyDescent="0.3">
      <c r="A233" s="314" t="s">
        <v>648</v>
      </c>
      <c r="B233" s="320">
        <v>0</v>
      </c>
      <c r="C233" s="320">
        <v>0</v>
      </c>
      <c r="D233" s="320">
        <v>0</v>
      </c>
      <c r="E233" s="320">
        <v>0</v>
      </c>
      <c r="F233" s="320">
        <v>0</v>
      </c>
      <c r="G233" s="320">
        <v>0</v>
      </c>
      <c r="H233" s="320">
        <v>0</v>
      </c>
      <c r="I233" s="320">
        <v>0</v>
      </c>
      <c r="J233" s="320">
        <v>0</v>
      </c>
      <c r="K233" s="320">
        <v>0</v>
      </c>
      <c r="L233" s="320">
        <v>0</v>
      </c>
      <c r="M233" s="320">
        <v>0</v>
      </c>
      <c r="N233" s="320">
        <v>0</v>
      </c>
      <c r="O233" s="320">
        <v>0</v>
      </c>
      <c r="P233" s="320">
        <v>0</v>
      </c>
      <c r="Q233" s="320">
        <v>0</v>
      </c>
      <c r="R233" s="320">
        <v>0</v>
      </c>
      <c r="S233" s="316">
        <v>0</v>
      </c>
      <c r="T233" s="317" t="e">
        <v>#DIV/0!</v>
      </c>
      <c r="U233" s="316">
        <v>0</v>
      </c>
      <c r="V233" s="316">
        <v>0</v>
      </c>
      <c r="W233" s="316">
        <v>0</v>
      </c>
      <c r="X233" s="316">
        <v>0</v>
      </c>
      <c r="Y233" s="316">
        <v>0</v>
      </c>
      <c r="Z233" s="316">
        <v>0</v>
      </c>
    </row>
    <row r="234" spans="1:26" x14ac:dyDescent="0.3">
      <c r="A234" s="314" t="s">
        <v>649</v>
      </c>
      <c r="B234" s="315">
        <v>0</v>
      </c>
      <c r="C234" s="315">
        <v>0</v>
      </c>
      <c r="D234" s="315">
        <v>0</v>
      </c>
      <c r="E234" s="315">
        <v>0</v>
      </c>
      <c r="F234" s="315">
        <v>0</v>
      </c>
      <c r="G234" s="315">
        <v>0</v>
      </c>
      <c r="H234" s="315">
        <v>0</v>
      </c>
      <c r="I234" s="315">
        <v>0</v>
      </c>
      <c r="J234" s="315">
        <v>0</v>
      </c>
      <c r="K234" s="315">
        <v>0</v>
      </c>
      <c r="L234" s="315">
        <v>0</v>
      </c>
      <c r="M234" s="315">
        <v>0</v>
      </c>
      <c r="N234" s="315">
        <v>0</v>
      </c>
      <c r="O234" s="315">
        <v>0</v>
      </c>
      <c r="P234" s="315">
        <v>0</v>
      </c>
      <c r="Q234" s="315">
        <v>0</v>
      </c>
      <c r="R234" s="315">
        <v>0</v>
      </c>
      <c r="S234" s="316">
        <v>0</v>
      </c>
      <c r="T234" s="317" t="e">
        <v>#DIV/0!</v>
      </c>
      <c r="U234" s="316">
        <v>0</v>
      </c>
      <c r="V234" s="316">
        <v>0</v>
      </c>
      <c r="W234" s="316">
        <v>0</v>
      </c>
      <c r="X234" s="316">
        <v>0</v>
      </c>
      <c r="Y234" s="316">
        <v>0</v>
      </c>
      <c r="Z234" s="316">
        <v>0</v>
      </c>
    </row>
    <row r="235" spans="1:26" x14ac:dyDescent="0.3">
      <c r="A235" s="322" t="s">
        <v>650</v>
      </c>
      <c r="B235" s="323">
        <v>0</v>
      </c>
      <c r="C235" s="323">
        <v>0</v>
      </c>
      <c r="D235" s="323">
        <v>0</v>
      </c>
      <c r="E235" s="323">
        <v>0</v>
      </c>
      <c r="F235" s="323">
        <v>0</v>
      </c>
      <c r="G235" s="323">
        <v>0</v>
      </c>
      <c r="H235" s="323">
        <v>0</v>
      </c>
      <c r="I235" s="323">
        <v>0</v>
      </c>
      <c r="J235" s="323">
        <v>0</v>
      </c>
      <c r="K235" s="323">
        <v>0</v>
      </c>
      <c r="L235" s="323">
        <v>0</v>
      </c>
      <c r="M235" s="323">
        <v>0</v>
      </c>
      <c r="N235" s="323">
        <v>0</v>
      </c>
      <c r="O235" s="323">
        <v>0</v>
      </c>
      <c r="P235" s="323">
        <v>0</v>
      </c>
      <c r="Q235" s="323">
        <v>0</v>
      </c>
      <c r="R235" s="323">
        <v>0</v>
      </c>
      <c r="S235" s="239">
        <v>0</v>
      </c>
      <c r="T235" s="319" t="e">
        <v>#DIV/0!</v>
      </c>
      <c r="U235" s="239">
        <v>0</v>
      </c>
      <c r="V235" s="239">
        <v>0</v>
      </c>
      <c r="W235" s="239">
        <v>0</v>
      </c>
      <c r="X235" s="239">
        <v>0</v>
      </c>
      <c r="Y235" s="239">
        <v>0</v>
      </c>
      <c r="Z235" s="239">
        <v>0</v>
      </c>
    </row>
    <row r="236" spans="1:26" x14ac:dyDescent="0.3">
      <c r="A236" s="324" t="s">
        <v>651</v>
      </c>
      <c r="B236" s="323">
        <v>0</v>
      </c>
      <c r="C236" s="323">
        <v>0</v>
      </c>
      <c r="D236" s="323">
        <v>0</v>
      </c>
      <c r="E236" s="323">
        <v>0</v>
      </c>
      <c r="F236" s="323">
        <v>0</v>
      </c>
      <c r="G236" s="323">
        <v>0</v>
      </c>
      <c r="H236" s="323">
        <v>0</v>
      </c>
      <c r="I236" s="323">
        <v>0</v>
      </c>
      <c r="J236" s="323">
        <v>0</v>
      </c>
      <c r="K236" s="323">
        <v>0</v>
      </c>
      <c r="L236" s="323">
        <v>0</v>
      </c>
      <c r="M236" s="323">
        <v>0</v>
      </c>
      <c r="N236" s="323">
        <v>0</v>
      </c>
      <c r="O236" s="323">
        <v>0</v>
      </c>
      <c r="P236" s="323">
        <v>0</v>
      </c>
      <c r="Q236" s="323">
        <v>0</v>
      </c>
      <c r="R236" s="323">
        <v>0</v>
      </c>
      <c r="S236" s="239">
        <v>0</v>
      </c>
      <c r="T236" s="319" t="e">
        <v>#DIV/0!</v>
      </c>
      <c r="U236" s="239">
        <v>0</v>
      </c>
      <c r="V236" s="239">
        <v>0</v>
      </c>
      <c r="W236" s="239">
        <v>0</v>
      </c>
      <c r="X236" s="239">
        <v>0</v>
      </c>
      <c r="Y236" s="239">
        <v>0</v>
      </c>
      <c r="Z236" s="239">
        <v>0</v>
      </c>
    </row>
    <row r="237" spans="1:26" x14ac:dyDescent="0.3">
      <c r="A237" s="325" t="s">
        <v>652</v>
      </c>
      <c r="B237" s="204">
        <v>0</v>
      </c>
      <c r="C237" s="204">
        <v>0</v>
      </c>
      <c r="D237" s="204">
        <v>0</v>
      </c>
      <c r="E237" s="204">
        <v>0</v>
      </c>
      <c r="F237" s="204">
        <v>0</v>
      </c>
      <c r="G237" s="204">
        <v>0</v>
      </c>
      <c r="H237" s="204">
        <v>0</v>
      </c>
      <c r="I237" s="204">
        <v>0</v>
      </c>
      <c r="J237" s="204">
        <v>0</v>
      </c>
      <c r="K237" s="204">
        <v>0</v>
      </c>
      <c r="L237" s="204">
        <v>0</v>
      </c>
      <c r="M237" s="204">
        <v>0</v>
      </c>
      <c r="N237" s="204">
        <v>0</v>
      </c>
      <c r="O237" s="204">
        <v>0</v>
      </c>
      <c r="P237" s="204">
        <v>0</v>
      </c>
      <c r="Q237" s="204">
        <v>0</v>
      </c>
      <c r="R237" s="204">
        <v>0</v>
      </c>
      <c r="S237" s="239">
        <v>0</v>
      </c>
      <c r="T237" s="319" t="e">
        <v>#DIV/0!</v>
      </c>
      <c r="U237" s="239">
        <v>0</v>
      </c>
      <c r="V237" s="239">
        <v>0</v>
      </c>
      <c r="W237" s="239">
        <v>0</v>
      </c>
      <c r="X237" s="239">
        <v>0</v>
      </c>
      <c r="Y237" s="239">
        <v>0</v>
      </c>
      <c r="Z237" s="239">
        <v>0</v>
      </c>
    </row>
    <row r="238" spans="1:26" x14ac:dyDescent="0.3">
      <c r="A238" s="325" t="s">
        <v>653</v>
      </c>
      <c r="B238" s="204">
        <v>0</v>
      </c>
      <c r="C238" s="204">
        <v>0</v>
      </c>
      <c r="D238" s="204">
        <v>0</v>
      </c>
      <c r="E238" s="204">
        <v>0</v>
      </c>
      <c r="F238" s="204">
        <v>0</v>
      </c>
      <c r="G238" s="204">
        <v>0</v>
      </c>
      <c r="H238" s="204">
        <v>0</v>
      </c>
      <c r="I238" s="204">
        <v>0</v>
      </c>
      <c r="J238" s="204">
        <v>0</v>
      </c>
      <c r="K238" s="204">
        <v>0</v>
      </c>
      <c r="L238" s="204">
        <v>0</v>
      </c>
      <c r="M238" s="204">
        <v>0</v>
      </c>
      <c r="N238" s="204">
        <v>0</v>
      </c>
      <c r="O238" s="204">
        <v>0</v>
      </c>
      <c r="P238" s="204">
        <v>0</v>
      </c>
      <c r="Q238" s="204">
        <v>0</v>
      </c>
      <c r="R238" s="204">
        <v>0</v>
      </c>
      <c r="S238" s="239">
        <v>0</v>
      </c>
      <c r="T238" s="319" t="e">
        <v>#DIV/0!</v>
      </c>
      <c r="U238" s="239">
        <v>0</v>
      </c>
      <c r="V238" s="239">
        <v>0</v>
      </c>
      <c r="W238" s="239">
        <v>0</v>
      </c>
      <c r="X238" s="239">
        <v>0</v>
      </c>
      <c r="Y238" s="239">
        <v>0</v>
      </c>
      <c r="Z238" s="239">
        <v>0</v>
      </c>
    </row>
    <row r="239" spans="1:26" x14ac:dyDescent="0.3">
      <c r="A239" s="324" t="s">
        <v>654</v>
      </c>
      <c r="B239" s="204">
        <v>0</v>
      </c>
      <c r="C239" s="204">
        <v>0</v>
      </c>
      <c r="D239" s="204">
        <v>0</v>
      </c>
      <c r="E239" s="204">
        <v>0</v>
      </c>
      <c r="F239" s="204">
        <v>0</v>
      </c>
      <c r="G239" s="204">
        <v>0</v>
      </c>
      <c r="H239" s="204">
        <v>0</v>
      </c>
      <c r="I239" s="204">
        <v>0</v>
      </c>
      <c r="J239" s="204">
        <v>0</v>
      </c>
      <c r="K239" s="204">
        <v>0</v>
      </c>
      <c r="L239" s="204">
        <v>0</v>
      </c>
      <c r="M239" s="204">
        <v>0</v>
      </c>
      <c r="N239" s="204">
        <v>0</v>
      </c>
      <c r="O239" s="204">
        <v>0</v>
      </c>
      <c r="P239" s="204">
        <v>0</v>
      </c>
      <c r="Q239" s="204">
        <v>0</v>
      </c>
      <c r="R239" s="204">
        <v>0</v>
      </c>
      <c r="S239" s="239">
        <v>0</v>
      </c>
      <c r="T239" s="319" t="e">
        <v>#DIV/0!</v>
      </c>
      <c r="U239" s="239">
        <v>0</v>
      </c>
      <c r="V239" s="239">
        <v>0</v>
      </c>
      <c r="W239" s="239">
        <v>0</v>
      </c>
      <c r="X239" s="239">
        <v>0</v>
      </c>
      <c r="Y239" s="239">
        <v>0</v>
      </c>
      <c r="Z239" s="239">
        <v>0</v>
      </c>
    </row>
    <row r="240" spans="1:26" x14ac:dyDescent="0.3">
      <c r="A240" s="324" t="s">
        <v>655</v>
      </c>
      <c r="B240" s="204">
        <v>0</v>
      </c>
      <c r="C240" s="204">
        <v>0</v>
      </c>
      <c r="D240" s="204">
        <v>0</v>
      </c>
      <c r="E240" s="204">
        <v>0</v>
      </c>
      <c r="F240" s="204">
        <v>0</v>
      </c>
      <c r="G240" s="204">
        <v>0</v>
      </c>
      <c r="H240" s="204">
        <v>0</v>
      </c>
      <c r="I240" s="204">
        <v>0</v>
      </c>
      <c r="J240" s="204">
        <v>0</v>
      </c>
      <c r="K240" s="204">
        <v>0</v>
      </c>
      <c r="L240" s="204">
        <v>0</v>
      </c>
      <c r="M240" s="204">
        <v>0</v>
      </c>
      <c r="N240" s="204">
        <v>0</v>
      </c>
      <c r="O240" s="204">
        <v>0</v>
      </c>
      <c r="P240" s="204">
        <v>0</v>
      </c>
      <c r="Q240" s="204">
        <v>0</v>
      </c>
      <c r="R240" s="204">
        <v>0</v>
      </c>
      <c r="S240" s="239">
        <v>0</v>
      </c>
      <c r="T240" s="319" t="e">
        <v>#DIV/0!</v>
      </c>
      <c r="U240" s="239">
        <v>0</v>
      </c>
      <c r="V240" s="239">
        <v>0</v>
      </c>
      <c r="W240" s="239">
        <v>0</v>
      </c>
      <c r="X240" s="239">
        <v>0</v>
      </c>
      <c r="Y240" s="239">
        <v>0</v>
      </c>
      <c r="Z240" s="239">
        <v>0</v>
      </c>
    </row>
    <row r="241" spans="1:26" x14ac:dyDescent="0.3">
      <c r="A241" s="324" t="s">
        <v>656</v>
      </c>
      <c r="B241" s="204">
        <v>0</v>
      </c>
      <c r="C241" s="204">
        <v>0</v>
      </c>
      <c r="D241" s="204">
        <v>0</v>
      </c>
      <c r="E241" s="204">
        <v>0</v>
      </c>
      <c r="F241" s="204">
        <v>0</v>
      </c>
      <c r="G241" s="204">
        <v>0</v>
      </c>
      <c r="H241" s="204">
        <v>0</v>
      </c>
      <c r="I241" s="204">
        <v>0</v>
      </c>
      <c r="J241" s="204">
        <v>0</v>
      </c>
      <c r="K241" s="204">
        <v>0</v>
      </c>
      <c r="L241" s="204">
        <v>0</v>
      </c>
      <c r="M241" s="204">
        <v>0</v>
      </c>
      <c r="N241" s="204">
        <v>0</v>
      </c>
      <c r="O241" s="204">
        <v>0</v>
      </c>
      <c r="P241" s="204">
        <v>0</v>
      </c>
      <c r="Q241" s="204">
        <v>0</v>
      </c>
      <c r="R241" s="204">
        <v>0</v>
      </c>
      <c r="S241" s="239">
        <v>0</v>
      </c>
      <c r="T241" s="319" t="e">
        <v>#DIV/0!</v>
      </c>
      <c r="U241" s="239">
        <v>0</v>
      </c>
      <c r="V241" s="239">
        <v>0</v>
      </c>
      <c r="W241" s="239">
        <v>0</v>
      </c>
      <c r="X241" s="239">
        <v>0</v>
      </c>
      <c r="Y241" s="239">
        <v>0</v>
      </c>
      <c r="Z241" s="239">
        <v>0</v>
      </c>
    </row>
    <row r="242" spans="1:26" x14ac:dyDescent="0.3">
      <c r="A242" s="322" t="s">
        <v>657</v>
      </c>
      <c r="B242" s="204">
        <v>0</v>
      </c>
      <c r="C242" s="204">
        <v>0</v>
      </c>
      <c r="D242" s="204">
        <v>0</v>
      </c>
      <c r="E242" s="204">
        <v>0</v>
      </c>
      <c r="F242" s="204">
        <v>0</v>
      </c>
      <c r="G242" s="204">
        <v>0</v>
      </c>
      <c r="H242" s="204">
        <v>0</v>
      </c>
      <c r="I242" s="204">
        <v>0</v>
      </c>
      <c r="J242" s="204">
        <v>0</v>
      </c>
      <c r="K242" s="204">
        <v>0</v>
      </c>
      <c r="L242" s="204">
        <v>0</v>
      </c>
      <c r="M242" s="204">
        <v>0</v>
      </c>
      <c r="N242" s="204">
        <v>0</v>
      </c>
      <c r="O242" s="204">
        <v>0</v>
      </c>
      <c r="P242" s="204">
        <v>0</v>
      </c>
      <c r="Q242" s="204">
        <v>0</v>
      </c>
      <c r="R242" s="204">
        <v>0</v>
      </c>
      <c r="S242" s="239">
        <v>0</v>
      </c>
      <c r="T242" s="319" t="e">
        <v>#DIV/0!</v>
      </c>
      <c r="U242" s="239">
        <v>0</v>
      </c>
      <c r="V242" s="239">
        <v>0</v>
      </c>
      <c r="W242" s="239">
        <v>0</v>
      </c>
      <c r="X242" s="239">
        <v>0</v>
      </c>
      <c r="Y242" s="239">
        <v>0</v>
      </c>
      <c r="Z242" s="239">
        <v>0</v>
      </c>
    </row>
    <row r="243" spans="1:26" x14ac:dyDescent="0.3">
      <c r="A243" s="322" t="s">
        <v>658</v>
      </c>
      <c r="B243" s="204">
        <v>0</v>
      </c>
      <c r="C243" s="204">
        <v>0</v>
      </c>
      <c r="D243" s="204">
        <v>0</v>
      </c>
      <c r="E243" s="204">
        <v>0</v>
      </c>
      <c r="F243" s="204">
        <v>0</v>
      </c>
      <c r="G243" s="204">
        <v>0</v>
      </c>
      <c r="H243" s="204">
        <v>0</v>
      </c>
      <c r="I243" s="204">
        <v>0</v>
      </c>
      <c r="J243" s="204">
        <v>0</v>
      </c>
      <c r="K243" s="204">
        <v>0</v>
      </c>
      <c r="L243" s="204">
        <v>0</v>
      </c>
      <c r="M243" s="204">
        <v>0</v>
      </c>
      <c r="N243" s="204">
        <v>0</v>
      </c>
      <c r="O243" s="204">
        <v>0</v>
      </c>
      <c r="P243" s="204">
        <v>0</v>
      </c>
      <c r="Q243" s="204">
        <v>0</v>
      </c>
      <c r="R243" s="204">
        <v>0</v>
      </c>
      <c r="S243" s="239">
        <v>0</v>
      </c>
      <c r="T243" s="319" t="e">
        <v>#DIV/0!</v>
      </c>
      <c r="U243" s="239">
        <v>0</v>
      </c>
      <c r="V243" s="239">
        <v>0</v>
      </c>
      <c r="W243" s="239">
        <v>0</v>
      </c>
      <c r="X243" s="239">
        <v>0</v>
      </c>
      <c r="Y243" s="239">
        <v>0</v>
      </c>
      <c r="Z243" s="239">
        <v>0</v>
      </c>
    </row>
    <row r="244" spans="1:26" x14ac:dyDescent="0.3">
      <c r="A244" s="322" t="s">
        <v>659</v>
      </c>
      <c r="B244" s="204">
        <v>0</v>
      </c>
      <c r="C244" s="204">
        <v>0</v>
      </c>
      <c r="D244" s="204">
        <v>0</v>
      </c>
      <c r="E244" s="204">
        <v>0</v>
      </c>
      <c r="F244" s="204">
        <v>0</v>
      </c>
      <c r="G244" s="204">
        <v>0</v>
      </c>
      <c r="H244" s="204">
        <v>0</v>
      </c>
      <c r="I244" s="204">
        <v>0</v>
      </c>
      <c r="J244" s="204">
        <v>0</v>
      </c>
      <c r="K244" s="204">
        <v>0</v>
      </c>
      <c r="L244" s="204">
        <v>0</v>
      </c>
      <c r="M244" s="204">
        <v>0</v>
      </c>
      <c r="N244" s="204">
        <v>0</v>
      </c>
      <c r="O244" s="204">
        <v>0</v>
      </c>
      <c r="P244" s="204">
        <v>0</v>
      </c>
      <c r="Q244" s="204">
        <v>0</v>
      </c>
      <c r="R244" s="204">
        <v>0</v>
      </c>
      <c r="S244" s="239">
        <v>0</v>
      </c>
      <c r="T244" s="319" t="e">
        <v>#DIV/0!</v>
      </c>
      <c r="U244" s="239">
        <v>0</v>
      </c>
      <c r="V244" s="239">
        <v>0</v>
      </c>
      <c r="W244" s="239">
        <v>0</v>
      </c>
      <c r="X244" s="239">
        <v>0</v>
      </c>
      <c r="Y244" s="239">
        <v>0</v>
      </c>
      <c r="Z244" s="239">
        <v>0</v>
      </c>
    </row>
    <row r="245" spans="1:26" x14ac:dyDescent="0.3">
      <c r="A245" s="322" t="s">
        <v>660</v>
      </c>
      <c r="B245" s="204">
        <v>0</v>
      </c>
      <c r="C245" s="204">
        <v>0</v>
      </c>
      <c r="D245" s="204">
        <v>0</v>
      </c>
      <c r="E245" s="204">
        <v>0</v>
      </c>
      <c r="F245" s="204">
        <v>0</v>
      </c>
      <c r="G245" s="204">
        <v>0</v>
      </c>
      <c r="H245" s="204">
        <v>0</v>
      </c>
      <c r="I245" s="204">
        <v>0</v>
      </c>
      <c r="J245" s="204">
        <v>0</v>
      </c>
      <c r="K245" s="204">
        <v>0</v>
      </c>
      <c r="L245" s="204">
        <v>0</v>
      </c>
      <c r="M245" s="204">
        <v>0</v>
      </c>
      <c r="N245" s="204">
        <v>0</v>
      </c>
      <c r="O245" s="204">
        <v>0</v>
      </c>
      <c r="P245" s="204">
        <v>0</v>
      </c>
      <c r="Q245" s="204">
        <v>0</v>
      </c>
      <c r="R245" s="204">
        <v>0</v>
      </c>
      <c r="S245" s="239">
        <v>0</v>
      </c>
      <c r="T245" s="319" t="e">
        <v>#DIV/0!</v>
      </c>
      <c r="U245" s="239">
        <v>0</v>
      </c>
      <c r="V245" s="239">
        <v>0</v>
      </c>
      <c r="W245" s="239">
        <v>0</v>
      </c>
      <c r="X245" s="239">
        <v>0</v>
      </c>
      <c r="Y245" s="239">
        <v>0</v>
      </c>
      <c r="Z245" s="239">
        <v>0</v>
      </c>
    </row>
    <row r="246" spans="1:26" x14ac:dyDescent="0.3">
      <c r="A246" s="322" t="s">
        <v>661</v>
      </c>
      <c r="B246" s="204">
        <v>0</v>
      </c>
      <c r="C246" s="204">
        <v>0</v>
      </c>
      <c r="D246" s="204">
        <v>0</v>
      </c>
      <c r="E246" s="204">
        <v>0</v>
      </c>
      <c r="F246" s="204">
        <v>0</v>
      </c>
      <c r="G246" s="204">
        <v>0</v>
      </c>
      <c r="H246" s="204">
        <v>0</v>
      </c>
      <c r="I246" s="204">
        <v>0</v>
      </c>
      <c r="J246" s="204">
        <v>0</v>
      </c>
      <c r="K246" s="204">
        <v>0</v>
      </c>
      <c r="L246" s="204">
        <v>0</v>
      </c>
      <c r="M246" s="204">
        <v>0</v>
      </c>
      <c r="N246" s="204">
        <v>0</v>
      </c>
      <c r="O246" s="204">
        <v>0</v>
      </c>
      <c r="P246" s="204">
        <v>0</v>
      </c>
      <c r="Q246" s="204">
        <v>0</v>
      </c>
      <c r="R246" s="204">
        <v>0</v>
      </c>
      <c r="S246" s="239">
        <v>0</v>
      </c>
      <c r="T246" s="319" t="e">
        <v>#DIV/0!</v>
      </c>
      <c r="U246" s="239">
        <v>0</v>
      </c>
      <c r="V246" s="239">
        <v>0</v>
      </c>
      <c r="W246" s="239">
        <v>0</v>
      </c>
      <c r="X246" s="239">
        <v>0</v>
      </c>
      <c r="Y246" s="239">
        <v>0</v>
      </c>
      <c r="Z246" s="239">
        <v>0</v>
      </c>
    </row>
    <row r="247" spans="1:26" x14ac:dyDescent="0.3">
      <c r="A247" s="314" t="s">
        <v>662</v>
      </c>
      <c r="B247" s="315">
        <v>0</v>
      </c>
      <c r="C247" s="315">
        <v>0</v>
      </c>
      <c r="D247" s="315">
        <v>0</v>
      </c>
      <c r="E247" s="315">
        <v>0</v>
      </c>
      <c r="F247" s="315">
        <v>0</v>
      </c>
      <c r="G247" s="315">
        <v>0</v>
      </c>
      <c r="H247" s="315">
        <v>0</v>
      </c>
      <c r="I247" s="315">
        <v>0</v>
      </c>
      <c r="J247" s="315">
        <v>0</v>
      </c>
      <c r="K247" s="315">
        <v>0</v>
      </c>
      <c r="L247" s="315">
        <v>0</v>
      </c>
      <c r="M247" s="315">
        <v>0</v>
      </c>
      <c r="N247" s="315">
        <v>0</v>
      </c>
      <c r="O247" s="315">
        <v>0</v>
      </c>
      <c r="P247" s="315">
        <v>0</v>
      </c>
      <c r="Q247" s="315">
        <v>0</v>
      </c>
      <c r="R247" s="315">
        <v>0</v>
      </c>
      <c r="S247" s="316">
        <v>0</v>
      </c>
      <c r="T247" s="317" t="e">
        <v>#DIV/0!</v>
      </c>
      <c r="U247" s="316">
        <v>0</v>
      </c>
      <c r="V247" s="316">
        <v>0</v>
      </c>
      <c r="W247" s="316">
        <v>0</v>
      </c>
      <c r="X247" s="316">
        <v>0</v>
      </c>
      <c r="Y247" s="316">
        <v>0</v>
      </c>
      <c r="Z247" s="316">
        <v>0</v>
      </c>
    </row>
    <row r="248" spans="1:26" x14ac:dyDescent="0.3">
      <c r="A248" s="322" t="s">
        <v>663</v>
      </c>
      <c r="B248" s="204">
        <v>0</v>
      </c>
      <c r="C248" s="204">
        <v>0</v>
      </c>
      <c r="D248" s="204">
        <v>0</v>
      </c>
      <c r="E248" s="204">
        <v>0</v>
      </c>
      <c r="F248" s="204">
        <v>0</v>
      </c>
      <c r="G248" s="204">
        <v>0</v>
      </c>
      <c r="H248" s="204">
        <v>0</v>
      </c>
      <c r="I248" s="204">
        <v>0</v>
      </c>
      <c r="J248" s="204">
        <v>0</v>
      </c>
      <c r="K248" s="204">
        <v>0</v>
      </c>
      <c r="L248" s="204">
        <v>0</v>
      </c>
      <c r="M248" s="204">
        <v>0</v>
      </c>
      <c r="N248" s="204">
        <v>0</v>
      </c>
      <c r="O248" s="204">
        <v>0</v>
      </c>
      <c r="P248" s="204">
        <v>0</v>
      </c>
      <c r="Q248" s="204">
        <v>0</v>
      </c>
      <c r="R248" s="204">
        <v>0</v>
      </c>
      <c r="S248" s="239">
        <v>0</v>
      </c>
      <c r="T248" s="319" t="e">
        <v>#DIV/0!</v>
      </c>
      <c r="U248" s="239">
        <v>0</v>
      </c>
      <c r="V248" s="239">
        <v>0</v>
      </c>
      <c r="W248" s="239">
        <v>0</v>
      </c>
      <c r="X248" s="239">
        <v>0</v>
      </c>
      <c r="Y248" s="239">
        <v>0</v>
      </c>
      <c r="Z248" s="239">
        <v>0</v>
      </c>
    </row>
    <row r="249" spans="1:26" x14ac:dyDescent="0.3">
      <c r="A249" s="322" t="s">
        <v>664</v>
      </c>
      <c r="B249" s="204">
        <v>0</v>
      </c>
      <c r="C249" s="204">
        <v>0</v>
      </c>
      <c r="D249" s="204">
        <v>0</v>
      </c>
      <c r="E249" s="204">
        <v>0</v>
      </c>
      <c r="F249" s="204">
        <v>0</v>
      </c>
      <c r="G249" s="204">
        <v>0</v>
      </c>
      <c r="H249" s="204">
        <v>0</v>
      </c>
      <c r="I249" s="204">
        <v>0</v>
      </c>
      <c r="J249" s="204">
        <v>0</v>
      </c>
      <c r="K249" s="204">
        <v>0</v>
      </c>
      <c r="L249" s="204">
        <v>0</v>
      </c>
      <c r="M249" s="204">
        <v>0</v>
      </c>
      <c r="N249" s="204">
        <v>0</v>
      </c>
      <c r="O249" s="204">
        <v>0</v>
      </c>
      <c r="P249" s="204">
        <v>0</v>
      </c>
      <c r="Q249" s="204">
        <v>0</v>
      </c>
      <c r="R249" s="204">
        <v>0</v>
      </c>
      <c r="S249" s="239">
        <v>0</v>
      </c>
      <c r="T249" s="319" t="e">
        <v>#DIV/0!</v>
      </c>
      <c r="U249" s="239">
        <v>0</v>
      </c>
      <c r="V249" s="239">
        <v>0</v>
      </c>
      <c r="W249" s="239">
        <v>0</v>
      </c>
      <c r="X249" s="239">
        <v>0</v>
      </c>
      <c r="Y249" s="239">
        <v>0</v>
      </c>
      <c r="Z249" s="239">
        <v>0</v>
      </c>
    </row>
    <row r="250" spans="1:26" x14ac:dyDescent="0.3">
      <c r="A250" s="322" t="s">
        <v>665</v>
      </c>
      <c r="B250" s="204">
        <v>0</v>
      </c>
      <c r="C250" s="204">
        <v>0</v>
      </c>
      <c r="D250" s="204">
        <v>0</v>
      </c>
      <c r="E250" s="204">
        <v>0</v>
      </c>
      <c r="F250" s="204">
        <v>0</v>
      </c>
      <c r="G250" s="204">
        <v>0</v>
      </c>
      <c r="H250" s="204">
        <v>0</v>
      </c>
      <c r="I250" s="204">
        <v>0</v>
      </c>
      <c r="J250" s="204">
        <v>0</v>
      </c>
      <c r="K250" s="204">
        <v>0</v>
      </c>
      <c r="L250" s="204">
        <v>0</v>
      </c>
      <c r="M250" s="204">
        <v>0</v>
      </c>
      <c r="N250" s="204">
        <v>0</v>
      </c>
      <c r="O250" s="204">
        <v>0</v>
      </c>
      <c r="P250" s="204">
        <v>0</v>
      </c>
      <c r="Q250" s="204">
        <v>0</v>
      </c>
      <c r="R250" s="204">
        <v>0</v>
      </c>
      <c r="S250" s="239">
        <v>0</v>
      </c>
      <c r="T250" s="319" t="e">
        <v>#DIV/0!</v>
      </c>
      <c r="U250" s="239">
        <v>0</v>
      </c>
      <c r="V250" s="239">
        <v>0</v>
      </c>
      <c r="W250" s="239">
        <v>0</v>
      </c>
      <c r="X250" s="239">
        <v>0</v>
      </c>
      <c r="Y250" s="239">
        <v>0</v>
      </c>
      <c r="Z250" s="239">
        <v>0</v>
      </c>
    </row>
    <row r="251" spans="1:26" x14ac:dyDescent="0.3">
      <c r="A251" s="314" t="s">
        <v>666</v>
      </c>
      <c r="B251" s="315">
        <v>0</v>
      </c>
      <c r="C251" s="315">
        <v>0</v>
      </c>
      <c r="D251" s="315">
        <v>0</v>
      </c>
      <c r="E251" s="315">
        <v>0</v>
      </c>
      <c r="F251" s="315">
        <v>0</v>
      </c>
      <c r="G251" s="315">
        <v>0</v>
      </c>
      <c r="H251" s="315">
        <v>0</v>
      </c>
      <c r="I251" s="315">
        <v>0</v>
      </c>
      <c r="J251" s="315">
        <v>0</v>
      </c>
      <c r="K251" s="315">
        <v>0</v>
      </c>
      <c r="L251" s="315">
        <v>0</v>
      </c>
      <c r="M251" s="315">
        <v>0</v>
      </c>
      <c r="N251" s="315">
        <v>0</v>
      </c>
      <c r="O251" s="315">
        <v>0</v>
      </c>
      <c r="P251" s="315">
        <v>0</v>
      </c>
      <c r="Q251" s="315">
        <v>0</v>
      </c>
      <c r="R251" s="315">
        <v>0</v>
      </c>
      <c r="S251" s="316">
        <v>0</v>
      </c>
      <c r="T251" s="317" t="e">
        <v>#DIV/0!</v>
      </c>
      <c r="U251" s="316">
        <v>0</v>
      </c>
      <c r="V251" s="316">
        <v>0</v>
      </c>
      <c r="W251" s="316">
        <v>0</v>
      </c>
      <c r="X251" s="316">
        <v>0</v>
      </c>
      <c r="Y251" s="316">
        <v>0</v>
      </c>
      <c r="Z251" s="316">
        <v>0</v>
      </c>
    </row>
    <row r="252" spans="1:26" x14ac:dyDescent="0.3">
      <c r="A252" s="322" t="s">
        <v>667</v>
      </c>
      <c r="B252" s="204">
        <v>0</v>
      </c>
      <c r="C252" s="204">
        <v>0</v>
      </c>
      <c r="D252" s="204">
        <v>0</v>
      </c>
      <c r="E252" s="204">
        <v>0</v>
      </c>
      <c r="F252" s="204">
        <v>0</v>
      </c>
      <c r="G252" s="204">
        <v>0</v>
      </c>
      <c r="H252" s="204">
        <v>0</v>
      </c>
      <c r="I252" s="204">
        <v>0</v>
      </c>
      <c r="J252" s="204">
        <v>0</v>
      </c>
      <c r="K252" s="204">
        <v>0</v>
      </c>
      <c r="L252" s="204">
        <v>0</v>
      </c>
      <c r="M252" s="204">
        <v>0</v>
      </c>
      <c r="N252" s="204">
        <v>0</v>
      </c>
      <c r="O252" s="204">
        <v>0</v>
      </c>
      <c r="P252" s="204">
        <v>0</v>
      </c>
      <c r="Q252" s="204">
        <v>0</v>
      </c>
      <c r="R252" s="204">
        <v>0</v>
      </c>
      <c r="S252" s="239">
        <v>0</v>
      </c>
      <c r="T252" s="319" t="e">
        <v>#DIV/0!</v>
      </c>
      <c r="U252" s="239">
        <v>0</v>
      </c>
      <c r="V252" s="239">
        <v>0</v>
      </c>
      <c r="W252" s="239">
        <v>0</v>
      </c>
      <c r="X252" s="239">
        <v>0</v>
      </c>
      <c r="Y252" s="239">
        <v>0</v>
      </c>
      <c r="Z252" s="239">
        <v>0</v>
      </c>
    </row>
    <row r="253" spans="1:26" x14ac:dyDescent="0.3">
      <c r="A253" s="322" t="s">
        <v>668</v>
      </c>
      <c r="B253" s="204">
        <v>0</v>
      </c>
      <c r="C253" s="204">
        <v>0</v>
      </c>
      <c r="D253" s="204">
        <v>0</v>
      </c>
      <c r="E253" s="204">
        <v>0</v>
      </c>
      <c r="F253" s="204">
        <v>0</v>
      </c>
      <c r="G253" s="204">
        <v>0</v>
      </c>
      <c r="H253" s="204">
        <v>0</v>
      </c>
      <c r="I253" s="204">
        <v>0</v>
      </c>
      <c r="J253" s="204">
        <v>0</v>
      </c>
      <c r="K253" s="204">
        <v>0</v>
      </c>
      <c r="L253" s="204">
        <v>0</v>
      </c>
      <c r="M253" s="204">
        <v>0</v>
      </c>
      <c r="N253" s="204">
        <v>0</v>
      </c>
      <c r="O253" s="204">
        <v>0</v>
      </c>
      <c r="P253" s="204">
        <v>0</v>
      </c>
      <c r="Q253" s="204">
        <v>0</v>
      </c>
      <c r="R253" s="204">
        <v>0</v>
      </c>
      <c r="S253" s="239">
        <v>0</v>
      </c>
      <c r="T253" s="319" t="e">
        <v>#DIV/0!</v>
      </c>
      <c r="U253" s="239">
        <v>0</v>
      </c>
      <c r="V253" s="239">
        <v>0</v>
      </c>
      <c r="W253" s="239">
        <v>0</v>
      </c>
      <c r="X253" s="239">
        <v>0</v>
      </c>
      <c r="Y253" s="239">
        <v>0</v>
      </c>
      <c r="Z253" s="239">
        <v>0</v>
      </c>
    </row>
    <row r="254" spans="1:26" x14ac:dyDescent="0.3">
      <c r="A254" s="322" t="s">
        <v>669</v>
      </c>
      <c r="B254" s="204">
        <v>0</v>
      </c>
      <c r="C254" s="204">
        <v>0</v>
      </c>
      <c r="D254" s="204">
        <v>0</v>
      </c>
      <c r="E254" s="204">
        <v>0</v>
      </c>
      <c r="F254" s="204">
        <v>0</v>
      </c>
      <c r="G254" s="204">
        <v>0</v>
      </c>
      <c r="H254" s="204">
        <v>0</v>
      </c>
      <c r="I254" s="204">
        <v>0</v>
      </c>
      <c r="J254" s="204">
        <v>0</v>
      </c>
      <c r="K254" s="204">
        <v>0</v>
      </c>
      <c r="L254" s="204">
        <v>0</v>
      </c>
      <c r="M254" s="204">
        <v>0</v>
      </c>
      <c r="N254" s="204">
        <v>0</v>
      </c>
      <c r="O254" s="204">
        <v>0</v>
      </c>
      <c r="P254" s="204">
        <v>0</v>
      </c>
      <c r="Q254" s="204">
        <v>0</v>
      </c>
      <c r="R254" s="204">
        <v>0</v>
      </c>
      <c r="S254" s="239">
        <v>0</v>
      </c>
      <c r="T254" s="319" t="e">
        <v>#DIV/0!</v>
      </c>
      <c r="U254" s="239">
        <v>0</v>
      </c>
      <c r="V254" s="239">
        <v>0</v>
      </c>
      <c r="W254" s="239">
        <v>0</v>
      </c>
      <c r="X254" s="239">
        <v>0</v>
      </c>
      <c r="Y254" s="239">
        <v>0</v>
      </c>
      <c r="Z254" s="239">
        <v>0</v>
      </c>
    </row>
    <row r="255" spans="1:26" x14ac:dyDescent="0.3">
      <c r="A255" s="322" t="s">
        <v>670</v>
      </c>
      <c r="B255" s="204">
        <v>0</v>
      </c>
      <c r="C255" s="204">
        <v>0</v>
      </c>
      <c r="D255" s="204">
        <v>0</v>
      </c>
      <c r="E255" s="204">
        <v>0</v>
      </c>
      <c r="F255" s="204">
        <v>0</v>
      </c>
      <c r="G255" s="204">
        <v>0</v>
      </c>
      <c r="H255" s="204">
        <v>0</v>
      </c>
      <c r="I255" s="204">
        <v>0</v>
      </c>
      <c r="J255" s="204">
        <v>0</v>
      </c>
      <c r="K255" s="204">
        <v>0</v>
      </c>
      <c r="L255" s="204">
        <v>0</v>
      </c>
      <c r="M255" s="204">
        <v>0</v>
      </c>
      <c r="N255" s="204">
        <v>0</v>
      </c>
      <c r="O255" s="204">
        <v>0</v>
      </c>
      <c r="P255" s="204">
        <v>0</v>
      </c>
      <c r="Q255" s="204">
        <v>0</v>
      </c>
      <c r="R255" s="204">
        <v>0</v>
      </c>
      <c r="S255" s="239">
        <v>0</v>
      </c>
      <c r="T255" s="319" t="e">
        <v>#DIV/0!</v>
      </c>
      <c r="U255" s="239">
        <v>0</v>
      </c>
      <c r="V255" s="239">
        <v>0</v>
      </c>
      <c r="W255" s="239">
        <v>0</v>
      </c>
      <c r="X255" s="239">
        <v>0</v>
      </c>
      <c r="Y255" s="239">
        <v>0</v>
      </c>
      <c r="Z255" s="239">
        <v>0</v>
      </c>
    </row>
    <row r="256" spans="1:26" x14ac:dyDescent="0.3">
      <c r="A256" s="322" t="s">
        <v>671</v>
      </c>
      <c r="B256" s="204">
        <v>0</v>
      </c>
      <c r="C256" s="204">
        <v>0</v>
      </c>
      <c r="D256" s="204">
        <v>0</v>
      </c>
      <c r="E256" s="204">
        <v>0</v>
      </c>
      <c r="F256" s="204">
        <v>0</v>
      </c>
      <c r="G256" s="204">
        <v>0</v>
      </c>
      <c r="H256" s="204">
        <v>0</v>
      </c>
      <c r="I256" s="204">
        <v>0</v>
      </c>
      <c r="J256" s="204">
        <v>0</v>
      </c>
      <c r="K256" s="204">
        <v>0</v>
      </c>
      <c r="L256" s="204">
        <v>0</v>
      </c>
      <c r="M256" s="204">
        <v>0</v>
      </c>
      <c r="N256" s="204">
        <v>0</v>
      </c>
      <c r="O256" s="204">
        <v>0</v>
      </c>
      <c r="P256" s="204">
        <v>0</v>
      </c>
      <c r="Q256" s="204">
        <v>0</v>
      </c>
      <c r="R256" s="204">
        <v>0</v>
      </c>
      <c r="S256" s="239">
        <v>0</v>
      </c>
      <c r="T256" s="319" t="e">
        <v>#DIV/0!</v>
      </c>
      <c r="U256" s="239">
        <v>0</v>
      </c>
      <c r="V256" s="239">
        <v>0</v>
      </c>
      <c r="W256" s="239">
        <v>0</v>
      </c>
      <c r="X256" s="239">
        <v>0</v>
      </c>
      <c r="Y256" s="239">
        <v>0</v>
      </c>
      <c r="Z256" s="239">
        <v>0</v>
      </c>
    </row>
    <row r="257" spans="1:26" x14ac:dyDescent="0.3">
      <c r="A257" s="322" t="s">
        <v>672</v>
      </c>
      <c r="B257" s="204">
        <v>0</v>
      </c>
      <c r="C257" s="204">
        <v>0</v>
      </c>
      <c r="D257" s="204">
        <v>0</v>
      </c>
      <c r="E257" s="204">
        <v>0</v>
      </c>
      <c r="F257" s="204">
        <v>0</v>
      </c>
      <c r="G257" s="204">
        <v>0</v>
      </c>
      <c r="H257" s="204">
        <v>0</v>
      </c>
      <c r="I257" s="204">
        <v>0</v>
      </c>
      <c r="J257" s="204">
        <v>0</v>
      </c>
      <c r="K257" s="204">
        <v>0</v>
      </c>
      <c r="L257" s="204">
        <v>0</v>
      </c>
      <c r="M257" s="204">
        <v>0</v>
      </c>
      <c r="N257" s="204">
        <v>0</v>
      </c>
      <c r="O257" s="204">
        <v>0</v>
      </c>
      <c r="P257" s="204">
        <v>0</v>
      </c>
      <c r="Q257" s="204">
        <v>0</v>
      </c>
      <c r="R257" s="204">
        <v>0</v>
      </c>
      <c r="S257" s="239">
        <v>0</v>
      </c>
      <c r="T257" s="319" t="e">
        <v>#DIV/0!</v>
      </c>
      <c r="U257" s="239">
        <v>0</v>
      </c>
      <c r="V257" s="239">
        <v>0</v>
      </c>
      <c r="W257" s="239">
        <v>0</v>
      </c>
      <c r="X257" s="239">
        <v>0</v>
      </c>
      <c r="Y257" s="239">
        <v>0</v>
      </c>
      <c r="Z257" s="239">
        <v>0</v>
      </c>
    </row>
    <row r="258" spans="1:26" x14ac:dyDescent="0.3">
      <c r="A258" s="308" t="s">
        <v>673</v>
      </c>
      <c r="B258" s="309">
        <v>0</v>
      </c>
      <c r="C258" s="309">
        <v>0</v>
      </c>
      <c r="D258" s="309">
        <v>0</v>
      </c>
      <c r="E258" s="309">
        <v>0</v>
      </c>
      <c r="F258" s="309">
        <v>0</v>
      </c>
      <c r="G258" s="309">
        <v>0</v>
      </c>
      <c r="H258" s="309">
        <v>0</v>
      </c>
      <c r="I258" s="309">
        <v>0</v>
      </c>
      <c r="J258" s="309">
        <v>0</v>
      </c>
      <c r="K258" s="309">
        <v>0</v>
      </c>
      <c r="L258" s="309">
        <v>0</v>
      </c>
      <c r="M258" s="309">
        <v>0</v>
      </c>
      <c r="N258" s="309">
        <v>0</v>
      </c>
      <c r="O258" s="309">
        <v>0</v>
      </c>
      <c r="P258" s="309">
        <v>0</v>
      </c>
      <c r="Q258" s="309">
        <v>0</v>
      </c>
      <c r="R258" s="309">
        <v>0</v>
      </c>
      <c r="S258" s="310">
        <v>0</v>
      </c>
      <c r="T258" s="311" t="e">
        <v>#DIV/0!</v>
      </c>
      <c r="U258" s="310">
        <v>0</v>
      </c>
      <c r="V258" s="310">
        <v>0</v>
      </c>
      <c r="W258" s="310">
        <v>0</v>
      </c>
      <c r="X258" s="310">
        <v>0</v>
      </c>
      <c r="Y258" s="310">
        <v>0</v>
      </c>
      <c r="Z258" s="310">
        <v>0</v>
      </c>
    </row>
    <row r="259" spans="1:26" x14ac:dyDescent="0.3">
      <c r="A259" s="314" t="s">
        <v>674</v>
      </c>
      <c r="B259" s="315">
        <v>0</v>
      </c>
      <c r="C259" s="315">
        <v>0</v>
      </c>
      <c r="D259" s="315">
        <v>0</v>
      </c>
      <c r="E259" s="315">
        <v>0</v>
      </c>
      <c r="F259" s="315">
        <v>0</v>
      </c>
      <c r="G259" s="315">
        <v>0</v>
      </c>
      <c r="H259" s="315">
        <v>0</v>
      </c>
      <c r="I259" s="315">
        <v>0</v>
      </c>
      <c r="J259" s="315">
        <v>0</v>
      </c>
      <c r="K259" s="315">
        <v>0</v>
      </c>
      <c r="L259" s="315">
        <v>0</v>
      </c>
      <c r="M259" s="315">
        <v>0</v>
      </c>
      <c r="N259" s="315">
        <v>0</v>
      </c>
      <c r="O259" s="315">
        <v>0</v>
      </c>
      <c r="P259" s="315">
        <v>0</v>
      </c>
      <c r="Q259" s="315">
        <v>0</v>
      </c>
      <c r="R259" s="315">
        <v>0</v>
      </c>
      <c r="S259" s="316">
        <v>0</v>
      </c>
      <c r="T259" s="317" t="e">
        <v>#DIV/0!</v>
      </c>
      <c r="U259" s="316">
        <v>0</v>
      </c>
      <c r="V259" s="316">
        <v>0</v>
      </c>
      <c r="W259" s="316">
        <v>0</v>
      </c>
      <c r="X259" s="316">
        <v>0</v>
      </c>
      <c r="Y259" s="316">
        <v>0</v>
      </c>
      <c r="Z259" s="316">
        <v>0</v>
      </c>
    </row>
    <row r="260" spans="1:26" x14ac:dyDescent="0.3">
      <c r="A260" s="322" t="s">
        <v>675</v>
      </c>
      <c r="B260" s="204">
        <v>0</v>
      </c>
      <c r="C260" s="204">
        <v>0</v>
      </c>
      <c r="D260" s="204">
        <v>0</v>
      </c>
      <c r="E260" s="204">
        <v>0</v>
      </c>
      <c r="F260" s="204">
        <v>0</v>
      </c>
      <c r="G260" s="204">
        <v>0</v>
      </c>
      <c r="H260" s="204">
        <v>0</v>
      </c>
      <c r="I260" s="204">
        <v>0</v>
      </c>
      <c r="J260" s="204">
        <v>0</v>
      </c>
      <c r="K260" s="204">
        <v>0</v>
      </c>
      <c r="L260" s="204">
        <v>0</v>
      </c>
      <c r="M260" s="204">
        <v>0</v>
      </c>
      <c r="N260" s="204">
        <v>0</v>
      </c>
      <c r="O260" s="204">
        <v>0</v>
      </c>
      <c r="P260" s="204">
        <v>0</v>
      </c>
      <c r="Q260" s="204">
        <v>0</v>
      </c>
      <c r="R260" s="204">
        <v>0</v>
      </c>
      <c r="S260" s="239">
        <v>0</v>
      </c>
      <c r="T260" s="319" t="e">
        <v>#DIV/0!</v>
      </c>
      <c r="U260" s="239">
        <v>0</v>
      </c>
      <c r="V260" s="239">
        <v>0</v>
      </c>
      <c r="W260" s="239">
        <v>0</v>
      </c>
      <c r="X260" s="239">
        <v>0</v>
      </c>
      <c r="Y260" s="239">
        <v>0</v>
      </c>
      <c r="Z260" s="239">
        <v>0</v>
      </c>
    </row>
    <row r="261" spans="1:26" x14ac:dyDescent="0.3">
      <c r="A261" s="322" t="s">
        <v>676</v>
      </c>
      <c r="B261" s="204">
        <v>0</v>
      </c>
      <c r="C261" s="204">
        <v>0</v>
      </c>
      <c r="D261" s="204">
        <v>0</v>
      </c>
      <c r="E261" s="204">
        <v>0</v>
      </c>
      <c r="F261" s="204">
        <v>0</v>
      </c>
      <c r="G261" s="204">
        <v>0</v>
      </c>
      <c r="H261" s="204">
        <v>0</v>
      </c>
      <c r="I261" s="204">
        <v>0</v>
      </c>
      <c r="J261" s="204">
        <v>0</v>
      </c>
      <c r="K261" s="204">
        <v>0</v>
      </c>
      <c r="L261" s="204">
        <v>0</v>
      </c>
      <c r="M261" s="204">
        <v>0</v>
      </c>
      <c r="N261" s="204">
        <v>0</v>
      </c>
      <c r="O261" s="204">
        <v>0</v>
      </c>
      <c r="P261" s="204">
        <v>0</v>
      </c>
      <c r="Q261" s="204">
        <v>0</v>
      </c>
      <c r="R261" s="204">
        <v>0</v>
      </c>
      <c r="S261" s="239">
        <v>0</v>
      </c>
      <c r="T261" s="319" t="e">
        <v>#DIV/0!</v>
      </c>
      <c r="U261" s="239">
        <v>0</v>
      </c>
      <c r="V261" s="239">
        <v>0</v>
      </c>
      <c r="W261" s="239">
        <v>0</v>
      </c>
      <c r="X261" s="239">
        <v>0</v>
      </c>
      <c r="Y261" s="239">
        <v>0</v>
      </c>
      <c r="Z261" s="239">
        <v>0</v>
      </c>
    </row>
    <row r="262" spans="1:26" x14ac:dyDescent="0.3">
      <c r="A262" s="322" t="s">
        <v>677</v>
      </c>
      <c r="B262" s="204">
        <v>0</v>
      </c>
      <c r="C262" s="204">
        <v>0</v>
      </c>
      <c r="D262" s="204">
        <v>0</v>
      </c>
      <c r="E262" s="204">
        <v>0</v>
      </c>
      <c r="F262" s="204">
        <v>0</v>
      </c>
      <c r="G262" s="204">
        <v>0</v>
      </c>
      <c r="H262" s="204">
        <v>0</v>
      </c>
      <c r="I262" s="204">
        <v>0</v>
      </c>
      <c r="J262" s="204">
        <v>0</v>
      </c>
      <c r="K262" s="204">
        <v>0</v>
      </c>
      <c r="L262" s="204">
        <v>0</v>
      </c>
      <c r="M262" s="204">
        <v>0</v>
      </c>
      <c r="N262" s="204">
        <v>0</v>
      </c>
      <c r="O262" s="204">
        <v>0</v>
      </c>
      <c r="P262" s="204">
        <v>0</v>
      </c>
      <c r="Q262" s="204">
        <v>0</v>
      </c>
      <c r="R262" s="204">
        <v>0</v>
      </c>
      <c r="S262" s="239">
        <v>0</v>
      </c>
      <c r="T262" s="319" t="e">
        <v>#DIV/0!</v>
      </c>
      <c r="U262" s="239">
        <v>0</v>
      </c>
      <c r="V262" s="239">
        <v>0</v>
      </c>
      <c r="W262" s="239">
        <v>0</v>
      </c>
      <c r="X262" s="239">
        <v>0</v>
      </c>
      <c r="Y262" s="239">
        <v>0</v>
      </c>
      <c r="Z262" s="239">
        <v>0</v>
      </c>
    </row>
    <row r="263" spans="1:26" x14ac:dyDescent="0.3">
      <c r="A263" s="322" t="s">
        <v>678</v>
      </c>
      <c r="B263" s="204">
        <v>0</v>
      </c>
      <c r="C263" s="204">
        <v>0</v>
      </c>
      <c r="D263" s="204">
        <v>0</v>
      </c>
      <c r="E263" s="204">
        <v>0</v>
      </c>
      <c r="F263" s="204">
        <v>0</v>
      </c>
      <c r="G263" s="204">
        <v>0</v>
      </c>
      <c r="H263" s="204">
        <v>0</v>
      </c>
      <c r="I263" s="204">
        <v>0</v>
      </c>
      <c r="J263" s="204">
        <v>0</v>
      </c>
      <c r="K263" s="204">
        <v>0</v>
      </c>
      <c r="L263" s="204">
        <v>0</v>
      </c>
      <c r="M263" s="204">
        <v>0</v>
      </c>
      <c r="N263" s="204">
        <v>0</v>
      </c>
      <c r="O263" s="204">
        <v>0</v>
      </c>
      <c r="P263" s="204">
        <v>0</v>
      </c>
      <c r="Q263" s="204">
        <v>0</v>
      </c>
      <c r="R263" s="204">
        <v>0</v>
      </c>
      <c r="S263" s="239">
        <v>0</v>
      </c>
      <c r="T263" s="319" t="e">
        <v>#DIV/0!</v>
      </c>
      <c r="U263" s="239">
        <v>0</v>
      </c>
      <c r="V263" s="239">
        <v>0</v>
      </c>
      <c r="W263" s="239">
        <v>0</v>
      </c>
      <c r="X263" s="239">
        <v>0</v>
      </c>
      <c r="Y263" s="239">
        <v>0</v>
      </c>
      <c r="Z263" s="239">
        <v>0</v>
      </c>
    </row>
    <row r="264" spans="1:26" x14ac:dyDescent="0.3">
      <c r="A264" s="322" t="s">
        <v>679</v>
      </c>
      <c r="B264" s="204">
        <v>0</v>
      </c>
      <c r="C264" s="204">
        <v>0</v>
      </c>
      <c r="D264" s="204">
        <v>0</v>
      </c>
      <c r="E264" s="204">
        <v>0</v>
      </c>
      <c r="F264" s="204">
        <v>0</v>
      </c>
      <c r="G264" s="204">
        <v>0</v>
      </c>
      <c r="H264" s="204">
        <v>0</v>
      </c>
      <c r="I264" s="204">
        <v>0</v>
      </c>
      <c r="J264" s="204">
        <v>0</v>
      </c>
      <c r="K264" s="204">
        <v>0</v>
      </c>
      <c r="L264" s="204">
        <v>0</v>
      </c>
      <c r="M264" s="204">
        <v>0</v>
      </c>
      <c r="N264" s="204">
        <v>0</v>
      </c>
      <c r="O264" s="204">
        <v>0</v>
      </c>
      <c r="P264" s="204">
        <v>0</v>
      </c>
      <c r="Q264" s="204">
        <v>0</v>
      </c>
      <c r="R264" s="204">
        <v>0</v>
      </c>
      <c r="S264" s="239">
        <v>0</v>
      </c>
      <c r="T264" s="319" t="e">
        <v>#DIV/0!</v>
      </c>
      <c r="U264" s="239">
        <v>0</v>
      </c>
      <c r="V264" s="239">
        <v>0</v>
      </c>
      <c r="W264" s="239">
        <v>0</v>
      </c>
      <c r="X264" s="239">
        <v>0</v>
      </c>
      <c r="Y264" s="239">
        <v>0</v>
      </c>
      <c r="Z264" s="239">
        <v>0</v>
      </c>
    </row>
    <row r="265" spans="1:26" x14ac:dyDescent="0.3">
      <c r="A265" s="322" t="s">
        <v>680</v>
      </c>
      <c r="B265" s="204">
        <v>0</v>
      </c>
      <c r="C265" s="204">
        <v>0</v>
      </c>
      <c r="D265" s="204">
        <v>0</v>
      </c>
      <c r="E265" s="204">
        <v>0</v>
      </c>
      <c r="F265" s="204">
        <v>0</v>
      </c>
      <c r="G265" s="204">
        <v>0</v>
      </c>
      <c r="H265" s="204">
        <v>0</v>
      </c>
      <c r="I265" s="204">
        <v>0</v>
      </c>
      <c r="J265" s="204">
        <v>0</v>
      </c>
      <c r="K265" s="204">
        <v>0</v>
      </c>
      <c r="L265" s="204">
        <v>0</v>
      </c>
      <c r="M265" s="204">
        <v>0</v>
      </c>
      <c r="N265" s="204">
        <v>0</v>
      </c>
      <c r="O265" s="204">
        <v>0</v>
      </c>
      <c r="P265" s="204">
        <v>0</v>
      </c>
      <c r="Q265" s="204">
        <v>0</v>
      </c>
      <c r="R265" s="204">
        <v>0</v>
      </c>
      <c r="S265" s="239">
        <v>0</v>
      </c>
      <c r="T265" s="319" t="e">
        <v>#DIV/0!</v>
      </c>
      <c r="U265" s="239">
        <v>0</v>
      </c>
      <c r="V265" s="239">
        <v>0</v>
      </c>
      <c r="W265" s="239">
        <v>0</v>
      </c>
      <c r="X265" s="239">
        <v>0</v>
      </c>
      <c r="Y265" s="239">
        <v>0</v>
      </c>
      <c r="Z265" s="239">
        <v>0</v>
      </c>
    </row>
    <row r="266" spans="1:26" x14ac:dyDescent="0.3">
      <c r="A266" s="322" t="s">
        <v>681</v>
      </c>
      <c r="B266" s="204">
        <v>0</v>
      </c>
      <c r="C266" s="204">
        <v>0</v>
      </c>
      <c r="D266" s="204">
        <v>0</v>
      </c>
      <c r="E266" s="204">
        <v>0</v>
      </c>
      <c r="F266" s="204">
        <v>0</v>
      </c>
      <c r="G266" s="204">
        <v>0</v>
      </c>
      <c r="H266" s="204">
        <v>0</v>
      </c>
      <c r="I266" s="204">
        <v>0</v>
      </c>
      <c r="J266" s="204">
        <v>0</v>
      </c>
      <c r="K266" s="204">
        <v>0</v>
      </c>
      <c r="L266" s="204">
        <v>0</v>
      </c>
      <c r="M266" s="204">
        <v>0</v>
      </c>
      <c r="N266" s="204">
        <v>0</v>
      </c>
      <c r="O266" s="204">
        <v>0</v>
      </c>
      <c r="P266" s="204">
        <v>0</v>
      </c>
      <c r="Q266" s="204">
        <v>0</v>
      </c>
      <c r="R266" s="204">
        <v>0</v>
      </c>
      <c r="S266" s="239">
        <v>0</v>
      </c>
      <c r="T266" s="319" t="e">
        <v>#DIV/0!</v>
      </c>
      <c r="U266" s="239">
        <v>0</v>
      </c>
      <c r="V266" s="239">
        <v>0</v>
      </c>
      <c r="W266" s="239">
        <v>0</v>
      </c>
      <c r="X266" s="239">
        <v>0</v>
      </c>
      <c r="Y266" s="239">
        <v>0</v>
      </c>
      <c r="Z266" s="239">
        <v>0</v>
      </c>
    </row>
    <row r="267" spans="1:26" x14ac:dyDescent="0.3">
      <c r="A267" s="322" t="s">
        <v>682</v>
      </c>
      <c r="B267" s="204">
        <v>0</v>
      </c>
      <c r="C267" s="204">
        <v>0</v>
      </c>
      <c r="D267" s="204">
        <v>0</v>
      </c>
      <c r="E267" s="204">
        <v>0</v>
      </c>
      <c r="F267" s="204">
        <v>0</v>
      </c>
      <c r="G267" s="204">
        <v>0</v>
      </c>
      <c r="H267" s="204">
        <v>0</v>
      </c>
      <c r="I267" s="204">
        <v>0</v>
      </c>
      <c r="J267" s="204">
        <v>0</v>
      </c>
      <c r="K267" s="204">
        <v>0</v>
      </c>
      <c r="L267" s="204">
        <v>0</v>
      </c>
      <c r="M267" s="204">
        <v>0</v>
      </c>
      <c r="N267" s="204">
        <v>0</v>
      </c>
      <c r="O267" s="204">
        <v>0</v>
      </c>
      <c r="P267" s="204">
        <v>0</v>
      </c>
      <c r="Q267" s="204">
        <v>0</v>
      </c>
      <c r="R267" s="204">
        <v>0</v>
      </c>
      <c r="S267" s="239">
        <v>0</v>
      </c>
      <c r="T267" s="319" t="e">
        <v>#DIV/0!</v>
      </c>
      <c r="U267" s="239">
        <v>0</v>
      </c>
      <c r="V267" s="239">
        <v>0</v>
      </c>
      <c r="W267" s="239">
        <v>0</v>
      </c>
      <c r="X267" s="239">
        <v>0</v>
      </c>
      <c r="Y267" s="239">
        <v>0</v>
      </c>
      <c r="Z267" s="239">
        <v>0</v>
      </c>
    </row>
    <row r="268" spans="1:26" x14ac:dyDescent="0.3">
      <c r="A268" s="322" t="s">
        <v>683</v>
      </c>
      <c r="B268" s="204">
        <v>0</v>
      </c>
      <c r="C268" s="204">
        <v>0</v>
      </c>
      <c r="D268" s="204">
        <v>0</v>
      </c>
      <c r="E268" s="204">
        <v>0</v>
      </c>
      <c r="F268" s="204">
        <v>0</v>
      </c>
      <c r="G268" s="204">
        <v>0</v>
      </c>
      <c r="H268" s="204">
        <v>0</v>
      </c>
      <c r="I268" s="204">
        <v>0</v>
      </c>
      <c r="J268" s="204">
        <v>0</v>
      </c>
      <c r="K268" s="204">
        <v>0</v>
      </c>
      <c r="L268" s="204">
        <v>0</v>
      </c>
      <c r="M268" s="204">
        <v>0</v>
      </c>
      <c r="N268" s="204">
        <v>0</v>
      </c>
      <c r="O268" s="204">
        <v>0</v>
      </c>
      <c r="P268" s="204">
        <v>0</v>
      </c>
      <c r="Q268" s="204">
        <v>0</v>
      </c>
      <c r="R268" s="204">
        <v>0</v>
      </c>
      <c r="S268" s="239">
        <v>0</v>
      </c>
      <c r="T268" s="319" t="e">
        <v>#DIV/0!</v>
      </c>
      <c r="U268" s="239">
        <v>0</v>
      </c>
      <c r="V268" s="239">
        <v>0</v>
      </c>
      <c r="W268" s="239">
        <v>0</v>
      </c>
      <c r="X268" s="239">
        <v>0</v>
      </c>
      <c r="Y268" s="239">
        <v>0</v>
      </c>
      <c r="Z268" s="239">
        <v>0</v>
      </c>
    </row>
    <row r="269" spans="1:26" x14ac:dyDescent="0.3">
      <c r="A269" s="322" t="s">
        <v>684</v>
      </c>
      <c r="B269" s="204">
        <v>0</v>
      </c>
      <c r="C269" s="204">
        <v>0</v>
      </c>
      <c r="D269" s="204">
        <v>0</v>
      </c>
      <c r="E269" s="204">
        <v>0</v>
      </c>
      <c r="F269" s="204">
        <v>0</v>
      </c>
      <c r="G269" s="204">
        <v>0</v>
      </c>
      <c r="H269" s="204">
        <v>0</v>
      </c>
      <c r="I269" s="204">
        <v>0</v>
      </c>
      <c r="J269" s="204">
        <v>0</v>
      </c>
      <c r="K269" s="204">
        <v>0</v>
      </c>
      <c r="L269" s="204">
        <v>0</v>
      </c>
      <c r="M269" s="204">
        <v>0</v>
      </c>
      <c r="N269" s="204">
        <v>0</v>
      </c>
      <c r="O269" s="204">
        <v>0</v>
      </c>
      <c r="P269" s="204">
        <v>0</v>
      </c>
      <c r="Q269" s="204">
        <v>0</v>
      </c>
      <c r="R269" s="204">
        <v>0</v>
      </c>
      <c r="S269" s="239">
        <v>0</v>
      </c>
      <c r="T269" s="319" t="e">
        <v>#DIV/0!</v>
      </c>
      <c r="U269" s="239">
        <v>0</v>
      </c>
      <c r="V269" s="239">
        <v>0</v>
      </c>
      <c r="W269" s="239">
        <v>0</v>
      </c>
      <c r="X269" s="239">
        <v>0</v>
      </c>
      <c r="Y269" s="239">
        <v>0</v>
      </c>
      <c r="Z269" s="239">
        <v>0</v>
      </c>
    </row>
    <row r="270" spans="1:26" x14ac:dyDescent="0.3">
      <c r="A270" s="322" t="s">
        <v>685</v>
      </c>
      <c r="B270" s="204">
        <v>0</v>
      </c>
      <c r="C270" s="204">
        <v>0</v>
      </c>
      <c r="D270" s="204">
        <v>0</v>
      </c>
      <c r="E270" s="204">
        <v>0</v>
      </c>
      <c r="F270" s="204">
        <v>0</v>
      </c>
      <c r="G270" s="204">
        <v>0</v>
      </c>
      <c r="H270" s="204">
        <v>0</v>
      </c>
      <c r="I270" s="204">
        <v>0</v>
      </c>
      <c r="J270" s="204">
        <v>0</v>
      </c>
      <c r="K270" s="204">
        <v>0</v>
      </c>
      <c r="L270" s="204">
        <v>0</v>
      </c>
      <c r="M270" s="204">
        <v>0</v>
      </c>
      <c r="N270" s="204">
        <v>0</v>
      </c>
      <c r="O270" s="204">
        <v>0</v>
      </c>
      <c r="P270" s="204">
        <v>0</v>
      </c>
      <c r="Q270" s="204">
        <v>0</v>
      </c>
      <c r="R270" s="204">
        <v>0</v>
      </c>
      <c r="S270" s="239">
        <v>0</v>
      </c>
      <c r="T270" s="319" t="e">
        <v>#DIV/0!</v>
      </c>
      <c r="U270" s="239">
        <v>0</v>
      </c>
      <c r="V270" s="239">
        <v>0</v>
      </c>
      <c r="W270" s="239">
        <v>0</v>
      </c>
      <c r="X270" s="239">
        <v>0</v>
      </c>
      <c r="Y270" s="239">
        <v>0</v>
      </c>
      <c r="Z270" s="239">
        <v>0</v>
      </c>
    </row>
    <row r="271" spans="1:26" x14ac:dyDescent="0.3">
      <c r="A271" s="322" t="s">
        <v>686</v>
      </c>
      <c r="B271" s="204">
        <v>0</v>
      </c>
      <c r="C271" s="204">
        <v>0</v>
      </c>
      <c r="D271" s="204">
        <v>0</v>
      </c>
      <c r="E271" s="204">
        <v>0</v>
      </c>
      <c r="F271" s="204">
        <v>0</v>
      </c>
      <c r="G271" s="204">
        <v>0</v>
      </c>
      <c r="H271" s="204">
        <v>0</v>
      </c>
      <c r="I271" s="204">
        <v>0</v>
      </c>
      <c r="J271" s="204">
        <v>0</v>
      </c>
      <c r="K271" s="204">
        <v>0</v>
      </c>
      <c r="L271" s="204">
        <v>0</v>
      </c>
      <c r="M271" s="204">
        <v>0</v>
      </c>
      <c r="N271" s="204">
        <v>0</v>
      </c>
      <c r="O271" s="204">
        <v>0</v>
      </c>
      <c r="P271" s="204">
        <v>0</v>
      </c>
      <c r="Q271" s="204">
        <v>0</v>
      </c>
      <c r="R271" s="204">
        <v>0</v>
      </c>
      <c r="S271" s="239">
        <v>0</v>
      </c>
      <c r="T271" s="319" t="e">
        <v>#DIV/0!</v>
      </c>
      <c r="U271" s="239">
        <v>0</v>
      </c>
      <c r="V271" s="239">
        <v>0</v>
      </c>
      <c r="W271" s="239">
        <v>0</v>
      </c>
      <c r="X271" s="239">
        <v>0</v>
      </c>
      <c r="Y271" s="239">
        <v>0</v>
      </c>
      <c r="Z271" s="239">
        <v>0</v>
      </c>
    </row>
    <row r="272" spans="1:26" x14ac:dyDescent="0.3">
      <c r="A272" s="322" t="s">
        <v>687</v>
      </c>
      <c r="B272" s="204">
        <v>0</v>
      </c>
      <c r="C272" s="204">
        <v>0</v>
      </c>
      <c r="D272" s="204">
        <v>0</v>
      </c>
      <c r="E272" s="204">
        <v>0</v>
      </c>
      <c r="F272" s="204">
        <v>0</v>
      </c>
      <c r="G272" s="204">
        <v>0</v>
      </c>
      <c r="H272" s="204">
        <v>0</v>
      </c>
      <c r="I272" s="204">
        <v>0</v>
      </c>
      <c r="J272" s="204">
        <v>0</v>
      </c>
      <c r="K272" s="204">
        <v>0</v>
      </c>
      <c r="L272" s="204">
        <v>0</v>
      </c>
      <c r="M272" s="204">
        <v>0</v>
      </c>
      <c r="N272" s="204">
        <v>0</v>
      </c>
      <c r="O272" s="204">
        <v>0</v>
      </c>
      <c r="P272" s="204">
        <v>0</v>
      </c>
      <c r="Q272" s="204">
        <v>0</v>
      </c>
      <c r="R272" s="204">
        <v>0</v>
      </c>
      <c r="S272" s="239">
        <v>0</v>
      </c>
      <c r="T272" s="319" t="e">
        <v>#DIV/0!</v>
      </c>
      <c r="U272" s="239">
        <v>0</v>
      </c>
      <c r="V272" s="239">
        <v>0</v>
      </c>
      <c r="W272" s="239">
        <v>0</v>
      </c>
      <c r="X272" s="239">
        <v>0</v>
      </c>
      <c r="Y272" s="239">
        <v>0</v>
      </c>
      <c r="Z272" s="239">
        <v>0</v>
      </c>
    </row>
    <row r="273" spans="1:26" x14ac:dyDescent="0.3">
      <c r="A273" s="322" t="s">
        <v>688</v>
      </c>
      <c r="B273" s="204">
        <v>0</v>
      </c>
      <c r="C273" s="204">
        <v>0</v>
      </c>
      <c r="D273" s="204">
        <v>0</v>
      </c>
      <c r="E273" s="204">
        <v>0</v>
      </c>
      <c r="F273" s="204">
        <v>0</v>
      </c>
      <c r="G273" s="204">
        <v>0</v>
      </c>
      <c r="H273" s="204">
        <v>0</v>
      </c>
      <c r="I273" s="204">
        <v>0</v>
      </c>
      <c r="J273" s="204">
        <v>0</v>
      </c>
      <c r="K273" s="204">
        <v>0</v>
      </c>
      <c r="L273" s="204">
        <v>0</v>
      </c>
      <c r="M273" s="204">
        <v>0</v>
      </c>
      <c r="N273" s="204">
        <v>0</v>
      </c>
      <c r="O273" s="204">
        <v>0</v>
      </c>
      <c r="P273" s="204">
        <v>0</v>
      </c>
      <c r="Q273" s="204">
        <v>0</v>
      </c>
      <c r="R273" s="204">
        <v>0</v>
      </c>
      <c r="S273" s="239">
        <v>0</v>
      </c>
      <c r="T273" s="319" t="e">
        <v>#DIV/0!</v>
      </c>
      <c r="U273" s="239">
        <v>0</v>
      </c>
      <c r="V273" s="239">
        <v>0</v>
      </c>
      <c r="W273" s="239">
        <v>0</v>
      </c>
      <c r="X273" s="239">
        <v>0</v>
      </c>
      <c r="Y273" s="239">
        <v>0</v>
      </c>
      <c r="Z273" s="239">
        <v>0</v>
      </c>
    </row>
    <row r="274" spans="1:26" s="321" customFormat="1" x14ac:dyDescent="0.3">
      <c r="A274" s="314" t="s">
        <v>689</v>
      </c>
      <c r="B274" s="320">
        <v>0</v>
      </c>
      <c r="C274" s="320">
        <v>0</v>
      </c>
      <c r="D274" s="320">
        <v>0</v>
      </c>
      <c r="E274" s="320">
        <v>0</v>
      </c>
      <c r="F274" s="320">
        <v>0</v>
      </c>
      <c r="G274" s="320">
        <v>0</v>
      </c>
      <c r="H274" s="320">
        <v>0</v>
      </c>
      <c r="I274" s="320">
        <v>0</v>
      </c>
      <c r="J274" s="320">
        <v>0</v>
      </c>
      <c r="K274" s="320">
        <v>0</v>
      </c>
      <c r="L274" s="320">
        <v>0</v>
      </c>
      <c r="M274" s="320">
        <v>0</v>
      </c>
      <c r="N274" s="320">
        <v>0</v>
      </c>
      <c r="O274" s="320">
        <v>0</v>
      </c>
      <c r="P274" s="320">
        <v>0</v>
      </c>
      <c r="Q274" s="320">
        <v>0</v>
      </c>
      <c r="R274" s="320">
        <v>0</v>
      </c>
      <c r="S274" s="316">
        <v>0</v>
      </c>
      <c r="T274" s="317" t="e">
        <v>#DIV/0!</v>
      </c>
      <c r="U274" s="316">
        <v>0</v>
      </c>
      <c r="V274" s="316">
        <v>0</v>
      </c>
      <c r="W274" s="316">
        <v>0</v>
      </c>
      <c r="X274" s="316">
        <v>0</v>
      </c>
      <c r="Y274" s="316">
        <v>0</v>
      </c>
      <c r="Z274" s="316">
        <v>0</v>
      </c>
    </row>
    <row r="275" spans="1:26" x14ac:dyDescent="0.3">
      <c r="A275" s="308" t="s">
        <v>690</v>
      </c>
      <c r="B275" s="309">
        <v>0</v>
      </c>
      <c r="C275" s="309">
        <v>0</v>
      </c>
      <c r="D275" s="309">
        <v>0</v>
      </c>
      <c r="E275" s="309">
        <v>0</v>
      </c>
      <c r="F275" s="309">
        <v>0</v>
      </c>
      <c r="G275" s="309">
        <v>0</v>
      </c>
      <c r="H275" s="309">
        <v>0</v>
      </c>
      <c r="I275" s="309">
        <v>0</v>
      </c>
      <c r="J275" s="309">
        <v>0</v>
      </c>
      <c r="K275" s="309">
        <v>0</v>
      </c>
      <c r="L275" s="309">
        <v>0</v>
      </c>
      <c r="M275" s="309">
        <v>0</v>
      </c>
      <c r="N275" s="309">
        <v>0</v>
      </c>
      <c r="O275" s="309">
        <v>0</v>
      </c>
      <c r="P275" s="309">
        <v>0</v>
      </c>
      <c r="Q275" s="309">
        <v>0</v>
      </c>
      <c r="R275" s="309">
        <v>0</v>
      </c>
      <c r="S275" s="310">
        <v>0</v>
      </c>
      <c r="T275" s="311" t="e">
        <v>#DIV/0!</v>
      </c>
      <c r="U275" s="310">
        <v>0</v>
      </c>
      <c r="V275" s="310">
        <v>0</v>
      </c>
      <c r="W275" s="310">
        <v>0</v>
      </c>
      <c r="X275" s="310">
        <v>0</v>
      </c>
      <c r="Y275" s="310">
        <v>0</v>
      </c>
      <c r="Z275" s="310">
        <v>0</v>
      </c>
    </row>
    <row r="276" spans="1:26" x14ac:dyDescent="0.3">
      <c r="A276" s="314" t="s">
        <v>691</v>
      </c>
      <c r="B276" s="315">
        <v>0</v>
      </c>
      <c r="C276" s="315">
        <v>0</v>
      </c>
      <c r="D276" s="315">
        <v>0</v>
      </c>
      <c r="E276" s="315">
        <v>0</v>
      </c>
      <c r="F276" s="315">
        <v>0</v>
      </c>
      <c r="G276" s="315">
        <v>0</v>
      </c>
      <c r="H276" s="315">
        <v>0</v>
      </c>
      <c r="I276" s="315">
        <v>0</v>
      </c>
      <c r="J276" s="315">
        <v>0</v>
      </c>
      <c r="K276" s="315">
        <v>0</v>
      </c>
      <c r="L276" s="315">
        <v>0</v>
      </c>
      <c r="M276" s="315">
        <v>0</v>
      </c>
      <c r="N276" s="315">
        <v>0</v>
      </c>
      <c r="O276" s="315">
        <v>0</v>
      </c>
      <c r="P276" s="315">
        <v>0</v>
      </c>
      <c r="Q276" s="315">
        <v>0</v>
      </c>
      <c r="R276" s="315">
        <v>0</v>
      </c>
      <c r="S276" s="316">
        <v>0</v>
      </c>
      <c r="T276" s="317" t="e">
        <v>#DIV/0!</v>
      </c>
      <c r="U276" s="316">
        <v>0</v>
      </c>
      <c r="V276" s="316">
        <v>0</v>
      </c>
      <c r="W276" s="316">
        <v>0</v>
      </c>
      <c r="X276" s="316">
        <v>0</v>
      </c>
      <c r="Y276" s="316">
        <v>0</v>
      </c>
      <c r="Z276" s="316">
        <v>0</v>
      </c>
    </row>
    <row r="277" spans="1:26" x14ac:dyDescent="0.3">
      <c r="A277" s="322" t="s">
        <v>692</v>
      </c>
      <c r="B277" s="204">
        <v>0</v>
      </c>
      <c r="C277" s="204">
        <v>0</v>
      </c>
      <c r="D277" s="204">
        <v>0</v>
      </c>
      <c r="E277" s="204">
        <v>0</v>
      </c>
      <c r="F277" s="204">
        <v>0</v>
      </c>
      <c r="G277" s="204">
        <v>0</v>
      </c>
      <c r="H277" s="204">
        <v>0</v>
      </c>
      <c r="I277" s="204">
        <v>0</v>
      </c>
      <c r="J277" s="204">
        <v>0</v>
      </c>
      <c r="K277" s="204">
        <v>0</v>
      </c>
      <c r="L277" s="204">
        <v>0</v>
      </c>
      <c r="M277" s="204">
        <v>0</v>
      </c>
      <c r="N277" s="204">
        <v>0</v>
      </c>
      <c r="O277" s="204">
        <v>0</v>
      </c>
      <c r="P277" s="204">
        <v>0</v>
      </c>
      <c r="Q277" s="204">
        <v>0</v>
      </c>
      <c r="R277" s="204">
        <v>0</v>
      </c>
      <c r="S277" s="239">
        <v>0</v>
      </c>
      <c r="T277" s="319" t="e">
        <v>#DIV/0!</v>
      </c>
      <c r="U277" s="239">
        <v>0</v>
      </c>
      <c r="V277" s="239">
        <v>0</v>
      </c>
      <c r="W277" s="239">
        <v>0</v>
      </c>
      <c r="X277" s="239">
        <v>0</v>
      </c>
      <c r="Y277" s="239">
        <v>0</v>
      </c>
      <c r="Z277" s="239">
        <v>0</v>
      </c>
    </row>
    <row r="278" spans="1:26" x14ac:dyDescent="0.3">
      <c r="A278" s="322" t="s">
        <v>693</v>
      </c>
      <c r="B278" s="204">
        <v>0</v>
      </c>
      <c r="C278" s="204">
        <v>0</v>
      </c>
      <c r="D278" s="204">
        <v>0</v>
      </c>
      <c r="E278" s="204">
        <v>0</v>
      </c>
      <c r="F278" s="204">
        <v>0</v>
      </c>
      <c r="G278" s="204">
        <v>0</v>
      </c>
      <c r="H278" s="204">
        <v>0</v>
      </c>
      <c r="I278" s="204">
        <v>0</v>
      </c>
      <c r="J278" s="204">
        <v>0</v>
      </c>
      <c r="K278" s="204">
        <v>0</v>
      </c>
      <c r="L278" s="204">
        <v>0</v>
      </c>
      <c r="M278" s="204">
        <v>0</v>
      </c>
      <c r="N278" s="204">
        <v>0</v>
      </c>
      <c r="O278" s="204">
        <v>0</v>
      </c>
      <c r="P278" s="204">
        <v>0</v>
      </c>
      <c r="Q278" s="204">
        <v>0</v>
      </c>
      <c r="R278" s="204">
        <v>0</v>
      </c>
      <c r="S278" s="239">
        <v>0</v>
      </c>
      <c r="T278" s="319" t="e">
        <v>#DIV/0!</v>
      </c>
      <c r="U278" s="239">
        <v>0</v>
      </c>
      <c r="V278" s="239">
        <v>0</v>
      </c>
      <c r="W278" s="239">
        <v>0</v>
      </c>
      <c r="X278" s="239">
        <v>0</v>
      </c>
      <c r="Y278" s="239">
        <v>0</v>
      </c>
      <c r="Z278" s="239">
        <v>0</v>
      </c>
    </row>
    <row r="279" spans="1:26" x14ac:dyDescent="0.3">
      <c r="A279" s="322" t="s">
        <v>694</v>
      </c>
      <c r="B279" s="204">
        <v>0</v>
      </c>
      <c r="C279" s="204">
        <v>0</v>
      </c>
      <c r="D279" s="204">
        <v>0</v>
      </c>
      <c r="E279" s="204">
        <v>0</v>
      </c>
      <c r="F279" s="204">
        <v>0</v>
      </c>
      <c r="G279" s="204">
        <v>0</v>
      </c>
      <c r="H279" s="204">
        <v>0</v>
      </c>
      <c r="I279" s="204">
        <v>0</v>
      </c>
      <c r="J279" s="204">
        <v>0</v>
      </c>
      <c r="K279" s="204">
        <v>0</v>
      </c>
      <c r="L279" s="204">
        <v>0</v>
      </c>
      <c r="M279" s="204">
        <v>0</v>
      </c>
      <c r="N279" s="204">
        <v>0</v>
      </c>
      <c r="O279" s="204">
        <v>0</v>
      </c>
      <c r="P279" s="204">
        <v>0</v>
      </c>
      <c r="Q279" s="204">
        <v>0</v>
      </c>
      <c r="R279" s="204">
        <v>0</v>
      </c>
      <c r="S279" s="239">
        <v>0</v>
      </c>
      <c r="T279" s="319" t="e">
        <v>#DIV/0!</v>
      </c>
      <c r="U279" s="239">
        <v>0</v>
      </c>
      <c r="V279" s="239">
        <v>0</v>
      </c>
      <c r="W279" s="239">
        <v>0</v>
      </c>
      <c r="X279" s="239">
        <v>0</v>
      </c>
      <c r="Y279" s="239">
        <v>0</v>
      </c>
      <c r="Z279" s="239">
        <v>0</v>
      </c>
    </row>
    <row r="280" spans="1:26" x14ac:dyDescent="0.3">
      <c r="A280" s="322" t="s">
        <v>695</v>
      </c>
      <c r="B280" s="204">
        <v>0</v>
      </c>
      <c r="C280" s="204">
        <v>0</v>
      </c>
      <c r="D280" s="204">
        <v>0</v>
      </c>
      <c r="E280" s="204">
        <v>0</v>
      </c>
      <c r="F280" s="204">
        <v>0</v>
      </c>
      <c r="G280" s="204">
        <v>0</v>
      </c>
      <c r="H280" s="204">
        <v>0</v>
      </c>
      <c r="I280" s="204">
        <v>0</v>
      </c>
      <c r="J280" s="204">
        <v>0</v>
      </c>
      <c r="K280" s="204">
        <v>0</v>
      </c>
      <c r="L280" s="204">
        <v>0</v>
      </c>
      <c r="M280" s="204">
        <v>0</v>
      </c>
      <c r="N280" s="204">
        <v>0</v>
      </c>
      <c r="O280" s="204">
        <v>0</v>
      </c>
      <c r="P280" s="204">
        <v>0</v>
      </c>
      <c r="Q280" s="204">
        <v>0</v>
      </c>
      <c r="R280" s="204">
        <v>0</v>
      </c>
      <c r="S280" s="239">
        <v>0</v>
      </c>
      <c r="T280" s="319" t="e">
        <v>#DIV/0!</v>
      </c>
      <c r="U280" s="239">
        <v>0</v>
      </c>
      <c r="V280" s="239">
        <v>0</v>
      </c>
      <c r="W280" s="239">
        <v>0</v>
      </c>
      <c r="X280" s="239">
        <v>0</v>
      </c>
      <c r="Y280" s="239">
        <v>0</v>
      </c>
      <c r="Z280" s="239">
        <v>0</v>
      </c>
    </row>
    <row r="281" spans="1:26" x14ac:dyDescent="0.3">
      <c r="A281" s="322" t="s">
        <v>696</v>
      </c>
      <c r="B281" s="204">
        <v>0</v>
      </c>
      <c r="C281" s="204">
        <v>0</v>
      </c>
      <c r="D281" s="204">
        <v>0</v>
      </c>
      <c r="E281" s="204">
        <v>0</v>
      </c>
      <c r="F281" s="204">
        <v>0</v>
      </c>
      <c r="G281" s="204">
        <v>0</v>
      </c>
      <c r="H281" s="204">
        <v>0</v>
      </c>
      <c r="I281" s="204">
        <v>0</v>
      </c>
      <c r="J281" s="204">
        <v>0</v>
      </c>
      <c r="K281" s="204">
        <v>0</v>
      </c>
      <c r="L281" s="204">
        <v>0</v>
      </c>
      <c r="M281" s="204">
        <v>0</v>
      </c>
      <c r="N281" s="204">
        <v>0</v>
      </c>
      <c r="O281" s="204">
        <v>0</v>
      </c>
      <c r="P281" s="204">
        <v>0</v>
      </c>
      <c r="Q281" s="204">
        <v>0</v>
      </c>
      <c r="R281" s="204">
        <v>0</v>
      </c>
      <c r="S281" s="239">
        <v>0</v>
      </c>
      <c r="T281" s="319" t="e">
        <v>#DIV/0!</v>
      </c>
      <c r="U281" s="239">
        <v>0</v>
      </c>
      <c r="V281" s="239">
        <v>0</v>
      </c>
      <c r="W281" s="239">
        <v>0</v>
      </c>
      <c r="X281" s="239">
        <v>0</v>
      </c>
      <c r="Y281" s="239">
        <v>0</v>
      </c>
      <c r="Z281" s="239">
        <v>0</v>
      </c>
    </row>
    <row r="282" spans="1:26" x14ac:dyDescent="0.3">
      <c r="A282" s="322" t="s">
        <v>697</v>
      </c>
      <c r="B282" s="204">
        <v>0</v>
      </c>
      <c r="C282" s="204">
        <v>0</v>
      </c>
      <c r="D282" s="204">
        <v>0</v>
      </c>
      <c r="E282" s="204">
        <v>0</v>
      </c>
      <c r="F282" s="204">
        <v>0</v>
      </c>
      <c r="G282" s="204">
        <v>0</v>
      </c>
      <c r="H282" s="204">
        <v>0</v>
      </c>
      <c r="I282" s="204">
        <v>0</v>
      </c>
      <c r="J282" s="204">
        <v>0</v>
      </c>
      <c r="K282" s="204">
        <v>0</v>
      </c>
      <c r="L282" s="204">
        <v>0</v>
      </c>
      <c r="M282" s="204">
        <v>0</v>
      </c>
      <c r="N282" s="204">
        <v>0</v>
      </c>
      <c r="O282" s="204">
        <v>0</v>
      </c>
      <c r="P282" s="204">
        <v>0</v>
      </c>
      <c r="Q282" s="204">
        <v>0</v>
      </c>
      <c r="R282" s="204">
        <v>0</v>
      </c>
      <c r="S282" s="239">
        <v>0</v>
      </c>
      <c r="T282" s="319" t="e">
        <v>#DIV/0!</v>
      </c>
      <c r="U282" s="239">
        <v>0</v>
      </c>
      <c r="V282" s="239">
        <v>0</v>
      </c>
      <c r="W282" s="239">
        <v>0</v>
      </c>
      <c r="X282" s="239">
        <v>0</v>
      </c>
      <c r="Y282" s="239">
        <v>0</v>
      </c>
      <c r="Z282" s="239">
        <v>0</v>
      </c>
    </row>
    <row r="283" spans="1:26" x14ac:dyDescent="0.3">
      <c r="A283" s="322" t="s">
        <v>698</v>
      </c>
      <c r="B283" s="204">
        <v>0</v>
      </c>
      <c r="C283" s="204">
        <v>0</v>
      </c>
      <c r="D283" s="204">
        <v>0</v>
      </c>
      <c r="E283" s="204">
        <v>0</v>
      </c>
      <c r="F283" s="204">
        <v>0</v>
      </c>
      <c r="G283" s="204">
        <v>0</v>
      </c>
      <c r="H283" s="204">
        <v>0</v>
      </c>
      <c r="I283" s="204">
        <v>0</v>
      </c>
      <c r="J283" s="204">
        <v>0</v>
      </c>
      <c r="K283" s="204">
        <v>0</v>
      </c>
      <c r="L283" s="204">
        <v>0</v>
      </c>
      <c r="M283" s="204">
        <v>0</v>
      </c>
      <c r="N283" s="204">
        <v>0</v>
      </c>
      <c r="O283" s="204">
        <v>0</v>
      </c>
      <c r="P283" s="204">
        <v>0</v>
      </c>
      <c r="Q283" s="204">
        <v>0</v>
      </c>
      <c r="R283" s="204">
        <v>0</v>
      </c>
      <c r="S283" s="239">
        <v>0</v>
      </c>
      <c r="T283" s="319" t="e">
        <v>#DIV/0!</v>
      </c>
      <c r="U283" s="239">
        <v>0</v>
      </c>
      <c r="V283" s="239">
        <v>0</v>
      </c>
      <c r="W283" s="239">
        <v>0</v>
      </c>
      <c r="X283" s="239">
        <v>0</v>
      </c>
      <c r="Y283" s="239">
        <v>0</v>
      </c>
      <c r="Z283" s="239">
        <v>0</v>
      </c>
    </row>
    <row r="284" spans="1:26" x14ac:dyDescent="0.3">
      <c r="A284" s="322" t="s">
        <v>699</v>
      </c>
      <c r="B284" s="204">
        <v>0</v>
      </c>
      <c r="C284" s="204">
        <v>0</v>
      </c>
      <c r="D284" s="204">
        <v>0</v>
      </c>
      <c r="E284" s="204">
        <v>0</v>
      </c>
      <c r="F284" s="204">
        <v>0</v>
      </c>
      <c r="G284" s="204">
        <v>0</v>
      </c>
      <c r="H284" s="204">
        <v>0</v>
      </c>
      <c r="I284" s="204">
        <v>0</v>
      </c>
      <c r="J284" s="204">
        <v>0</v>
      </c>
      <c r="K284" s="204">
        <v>0</v>
      </c>
      <c r="L284" s="204">
        <v>0</v>
      </c>
      <c r="M284" s="204">
        <v>0</v>
      </c>
      <c r="N284" s="204">
        <v>0</v>
      </c>
      <c r="O284" s="204">
        <v>0</v>
      </c>
      <c r="P284" s="204">
        <v>0</v>
      </c>
      <c r="Q284" s="204">
        <v>0</v>
      </c>
      <c r="R284" s="204">
        <v>0</v>
      </c>
      <c r="S284" s="239">
        <v>0</v>
      </c>
      <c r="T284" s="319" t="e">
        <v>#DIV/0!</v>
      </c>
      <c r="U284" s="239">
        <v>0</v>
      </c>
      <c r="V284" s="239">
        <v>0</v>
      </c>
      <c r="W284" s="239">
        <v>0</v>
      </c>
      <c r="X284" s="239">
        <v>0</v>
      </c>
      <c r="Y284" s="239">
        <v>0</v>
      </c>
      <c r="Z284" s="239">
        <v>0</v>
      </c>
    </row>
    <row r="285" spans="1:26" x14ac:dyDescent="0.3">
      <c r="A285" s="322" t="s">
        <v>700</v>
      </c>
      <c r="B285" s="204">
        <v>0</v>
      </c>
      <c r="C285" s="204">
        <v>0</v>
      </c>
      <c r="D285" s="204">
        <v>0</v>
      </c>
      <c r="E285" s="204">
        <v>0</v>
      </c>
      <c r="F285" s="204">
        <v>0</v>
      </c>
      <c r="G285" s="204">
        <v>0</v>
      </c>
      <c r="H285" s="204">
        <v>0</v>
      </c>
      <c r="I285" s="204">
        <v>0</v>
      </c>
      <c r="J285" s="204">
        <v>0</v>
      </c>
      <c r="K285" s="204">
        <v>0</v>
      </c>
      <c r="L285" s="204">
        <v>0</v>
      </c>
      <c r="M285" s="204">
        <v>0</v>
      </c>
      <c r="N285" s="204">
        <v>0</v>
      </c>
      <c r="O285" s="204">
        <v>0</v>
      </c>
      <c r="P285" s="204">
        <v>0</v>
      </c>
      <c r="Q285" s="204">
        <v>0</v>
      </c>
      <c r="R285" s="204">
        <v>0</v>
      </c>
      <c r="S285" s="239">
        <v>0</v>
      </c>
      <c r="T285" s="319" t="e">
        <v>#DIV/0!</v>
      </c>
      <c r="U285" s="239">
        <v>0</v>
      </c>
      <c r="V285" s="239">
        <v>0</v>
      </c>
      <c r="W285" s="239">
        <v>0</v>
      </c>
      <c r="X285" s="239">
        <v>0</v>
      </c>
      <c r="Y285" s="239">
        <v>0</v>
      </c>
      <c r="Z285" s="239">
        <v>0</v>
      </c>
    </row>
    <row r="286" spans="1:26" x14ac:dyDescent="0.3">
      <c r="A286" s="322" t="s">
        <v>701</v>
      </c>
      <c r="B286" s="204">
        <v>0</v>
      </c>
      <c r="C286" s="204">
        <v>0</v>
      </c>
      <c r="D286" s="204">
        <v>0</v>
      </c>
      <c r="E286" s="204">
        <v>0</v>
      </c>
      <c r="F286" s="204">
        <v>0</v>
      </c>
      <c r="G286" s="204">
        <v>0</v>
      </c>
      <c r="H286" s="204">
        <v>0</v>
      </c>
      <c r="I286" s="204">
        <v>0</v>
      </c>
      <c r="J286" s="204">
        <v>0</v>
      </c>
      <c r="K286" s="204">
        <v>0</v>
      </c>
      <c r="L286" s="204">
        <v>0</v>
      </c>
      <c r="M286" s="204">
        <v>0</v>
      </c>
      <c r="N286" s="204">
        <v>0</v>
      </c>
      <c r="O286" s="204">
        <v>0</v>
      </c>
      <c r="P286" s="204">
        <v>0</v>
      </c>
      <c r="Q286" s="204">
        <v>0</v>
      </c>
      <c r="R286" s="204">
        <v>0</v>
      </c>
      <c r="S286" s="239">
        <v>0</v>
      </c>
      <c r="T286" s="319" t="e">
        <v>#DIV/0!</v>
      </c>
      <c r="U286" s="239">
        <v>0</v>
      </c>
      <c r="V286" s="239">
        <v>0</v>
      </c>
      <c r="W286" s="239">
        <v>0</v>
      </c>
      <c r="X286" s="239">
        <v>0</v>
      </c>
      <c r="Y286" s="239">
        <v>0</v>
      </c>
      <c r="Z286" s="239">
        <v>0</v>
      </c>
    </row>
    <row r="287" spans="1:26" x14ac:dyDescent="0.3">
      <c r="A287" s="322" t="s">
        <v>702</v>
      </c>
      <c r="B287" s="204">
        <v>0</v>
      </c>
      <c r="C287" s="204">
        <v>0</v>
      </c>
      <c r="D287" s="204">
        <v>0</v>
      </c>
      <c r="E287" s="204">
        <v>0</v>
      </c>
      <c r="F287" s="204">
        <v>0</v>
      </c>
      <c r="G287" s="204">
        <v>0</v>
      </c>
      <c r="H287" s="204">
        <v>0</v>
      </c>
      <c r="I287" s="204">
        <v>0</v>
      </c>
      <c r="J287" s="204">
        <v>0</v>
      </c>
      <c r="K287" s="204">
        <v>0</v>
      </c>
      <c r="L287" s="204">
        <v>0</v>
      </c>
      <c r="M287" s="204">
        <v>0</v>
      </c>
      <c r="N287" s="204">
        <v>0</v>
      </c>
      <c r="O287" s="204">
        <v>0</v>
      </c>
      <c r="P287" s="204">
        <v>0</v>
      </c>
      <c r="Q287" s="204">
        <v>0</v>
      </c>
      <c r="R287" s="204">
        <v>0</v>
      </c>
      <c r="S287" s="239">
        <v>0</v>
      </c>
      <c r="T287" s="319" t="e">
        <v>#DIV/0!</v>
      </c>
      <c r="U287" s="239">
        <v>0</v>
      </c>
      <c r="V287" s="239">
        <v>0</v>
      </c>
      <c r="W287" s="239">
        <v>0</v>
      </c>
      <c r="X287" s="239">
        <v>0</v>
      </c>
      <c r="Y287" s="239">
        <v>0</v>
      </c>
      <c r="Z287" s="239">
        <v>0</v>
      </c>
    </row>
    <row r="288" spans="1:26" x14ac:dyDescent="0.3">
      <c r="A288" s="322" t="s">
        <v>703</v>
      </c>
      <c r="B288" s="204">
        <v>0</v>
      </c>
      <c r="C288" s="204">
        <v>0</v>
      </c>
      <c r="D288" s="204">
        <v>0</v>
      </c>
      <c r="E288" s="204">
        <v>0</v>
      </c>
      <c r="F288" s="204">
        <v>0</v>
      </c>
      <c r="G288" s="204">
        <v>0</v>
      </c>
      <c r="H288" s="204">
        <v>0</v>
      </c>
      <c r="I288" s="204">
        <v>0</v>
      </c>
      <c r="J288" s="204">
        <v>0</v>
      </c>
      <c r="K288" s="204">
        <v>0</v>
      </c>
      <c r="L288" s="204">
        <v>0</v>
      </c>
      <c r="M288" s="204">
        <v>0</v>
      </c>
      <c r="N288" s="204">
        <v>0</v>
      </c>
      <c r="O288" s="204">
        <v>0</v>
      </c>
      <c r="P288" s="204">
        <v>0</v>
      </c>
      <c r="Q288" s="204">
        <v>0</v>
      </c>
      <c r="R288" s="204">
        <v>0</v>
      </c>
      <c r="S288" s="239">
        <v>0</v>
      </c>
      <c r="T288" s="319" t="e">
        <v>#DIV/0!</v>
      </c>
      <c r="U288" s="239">
        <v>0</v>
      </c>
      <c r="V288" s="239">
        <v>0</v>
      </c>
      <c r="W288" s="239">
        <v>0</v>
      </c>
      <c r="X288" s="239">
        <v>0</v>
      </c>
      <c r="Y288" s="239">
        <v>0</v>
      </c>
      <c r="Z288" s="239">
        <v>0</v>
      </c>
    </row>
    <row r="289" spans="1:26" x14ac:dyDescent="0.3">
      <c r="A289" s="322" t="s">
        <v>704</v>
      </c>
      <c r="B289" s="204">
        <v>0</v>
      </c>
      <c r="C289" s="204">
        <v>0</v>
      </c>
      <c r="D289" s="204">
        <v>0</v>
      </c>
      <c r="E289" s="204">
        <v>0</v>
      </c>
      <c r="F289" s="204">
        <v>0</v>
      </c>
      <c r="G289" s="204">
        <v>0</v>
      </c>
      <c r="H289" s="204">
        <v>0</v>
      </c>
      <c r="I289" s="204">
        <v>0</v>
      </c>
      <c r="J289" s="204">
        <v>0</v>
      </c>
      <c r="K289" s="204">
        <v>0</v>
      </c>
      <c r="L289" s="204">
        <v>0</v>
      </c>
      <c r="M289" s="204">
        <v>0</v>
      </c>
      <c r="N289" s="204">
        <v>0</v>
      </c>
      <c r="O289" s="204">
        <v>0</v>
      </c>
      <c r="P289" s="204">
        <v>0</v>
      </c>
      <c r="Q289" s="204">
        <v>0</v>
      </c>
      <c r="R289" s="204">
        <v>0</v>
      </c>
      <c r="S289" s="239">
        <v>0</v>
      </c>
      <c r="T289" s="319" t="e">
        <v>#DIV/0!</v>
      </c>
      <c r="U289" s="239">
        <v>0</v>
      </c>
      <c r="V289" s="239">
        <v>0</v>
      </c>
      <c r="W289" s="239">
        <v>0</v>
      </c>
      <c r="X289" s="239">
        <v>0</v>
      </c>
      <c r="Y289" s="239">
        <v>0</v>
      </c>
      <c r="Z289" s="239">
        <v>0</v>
      </c>
    </row>
    <row r="290" spans="1:26" x14ac:dyDescent="0.3">
      <c r="A290" s="322" t="s">
        <v>705</v>
      </c>
      <c r="B290" s="204">
        <v>0</v>
      </c>
      <c r="C290" s="204">
        <v>0</v>
      </c>
      <c r="D290" s="204">
        <v>0</v>
      </c>
      <c r="E290" s="204">
        <v>0</v>
      </c>
      <c r="F290" s="204">
        <v>0</v>
      </c>
      <c r="G290" s="204">
        <v>0</v>
      </c>
      <c r="H290" s="204">
        <v>0</v>
      </c>
      <c r="I290" s="204">
        <v>0</v>
      </c>
      <c r="J290" s="204">
        <v>0</v>
      </c>
      <c r="K290" s="204">
        <v>0</v>
      </c>
      <c r="L290" s="204">
        <v>0</v>
      </c>
      <c r="M290" s="204">
        <v>0</v>
      </c>
      <c r="N290" s="204">
        <v>0</v>
      </c>
      <c r="O290" s="204">
        <v>0</v>
      </c>
      <c r="P290" s="204">
        <v>0</v>
      </c>
      <c r="Q290" s="204">
        <v>0</v>
      </c>
      <c r="R290" s="204">
        <v>0</v>
      </c>
      <c r="S290" s="239">
        <v>0</v>
      </c>
      <c r="T290" s="319" t="e">
        <v>#DIV/0!</v>
      </c>
      <c r="U290" s="239">
        <v>0</v>
      </c>
      <c r="V290" s="239">
        <v>0</v>
      </c>
      <c r="W290" s="239">
        <v>0</v>
      </c>
      <c r="X290" s="239">
        <v>0</v>
      </c>
      <c r="Y290" s="239">
        <v>0</v>
      </c>
      <c r="Z290" s="239">
        <v>0</v>
      </c>
    </row>
    <row r="291" spans="1:26" x14ac:dyDescent="0.3">
      <c r="A291" s="322" t="s">
        <v>706</v>
      </c>
      <c r="B291" s="204">
        <v>0</v>
      </c>
      <c r="C291" s="204">
        <v>0</v>
      </c>
      <c r="D291" s="204">
        <v>0</v>
      </c>
      <c r="E291" s="204">
        <v>0</v>
      </c>
      <c r="F291" s="204">
        <v>0</v>
      </c>
      <c r="G291" s="204">
        <v>0</v>
      </c>
      <c r="H291" s="204">
        <v>0</v>
      </c>
      <c r="I291" s="204">
        <v>0</v>
      </c>
      <c r="J291" s="204">
        <v>0</v>
      </c>
      <c r="K291" s="204">
        <v>0</v>
      </c>
      <c r="L291" s="204">
        <v>0</v>
      </c>
      <c r="M291" s="204">
        <v>0</v>
      </c>
      <c r="N291" s="204">
        <v>0</v>
      </c>
      <c r="O291" s="204">
        <v>0</v>
      </c>
      <c r="P291" s="204">
        <v>0</v>
      </c>
      <c r="Q291" s="204">
        <v>0</v>
      </c>
      <c r="R291" s="204">
        <v>0</v>
      </c>
      <c r="S291" s="239">
        <v>0</v>
      </c>
      <c r="T291" s="319" t="e">
        <v>#DIV/0!</v>
      </c>
      <c r="U291" s="239">
        <v>0</v>
      </c>
      <c r="V291" s="239">
        <v>0</v>
      </c>
      <c r="W291" s="239">
        <v>0</v>
      </c>
      <c r="X291" s="239">
        <v>0</v>
      </c>
      <c r="Y291" s="239">
        <v>0</v>
      </c>
      <c r="Z291" s="239">
        <v>0</v>
      </c>
    </row>
    <row r="292" spans="1:26" x14ac:dyDescent="0.3">
      <c r="A292" s="322" t="s">
        <v>707</v>
      </c>
      <c r="B292" s="204">
        <v>0</v>
      </c>
      <c r="C292" s="204">
        <v>0</v>
      </c>
      <c r="D292" s="204">
        <v>0</v>
      </c>
      <c r="E292" s="204">
        <v>0</v>
      </c>
      <c r="F292" s="204">
        <v>0</v>
      </c>
      <c r="G292" s="204">
        <v>0</v>
      </c>
      <c r="H292" s="204">
        <v>0</v>
      </c>
      <c r="I292" s="204">
        <v>0</v>
      </c>
      <c r="J292" s="204">
        <v>0</v>
      </c>
      <c r="K292" s="204">
        <v>0</v>
      </c>
      <c r="L292" s="204">
        <v>0</v>
      </c>
      <c r="M292" s="204">
        <v>0</v>
      </c>
      <c r="N292" s="204">
        <v>0</v>
      </c>
      <c r="O292" s="204">
        <v>0</v>
      </c>
      <c r="P292" s="204">
        <v>0</v>
      </c>
      <c r="Q292" s="204">
        <v>0</v>
      </c>
      <c r="R292" s="204">
        <v>0</v>
      </c>
      <c r="S292" s="239">
        <v>0</v>
      </c>
      <c r="T292" s="319" t="e">
        <v>#DIV/0!</v>
      </c>
      <c r="U292" s="239">
        <v>0</v>
      </c>
      <c r="V292" s="239">
        <v>0</v>
      </c>
      <c r="W292" s="239">
        <v>0</v>
      </c>
      <c r="X292" s="239">
        <v>0</v>
      </c>
      <c r="Y292" s="239">
        <v>0</v>
      </c>
      <c r="Z292" s="239">
        <v>0</v>
      </c>
    </row>
    <row r="293" spans="1:26" x14ac:dyDescent="0.3">
      <c r="A293" s="322" t="s">
        <v>708</v>
      </c>
      <c r="B293" s="204">
        <v>0</v>
      </c>
      <c r="C293" s="204">
        <v>0</v>
      </c>
      <c r="D293" s="204">
        <v>0</v>
      </c>
      <c r="E293" s="204">
        <v>0</v>
      </c>
      <c r="F293" s="204">
        <v>0</v>
      </c>
      <c r="G293" s="204">
        <v>0</v>
      </c>
      <c r="H293" s="204">
        <v>0</v>
      </c>
      <c r="I293" s="204">
        <v>0</v>
      </c>
      <c r="J293" s="204">
        <v>0</v>
      </c>
      <c r="K293" s="204">
        <v>0</v>
      </c>
      <c r="L293" s="204">
        <v>0</v>
      </c>
      <c r="M293" s="204">
        <v>0</v>
      </c>
      <c r="N293" s="204">
        <v>0</v>
      </c>
      <c r="O293" s="204">
        <v>0</v>
      </c>
      <c r="P293" s="204">
        <v>0</v>
      </c>
      <c r="Q293" s="204">
        <v>0</v>
      </c>
      <c r="R293" s="204">
        <v>0</v>
      </c>
      <c r="S293" s="239">
        <v>0</v>
      </c>
      <c r="T293" s="319" t="e">
        <v>#DIV/0!</v>
      </c>
      <c r="U293" s="239">
        <v>0</v>
      </c>
      <c r="V293" s="239">
        <v>0</v>
      </c>
      <c r="W293" s="239">
        <v>0</v>
      </c>
      <c r="X293" s="239">
        <v>0</v>
      </c>
      <c r="Y293" s="239">
        <v>0</v>
      </c>
      <c r="Z293" s="239">
        <v>0</v>
      </c>
    </row>
    <row r="294" spans="1:26" x14ac:dyDescent="0.3">
      <c r="A294" s="322" t="s">
        <v>709</v>
      </c>
      <c r="B294" s="204">
        <v>0</v>
      </c>
      <c r="C294" s="204">
        <v>0</v>
      </c>
      <c r="D294" s="204">
        <v>0</v>
      </c>
      <c r="E294" s="204">
        <v>0</v>
      </c>
      <c r="F294" s="204">
        <v>0</v>
      </c>
      <c r="G294" s="204">
        <v>0</v>
      </c>
      <c r="H294" s="204">
        <v>0</v>
      </c>
      <c r="I294" s="204">
        <v>0</v>
      </c>
      <c r="J294" s="204">
        <v>0</v>
      </c>
      <c r="K294" s="204">
        <v>0</v>
      </c>
      <c r="L294" s="204">
        <v>0</v>
      </c>
      <c r="M294" s="204">
        <v>0</v>
      </c>
      <c r="N294" s="204">
        <v>0</v>
      </c>
      <c r="O294" s="204">
        <v>0</v>
      </c>
      <c r="P294" s="204">
        <v>0</v>
      </c>
      <c r="Q294" s="204">
        <v>0</v>
      </c>
      <c r="R294" s="204">
        <v>0</v>
      </c>
      <c r="S294" s="239">
        <v>0</v>
      </c>
      <c r="T294" s="319" t="e">
        <v>#DIV/0!</v>
      </c>
      <c r="U294" s="239">
        <v>0</v>
      </c>
      <c r="V294" s="239">
        <v>0</v>
      </c>
      <c r="W294" s="239">
        <v>0</v>
      </c>
      <c r="X294" s="239">
        <v>0</v>
      </c>
      <c r="Y294" s="239">
        <v>0</v>
      </c>
      <c r="Z294" s="239">
        <v>0</v>
      </c>
    </row>
    <row r="295" spans="1:26" x14ac:dyDescent="0.3">
      <c r="A295" s="326" t="s">
        <v>710</v>
      </c>
      <c r="B295" s="327">
        <v>0</v>
      </c>
      <c r="C295" s="327">
        <v>0</v>
      </c>
      <c r="D295" s="327">
        <v>0</v>
      </c>
      <c r="E295" s="327">
        <v>0</v>
      </c>
      <c r="F295" s="327">
        <v>0</v>
      </c>
      <c r="G295" s="327">
        <v>0</v>
      </c>
      <c r="H295" s="327">
        <v>0</v>
      </c>
      <c r="I295" s="327">
        <v>0</v>
      </c>
      <c r="J295" s="327">
        <v>0</v>
      </c>
      <c r="K295" s="327">
        <v>0</v>
      </c>
      <c r="L295" s="327">
        <v>0</v>
      </c>
      <c r="M295" s="327">
        <v>0</v>
      </c>
      <c r="N295" s="327">
        <v>0</v>
      </c>
      <c r="O295" s="327">
        <v>0</v>
      </c>
      <c r="P295" s="327">
        <v>0</v>
      </c>
      <c r="Q295" s="327">
        <v>0</v>
      </c>
      <c r="R295" s="327">
        <v>0</v>
      </c>
      <c r="S295" s="328">
        <v>0</v>
      </c>
      <c r="T295" s="329" t="e">
        <v>#DIV/0!</v>
      </c>
      <c r="U295" s="328">
        <v>0</v>
      </c>
      <c r="V295" s="328">
        <v>0</v>
      </c>
      <c r="W295" s="328">
        <v>0</v>
      </c>
      <c r="X295" s="328">
        <v>0</v>
      </c>
      <c r="Y295" s="328">
        <v>0</v>
      </c>
      <c r="Z295" s="328">
        <v>0</v>
      </c>
    </row>
    <row r="296" spans="1:26" s="321" customFormat="1" x14ac:dyDescent="0.3">
      <c r="A296" s="314" t="s">
        <v>711</v>
      </c>
      <c r="B296" s="320">
        <v>0</v>
      </c>
      <c r="C296" s="320">
        <v>0</v>
      </c>
      <c r="D296" s="320">
        <v>0</v>
      </c>
      <c r="E296" s="320">
        <v>0</v>
      </c>
      <c r="F296" s="320">
        <v>0</v>
      </c>
      <c r="G296" s="320">
        <v>0</v>
      </c>
      <c r="H296" s="320">
        <v>0</v>
      </c>
      <c r="I296" s="320">
        <v>0</v>
      </c>
      <c r="J296" s="320">
        <v>0</v>
      </c>
      <c r="K296" s="320">
        <v>0</v>
      </c>
      <c r="L296" s="320">
        <v>0</v>
      </c>
      <c r="M296" s="320">
        <v>0</v>
      </c>
      <c r="N296" s="320">
        <v>0</v>
      </c>
      <c r="O296" s="320">
        <v>0</v>
      </c>
      <c r="P296" s="320">
        <v>0</v>
      </c>
      <c r="Q296" s="320">
        <v>0</v>
      </c>
      <c r="R296" s="320">
        <v>0</v>
      </c>
      <c r="S296" s="316">
        <v>0</v>
      </c>
      <c r="T296" s="317" t="e">
        <v>#DIV/0!</v>
      </c>
      <c r="U296" s="316">
        <v>0</v>
      </c>
      <c r="V296" s="316">
        <v>0</v>
      </c>
      <c r="W296" s="316">
        <v>0</v>
      </c>
      <c r="X296" s="316">
        <v>0</v>
      </c>
      <c r="Y296" s="316">
        <v>0</v>
      </c>
      <c r="Z296" s="316">
        <v>0</v>
      </c>
    </row>
    <row r="297" spans="1:26" x14ac:dyDescent="0.3">
      <c r="A297" s="314" t="s">
        <v>712</v>
      </c>
      <c r="B297" s="315">
        <v>0</v>
      </c>
      <c r="C297" s="315">
        <v>0</v>
      </c>
      <c r="D297" s="315">
        <v>0</v>
      </c>
      <c r="E297" s="315">
        <v>0</v>
      </c>
      <c r="F297" s="315">
        <v>0</v>
      </c>
      <c r="G297" s="315">
        <v>0</v>
      </c>
      <c r="H297" s="315">
        <v>0</v>
      </c>
      <c r="I297" s="315">
        <v>0</v>
      </c>
      <c r="J297" s="315">
        <v>0</v>
      </c>
      <c r="K297" s="315">
        <v>0</v>
      </c>
      <c r="L297" s="315">
        <v>0</v>
      </c>
      <c r="M297" s="315">
        <v>0</v>
      </c>
      <c r="N297" s="315">
        <v>0</v>
      </c>
      <c r="O297" s="315">
        <v>0</v>
      </c>
      <c r="P297" s="315">
        <v>0</v>
      </c>
      <c r="Q297" s="315">
        <v>0</v>
      </c>
      <c r="R297" s="315">
        <v>0</v>
      </c>
      <c r="S297" s="316">
        <v>0</v>
      </c>
      <c r="T297" s="317" t="e">
        <v>#DIV/0!</v>
      </c>
      <c r="U297" s="316">
        <v>0</v>
      </c>
      <c r="V297" s="316">
        <v>0</v>
      </c>
      <c r="W297" s="316">
        <v>0</v>
      </c>
      <c r="X297" s="316">
        <v>0</v>
      </c>
      <c r="Y297" s="316">
        <v>0</v>
      </c>
      <c r="Z297" s="316">
        <v>0</v>
      </c>
    </row>
    <row r="298" spans="1:26" x14ac:dyDescent="0.3">
      <c r="A298" s="322" t="s">
        <v>713</v>
      </c>
      <c r="B298" s="204">
        <v>0</v>
      </c>
      <c r="C298" s="204">
        <v>0</v>
      </c>
      <c r="D298" s="204">
        <v>0</v>
      </c>
      <c r="E298" s="204">
        <v>0</v>
      </c>
      <c r="F298" s="204">
        <v>0</v>
      </c>
      <c r="G298" s="204">
        <v>0</v>
      </c>
      <c r="H298" s="204">
        <v>0</v>
      </c>
      <c r="I298" s="204">
        <v>0</v>
      </c>
      <c r="J298" s="204">
        <v>0</v>
      </c>
      <c r="K298" s="204">
        <v>0</v>
      </c>
      <c r="L298" s="204">
        <v>0</v>
      </c>
      <c r="M298" s="204">
        <v>0</v>
      </c>
      <c r="N298" s="204">
        <v>0</v>
      </c>
      <c r="O298" s="204">
        <v>0</v>
      </c>
      <c r="P298" s="204">
        <v>0</v>
      </c>
      <c r="Q298" s="204">
        <v>0</v>
      </c>
      <c r="R298" s="204">
        <v>0</v>
      </c>
      <c r="S298" s="239">
        <v>0</v>
      </c>
      <c r="T298" s="319" t="e">
        <v>#DIV/0!</v>
      </c>
      <c r="U298" s="239">
        <v>0</v>
      </c>
      <c r="V298" s="239">
        <v>0</v>
      </c>
      <c r="W298" s="239">
        <v>0</v>
      </c>
      <c r="X298" s="239">
        <v>0</v>
      </c>
      <c r="Y298" s="239">
        <v>0</v>
      </c>
      <c r="Z298" s="239">
        <v>0</v>
      </c>
    </row>
    <row r="299" spans="1:26" x14ac:dyDescent="0.3">
      <c r="A299" s="322" t="s">
        <v>714</v>
      </c>
      <c r="B299" s="204">
        <v>0</v>
      </c>
      <c r="C299" s="204">
        <v>0</v>
      </c>
      <c r="D299" s="204">
        <v>0</v>
      </c>
      <c r="E299" s="204">
        <v>0</v>
      </c>
      <c r="F299" s="204">
        <v>0</v>
      </c>
      <c r="G299" s="204">
        <v>0</v>
      </c>
      <c r="H299" s="204">
        <v>0</v>
      </c>
      <c r="I299" s="204">
        <v>0</v>
      </c>
      <c r="J299" s="204">
        <v>0</v>
      </c>
      <c r="K299" s="204">
        <v>0</v>
      </c>
      <c r="L299" s="204">
        <v>0</v>
      </c>
      <c r="M299" s="204">
        <v>0</v>
      </c>
      <c r="N299" s="204">
        <v>0</v>
      </c>
      <c r="O299" s="204">
        <v>0</v>
      </c>
      <c r="P299" s="204">
        <v>0</v>
      </c>
      <c r="Q299" s="204">
        <v>0</v>
      </c>
      <c r="R299" s="204">
        <v>0</v>
      </c>
      <c r="S299" s="239">
        <v>0</v>
      </c>
      <c r="T299" s="319" t="e">
        <v>#DIV/0!</v>
      </c>
      <c r="U299" s="239">
        <v>0</v>
      </c>
      <c r="V299" s="239">
        <v>0</v>
      </c>
      <c r="W299" s="239">
        <v>0</v>
      </c>
      <c r="X299" s="239">
        <v>0</v>
      </c>
      <c r="Y299" s="239">
        <v>0</v>
      </c>
      <c r="Z299" s="239">
        <v>0</v>
      </c>
    </row>
    <row r="300" spans="1:26" x14ac:dyDescent="0.3">
      <c r="A300" s="322" t="s">
        <v>715</v>
      </c>
      <c r="B300" s="204">
        <v>0</v>
      </c>
      <c r="C300" s="204">
        <v>0</v>
      </c>
      <c r="D300" s="204">
        <v>0</v>
      </c>
      <c r="E300" s="204">
        <v>0</v>
      </c>
      <c r="F300" s="204">
        <v>0</v>
      </c>
      <c r="G300" s="204">
        <v>0</v>
      </c>
      <c r="H300" s="204">
        <v>0</v>
      </c>
      <c r="I300" s="204">
        <v>0</v>
      </c>
      <c r="J300" s="204">
        <v>0</v>
      </c>
      <c r="K300" s="204">
        <v>0</v>
      </c>
      <c r="L300" s="204">
        <v>0</v>
      </c>
      <c r="M300" s="204">
        <v>0</v>
      </c>
      <c r="N300" s="204">
        <v>0</v>
      </c>
      <c r="O300" s="204">
        <v>0</v>
      </c>
      <c r="P300" s="204">
        <v>0</v>
      </c>
      <c r="Q300" s="204">
        <v>0</v>
      </c>
      <c r="R300" s="204">
        <v>0</v>
      </c>
      <c r="S300" s="239">
        <v>0</v>
      </c>
      <c r="T300" s="319" t="e">
        <v>#DIV/0!</v>
      </c>
      <c r="U300" s="239">
        <v>0</v>
      </c>
      <c r="V300" s="239">
        <v>0</v>
      </c>
      <c r="W300" s="239">
        <v>0</v>
      </c>
      <c r="X300" s="239">
        <v>0</v>
      </c>
      <c r="Y300" s="239">
        <v>0</v>
      </c>
      <c r="Z300" s="239">
        <v>0</v>
      </c>
    </row>
    <row r="301" spans="1:26" x14ac:dyDescent="0.3">
      <c r="A301" s="314" t="s">
        <v>716</v>
      </c>
      <c r="B301" s="315">
        <v>0</v>
      </c>
      <c r="C301" s="315">
        <v>0</v>
      </c>
      <c r="D301" s="315">
        <v>0</v>
      </c>
      <c r="E301" s="315">
        <v>0</v>
      </c>
      <c r="F301" s="315">
        <v>0</v>
      </c>
      <c r="G301" s="315">
        <v>0</v>
      </c>
      <c r="H301" s="315">
        <v>0</v>
      </c>
      <c r="I301" s="315">
        <v>0</v>
      </c>
      <c r="J301" s="315">
        <v>0</v>
      </c>
      <c r="K301" s="315">
        <v>0</v>
      </c>
      <c r="L301" s="315">
        <v>0</v>
      </c>
      <c r="M301" s="315">
        <v>0</v>
      </c>
      <c r="N301" s="315">
        <v>0</v>
      </c>
      <c r="O301" s="315">
        <v>0</v>
      </c>
      <c r="P301" s="315">
        <v>0</v>
      </c>
      <c r="Q301" s="315">
        <v>0</v>
      </c>
      <c r="R301" s="315">
        <v>0</v>
      </c>
      <c r="S301" s="316">
        <v>0</v>
      </c>
      <c r="T301" s="317" t="e">
        <v>#DIV/0!</v>
      </c>
      <c r="U301" s="316">
        <v>0</v>
      </c>
      <c r="V301" s="316">
        <v>0</v>
      </c>
      <c r="W301" s="316">
        <v>0</v>
      </c>
      <c r="X301" s="316">
        <v>0</v>
      </c>
      <c r="Y301" s="316">
        <v>0</v>
      </c>
      <c r="Z301" s="316">
        <v>0</v>
      </c>
    </row>
    <row r="302" spans="1:26" x14ac:dyDescent="0.3">
      <c r="A302" s="322" t="s">
        <v>717</v>
      </c>
      <c r="B302" s="204">
        <v>0</v>
      </c>
      <c r="C302" s="204">
        <v>0</v>
      </c>
      <c r="D302" s="204">
        <v>0</v>
      </c>
      <c r="E302" s="204">
        <v>0</v>
      </c>
      <c r="F302" s="204">
        <v>0</v>
      </c>
      <c r="G302" s="204">
        <v>0</v>
      </c>
      <c r="H302" s="204">
        <v>0</v>
      </c>
      <c r="I302" s="204">
        <v>0</v>
      </c>
      <c r="J302" s="204">
        <v>0</v>
      </c>
      <c r="K302" s="204">
        <v>0</v>
      </c>
      <c r="L302" s="204">
        <v>0</v>
      </c>
      <c r="M302" s="204">
        <v>0</v>
      </c>
      <c r="N302" s="204">
        <v>0</v>
      </c>
      <c r="O302" s="204">
        <v>0</v>
      </c>
      <c r="P302" s="204">
        <v>0</v>
      </c>
      <c r="Q302" s="204">
        <v>0</v>
      </c>
      <c r="R302" s="204">
        <v>0</v>
      </c>
      <c r="S302" s="239">
        <v>0</v>
      </c>
      <c r="T302" s="319" t="e">
        <v>#DIV/0!</v>
      </c>
      <c r="U302" s="239">
        <v>0</v>
      </c>
      <c r="V302" s="239">
        <v>0</v>
      </c>
      <c r="W302" s="239">
        <v>0</v>
      </c>
      <c r="X302" s="239">
        <v>0</v>
      </c>
      <c r="Y302" s="239">
        <v>0</v>
      </c>
      <c r="Z302" s="239">
        <v>0</v>
      </c>
    </row>
    <row r="303" spans="1:26" x14ac:dyDescent="0.3">
      <c r="A303" s="322" t="s">
        <v>718</v>
      </c>
      <c r="B303" s="204">
        <v>0</v>
      </c>
      <c r="C303" s="204">
        <v>0</v>
      </c>
      <c r="D303" s="204">
        <v>0</v>
      </c>
      <c r="E303" s="204">
        <v>0</v>
      </c>
      <c r="F303" s="204">
        <v>0</v>
      </c>
      <c r="G303" s="204">
        <v>0</v>
      </c>
      <c r="H303" s="204">
        <v>0</v>
      </c>
      <c r="I303" s="204">
        <v>0</v>
      </c>
      <c r="J303" s="204">
        <v>0</v>
      </c>
      <c r="K303" s="204">
        <v>0</v>
      </c>
      <c r="L303" s="204">
        <v>0</v>
      </c>
      <c r="M303" s="204">
        <v>0</v>
      </c>
      <c r="N303" s="204">
        <v>0</v>
      </c>
      <c r="O303" s="204">
        <v>0</v>
      </c>
      <c r="P303" s="204">
        <v>0</v>
      </c>
      <c r="Q303" s="204">
        <v>0</v>
      </c>
      <c r="R303" s="204">
        <v>0</v>
      </c>
      <c r="S303" s="239">
        <v>0</v>
      </c>
      <c r="T303" s="319" t="e">
        <v>#DIV/0!</v>
      </c>
      <c r="U303" s="239">
        <v>0</v>
      </c>
      <c r="V303" s="239">
        <v>0</v>
      </c>
      <c r="W303" s="239">
        <v>0</v>
      </c>
      <c r="X303" s="239">
        <v>0</v>
      </c>
      <c r="Y303" s="239">
        <v>0</v>
      </c>
      <c r="Z303" s="239">
        <v>0</v>
      </c>
    </row>
    <row r="304" spans="1:26" x14ac:dyDescent="0.3">
      <c r="A304" s="322" t="s">
        <v>719</v>
      </c>
      <c r="B304" s="204">
        <v>0</v>
      </c>
      <c r="C304" s="204">
        <v>0</v>
      </c>
      <c r="D304" s="204">
        <v>0</v>
      </c>
      <c r="E304" s="204">
        <v>0</v>
      </c>
      <c r="F304" s="204">
        <v>0</v>
      </c>
      <c r="G304" s="204">
        <v>0</v>
      </c>
      <c r="H304" s="204">
        <v>0</v>
      </c>
      <c r="I304" s="204">
        <v>0</v>
      </c>
      <c r="J304" s="204">
        <v>0</v>
      </c>
      <c r="K304" s="204">
        <v>0</v>
      </c>
      <c r="L304" s="204">
        <v>0</v>
      </c>
      <c r="M304" s="204">
        <v>0</v>
      </c>
      <c r="N304" s="204">
        <v>0</v>
      </c>
      <c r="O304" s="204">
        <v>0</v>
      </c>
      <c r="P304" s="204">
        <v>0</v>
      </c>
      <c r="Q304" s="204">
        <v>0</v>
      </c>
      <c r="R304" s="204">
        <v>0</v>
      </c>
      <c r="S304" s="239">
        <v>0</v>
      </c>
      <c r="T304" s="319" t="e">
        <v>#DIV/0!</v>
      </c>
      <c r="U304" s="239">
        <v>0</v>
      </c>
      <c r="V304" s="239">
        <v>0</v>
      </c>
      <c r="W304" s="239">
        <v>0</v>
      </c>
      <c r="X304" s="239">
        <v>0</v>
      </c>
      <c r="Y304" s="239">
        <v>0</v>
      </c>
      <c r="Z304" s="239">
        <v>0</v>
      </c>
    </row>
    <row r="305" spans="1:26" s="321" customFormat="1" x14ac:dyDescent="0.3">
      <c r="A305" s="314" t="s">
        <v>720</v>
      </c>
      <c r="B305" s="320">
        <v>0</v>
      </c>
      <c r="C305" s="320">
        <v>0</v>
      </c>
      <c r="D305" s="320">
        <v>0</v>
      </c>
      <c r="E305" s="320">
        <v>0</v>
      </c>
      <c r="F305" s="320">
        <v>0</v>
      </c>
      <c r="G305" s="320">
        <v>0</v>
      </c>
      <c r="H305" s="320">
        <v>0</v>
      </c>
      <c r="I305" s="320">
        <v>0</v>
      </c>
      <c r="J305" s="320">
        <v>0</v>
      </c>
      <c r="K305" s="320">
        <v>0</v>
      </c>
      <c r="L305" s="320">
        <v>0</v>
      </c>
      <c r="M305" s="320">
        <v>0</v>
      </c>
      <c r="N305" s="320">
        <v>0</v>
      </c>
      <c r="O305" s="320">
        <v>0</v>
      </c>
      <c r="P305" s="320">
        <v>0</v>
      </c>
      <c r="Q305" s="320">
        <v>0</v>
      </c>
      <c r="R305" s="320">
        <v>0</v>
      </c>
      <c r="S305" s="316">
        <v>0</v>
      </c>
      <c r="T305" s="317" t="e">
        <v>#DIV/0!</v>
      </c>
      <c r="U305" s="316">
        <v>0</v>
      </c>
      <c r="V305" s="316">
        <v>0</v>
      </c>
      <c r="W305" s="316">
        <v>0</v>
      </c>
      <c r="X305" s="316">
        <v>0</v>
      </c>
      <c r="Y305" s="316">
        <v>0</v>
      </c>
      <c r="Z305" s="316">
        <v>0</v>
      </c>
    </row>
    <row r="306" spans="1:26" x14ac:dyDescent="0.3">
      <c r="A306" s="330" t="s">
        <v>1105</v>
      </c>
      <c r="B306" s="331">
        <v>48000</v>
      </c>
      <c r="C306" s="331">
        <v>38400</v>
      </c>
      <c r="D306" s="331">
        <v>0</v>
      </c>
      <c r="E306" s="331">
        <v>0</v>
      </c>
      <c r="F306" s="331">
        <v>0</v>
      </c>
      <c r="G306" s="331">
        <v>0</v>
      </c>
      <c r="H306" s="331">
        <v>0</v>
      </c>
      <c r="I306" s="331">
        <v>0</v>
      </c>
      <c r="J306" s="331">
        <v>0</v>
      </c>
      <c r="K306" s="331">
        <v>0</v>
      </c>
      <c r="L306" s="331">
        <v>0</v>
      </c>
      <c r="M306" s="331">
        <v>0</v>
      </c>
      <c r="N306" s="331">
        <v>0</v>
      </c>
      <c r="O306" s="331">
        <v>0</v>
      </c>
      <c r="P306" s="331">
        <v>0</v>
      </c>
      <c r="Q306" s="331">
        <v>0</v>
      </c>
      <c r="R306" s="331">
        <v>0</v>
      </c>
      <c r="S306" s="332">
        <v>0</v>
      </c>
      <c r="T306" s="333">
        <v>0</v>
      </c>
      <c r="U306" s="332">
        <v>38400</v>
      </c>
      <c r="V306" s="332">
        <v>38400</v>
      </c>
      <c r="W306" s="332">
        <v>38400</v>
      </c>
      <c r="X306" s="332">
        <v>0</v>
      </c>
      <c r="Y306" s="332">
        <v>0</v>
      </c>
      <c r="Z306" s="332">
        <v>0</v>
      </c>
    </row>
    <row r="307" spans="1:26" x14ac:dyDescent="0.3">
      <c r="A307" s="334" t="s">
        <v>74</v>
      </c>
      <c r="B307" s="335">
        <v>48000</v>
      </c>
      <c r="C307" s="335">
        <v>38400</v>
      </c>
      <c r="D307" s="335">
        <v>0</v>
      </c>
      <c r="E307" s="335">
        <v>0</v>
      </c>
      <c r="F307" s="335">
        <v>0</v>
      </c>
      <c r="G307" s="335">
        <v>0</v>
      </c>
      <c r="H307" s="335">
        <v>0</v>
      </c>
      <c r="I307" s="335">
        <v>0</v>
      </c>
      <c r="J307" s="335">
        <v>0</v>
      </c>
      <c r="K307" s="335">
        <v>0</v>
      </c>
      <c r="L307" s="335">
        <v>0</v>
      </c>
      <c r="M307" s="335">
        <v>0</v>
      </c>
      <c r="N307" s="335">
        <v>0</v>
      </c>
      <c r="O307" s="335">
        <v>0</v>
      </c>
      <c r="P307" s="335">
        <v>0</v>
      </c>
      <c r="Q307" s="335">
        <v>0</v>
      </c>
      <c r="R307" s="335">
        <v>0</v>
      </c>
      <c r="S307" s="336">
        <v>0</v>
      </c>
      <c r="T307" s="337">
        <v>0</v>
      </c>
      <c r="U307" s="336">
        <v>38400</v>
      </c>
      <c r="V307" s="336">
        <v>38400</v>
      </c>
      <c r="W307" s="336">
        <v>38400</v>
      </c>
      <c r="X307" s="336">
        <v>0</v>
      </c>
      <c r="Y307" s="336">
        <v>0</v>
      </c>
      <c r="Z307" s="336">
        <v>0</v>
      </c>
    </row>
  </sheetData>
  <sheetProtection formatCells="0" formatColumns="0" formatRows="0"/>
  <mergeCells count="26">
    <mergeCell ref="A2:Z2"/>
    <mergeCell ref="A3:Z3"/>
    <mergeCell ref="A4:Z4"/>
    <mergeCell ref="N10:N11"/>
    <mergeCell ref="A7:F7"/>
    <mergeCell ref="A9:Z9"/>
    <mergeCell ref="A10:A12"/>
    <mergeCell ref="B10:B11"/>
    <mergeCell ref="C10:C11"/>
    <mergeCell ref="G10:G11"/>
    <mergeCell ref="H10:H11"/>
    <mergeCell ref="I10:I11"/>
    <mergeCell ref="J10:J11"/>
    <mergeCell ref="K10:K11"/>
    <mergeCell ref="L10:L11"/>
    <mergeCell ref="M10:M11"/>
    <mergeCell ref="W10:W11"/>
    <mergeCell ref="X10:X11"/>
    <mergeCell ref="Y10:Y11"/>
    <mergeCell ref="Z10:Z11"/>
    <mergeCell ref="O10:O11"/>
    <mergeCell ref="P10:P11"/>
    <mergeCell ref="Q10:Q11"/>
    <mergeCell ref="R10:R11"/>
    <mergeCell ref="U10:U11"/>
    <mergeCell ref="V10:V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02A10-B930-442D-AEE4-A77B8617338B}">
  <sheetPr>
    <tabColor theme="5" tint="0.39997558519241921"/>
  </sheetPr>
  <dimension ref="A1:Z307"/>
  <sheetViews>
    <sheetView zoomScale="80" zoomScaleNormal="80" workbookViewId="0">
      <pane ySplit="12" topLeftCell="A13" activePane="bottomLeft" state="frozen"/>
      <selection activeCell="C1" sqref="C1"/>
      <selection pane="bottomLeft" activeCell="J39" sqref="J39"/>
    </sheetView>
  </sheetViews>
  <sheetFormatPr defaultColWidth="8.7265625" defaultRowHeight="12" x14ac:dyDescent="0.3"/>
  <cols>
    <col min="1" max="1" width="60.1796875" style="313" customWidth="1"/>
    <col min="2" max="2" width="17.453125" style="313" customWidth="1"/>
    <col min="3" max="3" width="18.453125" style="313" customWidth="1"/>
    <col min="4" max="4" width="19.81640625" style="313" customWidth="1"/>
    <col min="5" max="5" width="16.453125" style="313" customWidth="1"/>
    <col min="6" max="6" width="15.1796875" style="313" customWidth="1"/>
    <col min="7" max="7" width="12.26953125" style="313" customWidth="1"/>
    <col min="8" max="11" width="12.7265625" style="313" bestFit="1" customWidth="1"/>
    <col min="12" max="13" width="12.54296875" style="313" customWidth="1"/>
    <col min="14" max="14" width="12.7265625" style="313" customWidth="1"/>
    <col min="15" max="16" width="12.81640625" style="313" customWidth="1"/>
    <col min="17" max="17" width="13.81640625" style="313" customWidth="1"/>
    <col min="18" max="18" width="12.54296875" style="313" customWidth="1"/>
    <col min="19" max="19" width="15.7265625" style="313" customWidth="1"/>
    <col min="20" max="20" width="10.54296875" style="313" customWidth="1"/>
    <col min="21" max="21" width="13.81640625" style="313" customWidth="1"/>
    <col min="22" max="22" width="18" style="313" customWidth="1"/>
    <col min="23" max="23" width="12.453125" style="313" customWidth="1"/>
    <col min="24" max="24" width="13.54296875" style="313" customWidth="1"/>
    <col min="25" max="25" width="11.81640625" style="313" customWidth="1"/>
    <col min="26" max="26" width="14.54296875" style="313" customWidth="1"/>
    <col min="27" max="16384" width="8.7265625" style="313"/>
  </cols>
  <sheetData>
    <row r="1" spans="1:26" s="215" customFormat="1" x14ac:dyDescent="0.25">
      <c r="A1" s="6"/>
      <c r="B1" s="6"/>
      <c r="C1" s="7"/>
    </row>
    <row r="2" spans="1:26" s="215" customFormat="1" ht="12" customHeight="1" x14ac:dyDescent="0.25">
      <c r="A2" s="420" t="s">
        <v>0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</row>
    <row r="3" spans="1:26" s="215" customFormat="1" ht="15.65" customHeight="1" x14ac:dyDescent="0.25">
      <c r="A3" s="420" t="s">
        <v>1115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</row>
    <row r="4" spans="1:26" s="215" customFormat="1" ht="15.5" x14ac:dyDescent="0.25">
      <c r="A4" s="421">
        <v>2024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</row>
    <row r="5" spans="1:26" s="215" customFormat="1" ht="14.5" x14ac:dyDescent="0.25">
      <c r="A5" s="302" t="s">
        <v>1116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15" customFormat="1" ht="14.5" x14ac:dyDescent="0.25">
      <c r="A6" s="302" t="s">
        <v>1117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215" customFormat="1" ht="15.65" customHeight="1" x14ac:dyDescent="0.25">
      <c r="A7" s="347" t="s">
        <v>1124</v>
      </c>
      <c r="B7" s="347"/>
      <c r="C7" s="347"/>
      <c r="D7" s="347"/>
      <c r="E7" s="347"/>
      <c r="F7" s="347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303"/>
      <c r="X7" s="303"/>
      <c r="Y7" s="303"/>
      <c r="Z7" s="303"/>
    </row>
    <row r="8" spans="1:26" s="215" customForma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304" t="s">
        <v>1</v>
      </c>
    </row>
    <row r="9" spans="1:26" s="215" customFormat="1" x14ac:dyDescent="0.25">
      <c r="A9" s="423" t="s">
        <v>34</v>
      </c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</row>
    <row r="10" spans="1:26" s="215" customFormat="1" ht="24" x14ac:dyDescent="0.25">
      <c r="A10" s="423" t="s">
        <v>1125</v>
      </c>
      <c r="B10" s="423" t="s">
        <v>2</v>
      </c>
      <c r="C10" s="423" t="s">
        <v>3</v>
      </c>
      <c r="D10" s="305" t="s">
        <v>57</v>
      </c>
      <c r="E10" s="305" t="s">
        <v>30</v>
      </c>
      <c r="F10" s="305" t="s">
        <v>58</v>
      </c>
      <c r="G10" s="419" t="s">
        <v>5</v>
      </c>
      <c r="H10" s="419" t="s">
        <v>6</v>
      </c>
      <c r="I10" s="419" t="s">
        <v>7</v>
      </c>
      <c r="J10" s="419" t="s">
        <v>8</v>
      </c>
      <c r="K10" s="419" t="s">
        <v>9</v>
      </c>
      <c r="L10" s="419" t="s">
        <v>10</v>
      </c>
      <c r="M10" s="419" t="s">
        <v>11</v>
      </c>
      <c r="N10" s="419" t="s">
        <v>12</v>
      </c>
      <c r="O10" s="419" t="s">
        <v>13</v>
      </c>
      <c r="P10" s="419" t="s">
        <v>14</v>
      </c>
      <c r="Q10" s="419" t="s">
        <v>15</v>
      </c>
      <c r="R10" s="419" t="s">
        <v>16</v>
      </c>
      <c r="S10" s="305" t="s">
        <v>17</v>
      </c>
      <c r="T10" s="305" t="s">
        <v>18</v>
      </c>
      <c r="U10" s="419" t="s">
        <v>59</v>
      </c>
      <c r="V10" s="419" t="s">
        <v>60</v>
      </c>
      <c r="W10" s="419" t="s">
        <v>32</v>
      </c>
      <c r="X10" s="419" t="s">
        <v>31</v>
      </c>
      <c r="Y10" s="419" t="s">
        <v>61</v>
      </c>
      <c r="Z10" s="419" t="s">
        <v>62</v>
      </c>
    </row>
    <row r="11" spans="1:26" s="215" customFormat="1" ht="24" x14ac:dyDescent="0.25">
      <c r="A11" s="423"/>
      <c r="B11" s="423"/>
      <c r="C11" s="423"/>
      <c r="D11" s="306" t="s">
        <v>1145</v>
      </c>
      <c r="E11" s="306" t="s">
        <v>1145</v>
      </c>
      <c r="F11" s="306" t="s">
        <v>1145</v>
      </c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306" t="s">
        <v>1145</v>
      </c>
      <c r="T11" s="306" t="s">
        <v>1145</v>
      </c>
      <c r="U11" s="419"/>
      <c r="V11" s="419"/>
      <c r="W11" s="419"/>
      <c r="X11" s="419"/>
      <c r="Y11" s="419"/>
      <c r="Z11" s="419"/>
    </row>
    <row r="12" spans="1:26" s="215" customFormat="1" x14ac:dyDescent="0.25">
      <c r="A12" s="423"/>
      <c r="B12" s="307" t="s">
        <v>20</v>
      </c>
      <c r="C12" s="307" t="s">
        <v>21</v>
      </c>
      <c r="D12" s="307" t="s">
        <v>22</v>
      </c>
      <c r="E12" s="307" t="s">
        <v>23</v>
      </c>
      <c r="F12" s="307" t="s">
        <v>24</v>
      </c>
      <c r="G12" s="307" t="s">
        <v>63</v>
      </c>
      <c r="H12" s="307" t="s">
        <v>63</v>
      </c>
      <c r="I12" s="307" t="s">
        <v>63</v>
      </c>
      <c r="J12" s="307" t="s">
        <v>63</v>
      </c>
      <c r="K12" s="307" t="s">
        <v>63</v>
      </c>
      <c r="L12" s="307" t="s">
        <v>63</v>
      </c>
      <c r="M12" s="307" t="s">
        <v>63</v>
      </c>
      <c r="N12" s="307" t="s">
        <v>63</v>
      </c>
      <c r="O12" s="307" t="s">
        <v>63</v>
      </c>
      <c r="P12" s="307" t="s">
        <v>63</v>
      </c>
      <c r="Q12" s="307" t="s">
        <v>63</v>
      </c>
      <c r="R12" s="307" t="s">
        <v>63</v>
      </c>
      <c r="S12" s="307" t="s">
        <v>64</v>
      </c>
      <c r="T12" s="307" t="s">
        <v>65</v>
      </c>
      <c r="U12" s="307" t="s">
        <v>66</v>
      </c>
      <c r="V12" s="307" t="s">
        <v>67</v>
      </c>
      <c r="W12" s="307" t="s">
        <v>68</v>
      </c>
      <c r="X12" s="307" t="s">
        <v>69</v>
      </c>
      <c r="Y12" s="307" t="s">
        <v>70</v>
      </c>
      <c r="Z12" s="307" t="s">
        <v>71</v>
      </c>
    </row>
    <row r="13" spans="1:26" x14ac:dyDescent="0.3">
      <c r="A13" s="308" t="s">
        <v>428</v>
      </c>
      <c r="B13" s="309">
        <v>0</v>
      </c>
      <c r="C13" s="309">
        <v>0</v>
      </c>
      <c r="D13" s="309">
        <v>0</v>
      </c>
      <c r="E13" s="309">
        <v>0</v>
      </c>
      <c r="F13" s="309">
        <v>0</v>
      </c>
      <c r="G13" s="309">
        <v>0</v>
      </c>
      <c r="H13" s="309">
        <v>0</v>
      </c>
      <c r="I13" s="309">
        <v>0</v>
      </c>
      <c r="J13" s="309">
        <v>0</v>
      </c>
      <c r="K13" s="309">
        <v>0</v>
      </c>
      <c r="L13" s="309">
        <v>0</v>
      </c>
      <c r="M13" s="309">
        <v>0</v>
      </c>
      <c r="N13" s="309">
        <v>0</v>
      </c>
      <c r="O13" s="309">
        <v>0</v>
      </c>
      <c r="P13" s="309">
        <v>0</v>
      </c>
      <c r="Q13" s="309">
        <v>0</v>
      </c>
      <c r="R13" s="309">
        <v>0</v>
      </c>
      <c r="S13" s="310">
        <v>0</v>
      </c>
      <c r="T13" s="311" t="e">
        <v>#DIV/0!</v>
      </c>
      <c r="U13" s="310">
        <v>0</v>
      </c>
      <c r="V13" s="310">
        <v>0</v>
      </c>
      <c r="W13" s="310">
        <v>0</v>
      </c>
      <c r="X13" s="310">
        <v>0</v>
      </c>
      <c r="Y13" s="310">
        <v>0</v>
      </c>
      <c r="Z13" s="310">
        <v>0</v>
      </c>
    </row>
    <row r="14" spans="1:26" x14ac:dyDescent="0.3">
      <c r="A14" s="314" t="s">
        <v>429</v>
      </c>
      <c r="B14" s="315">
        <v>0</v>
      </c>
      <c r="C14" s="315">
        <v>0</v>
      </c>
      <c r="D14" s="315">
        <v>0</v>
      </c>
      <c r="E14" s="315">
        <v>0</v>
      </c>
      <c r="F14" s="315">
        <v>0</v>
      </c>
      <c r="G14" s="315">
        <v>0</v>
      </c>
      <c r="H14" s="315">
        <v>0</v>
      </c>
      <c r="I14" s="315">
        <v>0</v>
      </c>
      <c r="J14" s="315">
        <v>0</v>
      </c>
      <c r="K14" s="315">
        <v>0</v>
      </c>
      <c r="L14" s="315">
        <v>0</v>
      </c>
      <c r="M14" s="315">
        <v>0</v>
      </c>
      <c r="N14" s="315">
        <v>0</v>
      </c>
      <c r="O14" s="315">
        <v>0</v>
      </c>
      <c r="P14" s="315">
        <v>0</v>
      </c>
      <c r="Q14" s="315">
        <v>0</v>
      </c>
      <c r="R14" s="315">
        <v>0</v>
      </c>
      <c r="S14" s="316">
        <v>0</v>
      </c>
      <c r="T14" s="317" t="e">
        <v>#DIV/0!</v>
      </c>
      <c r="U14" s="316">
        <v>0</v>
      </c>
      <c r="V14" s="316">
        <v>0</v>
      </c>
      <c r="W14" s="316">
        <v>0</v>
      </c>
      <c r="X14" s="316">
        <v>0</v>
      </c>
      <c r="Y14" s="316">
        <v>0</v>
      </c>
      <c r="Z14" s="316">
        <v>0</v>
      </c>
    </row>
    <row r="15" spans="1:26" x14ac:dyDescent="0.3">
      <c r="A15" s="318" t="s">
        <v>430</v>
      </c>
      <c r="B15" s="204">
        <v>0</v>
      </c>
      <c r="C15" s="204">
        <v>0</v>
      </c>
      <c r="D15" s="204">
        <v>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  <c r="Q15" s="204">
        <v>0</v>
      </c>
      <c r="R15" s="204">
        <v>0</v>
      </c>
      <c r="S15" s="239">
        <v>0</v>
      </c>
      <c r="T15" s="319" t="e">
        <v>#DIV/0!</v>
      </c>
      <c r="U15" s="239">
        <v>0</v>
      </c>
      <c r="V15" s="239">
        <v>0</v>
      </c>
      <c r="W15" s="239">
        <v>0</v>
      </c>
      <c r="X15" s="239">
        <v>0</v>
      </c>
      <c r="Y15" s="239">
        <v>0</v>
      </c>
      <c r="Z15" s="239">
        <v>0</v>
      </c>
    </row>
    <row r="16" spans="1:26" x14ac:dyDescent="0.3">
      <c r="A16" s="318" t="s">
        <v>431</v>
      </c>
      <c r="B16" s="204">
        <v>0</v>
      </c>
      <c r="C16" s="204">
        <v>0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0</v>
      </c>
      <c r="L16" s="204">
        <v>0</v>
      </c>
      <c r="M16" s="204">
        <v>0</v>
      </c>
      <c r="N16" s="204">
        <v>0</v>
      </c>
      <c r="O16" s="204">
        <v>0</v>
      </c>
      <c r="P16" s="204">
        <v>0</v>
      </c>
      <c r="Q16" s="204">
        <v>0</v>
      </c>
      <c r="R16" s="204">
        <v>0</v>
      </c>
      <c r="S16" s="239">
        <v>0</v>
      </c>
      <c r="T16" s="319" t="e">
        <v>#DIV/0!</v>
      </c>
      <c r="U16" s="239">
        <v>0</v>
      </c>
      <c r="V16" s="239">
        <v>0</v>
      </c>
      <c r="W16" s="239">
        <v>0</v>
      </c>
      <c r="X16" s="239">
        <v>0</v>
      </c>
      <c r="Y16" s="239">
        <v>0</v>
      </c>
      <c r="Z16" s="239">
        <v>0</v>
      </c>
    </row>
    <row r="17" spans="1:26" x14ac:dyDescent="0.3">
      <c r="A17" s="318" t="s">
        <v>432</v>
      </c>
      <c r="B17" s="204">
        <v>0</v>
      </c>
      <c r="C17" s="204">
        <v>0</v>
      </c>
      <c r="D17" s="204">
        <v>0</v>
      </c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0</v>
      </c>
      <c r="L17" s="204">
        <v>0</v>
      </c>
      <c r="M17" s="204">
        <v>0</v>
      </c>
      <c r="N17" s="204">
        <v>0</v>
      </c>
      <c r="O17" s="204">
        <v>0</v>
      </c>
      <c r="P17" s="204">
        <v>0</v>
      </c>
      <c r="Q17" s="204">
        <v>0</v>
      </c>
      <c r="R17" s="204">
        <v>0</v>
      </c>
      <c r="S17" s="239">
        <v>0</v>
      </c>
      <c r="T17" s="319" t="e">
        <v>#DIV/0!</v>
      </c>
      <c r="U17" s="239">
        <v>0</v>
      </c>
      <c r="V17" s="239">
        <v>0</v>
      </c>
      <c r="W17" s="239">
        <v>0</v>
      </c>
      <c r="X17" s="239">
        <v>0</v>
      </c>
      <c r="Y17" s="239">
        <v>0</v>
      </c>
      <c r="Z17" s="239">
        <v>0</v>
      </c>
    </row>
    <row r="18" spans="1:26" x14ac:dyDescent="0.3">
      <c r="A18" s="318" t="s">
        <v>433</v>
      </c>
      <c r="B18" s="204">
        <v>0</v>
      </c>
      <c r="C18" s="204">
        <v>0</v>
      </c>
      <c r="D18" s="204">
        <v>0</v>
      </c>
      <c r="E18" s="204">
        <v>0</v>
      </c>
      <c r="F18" s="204">
        <v>0</v>
      </c>
      <c r="G18" s="204">
        <v>0</v>
      </c>
      <c r="H18" s="204">
        <v>0</v>
      </c>
      <c r="I18" s="204">
        <v>0</v>
      </c>
      <c r="J18" s="204">
        <v>0</v>
      </c>
      <c r="K18" s="204">
        <v>0</v>
      </c>
      <c r="L18" s="204">
        <v>0</v>
      </c>
      <c r="M18" s="204">
        <v>0</v>
      </c>
      <c r="N18" s="204">
        <v>0</v>
      </c>
      <c r="O18" s="204">
        <v>0</v>
      </c>
      <c r="P18" s="204">
        <v>0</v>
      </c>
      <c r="Q18" s="204">
        <v>0</v>
      </c>
      <c r="R18" s="204">
        <v>0</v>
      </c>
      <c r="S18" s="239">
        <v>0</v>
      </c>
      <c r="T18" s="319" t="e">
        <v>#DIV/0!</v>
      </c>
      <c r="U18" s="239">
        <v>0</v>
      </c>
      <c r="V18" s="239">
        <v>0</v>
      </c>
      <c r="W18" s="239">
        <v>0</v>
      </c>
      <c r="X18" s="239">
        <v>0</v>
      </c>
      <c r="Y18" s="239">
        <v>0</v>
      </c>
      <c r="Z18" s="239">
        <v>0</v>
      </c>
    </row>
    <row r="19" spans="1:26" x14ac:dyDescent="0.3">
      <c r="A19" s="318" t="s">
        <v>434</v>
      </c>
      <c r="B19" s="204">
        <v>0</v>
      </c>
      <c r="C19" s="204">
        <v>0</v>
      </c>
      <c r="D19" s="204">
        <v>0</v>
      </c>
      <c r="E19" s="204">
        <v>0</v>
      </c>
      <c r="F19" s="204">
        <v>0</v>
      </c>
      <c r="G19" s="204">
        <v>0</v>
      </c>
      <c r="H19" s="204">
        <v>0</v>
      </c>
      <c r="I19" s="204">
        <v>0</v>
      </c>
      <c r="J19" s="204">
        <v>0</v>
      </c>
      <c r="K19" s="204">
        <v>0</v>
      </c>
      <c r="L19" s="204">
        <v>0</v>
      </c>
      <c r="M19" s="204">
        <v>0</v>
      </c>
      <c r="N19" s="204">
        <v>0</v>
      </c>
      <c r="O19" s="204">
        <v>0</v>
      </c>
      <c r="P19" s="204">
        <v>0</v>
      </c>
      <c r="Q19" s="204">
        <v>0</v>
      </c>
      <c r="R19" s="204">
        <v>0</v>
      </c>
      <c r="S19" s="239">
        <v>0</v>
      </c>
      <c r="T19" s="319" t="e">
        <v>#DIV/0!</v>
      </c>
      <c r="U19" s="239">
        <v>0</v>
      </c>
      <c r="V19" s="239">
        <v>0</v>
      </c>
      <c r="W19" s="239">
        <v>0</v>
      </c>
      <c r="X19" s="239">
        <v>0</v>
      </c>
      <c r="Y19" s="239">
        <v>0</v>
      </c>
      <c r="Z19" s="239">
        <v>0</v>
      </c>
    </row>
    <row r="20" spans="1:26" x14ac:dyDescent="0.3">
      <c r="A20" s="318" t="s">
        <v>435</v>
      </c>
      <c r="B20" s="204">
        <v>0</v>
      </c>
      <c r="C20" s="204">
        <v>0</v>
      </c>
      <c r="D20" s="204">
        <v>0</v>
      </c>
      <c r="E20" s="204">
        <v>0</v>
      </c>
      <c r="F20" s="204">
        <v>0</v>
      </c>
      <c r="G20" s="204">
        <v>0</v>
      </c>
      <c r="H20" s="204">
        <v>0</v>
      </c>
      <c r="I20" s="204">
        <v>0</v>
      </c>
      <c r="J20" s="204">
        <v>0</v>
      </c>
      <c r="K20" s="204">
        <v>0</v>
      </c>
      <c r="L20" s="204">
        <v>0</v>
      </c>
      <c r="M20" s="204">
        <v>0</v>
      </c>
      <c r="N20" s="204">
        <v>0</v>
      </c>
      <c r="O20" s="204">
        <v>0</v>
      </c>
      <c r="P20" s="204">
        <v>0</v>
      </c>
      <c r="Q20" s="204">
        <v>0</v>
      </c>
      <c r="R20" s="204">
        <v>0</v>
      </c>
      <c r="S20" s="239">
        <v>0</v>
      </c>
      <c r="T20" s="319" t="e">
        <v>#DIV/0!</v>
      </c>
      <c r="U20" s="239">
        <v>0</v>
      </c>
      <c r="V20" s="239">
        <v>0</v>
      </c>
      <c r="W20" s="239">
        <v>0</v>
      </c>
      <c r="X20" s="239">
        <v>0</v>
      </c>
      <c r="Y20" s="239">
        <v>0</v>
      </c>
      <c r="Z20" s="239">
        <v>0</v>
      </c>
    </row>
    <row r="21" spans="1:26" x14ac:dyDescent="0.3">
      <c r="A21" s="318" t="s">
        <v>436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0</v>
      </c>
      <c r="L21" s="204">
        <v>0</v>
      </c>
      <c r="M21" s="204">
        <v>0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39">
        <v>0</v>
      </c>
      <c r="T21" s="319" t="e">
        <v>#DIV/0!</v>
      </c>
      <c r="U21" s="239">
        <v>0</v>
      </c>
      <c r="V21" s="239">
        <v>0</v>
      </c>
      <c r="W21" s="239">
        <v>0</v>
      </c>
      <c r="X21" s="239">
        <v>0</v>
      </c>
      <c r="Y21" s="239">
        <v>0</v>
      </c>
      <c r="Z21" s="239">
        <v>0</v>
      </c>
    </row>
    <row r="22" spans="1:26" x14ac:dyDescent="0.3">
      <c r="A22" s="318" t="s">
        <v>437</v>
      </c>
      <c r="B22" s="204">
        <v>0</v>
      </c>
      <c r="C22" s="204">
        <v>0</v>
      </c>
      <c r="D22" s="204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4">
        <v>0</v>
      </c>
      <c r="L22" s="204">
        <v>0</v>
      </c>
      <c r="M22" s="204">
        <v>0</v>
      </c>
      <c r="N22" s="204">
        <v>0</v>
      </c>
      <c r="O22" s="204">
        <v>0</v>
      </c>
      <c r="P22" s="204">
        <v>0</v>
      </c>
      <c r="Q22" s="204">
        <v>0</v>
      </c>
      <c r="R22" s="204">
        <v>0</v>
      </c>
      <c r="S22" s="239">
        <v>0</v>
      </c>
      <c r="T22" s="319" t="e">
        <v>#DIV/0!</v>
      </c>
      <c r="U22" s="239">
        <v>0</v>
      </c>
      <c r="V22" s="239">
        <v>0</v>
      </c>
      <c r="W22" s="239">
        <v>0</v>
      </c>
      <c r="X22" s="239">
        <v>0</v>
      </c>
      <c r="Y22" s="239">
        <v>0</v>
      </c>
      <c r="Z22" s="239">
        <v>0</v>
      </c>
    </row>
    <row r="23" spans="1:26" x14ac:dyDescent="0.3">
      <c r="A23" s="318" t="s">
        <v>438</v>
      </c>
      <c r="B23" s="204">
        <v>0</v>
      </c>
      <c r="C23" s="204">
        <v>0</v>
      </c>
      <c r="D23" s="204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4">
        <v>0</v>
      </c>
      <c r="L23" s="204">
        <v>0</v>
      </c>
      <c r="M23" s="204">
        <v>0</v>
      </c>
      <c r="N23" s="204">
        <v>0</v>
      </c>
      <c r="O23" s="204">
        <v>0</v>
      </c>
      <c r="P23" s="204">
        <v>0</v>
      </c>
      <c r="Q23" s="204">
        <v>0</v>
      </c>
      <c r="R23" s="204">
        <v>0</v>
      </c>
      <c r="S23" s="239">
        <v>0</v>
      </c>
      <c r="T23" s="319" t="e">
        <v>#DIV/0!</v>
      </c>
      <c r="U23" s="239">
        <v>0</v>
      </c>
      <c r="V23" s="239">
        <v>0</v>
      </c>
      <c r="W23" s="239">
        <v>0</v>
      </c>
      <c r="X23" s="239">
        <v>0</v>
      </c>
      <c r="Y23" s="239">
        <v>0</v>
      </c>
      <c r="Z23" s="239">
        <v>0</v>
      </c>
    </row>
    <row r="24" spans="1:26" x14ac:dyDescent="0.3">
      <c r="A24" s="318" t="s">
        <v>439</v>
      </c>
      <c r="B24" s="204">
        <v>0</v>
      </c>
      <c r="C24" s="204">
        <v>0</v>
      </c>
      <c r="D24" s="204">
        <v>0</v>
      </c>
      <c r="E24" s="204">
        <v>0</v>
      </c>
      <c r="F24" s="204">
        <v>0</v>
      </c>
      <c r="G24" s="204">
        <v>0</v>
      </c>
      <c r="H24" s="204">
        <v>0</v>
      </c>
      <c r="I24" s="204">
        <v>0</v>
      </c>
      <c r="J24" s="204">
        <v>0</v>
      </c>
      <c r="K24" s="204">
        <v>0</v>
      </c>
      <c r="L24" s="204">
        <v>0</v>
      </c>
      <c r="M24" s="204">
        <v>0</v>
      </c>
      <c r="N24" s="204">
        <v>0</v>
      </c>
      <c r="O24" s="204">
        <v>0</v>
      </c>
      <c r="P24" s="204">
        <v>0</v>
      </c>
      <c r="Q24" s="204">
        <v>0</v>
      </c>
      <c r="R24" s="204">
        <v>0</v>
      </c>
      <c r="S24" s="239">
        <v>0</v>
      </c>
      <c r="T24" s="319" t="e">
        <v>#DIV/0!</v>
      </c>
      <c r="U24" s="239">
        <v>0</v>
      </c>
      <c r="V24" s="239">
        <v>0</v>
      </c>
      <c r="W24" s="239">
        <v>0</v>
      </c>
      <c r="X24" s="239">
        <v>0</v>
      </c>
      <c r="Y24" s="239">
        <v>0</v>
      </c>
      <c r="Z24" s="239">
        <v>0</v>
      </c>
    </row>
    <row r="25" spans="1:26" x14ac:dyDescent="0.3">
      <c r="A25" s="318" t="s">
        <v>440</v>
      </c>
      <c r="B25" s="204">
        <v>0</v>
      </c>
      <c r="C25" s="204">
        <v>0</v>
      </c>
      <c r="D25" s="204">
        <v>0</v>
      </c>
      <c r="E25" s="204">
        <v>0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0</v>
      </c>
      <c r="L25" s="204">
        <v>0</v>
      </c>
      <c r="M25" s="204">
        <v>0</v>
      </c>
      <c r="N25" s="204">
        <v>0</v>
      </c>
      <c r="O25" s="204">
        <v>0</v>
      </c>
      <c r="P25" s="204">
        <v>0</v>
      </c>
      <c r="Q25" s="204">
        <v>0</v>
      </c>
      <c r="R25" s="204">
        <v>0</v>
      </c>
      <c r="S25" s="239">
        <v>0</v>
      </c>
      <c r="T25" s="319" t="e">
        <v>#DIV/0!</v>
      </c>
      <c r="U25" s="239">
        <v>0</v>
      </c>
      <c r="V25" s="239">
        <v>0</v>
      </c>
      <c r="W25" s="239">
        <v>0</v>
      </c>
      <c r="X25" s="239">
        <v>0</v>
      </c>
      <c r="Y25" s="239">
        <v>0</v>
      </c>
      <c r="Z25" s="239">
        <v>0</v>
      </c>
    </row>
    <row r="26" spans="1:26" x14ac:dyDescent="0.3">
      <c r="A26" s="318" t="s">
        <v>441</v>
      </c>
      <c r="B26" s="204">
        <v>0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04">
        <v>0</v>
      </c>
      <c r="I26" s="204">
        <v>0</v>
      </c>
      <c r="J26" s="204">
        <v>0</v>
      </c>
      <c r="K26" s="204">
        <v>0</v>
      </c>
      <c r="L26" s="204">
        <v>0</v>
      </c>
      <c r="M26" s="204">
        <v>0</v>
      </c>
      <c r="N26" s="204">
        <v>0</v>
      </c>
      <c r="O26" s="204">
        <v>0</v>
      </c>
      <c r="P26" s="204">
        <v>0</v>
      </c>
      <c r="Q26" s="204">
        <v>0</v>
      </c>
      <c r="R26" s="204">
        <v>0</v>
      </c>
      <c r="S26" s="239">
        <v>0</v>
      </c>
      <c r="T26" s="319" t="e">
        <v>#DIV/0!</v>
      </c>
      <c r="U26" s="239">
        <v>0</v>
      </c>
      <c r="V26" s="239">
        <v>0</v>
      </c>
      <c r="W26" s="239">
        <v>0</v>
      </c>
      <c r="X26" s="239">
        <v>0</v>
      </c>
      <c r="Y26" s="239">
        <v>0</v>
      </c>
      <c r="Z26" s="239">
        <v>0</v>
      </c>
    </row>
    <row r="27" spans="1:26" x14ac:dyDescent="0.3">
      <c r="A27" s="314" t="s">
        <v>442</v>
      </c>
      <c r="B27" s="315">
        <v>0</v>
      </c>
      <c r="C27" s="315">
        <v>0</v>
      </c>
      <c r="D27" s="315">
        <v>0</v>
      </c>
      <c r="E27" s="315">
        <v>0</v>
      </c>
      <c r="F27" s="315">
        <v>0</v>
      </c>
      <c r="G27" s="315">
        <v>0</v>
      </c>
      <c r="H27" s="315">
        <v>0</v>
      </c>
      <c r="I27" s="315">
        <v>0</v>
      </c>
      <c r="J27" s="315">
        <v>0</v>
      </c>
      <c r="K27" s="315">
        <v>0</v>
      </c>
      <c r="L27" s="315">
        <v>0</v>
      </c>
      <c r="M27" s="315">
        <v>0</v>
      </c>
      <c r="N27" s="315">
        <v>0</v>
      </c>
      <c r="O27" s="315">
        <v>0</v>
      </c>
      <c r="P27" s="315">
        <v>0</v>
      </c>
      <c r="Q27" s="315">
        <v>0</v>
      </c>
      <c r="R27" s="315">
        <v>0</v>
      </c>
      <c r="S27" s="316">
        <v>0</v>
      </c>
      <c r="T27" s="317" t="e">
        <v>#DIV/0!</v>
      </c>
      <c r="U27" s="316">
        <v>0</v>
      </c>
      <c r="V27" s="316">
        <v>0</v>
      </c>
      <c r="W27" s="316">
        <v>0</v>
      </c>
      <c r="X27" s="316">
        <v>0</v>
      </c>
      <c r="Y27" s="316">
        <v>0</v>
      </c>
      <c r="Z27" s="316">
        <v>0</v>
      </c>
    </row>
    <row r="28" spans="1:26" x14ac:dyDescent="0.3">
      <c r="A28" s="318" t="s">
        <v>443</v>
      </c>
      <c r="B28" s="204">
        <v>0</v>
      </c>
      <c r="C28" s="204">
        <v>0</v>
      </c>
      <c r="D28" s="204">
        <v>0</v>
      </c>
      <c r="E28" s="204">
        <v>0</v>
      </c>
      <c r="F28" s="204">
        <v>0</v>
      </c>
      <c r="G28" s="204">
        <v>0</v>
      </c>
      <c r="H28" s="204">
        <v>0</v>
      </c>
      <c r="I28" s="204">
        <v>0</v>
      </c>
      <c r="J28" s="204">
        <v>0</v>
      </c>
      <c r="K28" s="204">
        <v>0</v>
      </c>
      <c r="L28" s="204">
        <v>0</v>
      </c>
      <c r="M28" s="204">
        <v>0</v>
      </c>
      <c r="N28" s="204">
        <v>0</v>
      </c>
      <c r="O28" s="204">
        <v>0</v>
      </c>
      <c r="P28" s="204">
        <v>0</v>
      </c>
      <c r="Q28" s="204">
        <v>0</v>
      </c>
      <c r="R28" s="204">
        <v>0</v>
      </c>
      <c r="S28" s="239">
        <v>0</v>
      </c>
      <c r="T28" s="319" t="e">
        <v>#DIV/0!</v>
      </c>
      <c r="U28" s="239">
        <v>0</v>
      </c>
      <c r="V28" s="239">
        <v>0</v>
      </c>
      <c r="W28" s="239">
        <v>0</v>
      </c>
      <c r="X28" s="239">
        <v>0</v>
      </c>
      <c r="Y28" s="239">
        <v>0</v>
      </c>
      <c r="Z28" s="239">
        <v>0</v>
      </c>
    </row>
    <row r="29" spans="1:26" x14ac:dyDescent="0.3">
      <c r="A29" s="318" t="s">
        <v>444</v>
      </c>
      <c r="B29" s="204">
        <v>0</v>
      </c>
      <c r="C29" s="204">
        <v>0</v>
      </c>
      <c r="D29" s="204">
        <v>0</v>
      </c>
      <c r="E29" s="204">
        <v>0</v>
      </c>
      <c r="F29" s="204">
        <v>0</v>
      </c>
      <c r="G29" s="204">
        <v>0</v>
      </c>
      <c r="H29" s="204">
        <v>0</v>
      </c>
      <c r="I29" s="204">
        <v>0</v>
      </c>
      <c r="J29" s="204">
        <v>0</v>
      </c>
      <c r="K29" s="204">
        <v>0</v>
      </c>
      <c r="L29" s="204">
        <v>0</v>
      </c>
      <c r="M29" s="204">
        <v>0</v>
      </c>
      <c r="N29" s="204">
        <v>0</v>
      </c>
      <c r="O29" s="204">
        <v>0</v>
      </c>
      <c r="P29" s="204">
        <v>0</v>
      </c>
      <c r="Q29" s="204">
        <v>0</v>
      </c>
      <c r="R29" s="204">
        <v>0</v>
      </c>
      <c r="S29" s="239">
        <v>0</v>
      </c>
      <c r="T29" s="319" t="e">
        <v>#DIV/0!</v>
      </c>
      <c r="U29" s="239">
        <v>0</v>
      </c>
      <c r="V29" s="239">
        <v>0</v>
      </c>
      <c r="W29" s="239">
        <v>0</v>
      </c>
      <c r="X29" s="239">
        <v>0</v>
      </c>
      <c r="Y29" s="239">
        <v>0</v>
      </c>
      <c r="Z29" s="239">
        <v>0</v>
      </c>
    </row>
    <row r="30" spans="1:26" x14ac:dyDescent="0.3">
      <c r="A30" s="318" t="s">
        <v>445</v>
      </c>
      <c r="B30" s="204">
        <v>0</v>
      </c>
      <c r="C30" s="204">
        <v>0</v>
      </c>
      <c r="D30" s="204">
        <v>0</v>
      </c>
      <c r="E30" s="204">
        <v>0</v>
      </c>
      <c r="F30" s="204">
        <v>0</v>
      </c>
      <c r="G30" s="204">
        <v>0</v>
      </c>
      <c r="H30" s="204">
        <v>0</v>
      </c>
      <c r="I30" s="204">
        <v>0</v>
      </c>
      <c r="J30" s="204">
        <v>0</v>
      </c>
      <c r="K30" s="204">
        <v>0</v>
      </c>
      <c r="L30" s="204">
        <v>0</v>
      </c>
      <c r="M30" s="204">
        <v>0</v>
      </c>
      <c r="N30" s="204">
        <v>0</v>
      </c>
      <c r="O30" s="204">
        <v>0</v>
      </c>
      <c r="P30" s="204">
        <v>0</v>
      </c>
      <c r="Q30" s="204">
        <v>0</v>
      </c>
      <c r="R30" s="204">
        <v>0</v>
      </c>
      <c r="S30" s="239">
        <v>0</v>
      </c>
      <c r="T30" s="319" t="e">
        <v>#DIV/0!</v>
      </c>
      <c r="U30" s="239">
        <v>0</v>
      </c>
      <c r="V30" s="239">
        <v>0</v>
      </c>
      <c r="W30" s="239">
        <v>0</v>
      </c>
      <c r="X30" s="239">
        <v>0</v>
      </c>
      <c r="Y30" s="239">
        <v>0</v>
      </c>
      <c r="Z30" s="239">
        <v>0</v>
      </c>
    </row>
    <row r="31" spans="1:26" x14ac:dyDescent="0.3">
      <c r="A31" s="318" t="s">
        <v>446</v>
      </c>
      <c r="B31" s="204">
        <v>0</v>
      </c>
      <c r="C31" s="204">
        <v>0</v>
      </c>
      <c r="D31" s="204">
        <v>0</v>
      </c>
      <c r="E31" s="204">
        <v>0</v>
      </c>
      <c r="F31" s="204">
        <v>0</v>
      </c>
      <c r="G31" s="204">
        <v>0</v>
      </c>
      <c r="H31" s="204">
        <v>0</v>
      </c>
      <c r="I31" s="204">
        <v>0</v>
      </c>
      <c r="J31" s="204">
        <v>0</v>
      </c>
      <c r="K31" s="204">
        <v>0</v>
      </c>
      <c r="L31" s="204">
        <v>0</v>
      </c>
      <c r="M31" s="204">
        <v>0</v>
      </c>
      <c r="N31" s="204">
        <v>0</v>
      </c>
      <c r="O31" s="204">
        <v>0</v>
      </c>
      <c r="P31" s="204">
        <v>0</v>
      </c>
      <c r="Q31" s="204">
        <v>0</v>
      </c>
      <c r="R31" s="204">
        <v>0</v>
      </c>
      <c r="S31" s="239">
        <v>0</v>
      </c>
      <c r="T31" s="319" t="e">
        <v>#DIV/0!</v>
      </c>
      <c r="U31" s="239">
        <v>0</v>
      </c>
      <c r="V31" s="239">
        <v>0</v>
      </c>
      <c r="W31" s="239">
        <v>0</v>
      </c>
      <c r="X31" s="239">
        <v>0</v>
      </c>
      <c r="Y31" s="239">
        <v>0</v>
      </c>
      <c r="Z31" s="239">
        <v>0</v>
      </c>
    </row>
    <row r="32" spans="1:26" x14ac:dyDescent="0.3">
      <c r="A32" s="318" t="s">
        <v>447</v>
      </c>
      <c r="B32" s="204">
        <v>0</v>
      </c>
      <c r="C32" s="204">
        <v>0</v>
      </c>
      <c r="D32" s="204">
        <v>0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0</v>
      </c>
      <c r="L32" s="204">
        <v>0</v>
      </c>
      <c r="M32" s="204">
        <v>0</v>
      </c>
      <c r="N32" s="204">
        <v>0</v>
      </c>
      <c r="O32" s="204">
        <v>0</v>
      </c>
      <c r="P32" s="204">
        <v>0</v>
      </c>
      <c r="Q32" s="204">
        <v>0</v>
      </c>
      <c r="R32" s="204">
        <v>0</v>
      </c>
      <c r="S32" s="239">
        <v>0</v>
      </c>
      <c r="T32" s="319" t="e">
        <v>#DIV/0!</v>
      </c>
      <c r="U32" s="239">
        <v>0</v>
      </c>
      <c r="V32" s="239">
        <v>0</v>
      </c>
      <c r="W32" s="239">
        <v>0</v>
      </c>
      <c r="X32" s="239">
        <v>0</v>
      </c>
      <c r="Y32" s="239">
        <v>0</v>
      </c>
      <c r="Z32" s="239">
        <v>0</v>
      </c>
    </row>
    <row r="33" spans="1:26" x14ac:dyDescent="0.3">
      <c r="A33" s="318" t="s">
        <v>448</v>
      </c>
      <c r="B33" s="204">
        <v>0</v>
      </c>
      <c r="C33" s="204">
        <v>0</v>
      </c>
      <c r="D33" s="204">
        <v>0</v>
      </c>
      <c r="E33" s="204">
        <v>0</v>
      </c>
      <c r="F33" s="204">
        <v>0</v>
      </c>
      <c r="G33" s="204">
        <v>0</v>
      </c>
      <c r="H33" s="204">
        <v>0</v>
      </c>
      <c r="I33" s="204">
        <v>0</v>
      </c>
      <c r="J33" s="204">
        <v>0</v>
      </c>
      <c r="K33" s="204">
        <v>0</v>
      </c>
      <c r="L33" s="204">
        <v>0</v>
      </c>
      <c r="M33" s="204">
        <v>0</v>
      </c>
      <c r="N33" s="204">
        <v>0</v>
      </c>
      <c r="O33" s="204">
        <v>0</v>
      </c>
      <c r="P33" s="204">
        <v>0</v>
      </c>
      <c r="Q33" s="204">
        <v>0</v>
      </c>
      <c r="R33" s="204">
        <v>0</v>
      </c>
      <c r="S33" s="239">
        <v>0</v>
      </c>
      <c r="T33" s="319" t="e">
        <v>#DIV/0!</v>
      </c>
      <c r="U33" s="239">
        <v>0</v>
      </c>
      <c r="V33" s="239">
        <v>0</v>
      </c>
      <c r="W33" s="239">
        <v>0</v>
      </c>
      <c r="X33" s="239">
        <v>0</v>
      </c>
      <c r="Y33" s="239">
        <v>0</v>
      </c>
      <c r="Z33" s="239">
        <v>0</v>
      </c>
    </row>
    <row r="34" spans="1:26" x14ac:dyDescent="0.3">
      <c r="A34" s="318" t="s">
        <v>449</v>
      </c>
      <c r="B34" s="204">
        <v>0</v>
      </c>
      <c r="C34" s="204">
        <v>0</v>
      </c>
      <c r="D34" s="204">
        <v>0</v>
      </c>
      <c r="E34" s="204">
        <v>0</v>
      </c>
      <c r="F34" s="204">
        <v>0</v>
      </c>
      <c r="G34" s="204">
        <v>0</v>
      </c>
      <c r="H34" s="204">
        <v>0</v>
      </c>
      <c r="I34" s="204">
        <v>0</v>
      </c>
      <c r="J34" s="204">
        <v>0</v>
      </c>
      <c r="K34" s="204">
        <v>0</v>
      </c>
      <c r="L34" s="204">
        <v>0</v>
      </c>
      <c r="M34" s="204">
        <v>0</v>
      </c>
      <c r="N34" s="204">
        <v>0</v>
      </c>
      <c r="O34" s="204">
        <v>0</v>
      </c>
      <c r="P34" s="204">
        <v>0</v>
      </c>
      <c r="Q34" s="204">
        <v>0</v>
      </c>
      <c r="R34" s="204">
        <v>0</v>
      </c>
      <c r="S34" s="239">
        <v>0</v>
      </c>
      <c r="T34" s="319" t="e">
        <v>#DIV/0!</v>
      </c>
      <c r="U34" s="239">
        <v>0</v>
      </c>
      <c r="V34" s="239">
        <v>0</v>
      </c>
      <c r="W34" s="239">
        <v>0</v>
      </c>
      <c r="X34" s="239">
        <v>0</v>
      </c>
      <c r="Y34" s="239">
        <v>0</v>
      </c>
      <c r="Z34" s="239">
        <v>0</v>
      </c>
    </row>
    <row r="35" spans="1:26" x14ac:dyDescent="0.3">
      <c r="A35" s="318" t="s">
        <v>450</v>
      </c>
      <c r="B35" s="204">
        <v>0</v>
      </c>
      <c r="C35" s="204">
        <v>0</v>
      </c>
      <c r="D35" s="204">
        <v>0</v>
      </c>
      <c r="E35" s="204">
        <v>0</v>
      </c>
      <c r="F35" s="204">
        <v>0</v>
      </c>
      <c r="G35" s="204">
        <v>0</v>
      </c>
      <c r="H35" s="204">
        <v>0</v>
      </c>
      <c r="I35" s="204">
        <v>0</v>
      </c>
      <c r="J35" s="204">
        <v>0</v>
      </c>
      <c r="K35" s="204">
        <v>0</v>
      </c>
      <c r="L35" s="204">
        <v>0</v>
      </c>
      <c r="M35" s="204">
        <v>0</v>
      </c>
      <c r="N35" s="204">
        <v>0</v>
      </c>
      <c r="O35" s="204">
        <v>0</v>
      </c>
      <c r="P35" s="204">
        <v>0</v>
      </c>
      <c r="Q35" s="204">
        <v>0</v>
      </c>
      <c r="R35" s="204">
        <v>0</v>
      </c>
      <c r="S35" s="239">
        <v>0</v>
      </c>
      <c r="T35" s="319" t="e">
        <v>#DIV/0!</v>
      </c>
      <c r="U35" s="239">
        <v>0</v>
      </c>
      <c r="V35" s="239">
        <v>0</v>
      </c>
      <c r="W35" s="239">
        <v>0</v>
      </c>
      <c r="X35" s="239">
        <v>0</v>
      </c>
      <c r="Y35" s="239">
        <v>0</v>
      </c>
      <c r="Z35" s="239">
        <v>0</v>
      </c>
    </row>
    <row r="36" spans="1:26" x14ac:dyDescent="0.3">
      <c r="A36" s="318" t="s">
        <v>451</v>
      </c>
      <c r="B36" s="204">
        <v>0</v>
      </c>
      <c r="C36" s="204">
        <v>0</v>
      </c>
      <c r="D36" s="204">
        <v>0</v>
      </c>
      <c r="E36" s="204">
        <v>0</v>
      </c>
      <c r="F36" s="204">
        <v>0</v>
      </c>
      <c r="G36" s="204">
        <v>0</v>
      </c>
      <c r="H36" s="204">
        <v>0</v>
      </c>
      <c r="I36" s="204">
        <v>0</v>
      </c>
      <c r="J36" s="204">
        <v>0</v>
      </c>
      <c r="K36" s="204">
        <v>0</v>
      </c>
      <c r="L36" s="204">
        <v>0</v>
      </c>
      <c r="M36" s="204">
        <v>0</v>
      </c>
      <c r="N36" s="204">
        <v>0</v>
      </c>
      <c r="O36" s="204">
        <v>0</v>
      </c>
      <c r="P36" s="204">
        <v>0</v>
      </c>
      <c r="Q36" s="204">
        <v>0</v>
      </c>
      <c r="R36" s="204">
        <v>0</v>
      </c>
      <c r="S36" s="239">
        <v>0</v>
      </c>
      <c r="T36" s="319" t="e">
        <v>#DIV/0!</v>
      </c>
      <c r="U36" s="239">
        <v>0</v>
      </c>
      <c r="V36" s="239">
        <v>0</v>
      </c>
      <c r="W36" s="239">
        <v>0</v>
      </c>
      <c r="X36" s="239">
        <v>0</v>
      </c>
      <c r="Y36" s="239">
        <v>0</v>
      </c>
      <c r="Z36" s="239">
        <v>0</v>
      </c>
    </row>
    <row r="37" spans="1:26" s="321" customFormat="1" x14ac:dyDescent="0.3">
      <c r="A37" s="314" t="s">
        <v>452</v>
      </c>
      <c r="B37" s="320">
        <v>0</v>
      </c>
      <c r="C37" s="320">
        <v>0</v>
      </c>
      <c r="D37" s="320">
        <v>0</v>
      </c>
      <c r="E37" s="320">
        <v>0</v>
      </c>
      <c r="F37" s="320">
        <v>0</v>
      </c>
      <c r="G37" s="320">
        <v>0</v>
      </c>
      <c r="H37" s="320">
        <v>0</v>
      </c>
      <c r="I37" s="320">
        <v>0</v>
      </c>
      <c r="J37" s="320">
        <v>0</v>
      </c>
      <c r="K37" s="320">
        <v>0</v>
      </c>
      <c r="L37" s="320">
        <v>0</v>
      </c>
      <c r="M37" s="320">
        <v>0</v>
      </c>
      <c r="N37" s="320">
        <v>0</v>
      </c>
      <c r="O37" s="320">
        <v>0</v>
      </c>
      <c r="P37" s="320">
        <v>0</v>
      </c>
      <c r="Q37" s="320">
        <v>0</v>
      </c>
      <c r="R37" s="320">
        <v>0</v>
      </c>
      <c r="S37" s="316">
        <v>0</v>
      </c>
      <c r="T37" s="317" t="e">
        <v>#DIV/0!</v>
      </c>
      <c r="U37" s="316">
        <v>0</v>
      </c>
      <c r="V37" s="316">
        <v>0</v>
      </c>
      <c r="W37" s="316">
        <v>0</v>
      </c>
      <c r="X37" s="316">
        <v>0</v>
      </c>
      <c r="Y37" s="316">
        <v>0</v>
      </c>
      <c r="Z37" s="316">
        <v>0</v>
      </c>
    </row>
    <row r="38" spans="1:26" s="321" customFormat="1" x14ac:dyDescent="0.3">
      <c r="A38" s="314" t="s">
        <v>453</v>
      </c>
      <c r="B38" s="320">
        <v>0</v>
      </c>
      <c r="C38" s="320">
        <v>0</v>
      </c>
      <c r="D38" s="320">
        <v>0</v>
      </c>
      <c r="E38" s="320">
        <v>0</v>
      </c>
      <c r="F38" s="320">
        <v>0</v>
      </c>
      <c r="G38" s="320">
        <v>0</v>
      </c>
      <c r="H38" s="320">
        <v>0</v>
      </c>
      <c r="I38" s="320">
        <v>0</v>
      </c>
      <c r="J38" s="320">
        <v>0</v>
      </c>
      <c r="K38" s="320">
        <v>0</v>
      </c>
      <c r="L38" s="320">
        <v>0</v>
      </c>
      <c r="M38" s="320">
        <v>0</v>
      </c>
      <c r="N38" s="320">
        <v>0</v>
      </c>
      <c r="O38" s="320">
        <v>0</v>
      </c>
      <c r="P38" s="320">
        <v>0</v>
      </c>
      <c r="Q38" s="320">
        <v>0</v>
      </c>
      <c r="R38" s="320">
        <v>0</v>
      </c>
      <c r="S38" s="316">
        <v>0</v>
      </c>
      <c r="T38" s="317" t="e">
        <v>#DIV/0!</v>
      </c>
      <c r="U38" s="316">
        <v>0</v>
      </c>
      <c r="V38" s="316">
        <v>0</v>
      </c>
      <c r="W38" s="316">
        <v>0</v>
      </c>
      <c r="X38" s="316">
        <v>0</v>
      </c>
      <c r="Y38" s="316">
        <v>0</v>
      </c>
      <c r="Z38" s="316">
        <v>0</v>
      </c>
    </row>
    <row r="39" spans="1:26" x14ac:dyDescent="0.3">
      <c r="A39" s="308" t="s">
        <v>454</v>
      </c>
      <c r="B39" s="309">
        <v>103940</v>
      </c>
      <c r="C39" s="309">
        <v>122980</v>
      </c>
      <c r="D39" s="309">
        <v>117980</v>
      </c>
      <c r="E39" s="309">
        <v>87825</v>
      </c>
      <c r="F39" s="309">
        <v>86065</v>
      </c>
      <c r="G39" s="309">
        <v>0</v>
      </c>
      <c r="H39" s="309">
        <v>520</v>
      </c>
      <c r="I39" s="309">
        <v>4655</v>
      </c>
      <c r="J39" s="309">
        <v>14500</v>
      </c>
      <c r="K39" s="309">
        <v>15910</v>
      </c>
      <c r="L39" s="309">
        <v>5140</v>
      </c>
      <c r="M39" s="309">
        <v>11300</v>
      </c>
      <c r="N39" s="309">
        <v>14340</v>
      </c>
      <c r="O39" s="309">
        <v>18460</v>
      </c>
      <c r="P39" s="309">
        <v>0</v>
      </c>
      <c r="Q39" s="309">
        <v>0</v>
      </c>
      <c r="R39" s="309">
        <v>0</v>
      </c>
      <c r="S39" s="310">
        <v>84825</v>
      </c>
      <c r="T39" s="311">
        <v>0.68974630021141647</v>
      </c>
      <c r="U39" s="310">
        <v>38155</v>
      </c>
      <c r="V39" s="310">
        <v>5000</v>
      </c>
      <c r="W39" s="310">
        <v>35155</v>
      </c>
      <c r="X39" s="310">
        <v>30155</v>
      </c>
      <c r="Y39" s="310">
        <v>1760</v>
      </c>
      <c r="Z39" s="310">
        <v>1240</v>
      </c>
    </row>
    <row r="40" spans="1:26" s="321" customFormat="1" x14ac:dyDescent="0.3">
      <c r="A40" s="314" t="s">
        <v>455</v>
      </c>
      <c r="B40" s="320">
        <v>0</v>
      </c>
      <c r="C40" s="320">
        <v>0</v>
      </c>
      <c r="D40" s="320">
        <v>0</v>
      </c>
      <c r="E40" s="320">
        <v>0</v>
      </c>
      <c r="F40" s="320">
        <v>0</v>
      </c>
      <c r="G40" s="320">
        <v>0</v>
      </c>
      <c r="H40" s="320">
        <v>0</v>
      </c>
      <c r="I40" s="320">
        <v>0</v>
      </c>
      <c r="J40" s="320">
        <v>0</v>
      </c>
      <c r="K40" s="320">
        <v>0</v>
      </c>
      <c r="L40" s="320">
        <v>0</v>
      </c>
      <c r="M40" s="320">
        <v>0</v>
      </c>
      <c r="N40" s="320">
        <v>0</v>
      </c>
      <c r="O40" s="320">
        <v>0</v>
      </c>
      <c r="P40" s="320">
        <v>0</v>
      </c>
      <c r="Q40" s="320">
        <v>0</v>
      </c>
      <c r="R40" s="320">
        <v>0</v>
      </c>
      <c r="S40" s="316">
        <v>0</v>
      </c>
      <c r="T40" s="317" t="e">
        <v>#DIV/0!</v>
      </c>
      <c r="U40" s="316">
        <v>0</v>
      </c>
      <c r="V40" s="316">
        <v>0</v>
      </c>
      <c r="W40" s="316">
        <v>0</v>
      </c>
      <c r="X40" s="316">
        <v>0</v>
      </c>
      <c r="Y40" s="316">
        <v>0</v>
      </c>
      <c r="Z40" s="316">
        <v>0</v>
      </c>
    </row>
    <row r="41" spans="1:26" s="321" customFormat="1" x14ac:dyDescent="0.3">
      <c r="A41" s="314" t="s">
        <v>456</v>
      </c>
      <c r="B41" s="320">
        <v>0</v>
      </c>
      <c r="C41" s="320">
        <v>0</v>
      </c>
      <c r="D41" s="320">
        <v>0</v>
      </c>
      <c r="E41" s="320">
        <v>0</v>
      </c>
      <c r="F41" s="320">
        <v>0</v>
      </c>
      <c r="G41" s="320">
        <v>0</v>
      </c>
      <c r="H41" s="320">
        <v>0</v>
      </c>
      <c r="I41" s="320">
        <v>0</v>
      </c>
      <c r="J41" s="320">
        <v>0</v>
      </c>
      <c r="K41" s="320">
        <v>0</v>
      </c>
      <c r="L41" s="320">
        <v>0</v>
      </c>
      <c r="M41" s="320">
        <v>0</v>
      </c>
      <c r="N41" s="320">
        <v>0</v>
      </c>
      <c r="O41" s="320">
        <v>0</v>
      </c>
      <c r="P41" s="320">
        <v>0</v>
      </c>
      <c r="Q41" s="320">
        <v>0</v>
      </c>
      <c r="R41" s="320">
        <v>0</v>
      </c>
      <c r="S41" s="316">
        <v>0</v>
      </c>
      <c r="T41" s="317" t="e">
        <v>#DIV/0!</v>
      </c>
      <c r="U41" s="316">
        <v>0</v>
      </c>
      <c r="V41" s="316">
        <v>0</v>
      </c>
      <c r="W41" s="316">
        <v>0</v>
      </c>
      <c r="X41" s="316">
        <v>0</v>
      </c>
      <c r="Y41" s="316">
        <v>0</v>
      </c>
      <c r="Z41" s="316">
        <v>0</v>
      </c>
    </row>
    <row r="42" spans="1:26" x14ac:dyDescent="0.3">
      <c r="A42" s="314" t="s">
        <v>457</v>
      </c>
      <c r="B42" s="315">
        <v>0</v>
      </c>
      <c r="C42" s="315">
        <v>0</v>
      </c>
      <c r="D42" s="315">
        <v>0</v>
      </c>
      <c r="E42" s="315">
        <v>0</v>
      </c>
      <c r="F42" s="315">
        <v>0</v>
      </c>
      <c r="G42" s="315">
        <v>0</v>
      </c>
      <c r="H42" s="315">
        <v>0</v>
      </c>
      <c r="I42" s="315">
        <v>0</v>
      </c>
      <c r="J42" s="315">
        <v>0</v>
      </c>
      <c r="K42" s="315">
        <v>0</v>
      </c>
      <c r="L42" s="315">
        <v>0</v>
      </c>
      <c r="M42" s="315">
        <v>0</v>
      </c>
      <c r="N42" s="315">
        <v>0</v>
      </c>
      <c r="O42" s="315">
        <v>0</v>
      </c>
      <c r="P42" s="315">
        <v>0</v>
      </c>
      <c r="Q42" s="315">
        <v>0</v>
      </c>
      <c r="R42" s="315">
        <v>0</v>
      </c>
      <c r="S42" s="316">
        <v>0</v>
      </c>
      <c r="T42" s="317" t="e">
        <v>#DIV/0!</v>
      </c>
      <c r="U42" s="316">
        <v>0</v>
      </c>
      <c r="V42" s="316">
        <v>0</v>
      </c>
      <c r="W42" s="316">
        <v>0</v>
      </c>
      <c r="X42" s="316">
        <v>0</v>
      </c>
      <c r="Y42" s="316">
        <v>0</v>
      </c>
      <c r="Z42" s="316">
        <v>0</v>
      </c>
    </row>
    <row r="43" spans="1:26" x14ac:dyDescent="0.3">
      <c r="A43" s="318" t="s">
        <v>458</v>
      </c>
      <c r="B43" s="204">
        <v>0</v>
      </c>
      <c r="C43" s="204">
        <v>0</v>
      </c>
      <c r="D43" s="204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04">
        <v>0</v>
      </c>
      <c r="L43" s="204">
        <v>0</v>
      </c>
      <c r="M43" s="204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39">
        <v>0</v>
      </c>
      <c r="T43" s="319" t="e">
        <v>#DIV/0!</v>
      </c>
      <c r="U43" s="239">
        <v>0</v>
      </c>
      <c r="V43" s="239">
        <v>0</v>
      </c>
      <c r="W43" s="239">
        <v>0</v>
      </c>
      <c r="X43" s="239">
        <v>0</v>
      </c>
      <c r="Y43" s="239">
        <v>0</v>
      </c>
      <c r="Z43" s="239">
        <v>0</v>
      </c>
    </row>
    <row r="44" spans="1:26" x14ac:dyDescent="0.3">
      <c r="A44" s="318" t="s">
        <v>459</v>
      </c>
      <c r="B44" s="204">
        <v>0</v>
      </c>
      <c r="C44" s="204">
        <v>0</v>
      </c>
      <c r="D44" s="204">
        <v>0</v>
      </c>
      <c r="E44" s="204">
        <v>0</v>
      </c>
      <c r="F44" s="204">
        <v>0</v>
      </c>
      <c r="G44" s="204">
        <v>0</v>
      </c>
      <c r="H44" s="204">
        <v>0</v>
      </c>
      <c r="I44" s="204">
        <v>0</v>
      </c>
      <c r="J44" s="204">
        <v>0</v>
      </c>
      <c r="K44" s="204">
        <v>0</v>
      </c>
      <c r="L44" s="204">
        <v>0</v>
      </c>
      <c r="M44" s="204">
        <v>0</v>
      </c>
      <c r="N44" s="204">
        <v>0</v>
      </c>
      <c r="O44" s="204">
        <v>0</v>
      </c>
      <c r="P44" s="204">
        <v>0</v>
      </c>
      <c r="Q44" s="204">
        <v>0</v>
      </c>
      <c r="R44" s="204">
        <v>0</v>
      </c>
      <c r="S44" s="239">
        <v>0</v>
      </c>
      <c r="T44" s="319" t="e">
        <v>#DIV/0!</v>
      </c>
      <c r="U44" s="239">
        <v>0</v>
      </c>
      <c r="V44" s="239">
        <v>0</v>
      </c>
      <c r="W44" s="239">
        <v>0</v>
      </c>
      <c r="X44" s="239">
        <v>0</v>
      </c>
      <c r="Y44" s="239">
        <v>0</v>
      </c>
      <c r="Z44" s="239">
        <v>0</v>
      </c>
    </row>
    <row r="45" spans="1:26" x14ac:dyDescent="0.3">
      <c r="A45" s="314" t="s">
        <v>460</v>
      </c>
      <c r="B45" s="315">
        <v>0</v>
      </c>
      <c r="C45" s="315">
        <v>0</v>
      </c>
      <c r="D45" s="315">
        <v>0</v>
      </c>
      <c r="E45" s="315">
        <v>0</v>
      </c>
      <c r="F45" s="315">
        <v>0</v>
      </c>
      <c r="G45" s="315">
        <v>0</v>
      </c>
      <c r="H45" s="315">
        <v>0</v>
      </c>
      <c r="I45" s="315">
        <v>0</v>
      </c>
      <c r="J45" s="315">
        <v>0</v>
      </c>
      <c r="K45" s="315">
        <v>0</v>
      </c>
      <c r="L45" s="315">
        <v>0</v>
      </c>
      <c r="M45" s="315">
        <v>0</v>
      </c>
      <c r="N45" s="315">
        <v>0</v>
      </c>
      <c r="O45" s="315">
        <v>0</v>
      </c>
      <c r="P45" s="315">
        <v>0</v>
      </c>
      <c r="Q45" s="315">
        <v>0</v>
      </c>
      <c r="R45" s="315">
        <v>0</v>
      </c>
      <c r="S45" s="316">
        <v>0</v>
      </c>
      <c r="T45" s="317" t="e">
        <v>#DIV/0!</v>
      </c>
      <c r="U45" s="316">
        <v>0</v>
      </c>
      <c r="V45" s="316">
        <v>0</v>
      </c>
      <c r="W45" s="316">
        <v>0</v>
      </c>
      <c r="X45" s="316">
        <v>0</v>
      </c>
      <c r="Y45" s="316">
        <v>0</v>
      </c>
      <c r="Z45" s="316">
        <v>0</v>
      </c>
    </row>
    <row r="46" spans="1:26" x14ac:dyDescent="0.3">
      <c r="A46" s="318" t="s">
        <v>461</v>
      </c>
      <c r="B46" s="204">
        <v>0</v>
      </c>
      <c r="C46" s="204">
        <v>0</v>
      </c>
      <c r="D46" s="204">
        <v>0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4">
        <v>0</v>
      </c>
      <c r="L46" s="204">
        <v>0</v>
      </c>
      <c r="M46" s="204">
        <v>0</v>
      </c>
      <c r="N46" s="204">
        <v>0</v>
      </c>
      <c r="O46" s="204">
        <v>0</v>
      </c>
      <c r="P46" s="204">
        <v>0</v>
      </c>
      <c r="Q46" s="204">
        <v>0</v>
      </c>
      <c r="R46" s="204">
        <v>0</v>
      </c>
      <c r="S46" s="239">
        <v>0</v>
      </c>
      <c r="T46" s="319" t="e">
        <v>#DIV/0!</v>
      </c>
      <c r="U46" s="239">
        <v>0</v>
      </c>
      <c r="V46" s="239">
        <v>0</v>
      </c>
      <c r="W46" s="239">
        <v>0</v>
      </c>
      <c r="X46" s="239">
        <v>0</v>
      </c>
      <c r="Y46" s="239">
        <v>0</v>
      </c>
      <c r="Z46" s="239">
        <v>0</v>
      </c>
    </row>
    <row r="47" spans="1:26" x14ac:dyDescent="0.3">
      <c r="A47" s="318" t="s">
        <v>462</v>
      </c>
      <c r="B47" s="204">
        <v>0</v>
      </c>
      <c r="C47" s="204">
        <v>0</v>
      </c>
      <c r="D47" s="204">
        <v>0</v>
      </c>
      <c r="E47" s="204">
        <v>0</v>
      </c>
      <c r="F47" s="204">
        <v>0</v>
      </c>
      <c r="G47" s="204">
        <v>0</v>
      </c>
      <c r="H47" s="204">
        <v>0</v>
      </c>
      <c r="I47" s="204">
        <v>0</v>
      </c>
      <c r="J47" s="204">
        <v>0</v>
      </c>
      <c r="K47" s="204">
        <v>0</v>
      </c>
      <c r="L47" s="204">
        <v>0</v>
      </c>
      <c r="M47" s="204">
        <v>0</v>
      </c>
      <c r="N47" s="204">
        <v>0</v>
      </c>
      <c r="O47" s="204">
        <v>0</v>
      </c>
      <c r="P47" s="204">
        <v>0</v>
      </c>
      <c r="Q47" s="204">
        <v>0</v>
      </c>
      <c r="R47" s="204">
        <v>0</v>
      </c>
      <c r="S47" s="239">
        <v>0</v>
      </c>
      <c r="T47" s="319" t="e">
        <v>#DIV/0!</v>
      </c>
      <c r="U47" s="239">
        <v>0</v>
      </c>
      <c r="V47" s="239">
        <v>0</v>
      </c>
      <c r="W47" s="239">
        <v>0</v>
      </c>
      <c r="X47" s="239">
        <v>0</v>
      </c>
      <c r="Y47" s="239">
        <v>0</v>
      </c>
      <c r="Z47" s="239">
        <v>0</v>
      </c>
    </row>
    <row r="48" spans="1:26" x14ac:dyDescent="0.3">
      <c r="A48" s="318" t="s">
        <v>463</v>
      </c>
      <c r="B48" s="204">
        <v>0</v>
      </c>
      <c r="C48" s="204">
        <v>0</v>
      </c>
      <c r="D48" s="204">
        <v>0</v>
      </c>
      <c r="E48" s="204">
        <v>0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204">
        <v>0</v>
      </c>
      <c r="L48" s="204">
        <v>0</v>
      </c>
      <c r="M48" s="204">
        <v>0</v>
      </c>
      <c r="N48" s="204">
        <v>0</v>
      </c>
      <c r="O48" s="204">
        <v>0</v>
      </c>
      <c r="P48" s="204">
        <v>0</v>
      </c>
      <c r="Q48" s="204">
        <v>0</v>
      </c>
      <c r="R48" s="204">
        <v>0</v>
      </c>
      <c r="S48" s="239">
        <v>0</v>
      </c>
      <c r="T48" s="319" t="e">
        <v>#DIV/0!</v>
      </c>
      <c r="U48" s="239">
        <v>0</v>
      </c>
      <c r="V48" s="239">
        <v>0</v>
      </c>
      <c r="W48" s="239">
        <v>0</v>
      </c>
      <c r="X48" s="239">
        <v>0</v>
      </c>
      <c r="Y48" s="239">
        <v>0</v>
      </c>
      <c r="Z48" s="239">
        <v>0</v>
      </c>
    </row>
    <row r="49" spans="1:26" x14ac:dyDescent="0.3">
      <c r="A49" s="318" t="s">
        <v>464</v>
      </c>
      <c r="B49" s="204">
        <v>0</v>
      </c>
      <c r="C49" s="204">
        <v>0</v>
      </c>
      <c r="D49" s="204">
        <v>0</v>
      </c>
      <c r="E49" s="204">
        <v>0</v>
      </c>
      <c r="F49" s="204">
        <v>0</v>
      </c>
      <c r="G49" s="204">
        <v>0</v>
      </c>
      <c r="H49" s="204">
        <v>0</v>
      </c>
      <c r="I49" s="204">
        <v>0</v>
      </c>
      <c r="J49" s="204">
        <v>0</v>
      </c>
      <c r="K49" s="204">
        <v>0</v>
      </c>
      <c r="L49" s="204">
        <v>0</v>
      </c>
      <c r="M49" s="204">
        <v>0</v>
      </c>
      <c r="N49" s="204">
        <v>0</v>
      </c>
      <c r="O49" s="204">
        <v>0</v>
      </c>
      <c r="P49" s="204">
        <v>0</v>
      </c>
      <c r="Q49" s="204">
        <v>0</v>
      </c>
      <c r="R49" s="204">
        <v>0</v>
      </c>
      <c r="S49" s="239">
        <v>0</v>
      </c>
      <c r="T49" s="319" t="e">
        <v>#DIV/0!</v>
      </c>
      <c r="U49" s="239">
        <v>0</v>
      </c>
      <c r="V49" s="239">
        <v>0</v>
      </c>
      <c r="W49" s="239">
        <v>0</v>
      </c>
      <c r="X49" s="239">
        <v>0</v>
      </c>
      <c r="Y49" s="239">
        <v>0</v>
      </c>
      <c r="Z49" s="239">
        <v>0</v>
      </c>
    </row>
    <row r="50" spans="1:26" x14ac:dyDescent="0.3">
      <c r="A50" s="314" t="s">
        <v>465</v>
      </c>
      <c r="B50" s="315">
        <v>0</v>
      </c>
      <c r="C50" s="315">
        <v>0</v>
      </c>
      <c r="D50" s="315">
        <v>0</v>
      </c>
      <c r="E50" s="315">
        <v>0</v>
      </c>
      <c r="F50" s="315">
        <v>0</v>
      </c>
      <c r="G50" s="315">
        <v>0</v>
      </c>
      <c r="H50" s="315">
        <v>0</v>
      </c>
      <c r="I50" s="315">
        <v>0</v>
      </c>
      <c r="J50" s="315">
        <v>0</v>
      </c>
      <c r="K50" s="315">
        <v>0</v>
      </c>
      <c r="L50" s="315">
        <v>0</v>
      </c>
      <c r="M50" s="315">
        <v>0</v>
      </c>
      <c r="N50" s="315">
        <v>0</v>
      </c>
      <c r="O50" s="315">
        <v>0</v>
      </c>
      <c r="P50" s="315">
        <v>0</v>
      </c>
      <c r="Q50" s="315">
        <v>0</v>
      </c>
      <c r="R50" s="315">
        <v>0</v>
      </c>
      <c r="S50" s="316">
        <v>0</v>
      </c>
      <c r="T50" s="317" t="e">
        <v>#DIV/0!</v>
      </c>
      <c r="U50" s="316">
        <v>0</v>
      </c>
      <c r="V50" s="316">
        <v>0</v>
      </c>
      <c r="W50" s="316">
        <v>0</v>
      </c>
      <c r="X50" s="316">
        <v>0</v>
      </c>
      <c r="Y50" s="316">
        <v>0</v>
      </c>
      <c r="Z50" s="316">
        <v>0</v>
      </c>
    </row>
    <row r="51" spans="1:26" x14ac:dyDescent="0.3">
      <c r="A51" s="318" t="s">
        <v>466</v>
      </c>
      <c r="B51" s="204">
        <v>0</v>
      </c>
      <c r="C51" s="204">
        <v>0</v>
      </c>
      <c r="D51" s="204">
        <v>0</v>
      </c>
      <c r="E51" s="204">
        <v>0</v>
      </c>
      <c r="F51" s="204">
        <v>0</v>
      </c>
      <c r="G51" s="204">
        <v>0</v>
      </c>
      <c r="H51" s="204">
        <v>0</v>
      </c>
      <c r="I51" s="204">
        <v>0</v>
      </c>
      <c r="J51" s="204">
        <v>0</v>
      </c>
      <c r="K51" s="204">
        <v>0</v>
      </c>
      <c r="L51" s="204">
        <v>0</v>
      </c>
      <c r="M51" s="204">
        <v>0</v>
      </c>
      <c r="N51" s="204">
        <v>0</v>
      </c>
      <c r="O51" s="204">
        <v>0</v>
      </c>
      <c r="P51" s="204">
        <v>0</v>
      </c>
      <c r="Q51" s="204">
        <v>0</v>
      </c>
      <c r="R51" s="204">
        <v>0</v>
      </c>
      <c r="S51" s="239">
        <v>0</v>
      </c>
      <c r="T51" s="319" t="e">
        <v>#DIV/0!</v>
      </c>
      <c r="U51" s="239">
        <v>0</v>
      </c>
      <c r="V51" s="239">
        <v>0</v>
      </c>
      <c r="W51" s="239">
        <v>0</v>
      </c>
      <c r="X51" s="239">
        <v>0</v>
      </c>
      <c r="Y51" s="239">
        <v>0</v>
      </c>
      <c r="Z51" s="239">
        <v>0</v>
      </c>
    </row>
    <row r="52" spans="1:26" x14ac:dyDescent="0.3">
      <c r="A52" s="318" t="s">
        <v>467</v>
      </c>
      <c r="B52" s="204">
        <v>0</v>
      </c>
      <c r="C52" s="204">
        <v>0</v>
      </c>
      <c r="D52" s="204">
        <v>0</v>
      </c>
      <c r="E52" s="204">
        <v>0</v>
      </c>
      <c r="F52" s="204">
        <v>0</v>
      </c>
      <c r="G52" s="204">
        <v>0</v>
      </c>
      <c r="H52" s="204">
        <v>0</v>
      </c>
      <c r="I52" s="204">
        <v>0</v>
      </c>
      <c r="J52" s="204">
        <v>0</v>
      </c>
      <c r="K52" s="204">
        <v>0</v>
      </c>
      <c r="L52" s="204">
        <v>0</v>
      </c>
      <c r="M52" s="204">
        <v>0</v>
      </c>
      <c r="N52" s="204">
        <v>0</v>
      </c>
      <c r="O52" s="204">
        <v>0</v>
      </c>
      <c r="P52" s="204">
        <v>0</v>
      </c>
      <c r="Q52" s="204">
        <v>0</v>
      </c>
      <c r="R52" s="204">
        <v>0</v>
      </c>
      <c r="S52" s="239">
        <v>0</v>
      </c>
      <c r="T52" s="319" t="e">
        <v>#DIV/0!</v>
      </c>
      <c r="U52" s="239">
        <v>0</v>
      </c>
      <c r="V52" s="239">
        <v>0</v>
      </c>
      <c r="W52" s="239">
        <v>0</v>
      </c>
      <c r="X52" s="239">
        <v>0</v>
      </c>
      <c r="Y52" s="239">
        <v>0</v>
      </c>
      <c r="Z52" s="239">
        <v>0</v>
      </c>
    </row>
    <row r="53" spans="1:26" x14ac:dyDescent="0.3">
      <c r="A53" s="318" t="s">
        <v>468</v>
      </c>
      <c r="B53" s="204">
        <v>0</v>
      </c>
      <c r="C53" s="204">
        <v>0</v>
      </c>
      <c r="D53" s="204">
        <v>0</v>
      </c>
      <c r="E53" s="204">
        <v>0</v>
      </c>
      <c r="F53" s="204">
        <v>0</v>
      </c>
      <c r="G53" s="204">
        <v>0</v>
      </c>
      <c r="H53" s="204">
        <v>0</v>
      </c>
      <c r="I53" s="204">
        <v>0</v>
      </c>
      <c r="J53" s="204">
        <v>0</v>
      </c>
      <c r="K53" s="204">
        <v>0</v>
      </c>
      <c r="L53" s="204">
        <v>0</v>
      </c>
      <c r="M53" s="204">
        <v>0</v>
      </c>
      <c r="N53" s="204">
        <v>0</v>
      </c>
      <c r="O53" s="204">
        <v>0</v>
      </c>
      <c r="P53" s="204">
        <v>0</v>
      </c>
      <c r="Q53" s="204">
        <v>0</v>
      </c>
      <c r="R53" s="204">
        <v>0</v>
      </c>
      <c r="S53" s="239">
        <v>0</v>
      </c>
      <c r="T53" s="319" t="e">
        <v>#DIV/0!</v>
      </c>
      <c r="U53" s="239">
        <v>0</v>
      </c>
      <c r="V53" s="239">
        <v>0</v>
      </c>
      <c r="W53" s="239">
        <v>0</v>
      </c>
      <c r="X53" s="239">
        <v>0</v>
      </c>
      <c r="Y53" s="239">
        <v>0</v>
      </c>
      <c r="Z53" s="239">
        <v>0</v>
      </c>
    </row>
    <row r="54" spans="1:26" x14ac:dyDescent="0.3">
      <c r="A54" s="318" t="s">
        <v>469</v>
      </c>
      <c r="B54" s="204">
        <v>0</v>
      </c>
      <c r="C54" s="204">
        <v>0</v>
      </c>
      <c r="D54" s="204">
        <v>0</v>
      </c>
      <c r="E54" s="204">
        <v>0</v>
      </c>
      <c r="F54" s="204">
        <v>0</v>
      </c>
      <c r="G54" s="204">
        <v>0</v>
      </c>
      <c r="H54" s="204">
        <v>0</v>
      </c>
      <c r="I54" s="204">
        <v>0</v>
      </c>
      <c r="J54" s="204">
        <v>0</v>
      </c>
      <c r="K54" s="204">
        <v>0</v>
      </c>
      <c r="L54" s="204">
        <v>0</v>
      </c>
      <c r="M54" s="204">
        <v>0</v>
      </c>
      <c r="N54" s="204">
        <v>0</v>
      </c>
      <c r="O54" s="204">
        <v>0</v>
      </c>
      <c r="P54" s="204">
        <v>0</v>
      </c>
      <c r="Q54" s="204">
        <v>0</v>
      </c>
      <c r="R54" s="204">
        <v>0</v>
      </c>
      <c r="S54" s="239">
        <v>0</v>
      </c>
      <c r="T54" s="319" t="e">
        <v>#DIV/0!</v>
      </c>
      <c r="U54" s="239">
        <v>0</v>
      </c>
      <c r="V54" s="239">
        <v>0</v>
      </c>
      <c r="W54" s="239">
        <v>0</v>
      </c>
      <c r="X54" s="239">
        <v>0</v>
      </c>
      <c r="Y54" s="239">
        <v>0</v>
      </c>
      <c r="Z54" s="239">
        <v>0</v>
      </c>
    </row>
    <row r="55" spans="1:26" s="321" customFormat="1" x14ac:dyDescent="0.3">
      <c r="A55" s="314" t="s">
        <v>470</v>
      </c>
      <c r="B55" s="320">
        <v>0</v>
      </c>
      <c r="C55" s="320">
        <v>0</v>
      </c>
      <c r="D55" s="320">
        <v>0</v>
      </c>
      <c r="E55" s="320">
        <v>0</v>
      </c>
      <c r="F55" s="320">
        <v>0</v>
      </c>
      <c r="G55" s="320">
        <v>0</v>
      </c>
      <c r="H55" s="320">
        <v>0</v>
      </c>
      <c r="I55" s="320">
        <v>0</v>
      </c>
      <c r="J55" s="320">
        <v>0</v>
      </c>
      <c r="K55" s="320">
        <v>0</v>
      </c>
      <c r="L55" s="320">
        <v>0</v>
      </c>
      <c r="M55" s="320">
        <v>0</v>
      </c>
      <c r="N55" s="320">
        <v>0</v>
      </c>
      <c r="O55" s="320">
        <v>0</v>
      </c>
      <c r="P55" s="320">
        <v>0</v>
      </c>
      <c r="Q55" s="320">
        <v>0</v>
      </c>
      <c r="R55" s="320">
        <v>0</v>
      </c>
      <c r="S55" s="316">
        <v>0</v>
      </c>
      <c r="T55" s="317" t="e">
        <v>#DIV/0!</v>
      </c>
      <c r="U55" s="316">
        <v>0</v>
      </c>
      <c r="V55" s="316">
        <v>0</v>
      </c>
      <c r="W55" s="316">
        <v>0</v>
      </c>
      <c r="X55" s="316">
        <v>0</v>
      </c>
      <c r="Y55" s="316">
        <v>0</v>
      </c>
      <c r="Z55" s="316">
        <v>0</v>
      </c>
    </row>
    <row r="56" spans="1:26" s="321" customFormat="1" x14ac:dyDescent="0.3">
      <c r="A56" s="314" t="s">
        <v>471</v>
      </c>
      <c r="B56" s="320">
        <v>0</v>
      </c>
      <c r="C56" s="320">
        <v>0</v>
      </c>
      <c r="D56" s="320">
        <v>0</v>
      </c>
      <c r="E56" s="320">
        <v>0</v>
      </c>
      <c r="F56" s="320">
        <v>0</v>
      </c>
      <c r="G56" s="320">
        <v>0</v>
      </c>
      <c r="H56" s="320">
        <v>0</v>
      </c>
      <c r="I56" s="320">
        <v>0</v>
      </c>
      <c r="J56" s="320">
        <v>0</v>
      </c>
      <c r="K56" s="320">
        <v>0</v>
      </c>
      <c r="L56" s="320">
        <v>0</v>
      </c>
      <c r="M56" s="320">
        <v>0</v>
      </c>
      <c r="N56" s="320">
        <v>0</v>
      </c>
      <c r="O56" s="320">
        <v>0</v>
      </c>
      <c r="P56" s="320">
        <v>0</v>
      </c>
      <c r="Q56" s="320">
        <v>0</v>
      </c>
      <c r="R56" s="320">
        <v>0</v>
      </c>
      <c r="S56" s="316">
        <v>0</v>
      </c>
      <c r="T56" s="317" t="e">
        <v>#DIV/0!</v>
      </c>
      <c r="U56" s="316">
        <v>0</v>
      </c>
      <c r="V56" s="316">
        <v>0</v>
      </c>
      <c r="W56" s="316">
        <v>0</v>
      </c>
      <c r="X56" s="316">
        <v>0</v>
      </c>
      <c r="Y56" s="316">
        <v>0</v>
      </c>
      <c r="Z56" s="316">
        <v>0</v>
      </c>
    </row>
    <row r="57" spans="1:26" s="321" customFormat="1" x14ac:dyDescent="0.3">
      <c r="A57" s="314" t="s">
        <v>472</v>
      </c>
      <c r="B57" s="320">
        <v>0</v>
      </c>
      <c r="C57" s="320">
        <v>0</v>
      </c>
      <c r="D57" s="320">
        <v>0</v>
      </c>
      <c r="E57" s="320">
        <v>0</v>
      </c>
      <c r="F57" s="320">
        <v>0</v>
      </c>
      <c r="G57" s="320">
        <v>0</v>
      </c>
      <c r="H57" s="320">
        <v>0</v>
      </c>
      <c r="I57" s="320">
        <v>0</v>
      </c>
      <c r="J57" s="320">
        <v>0</v>
      </c>
      <c r="K57" s="320">
        <v>0</v>
      </c>
      <c r="L57" s="320">
        <v>0</v>
      </c>
      <c r="M57" s="320">
        <v>0</v>
      </c>
      <c r="N57" s="320">
        <v>0</v>
      </c>
      <c r="O57" s="320">
        <v>0</v>
      </c>
      <c r="P57" s="320">
        <v>0</v>
      </c>
      <c r="Q57" s="320">
        <v>0</v>
      </c>
      <c r="R57" s="320">
        <v>0</v>
      </c>
      <c r="S57" s="316">
        <v>0</v>
      </c>
      <c r="T57" s="317" t="e">
        <v>#DIV/0!</v>
      </c>
      <c r="U57" s="316">
        <v>0</v>
      </c>
      <c r="V57" s="316">
        <v>0</v>
      </c>
      <c r="W57" s="316">
        <v>0</v>
      </c>
      <c r="X57" s="316">
        <v>0</v>
      </c>
      <c r="Y57" s="316">
        <v>0</v>
      </c>
      <c r="Z57" s="316">
        <v>0</v>
      </c>
    </row>
    <row r="58" spans="1:26" s="321" customFormat="1" x14ac:dyDescent="0.3">
      <c r="A58" s="314" t="s">
        <v>473</v>
      </c>
      <c r="B58" s="320">
        <v>0</v>
      </c>
      <c r="C58" s="320">
        <v>0</v>
      </c>
      <c r="D58" s="320">
        <v>0</v>
      </c>
      <c r="E58" s="320">
        <v>0</v>
      </c>
      <c r="F58" s="320">
        <v>0</v>
      </c>
      <c r="G58" s="320">
        <v>0</v>
      </c>
      <c r="H58" s="320">
        <v>0</v>
      </c>
      <c r="I58" s="320">
        <v>0</v>
      </c>
      <c r="J58" s="320">
        <v>0</v>
      </c>
      <c r="K58" s="320">
        <v>0</v>
      </c>
      <c r="L58" s="320">
        <v>0</v>
      </c>
      <c r="M58" s="320">
        <v>0</v>
      </c>
      <c r="N58" s="320">
        <v>0</v>
      </c>
      <c r="O58" s="320">
        <v>0</v>
      </c>
      <c r="P58" s="320">
        <v>0</v>
      </c>
      <c r="Q58" s="320">
        <v>0</v>
      </c>
      <c r="R58" s="320">
        <v>0</v>
      </c>
      <c r="S58" s="316">
        <v>0</v>
      </c>
      <c r="T58" s="317" t="e">
        <v>#DIV/0!</v>
      </c>
      <c r="U58" s="316">
        <v>0</v>
      </c>
      <c r="V58" s="316">
        <v>0</v>
      </c>
      <c r="W58" s="316">
        <v>0</v>
      </c>
      <c r="X58" s="316">
        <v>0</v>
      </c>
      <c r="Y58" s="316">
        <v>0</v>
      </c>
      <c r="Z58" s="316">
        <v>0</v>
      </c>
    </row>
    <row r="59" spans="1:26" x14ac:dyDescent="0.3">
      <c r="A59" s="314" t="s">
        <v>474</v>
      </c>
      <c r="B59" s="315">
        <v>0</v>
      </c>
      <c r="C59" s="315">
        <v>0</v>
      </c>
      <c r="D59" s="315">
        <v>0</v>
      </c>
      <c r="E59" s="315">
        <v>0</v>
      </c>
      <c r="F59" s="315">
        <v>0</v>
      </c>
      <c r="G59" s="315">
        <v>0</v>
      </c>
      <c r="H59" s="315">
        <v>0</v>
      </c>
      <c r="I59" s="315">
        <v>0</v>
      </c>
      <c r="J59" s="315">
        <v>0</v>
      </c>
      <c r="K59" s="315">
        <v>0</v>
      </c>
      <c r="L59" s="315">
        <v>0</v>
      </c>
      <c r="M59" s="315">
        <v>0</v>
      </c>
      <c r="N59" s="315">
        <v>0</v>
      </c>
      <c r="O59" s="315">
        <v>0</v>
      </c>
      <c r="P59" s="315">
        <v>0</v>
      </c>
      <c r="Q59" s="315">
        <v>0</v>
      </c>
      <c r="R59" s="315">
        <v>0</v>
      </c>
      <c r="S59" s="316">
        <v>0</v>
      </c>
      <c r="T59" s="317" t="e">
        <v>#DIV/0!</v>
      </c>
      <c r="U59" s="316">
        <v>0</v>
      </c>
      <c r="V59" s="316">
        <v>0</v>
      </c>
      <c r="W59" s="316">
        <v>0</v>
      </c>
      <c r="X59" s="316">
        <v>0</v>
      </c>
      <c r="Y59" s="316">
        <v>0</v>
      </c>
      <c r="Z59" s="316">
        <v>0</v>
      </c>
    </row>
    <row r="60" spans="1:26" x14ac:dyDescent="0.3">
      <c r="A60" s="318" t="s">
        <v>475</v>
      </c>
      <c r="B60" s="204">
        <v>0</v>
      </c>
      <c r="C60" s="204">
        <v>0</v>
      </c>
      <c r="D60" s="204">
        <v>0</v>
      </c>
      <c r="E60" s="204">
        <v>0</v>
      </c>
      <c r="F60" s="204">
        <v>0</v>
      </c>
      <c r="G60" s="204">
        <v>0</v>
      </c>
      <c r="H60" s="204">
        <v>0</v>
      </c>
      <c r="I60" s="204">
        <v>0</v>
      </c>
      <c r="J60" s="204">
        <v>0</v>
      </c>
      <c r="K60" s="204">
        <v>0</v>
      </c>
      <c r="L60" s="204">
        <v>0</v>
      </c>
      <c r="M60" s="204">
        <v>0</v>
      </c>
      <c r="N60" s="204">
        <v>0</v>
      </c>
      <c r="O60" s="204">
        <v>0</v>
      </c>
      <c r="P60" s="204">
        <v>0</v>
      </c>
      <c r="Q60" s="204">
        <v>0</v>
      </c>
      <c r="R60" s="204">
        <v>0</v>
      </c>
      <c r="S60" s="239">
        <v>0</v>
      </c>
      <c r="T60" s="319" t="e">
        <v>#DIV/0!</v>
      </c>
      <c r="U60" s="239">
        <v>0</v>
      </c>
      <c r="V60" s="239">
        <v>0</v>
      </c>
      <c r="W60" s="239">
        <v>0</v>
      </c>
      <c r="X60" s="239">
        <v>0</v>
      </c>
      <c r="Y60" s="239">
        <v>0</v>
      </c>
      <c r="Z60" s="239">
        <v>0</v>
      </c>
    </row>
    <row r="61" spans="1:26" x14ac:dyDescent="0.3">
      <c r="A61" s="318" t="s">
        <v>476</v>
      </c>
      <c r="B61" s="204">
        <v>0</v>
      </c>
      <c r="C61" s="204">
        <v>0</v>
      </c>
      <c r="D61" s="204">
        <v>0</v>
      </c>
      <c r="E61" s="204">
        <v>0</v>
      </c>
      <c r="F61" s="204">
        <v>0</v>
      </c>
      <c r="G61" s="204">
        <v>0</v>
      </c>
      <c r="H61" s="204">
        <v>0</v>
      </c>
      <c r="I61" s="204">
        <v>0</v>
      </c>
      <c r="J61" s="204">
        <v>0</v>
      </c>
      <c r="K61" s="204">
        <v>0</v>
      </c>
      <c r="L61" s="204">
        <v>0</v>
      </c>
      <c r="M61" s="204">
        <v>0</v>
      </c>
      <c r="N61" s="204">
        <v>0</v>
      </c>
      <c r="O61" s="204">
        <v>0</v>
      </c>
      <c r="P61" s="204">
        <v>0</v>
      </c>
      <c r="Q61" s="204">
        <v>0</v>
      </c>
      <c r="R61" s="204">
        <v>0</v>
      </c>
      <c r="S61" s="239">
        <v>0</v>
      </c>
      <c r="T61" s="319" t="e">
        <v>#DIV/0!</v>
      </c>
      <c r="U61" s="239">
        <v>0</v>
      </c>
      <c r="V61" s="239">
        <v>0</v>
      </c>
      <c r="W61" s="239">
        <v>0</v>
      </c>
      <c r="X61" s="239">
        <v>0</v>
      </c>
      <c r="Y61" s="239">
        <v>0</v>
      </c>
      <c r="Z61" s="239">
        <v>0</v>
      </c>
    </row>
    <row r="62" spans="1:26" x14ac:dyDescent="0.3">
      <c r="A62" s="318" t="s">
        <v>477</v>
      </c>
      <c r="B62" s="204">
        <v>0</v>
      </c>
      <c r="C62" s="204">
        <v>0</v>
      </c>
      <c r="D62" s="204">
        <v>0</v>
      </c>
      <c r="E62" s="204">
        <v>0</v>
      </c>
      <c r="F62" s="204">
        <v>0</v>
      </c>
      <c r="G62" s="204">
        <v>0</v>
      </c>
      <c r="H62" s="204">
        <v>0</v>
      </c>
      <c r="I62" s="204">
        <v>0</v>
      </c>
      <c r="J62" s="204">
        <v>0</v>
      </c>
      <c r="K62" s="204">
        <v>0</v>
      </c>
      <c r="L62" s="204">
        <v>0</v>
      </c>
      <c r="M62" s="204">
        <v>0</v>
      </c>
      <c r="N62" s="204">
        <v>0</v>
      </c>
      <c r="O62" s="204">
        <v>0</v>
      </c>
      <c r="P62" s="204">
        <v>0</v>
      </c>
      <c r="Q62" s="204">
        <v>0</v>
      </c>
      <c r="R62" s="204">
        <v>0</v>
      </c>
      <c r="S62" s="239">
        <v>0</v>
      </c>
      <c r="T62" s="319" t="e">
        <v>#DIV/0!</v>
      </c>
      <c r="U62" s="239">
        <v>0</v>
      </c>
      <c r="V62" s="239">
        <v>0</v>
      </c>
      <c r="W62" s="239">
        <v>0</v>
      </c>
      <c r="X62" s="239">
        <v>0</v>
      </c>
      <c r="Y62" s="239">
        <v>0</v>
      </c>
      <c r="Z62" s="239">
        <v>0</v>
      </c>
    </row>
    <row r="63" spans="1:26" x14ac:dyDescent="0.3">
      <c r="A63" s="318" t="s">
        <v>478</v>
      </c>
      <c r="B63" s="204">
        <v>0</v>
      </c>
      <c r="C63" s="204">
        <v>0</v>
      </c>
      <c r="D63" s="204">
        <v>0</v>
      </c>
      <c r="E63" s="204">
        <v>0</v>
      </c>
      <c r="F63" s="204">
        <v>0</v>
      </c>
      <c r="G63" s="204">
        <v>0</v>
      </c>
      <c r="H63" s="204">
        <v>0</v>
      </c>
      <c r="I63" s="204">
        <v>0</v>
      </c>
      <c r="J63" s="204">
        <v>0</v>
      </c>
      <c r="K63" s="204">
        <v>0</v>
      </c>
      <c r="L63" s="204">
        <v>0</v>
      </c>
      <c r="M63" s="204">
        <v>0</v>
      </c>
      <c r="N63" s="204">
        <v>0</v>
      </c>
      <c r="O63" s="204">
        <v>0</v>
      </c>
      <c r="P63" s="204">
        <v>0</v>
      </c>
      <c r="Q63" s="204">
        <v>0</v>
      </c>
      <c r="R63" s="204">
        <v>0</v>
      </c>
      <c r="S63" s="239">
        <v>0</v>
      </c>
      <c r="T63" s="319" t="e">
        <v>#DIV/0!</v>
      </c>
      <c r="U63" s="239">
        <v>0</v>
      </c>
      <c r="V63" s="239">
        <v>0</v>
      </c>
      <c r="W63" s="239">
        <v>0</v>
      </c>
      <c r="X63" s="239">
        <v>0</v>
      </c>
      <c r="Y63" s="239">
        <v>0</v>
      </c>
      <c r="Z63" s="239">
        <v>0</v>
      </c>
    </row>
    <row r="64" spans="1:26" x14ac:dyDescent="0.3">
      <c r="A64" s="318" t="s">
        <v>479</v>
      </c>
      <c r="B64" s="204">
        <v>0</v>
      </c>
      <c r="C64" s="204">
        <v>0</v>
      </c>
      <c r="D64" s="204">
        <v>0</v>
      </c>
      <c r="E64" s="204">
        <v>0</v>
      </c>
      <c r="F64" s="204">
        <v>0</v>
      </c>
      <c r="G64" s="204">
        <v>0</v>
      </c>
      <c r="H64" s="204">
        <v>0</v>
      </c>
      <c r="I64" s="204">
        <v>0</v>
      </c>
      <c r="J64" s="204">
        <v>0</v>
      </c>
      <c r="K64" s="204">
        <v>0</v>
      </c>
      <c r="L64" s="204">
        <v>0</v>
      </c>
      <c r="M64" s="204">
        <v>0</v>
      </c>
      <c r="N64" s="204">
        <v>0</v>
      </c>
      <c r="O64" s="204">
        <v>0</v>
      </c>
      <c r="P64" s="204">
        <v>0</v>
      </c>
      <c r="Q64" s="204">
        <v>0</v>
      </c>
      <c r="R64" s="204">
        <v>0</v>
      </c>
      <c r="S64" s="239">
        <v>0</v>
      </c>
      <c r="T64" s="319" t="e">
        <v>#DIV/0!</v>
      </c>
      <c r="U64" s="239">
        <v>0</v>
      </c>
      <c r="V64" s="239">
        <v>0</v>
      </c>
      <c r="W64" s="239">
        <v>0</v>
      </c>
      <c r="X64" s="239">
        <v>0</v>
      </c>
      <c r="Y64" s="239">
        <v>0</v>
      </c>
      <c r="Z64" s="239">
        <v>0</v>
      </c>
    </row>
    <row r="65" spans="1:26" x14ac:dyDescent="0.3">
      <c r="A65" s="314" t="s">
        <v>480</v>
      </c>
      <c r="B65" s="315">
        <v>0</v>
      </c>
      <c r="C65" s="315">
        <v>0</v>
      </c>
      <c r="D65" s="315">
        <v>0</v>
      </c>
      <c r="E65" s="315">
        <v>0</v>
      </c>
      <c r="F65" s="315">
        <v>0</v>
      </c>
      <c r="G65" s="315">
        <v>0</v>
      </c>
      <c r="H65" s="315">
        <v>0</v>
      </c>
      <c r="I65" s="315">
        <v>0</v>
      </c>
      <c r="J65" s="315">
        <v>0</v>
      </c>
      <c r="K65" s="315">
        <v>0</v>
      </c>
      <c r="L65" s="315">
        <v>0</v>
      </c>
      <c r="M65" s="315">
        <v>0</v>
      </c>
      <c r="N65" s="315">
        <v>0</v>
      </c>
      <c r="O65" s="315">
        <v>0</v>
      </c>
      <c r="P65" s="315">
        <v>0</v>
      </c>
      <c r="Q65" s="315">
        <v>0</v>
      </c>
      <c r="R65" s="315">
        <v>0</v>
      </c>
      <c r="S65" s="316">
        <v>0</v>
      </c>
      <c r="T65" s="317" t="e">
        <v>#DIV/0!</v>
      </c>
      <c r="U65" s="316">
        <v>0</v>
      </c>
      <c r="V65" s="316">
        <v>0</v>
      </c>
      <c r="W65" s="316">
        <v>0</v>
      </c>
      <c r="X65" s="316">
        <v>0</v>
      </c>
      <c r="Y65" s="316">
        <v>0</v>
      </c>
      <c r="Z65" s="316">
        <v>0</v>
      </c>
    </row>
    <row r="66" spans="1:26" x14ac:dyDescent="0.3">
      <c r="A66" s="318" t="s">
        <v>481</v>
      </c>
      <c r="B66" s="204">
        <v>0</v>
      </c>
      <c r="C66" s="204">
        <v>0</v>
      </c>
      <c r="D66" s="204">
        <v>0</v>
      </c>
      <c r="E66" s="204">
        <v>0</v>
      </c>
      <c r="F66" s="204">
        <v>0</v>
      </c>
      <c r="G66" s="204">
        <v>0</v>
      </c>
      <c r="H66" s="204">
        <v>0</v>
      </c>
      <c r="I66" s="204">
        <v>0</v>
      </c>
      <c r="J66" s="204">
        <v>0</v>
      </c>
      <c r="K66" s="204">
        <v>0</v>
      </c>
      <c r="L66" s="204">
        <v>0</v>
      </c>
      <c r="M66" s="204">
        <v>0</v>
      </c>
      <c r="N66" s="204">
        <v>0</v>
      </c>
      <c r="O66" s="204">
        <v>0</v>
      </c>
      <c r="P66" s="204">
        <v>0</v>
      </c>
      <c r="Q66" s="204">
        <v>0</v>
      </c>
      <c r="R66" s="204">
        <v>0</v>
      </c>
      <c r="S66" s="239">
        <v>0</v>
      </c>
      <c r="T66" s="319" t="e">
        <v>#DIV/0!</v>
      </c>
      <c r="U66" s="239">
        <v>0</v>
      </c>
      <c r="V66" s="239">
        <v>0</v>
      </c>
      <c r="W66" s="239">
        <v>0</v>
      </c>
      <c r="X66" s="239">
        <v>0</v>
      </c>
      <c r="Y66" s="239">
        <v>0</v>
      </c>
      <c r="Z66" s="239">
        <v>0</v>
      </c>
    </row>
    <row r="67" spans="1:26" x14ac:dyDescent="0.3">
      <c r="A67" s="318" t="s">
        <v>482</v>
      </c>
      <c r="B67" s="204">
        <v>0</v>
      </c>
      <c r="C67" s="204">
        <v>0</v>
      </c>
      <c r="D67" s="204">
        <v>0</v>
      </c>
      <c r="E67" s="204">
        <v>0</v>
      </c>
      <c r="F67" s="204">
        <v>0</v>
      </c>
      <c r="G67" s="204">
        <v>0</v>
      </c>
      <c r="H67" s="204">
        <v>0</v>
      </c>
      <c r="I67" s="204">
        <v>0</v>
      </c>
      <c r="J67" s="204">
        <v>0</v>
      </c>
      <c r="K67" s="204">
        <v>0</v>
      </c>
      <c r="L67" s="204">
        <v>0</v>
      </c>
      <c r="M67" s="204">
        <v>0</v>
      </c>
      <c r="N67" s="204">
        <v>0</v>
      </c>
      <c r="O67" s="204">
        <v>0</v>
      </c>
      <c r="P67" s="204">
        <v>0</v>
      </c>
      <c r="Q67" s="204">
        <v>0</v>
      </c>
      <c r="R67" s="204">
        <v>0</v>
      </c>
      <c r="S67" s="239">
        <v>0</v>
      </c>
      <c r="T67" s="319" t="e">
        <v>#DIV/0!</v>
      </c>
      <c r="U67" s="239">
        <v>0</v>
      </c>
      <c r="V67" s="239">
        <v>0</v>
      </c>
      <c r="W67" s="239">
        <v>0</v>
      </c>
      <c r="X67" s="239">
        <v>0</v>
      </c>
      <c r="Y67" s="239">
        <v>0</v>
      </c>
      <c r="Z67" s="239">
        <v>0</v>
      </c>
    </row>
    <row r="68" spans="1:26" x14ac:dyDescent="0.3">
      <c r="A68" s="318" t="s">
        <v>483</v>
      </c>
      <c r="B68" s="204">
        <v>0</v>
      </c>
      <c r="C68" s="204">
        <v>0</v>
      </c>
      <c r="D68" s="204">
        <v>0</v>
      </c>
      <c r="E68" s="204">
        <v>0</v>
      </c>
      <c r="F68" s="204">
        <v>0</v>
      </c>
      <c r="G68" s="204">
        <v>0</v>
      </c>
      <c r="H68" s="204">
        <v>0</v>
      </c>
      <c r="I68" s="204">
        <v>0</v>
      </c>
      <c r="J68" s="204">
        <v>0</v>
      </c>
      <c r="K68" s="204">
        <v>0</v>
      </c>
      <c r="L68" s="204">
        <v>0</v>
      </c>
      <c r="M68" s="204">
        <v>0</v>
      </c>
      <c r="N68" s="204">
        <v>0</v>
      </c>
      <c r="O68" s="204">
        <v>0</v>
      </c>
      <c r="P68" s="204">
        <v>0</v>
      </c>
      <c r="Q68" s="204">
        <v>0</v>
      </c>
      <c r="R68" s="204">
        <v>0</v>
      </c>
      <c r="S68" s="239">
        <v>0</v>
      </c>
      <c r="T68" s="319" t="e">
        <v>#DIV/0!</v>
      </c>
      <c r="U68" s="239">
        <v>0</v>
      </c>
      <c r="V68" s="239">
        <v>0</v>
      </c>
      <c r="W68" s="239">
        <v>0</v>
      </c>
      <c r="X68" s="239">
        <v>0</v>
      </c>
      <c r="Y68" s="239">
        <v>0</v>
      </c>
      <c r="Z68" s="239">
        <v>0</v>
      </c>
    </row>
    <row r="69" spans="1:26" x14ac:dyDescent="0.3">
      <c r="A69" s="318" t="s">
        <v>484</v>
      </c>
      <c r="B69" s="204">
        <v>0</v>
      </c>
      <c r="C69" s="204">
        <v>0</v>
      </c>
      <c r="D69" s="204">
        <v>0</v>
      </c>
      <c r="E69" s="204">
        <v>0</v>
      </c>
      <c r="F69" s="204">
        <v>0</v>
      </c>
      <c r="G69" s="204">
        <v>0</v>
      </c>
      <c r="H69" s="204">
        <v>0</v>
      </c>
      <c r="I69" s="204">
        <v>0</v>
      </c>
      <c r="J69" s="204">
        <v>0</v>
      </c>
      <c r="K69" s="204">
        <v>0</v>
      </c>
      <c r="L69" s="204">
        <v>0</v>
      </c>
      <c r="M69" s="204">
        <v>0</v>
      </c>
      <c r="N69" s="204">
        <v>0</v>
      </c>
      <c r="O69" s="204">
        <v>0</v>
      </c>
      <c r="P69" s="204">
        <v>0</v>
      </c>
      <c r="Q69" s="204">
        <v>0</v>
      </c>
      <c r="R69" s="204">
        <v>0</v>
      </c>
      <c r="S69" s="239">
        <v>0</v>
      </c>
      <c r="T69" s="319" t="e">
        <v>#DIV/0!</v>
      </c>
      <c r="U69" s="239">
        <v>0</v>
      </c>
      <c r="V69" s="239">
        <v>0</v>
      </c>
      <c r="W69" s="239">
        <v>0</v>
      </c>
      <c r="X69" s="239">
        <v>0</v>
      </c>
      <c r="Y69" s="239">
        <v>0</v>
      </c>
      <c r="Z69" s="239">
        <v>0</v>
      </c>
    </row>
    <row r="70" spans="1:26" x14ac:dyDescent="0.3">
      <c r="A70" s="318" t="s">
        <v>485</v>
      </c>
      <c r="B70" s="204">
        <v>0</v>
      </c>
      <c r="C70" s="204">
        <v>0</v>
      </c>
      <c r="D70" s="204">
        <v>0</v>
      </c>
      <c r="E70" s="204">
        <v>0</v>
      </c>
      <c r="F70" s="204">
        <v>0</v>
      </c>
      <c r="G70" s="204">
        <v>0</v>
      </c>
      <c r="H70" s="204">
        <v>0</v>
      </c>
      <c r="I70" s="204">
        <v>0</v>
      </c>
      <c r="J70" s="204">
        <v>0</v>
      </c>
      <c r="K70" s="204">
        <v>0</v>
      </c>
      <c r="L70" s="204">
        <v>0</v>
      </c>
      <c r="M70" s="204">
        <v>0</v>
      </c>
      <c r="N70" s="204">
        <v>0</v>
      </c>
      <c r="O70" s="204">
        <v>0</v>
      </c>
      <c r="P70" s="204">
        <v>0</v>
      </c>
      <c r="Q70" s="204">
        <v>0</v>
      </c>
      <c r="R70" s="204">
        <v>0</v>
      </c>
      <c r="S70" s="239">
        <v>0</v>
      </c>
      <c r="T70" s="319" t="e">
        <v>#DIV/0!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</row>
    <row r="71" spans="1:26" x14ac:dyDescent="0.3">
      <c r="A71" s="318" t="s">
        <v>486</v>
      </c>
      <c r="B71" s="204">
        <v>0</v>
      </c>
      <c r="C71" s="204">
        <v>0</v>
      </c>
      <c r="D71" s="204">
        <v>0</v>
      </c>
      <c r="E71" s="204">
        <v>0</v>
      </c>
      <c r="F71" s="204">
        <v>0</v>
      </c>
      <c r="G71" s="204">
        <v>0</v>
      </c>
      <c r="H71" s="204">
        <v>0</v>
      </c>
      <c r="I71" s="204">
        <v>0</v>
      </c>
      <c r="J71" s="204">
        <v>0</v>
      </c>
      <c r="K71" s="204">
        <v>0</v>
      </c>
      <c r="L71" s="204">
        <v>0</v>
      </c>
      <c r="M71" s="204">
        <v>0</v>
      </c>
      <c r="N71" s="204">
        <v>0</v>
      </c>
      <c r="O71" s="204">
        <v>0</v>
      </c>
      <c r="P71" s="204">
        <v>0</v>
      </c>
      <c r="Q71" s="204">
        <v>0</v>
      </c>
      <c r="R71" s="204">
        <v>0</v>
      </c>
      <c r="S71" s="239">
        <v>0</v>
      </c>
      <c r="T71" s="319" t="e">
        <v>#DIV/0!</v>
      </c>
      <c r="U71" s="239">
        <v>0</v>
      </c>
      <c r="V71" s="239">
        <v>0</v>
      </c>
      <c r="W71" s="239">
        <v>0</v>
      </c>
      <c r="X71" s="239">
        <v>0</v>
      </c>
      <c r="Y71" s="239">
        <v>0</v>
      </c>
      <c r="Z71" s="239">
        <v>0</v>
      </c>
    </row>
    <row r="72" spans="1:26" x14ac:dyDescent="0.3">
      <c r="A72" s="314" t="s">
        <v>487</v>
      </c>
      <c r="B72" s="315">
        <v>0</v>
      </c>
      <c r="C72" s="315">
        <v>0</v>
      </c>
      <c r="D72" s="315">
        <v>0</v>
      </c>
      <c r="E72" s="315">
        <v>0</v>
      </c>
      <c r="F72" s="315">
        <v>0</v>
      </c>
      <c r="G72" s="315">
        <v>0</v>
      </c>
      <c r="H72" s="315">
        <v>0</v>
      </c>
      <c r="I72" s="315">
        <v>0</v>
      </c>
      <c r="J72" s="315">
        <v>0</v>
      </c>
      <c r="K72" s="315">
        <v>0</v>
      </c>
      <c r="L72" s="315">
        <v>0</v>
      </c>
      <c r="M72" s="315">
        <v>0</v>
      </c>
      <c r="N72" s="315">
        <v>0</v>
      </c>
      <c r="O72" s="315">
        <v>0</v>
      </c>
      <c r="P72" s="315">
        <v>0</v>
      </c>
      <c r="Q72" s="315">
        <v>0</v>
      </c>
      <c r="R72" s="315">
        <v>0</v>
      </c>
      <c r="S72" s="316">
        <v>0</v>
      </c>
      <c r="T72" s="317" t="e">
        <v>#DIV/0!</v>
      </c>
      <c r="U72" s="316">
        <v>0</v>
      </c>
      <c r="V72" s="316">
        <v>0</v>
      </c>
      <c r="W72" s="316">
        <v>0</v>
      </c>
      <c r="X72" s="316">
        <v>0</v>
      </c>
      <c r="Y72" s="316">
        <v>0</v>
      </c>
      <c r="Z72" s="316">
        <v>0</v>
      </c>
    </row>
    <row r="73" spans="1:26" x14ac:dyDescent="0.3">
      <c r="A73" s="318" t="s">
        <v>488</v>
      </c>
      <c r="B73" s="204">
        <v>0</v>
      </c>
      <c r="C73" s="204">
        <v>0</v>
      </c>
      <c r="D73" s="204">
        <v>0</v>
      </c>
      <c r="E73" s="204">
        <v>0</v>
      </c>
      <c r="F73" s="204">
        <v>0</v>
      </c>
      <c r="G73" s="204">
        <v>0</v>
      </c>
      <c r="H73" s="204">
        <v>0</v>
      </c>
      <c r="I73" s="204">
        <v>0</v>
      </c>
      <c r="J73" s="204">
        <v>0</v>
      </c>
      <c r="K73" s="204">
        <v>0</v>
      </c>
      <c r="L73" s="204">
        <v>0</v>
      </c>
      <c r="M73" s="204">
        <v>0</v>
      </c>
      <c r="N73" s="204">
        <v>0</v>
      </c>
      <c r="O73" s="204">
        <v>0</v>
      </c>
      <c r="P73" s="204">
        <v>0</v>
      </c>
      <c r="Q73" s="204">
        <v>0</v>
      </c>
      <c r="R73" s="204">
        <v>0</v>
      </c>
      <c r="S73" s="239">
        <v>0</v>
      </c>
      <c r="T73" s="319" t="e">
        <v>#DIV/0!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</row>
    <row r="74" spans="1:26" x14ac:dyDescent="0.3">
      <c r="A74" s="318" t="s">
        <v>489</v>
      </c>
      <c r="B74" s="204">
        <v>0</v>
      </c>
      <c r="C74" s="204">
        <v>0</v>
      </c>
      <c r="D74" s="204">
        <v>0</v>
      </c>
      <c r="E74" s="204">
        <v>0</v>
      </c>
      <c r="F74" s="204">
        <v>0</v>
      </c>
      <c r="G74" s="204">
        <v>0</v>
      </c>
      <c r="H74" s="204">
        <v>0</v>
      </c>
      <c r="I74" s="204">
        <v>0</v>
      </c>
      <c r="J74" s="204">
        <v>0</v>
      </c>
      <c r="K74" s="204">
        <v>0</v>
      </c>
      <c r="L74" s="204">
        <v>0</v>
      </c>
      <c r="M74" s="204">
        <v>0</v>
      </c>
      <c r="N74" s="204">
        <v>0</v>
      </c>
      <c r="O74" s="204">
        <v>0</v>
      </c>
      <c r="P74" s="204">
        <v>0</v>
      </c>
      <c r="Q74" s="204">
        <v>0</v>
      </c>
      <c r="R74" s="204">
        <v>0</v>
      </c>
      <c r="S74" s="239">
        <v>0</v>
      </c>
      <c r="T74" s="319" t="e">
        <v>#DIV/0!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</row>
    <row r="75" spans="1:26" s="321" customFormat="1" x14ac:dyDescent="0.3">
      <c r="A75" s="314" t="s">
        <v>490</v>
      </c>
      <c r="B75" s="320">
        <v>0</v>
      </c>
      <c r="C75" s="320">
        <v>0</v>
      </c>
      <c r="D75" s="320">
        <v>0</v>
      </c>
      <c r="E75" s="320">
        <v>0</v>
      </c>
      <c r="F75" s="320">
        <v>0</v>
      </c>
      <c r="G75" s="320">
        <v>0</v>
      </c>
      <c r="H75" s="320">
        <v>0</v>
      </c>
      <c r="I75" s="320">
        <v>0</v>
      </c>
      <c r="J75" s="320">
        <v>0</v>
      </c>
      <c r="K75" s="320">
        <v>0</v>
      </c>
      <c r="L75" s="320">
        <v>0</v>
      </c>
      <c r="M75" s="320">
        <v>0</v>
      </c>
      <c r="N75" s="320">
        <v>0</v>
      </c>
      <c r="O75" s="320">
        <v>0</v>
      </c>
      <c r="P75" s="320">
        <v>0</v>
      </c>
      <c r="Q75" s="320">
        <v>0</v>
      </c>
      <c r="R75" s="320">
        <v>0</v>
      </c>
      <c r="S75" s="316">
        <v>0</v>
      </c>
      <c r="T75" s="317" t="e">
        <v>#DIV/0!</v>
      </c>
      <c r="U75" s="316">
        <v>0</v>
      </c>
      <c r="V75" s="316">
        <v>0</v>
      </c>
      <c r="W75" s="316">
        <v>0</v>
      </c>
      <c r="X75" s="316">
        <v>0</v>
      </c>
      <c r="Y75" s="316">
        <v>0</v>
      </c>
      <c r="Z75" s="316">
        <v>0</v>
      </c>
    </row>
    <row r="76" spans="1:26" s="321" customFormat="1" x14ac:dyDescent="0.3">
      <c r="A76" s="314" t="s">
        <v>491</v>
      </c>
      <c r="B76" s="320">
        <v>0</v>
      </c>
      <c r="C76" s="320">
        <v>0</v>
      </c>
      <c r="D76" s="320">
        <v>0</v>
      </c>
      <c r="E76" s="320">
        <v>0</v>
      </c>
      <c r="F76" s="320">
        <v>0</v>
      </c>
      <c r="G76" s="320">
        <v>0</v>
      </c>
      <c r="H76" s="320">
        <v>0</v>
      </c>
      <c r="I76" s="320">
        <v>0</v>
      </c>
      <c r="J76" s="320">
        <v>0</v>
      </c>
      <c r="K76" s="320">
        <v>0</v>
      </c>
      <c r="L76" s="320">
        <v>0</v>
      </c>
      <c r="M76" s="320">
        <v>0</v>
      </c>
      <c r="N76" s="320">
        <v>0</v>
      </c>
      <c r="O76" s="320">
        <v>0</v>
      </c>
      <c r="P76" s="320">
        <v>0</v>
      </c>
      <c r="Q76" s="320">
        <v>0</v>
      </c>
      <c r="R76" s="320">
        <v>0</v>
      </c>
      <c r="S76" s="316">
        <v>0</v>
      </c>
      <c r="T76" s="317" t="e">
        <v>#DIV/0!</v>
      </c>
      <c r="U76" s="316">
        <v>0</v>
      </c>
      <c r="V76" s="316">
        <v>0</v>
      </c>
      <c r="W76" s="316">
        <v>0</v>
      </c>
      <c r="X76" s="316">
        <v>0</v>
      </c>
      <c r="Y76" s="316">
        <v>0</v>
      </c>
      <c r="Z76" s="316">
        <v>0</v>
      </c>
    </row>
    <row r="77" spans="1:26" s="321" customFormat="1" x14ac:dyDescent="0.3">
      <c r="A77" s="314" t="s">
        <v>492</v>
      </c>
      <c r="B77" s="320">
        <v>0</v>
      </c>
      <c r="C77" s="320">
        <v>0</v>
      </c>
      <c r="D77" s="320">
        <v>0</v>
      </c>
      <c r="E77" s="320">
        <v>0</v>
      </c>
      <c r="F77" s="320">
        <v>0</v>
      </c>
      <c r="G77" s="320">
        <v>0</v>
      </c>
      <c r="H77" s="320">
        <v>0</v>
      </c>
      <c r="I77" s="320">
        <v>0</v>
      </c>
      <c r="J77" s="320">
        <v>0</v>
      </c>
      <c r="K77" s="320">
        <v>0</v>
      </c>
      <c r="L77" s="320">
        <v>0</v>
      </c>
      <c r="M77" s="320">
        <v>0</v>
      </c>
      <c r="N77" s="320">
        <v>0</v>
      </c>
      <c r="O77" s="320">
        <v>0</v>
      </c>
      <c r="P77" s="320">
        <v>0</v>
      </c>
      <c r="Q77" s="320">
        <v>0</v>
      </c>
      <c r="R77" s="320">
        <v>0</v>
      </c>
      <c r="S77" s="316">
        <v>0</v>
      </c>
      <c r="T77" s="317" t="e">
        <v>#DIV/0!</v>
      </c>
      <c r="U77" s="316">
        <v>0</v>
      </c>
      <c r="V77" s="316">
        <v>0</v>
      </c>
      <c r="W77" s="316">
        <v>0</v>
      </c>
      <c r="X77" s="316">
        <v>0</v>
      </c>
      <c r="Y77" s="316">
        <v>0</v>
      </c>
      <c r="Z77" s="316">
        <v>0</v>
      </c>
    </row>
    <row r="78" spans="1:26" x14ac:dyDescent="0.3">
      <c r="A78" s="314" t="s">
        <v>493</v>
      </c>
      <c r="B78" s="315">
        <v>0</v>
      </c>
      <c r="C78" s="315">
        <v>0</v>
      </c>
      <c r="D78" s="315">
        <v>0</v>
      </c>
      <c r="E78" s="315">
        <v>0</v>
      </c>
      <c r="F78" s="315">
        <v>0</v>
      </c>
      <c r="G78" s="315">
        <v>0</v>
      </c>
      <c r="H78" s="315">
        <v>0</v>
      </c>
      <c r="I78" s="315">
        <v>0</v>
      </c>
      <c r="J78" s="315">
        <v>0</v>
      </c>
      <c r="K78" s="315">
        <v>0</v>
      </c>
      <c r="L78" s="315">
        <v>0</v>
      </c>
      <c r="M78" s="315">
        <v>0</v>
      </c>
      <c r="N78" s="315">
        <v>0</v>
      </c>
      <c r="O78" s="315">
        <v>0</v>
      </c>
      <c r="P78" s="315">
        <v>0</v>
      </c>
      <c r="Q78" s="315">
        <v>0</v>
      </c>
      <c r="R78" s="315">
        <v>0</v>
      </c>
      <c r="S78" s="316">
        <v>0</v>
      </c>
      <c r="T78" s="317" t="e">
        <v>#DIV/0!</v>
      </c>
      <c r="U78" s="316">
        <v>0</v>
      </c>
      <c r="V78" s="316">
        <v>0</v>
      </c>
      <c r="W78" s="316">
        <v>0</v>
      </c>
      <c r="X78" s="316">
        <v>0</v>
      </c>
      <c r="Y78" s="316">
        <v>0</v>
      </c>
      <c r="Z78" s="316">
        <v>0</v>
      </c>
    </row>
    <row r="79" spans="1:26" x14ac:dyDescent="0.3">
      <c r="A79" s="318" t="s">
        <v>494</v>
      </c>
      <c r="B79" s="204">
        <v>0</v>
      </c>
      <c r="C79" s="204">
        <v>0</v>
      </c>
      <c r="D79" s="204">
        <v>0</v>
      </c>
      <c r="E79" s="204">
        <v>0</v>
      </c>
      <c r="F79" s="204">
        <v>0</v>
      </c>
      <c r="G79" s="204">
        <v>0</v>
      </c>
      <c r="H79" s="204">
        <v>0</v>
      </c>
      <c r="I79" s="204">
        <v>0</v>
      </c>
      <c r="J79" s="204">
        <v>0</v>
      </c>
      <c r="K79" s="204">
        <v>0</v>
      </c>
      <c r="L79" s="204">
        <v>0</v>
      </c>
      <c r="M79" s="204">
        <v>0</v>
      </c>
      <c r="N79" s="204">
        <v>0</v>
      </c>
      <c r="O79" s="204">
        <v>0</v>
      </c>
      <c r="P79" s="204">
        <v>0</v>
      </c>
      <c r="Q79" s="204">
        <v>0</v>
      </c>
      <c r="R79" s="204">
        <v>0</v>
      </c>
      <c r="S79" s="239">
        <v>0</v>
      </c>
      <c r="T79" s="319" t="e">
        <v>#DIV/0!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</row>
    <row r="80" spans="1:26" x14ac:dyDescent="0.3">
      <c r="A80" s="318" t="s">
        <v>495</v>
      </c>
      <c r="B80" s="204">
        <v>0</v>
      </c>
      <c r="C80" s="204">
        <v>0</v>
      </c>
      <c r="D80" s="204">
        <v>0</v>
      </c>
      <c r="E80" s="204">
        <v>0</v>
      </c>
      <c r="F80" s="204">
        <v>0</v>
      </c>
      <c r="G80" s="204">
        <v>0</v>
      </c>
      <c r="H80" s="204">
        <v>0</v>
      </c>
      <c r="I80" s="204">
        <v>0</v>
      </c>
      <c r="J80" s="204">
        <v>0</v>
      </c>
      <c r="K80" s="204">
        <v>0</v>
      </c>
      <c r="L80" s="204">
        <v>0</v>
      </c>
      <c r="M80" s="204">
        <v>0</v>
      </c>
      <c r="N80" s="204">
        <v>0</v>
      </c>
      <c r="O80" s="204">
        <v>0</v>
      </c>
      <c r="P80" s="204">
        <v>0</v>
      </c>
      <c r="Q80" s="204">
        <v>0</v>
      </c>
      <c r="R80" s="204">
        <v>0</v>
      </c>
      <c r="S80" s="239">
        <v>0</v>
      </c>
      <c r="T80" s="319" t="e">
        <v>#DIV/0!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</row>
    <row r="81" spans="1:26" x14ac:dyDescent="0.3">
      <c r="A81" s="314" t="s">
        <v>496</v>
      </c>
      <c r="B81" s="315">
        <v>0</v>
      </c>
      <c r="C81" s="315">
        <v>0</v>
      </c>
      <c r="D81" s="315">
        <v>0</v>
      </c>
      <c r="E81" s="315">
        <v>0</v>
      </c>
      <c r="F81" s="315">
        <v>0</v>
      </c>
      <c r="G81" s="315">
        <v>0</v>
      </c>
      <c r="H81" s="315">
        <v>0</v>
      </c>
      <c r="I81" s="315">
        <v>0</v>
      </c>
      <c r="J81" s="315">
        <v>0</v>
      </c>
      <c r="K81" s="315">
        <v>0</v>
      </c>
      <c r="L81" s="315">
        <v>0</v>
      </c>
      <c r="M81" s="315">
        <v>0</v>
      </c>
      <c r="N81" s="315">
        <v>0</v>
      </c>
      <c r="O81" s="315">
        <v>0</v>
      </c>
      <c r="P81" s="315">
        <v>0</v>
      </c>
      <c r="Q81" s="315">
        <v>0</v>
      </c>
      <c r="R81" s="315">
        <v>0</v>
      </c>
      <c r="S81" s="316">
        <v>0</v>
      </c>
      <c r="T81" s="317" t="e">
        <v>#DIV/0!</v>
      </c>
      <c r="U81" s="316">
        <v>0</v>
      </c>
      <c r="V81" s="316">
        <v>0</v>
      </c>
      <c r="W81" s="316">
        <v>0</v>
      </c>
      <c r="X81" s="316">
        <v>0</v>
      </c>
      <c r="Y81" s="316">
        <v>0</v>
      </c>
      <c r="Z81" s="316">
        <v>0</v>
      </c>
    </row>
    <row r="82" spans="1:26" x14ac:dyDescent="0.3">
      <c r="A82" s="322" t="s">
        <v>497</v>
      </c>
      <c r="B82" s="204">
        <v>0</v>
      </c>
      <c r="C82" s="204">
        <v>0</v>
      </c>
      <c r="D82" s="204">
        <v>0</v>
      </c>
      <c r="E82" s="204">
        <v>0</v>
      </c>
      <c r="F82" s="204">
        <v>0</v>
      </c>
      <c r="G82" s="204">
        <v>0</v>
      </c>
      <c r="H82" s="204">
        <v>0</v>
      </c>
      <c r="I82" s="204">
        <v>0</v>
      </c>
      <c r="J82" s="204">
        <v>0</v>
      </c>
      <c r="K82" s="204">
        <v>0</v>
      </c>
      <c r="L82" s="204">
        <v>0</v>
      </c>
      <c r="M82" s="204">
        <v>0</v>
      </c>
      <c r="N82" s="204">
        <v>0</v>
      </c>
      <c r="O82" s="204">
        <v>0</v>
      </c>
      <c r="P82" s="204">
        <v>0</v>
      </c>
      <c r="Q82" s="204">
        <v>0</v>
      </c>
      <c r="R82" s="204">
        <v>0</v>
      </c>
      <c r="S82" s="239">
        <v>0</v>
      </c>
      <c r="T82" s="319" t="e">
        <v>#DIV/0!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</row>
    <row r="83" spans="1:26" x14ac:dyDescent="0.3">
      <c r="A83" s="322" t="s">
        <v>498</v>
      </c>
      <c r="B83" s="204">
        <v>0</v>
      </c>
      <c r="C83" s="204">
        <v>0</v>
      </c>
      <c r="D83" s="204">
        <v>0</v>
      </c>
      <c r="E83" s="204">
        <v>0</v>
      </c>
      <c r="F83" s="204">
        <v>0</v>
      </c>
      <c r="G83" s="204">
        <v>0</v>
      </c>
      <c r="H83" s="204">
        <v>0</v>
      </c>
      <c r="I83" s="204">
        <v>0</v>
      </c>
      <c r="J83" s="204">
        <v>0</v>
      </c>
      <c r="K83" s="204">
        <v>0</v>
      </c>
      <c r="L83" s="204">
        <v>0</v>
      </c>
      <c r="M83" s="204">
        <v>0</v>
      </c>
      <c r="N83" s="204">
        <v>0</v>
      </c>
      <c r="O83" s="204">
        <v>0</v>
      </c>
      <c r="P83" s="204">
        <v>0</v>
      </c>
      <c r="Q83" s="204">
        <v>0</v>
      </c>
      <c r="R83" s="204">
        <v>0</v>
      </c>
      <c r="S83" s="239">
        <v>0</v>
      </c>
      <c r="T83" s="319" t="e">
        <v>#DIV/0!</v>
      </c>
      <c r="U83" s="239">
        <v>0</v>
      </c>
      <c r="V83" s="239">
        <v>0</v>
      </c>
      <c r="W83" s="239">
        <v>0</v>
      </c>
      <c r="X83" s="239">
        <v>0</v>
      </c>
      <c r="Y83" s="239">
        <v>0</v>
      </c>
      <c r="Z83" s="239">
        <v>0</v>
      </c>
    </row>
    <row r="84" spans="1:26" x14ac:dyDescent="0.3">
      <c r="A84" s="322" t="s">
        <v>499</v>
      </c>
      <c r="B84" s="204">
        <v>0</v>
      </c>
      <c r="C84" s="204">
        <v>0</v>
      </c>
      <c r="D84" s="204">
        <v>0</v>
      </c>
      <c r="E84" s="204">
        <v>0</v>
      </c>
      <c r="F84" s="204">
        <v>0</v>
      </c>
      <c r="G84" s="204">
        <v>0</v>
      </c>
      <c r="H84" s="204">
        <v>0</v>
      </c>
      <c r="I84" s="204">
        <v>0</v>
      </c>
      <c r="J84" s="204">
        <v>0</v>
      </c>
      <c r="K84" s="204">
        <v>0</v>
      </c>
      <c r="L84" s="204">
        <v>0</v>
      </c>
      <c r="M84" s="204">
        <v>0</v>
      </c>
      <c r="N84" s="204">
        <v>0</v>
      </c>
      <c r="O84" s="204">
        <v>0</v>
      </c>
      <c r="P84" s="204">
        <v>0</v>
      </c>
      <c r="Q84" s="204">
        <v>0</v>
      </c>
      <c r="R84" s="204">
        <v>0</v>
      </c>
      <c r="S84" s="239">
        <v>0</v>
      </c>
      <c r="T84" s="319" t="e">
        <v>#DIV/0!</v>
      </c>
      <c r="U84" s="239">
        <v>0</v>
      </c>
      <c r="V84" s="239">
        <v>0</v>
      </c>
      <c r="W84" s="239">
        <v>0</v>
      </c>
      <c r="X84" s="239">
        <v>0</v>
      </c>
      <c r="Y84" s="239">
        <v>0</v>
      </c>
      <c r="Z84" s="239">
        <v>0</v>
      </c>
    </row>
    <row r="85" spans="1:26" x14ac:dyDescent="0.3">
      <c r="A85" s="322" t="s">
        <v>500</v>
      </c>
      <c r="B85" s="204">
        <v>0</v>
      </c>
      <c r="C85" s="204">
        <v>0</v>
      </c>
      <c r="D85" s="204">
        <v>0</v>
      </c>
      <c r="E85" s="204">
        <v>0</v>
      </c>
      <c r="F85" s="204">
        <v>0</v>
      </c>
      <c r="G85" s="204">
        <v>0</v>
      </c>
      <c r="H85" s="204">
        <v>0</v>
      </c>
      <c r="I85" s="204">
        <v>0</v>
      </c>
      <c r="J85" s="204">
        <v>0</v>
      </c>
      <c r="K85" s="204">
        <v>0</v>
      </c>
      <c r="L85" s="204">
        <v>0</v>
      </c>
      <c r="M85" s="204">
        <v>0</v>
      </c>
      <c r="N85" s="204">
        <v>0</v>
      </c>
      <c r="O85" s="204">
        <v>0</v>
      </c>
      <c r="P85" s="204">
        <v>0</v>
      </c>
      <c r="Q85" s="204">
        <v>0</v>
      </c>
      <c r="R85" s="204">
        <v>0</v>
      </c>
      <c r="S85" s="239">
        <v>0</v>
      </c>
      <c r="T85" s="319" t="e">
        <v>#DIV/0!</v>
      </c>
      <c r="U85" s="239">
        <v>0</v>
      </c>
      <c r="V85" s="239">
        <v>0</v>
      </c>
      <c r="W85" s="239">
        <v>0</v>
      </c>
      <c r="X85" s="239">
        <v>0</v>
      </c>
      <c r="Y85" s="239">
        <v>0</v>
      </c>
      <c r="Z85" s="239">
        <v>0</v>
      </c>
    </row>
    <row r="86" spans="1:26" x14ac:dyDescent="0.3">
      <c r="A86" s="322" t="s">
        <v>501</v>
      </c>
      <c r="B86" s="204">
        <v>0</v>
      </c>
      <c r="C86" s="204">
        <v>0</v>
      </c>
      <c r="D86" s="204">
        <v>0</v>
      </c>
      <c r="E86" s="204">
        <v>0</v>
      </c>
      <c r="F86" s="204">
        <v>0</v>
      </c>
      <c r="G86" s="204">
        <v>0</v>
      </c>
      <c r="H86" s="204">
        <v>0</v>
      </c>
      <c r="I86" s="204">
        <v>0</v>
      </c>
      <c r="J86" s="204">
        <v>0</v>
      </c>
      <c r="K86" s="204">
        <v>0</v>
      </c>
      <c r="L86" s="204">
        <v>0</v>
      </c>
      <c r="M86" s="204">
        <v>0</v>
      </c>
      <c r="N86" s="204">
        <v>0</v>
      </c>
      <c r="O86" s="204">
        <v>0</v>
      </c>
      <c r="P86" s="204">
        <v>0</v>
      </c>
      <c r="Q86" s="204">
        <v>0</v>
      </c>
      <c r="R86" s="204">
        <v>0</v>
      </c>
      <c r="S86" s="239">
        <v>0</v>
      </c>
      <c r="T86" s="319" t="e">
        <v>#DIV/0!</v>
      </c>
      <c r="U86" s="239">
        <v>0</v>
      </c>
      <c r="V86" s="239">
        <v>0</v>
      </c>
      <c r="W86" s="239">
        <v>0</v>
      </c>
      <c r="X86" s="239">
        <v>0</v>
      </c>
      <c r="Y86" s="239">
        <v>0</v>
      </c>
      <c r="Z86" s="239">
        <v>0</v>
      </c>
    </row>
    <row r="87" spans="1:26" x14ac:dyDescent="0.3">
      <c r="A87" s="322" t="s">
        <v>502</v>
      </c>
      <c r="B87" s="204">
        <v>0</v>
      </c>
      <c r="C87" s="204">
        <v>0</v>
      </c>
      <c r="D87" s="204">
        <v>0</v>
      </c>
      <c r="E87" s="204">
        <v>0</v>
      </c>
      <c r="F87" s="204">
        <v>0</v>
      </c>
      <c r="G87" s="204">
        <v>0</v>
      </c>
      <c r="H87" s="204">
        <v>0</v>
      </c>
      <c r="I87" s="204">
        <v>0</v>
      </c>
      <c r="J87" s="204">
        <v>0</v>
      </c>
      <c r="K87" s="204">
        <v>0</v>
      </c>
      <c r="L87" s="204">
        <v>0</v>
      </c>
      <c r="M87" s="204">
        <v>0</v>
      </c>
      <c r="N87" s="204">
        <v>0</v>
      </c>
      <c r="O87" s="204">
        <v>0</v>
      </c>
      <c r="P87" s="204">
        <v>0</v>
      </c>
      <c r="Q87" s="204">
        <v>0</v>
      </c>
      <c r="R87" s="204">
        <v>0</v>
      </c>
      <c r="S87" s="239">
        <v>0</v>
      </c>
      <c r="T87" s="319" t="e">
        <v>#DIV/0!</v>
      </c>
      <c r="U87" s="239">
        <v>0</v>
      </c>
      <c r="V87" s="239">
        <v>0</v>
      </c>
      <c r="W87" s="239">
        <v>0</v>
      </c>
      <c r="X87" s="239">
        <v>0</v>
      </c>
      <c r="Y87" s="239">
        <v>0</v>
      </c>
      <c r="Z87" s="239">
        <v>0</v>
      </c>
    </row>
    <row r="88" spans="1:26" x14ac:dyDescent="0.3">
      <c r="A88" s="322" t="s">
        <v>503</v>
      </c>
      <c r="B88" s="204">
        <v>0</v>
      </c>
      <c r="C88" s="204">
        <v>0</v>
      </c>
      <c r="D88" s="204">
        <v>0</v>
      </c>
      <c r="E88" s="204">
        <v>0</v>
      </c>
      <c r="F88" s="204">
        <v>0</v>
      </c>
      <c r="G88" s="204">
        <v>0</v>
      </c>
      <c r="H88" s="204">
        <v>0</v>
      </c>
      <c r="I88" s="204">
        <v>0</v>
      </c>
      <c r="J88" s="204">
        <v>0</v>
      </c>
      <c r="K88" s="204">
        <v>0</v>
      </c>
      <c r="L88" s="204">
        <v>0</v>
      </c>
      <c r="M88" s="204">
        <v>0</v>
      </c>
      <c r="N88" s="204">
        <v>0</v>
      </c>
      <c r="O88" s="204">
        <v>0</v>
      </c>
      <c r="P88" s="204">
        <v>0</v>
      </c>
      <c r="Q88" s="204">
        <v>0</v>
      </c>
      <c r="R88" s="204">
        <v>0</v>
      </c>
      <c r="S88" s="239">
        <v>0</v>
      </c>
      <c r="T88" s="319" t="e">
        <v>#DIV/0!</v>
      </c>
      <c r="U88" s="239">
        <v>0</v>
      </c>
      <c r="V88" s="239">
        <v>0</v>
      </c>
      <c r="W88" s="239">
        <v>0</v>
      </c>
      <c r="X88" s="239">
        <v>0</v>
      </c>
      <c r="Y88" s="239">
        <v>0</v>
      </c>
      <c r="Z88" s="239">
        <v>0</v>
      </c>
    </row>
    <row r="89" spans="1:26" x14ac:dyDescent="0.3">
      <c r="A89" s="322" t="s">
        <v>504</v>
      </c>
      <c r="B89" s="204">
        <v>0</v>
      </c>
      <c r="C89" s="204">
        <v>0</v>
      </c>
      <c r="D89" s="204">
        <v>0</v>
      </c>
      <c r="E89" s="204">
        <v>0</v>
      </c>
      <c r="F89" s="204">
        <v>0</v>
      </c>
      <c r="G89" s="204">
        <v>0</v>
      </c>
      <c r="H89" s="204">
        <v>0</v>
      </c>
      <c r="I89" s="204">
        <v>0</v>
      </c>
      <c r="J89" s="204">
        <v>0</v>
      </c>
      <c r="K89" s="204">
        <v>0</v>
      </c>
      <c r="L89" s="204">
        <v>0</v>
      </c>
      <c r="M89" s="204">
        <v>0</v>
      </c>
      <c r="N89" s="204">
        <v>0</v>
      </c>
      <c r="O89" s="204">
        <v>0</v>
      </c>
      <c r="P89" s="204">
        <v>0</v>
      </c>
      <c r="Q89" s="204">
        <v>0</v>
      </c>
      <c r="R89" s="204">
        <v>0</v>
      </c>
      <c r="S89" s="239">
        <v>0</v>
      </c>
      <c r="T89" s="319" t="e">
        <v>#DIV/0!</v>
      </c>
      <c r="U89" s="239">
        <v>0</v>
      </c>
      <c r="V89" s="239">
        <v>0</v>
      </c>
      <c r="W89" s="239">
        <v>0</v>
      </c>
      <c r="X89" s="239">
        <v>0</v>
      </c>
      <c r="Y89" s="239">
        <v>0</v>
      </c>
      <c r="Z89" s="239">
        <v>0</v>
      </c>
    </row>
    <row r="90" spans="1:26" x14ac:dyDescent="0.3">
      <c r="A90" s="322" t="s">
        <v>505</v>
      </c>
      <c r="B90" s="204">
        <v>0</v>
      </c>
      <c r="C90" s="204">
        <v>0</v>
      </c>
      <c r="D90" s="204">
        <v>0</v>
      </c>
      <c r="E90" s="204">
        <v>0</v>
      </c>
      <c r="F90" s="204">
        <v>0</v>
      </c>
      <c r="G90" s="204">
        <v>0</v>
      </c>
      <c r="H90" s="204">
        <v>0</v>
      </c>
      <c r="I90" s="204">
        <v>0</v>
      </c>
      <c r="J90" s="204">
        <v>0</v>
      </c>
      <c r="K90" s="204">
        <v>0</v>
      </c>
      <c r="L90" s="204">
        <v>0</v>
      </c>
      <c r="M90" s="204">
        <v>0</v>
      </c>
      <c r="N90" s="204">
        <v>0</v>
      </c>
      <c r="O90" s="204">
        <v>0</v>
      </c>
      <c r="P90" s="204">
        <v>0</v>
      </c>
      <c r="Q90" s="204">
        <v>0</v>
      </c>
      <c r="R90" s="204">
        <v>0</v>
      </c>
      <c r="S90" s="239">
        <v>0</v>
      </c>
      <c r="T90" s="319" t="e">
        <v>#DIV/0!</v>
      </c>
      <c r="U90" s="239">
        <v>0</v>
      </c>
      <c r="V90" s="239">
        <v>0</v>
      </c>
      <c r="W90" s="239">
        <v>0</v>
      </c>
      <c r="X90" s="239">
        <v>0</v>
      </c>
      <c r="Y90" s="239">
        <v>0</v>
      </c>
      <c r="Z90" s="239">
        <v>0</v>
      </c>
    </row>
    <row r="91" spans="1:26" x14ac:dyDescent="0.3">
      <c r="A91" s="322" t="s">
        <v>506</v>
      </c>
      <c r="B91" s="204">
        <v>0</v>
      </c>
      <c r="C91" s="204">
        <v>0</v>
      </c>
      <c r="D91" s="204">
        <v>0</v>
      </c>
      <c r="E91" s="204">
        <v>0</v>
      </c>
      <c r="F91" s="204">
        <v>0</v>
      </c>
      <c r="G91" s="204">
        <v>0</v>
      </c>
      <c r="H91" s="204">
        <v>0</v>
      </c>
      <c r="I91" s="204">
        <v>0</v>
      </c>
      <c r="J91" s="204">
        <v>0</v>
      </c>
      <c r="K91" s="204">
        <v>0</v>
      </c>
      <c r="L91" s="204">
        <v>0</v>
      </c>
      <c r="M91" s="204">
        <v>0</v>
      </c>
      <c r="N91" s="204">
        <v>0</v>
      </c>
      <c r="O91" s="204">
        <v>0</v>
      </c>
      <c r="P91" s="204">
        <v>0</v>
      </c>
      <c r="Q91" s="204">
        <v>0</v>
      </c>
      <c r="R91" s="204">
        <v>0</v>
      </c>
      <c r="S91" s="239">
        <v>0</v>
      </c>
      <c r="T91" s="319" t="e">
        <v>#DIV/0!</v>
      </c>
      <c r="U91" s="239">
        <v>0</v>
      </c>
      <c r="V91" s="239">
        <v>0</v>
      </c>
      <c r="W91" s="239">
        <v>0</v>
      </c>
      <c r="X91" s="239">
        <v>0</v>
      </c>
      <c r="Y91" s="239">
        <v>0</v>
      </c>
      <c r="Z91" s="239">
        <v>0</v>
      </c>
    </row>
    <row r="92" spans="1:26" x14ac:dyDescent="0.3">
      <c r="A92" s="322" t="s">
        <v>507</v>
      </c>
      <c r="B92" s="204">
        <v>0</v>
      </c>
      <c r="C92" s="204">
        <v>0</v>
      </c>
      <c r="D92" s="204">
        <v>0</v>
      </c>
      <c r="E92" s="204">
        <v>0</v>
      </c>
      <c r="F92" s="204">
        <v>0</v>
      </c>
      <c r="G92" s="204">
        <v>0</v>
      </c>
      <c r="H92" s="204">
        <v>0</v>
      </c>
      <c r="I92" s="204">
        <v>0</v>
      </c>
      <c r="J92" s="204">
        <v>0</v>
      </c>
      <c r="K92" s="204">
        <v>0</v>
      </c>
      <c r="L92" s="204">
        <v>0</v>
      </c>
      <c r="M92" s="204">
        <v>0</v>
      </c>
      <c r="N92" s="204">
        <v>0</v>
      </c>
      <c r="O92" s="204">
        <v>0</v>
      </c>
      <c r="P92" s="204">
        <v>0</v>
      </c>
      <c r="Q92" s="204">
        <v>0</v>
      </c>
      <c r="R92" s="204">
        <v>0</v>
      </c>
      <c r="S92" s="239">
        <v>0</v>
      </c>
      <c r="T92" s="319" t="e">
        <v>#DIV/0!</v>
      </c>
      <c r="U92" s="239">
        <v>0</v>
      </c>
      <c r="V92" s="239">
        <v>0</v>
      </c>
      <c r="W92" s="239">
        <v>0</v>
      </c>
      <c r="X92" s="239">
        <v>0</v>
      </c>
      <c r="Y92" s="239">
        <v>0</v>
      </c>
      <c r="Z92" s="239">
        <v>0</v>
      </c>
    </row>
    <row r="93" spans="1:26" x14ac:dyDescent="0.3">
      <c r="A93" s="322" t="s">
        <v>508</v>
      </c>
      <c r="B93" s="204">
        <v>0</v>
      </c>
      <c r="C93" s="204">
        <v>0</v>
      </c>
      <c r="D93" s="204">
        <v>0</v>
      </c>
      <c r="E93" s="204">
        <v>0</v>
      </c>
      <c r="F93" s="204">
        <v>0</v>
      </c>
      <c r="G93" s="204">
        <v>0</v>
      </c>
      <c r="H93" s="204">
        <v>0</v>
      </c>
      <c r="I93" s="204">
        <v>0</v>
      </c>
      <c r="J93" s="204">
        <v>0</v>
      </c>
      <c r="K93" s="204">
        <v>0</v>
      </c>
      <c r="L93" s="204">
        <v>0</v>
      </c>
      <c r="M93" s="204">
        <v>0</v>
      </c>
      <c r="N93" s="204">
        <v>0</v>
      </c>
      <c r="O93" s="204">
        <v>0</v>
      </c>
      <c r="P93" s="204">
        <v>0</v>
      </c>
      <c r="Q93" s="204">
        <v>0</v>
      </c>
      <c r="R93" s="204">
        <v>0</v>
      </c>
      <c r="S93" s="239">
        <v>0</v>
      </c>
      <c r="T93" s="319" t="e">
        <v>#DIV/0!</v>
      </c>
      <c r="U93" s="239">
        <v>0</v>
      </c>
      <c r="V93" s="239">
        <v>0</v>
      </c>
      <c r="W93" s="239">
        <v>0</v>
      </c>
      <c r="X93" s="239">
        <v>0</v>
      </c>
      <c r="Y93" s="239">
        <v>0</v>
      </c>
      <c r="Z93" s="239">
        <v>0</v>
      </c>
    </row>
    <row r="94" spans="1:26" x14ac:dyDescent="0.3">
      <c r="A94" s="322" t="s">
        <v>509</v>
      </c>
      <c r="B94" s="204">
        <v>0</v>
      </c>
      <c r="C94" s="204">
        <v>0</v>
      </c>
      <c r="D94" s="204">
        <v>0</v>
      </c>
      <c r="E94" s="204">
        <v>0</v>
      </c>
      <c r="F94" s="204">
        <v>0</v>
      </c>
      <c r="G94" s="204">
        <v>0</v>
      </c>
      <c r="H94" s="204">
        <v>0</v>
      </c>
      <c r="I94" s="204">
        <v>0</v>
      </c>
      <c r="J94" s="204">
        <v>0</v>
      </c>
      <c r="K94" s="204">
        <v>0</v>
      </c>
      <c r="L94" s="204">
        <v>0</v>
      </c>
      <c r="M94" s="204">
        <v>0</v>
      </c>
      <c r="N94" s="204">
        <v>0</v>
      </c>
      <c r="O94" s="204">
        <v>0</v>
      </c>
      <c r="P94" s="204">
        <v>0</v>
      </c>
      <c r="Q94" s="204">
        <v>0</v>
      </c>
      <c r="R94" s="204">
        <v>0</v>
      </c>
      <c r="S94" s="239">
        <v>0</v>
      </c>
      <c r="T94" s="319" t="e">
        <v>#DIV/0!</v>
      </c>
      <c r="U94" s="239">
        <v>0</v>
      </c>
      <c r="V94" s="239">
        <v>0</v>
      </c>
      <c r="W94" s="239">
        <v>0</v>
      </c>
      <c r="X94" s="239">
        <v>0</v>
      </c>
      <c r="Y94" s="239">
        <v>0</v>
      </c>
      <c r="Z94" s="239">
        <v>0</v>
      </c>
    </row>
    <row r="95" spans="1:26" x14ac:dyDescent="0.3">
      <c r="A95" s="322" t="s">
        <v>510</v>
      </c>
      <c r="B95" s="204">
        <v>0</v>
      </c>
      <c r="C95" s="204">
        <v>0</v>
      </c>
      <c r="D95" s="204">
        <v>0</v>
      </c>
      <c r="E95" s="204">
        <v>0</v>
      </c>
      <c r="F95" s="204">
        <v>0</v>
      </c>
      <c r="G95" s="204">
        <v>0</v>
      </c>
      <c r="H95" s="204">
        <v>0</v>
      </c>
      <c r="I95" s="204">
        <v>0</v>
      </c>
      <c r="J95" s="204">
        <v>0</v>
      </c>
      <c r="K95" s="204">
        <v>0</v>
      </c>
      <c r="L95" s="204">
        <v>0</v>
      </c>
      <c r="M95" s="204">
        <v>0</v>
      </c>
      <c r="N95" s="204">
        <v>0</v>
      </c>
      <c r="O95" s="204">
        <v>0</v>
      </c>
      <c r="P95" s="204">
        <v>0</v>
      </c>
      <c r="Q95" s="204">
        <v>0</v>
      </c>
      <c r="R95" s="204">
        <v>0</v>
      </c>
      <c r="S95" s="239">
        <v>0</v>
      </c>
      <c r="T95" s="319" t="e">
        <v>#DIV/0!</v>
      </c>
      <c r="U95" s="239">
        <v>0</v>
      </c>
      <c r="V95" s="239">
        <v>0</v>
      </c>
      <c r="W95" s="239">
        <v>0</v>
      </c>
      <c r="X95" s="239">
        <v>0</v>
      </c>
      <c r="Y95" s="239">
        <v>0</v>
      </c>
      <c r="Z95" s="239">
        <v>0</v>
      </c>
    </row>
    <row r="96" spans="1:26" x14ac:dyDescent="0.3">
      <c r="A96" s="322" t="s">
        <v>511</v>
      </c>
      <c r="B96" s="204">
        <v>0</v>
      </c>
      <c r="C96" s="204">
        <v>0</v>
      </c>
      <c r="D96" s="204">
        <v>0</v>
      </c>
      <c r="E96" s="204">
        <v>0</v>
      </c>
      <c r="F96" s="204">
        <v>0</v>
      </c>
      <c r="G96" s="204">
        <v>0</v>
      </c>
      <c r="H96" s="204">
        <v>0</v>
      </c>
      <c r="I96" s="204">
        <v>0</v>
      </c>
      <c r="J96" s="204">
        <v>0</v>
      </c>
      <c r="K96" s="204">
        <v>0</v>
      </c>
      <c r="L96" s="204">
        <v>0</v>
      </c>
      <c r="M96" s="204">
        <v>0</v>
      </c>
      <c r="N96" s="204">
        <v>0</v>
      </c>
      <c r="O96" s="204">
        <v>0</v>
      </c>
      <c r="P96" s="204">
        <v>0</v>
      </c>
      <c r="Q96" s="204">
        <v>0</v>
      </c>
      <c r="R96" s="204">
        <v>0</v>
      </c>
      <c r="S96" s="239">
        <v>0</v>
      </c>
      <c r="T96" s="319" t="e">
        <v>#DIV/0!</v>
      </c>
      <c r="U96" s="239">
        <v>0</v>
      </c>
      <c r="V96" s="239">
        <v>0</v>
      </c>
      <c r="W96" s="239">
        <v>0</v>
      </c>
      <c r="X96" s="239">
        <v>0</v>
      </c>
      <c r="Y96" s="239">
        <v>0</v>
      </c>
      <c r="Z96" s="239">
        <v>0</v>
      </c>
    </row>
    <row r="97" spans="1:26" x14ac:dyDescent="0.3">
      <c r="A97" s="322" t="s">
        <v>512</v>
      </c>
      <c r="B97" s="204">
        <v>0</v>
      </c>
      <c r="C97" s="204">
        <v>0</v>
      </c>
      <c r="D97" s="204">
        <v>0</v>
      </c>
      <c r="E97" s="204">
        <v>0</v>
      </c>
      <c r="F97" s="204">
        <v>0</v>
      </c>
      <c r="G97" s="204">
        <v>0</v>
      </c>
      <c r="H97" s="204">
        <v>0</v>
      </c>
      <c r="I97" s="204">
        <v>0</v>
      </c>
      <c r="J97" s="204">
        <v>0</v>
      </c>
      <c r="K97" s="204">
        <v>0</v>
      </c>
      <c r="L97" s="204">
        <v>0</v>
      </c>
      <c r="M97" s="204">
        <v>0</v>
      </c>
      <c r="N97" s="204">
        <v>0</v>
      </c>
      <c r="O97" s="204">
        <v>0</v>
      </c>
      <c r="P97" s="204">
        <v>0</v>
      </c>
      <c r="Q97" s="204">
        <v>0</v>
      </c>
      <c r="R97" s="204">
        <v>0</v>
      </c>
      <c r="S97" s="239">
        <v>0</v>
      </c>
      <c r="T97" s="319" t="e">
        <v>#DIV/0!</v>
      </c>
      <c r="U97" s="239">
        <v>0</v>
      </c>
      <c r="V97" s="239">
        <v>0</v>
      </c>
      <c r="W97" s="239">
        <v>0</v>
      </c>
      <c r="X97" s="239">
        <v>0</v>
      </c>
      <c r="Y97" s="239">
        <v>0</v>
      </c>
      <c r="Z97" s="239">
        <v>0</v>
      </c>
    </row>
    <row r="98" spans="1:26" x14ac:dyDescent="0.3">
      <c r="A98" s="322" t="s">
        <v>513</v>
      </c>
      <c r="B98" s="204">
        <v>0</v>
      </c>
      <c r="C98" s="204">
        <v>0</v>
      </c>
      <c r="D98" s="204">
        <v>0</v>
      </c>
      <c r="E98" s="204">
        <v>0</v>
      </c>
      <c r="F98" s="204">
        <v>0</v>
      </c>
      <c r="G98" s="204">
        <v>0</v>
      </c>
      <c r="H98" s="204">
        <v>0</v>
      </c>
      <c r="I98" s="204">
        <v>0</v>
      </c>
      <c r="J98" s="204">
        <v>0</v>
      </c>
      <c r="K98" s="204">
        <v>0</v>
      </c>
      <c r="L98" s="204">
        <v>0</v>
      </c>
      <c r="M98" s="204">
        <v>0</v>
      </c>
      <c r="N98" s="204">
        <v>0</v>
      </c>
      <c r="O98" s="204">
        <v>0</v>
      </c>
      <c r="P98" s="204">
        <v>0</v>
      </c>
      <c r="Q98" s="204">
        <v>0</v>
      </c>
      <c r="R98" s="204">
        <v>0</v>
      </c>
      <c r="S98" s="239">
        <v>0</v>
      </c>
      <c r="T98" s="319" t="e">
        <v>#DIV/0!</v>
      </c>
      <c r="U98" s="239">
        <v>0</v>
      </c>
      <c r="V98" s="239">
        <v>0</v>
      </c>
      <c r="W98" s="239">
        <v>0</v>
      </c>
      <c r="X98" s="239">
        <v>0</v>
      </c>
      <c r="Y98" s="239">
        <v>0</v>
      </c>
      <c r="Z98" s="239">
        <v>0</v>
      </c>
    </row>
    <row r="99" spans="1:26" x14ac:dyDescent="0.3">
      <c r="A99" s="322" t="s">
        <v>514</v>
      </c>
      <c r="B99" s="204">
        <v>0</v>
      </c>
      <c r="C99" s="204">
        <v>0</v>
      </c>
      <c r="D99" s="204">
        <v>0</v>
      </c>
      <c r="E99" s="204">
        <v>0</v>
      </c>
      <c r="F99" s="204">
        <v>0</v>
      </c>
      <c r="G99" s="204">
        <v>0</v>
      </c>
      <c r="H99" s="204">
        <v>0</v>
      </c>
      <c r="I99" s="204">
        <v>0</v>
      </c>
      <c r="J99" s="204">
        <v>0</v>
      </c>
      <c r="K99" s="204">
        <v>0</v>
      </c>
      <c r="L99" s="204">
        <v>0</v>
      </c>
      <c r="M99" s="204">
        <v>0</v>
      </c>
      <c r="N99" s="204">
        <v>0</v>
      </c>
      <c r="O99" s="204">
        <v>0</v>
      </c>
      <c r="P99" s="204">
        <v>0</v>
      </c>
      <c r="Q99" s="204">
        <v>0</v>
      </c>
      <c r="R99" s="204">
        <v>0</v>
      </c>
      <c r="S99" s="239">
        <v>0</v>
      </c>
      <c r="T99" s="319" t="e">
        <v>#DIV/0!</v>
      </c>
      <c r="U99" s="239">
        <v>0</v>
      </c>
      <c r="V99" s="239">
        <v>0</v>
      </c>
      <c r="W99" s="239">
        <v>0</v>
      </c>
      <c r="X99" s="239">
        <v>0</v>
      </c>
      <c r="Y99" s="239">
        <v>0</v>
      </c>
      <c r="Z99" s="239">
        <v>0</v>
      </c>
    </row>
    <row r="100" spans="1:26" x14ac:dyDescent="0.3">
      <c r="A100" s="322" t="s">
        <v>515</v>
      </c>
      <c r="B100" s="204">
        <v>0</v>
      </c>
      <c r="C100" s="204">
        <v>0</v>
      </c>
      <c r="D100" s="204">
        <v>0</v>
      </c>
      <c r="E100" s="204">
        <v>0</v>
      </c>
      <c r="F100" s="204">
        <v>0</v>
      </c>
      <c r="G100" s="204">
        <v>0</v>
      </c>
      <c r="H100" s="204">
        <v>0</v>
      </c>
      <c r="I100" s="204">
        <v>0</v>
      </c>
      <c r="J100" s="204">
        <v>0</v>
      </c>
      <c r="K100" s="204">
        <v>0</v>
      </c>
      <c r="L100" s="204">
        <v>0</v>
      </c>
      <c r="M100" s="204">
        <v>0</v>
      </c>
      <c r="N100" s="204">
        <v>0</v>
      </c>
      <c r="O100" s="204">
        <v>0</v>
      </c>
      <c r="P100" s="204">
        <v>0</v>
      </c>
      <c r="Q100" s="204">
        <v>0</v>
      </c>
      <c r="R100" s="204">
        <v>0</v>
      </c>
      <c r="S100" s="239">
        <v>0</v>
      </c>
      <c r="T100" s="319" t="e">
        <v>#DIV/0!</v>
      </c>
      <c r="U100" s="239">
        <v>0</v>
      </c>
      <c r="V100" s="239">
        <v>0</v>
      </c>
      <c r="W100" s="239">
        <v>0</v>
      </c>
      <c r="X100" s="239">
        <v>0</v>
      </c>
      <c r="Y100" s="239">
        <v>0</v>
      </c>
      <c r="Z100" s="239">
        <v>0</v>
      </c>
    </row>
    <row r="101" spans="1:26" x14ac:dyDescent="0.3">
      <c r="A101" s="322" t="s">
        <v>516</v>
      </c>
      <c r="B101" s="204">
        <v>0</v>
      </c>
      <c r="C101" s="204">
        <v>0</v>
      </c>
      <c r="D101" s="204">
        <v>0</v>
      </c>
      <c r="E101" s="204">
        <v>0</v>
      </c>
      <c r="F101" s="204">
        <v>0</v>
      </c>
      <c r="G101" s="204">
        <v>0</v>
      </c>
      <c r="H101" s="204">
        <v>0</v>
      </c>
      <c r="I101" s="204">
        <v>0</v>
      </c>
      <c r="J101" s="204">
        <v>0</v>
      </c>
      <c r="K101" s="204">
        <v>0</v>
      </c>
      <c r="L101" s="204">
        <v>0</v>
      </c>
      <c r="M101" s="204">
        <v>0</v>
      </c>
      <c r="N101" s="204">
        <v>0</v>
      </c>
      <c r="O101" s="204">
        <v>0</v>
      </c>
      <c r="P101" s="204">
        <v>0</v>
      </c>
      <c r="Q101" s="204">
        <v>0</v>
      </c>
      <c r="R101" s="204">
        <v>0</v>
      </c>
      <c r="S101" s="239">
        <v>0</v>
      </c>
      <c r="T101" s="319" t="e">
        <v>#DIV/0!</v>
      </c>
      <c r="U101" s="239">
        <v>0</v>
      </c>
      <c r="V101" s="239">
        <v>0</v>
      </c>
      <c r="W101" s="239">
        <v>0</v>
      </c>
      <c r="X101" s="239">
        <v>0</v>
      </c>
      <c r="Y101" s="239">
        <v>0</v>
      </c>
      <c r="Z101" s="239">
        <v>0</v>
      </c>
    </row>
    <row r="102" spans="1:26" x14ac:dyDescent="0.3">
      <c r="A102" s="322" t="s">
        <v>517</v>
      </c>
      <c r="B102" s="204">
        <v>0</v>
      </c>
      <c r="C102" s="204">
        <v>0</v>
      </c>
      <c r="D102" s="204">
        <v>0</v>
      </c>
      <c r="E102" s="204">
        <v>0</v>
      </c>
      <c r="F102" s="204">
        <v>0</v>
      </c>
      <c r="G102" s="204">
        <v>0</v>
      </c>
      <c r="H102" s="204">
        <v>0</v>
      </c>
      <c r="I102" s="204">
        <v>0</v>
      </c>
      <c r="J102" s="204">
        <v>0</v>
      </c>
      <c r="K102" s="204">
        <v>0</v>
      </c>
      <c r="L102" s="204">
        <v>0</v>
      </c>
      <c r="M102" s="204">
        <v>0</v>
      </c>
      <c r="N102" s="204">
        <v>0</v>
      </c>
      <c r="O102" s="204">
        <v>0</v>
      </c>
      <c r="P102" s="204">
        <v>0</v>
      </c>
      <c r="Q102" s="204">
        <v>0</v>
      </c>
      <c r="R102" s="204">
        <v>0</v>
      </c>
      <c r="S102" s="239">
        <v>0</v>
      </c>
      <c r="T102" s="319" t="e">
        <v>#DIV/0!</v>
      </c>
      <c r="U102" s="239">
        <v>0</v>
      </c>
      <c r="V102" s="239">
        <v>0</v>
      </c>
      <c r="W102" s="239">
        <v>0</v>
      </c>
      <c r="X102" s="239">
        <v>0</v>
      </c>
      <c r="Y102" s="239">
        <v>0</v>
      </c>
      <c r="Z102" s="239">
        <v>0</v>
      </c>
    </row>
    <row r="103" spans="1:26" x14ac:dyDescent="0.3">
      <c r="A103" s="322" t="s">
        <v>518</v>
      </c>
      <c r="B103" s="204">
        <v>0</v>
      </c>
      <c r="C103" s="204">
        <v>0</v>
      </c>
      <c r="D103" s="204">
        <v>0</v>
      </c>
      <c r="E103" s="204">
        <v>0</v>
      </c>
      <c r="F103" s="204">
        <v>0</v>
      </c>
      <c r="G103" s="204">
        <v>0</v>
      </c>
      <c r="H103" s="204">
        <v>0</v>
      </c>
      <c r="I103" s="204">
        <v>0</v>
      </c>
      <c r="J103" s="204">
        <v>0</v>
      </c>
      <c r="K103" s="204">
        <v>0</v>
      </c>
      <c r="L103" s="204">
        <v>0</v>
      </c>
      <c r="M103" s="204">
        <v>0</v>
      </c>
      <c r="N103" s="204">
        <v>0</v>
      </c>
      <c r="O103" s="204">
        <v>0</v>
      </c>
      <c r="P103" s="204">
        <v>0</v>
      </c>
      <c r="Q103" s="204">
        <v>0</v>
      </c>
      <c r="R103" s="204">
        <v>0</v>
      </c>
      <c r="S103" s="239">
        <v>0</v>
      </c>
      <c r="T103" s="319" t="e">
        <v>#DIV/0!</v>
      </c>
      <c r="U103" s="239">
        <v>0</v>
      </c>
      <c r="V103" s="239">
        <v>0</v>
      </c>
      <c r="W103" s="239">
        <v>0</v>
      </c>
      <c r="X103" s="239">
        <v>0</v>
      </c>
      <c r="Y103" s="239">
        <v>0</v>
      </c>
      <c r="Z103" s="239">
        <v>0</v>
      </c>
    </row>
    <row r="104" spans="1:26" x14ac:dyDescent="0.3">
      <c r="A104" s="322" t="s">
        <v>519</v>
      </c>
      <c r="B104" s="204">
        <v>0</v>
      </c>
      <c r="C104" s="204">
        <v>0</v>
      </c>
      <c r="D104" s="204">
        <v>0</v>
      </c>
      <c r="E104" s="204">
        <v>0</v>
      </c>
      <c r="F104" s="204">
        <v>0</v>
      </c>
      <c r="G104" s="204">
        <v>0</v>
      </c>
      <c r="H104" s="204">
        <v>0</v>
      </c>
      <c r="I104" s="204">
        <v>0</v>
      </c>
      <c r="J104" s="204">
        <v>0</v>
      </c>
      <c r="K104" s="204">
        <v>0</v>
      </c>
      <c r="L104" s="204">
        <v>0</v>
      </c>
      <c r="M104" s="204">
        <v>0</v>
      </c>
      <c r="N104" s="204">
        <v>0</v>
      </c>
      <c r="O104" s="204">
        <v>0</v>
      </c>
      <c r="P104" s="204">
        <v>0</v>
      </c>
      <c r="Q104" s="204">
        <v>0</v>
      </c>
      <c r="R104" s="204">
        <v>0</v>
      </c>
      <c r="S104" s="239">
        <v>0</v>
      </c>
      <c r="T104" s="319" t="e">
        <v>#DIV/0!</v>
      </c>
      <c r="U104" s="239">
        <v>0</v>
      </c>
      <c r="V104" s="239">
        <v>0</v>
      </c>
      <c r="W104" s="239">
        <v>0</v>
      </c>
      <c r="X104" s="239">
        <v>0</v>
      </c>
      <c r="Y104" s="239">
        <v>0</v>
      </c>
      <c r="Z104" s="239">
        <v>0</v>
      </c>
    </row>
    <row r="105" spans="1:26" x14ac:dyDescent="0.3">
      <c r="A105" s="322" t="s">
        <v>520</v>
      </c>
      <c r="B105" s="204">
        <v>0</v>
      </c>
      <c r="C105" s="204">
        <v>0</v>
      </c>
      <c r="D105" s="204">
        <v>0</v>
      </c>
      <c r="E105" s="204">
        <v>0</v>
      </c>
      <c r="F105" s="204">
        <v>0</v>
      </c>
      <c r="G105" s="204">
        <v>0</v>
      </c>
      <c r="H105" s="204">
        <v>0</v>
      </c>
      <c r="I105" s="204">
        <v>0</v>
      </c>
      <c r="J105" s="204">
        <v>0</v>
      </c>
      <c r="K105" s="204">
        <v>0</v>
      </c>
      <c r="L105" s="204">
        <v>0</v>
      </c>
      <c r="M105" s="204">
        <v>0</v>
      </c>
      <c r="N105" s="204">
        <v>0</v>
      </c>
      <c r="O105" s="204">
        <v>0</v>
      </c>
      <c r="P105" s="204">
        <v>0</v>
      </c>
      <c r="Q105" s="204">
        <v>0</v>
      </c>
      <c r="R105" s="204">
        <v>0</v>
      </c>
      <c r="S105" s="239">
        <v>0</v>
      </c>
      <c r="T105" s="319" t="e">
        <v>#DIV/0!</v>
      </c>
      <c r="U105" s="239">
        <v>0</v>
      </c>
      <c r="V105" s="239">
        <v>0</v>
      </c>
      <c r="W105" s="239">
        <v>0</v>
      </c>
      <c r="X105" s="239">
        <v>0</v>
      </c>
      <c r="Y105" s="239">
        <v>0</v>
      </c>
      <c r="Z105" s="239">
        <v>0</v>
      </c>
    </row>
    <row r="106" spans="1:26" x14ac:dyDescent="0.3">
      <c r="A106" s="322" t="s">
        <v>521</v>
      </c>
      <c r="B106" s="204">
        <v>0</v>
      </c>
      <c r="C106" s="204">
        <v>0</v>
      </c>
      <c r="D106" s="204">
        <v>0</v>
      </c>
      <c r="E106" s="204">
        <v>0</v>
      </c>
      <c r="F106" s="204">
        <v>0</v>
      </c>
      <c r="G106" s="204">
        <v>0</v>
      </c>
      <c r="H106" s="204">
        <v>0</v>
      </c>
      <c r="I106" s="204">
        <v>0</v>
      </c>
      <c r="J106" s="204">
        <v>0</v>
      </c>
      <c r="K106" s="204">
        <v>0</v>
      </c>
      <c r="L106" s="204">
        <v>0</v>
      </c>
      <c r="M106" s="204">
        <v>0</v>
      </c>
      <c r="N106" s="204">
        <v>0</v>
      </c>
      <c r="O106" s="204">
        <v>0</v>
      </c>
      <c r="P106" s="204">
        <v>0</v>
      </c>
      <c r="Q106" s="204">
        <v>0</v>
      </c>
      <c r="R106" s="204">
        <v>0</v>
      </c>
      <c r="S106" s="239">
        <v>0</v>
      </c>
      <c r="T106" s="319" t="e">
        <v>#DIV/0!</v>
      </c>
      <c r="U106" s="239">
        <v>0</v>
      </c>
      <c r="V106" s="239">
        <v>0</v>
      </c>
      <c r="W106" s="239">
        <v>0</v>
      </c>
      <c r="X106" s="239">
        <v>0</v>
      </c>
      <c r="Y106" s="239">
        <v>0</v>
      </c>
      <c r="Z106" s="239">
        <v>0</v>
      </c>
    </row>
    <row r="107" spans="1:26" x14ac:dyDescent="0.3">
      <c r="A107" s="322" t="s">
        <v>522</v>
      </c>
      <c r="B107" s="204">
        <v>0</v>
      </c>
      <c r="C107" s="204">
        <v>0</v>
      </c>
      <c r="D107" s="204">
        <v>0</v>
      </c>
      <c r="E107" s="204">
        <v>0</v>
      </c>
      <c r="F107" s="204">
        <v>0</v>
      </c>
      <c r="G107" s="204">
        <v>0</v>
      </c>
      <c r="H107" s="204">
        <v>0</v>
      </c>
      <c r="I107" s="204">
        <v>0</v>
      </c>
      <c r="J107" s="204">
        <v>0</v>
      </c>
      <c r="K107" s="204">
        <v>0</v>
      </c>
      <c r="L107" s="204">
        <v>0</v>
      </c>
      <c r="M107" s="204">
        <v>0</v>
      </c>
      <c r="N107" s="204">
        <v>0</v>
      </c>
      <c r="O107" s="204">
        <v>0</v>
      </c>
      <c r="P107" s="204">
        <v>0</v>
      </c>
      <c r="Q107" s="204">
        <v>0</v>
      </c>
      <c r="R107" s="204">
        <v>0</v>
      </c>
      <c r="S107" s="239">
        <v>0</v>
      </c>
      <c r="T107" s="319" t="e">
        <v>#DIV/0!</v>
      </c>
      <c r="U107" s="239">
        <v>0</v>
      </c>
      <c r="V107" s="239">
        <v>0</v>
      </c>
      <c r="W107" s="239">
        <v>0</v>
      </c>
      <c r="X107" s="239">
        <v>0</v>
      </c>
      <c r="Y107" s="239">
        <v>0</v>
      </c>
      <c r="Z107" s="239">
        <v>0</v>
      </c>
    </row>
    <row r="108" spans="1:26" x14ac:dyDescent="0.3">
      <c r="A108" s="314" t="s">
        <v>523</v>
      </c>
      <c r="B108" s="315">
        <v>0</v>
      </c>
      <c r="C108" s="315">
        <v>0</v>
      </c>
      <c r="D108" s="315">
        <v>0</v>
      </c>
      <c r="E108" s="315">
        <v>0</v>
      </c>
      <c r="F108" s="315">
        <v>0</v>
      </c>
      <c r="G108" s="315">
        <v>0</v>
      </c>
      <c r="H108" s="315">
        <v>0</v>
      </c>
      <c r="I108" s="315">
        <v>0</v>
      </c>
      <c r="J108" s="315">
        <v>0</v>
      </c>
      <c r="K108" s="315">
        <v>0</v>
      </c>
      <c r="L108" s="315">
        <v>0</v>
      </c>
      <c r="M108" s="315">
        <v>0</v>
      </c>
      <c r="N108" s="315">
        <v>0</v>
      </c>
      <c r="O108" s="315">
        <v>0</v>
      </c>
      <c r="P108" s="315">
        <v>0</v>
      </c>
      <c r="Q108" s="315">
        <v>0</v>
      </c>
      <c r="R108" s="315">
        <v>0</v>
      </c>
      <c r="S108" s="316">
        <v>0</v>
      </c>
      <c r="T108" s="317" t="e">
        <v>#DIV/0!</v>
      </c>
      <c r="U108" s="316">
        <v>0</v>
      </c>
      <c r="V108" s="316">
        <v>0</v>
      </c>
      <c r="W108" s="316">
        <v>0</v>
      </c>
      <c r="X108" s="316">
        <v>0</v>
      </c>
      <c r="Y108" s="316">
        <v>0</v>
      </c>
      <c r="Z108" s="316">
        <v>0</v>
      </c>
    </row>
    <row r="109" spans="1:26" x14ac:dyDescent="0.3">
      <c r="A109" s="322" t="s">
        <v>524</v>
      </c>
      <c r="B109" s="204">
        <v>0</v>
      </c>
      <c r="C109" s="204">
        <v>0</v>
      </c>
      <c r="D109" s="204">
        <v>0</v>
      </c>
      <c r="E109" s="204">
        <v>0</v>
      </c>
      <c r="F109" s="204">
        <v>0</v>
      </c>
      <c r="G109" s="204">
        <v>0</v>
      </c>
      <c r="H109" s="204">
        <v>0</v>
      </c>
      <c r="I109" s="204">
        <v>0</v>
      </c>
      <c r="J109" s="204">
        <v>0</v>
      </c>
      <c r="K109" s="204">
        <v>0</v>
      </c>
      <c r="L109" s="204">
        <v>0</v>
      </c>
      <c r="M109" s="204">
        <v>0</v>
      </c>
      <c r="N109" s="204">
        <v>0</v>
      </c>
      <c r="O109" s="204">
        <v>0</v>
      </c>
      <c r="P109" s="204">
        <v>0</v>
      </c>
      <c r="Q109" s="204">
        <v>0</v>
      </c>
      <c r="R109" s="204">
        <v>0</v>
      </c>
      <c r="S109" s="239">
        <v>0</v>
      </c>
      <c r="T109" s="319" t="e">
        <v>#DIV/0!</v>
      </c>
      <c r="U109" s="239">
        <v>0</v>
      </c>
      <c r="V109" s="239">
        <v>0</v>
      </c>
      <c r="W109" s="239">
        <v>0</v>
      </c>
      <c r="X109" s="239">
        <v>0</v>
      </c>
      <c r="Y109" s="239">
        <v>0</v>
      </c>
      <c r="Z109" s="239">
        <v>0</v>
      </c>
    </row>
    <row r="110" spans="1:26" x14ac:dyDescent="0.3">
      <c r="A110" s="322" t="s">
        <v>525</v>
      </c>
      <c r="B110" s="204">
        <v>0</v>
      </c>
      <c r="C110" s="204">
        <v>0</v>
      </c>
      <c r="D110" s="204">
        <v>0</v>
      </c>
      <c r="E110" s="204">
        <v>0</v>
      </c>
      <c r="F110" s="204">
        <v>0</v>
      </c>
      <c r="G110" s="204">
        <v>0</v>
      </c>
      <c r="H110" s="204">
        <v>0</v>
      </c>
      <c r="I110" s="204">
        <v>0</v>
      </c>
      <c r="J110" s="204">
        <v>0</v>
      </c>
      <c r="K110" s="204">
        <v>0</v>
      </c>
      <c r="L110" s="204">
        <v>0</v>
      </c>
      <c r="M110" s="204">
        <v>0</v>
      </c>
      <c r="N110" s="204">
        <v>0</v>
      </c>
      <c r="O110" s="204">
        <v>0</v>
      </c>
      <c r="P110" s="204">
        <v>0</v>
      </c>
      <c r="Q110" s="204">
        <v>0</v>
      </c>
      <c r="R110" s="204">
        <v>0</v>
      </c>
      <c r="S110" s="239">
        <v>0</v>
      </c>
      <c r="T110" s="319" t="e">
        <v>#DIV/0!</v>
      </c>
      <c r="U110" s="239">
        <v>0</v>
      </c>
      <c r="V110" s="239">
        <v>0</v>
      </c>
      <c r="W110" s="239">
        <v>0</v>
      </c>
      <c r="X110" s="239">
        <v>0</v>
      </c>
      <c r="Y110" s="239">
        <v>0</v>
      </c>
      <c r="Z110" s="239">
        <v>0</v>
      </c>
    </row>
    <row r="111" spans="1:26" x14ac:dyDescent="0.3">
      <c r="A111" s="322" t="s">
        <v>526</v>
      </c>
      <c r="B111" s="204">
        <v>0</v>
      </c>
      <c r="C111" s="204">
        <v>0</v>
      </c>
      <c r="D111" s="204">
        <v>0</v>
      </c>
      <c r="E111" s="204">
        <v>0</v>
      </c>
      <c r="F111" s="204">
        <v>0</v>
      </c>
      <c r="G111" s="204">
        <v>0</v>
      </c>
      <c r="H111" s="204">
        <v>0</v>
      </c>
      <c r="I111" s="204">
        <v>0</v>
      </c>
      <c r="J111" s="204">
        <v>0</v>
      </c>
      <c r="K111" s="204">
        <v>0</v>
      </c>
      <c r="L111" s="204">
        <v>0</v>
      </c>
      <c r="M111" s="204">
        <v>0</v>
      </c>
      <c r="N111" s="204">
        <v>0</v>
      </c>
      <c r="O111" s="204">
        <v>0</v>
      </c>
      <c r="P111" s="204">
        <v>0</v>
      </c>
      <c r="Q111" s="204">
        <v>0</v>
      </c>
      <c r="R111" s="204">
        <v>0</v>
      </c>
      <c r="S111" s="239">
        <v>0</v>
      </c>
      <c r="T111" s="319" t="e">
        <v>#DIV/0!</v>
      </c>
      <c r="U111" s="239">
        <v>0</v>
      </c>
      <c r="V111" s="239">
        <v>0</v>
      </c>
      <c r="W111" s="239">
        <v>0</v>
      </c>
      <c r="X111" s="239">
        <v>0</v>
      </c>
      <c r="Y111" s="239">
        <v>0</v>
      </c>
      <c r="Z111" s="239">
        <v>0</v>
      </c>
    </row>
    <row r="112" spans="1:26" x14ac:dyDescent="0.3">
      <c r="A112" s="322" t="s">
        <v>527</v>
      </c>
      <c r="B112" s="204">
        <v>0</v>
      </c>
      <c r="C112" s="204">
        <v>0</v>
      </c>
      <c r="D112" s="204">
        <v>0</v>
      </c>
      <c r="E112" s="204">
        <v>0</v>
      </c>
      <c r="F112" s="204">
        <v>0</v>
      </c>
      <c r="G112" s="204">
        <v>0</v>
      </c>
      <c r="H112" s="204">
        <v>0</v>
      </c>
      <c r="I112" s="204">
        <v>0</v>
      </c>
      <c r="J112" s="204">
        <v>0</v>
      </c>
      <c r="K112" s="204">
        <v>0</v>
      </c>
      <c r="L112" s="204">
        <v>0</v>
      </c>
      <c r="M112" s="204">
        <v>0</v>
      </c>
      <c r="N112" s="204">
        <v>0</v>
      </c>
      <c r="O112" s="204">
        <v>0</v>
      </c>
      <c r="P112" s="204">
        <v>0</v>
      </c>
      <c r="Q112" s="204">
        <v>0</v>
      </c>
      <c r="R112" s="204">
        <v>0</v>
      </c>
      <c r="S112" s="239">
        <v>0</v>
      </c>
      <c r="T112" s="319" t="e">
        <v>#DIV/0!</v>
      </c>
      <c r="U112" s="239">
        <v>0</v>
      </c>
      <c r="V112" s="239">
        <v>0</v>
      </c>
      <c r="W112" s="239">
        <v>0</v>
      </c>
      <c r="X112" s="239">
        <v>0</v>
      </c>
      <c r="Y112" s="239">
        <v>0</v>
      </c>
      <c r="Z112" s="239">
        <v>0</v>
      </c>
    </row>
    <row r="113" spans="1:26" x14ac:dyDescent="0.3">
      <c r="A113" s="314" t="s">
        <v>528</v>
      </c>
      <c r="B113" s="315">
        <v>0</v>
      </c>
      <c r="C113" s="315">
        <v>0</v>
      </c>
      <c r="D113" s="315">
        <v>0</v>
      </c>
      <c r="E113" s="315">
        <v>0</v>
      </c>
      <c r="F113" s="315">
        <v>0</v>
      </c>
      <c r="G113" s="315">
        <v>0</v>
      </c>
      <c r="H113" s="315">
        <v>0</v>
      </c>
      <c r="I113" s="315">
        <v>0</v>
      </c>
      <c r="J113" s="315">
        <v>0</v>
      </c>
      <c r="K113" s="315">
        <v>0</v>
      </c>
      <c r="L113" s="315">
        <v>0</v>
      </c>
      <c r="M113" s="315">
        <v>0</v>
      </c>
      <c r="N113" s="315">
        <v>0</v>
      </c>
      <c r="O113" s="315">
        <v>0</v>
      </c>
      <c r="P113" s="315">
        <v>0</v>
      </c>
      <c r="Q113" s="315">
        <v>0</v>
      </c>
      <c r="R113" s="315">
        <v>0</v>
      </c>
      <c r="S113" s="316">
        <v>0</v>
      </c>
      <c r="T113" s="317" t="e">
        <v>#DIV/0!</v>
      </c>
      <c r="U113" s="316">
        <v>0</v>
      </c>
      <c r="V113" s="316">
        <v>0</v>
      </c>
      <c r="W113" s="316">
        <v>0</v>
      </c>
      <c r="X113" s="316">
        <v>0</v>
      </c>
      <c r="Y113" s="316">
        <v>0</v>
      </c>
      <c r="Z113" s="316">
        <v>0</v>
      </c>
    </row>
    <row r="114" spans="1:26" x14ac:dyDescent="0.3">
      <c r="A114" s="322" t="s">
        <v>529</v>
      </c>
      <c r="B114" s="204">
        <v>0</v>
      </c>
      <c r="C114" s="204">
        <v>0</v>
      </c>
      <c r="D114" s="204">
        <v>0</v>
      </c>
      <c r="E114" s="204">
        <v>0</v>
      </c>
      <c r="F114" s="204">
        <v>0</v>
      </c>
      <c r="G114" s="204">
        <v>0</v>
      </c>
      <c r="H114" s="204">
        <v>0</v>
      </c>
      <c r="I114" s="204">
        <v>0</v>
      </c>
      <c r="J114" s="204">
        <v>0</v>
      </c>
      <c r="K114" s="204">
        <v>0</v>
      </c>
      <c r="L114" s="204">
        <v>0</v>
      </c>
      <c r="M114" s="204">
        <v>0</v>
      </c>
      <c r="N114" s="204">
        <v>0</v>
      </c>
      <c r="O114" s="204">
        <v>0</v>
      </c>
      <c r="P114" s="204">
        <v>0</v>
      </c>
      <c r="Q114" s="204">
        <v>0</v>
      </c>
      <c r="R114" s="204">
        <v>0</v>
      </c>
      <c r="S114" s="239">
        <v>0</v>
      </c>
      <c r="T114" s="319" t="e">
        <v>#DIV/0!</v>
      </c>
      <c r="U114" s="239">
        <v>0</v>
      </c>
      <c r="V114" s="239">
        <v>0</v>
      </c>
      <c r="W114" s="239">
        <v>0</v>
      </c>
      <c r="X114" s="239">
        <v>0</v>
      </c>
      <c r="Y114" s="239">
        <v>0</v>
      </c>
      <c r="Z114" s="239">
        <v>0</v>
      </c>
    </row>
    <row r="115" spans="1:26" x14ac:dyDescent="0.3">
      <c r="A115" s="322" t="s">
        <v>530</v>
      </c>
      <c r="B115" s="204">
        <v>0</v>
      </c>
      <c r="C115" s="204">
        <v>0</v>
      </c>
      <c r="D115" s="204">
        <v>0</v>
      </c>
      <c r="E115" s="204">
        <v>0</v>
      </c>
      <c r="F115" s="204">
        <v>0</v>
      </c>
      <c r="G115" s="204">
        <v>0</v>
      </c>
      <c r="H115" s="204">
        <v>0</v>
      </c>
      <c r="I115" s="204">
        <v>0</v>
      </c>
      <c r="J115" s="204">
        <v>0</v>
      </c>
      <c r="K115" s="204">
        <v>0</v>
      </c>
      <c r="L115" s="204">
        <v>0</v>
      </c>
      <c r="M115" s="204">
        <v>0</v>
      </c>
      <c r="N115" s="204">
        <v>0</v>
      </c>
      <c r="O115" s="204">
        <v>0</v>
      </c>
      <c r="P115" s="204">
        <v>0</v>
      </c>
      <c r="Q115" s="204">
        <v>0</v>
      </c>
      <c r="R115" s="204">
        <v>0</v>
      </c>
      <c r="S115" s="239">
        <v>0</v>
      </c>
      <c r="T115" s="319" t="e">
        <v>#DIV/0!</v>
      </c>
      <c r="U115" s="239">
        <v>0</v>
      </c>
      <c r="V115" s="239">
        <v>0</v>
      </c>
      <c r="W115" s="239">
        <v>0</v>
      </c>
      <c r="X115" s="239">
        <v>0</v>
      </c>
      <c r="Y115" s="239">
        <v>0</v>
      </c>
      <c r="Z115" s="239">
        <v>0</v>
      </c>
    </row>
    <row r="116" spans="1:26" x14ac:dyDescent="0.3">
      <c r="A116" s="322" t="s">
        <v>531</v>
      </c>
      <c r="B116" s="204">
        <v>0</v>
      </c>
      <c r="C116" s="204">
        <v>0</v>
      </c>
      <c r="D116" s="204">
        <v>0</v>
      </c>
      <c r="E116" s="204">
        <v>0</v>
      </c>
      <c r="F116" s="204">
        <v>0</v>
      </c>
      <c r="G116" s="204">
        <v>0</v>
      </c>
      <c r="H116" s="204">
        <v>0</v>
      </c>
      <c r="I116" s="204">
        <v>0</v>
      </c>
      <c r="J116" s="204">
        <v>0</v>
      </c>
      <c r="K116" s="204">
        <v>0</v>
      </c>
      <c r="L116" s="204">
        <v>0</v>
      </c>
      <c r="M116" s="204">
        <v>0</v>
      </c>
      <c r="N116" s="204">
        <v>0</v>
      </c>
      <c r="O116" s="204">
        <v>0</v>
      </c>
      <c r="P116" s="204">
        <v>0</v>
      </c>
      <c r="Q116" s="204">
        <v>0</v>
      </c>
      <c r="R116" s="204">
        <v>0</v>
      </c>
      <c r="S116" s="239">
        <v>0</v>
      </c>
      <c r="T116" s="319" t="e">
        <v>#DIV/0!</v>
      </c>
      <c r="U116" s="239">
        <v>0</v>
      </c>
      <c r="V116" s="239">
        <v>0</v>
      </c>
      <c r="W116" s="239">
        <v>0</v>
      </c>
      <c r="X116" s="239">
        <v>0</v>
      </c>
      <c r="Y116" s="239">
        <v>0</v>
      </c>
      <c r="Z116" s="239">
        <v>0</v>
      </c>
    </row>
    <row r="117" spans="1:26" x14ac:dyDescent="0.3">
      <c r="A117" s="322" t="s">
        <v>532</v>
      </c>
      <c r="B117" s="204">
        <v>0</v>
      </c>
      <c r="C117" s="204">
        <v>0</v>
      </c>
      <c r="D117" s="204">
        <v>0</v>
      </c>
      <c r="E117" s="204">
        <v>0</v>
      </c>
      <c r="F117" s="204">
        <v>0</v>
      </c>
      <c r="G117" s="204">
        <v>0</v>
      </c>
      <c r="H117" s="204">
        <v>0</v>
      </c>
      <c r="I117" s="204">
        <v>0</v>
      </c>
      <c r="J117" s="204">
        <v>0</v>
      </c>
      <c r="K117" s="204">
        <v>0</v>
      </c>
      <c r="L117" s="204">
        <v>0</v>
      </c>
      <c r="M117" s="204">
        <v>0</v>
      </c>
      <c r="N117" s="204">
        <v>0</v>
      </c>
      <c r="O117" s="204">
        <v>0</v>
      </c>
      <c r="P117" s="204">
        <v>0</v>
      </c>
      <c r="Q117" s="204">
        <v>0</v>
      </c>
      <c r="R117" s="204">
        <v>0</v>
      </c>
      <c r="S117" s="239">
        <v>0</v>
      </c>
      <c r="T117" s="319" t="e">
        <v>#DIV/0!</v>
      </c>
      <c r="U117" s="239">
        <v>0</v>
      </c>
      <c r="V117" s="239">
        <v>0</v>
      </c>
      <c r="W117" s="239">
        <v>0</v>
      </c>
      <c r="X117" s="239">
        <v>0</v>
      </c>
      <c r="Y117" s="239">
        <v>0</v>
      </c>
      <c r="Z117" s="239">
        <v>0</v>
      </c>
    </row>
    <row r="118" spans="1:26" x14ac:dyDescent="0.3">
      <c r="A118" s="322" t="s">
        <v>533</v>
      </c>
      <c r="B118" s="204">
        <v>0</v>
      </c>
      <c r="C118" s="204">
        <v>0</v>
      </c>
      <c r="D118" s="204">
        <v>0</v>
      </c>
      <c r="E118" s="204">
        <v>0</v>
      </c>
      <c r="F118" s="204">
        <v>0</v>
      </c>
      <c r="G118" s="204">
        <v>0</v>
      </c>
      <c r="H118" s="204">
        <v>0</v>
      </c>
      <c r="I118" s="204">
        <v>0</v>
      </c>
      <c r="J118" s="204">
        <v>0</v>
      </c>
      <c r="K118" s="204">
        <v>0</v>
      </c>
      <c r="L118" s="204">
        <v>0</v>
      </c>
      <c r="M118" s="204">
        <v>0</v>
      </c>
      <c r="N118" s="204">
        <v>0</v>
      </c>
      <c r="O118" s="204">
        <v>0</v>
      </c>
      <c r="P118" s="204">
        <v>0</v>
      </c>
      <c r="Q118" s="204">
        <v>0</v>
      </c>
      <c r="R118" s="204">
        <v>0</v>
      </c>
      <c r="S118" s="239">
        <v>0</v>
      </c>
      <c r="T118" s="319" t="e">
        <v>#DIV/0!</v>
      </c>
      <c r="U118" s="239">
        <v>0</v>
      </c>
      <c r="V118" s="239">
        <v>0</v>
      </c>
      <c r="W118" s="239">
        <v>0</v>
      </c>
      <c r="X118" s="239">
        <v>0</v>
      </c>
      <c r="Y118" s="239">
        <v>0</v>
      </c>
      <c r="Z118" s="239">
        <v>0</v>
      </c>
    </row>
    <row r="119" spans="1:26" x14ac:dyDescent="0.3">
      <c r="A119" s="322" t="s">
        <v>534</v>
      </c>
      <c r="B119" s="204">
        <v>0</v>
      </c>
      <c r="C119" s="204">
        <v>0</v>
      </c>
      <c r="D119" s="204">
        <v>0</v>
      </c>
      <c r="E119" s="204">
        <v>0</v>
      </c>
      <c r="F119" s="204">
        <v>0</v>
      </c>
      <c r="G119" s="204">
        <v>0</v>
      </c>
      <c r="H119" s="204">
        <v>0</v>
      </c>
      <c r="I119" s="204">
        <v>0</v>
      </c>
      <c r="J119" s="204">
        <v>0</v>
      </c>
      <c r="K119" s="204">
        <v>0</v>
      </c>
      <c r="L119" s="204">
        <v>0</v>
      </c>
      <c r="M119" s="204">
        <v>0</v>
      </c>
      <c r="N119" s="204">
        <v>0</v>
      </c>
      <c r="O119" s="204">
        <v>0</v>
      </c>
      <c r="P119" s="204">
        <v>0</v>
      </c>
      <c r="Q119" s="204">
        <v>0</v>
      </c>
      <c r="R119" s="204">
        <v>0</v>
      </c>
      <c r="S119" s="239">
        <v>0</v>
      </c>
      <c r="T119" s="319" t="e">
        <v>#DIV/0!</v>
      </c>
      <c r="U119" s="239">
        <v>0</v>
      </c>
      <c r="V119" s="239">
        <v>0</v>
      </c>
      <c r="W119" s="239">
        <v>0</v>
      </c>
      <c r="X119" s="239">
        <v>0</v>
      </c>
      <c r="Y119" s="239">
        <v>0</v>
      </c>
      <c r="Z119" s="239">
        <v>0</v>
      </c>
    </row>
    <row r="120" spans="1:26" x14ac:dyDescent="0.3">
      <c r="A120" s="314" t="s">
        <v>535</v>
      </c>
      <c r="B120" s="315">
        <v>1560</v>
      </c>
      <c r="C120" s="315">
        <v>4560</v>
      </c>
      <c r="D120" s="315">
        <v>1560</v>
      </c>
      <c r="E120" s="315">
        <v>1410</v>
      </c>
      <c r="F120" s="315">
        <v>1410</v>
      </c>
      <c r="G120" s="315">
        <v>0</v>
      </c>
      <c r="H120" s="315">
        <v>0</v>
      </c>
      <c r="I120" s="315">
        <v>0</v>
      </c>
      <c r="J120" s="315">
        <v>0</v>
      </c>
      <c r="K120" s="315">
        <v>230</v>
      </c>
      <c r="L120" s="315">
        <v>0</v>
      </c>
      <c r="M120" s="315">
        <v>0</v>
      </c>
      <c r="N120" s="315">
        <v>140</v>
      </c>
      <c r="O120" s="315">
        <v>40</v>
      </c>
      <c r="P120" s="315">
        <v>0</v>
      </c>
      <c r="Q120" s="315">
        <v>0</v>
      </c>
      <c r="R120" s="315">
        <v>0</v>
      </c>
      <c r="S120" s="316">
        <v>410</v>
      </c>
      <c r="T120" s="317">
        <v>8.9912280701754388E-2</v>
      </c>
      <c r="U120" s="316">
        <v>4150</v>
      </c>
      <c r="V120" s="316">
        <v>3000</v>
      </c>
      <c r="W120" s="316">
        <v>3150</v>
      </c>
      <c r="X120" s="316">
        <v>150</v>
      </c>
      <c r="Y120" s="316">
        <v>0</v>
      </c>
      <c r="Z120" s="316">
        <v>1000</v>
      </c>
    </row>
    <row r="121" spans="1:26" x14ac:dyDescent="0.3">
      <c r="A121" s="322" t="s">
        <v>536</v>
      </c>
      <c r="B121" s="204">
        <v>1560</v>
      </c>
      <c r="C121" s="204">
        <v>4560</v>
      </c>
      <c r="D121" s="204">
        <v>1560</v>
      </c>
      <c r="E121" s="204">
        <v>1410</v>
      </c>
      <c r="F121" s="204">
        <v>1410</v>
      </c>
      <c r="G121" s="204">
        <v>0</v>
      </c>
      <c r="H121" s="204">
        <v>0</v>
      </c>
      <c r="I121" s="204">
        <v>0</v>
      </c>
      <c r="J121" s="204">
        <v>0</v>
      </c>
      <c r="K121" s="204">
        <v>230</v>
      </c>
      <c r="L121" s="204">
        <v>0</v>
      </c>
      <c r="M121" s="204">
        <v>0</v>
      </c>
      <c r="N121" s="204">
        <v>140</v>
      </c>
      <c r="O121" s="204">
        <v>40</v>
      </c>
      <c r="P121" s="204">
        <v>0</v>
      </c>
      <c r="Q121" s="204">
        <v>0</v>
      </c>
      <c r="R121" s="204">
        <v>0</v>
      </c>
      <c r="S121" s="239">
        <v>410</v>
      </c>
      <c r="T121" s="319">
        <v>8.9912280701754388E-2</v>
      </c>
      <c r="U121" s="239">
        <v>4150</v>
      </c>
      <c r="V121" s="239">
        <v>3000</v>
      </c>
      <c r="W121" s="239">
        <v>3150</v>
      </c>
      <c r="X121" s="239">
        <v>150</v>
      </c>
      <c r="Y121" s="239">
        <v>0</v>
      </c>
      <c r="Z121" s="239">
        <v>1000</v>
      </c>
    </row>
    <row r="122" spans="1:26" x14ac:dyDescent="0.3">
      <c r="A122" s="322" t="s">
        <v>537</v>
      </c>
      <c r="B122" s="204">
        <v>0</v>
      </c>
      <c r="C122" s="204">
        <v>0</v>
      </c>
      <c r="D122" s="204">
        <v>0</v>
      </c>
      <c r="E122" s="204">
        <v>0</v>
      </c>
      <c r="F122" s="204">
        <v>0</v>
      </c>
      <c r="G122" s="204">
        <v>0</v>
      </c>
      <c r="H122" s="204">
        <v>0</v>
      </c>
      <c r="I122" s="204">
        <v>0</v>
      </c>
      <c r="J122" s="204">
        <v>0</v>
      </c>
      <c r="K122" s="204">
        <v>0</v>
      </c>
      <c r="L122" s="204">
        <v>0</v>
      </c>
      <c r="M122" s="204">
        <v>0</v>
      </c>
      <c r="N122" s="204">
        <v>0</v>
      </c>
      <c r="O122" s="204">
        <v>0</v>
      </c>
      <c r="P122" s="204">
        <v>0</v>
      </c>
      <c r="Q122" s="204">
        <v>0</v>
      </c>
      <c r="R122" s="204">
        <v>0</v>
      </c>
      <c r="S122" s="239">
        <v>0</v>
      </c>
      <c r="T122" s="319" t="e">
        <v>#DIV/0!</v>
      </c>
      <c r="U122" s="239">
        <v>0</v>
      </c>
      <c r="V122" s="239">
        <v>0</v>
      </c>
      <c r="W122" s="239">
        <v>0</v>
      </c>
      <c r="X122" s="239">
        <v>0</v>
      </c>
      <c r="Y122" s="239">
        <v>0</v>
      </c>
      <c r="Z122" s="239">
        <v>0</v>
      </c>
    </row>
    <row r="123" spans="1:26" s="321" customFormat="1" x14ac:dyDescent="0.3">
      <c r="A123" s="314" t="s">
        <v>538</v>
      </c>
      <c r="B123" s="320">
        <v>0</v>
      </c>
      <c r="C123" s="320">
        <v>0</v>
      </c>
      <c r="D123" s="320">
        <v>0</v>
      </c>
      <c r="E123" s="320">
        <v>0</v>
      </c>
      <c r="F123" s="320">
        <v>0</v>
      </c>
      <c r="G123" s="320">
        <v>0</v>
      </c>
      <c r="H123" s="320">
        <v>0</v>
      </c>
      <c r="I123" s="320">
        <v>0</v>
      </c>
      <c r="J123" s="320">
        <v>0</v>
      </c>
      <c r="K123" s="320">
        <v>0</v>
      </c>
      <c r="L123" s="320">
        <v>0</v>
      </c>
      <c r="M123" s="320">
        <v>0</v>
      </c>
      <c r="N123" s="320">
        <v>0</v>
      </c>
      <c r="O123" s="320">
        <v>0</v>
      </c>
      <c r="P123" s="320">
        <v>0</v>
      </c>
      <c r="Q123" s="320">
        <v>0</v>
      </c>
      <c r="R123" s="320">
        <v>0</v>
      </c>
      <c r="S123" s="316">
        <v>0</v>
      </c>
      <c r="T123" s="317" t="e">
        <v>#DIV/0!</v>
      </c>
      <c r="U123" s="316">
        <v>0</v>
      </c>
      <c r="V123" s="316">
        <v>0</v>
      </c>
      <c r="W123" s="316">
        <v>0</v>
      </c>
      <c r="X123" s="316">
        <v>0</v>
      </c>
      <c r="Y123" s="316">
        <v>0</v>
      </c>
      <c r="Z123" s="316">
        <v>0</v>
      </c>
    </row>
    <row r="124" spans="1:26" x14ac:dyDescent="0.3">
      <c r="A124" s="314" t="s">
        <v>539</v>
      </c>
      <c r="B124" s="315">
        <v>0</v>
      </c>
      <c r="C124" s="315">
        <v>0</v>
      </c>
      <c r="D124" s="315">
        <v>0</v>
      </c>
      <c r="E124" s="315">
        <v>0</v>
      </c>
      <c r="F124" s="315">
        <v>0</v>
      </c>
      <c r="G124" s="315">
        <v>0</v>
      </c>
      <c r="H124" s="315">
        <v>0</v>
      </c>
      <c r="I124" s="315">
        <v>0</v>
      </c>
      <c r="J124" s="315">
        <v>0</v>
      </c>
      <c r="K124" s="315">
        <v>0</v>
      </c>
      <c r="L124" s="315">
        <v>0</v>
      </c>
      <c r="M124" s="315">
        <v>0</v>
      </c>
      <c r="N124" s="315">
        <v>0</v>
      </c>
      <c r="O124" s="315">
        <v>0</v>
      </c>
      <c r="P124" s="315">
        <v>0</v>
      </c>
      <c r="Q124" s="315">
        <v>0</v>
      </c>
      <c r="R124" s="315">
        <v>0</v>
      </c>
      <c r="S124" s="316">
        <v>0</v>
      </c>
      <c r="T124" s="317" t="e">
        <v>#DIV/0!</v>
      </c>
      <c r="U124" s="316">
        <v>0</v>
      </c>
      <c r="V124" s="316">
        <v>0</v>
      </c>
      <c r="W124" s="316">
        <v>0</v>
      </c>
      <c r="X124" s="316">
        <v>0</v>
      </c>
      <c r="Y124" s="316">
        <v>0</v>
      </c>
      <c r="Z124" s="316">
        <v>0</v>
      </c>
    </row>
    <row r="125" spans="1:26" x14ac:dyDescent="0.3">
      <c r="A125" s="322" t="s">
        <v>540</v>
      </c>
      <c r="B125" s="204">
        <v>0</v>
      </c>
      <c r="C125" s="204">
        <v>0</v>
      </c>
      <c r="D125" s="204">
        <v>0</v>
      </c>
      <c r="E125" s="204">
        <v>0</v>
      </c>
      <c r="F125" s="204">
        <v>0</v>
      </c>
      <c r="G125" s="204">
        <v>0</v>
      </c>
      <c r="H125" s="204">
        <v>0</v>
      </c>
      <c r="I125" s="204">
        <v>0</v>
      </c>
      <c r="J125" s="204">
        <v>0</v>
      </c>
      <c r="K125" s="204">
        <v>0</v>
      </c>
      <c r="L125" s="204">
        <v>0</v>
      </c>
      <c r="M125" s="204">
        <v>0</v>
      </c>
      <c r="N125" s="204">
        <v>0</v>
      </c>
      <c r="O125" s="204">
        <v>0</v>
      </c>
      <c r="P125" s="204">
        <v>0</v>
      </c>
      <c r="Q125" s="204">
        <v>0</v>
      </c>
      <c r="R125" s="204">
        <v>0</v>
      </c>
      <c r="S125" s="239">
        <v>0</v>
      </c>
      <c r="T125" s="319" t="e">
        <v>#DIV/0!</v>
      </c>
      <c r="U125" s="239">
        <v>0</v>
      </c>
      <c r="V125" s="239">
        <v>0</v>
      </c>
      <c r="W125" s="239">
        <v>0</v>
      </c>
      <c r="X125" s="239">
        <v>0</v>
      </c>
      <c r="Y125" s="239">
        <v>0</v>
      </c>
      <c r="Z125" s="239">
        <v>0</v>
      </c>
    </row>
    <row r="126" spans="1:26" x14ac:dyDescent="0.3">
      <c r="A126" s="322" t="s">
        <v>541</v>
      </c>
      <c r="B126" s="204">
        <v>0</v>
      </c>
      <c r="C126" s="204">
        <v>0</v>
      </c>
      <c r="D126" s="204">
        <v>0</v>
      </c>
      <c r="E126" s="204">
        <v>0</v>
      </c>
      <c r="F126" s="204">
        <v>0</v>
      </c>
      <c r="G126" s="204">
        <v>0</v>
      </c>
      <c r="H126" s="204">
        <v>0</v>
      </c>
      <c r="I126" s="204">
        <v>0</v>
      </c>
      <c r="J126" s="204">
        <v>0</v>
      </c>
      <c r="K126" s="204">
        <v>0</v>
      </c>
      <c r="L126" s="204">
        <v>0</v>
      </c>
      <c r="M126" s="204">
        <v>0</v>
      </c>
      <c r="N126" s="204">
        <v>0</v>
      </c>
      <c r="O126" s="204">
        <v>0</v>
      </c>
      <c r="P126" s="204">
        <v>0</v>
      </c>
      <c r="Q126" s="204">
        <v>0</v>
      </c>
      <c r="R126" s="204">
        <v>0</v>
      </c>
      <c r="S126" s="239">
        <v>0</v>
      </c>
      <c r="T126" s="319" t="e">
        <v>#DIV/0!</v>
      </c>
      <c r="U126" s="239">
        <v>0</v>
      </c>
      <c r="V126" s="239">
        <v>0</v>
      </c>
      <c r="W126" s="239">
        <v>0</v>
      </c>
      <c r="X126" s="239">
        <v>0</v>
      </c>
      <c r="Y126" s="239">
        <v>0</v>
      </c>
      <c r="Z126" s="239">
        <v>0</v>
      </c>
    </row>
    <row r="127" spans="1:26" x14ac:dyDescent="0.3">
      <c r="A127" s="314" t="s">
        <v>542</v>
      </c>
      <c r="B127" s="315">
        <v>0</v>
      </c>
      <c r="C127" s="315">
        <v>0</v>
      </c>
      <c r="D127" s="315">
        <v>0</v>
      </c>
      <c r="E127" s="315">
        <v>0</v>
      </c>
      <c r="F127" s="315">
        <v>0</v>
      </c>
      <c r="G127" s="315">
        <v>0</v>
      </c>
      <c r="H127" s="315">
        <v>0</v>
      </c>
      <c r="I127" s="315">
        <v>0</v>
      </c>
      <c r="J127" s="315">
        <v>0</v>
      </c>
      <c r="K127" s="315">
        <v>0</v>
      </c>
      <c r="L127" s="315">
        <v>0</v>
      </c>
      <c r="M127" s="315">
        <v>0</v>
      </c>
      <c r="N127" s="315">
        <v>0</v>
      </c>
      <c r="O127" s="315">
        <v>0</v>
      </c>
      <c r="P127" s="315">
        <v>0</v>
      </c>
      <c r="Q127" s="315">
        <v>0</v>
      </c>
      <c r="R127" s="315">
        <v>0</v>
      </c>
      <c r="S127" s="316">
        <v>0</v>
      </c>
      <c r="T127" s="317" t="e">
        <v>#DIV/0!</v>
      </c>
      <c r="U127" s="316">
        <v>0</v>
      </c>
      <c r="V127" s="316">
        <v>0</v>
      </c>
      <c r="W127" s="316">
        <v>0</v>
      </c>
      <c r="X127" s="316">
        <v>0</v>
      </c>
      <c r="Y127" s="316">
        <v>0</v>
      </c>
      <c r="Z127" s="316">
        <v>0</v>
      </c>
    </row>
    <row r="128" spans="1:26" x14ac:dyDescent="0.3">
      <c r="A128" s="322" t="s">
        <v>543</v>
      </c>
      <c r="B128" s="204">
        <v>0</v>
      </c>
      <c r="C128" s="204">
        <v>0</v>
      </c>
      <c r="D128" s="204">
        <v>0</v>
      </c>
      <c r="E128" s="204">
        <v>0</v>
      </c>
      <c r="F128" s="204">
        <v>0</v>
      </c>
      <c r="G128" s="204">
        <v>0</v>
      </c>
      <c r="H128" s="204">
        <v>0</v>
      </c>
      <c r="I128" s="204">
        <v>0</v>
      </c>
      <c r="J128" s="204">
        <v>0</v>
      </c>
      <c r="K128" s="204">
        <v>0</v>
      </c>
      <c r="L128" s="204">
        <v>0</v>
      </c>
      <c r="M128" s="204">
        <v>0</v>
      </c>
      <c r="N128" s="204">
        <v>0</v>
      </c>
      <c r="O128" s="204">
        <v>0</v>
      </c>
      <c r="P128" s="204">
        <v>0</v>
      </c>
      <c r="Q128" s="204">
        <v>0</v>
      </c>
      <c r="R128" s="204">
        <v>0</v>
      </c>
      <c r="S128" s="239">
        <v>0</v>
      </c>
      <c r="T128" s="319" t="e">
        <v>#DIV/0!</v>
      </c>
      <c r="U128" s="239">
        <v>0</v>
      </c>
      <c r="V128" s="239">
        <v>0</v>
      </c>
      <c r="W128" s="239">
        <v>0</v>
      </c>
      <c r="X128" s="239">
        <v>0</v>
      </c>
      <c r="Y128" s="239">
        <v>0</v>
      </c>
      <c r="Z128" s="239">
        <v>0</v>
      </c>
    </row>
    <row r="129" spans="1:26" x14ac:dyDescent="0.3">
      <c r="A129" s="322" t="s">
        <v>544</v>
      </c>
      <c r="B129" s="204">
        <v>0</v>
      </c>
      <c r="C129" s="204">
        <v>0</v>
      </c>
      <c r="D129" s="204">
        <v>0</v>
      </c>
      <c r="E129" s="204">
        <v>0</v>
      </c>
      <c r="F129" s="204">
        <v>0</v>
      </c>
      <c r="G129" s="204">
        <v>0</v>
      </c>
      <c r="H129" s="204">
        <v>0</v>
      </c>
      <c r="I129" s="204">
        <v>0</v>
      </c>
      <c r="J129" s="204">
        <v>0</v>
      </c>
      <c r="K129" s="204">
        <v>0</v>
      </c>
      <c r="L129" s="204">
        <v>0</v>
      </c>
      <c r="M129" s="204">
        <v>0</v>
      </c>
      <c r="N129" s="204">
        <v>0</v>
      </c>
      <c r="O129" s="204">
        <v>0</v>
      </c>
      <c r="P129" s="204">
        <v>0</v>
      </c>
      <c r="Q129" s="204">
        <v>0</v>
      </c>
      <c r="R129" s="204">
        <v>0</v>
      </c>
      <c r="S129" s="239">
        <v>0</v>
      </c>
      <c r="T129" s="319" t="e">
        <v>#DIV/0!</v>
      </c>
      <c r="U129" s="239">
        <v>0</v>
      </c>
      <c r="V129" s="239">
        <v>0</v>
      </c>
      <c r="W129" s="239">
        <v>0</v>
      </c>
      <c r="X129" s="239">
        <v>0</v>
      </c>
      <c r="Y129" s="239">
        <v>0</v>
      </c>
      <c r="Z129" s="239">
        <v>0</v>
      </c>
    </row>
    <row r="130" spans="1:26" x14ac:dyDescent="0.3">
      <c r="A130" s="314" t="s">
        <v>545</v>
      </c>
      <c r="B130" s="315">
        <v>91440</v>
      </c>
      <c r="C130" s="315">
        <v>102480</v>
      </c>
      <c r="D130" s="315">
        <v>102480</v>
      </c>
      <c r="E130" s="315">
        <v>76800</v>
      </c>
      <c r="F130" s="315">
        <v>75040</v>
      </c>
      <c r="G130" s="315">
        <v>0</v>
      </c>
      <c r="H130" s="315">
        <v>520</v>
      </c>
      <c r="I130" s="315">
        <v>3680</v>
      </c>
      <c r="J130" s="315">
        <v>12760</v>
      </c>
      <c r="K130" s="315">
        <v>13460</v>
      </c>
      <c r="L130" s="315">
        <v>4540</v>
      </c>
      <c r="M130" s="315">
        <v>10460</v>
      </c>
      <c r="N130" s="315">
        <v>12520</v>
      </c>
      <c r="O130" s="315">
        <v>16860</v>
      </c>
      <c r="P130" s="315">
        <v>0</v>
      </c>
      <c r="Q130" s="315">
        <v>0</v>
      </c>
      <c r="R130" s="315">
        <v>0</v>
      </c>
      <c r="S130" s="316">
        <v>74800</v>
      </c>
      <c r="T130" s="317">
        <v>0.72989851678376272</v>
      </c>
      <c r="U130" s="316">
        <v>27680</v>
      </c>
      <c r="V130" s="316">
        <v>0</v>
      </c>
      <c r="W130" s="316">
        <v>25680</v>
      </c>
      <c r="X130" s="316">
        <v>25680</v>
      </c>
      <c r="Y130" s="316">
        <v>1760</v>
      </c>
      <c r="Z130" s="316">
        <v>240</v>
      </c>
    </row>
    <row r="131" spans="1:26" x14ac:dyDescent="0.3">
      <c r="A131" s="318" t="s">
        <v>546</v>
      </c>
      <c r="B131" s="204">
        <v>91440</v>
      </c>
      <c r="C131" s="204">
        <v>102480</v>
      </c>
      <c r="D131" s="204">
        <v>102480</v>
      </c>
      <c r="E131" s="204">
        <v>76800</v>
      </c>
      <c r="F131" s="204">
        <v>75040</v>
      </c>
      <c r="G131" s="204">
        <v>0</v>
      </c>
      <c r="H131" s="204">
        <v>520</v>
      </c>
      <c r="I131" s="204">
        <v>3680</v>
      </c>
      <c r="J131" s="204">
        <v>12760</v>
      </c>
      <c r="K131" s="204">
        <v>13460</v>
      </c>
      <c r="L131" s="204">
        <v>4540</v>
      </c>
      <c r="M131" s="204">
        <v>10460</v>
      </c>
      <c r="N131" s="204">
        <v>12520</v>
      </c>
      <c r="O131" s="204">
        <v>16860</v>
      </c>
      <c r="P131" s="204">
        <v>0</v>
      </c>
      <c r="Q131" s="204">
        <v>0</v>
      </c>
      <c r="R131" s="204">
        <v>0</v>
      </c>
      <c r="S131" s="239">
        <v>74800</v>
      </c>
      <c r="T131" s="319">
        <v>0.72989851678376272</v>
      </c>
      <c r="U131" s="239">
        <v>27680</v>
      </c>
      <c r="V131" s="239">
        <v>0</v>
      </c>
      <c r="W131" s="239">
        <v>25680</v>
      </c>
      <c r="X131" s="239">
        <v>25680</v>
      </c>
      <c r="Y131" s="239">
        <v>1760</v>
      </c>
      <c r="Z131" s="239">
        <v>240</v>
      </c>
    </row>
    <row r="132" spans="1:26" x14ac:dyDescent="0.3">
      <c r="A132" s="318" t="s">
        <v>547</v>
      </c>
      <c r="B132" s="204">
        <v>0</v>
      </c>
      <c r="C132" s="204">
        <v>0</v>
      </c>
      <c r="D132" s="204">
        <v>0</v>
      </c>
      <c r="E132" s="204">
        <v>0</v>
      </c>
      <c r="F132" s="204">
        <v>0</v>
      </c>
      <c r="G132" s="204">
        <v>0</v>
      </c>
      <c r="H132" s="204">
        <v>0</v>
      </c>
      <c r="I132" s="204">
        <v>0</v>
      </c>
      <c r="J132" s="204">
        <v>0</v>
      </c>
      <c r="K132" s="204">
        <v>0</v>
      </c>
      <c r="L132" s="204">
        <v>0</v>
      </c>
      <c r="M132" s="204">
        <v>0</v>
      </c>
      <c r="N132" s="204">
        <v>0</v>
      </c>
      <c r="O132" s="204">
        <v>0</v>
      </c>
      <c r="P132" s="204">
        <v>0</v>
      </c>
      <c r="Q132" s="204">
        <v>0</v>
      </c>
      <c r="R132" s="204">
        <v>0</v>
      </c>
      <c r="S132" s="239">
        <v>0</v>
      </c>
      <c r="T132" s="319" t="e">
        <v>#DIV/0!</v>
      </c>
      <c r="U132" s="239">
        <v>0</v>
      </c>
      <c r="V132" s="239">
        <v>0</v>
      </c>
      <c r="W132" s="239">
        <v>0</v>
      </c>
      <c r="X132" s="239">
        <v>0</v>
      </c>
      <c r="Y132" s="239">
        <v>0</v>
      </c>
      <c r="Z132" s="239">
        <v>0</v>
      </c>
    </row>
    <row r="133" spans="1:26" x14ac:dyDescent="0.3">
      <c r="A133" s="318" t="s">
        <v>548</v>
      </c>
      <c r="B133" s="204">
        <v>0</v>
      </c>
      <c r="C133" s="204">
        <v>0</v>
      </c>
      <c r="D133" s="204">
        <v>0</v>
      </c>
      <c r="E133" s="204">
        <v>0</v>
      </c>
      <c r="F133" s="204">
        <v>0</v>
      </c>
      <c r="G133" s="204">
        <v>0</v>
      </c>
      <c r="H133" s="204">
        <v>0</v>
      </c>
      <c r="I133" s="204">
        <v>0</v>
      </c>
      <c r="J133" s="204">
        <v>0</v>
      </c>
      <c r="K133" s="204">
        <v>0</v>
      </c>
      <c r="L133" s="204">
        <v>0</v>
      </c>
      <c r="M133" s="204">
        <v>0</v>
      </c>
      <c r="N133" s="204">
        <v>0</v>
      </c>
      <c r="O133" s="204">
        <v>0</v>
      </c>
      <c r="P133" s="204">
        <v>0</v>
      </c>
      <c r="Q133" s="204">
        <v>0</v>
      </c>
      <c r="R133" s="204">
        <v>0</v>
      </c>
      <c r="S133" s="239">
        <v>0</v>
      </c>
      <c r="T133" s="319" t="e">
        <v>#DIV/0!</v>
      </c>
      <c r="U133" s="239">
        <v>0</v>
      </c>
      <c r="V133" s="239">
        <v>0</v>
      </c>
      <c r="W133" s="239">
        <v>0</v>
      </c>
      <c r="X133" s="239">
        <v>0</v>
      </c>
      <c r="Y133" s="239">
        <v>0</v>
      </c>
      <c r="Z133" s="239">
        <v>0</v>
      </c>
    </row>
    <row r="134" spans="1:26" x14ac:dyDescent="0.3">
      <c r="A134" s="314" t="s">
        <v>549</v>
      </c>
      <c r="B134" s="315">
        <v>3260</v>
      </c>
      <c r="C134" s="315">
        <v>3260</v>
      </c>
      <c r="D134" s="315">
        <v>1260</v>
      </c>
      <c r="E134" s="315">
        <v>1020</v>
      </c>
      <c r="F134" s="315">
        <v>1020</v>
      </c>
      <c r="G134" s="315">
        <v>0</v>
      </c>
      <c r="H134" s="315">
        <v>0</v>
      </c>
      <c r="I134" s="315">
        <v>0</v>
      </c>
      <c r="J134" s="315">
        <v>0</v>
      </c>
      <c r="K134" s="315">
        <v>420</v>
      </c>
      <c r="L134" s="315">
        <v>0</v>
      </c>
      <c r="M134" s="315">
        <v>0</v>
      </c>
      <c r="N134" s="315">
        <v>0</v>
      </c>
      <c r="O134" s="315">
        <v>600</v>
      </c>
      <c r="P134" s="315">
        <v>0</v>
      </c>
      <c r="Q134" s="315">
        <v>0</v>
      </c>
      <c r="R134" s="315">
        <v>0</v>
      </c>
      <c r="S134" s="316">
        <v>1020</v>
      </c>
      <c r="T134" s="317">
        <v>0.31288343558282211</v>
      </c>
      <c r="U134" s="316">
        <v>2240</v>
      </c>
      <c r="V134" s="316">
        <v>2000</v>
      </c>
      <c r="W134" s="316">
        <v>2240</v>
      </c>
      <c r="X134" s="316">
        <v>240</v>
      </c>
      <c r="Y134" s="316">
        <v>0</v>
      </c>
      <c r="Z134" s="316">
        <v>0</v>
      </c>
    </row>
    <row r="135" spans="1:26" x14ac:dyDescent="0.3">
      <c r="A135" s="322" t="s">
        <v>550</v>
      </c>
      <c r="B135" s="204">
        <v>2000</v>
      </c>
      <c r="C135" s="204">
        <v>2000</v>
      </c>
      <c r="D135" s="204">
        <v>0</v>
      </c>
      <c r="E135" s="204">
        <v>0</v>
      </c>
      <c r="F135" s="204">
        <v>0</v>
      </c>
      <c r="G135" s="204">
        <v>0</v>
      </c>
      <c r="H135" s="204">
        <v>0</v>
      </c>
      <c r="I135" s="204">
        <v>0</v>
      </c>
      <c r="J135" s="204">
        <v>0</v>
      </c>
      <c r="K135" s="204">
        <v>0</v>
      </c>
      <c r="L135" s="204">
        <v>0</v>
      </c>
      <c r="M135" s="204">
        <v>0</v>
      </c>
      <c r="N135" s="204">
        <v>0</v>
      </c>
      <c r="O135" s="204">
        <v>0</v>
      </c>
      <c r="P135" s="204">
        <v>0</v>
      </c>
      <c r="Q135" s="204">
        <v>0</v>
      </c>
      <c r="R135" s="204">
        <v>0</v>
      </c>
      <c r="S135" s="239">
        <v>0</v>
      </c>
      <c r="T135" s="319">
        <v>0</v>
      </c>
      <c r="U135" s="239">
        <v>2000</v>
      </c>
      <c r="V135" s="239">
        <v>2000</v>
      </c>
      <c r="W135" s="239">
        <v>2000</v>
      </c>
      <c r="X135" s="239">
        <v>0</v>
      </c>
      <c r="Y135" s="239">
        <v>0</v>
      </c>
      <c r="Z135" s="239">
        <v>0</v>
      </c>
    </row>
    <row r="136" spans="1:26" x14ac:dyDescent="0.3">
      <c r="A136" s="322" t="s">
        <v>551</v>
      </c>
      <c r="B136" s="204">
        <v>0</v>
      </c>
      <c r="C136" s="204">
        <v>0</v>
      </c>
      <c r="D136" s="204">
        <v>0</v>
      </c>
      <c r="E136" s="204">
        <v>0</v>
      </c>
      <c r="F136" s="204">
        <v>0</v>
      </c>
      <c r="G136" s="204">
        <v>0</v>
      </c>
      <c r="H136" s="204">
        <v>0</v>
      </c>
      <c r="I136" s="204">
        <v>0</v>
      </c>
      <c r="J136" s="204">
        <v>0</v>
      </c>
      <c r="K136" s="204">
        <v>0</v>
      </c>
      <c r="L136" s="204">
        <v>0</v>
      </c>
      <c r="M136" s="204">
        <v>0</v>
      </c>
      <c r="N136" s="204">
        <v>0</v>
      </c>
      <c r="O136" s="204">
        <v>0</v>
      </c>
      <c r="P136" s="204">
        <v>0</v>
      </c>
      <c r="Q136" s="204">
        <v>0</v>
      </c>
      <c r="R136" s="204">
        <v>0</v>
      </c>
      <c r="S136" s="239">
        <v>0</v>
      </c>
      <c r="T136" s="319" t="e">
        <v>#DIV/0!</v>
      </c>
      <c r="U136" s="239">
        <v>0</v>
      </c>
      <c r="V136" s="239">
        <v>0</v>
      </c>
      <c r="W136" s="239">
        <v>0</v>
      </c>
      <c r="X136" s="239">
        <v>0</v>
      </c>
      <c r="Y136" s="239">
        <v>0</v>
      </c>
      <c r="Z136" s="239">
        <v>0</v>
      </c>
    </row>
    <row r="137" spans="1:26" x14ac:dyDescent="0.3">
      <c r="A137" s="322" t="s">
        <v>552</v>
      </c>
      <c r="B137" s="204">
        <v>0</v>
      </c>
      <c r="C137" s="204">
        <v>0</v>
      </c>
      <c r="D137" s="204">
        <v>0</v>
      </c>
      <c r="E137" s="204">
        <v>0</v>
      </c>
      <c r="F137" s="204">
        <v>0</v>
      </c>
      <c r="G137" s="204">
        <v>0</v>
      </c>
      <c r="H137" s="204">
        <v>0</v>
      </c>
      <c r="I137" s="204">
        <v>0</v>
      </c>
      <c r="J137" s="204">
        <v>0</v>
      </c>
      <c r="K137" s="204">
        <v>0</v>
      </c>
      <c r="L137" s="204">
        <v>0</v>
      </c>
      <c r="M137" s="204">
        <v>0</v>
      </c>
      <c r="N137" s="204">
        <v>0</v>
      </c>
      <c r="O137" s="204">
        <v>0</v>
      </c>
      <c r="P137" s="204">
        <v>0</v>
      </c>
      <c r="Q137" s="204">
        <v>0</v>
      </c>
      <c r="R137" s="204">
        <v>0</v>
      </c>
      <c r="S137" s="239">
        <v>0</v>
      </c>
      <c r="T137" s="319" t="e">
        <v>#DIV/0!</v>
      </c>
      <c r="U137" s="239">
        <v>0</v>
      </c>
      <c r="V137" s="239">
        <v>0</v>
      </c>
      <c r="W137" s="239">
        <v>0</v>
      </c>
      <c r="X137" s="239">
        <v>0</v>
      </c>
      <c r="Y137" s="239">
        <v>0</v>
      </c>
      <c r="Z137" s="239">
        <v>0</v>
      </c>
    </row>
    <row r="138" spans="1:26" x14ac:dyDescent="0.3">
      <c r="A138" s="322" t="s">
        <v>553</v>
      </c>
      <c r="B138" s="204">
        <v>0</v>
      </c>
      <c r="C138" s="204">
        <v>0</v>
      </c>
      <c r="D138" s="204">
        <v>0</v>
      </c>
      <c r="E138" s="204">
        <v>0</v>
      </c>
      <c r="F138" s="204">
        <v>0</v>
      </c>
      <c r="G138" s="204">
        <v>0</v>
      </c>
      <c r="H138" s="204">
        <v>0</v>
      </c>
      <c r="I138" s="204">
        <v>0</v>
      </c>
      <c r="J138" s="204">
        <v>0</v>
      </c>
      <c r="K138" s="204">
        <v>0</v>
      </c>
      <c r="L138" s="204">
        <v>0</v>
      </c>
      <c r="M138" s="204">
        <v>0</v>
      </c>
      <c r="N138" s="204">
        <v>0</v>
      </c>
      <c r="O138" s="204">
        <v>0</v>
      </c>
      <c r="P138" s="204">
        <v>0</v>
      </c>
      <c r="Q138" s="204">
        <v>0</v>
      </c>
      <c r="R138" s="204">
        <v>0</v>
      </c>
      <c r="S138" s="239">
        <v>0</v>
      </c>
      <c r="T138" s="319" t="e">
        <v>#DIV/0!</v>
      </c>
      <c r="U138" s="239">
        <v>0</v>
      </c>
      <c r="V138" s="239">
        <v>0</v>
      </c>
      <c r="W138" s="239">
        <v>0</v>
      </c>
      <c r="X138" s="239">
        <v>0</v>
      </c>
      <c r="Y138" s="239">
        <v>0</v>
      </c>
      <c r="Z138" s="239">
        <v>0</v>
      </c>
    </row>
    <row r="139" spans="1:26" x14ac:dyDescent="0.3">
      <c r="A139" s="322" t="s">
        <v>554</v>
      </c>
      <c r="B139" s="204">
        <v>0</v>
      </c>
      <c r="C139" s="204">
        <v>0</v>
      </c>
      <c r="D139" s="204">
        <v>0</v>
      </c>
      <c r="E139" s="204">
        <v>0</v>
      </c>
      <c r="F139" s="204">
        <v>0</v>
      </c>
      <c r="G139" s="204">
        <v>0</v>
      </c>
      <c r="H139" s="204">
        <v>0</v>
      </c>
      <c r="I139" s="204">
        <v>0</v>
      </c>
      <c r="J139" s="204">
        <v>0</v>
      </c>
      <c r="K139" s="204">
        <v>0</v>
      </c>
      <c r="L139" s="204">
        <v>0</v>
      </c>
      <c r="M139" s="204">
        <v>0</v>
      </c>
      <c r="N139" s="204">
        <v>0</v>
      </c>
      <c r="O139" s="204">
        <v>0</v>
      </c>
      <c r="P139" s="204">
        <v>0</v>
      </c>
      <c r="Q139" s="204">
        <v>0</v>
      </c>
      <c r="R139" s="204">
        <v>0</v>
      </c>
      <c r="S139" s="239">
        <v>0</v>
      </c>
      <c r="T139" s="319" t="e">
        <v>#DIV/0!</v>
      </c>
      <c r="U139" s="239">
        <v>0</v>
      </c>
      <c r="V139" s="239">
        <v>0</v>
      </c>
      <c r="W139" s="239">
        <v>0</v>
      </c>
      <c r="X139" s="239">
        <v>0</v>
      </c>
      <c r="Y139" s="239">
        <v>0</v>
      </c>
      <c r="Z139" s="239">
        <v>0</v>
      </c>
    </row>
    <row r="140" spans="1:26" x14ac:dyDescent="0.3">
      <c r="A140" s="322" t="s">
        <v>555</v>
      </c>
      <c r="B140" s="204">
        <v>1260</v>
      </c>
      <c r="C140" s="204">
        <v>1260</v>
      </c>
      <c r="D140" s="204">
        <v>1260</v>
      </c>
      <c r="E140" s="204">
        <v>1020</v>
      </c>
      <c r="F140" s="204">
        <v>1020</v>
      </c>
      <c r="G140" s="204">
        <v>0</v>
      </c>
      <c r="H140" s="204">
        <v>0</v>
      </c>
      <c r="I140" s="204">
        <v>0</v>
      </c>
      <c r="J140" s="204">
        <v>0</v>
      </c>
      <c r="K140" s="204">
        <v>420</v>
      </c>
      <c r="L140" s="204">
        <v>0</v>
      </c>
      <c r="M140" s="204">
        <v>0</v>
      </c>
      <c r="N140" s="204">
        <v>0</v>
      </c>
      <c r="O140" s="204">
        <v>600</v>
      </c>
      <c r="P140" s="204">
        <v>0</v>
      </c>
      <c r="Q140" s="204">
        <v>0</v>
      </c>
      <c r="R140" s="204">
        <v>0</v>
      </c>
      <c r="S140" s="239">
        <v>1020</v>
      </c>
      <c r="T140" s="319">
        <v>0.80952380952380953</v>
      </c>
      <c r="U140" s="239">
        <v>240</v>
      </c>
      <c r="V140" s="239">
        <v>0</v>
      </c>
      <c r="W140" s="239">
        <v>240</v>
      </c>
      <c r="X140" s="239">
        <v>240</v>
      </c>
      <c r="Y140" s="239">
        <v>0</v>
      </c>
      <c r="Z140" s="239">
        <v>0</v>
      </c>
    </row>
    <row r="141" spans="1:26" x14ac:dyDescent="0.3">
      <c r="A141" s="322" t="s">
        <v>556</v>
      </c>
      <c r="B141" s="204">
        <v>0</v>
      </c>
      <c r="C141" s="204">
        <v>0</v>
      </c>
      <c r="D141" s="204">
        <v>0</v>
      </c>
      <c r="E141" s="204">
        <v>0</v>
      </c>
      <c r="F141" s="204">
        <v>0</v>
      </c>
      <c r="G141" s="204">
        <v>0</v>
      </c>
      <c r="H141" s="204">
        <v>0</v>
      </c>
      <c r="I141" s="204">
        <v>0</v>
      </c>
      <c r="J141" s="204">
        <v>0</v>
      </c>
      <c r="K141" s="204">
        <v>0</v>
      </c>
      <c r="L141" s="204">
        <v>0</v>
      </c>
      <c r="M141" s="204">
        <v>0</v>
      </c>
      <c r="N141" s="204">
        <v>0</v>
      </c>
      <c r="O141" s="204">
        <v>0</v>
      </c>
      <c r="P141" s="204">
        <v>0</v>
      </c>
      <c r="Q141" s="204">
        <v>0</v>
      </c>
      <c r="R141" s="204">
        <v>0</v>
      </c>
      <c r="S141" s="239">
        <v>0</v>
      </c>
      <c r="T141" s="319" t="e">
        <v>#DIV/0!</v>
      </c>
      <c r="U141" s="239">
        <v>0</v>
      </c>
      <c r="V141" s="239">
        <v>0</v>
      </c>
      <c r="W141" s="239">
        <v>0</v>
      </c>
      <c r="X141" s="239">
        <v>0</v>
      </c>
      <c r="Y141" s="239">
        <v>0</v>
      </c>
      <c r="Z141" s="239">
        <v>0</v>
      </c>
    </row>
    <row r="142" spans="1:26" s="321" customFormat="1" x14ac:dyDescent="0.3">
      <c r="A142" s="314" t="s">
        <v>557</v>
      </c>
      <c r="B142" s="320">
        <v>0</v>
      </c>
      <c r="C142" s="320">
        <v>0</v>
      </c>
      <c r="D142" s="320">
        <v>0</v>
      </c>
      <c r="E142" s="320">
        <v>0</v>
      </c>
      <c r="F142" s="320">
        <v>0</v>
      </c>
      <c r="G142" s="320">
        <v>0</v>
      </c>
      <c r="H142" s="320">
        <v>0</v>
      </c>
      <c r="I142" s="320">
        <v>0</v>
      </c>
      <c r="J142" s="320">
        <v>0</v>
      </c>
      <c r="K142" s="320">
        <v>0</v>
      </c>
      <c r="L142" s="320">
        <v>0</v>
      </c>
      <c r="M142" s="320">
        <v>0</v>
      </c>
      <c r="N142" s="320">
        <v>0</v>
      </c>
      <c r="O142" s="320">
        <v>0</v>
      </c>
      <c r="P142" s="320">
        <v>0</v>
      </c>
      <c r="Q142" s="320">
        <v>0</v>
      </c>
      <c r="R142" s="320">
        <v>0</v>
      </c>
      <c r="S142" s="316">
        <v>0</v>
      </c>
      <c r="T142" s="317" t="e">
        <v>#DIV/0!</v>
      </c>
      <c r="U142" s="316">
        <v>0</v>
      </c>
      <c r="V142" s="316">
        <v>0</v>
      </c>
      <c r="W142" s="316">
        <v>0</v>
      </c>
      <c r="X142" s="316">
        <v>0</v>
      </c>
      <c r="Y142" s="316">
        <v>0</v>
      </c>
      <c r="Z142" s="316">
        <v>0</v>
      </c>
    </row>
    <row r="143" spans="1:26" s="321" customFormat="1" x14ac:dyDescent="0.3">
      <c r="A143" s="314" t="s">
        <v>558</v>
      </c>
      <c r="B143" s="320">
        <v>0</v>
      </c>
      <c r="C143" s="320">
        <v>0</v>
      </c>
      <c r="D143" s="320">
        <v>0</v>
      </c>
      <c r="E143" s="320">
        <v>0</v>
      </c>
      <c r="F143" s="320">
        <v>0</v>
      </c>
      <c r="G143" s="320">
        <v>0</v>
      </c>
      <c r="H143" s="320">
        <v>0</v>
      </c>
      <c r="I143" s="320">
        <v>0</v>
      </c>
      <c r="J143" s="320">
        <v>0</v>
      </c>
      <c r="K143" s="320">
        <v>0</v>
      </c>
      <c r="L143" s="320">
        <v>0</v>
      </c>
      <c r="M143" s="320">
        <v>0</v>
      </c>
      <c r="N143" s="320">
        <v>0</v>
      </c>
      <c r="O143" s="320">
        <v>0</v>
      </c>
      <c r="P143" s="320">
        <v>0</v>
      </c>
      <c r="Q143" s="320">
        <v>0</v>
      </c>
      <c r="R143" s="320">
        <v>0</v>
      </c>
      <c r="S143" s="316">
        <v>0</v>
      </c>
      <c r="T143" s="317" t="e">
        <v>#DIV/0!</v>
      </c>
      <c r="U143" s="316">
        <v>0</v>
      </c>
      <c r="V143" s="316">
        <v>0</v>
      </c>
      <c r="W143" s="316">
        <v>0</v>
      </c>
      <c r="X143" s="316">
        <v>0</v>
      </c>
      <c r="Y143" s="316">
        <v>0</v>
      </c>
      <c r="Z143" s="316">
        <v>0</v>
      </c>
    </row>
    <row r="144" spans="1:26" s="321" customFormat="1" x14ac:dyDescent="0.3">
      <c r="A144" s="314" t="s">
        <v>559</v>
      </c>
      <c r="B144" s="315">
        <v>0</v>
      </c>
      <c r="C144" s="315">
        <v>0</v>
      </c>
      <c r="D144" s="315">
        <v>0</v>
      </c>
      <c r="E144" s="315">
        <v>0</v>
      </c>
      <c r="F144" s="315">
        <v>0</v>
      </c>
      <c r="G144" s="315">
        <v>0</v>
      </c>
      <c r="H144" s="315">
        <v>0</v>
      </c>
      <c r="I144" s="315">
        <v>0</v>
      </c>
      <c r="J144" s="315">
        <v>0</v>
      </c>
      <c r="K144" s="315">
        <v>0</v>
      </c>
      <c r="L144" s="315">
        <v>0</v>
      </c>
      <c r="M144" s="315">
        <v>0</v>
      </c>
      <c r="N144" s="315">
        <v>0</v>
      </c>
      <c r="O144" s="315">
        <v>0</v>
      </c>
      <c r="P144" s="315">
        <v>0</v>
      </c>
      <c r="Q144" s="315">
        <v>0</v>
      </c>
      <c r="R144" s="315">
        <v>0</v>
      </c>
      <c r="S144" s="316">
        <v>0</v>
      </c>
      <c r="T144" s="317" t="e">
        <v>#DIV/0!</v>
      </c>
      <c r="U144" s="316">
        <v>0</v>
      </c>
      <c r="V144" s="316">
        <v>0</v>
      </c>
      <c r="W144" s="316">
        <v>0</v>
      </c>
      <c r="X144" s="316">
        <v>0</v>
      </c>
      <c r="Y144" s="316">
        <v>0</v>
      </c>
      <c r="Z144" s="316">
        <v>0</v>
      </c>
    </row>
    <row r="145" spans="1:26" x14ac:dyDescent="0.3">
      <c r="A145" s="322" t="s">
        <v>560</v>
      </c>
      <c r="B145" s="204">
        <v>0</v>
      </c>
      <c r="C145" s="204">
        <v>0</v>
      </c>
      <c r="D145" s="204">
        <v>0</v>
      </c>
      <c r="E145" s="204">
        <v>0</v>
      </c>
      <c r="F145" s="204">
        <v>0</v>
      </c>
      <c r="G145" s="204">
        <v>0</v>
      </c>
      <c r="H145" s="204">
        <v>0</v>
      </c>
      <c r="I145" s="204">
        <v>0</v>
      </c>
      <c r="J145" s="204">
        <v>0</v>
      </c>
      <c r="K145" s="204">
        <v>0</v>
      </c>
      <c r="L145" s="204">
        <v>0</v>
      </c>
      <c r="M145" s="204">
        <v>0</v>
      </c>
      <c r="N145" s="204">
        <v>0</v>
      </c>
      <c r="O145" s="204">
        <v>0</v>
      </c>
      <c r="P145" s="204">
        <v>0</v>
      </c>
      <c r="Q145" s="204">
        <v>0</v>
      </c>
      <c r="R145" s="204">
        <v>0</v>
      </c>
      <c r="S145" s="239">
        <v>0</v>
      </c>
      <c r="T145" s="319" t="e">
        <v>#DIV/0!</v>
      </c>
      <c r="U145" s="239">
        <v>0</v>
      </c>
      <c r="V145" s="239">
        <v>0</v>
      </c>
      <c r="W145" s="239">
        <v>0</v>
      </c>
      <c r="X145" s="239">
        <v>0</v>
      </c>
      <c r="Y145" s="239">
        <v>0</v>
      </c>
      <c r="Z145" s="239">
        <v>0</v>
      </c>
    </row>
    <row r="146" spans="1:26" x14ac:dyDescent="0.3">
      <c r="A146" s="322" t="s">
        <v>561</v>
      </c>
      <c r="B146" s="204">
        <v>0</v>
      </c>
      <c r="C146" s="204">
        <v>0</v>
      </c>
      <c r="D146" s="204">
        <v>0</v>
      </c>
      <c r="E146" s="204">
        <v>0</v>
      </c>
      <c r="F146" s="204">
        <v>0</v>
      </c>
      <c r="G146" s="204">
        <v>0</v>
      </c>
      <c r="H146" s="204">
        <v>0</v>
      </c>
      <c r="I146" s="204">
        <v>0</v>
      </c>
      <c r="J146" s="204">
        <v>0</v>
      </c>
      <c r="K146" s="204">
        <v>0</v>
      </c>
      <c r="L146" s="204">
        <v>0</v>
      </c>
      <c r="M146" s="204">
        <v>0</v>
      </c>
      <c r="N146" s="204">
        <v>0</v>
      </c>
      <c r="O146" s="204">
        <v>0</v>
      </c>
      <c r="P146" s="204">
        <v>0</v>
      </c>
      <c r="Q146" s="204">
        <v>0</v>
      </c>
      <c r="R146" s="204">
        <v>0</v>
      </c>
      <c r="S146" s="239">
        <v>0</v>
      </c>
      <c r="T146" s="319" t="e">
        <v>#DIV/0!</v>
      </c>
      <c r="U146" s="239">
        <v>0</v>
      </c>
      <c r="V146" s="239">
        <v>0</v>
      </c>
      <c r="W146" s="239">
        <v>0</v>
      </c>
      <c r="X146" s="239">
        <v>0</v>
      </c>
      <c r="Y146" s="239">
        <v>0</v>
      </c>
      <c r="Z146" s="239">
        <v>0</v>
      </c>
    </row>
    <row r="147" spans="1:26" x14ac:dyDescent="0.3">
      <c r="A147" s="322" t="s">
        <v>562</v>
      </c>
      <c r="B147" s="204">
        <v>0</v>
      </c>
      <c r="C147" s="204">
        <v>0</v>
      </c>
      <c r="D147" s="204">
        <v>0</v>
      </c>
      <c r="E147" s="204">
        <v>0</v>
      </c>
      <c r="F147" s="204">
        <v>0</v>
      </c>
      <c r="G147" s="204">
        <v>0</v>
      </c>
      <c r="H147" s="204">
        <v>0</v>
      </c>
      <c r="I147" s="204">
        <v>0</v>
      </c>
      <c r="J147" s="204">
        <v>0</v>
      </c>
      <c r="K147" s="204">
        <v>0</v>
      </c>
      <c r="L147" s="204">
        <v>0</v>
      </c>
      <c r="M147" s="204">
        <v>0</v>
      </c>
      <c r="N147" s="204">
        <v>0</v>
      </c>
      <c r="O147" s="204">
        <v>0</v>
      </c>
      <c r="P147" s="204">
        <v>0</v>
      </c>
      <c r="Q147" s="204">
        <v>0</v>
      </c>
      <c r="R147" s="204">
        <v>0</v>
      </c>
      <c r="S147" s="239">
        <v>0</v>
      </c>
      <c r="T147" s="319" t="e">
        <v>#DIV/0!</v>
      </c>
      <c r="U147" s="239">
        <v>0</v>
      </c>
      <c r="V147" s="239">
        <v>0</v>
      </c>
      <c r="W147" s="239">
        <v>0</v>
      </c>
      <c r="X147" s="239">
        <v>0</v>
      </c>
      <c r="Y147" s="239">
        <v>0</v>
      </c>
      <c r="Z147" s="239">
        <v>0</v>
      </c>
    </row>
    <row r="148" spans="1:26" x14ac:dyDescent="0.3">
      <c r="A148" s="322" t="s">
        <v>563</v>
      </c>
      <c r="B148" s="204">
        <v>0</v>
      </c>
      <c r="C148" s="204">
        <v>0</v>
      </c>
      <c r="D148" s="204">
        <v>0</v>
      </c>
      <c r="E148" s="204">
        <v>0</v>
      </c>
      <c r="F148" s="204">
        <v>0</v>
      </c>
      <c r="G148" s="204">
        <v>0</v>
      </c>
      <c r="H148" s="204">
        <v>0</v>
      </c>
      <c r="I148" s="204">
        <v>0</v>
      </c>
      <c r="J148" s="204">
        <v>0</v>
      </c>
      <c r="K148" s="204">
        <v>0</v>
      </c>
      <c r="L148" s="204">
        <v>0</v>
      </c>
      <c r="M148" s="204">
        <v>0</v>
      </c>
      <c r="N148" s="204">
        <v>0</v>
      </c>
      <c r="O148" s="204">
        <v>0</v>
      </c>
      <c r="P148" s="204">
        <v>0</v>
      </c>
      <c r="Q148" s="204">
        <v>0</v>
      </c>
      <c r="R148" s="204">
        <v>0</v>
      </c>
      <c r="S148" s="239">
        <v>0</v>
      </c>
      <c r="T148" s="319" t="e">
        <v>#DIV/0!</v>
      </c>
      <c r="U148" s="239">
        <v>0</v>
      </c>
      <c r="V148" s="239">
        <v>0</v>
      </c>
      <c r="W148" s="239">
        <v>0</v>
      </c>
      <c r="X148" s="239">
        <v>0</v>
      </c>
      <c r="Y148" s="239">
        <v>0</v>
      </c>
      <c r="Z148" s="239">
        <v>0</v>
      </c>
    </row>
    <row r="149" spans="1:26" x14ac:dyDescent="0.3">
      <c r="A149" s="322" t="s">
        <v>564</v>
      </c>
      <c r="B149" s="204">
        <v>0</v>
      </c>
      <c r="C149" s="204">
        <v>0</v>
      </c>
      <c r="D149" s="204">
        <v>0</v>
      </c>
      <c r="E149" s="204">
        <v>0</v>
      </c>
      <c r="F149" s="204">
        <v>0</v>
      </c>
      <c r="G149" s="204">
        <v>0</v>
      </c>
      <c r="H149" s="204">
        <v>0</v>
      </c>
      <c r="I149" s="204">
        <v>0</v>
      </c>
      <c r="J149" s="204">
        <v>0</v>
      </c>
      <c r="K149" s="204">
        <v>0</v>
      </c>
      <c r="L149" s="204">
        <v>0</v>
      </c>
      <c r="M149" s="204">
        <v>0</v>
      </c>
      <c r="N149" s="204">
        <v>0</v>
      </c>
      <c r="O149" s="204">
        <v>0</v>
      </c>
      <c r="P149" s="204">
        <v>0</v>
      </c>
      <c r="Q149" s="204">
        <v>0</v>
      </c>
      <c r="R149" s="204">
        <v>0</v>
      </c>
      <c r="S149" s="239">
        <v>0</v>
      </c>
      <c r="T149" s="319" t="e">
        <v>#DIV/0!</v>
      </c>
      <c r="U149" s="239">
        <v>0</v>
      </c>
      <c r="V149" s="239">
        <v>0</v>
      </c>
      <c r="W149" s="239">
        <v>0</v>
      </c>
      <c r="X149" s="239">
        <v>0</v>
      </c>
      <c r="Y149" s="239">
        <v>0</v>
      </c>
      <c r="Z149" s="239">
        <v>0</v>
      </c>
    </row>
    <row r="150" spans="1:26" x14ac:dyDescent="0.3">
      <c r="A150" s="322" t="s">
        <v>565</v>
      </c>
      <c r="B150" s="204">
        <v>0</v>
      </c>
      <c r="C150" s="204">
        <v>0</v>
      </c>
      <c r="D150" s="204">
        <v>0</v>
      </c>
      <c r="E150" s="204">
        <v>0</v>
      </c>
      <c r="F150" s="204">
        <v>0</v>
      </c>
      <c r="G150" s="204">
        <v>0</v>
      </c>
      <c r="H150" s="204">
        <v>0</v>
      </c>
      <c r="I150" s="204">
        <v>0</v>
      </c>
      <c r="J150" s="204">
        <v>0</v>
      </c>
      <c r="K150" s="204">
        <v>0</v>
      </c>
      <c r="L150" s="204">
        <v>0</v>
      </c>
      <c r="M150" s="204">
        <v>0</v>
      </c>
      <c r="N150" s="204">
        <v>0</v>
      </c>
      <c r="O150" s="204">
        <v>0</v>
      </c>
      <c r="P150" s="204">
        <v>0</v>
      </c>
      <c r="Q150" s="204">
        <v>0</v>
      </c>
      <c r="R150" s="204">
        <v>0</v>
      </c>
      <c r="S150" s="239">
        <v>0</v>
      </c>
      <c r="T150" s="319" t="e">
        <v>#DIV/0!</v>
      </c>
      <c r="U150" s="239">
        <v>0</v>
      </c>
      <c r="V150" s="239">
        <v>0</v>
      </c>
      <c r="W150" s="239">
        <v>0</v>
      </c>
      <c r="X150" s="239">
        <v>0</v>
      </c>
      <c r="Y150" s="239">
        <v>0</v>
      </c>
      <c r="Z150" s="239">
        <v>0</v>
      </c>
    </row>
    <row r="151" spans="1:26" s="321" customFormat="1" x14ac:dyDescent="0.3">
      <c r="A151" s="314" t="s">
        <v>566</v>
      </c>
      <c r="B151" s="320">
        <v>0</v>
      </c>
      <c r="C151" s="320">
        <v>0</v>
      </c>
      <c r="D151" s="320">
        <v>0</v>
      </c>
      <c r="E151" s="320">
        <v>0</v>
      </c>
      <c r="F151" s="320">
        <v>0</v>
      </c>
      <c r="G151" s="320">
        <v>0</v>
      </c>
      <c r="H151" s="320">
        <v>0</v>
      </c>
      <c r="I151" s="320">
        <v>0</v>
      </c>
      <c r="J151" s="320">
        <v>0</v>
      </c>
      <c r="K151" s="320">
        <v>0</v>
      </c>
      <c r="L151" s="320">
        <v>0</v>
      </c>
      <c r="M151" s="320">
        <v>0</v>
      </c>
      <c r="N151" s="320">
        <v>0</v>
      </c>
      <c r="O151" s="320">
        <v>0</v>
      </c>
      <c r="P151" s="320">
        <v>0</v>
      </c>
      <c r="Q151" s="320">
        <v>0</v>
      </c>
      <c r="R151" s="320">
        <v>0</v>
      </c>
      <c r="S151" s="316">
        <v>0</v>
      </c>
      <c r="T151" s="317" t="e">
        <v>#DIV/0!</v>
      </c>
      <c r="U151" s="316">
        <v>0</v>
      </c>
      <c r="V151" s="316">
        <v>0</v>
      </c>
      <c r="W151" s="316">
        <v>0</v>
      </c>
      <c r="X151" s="316">
        <v>0</v>
      </c>
      <c r="Y151" s="316">
        <v>0</v>
      </c>
      <c r="Z151" s="316">
        <v>0</v>
      </c>
    </row>
    <row r="152" spans="1:26" s="321" customFormat="1" x14ac:dyDescent="0.3">
      <c r="A152" s="314" t="s">
        <v>567</v>
      </c>
      <c r="B152" s="320">
        <v>0</v>
      </c>
      <c r="C152" s="320">
        <v>0</v>
      </c>
      <c r="D152" s="320">
        <v>0</v>
      </c>
      <c r="E152" s="320">
        <v>0</v>
      </c>
      <c r="F152" s="320">
        <v>0</v>
      </c>
      <c r="G152" s="320">
        <v>0</v>
      </c>
      <c r="H152" s="320">
        <v>0</v>
      </c>
      <c r="I152" s="320">
        <v>0</v>
      </c>
      <c r="J152" s="320">
        <v>0</v>
      </c>
      <c r="K152" s="320">
        <v>0</v>
      </c>
      <c r="L152" s="320">
        <v>0</v>
      </c>
      <c r="M152" s="320">
        <v>0</v>
      </c>
      <c r="N152" s="320">
        <v>0</v>
      </c>
      <c r="O152" s="320">
        <v>0</v>
      </c>
      <c r="P152" s="320">
        <v>0</v>
      </c>
      <c r="Q152" s="320">
        <v>0</v>
      </c>
      <c r="R152" s="320">
        <v>0</v>
      </c>
      <c r="S152" s="316">
        <v>0</v>
      </c>
      <c r="T152" s="317" t="e">
        <v>#DIV/0!</v>
      </c>
      <c r="U152" s="316">
        <v>0</v>
      </c>
      <c r="V152" s="316">
        <v>0</v>
      </c>
      <c r="W152" s="316">
        <v>0</v>
      </c>
      <c r="X152" s="316">
        <v>0</v>
      </c>
      <c r="Y152" s="316">
        <v>0</v>
      </c>
      <c r="Z152" s="316">
        <v>0</v>
      </c>
    </row>
    <row r="153" spans="1:26" x14ac:dyDescent="0.3">
      <c r="A153" s="314" t="s">
        <v>568</v>
      </c>
      <c r="B153" s="315">
        <v>7680</v>
      </c>
      <c r="C153" s="315">
        <v>12680</v>
      </c>
      <c r="D153" s="315">
        <v>12680</v>
      </c>
      <c r="E153" s="315">
        <v>8595</v>
      </c>
      <c r="F153" s="315">
        <v>8595</v>
      </c>
      <c r="G153" s="315">
        <v>0</v>
      </c>
      <c r="H153" s="315">
        <v>0</v>
      </c>
      <c r="I153" s="315">
        <v>975</v>
      </c>
      <c r="J153" s="315">
        <v>1740</v>
      </c>
      <c r="K153" s="315">
        <v>1800</v>
      </c>
      <c r="L153" s="315">
        <v>600</v>
      </c>
      <c r="M153" s="315">
        <v>840</v>
      </c>
      <c r="N153" s="315">
        <v>1680</v>
      </c>
      <c r="O153" s="315">
        <v>960</v>
      </c>
      <c r="P153" s="315">
        <v>0</v>
      </c>
      <c r="Q153" s="315">
        <v>0</v>
      </c>
      <c r="R153" s="315">
        <v>0</v>
      </c>
      <c r="S153" s="316">
        <v>8595</v>
      </c>
      <c r="T153" s="317">
        <v>0.67783911671924291</v>
      </c>
      <c r="U153" s="316">
        <v>4085</v>
      </c>
      <c r="V153" s="316">
        <v>0</v>
      </c>
      <c r="W153" s="316">
        <v>4085</v>
      </c>
      <c r="X153" s="316">
        <v>4085</v>
      </c>
      <c r="Y153" s="316">
        <v>0</v>
      </c>
      <c r="Z153" s="316">
        <v>0</v>
      </c>
    </row>
    <row r="154" spans="1:26" x14ac:dyDescent="0.3">
      <c r="A154" s="322" t="s">
        <v>569</v>
      </c>
      <c r="B154" s="204">
        <v>0</v>
      </c>
      <c r="C154" s="204">
        <v>0</v>
      </c>
      <c r="D154" s="204">
        <v>0</v>
      </c>
      <c r="E154" s="204">
        <v>0</v>
      </c>
      <c r="F154" s="204">
        <v>0</v>
      </c>
      <c r="G154" s="204">
        <v>0</v>
      </c>
      <c r="H154" s="204">
        <v>0</v>
      </c>
      <c r="I154" s="204">
        <v>0</v>
      </c>
      <c r="J154" s="204">
        <v>0</v>
      </c>
      <c r="K154" s="204">
        <v>0</v>
      </c>
      <c r="L154" s="204">
        <v>0</v>
      </c>
      <c r="M154" s="204">
        <v>0</v>
      </c>
      <c r="N154" s="204">
        <v>0</v>
      </c>
      <c r="O154" s="204">
        <v>0</v>
      </c>
      <c r="P154" s="204">
        <v>0</v>
      </c>
      <c r="Q154" s="204">
        <v>0</v>
      </c>
      <c r="R154" s="204">
        <v>0</v>
      </c>
      <c r="S154" s="239">
        <v>0</v>
      </c>
      <c r="T154" s="319" t="e">
        <v>#DIV/0!</v>
      </c>
      <c r="U154" s="239">
        <v>0</v>
      </c>
      <c r="V154" s="239">
        <v>0</v>
      </c>
      <c r="W154" s="239">
        <v>0</v>
      </c>
      <c r="X154" s="239">
        <v>0</v>
      </c>
      <c r="Y154" s="239">
        <v>0</v>
      </c>
      <c r="Z154" s="239">
        <v>0</v>
      </c>
    </row>
    <row r="155" spans="1:26" x14ac:dyDescent="0.3">
      <c r="A155" s="322" t="s">
        <v>570</v>
      </c>
      <c r="B155" s="204">
        <v>0</v>
      </c>
      <c r="C155" s="204">
        <v>0</v>
      </c>
      <c r="D155" s="204">
        <v>0</v>
      </c>
      <c r="E155" s="204">
        <v>0</v>
      </c>
      <c r="F155" s="204">
        <v>0</v>
      </c>
      <c r="G155" s="204">
        <v>0</v>
      </c>
      <c r="H155" s="204">
        <v>0</v>
      </c>
      <c r="I155" s="204">
        <v>0</v>
      </c>
      <c r="J155" s="204">
        <v>0</v>
      </c>
      <c r="K155" s="204">
        <v>0</v>
      </c>
      <c r="L155" s="204">
        <v>0</v>
      </c>
      <c r="M155" s="204">
        <v>0</v>
      </c>
      <c r="N155" s="204">
        <v>0</v>
      </c>
      <c r="O155" s="204">
        <v>0</v>
      </c>
      <c r="P155" s="204">
        <v>0</v>
      </c>
      <c r="Q155" s="204">
        <v>0</v>
      </c>
      <c r="R155" s="204">
        <v>0</v>
      </c>
      <c r="S155" s="239">
        <v>0</v>
      </c>
      <c r="T155" s="319" t="e">
        <v>#DIV/0!</v>
      </c>
      <c r="U155" s="239">
        <v>0</v>
      </c>
      <c r="V155" s="239">
        <v>0</v>
      </c>
      <c r="W155" s="239">
        <v>0</v>
      </c>
      <c r="X155" s="239">
        <v>0</v>
      </c>
      <c r="Y155" s="239">
        <v>0</v>
      </c>
      <c r="Z155" s="239">
        <v>0</v>
      </c>
    </row>
    <row r="156" spans="1:26" x14ac:dyDescent="0.3">
      <c r="A156" s="322" t="s">
        <v>571</v>
      </c>
      <c r="B156" s="204">
        <v>7680</v>
      </c>
      <c r="C156" s="204">
        <v>12680</v>
      </c>
      <c r="D156" s="204">
        <v>12680</v>
      </c>
      <c r="E156" s="204">
        <v>8595</v>
      </c>
      <c r="F156" s="204">
        <v>8595</v>
      </c>
      <c r="G156" s="204">
        <v>0</v>
      </c>
      <c r="H156" s="204">
        <v>0</v>
      </c>
      <c r="I156" s="204">
        <v>975</v>
      </c>
      <c r="J156" s="204">
        <v>1740</v>
      </c>
      <c r="K156" s="204">
        <v>1800</v>
      </c>
      <c r="L156" s="204">
        <v>600</v>
      </c>
      <c r="M156" s="204">
        <v>840</v>
      </c>
      <c r="N156" s="204">
        <v>1680</v>
      </c>
      <c r="O156" s="204">
        <v>960</v>
      </c>
      <c r="P156" s="204">
        <v>0</v>
      </c>
      <c r="Q156" s="204">
        <v>0</v>
      </c>
      <c r="R156" s="204">
        <v>0</v>
      </c>
      <c r="S156" s="239">
        <v>8595</v>
      </c>
      <c r="T156" s="319">
        <v>0.67783911671924291</v>
      </c>
      <c r="U156" s="239">
        <v>4085</v>
      </c>
      <c r="V156" s="239">
        <v>0</v>
      </c>
      <c r="W156" s="239">
        <v>4085</v>
      </c>
      <c r="X156" s="239">
        <v>4085</v>
      </c>
      <c r="Y156" s="239">
        <v>0</v>
      </c>
      <c r="Z156" s="239">
        <v>0</v>
      </c>
    </row>
    <row r="157" spans="1:26" x14ac:dyDescent="0.3">
      <c r="A157" s="322" t="s">
        <v>572</v>
      </c>
      <c r="B157" s="204">
        <v>0</v>
      </c>
      <c r="C157" s="204">
        <v>0</v>
      </c>
      <c r="D157" s="204">
        <v>0</v>
      </c>
      <c r="E157" s="204">
        <v>0</v>
      </c>
      <c r="F157" s="204">
        <v>0</v>
      </c>
      <c r="G157" s="204">
        <v>0</v>
      </c>
      <c r="H157" s="204">
        <v>0</v>
      </c>
      <c r="I157" s="204">
        <v>0</v>
      </c>
      <c r="J157" s="204">
        <v>0</v>
      </c>
      <c r="K157" s="204">
        <v>0</v>
      </c>
      <c r="L157" s="204">
        <v>0</v>
      </c>
      <c r="M157" s="204">
        <v>0</v>
      </c>
      <c r="N157" s="204">
        <v>0</v>
      </c>
      <c r="O157" s="204">
        <v>0</v>
      </c>
      <c r="P157" s="204">
        <v>0</v>
      </c>
      <c r="Q157" s="204">
        <v>0</v>
      </c>
      <c r="R157" s="204">
        <v>0</v>
      </c>
      <c r="S157" s="239">
        <v>0</v>
      </c>
      <c r="T157" s="319" t="e">
        <v>#DIV/0!</v>
      </c>
      <c r="U157" s="239">
        <v>0</v>
      </c>
      <c r="V157" s="239">
        <v>0</v>
      </c>
      <c r="W157" s="239">
        <v>0</v>
      </c>
      <c r="X157" s="239">
        <v>0</v>
      </c>
      <c r="Y157" s="239">
        <v>0</v>
      </c>
      <c r="Z157" s="239">
        <v>0</v>
      </c>
    </row>
    <row r="158" spans="1:26" x14ac:dyDescent="0.3">
      <c r="A158" s="322" t="s">
        <v>573</v>
      </c>
      <c r="B158" s="204">
        <v>0</v>
      </c>
      <c r="C158" s="204">
        <v>0</v>
      </c>
      <c r="D158" s="204">
        <v>0</v>
      </c>
      <c r="E158" s="204">
        <v>0</v>
      </c>
      <c r="F158" s="204">
        <v>0</v>
      </c>
      <c r="G158" s="204">
        <v>0</v>
      </c>
      <c r="H158" s="204">
        <v>0</v>
      </c>
      <c r="I158" s="204">
        <v>0</v>
      </c>
      <c r="J158" s="204">
        <v>0</v>
      </c>
      <c r="K158" s="204">
        <v>0</v>
      </c>
      <c r="L158" s="204">
        <v>0</v>
      </c>
      <c r="M158" s="204">
        <v>0</v>
      </c>
      <c r="N158" s="204">
        <v>0</v>
      </c>
      <c r="O158" s="204">
        <v>0</v>
      </c>
      <c r="P158" s="204">
        <v>0</v>
      </c>
      <c r="Q158" s="204">
        <v>0</v>
      </c>
      <c r="R158" s="204">
        <v>0</v>
      </c>
      <c r="S158" s="239">
        <v>0</v>
      </c>
      <c r="T158" s="319" t="e">
        <v>#DIV/0!</v>
      </c>
      <c r="U158" s="239">
        <v>0</v>
      </c>
      <c r="V158" s="239">
        <v>0</v>
      </c>
      <c r="W158" s="239">
        <v>0</v>
      </c>
      <c r="X158" s="239">
        <v>0</v>
      </c>
      <c r="Y158" s="239">
        <v>0</v>
      </c>
      <c r="Z158" s="239">
        <v>0</v>
      </c>
    </row>
    <row r="159" spans="1:26" x14ac:dyDescent="0.3">
      <c r="A159" s="322" t="s">
        <v>574</v>
      </c>
      <c r="B159" s="204">
        <v>0</v>
      </c>
      <c r="C159" s="204">
        <v>0</v>
      </c>
      <c r="D159" s="204">
        <v>0</v>
      </c>
      <c r="E159" s="204">
        <v>0</v>
      </c>
      <c r="F159" s="204">
        <v>0</v>
      </c>
      <c r="G159" s="204">
        <v>0</v>
      </c>
      <c r="H159" s="204">
        <v>0</v>
      </c>
      <c r="I159" s="204">
        <v>0</v>
      </c>
      <c r="J159" s="204">
        <v>0</v>
      </c>
      <c r="K159" s="204">
        <v>0</v>
      </c>
      <c r="L159" s="204">
        <v>0</v>
      </c>
      <c r="M159" s="204">
        <v>0</v>
      </c>
      <c r="N159" s="204">
        <v>0</v>
      </c>
      <c r="O159" s="204">
        <v>0</v>
      </c>
      <c r="P159" s="204">
        <v>0</v>
      </c>
      <c r="Q159" s="204">
        <v>0</v>
      </c>
      <c r="R159" s="204">
        <v>0</v>
      </c>
      <c r="S159" s="239">
        <v>0</v>
      </c>
      <c r="T159" s="319" t="e">
        <v>#DIV/0!</v>
      </c>
      <c r="U159" s="239">
        <v>0</v>
      </c>
      <c r="V159" s="239">
        <v>0</v>
      </c>
      <c r="W159" s="239">
        <v>0</v>
      </c>
      <c r="X159" s="239">
        <v>0</v>
      </c>
      <c r="Y159" s="239">
        <v>0</v>
      </c>
      <c r="Z159" s="239">
        <v>0</v>
      </c>
    </row>
    <row r="160" spans="1:26" x14ac:dyDescent="0.3">
      <c r="A160" s="322" t="s">
        <v>575</v>
      </c>
      <c r="B160" s="204">
        <v>0</v>
      </c>
      <c r="C160" s="204">
        <v>0</v>
      </c>
      <c r="D160" s="204">
        <v>0</v>
      </c>
      <c r="E160" s="204">
        <v>0</v>
      </c>
      <c r="F160" s="204">
        <v>0</v>
      </c>
      <c r="G160" s="204">
        <v>0</v>
      </c>
      <c r="H160" s="204">
        <v>0</v>
      </c>
      <c r="I160" s="204">
        <v>0</v>
      </c>
      <c r="J160" s="204">
        <v>0</v>
      </c>
      <c r="K160" s="204">
        <v>0</v>
      </c>
      <c r="L160" s="204">
        <v>0</v>
      </c>
      <c r="M160" s="204">
        <v>0</v>
      </c>
      <c r="N160" s="204">
        <v>0</v>
      </c>
      <c r="O160" s="204">
        <v>0</v>
      </c>
      <c r="P160" s="204">
        <v>0</v>
      </c>
      <c r="Q160" s="204">
        <v>0</v>
      </c>
      <c r="R160" s="204">
        <v>0</v>
      </c>
      <c r="S160" s="239">
        <v>0</v>
      </c>
      <c r="T160" s="319" t="e">
        <v>#DIV/0!</v>
      </c>
      <c r="U160" s="239">
        <v>0</v>
      </c>
      <c r="V160" s="239">
        <v>0</v>
      </c>
      <c r="W160" s="239">
        <v>0</v>
      </c>
      <c r="X160" s="239">
        <v>0</v>
      </c>
      <c r="Y160" s="239">
        <v>0</v>
      </c>
      <c r="Z160" s="239">
        <v>0</v>
      </c>
    </row>
    <row r="161" spans="1:26" x14ac:dyDescent="0.3">
      <c r="A161" s="322" t="s">
        <v>576</v>
      </c>
      <c r="B161" s="204">
        <v>0</v>
      </c>
      <c r="C161" s="204">
        <v>0</v>
      </c>
      <c r="D161" s="204">
        <v>0</v>
      </c>
      <c r="E161" s="204">
        <v>0</v>
      </c>
      <c r="F161" s="204">
        <v>0</v>
      </c>
      <c r="G161" s="204">
        <v>0</v>
      </c>
      <c r="H161" s="204">
        <v>0</v>
      </c>
      <c r="I161" s="204">
        <v>0</v>
      </c>
      <c r="J161" s="204">
        <v>0</v>
      </c>
      <c r="K161" s="204">
        <v>0</v>
      </c>
      <c r="L161" s="204">
        <v>0</v>
      </c>
      <c r="M161" s="204">
        <v>0</v>
      </c>
      <c r="N161" s="204">
        <v>0</v>
      </c>
      <c r="O161" s="204">
        <v>0</v>
      </c>
      <c r="P161" s="204">
        <v>0</v>
      </c>
      <c r="Q161" s="204">
        <v>0</v>
      </c>
      <c r="R161" s="204">
        <v>0</v>
      </c>
      <c r="S161" s="239">
        <v>0</v>
      </c>
      <c r="T161" s="319" t="e">
        <v>#DIV/0!</v>
      </c>
      <c r="U161" s="239">
        <v>0</v>
      </c>
      <c r="V161" s="239">
        <v>0</v>
      </c>
      <c r="W161" s="239">
        <v>0</v>
      </c>
      <c r="X161" s="239">
        <v>0</v>
      </c>
      <c r="Y161" s="239">
        <v>0</v>
      </c>
      <c r="Z161" s="239">
        <v>0</v>
      </c>
    </row>
    <row r="162" spans="1:26" x14ac:dyDescent="0.3">
      <c r="A162" s="322" t="s">
        <v>577</v>
      </c>
      <c r="B162" s="204">
        <v>0</v>
      </c>
      <c r="C162" s="204">
        <v>0</v>
      </c>
      <c r="D162" s="204">
        <v>0</v>
      </c>
      <c r="E162" s="204">
        <v>0</v>
      </c>
      <c r="F162" s="204">
        <v>0</v>
      </c>
      <c r="G162" s="204">
        <v>0</v>
      </c>
      <c r="H162" s="204">
        <v>0</v>
      </c>
      <c r="I162" s="204">
        <v>0</v>
      </c>
      <c r="J162" s="204">
        <v>0</v>
      </c>
      <c r="K162" s="204">
        <v>0</v>
      </c>
      <c r="L162" s="204">
        <v>0</v>
      </c>
      <c r="M162" s="204">
        <v>0</v>
      </c>
      <c r="N162" s="204">
        <v>0</v>
      </c>
      <c r="O162" s="204">
        <v>0</v>
      </c>
      <c r="P162" s="204">
        <v>0</v>
      </c>
      <c r="Q162" s="204">
        <v>0</v>
      </c>
      <c r="R162" s="204">
        <v>0</v>
      </c>
      <c r="S162" s="239">
        <v>0</v>
      </c>
      <c r="T162" s="319" t="e">
        <v>#DIV/0!</v>
      </c>
      <c r="U162" s="239">
        <v>0</v>
      </c>
      <c r="V162" s="239">
        <v>0</v>
      </c>
      <c r="W162" s="239">
        <v>0</v>
      </c>
      <c r="X162" s="239">
        <v>0</v>
      </c>
      <c r="Y162" s="239">
        <v>0</v>
      </c>
      <c r="Z162" s="239">
        <v>0</v>
      </c>
    </row>
    <row r="163" spans="1:26" x14ac:dyDescent="0.3">
      <c r="A163" s="322" t="s">
        <v>578</v>
      </c>
      <c r="B163" s="204">
        <v>0</v>
      </c>
      <c r="C163" s="204">
        <v>0</v>
      </c>
      <c r="D163" s="204">
        <v>0</v>
      </c>
      <c r="E163" s="204">
        <v>0</v>
      </c>
      <c r="F163" s="204">
        <v>0</v>
      </c>
      <c r="G163" s="204">
        <v>0</v>
      </c>
      <c r="H163" s="204">
        <v>0</v>
      </c>
      <c r="I163" s="204">
        <v>0</v>
      </c>
      <c r="J163" s="204">
        <v>0</v>
      </c>
      <c r="K163" s="204">
        <v>0</v>
      </c>
      <c r="L163" s="204">
        <v>0</v>
      </c>
      <c r="M163" s="204">
        <v>0</v>
      </c>
      <c r="N163" s="204">
        <v>0</v>
      </c>
      <c r="O163" s="204">
        <v>0</v>
      </c>
      <c r="P163" s="204">
        <v>0</v>
      </c>
      <c r="Q163" s="204">
        <v>0</v>
      </c>
      <c r="R163" s="204">
        <v>0</v>
      </c>
      <c r="S163" s="239">
        <v>0</v>
      </c>
      <c r="T163" s="319" t="e">
        <v>#DIV/0!</v>
      </c>
      <c r="U163" s="239">
        <v>0</v>
      </c>
      <c r="V163" s="239">
        <v>0</v>
      </c>
      <c r="W163" s="239">
        <v>0</v>
      </c>
      <c r="X163" s="239">
        <v>0</v>
      </c>
      <c r="Y163" s="239">
        <v>0</v>
      </c>
      <c r="Z163" s="239">
        <v>0</v>
      </c>
    </row>
    <row r="164" spans="1:26" x14ac:dyDescent="0.3">
      <c r="A164" s="322" t="s">
        <v>579</v>
      </c>
      <c r="B164" s="204">
        <v>0</v>
      </c>
      <c r="C164" s="204">
        <v>0</v>
      </c>
      <c r="D164" s="204">
        <v>0</v>
      </c>
      <c r="E164" s="204">
        <v>0</v>
      </c>
      <c r="F164" s="204">
        <v>0</v>
      </c>
      <c r="G164" s="204">
        <v>0</v>
      </c>
      <c r="H164" s="204">
        <v>0</v>
      </c>
      <c r="I164" s="204">
        <v>0</v>
      </c>
      <c r="J164" s="204">
        <v>0</v>
      </c>
      <c r="K164" s="204">
        <v>0</v>
      </c>
      <c r="L164" s="204">
        <v>0</v>
      </c>
      <c r="M164" s="204">
        <v>0</v>
      </c>
      <c r="N164" s="204">
        <v>0</v>
      </c>
      <c r="O164" s="204">
        <v>0</v>
      </c>
      <c r="P164" s="204">
        <v>0</v>
      </c>
      <c r="Q164" s="204">
        <v>0</v>
      </c>
      <c r="R164" s="204">
        <v>0</v>
      </c>
      <c r="S164" s="239">
        <v>0</v>
      </c>
      <c r="T164" s="319" t="e">
        <v>#DIV/0!</v>
      </c>
      <c r="U164" s="239">
        <v>0</v>
      </c>
      <c r="V164" s="239">
        <v>0</v>
      </c>
      <c r="W164" s="239">
        <v>0</v>
      </c>
      <c r="X164" s="239">
        <v>0</v>
      </c>
      <c r="Y164" s="239">
        <v>0</v>
      </c>
      <c r="Z164" s="239">
        <v>0</v>
      </c>
    </row>
    <row r="165" spans="1:26" x14ac:dyDescent="0.3">
      <c r="A165" s="322" t="s">
        <v>580</v>
      </c>
      <c r="B165" s="204">
        <v>0</v>
      </c>
      <c r="C165" s="204">
        <v>0</v>
      </c>
      <c r="D165" s="204">
        <v>0</v>
      </c>
      <c r="E165" s="204">
        <v>0</v>
      </c>
      <c r="F165" s="204">
        <v>0</v>
      </c>
      <c r="G165" s="204">
        <v>0</v>
      </c>
      <c r="H165" s="204">
        <v>0</v>
      </c>
      <c r="I165" s="204">
        <v>0</v>
      </c>
      <c r="J165" s="204">
        <v>0</v>
      </c>
      <c r="K165" s="204">
        <v>0</v>
      </c>
      <c r="L165" s="204">
        <v>0</v>
      </c>
      <c r="M165" s="204">
        <v>0</v>
      </c>
      <c r="N165" s="204">
        <v>0</v>
      </c>
      <c r="O165" s="204">
        <v>0</v>
      </c>
      <c r="P165" s="204">
        <v>0</v>
      </c>
      <c r="Q165" s="204">
        <v>0</v>
      </c>
      <c r="R165" s="204">
        <v>0</v>
      </c>
      <c r="S165" s="239">
        <v>0</v>
      </c>
      <c r="T165" s="319" t="e">
        <v>#DIV/0!</v>
      </c>
      <c r="U165" s="239">
        <v>0</v>
      </c>
      <c r="V165" s="239">
        <v>0</v>
      </c>
      <c r="W165" s="239">
        <v>0</v>
      </c>
      <c r="X165" s="239">
        <v>0</v>
      </c>
      <c r="Y165" s="239">
        <v>0</v>
      </c>
      <c r="Z165" s="239">
        <v>0</v>
      </c>
    </row>
    <row r="166" spans="1:26" x14ac:dyDescent="0.3">
      <c r="A166" s="314" t="s">
        <v>581</v>
      </c>
      <c r="B166" s="315">
        <v>0</v>
      </c>
      <c r="C166" s="315">
        <v>0</v>
      </c>
      <c r="D166" s="315">
        <v>0</v>
      </c>
      <c r="E166" s="315">
        <v>0</v>
      </c>
      <c r="F166" s="315">
        <v>0</v>
      </c>
      <c r="G166" s="315">
        <v>0</v>
      </c>
      <c r="H166" s="315">
        <v>0</v>
      </c>
      <c r="I166" s="315">
        <v>0</v>
      </c>
      <c r="J166" s="315">
        <v>0</v>
      </c>
      <c r="K166" s="315">
        <v>0</v>
      </c>
      <c r="L166" s="315">
        <v>0</v>
      </c>
      <c r="M166" s="315">
        <v>0</v>
      </c>
      <c r="N166" s="315">
        <v>0</v>
      </c>
      <c r="O166" s="315">
        <v>0</v>
      </c>
      <c r="P166" s="315">
        <v>0</v>
      </c>
      <c r="Q166" s="315">
        <v>0</v>
      </c>
      <c r="R166" s="315">
        <v>0</v>
      </c>
      <c r="S166" s="316">
        <v>0</v>
      </c>
      <c r="T166" s="317" t="e">
        <v>#DIV/0!</v>
      </c>
      <c r="U166" s="316">
        <v>0</v>
      </c>
      <c r="V166" s="316">
        <v>0</v>
      </c>
      <c r="W166" s="316">
        <v>0</v>
      </c>
      <c r="X166" s="316">
        <v>0</v>
      </c>
      <c r="Y166" s="316">
        <v>0</v>
      </c>
      <c r="Z166" s="316">
        <v>0</v>
      </c>
    </row>
    <row r="167" spans="1:26" x14ac:dyDescent="0.3">
      <c r="A167" s="322" t="s">
        <v>582</v>
      </c>
      <c r="B167" s="204">
        <v>0</v>
      </c>
      <c r="C167" s="204">
        <v>0</v>
      </c>
      <c r="D167" s="204">
        <v>0</v>
      </c>
      <c r="E167" s="204">
        <v>0</v>
      </c>
      <c r="F167" s="204">
        <v>0</v>
      </c>
      <c r="G167" s="204">
        <v>0</v>
      </c>
      <c r="H167" s="204">
        <v>0</v>
      </c>
      <c r="I167" s="204">
        <v>0</v>
      </c>
      <c r="J167" s="204">
        <v>0</v>
      </c>
      <c r="K167" s="204">
        <v>0</v>
      </c>
      <c r="L167" s="204">
        <v>0</v>
      </c>
      <c r="M167" s="204">
        <v>0</v>
      </c>
      <c r="N167" s="204">
        <v>0</v>
      </c>
      <c r="O167" s="204">
        <v>0</v>
      </c>
      <c r="P167" s="204">
        <v>0</v>
      </c>
      <c r="Q167" s="204">
        <v>0</v>
      </c>
      <c r="R167" s="204">
        <v>0</v>
      </c>
      <c r="S167" s="239">
        <v>0</v>
      </c>
      <c r="T167" s="319" t="e">
        <v>#DIV/0!</v>
      </c>
      <c r="U167" s="239">
        <v>0</v>
      </c>
      <c r="V167" s="239">
        <v>0</v>
      </c>
      <c r="W167" s="239">
        <v>0</v>
      </c>
      <c r="X167" s="239">
        <v>0</v>
      </c>
      <c r="Y167" s="239">
        <v>0</v>
      </c>
      <c r="Z167" s="239">
        <v>0</v>
      </c>
    </row>
    <row r="168" spans="1:26" x14ac:dyDescent="0.3">
      <c r="A168" s="322" t="s">
        <v>583</v>
      </c>
      <c r="B168" s="204">
        <v>0</v>
      </c>
      <c r="C168" s="204">
        <v>0</v>
      </c>
      <c r="D168" s="204">
        <v>0</v>
      </c>
      <c r="E168" s="204">
        <v>0</v>
      </c>
      <c r="F168" s="204">
        <v>0</v>
      </c>
      <c r="G168" s="204">
        <v>0</v>
      </c>
      <c r="H168" s="204">
        <v>0</v>
      </c>
      <c r="I168" s="204">
        <v>0</v>
      </c>
      <c r="J168" s="204">
        <v>0</v>
      </c>
      <c r="K168" s="204">
        <v>0</v>
      </c>
      <c r="L168" s="204">
        <v>0</v>
      </c>
      <c r="M168" s="204">
        <v>0</v>
      </c>
      <c r="N168" s="204">
        <v>0</v>
      </c>
      <c r="O168" s="204">
        <v>0</v>
      </c>
      <c r="P168" s="204">
        <v>0</v>
      </c>
      <c r="Q168" s="204">
        <v>0</v>
      </c>
      <c r="R168" s="204">
        <v>0</v>
      </c>
      <c r="S168" s="239">
        <v>0</v>
      </c>
      <c r="T168" s="319" t="e">
        <v>#DIV/0!</v>
      </c>
      <c r="U168" s="239">
        <v>0</v>
      </c>
      <c r="V168" s="239">
        <v>0</v>
      </c>
      <c r="W168" s="239">
        <v>0</v>
      </c>
      <c r="X168" s="239">
        <v>0</v>
      </c>
      <c r="Y168" s="239">
        <v>0</v>
      </c>
      <c r="Z168" s="239">
        <v>0</v>
      </c>
    </row>
    <row r="169" spans="1:26" x14ac:dyDescent="0.3">
      <c r="A169" s="322" t="s">
        <v>584</v>
      </c>
      <c r="B169" s="204">
        <v>0</v>
      </c>
      <c r="C169" s="204">
        <v>0</v>
      </c>
      <c r="D169" s="204">
        <v>0</v>
      </c>
      <c r="E169" s="204">
        <v>0</v>
      </c>
      <c r="F169" s="204">
        <v>0</v>
      </c>
      <c r="G169" s="204">
        <v>0</v>
      </c>
      <c r="H169" s="204">
        <v>0</v>
      </c>
      <c r="I169" s="204">
        <v>0</v>
      </c>
      <c r="J169" s="204">
        <v>0</v>
      </c>
      <c r="K169" s="204">
        <v>0</v>
      </c>
      <c r="L169" s="204">
        <v>0</v>
      </c>
      <c r="M169" s="204">
        <v>0</v>
      </c>
      <c r="N169" s="204">
        <v>0</v>
      </c>
      <c r="O169" s="204">
        <v>0</v>
      </c>
      <c r="P169" s="204">
        <v>0</v>
      </c>
      <c r="Q169" s="204">
        <v>0</v>
      </c>
      <c r="R169" s="204">
        <v>0</v>
      </c>
      <c r="S169" s="239">
        <v>0</v>
      </c>
      <c r="T169" s="319" t="e">
        <v>#DIV/0!</v>
      </c>
      <c r="U169" s="239">
        <v>0</v>
      </c>
      <c r="V169" s="239">
        <v>0</v>
      </c>
      <c r="W169" s="239">
        <v>0</v>
      </c>
      <c r="X169" s="239">
        <v>0</v>
      </c>
      <c r="Y169" s="239">
        <v>0</v>
      </c>
      <c r="Z169" s="239">
        <v>0</v>
      </c>
    </row>
    <row r="170" spans="1:26" x14ac:dyDescent="0.3">
      <c r="A170" s="308" t="s">
        <v>585</v>
      </c>
      <c r="B170" s="309">
        <v>0</v>
      </c>
      <c r="C170" s="309">
        <v>0</v>
      </c>
      <c r="D170" s="309">
        <v>0</v>
      </c>
      <c r="E170" s="309">
        <v>0</v>
      </c>
      <c r="F170" s="309">
        <v>0</v>
      </c>
      <c r="G170" s="309">
        <v>0</v>
      </c>
      <c r="H170" s="309">
        <v>0</v>
      </c>
      <c r="I170" s="309">
        <v>0</v>
      </c>
      <c r="J170" s="309">
        <v>0</v>
      </c>
      <c r="K170" s="309">
        <v>0</v>
      </c>
      <c r="L170" s="309">
        <v>0</v>
      </c>
      <c r="M170" s="309">
        <v>0</v>
      </c>
      <c r="N170" s="309">
        <v>0</v>
      </c>
      <c r="O170" s="309">
        <v>0</v>
      </c>
      <c r="P170" s="309">
        <v>0</v>
      </c>
      <c r="Q170" s="309">
        <v>0</v>
      </c>
      <c r="R170" s="309">
        <v>0</v>
      </c>
      <c r="S170" s="310">
        <v>0</v>
      </c>
      <c r="T170" s="311" t="e">
        <v>#DIV/0!</v>
      </c>
      <c r="U170" s="310">
        <v>0</v>
      </c>
      <c r="V170" s="310">
        <v>0</v>
      </c>
      <c r="W170" s="310">
        <v>0</v>
      </c>
      <c r="X170" s="310">
        <v>0</v>
      </c>
      <c r="Y170" s="310">
        <v>0</v>
      </c>
      <c r="Z170" s="310">
        <v>0</v>
      </c>
    </row>
    <row r="171" spans="1:26" x14ac:dyDescent="0.3">
      <c r="A171" s="314" t="s">
        <v>586</v>
      </c>
      <c r="B171" s="315">
        <v>0</v>
      </c>
      <c r="C171" s="315">
        <v>0</v>
      </c>
      <c r="D171" s="315">
        <v>0</v>
      </c>
      <c r="E171" s="315">
        <v>0</v>
      </c>
      <c r="F171" s="315">
        <v>0</v>
      </c>
      <c r="G171" s="315">
        <v>0</v>
      </c>
      <c r="H171" s="315">
        <v>0</v>
      </c>
      <c r="I171" s="315">
        <v>0</v>
      </c>
      <c r="J171" s="315">
        <v>0</v>
      </c>
      <c r="K171" s="315">
        <v>0</v>
      </c>
      <c r="L171" s="315">
        <v>0</v>
      </c>
      <c r="M171" s="315">
        <v>0</v>
      </c>
      <c r="N171" s="315">
        <v>0</v>
      </c>
      <c r="O171" s="315">
        <v>0</v>
      </c>
      <c r="P171" s="315">
        <v>0</v>
      </c>
      <c r="Q171" s="315">
        <v>0</v>
      </c>
      <c r="R171" s="315">
        <v>0</v>
      </c>
      <c r="S171" s="316">
        <v>0</v>
      </c>
      <c r="T171" s="317" t="e">
        <v>#DIV/0!</v>
      </c>
      <c r="U171" s="316">
        <v>0</v>
      </c>
      <c r="V171" s="316">
        <v>0</v>
      </c>
      <c r="W171" s="316">
        <v>0</v>
      </c>
      <c r="X171" s="316">
        <v>0</v>
      </c>
      <c r="Y171" s="316">
        <v>0</v>
      </c>
      <c r="Z171" s="316">
        <v>0</v>
      </c>
    </row>
    <row r="172" spans="1:26" x14ac:dyDescent="0.3">
      <c r="A172" s="322" t="s">
        <v>587</v>
      </c>
      <c r="B172" s="323">
        <v>0</v>
      </c>
      <c r="C172" s="323">
        <v>0</v>
      </c>
      <c r="D172" s="323">
        <v>0</v>
      </c>
      <c r="E172" s="323">
        <v>0</v>
      </c>
      <c r="F172" s="323">
        <v>0</v>
      </c>
      <c r="G172" s="323">
        <v>0</v>
      </c>
      <c r="H172" s="323">
        <v>0</v>
      </c>
      <c r="I172" s="323">
        <v>0</v>
      </c>
      <c r="J172" s="323">
        <v>0</v>
      </c>
      <c r="K172" s="323">
        <v>0</v>
      </c>
      <c r="L172" s="323">
        <v>0</v>
      </c>
      <c r="M172" s="323">
        <v>0</v>
      </c>
      <c r="N172" s="323">
        <v>0</v>
      </c>
      <c r="O172" s="323">
        <v>0</v>
      </c>
      <c r="P172" s="323">
        <v>0</v>
      </c>
      <c r="Q172" s="323">
        <v>0</v>
      </c>
      <c r="R172" s="323">
        <v>0</v>
      </c>
      <c r="S172" s="239">
        <v>0</v>
      </c>
      <c r="T172" s="319" t="e">
        <v>#DIV/0!</v>
      </c>
      <c r="U172" s="239">
        <v>0</v>
      </c>
      <c r="V172" s="239">
        <v>0</v>
      </c>
      <c r="W172" s="239">
        <v>0</v>
      </c>
      <c r="X172" s="239">
        <v>0</v>
      </c>
      <c r="Y172" s="239">
        <v>0</v>
      </c>
      <c r="Z172" s="239">
        <v>0</v>
      </c>
    </row>
    <row r="173" spans="1:26" x14ac:dyDescent="0.3">
      <c r="A173" s="324" t="s">
        <v>588</v>
      </c>
      <c r="B173" s="204">
        <v>0</v>
      </c>
      <c r="C173" s="204">
        <v>0</v>
      </c>
      <c r="D173" s="204">
        <v>0</v>
      </c>
      <c r="E173" s="204">
        <v>0</v>
      </c>
      <c r="F173" s="204">
        <v>0</v>
      </c>
      <c r="G173" s="204">
        <v>0</v>
      </c>
      <c r="H173" s="204">
        <v>0</v>
      </c>
      <c r="I173" s="204">
        <v>0</v>
      </c>
      <c r="J173" s="204">
        <v>0</v>
      </c>
      <c r="K173" s="204">
        <v>0</v>
      </c>
      <c r="L173" s="204">
        <v>0</v>
      </c>
      <c r="M173" s="204">
        <v>0</v>
      </c>
      <c r="N173" s="204">
        <v>0</v>
      </c>
      <c r="O173" s="204">
        <v>0</v>
      </c>
      <c r="P173" s="204">
        <v>0</v>
      </c>
      <c r="Q173" s="204">
        <v>0</v>
      </c>
      <c r="R173" s="204">
        <v>0</v>
      </c>
      <c r="S173" s="239">
        <v>0</v>
      </c>
      <c r="T173" s="319" t="e">
        <v>#DIV/0!</v>
      </c>
      <c r="U173" s="239">
        <v>0</v>
      </c>
      <c r="V173" s="239">
        <v>0</v>
      </c>
      <c r="W173" s="239">
        <v>0</v>
      </c>
      <c r="X173" s="239">
        <v>0</v>
      </c>
      <c r="Y173" s="239">
        <v>0</v>
      </c>
      <c r="Z173" s="239">
        <v>0</v>
      </c>
    </row>
    <row r="174" spans="1:26" x14ac:dyDescent="0.3">
      <c r="A174" s="324" t="s">
        <v>589</v>
      </c>
      <c r="B174" s="204">
        <v>0</v>
      </c>
      <c r="C174" s="204">
        <v>0</v>
      </c>
      <c r="D174" s="204">
        <v>0</v>
      </c>
      <c r="E174" s="204">
        <v>0</v>
      </c>
      <c r="F174" s="204">
        <v>0</v>
      </c>
      <c r="G174" s="204">
        <v>0</v>
      </c>
      <c r="H174" s="204">
        <v>0</v>
      </c>
      <c r="I174" s="204">
        <v>0</v>
      </c>
      <c r="J174" s="204">
        <v>0</v>
      </c>
      <c r="K174" s="204">
        <v>0</v>
      </c>
      <c r="L174" s="204">
        <v>0</v>
      </c>
      <c r="M174" s="204">
        <v>0</v>
      </c>
      <c r="N174" s="204">
        <v>0</v>
      </c>
      <c r="O174" s="204">
        <v>0</v>
      </c>
      <c r="P174" s="204">
        <v>0</v>
      </c>
      <c r="Q174" s="204">
        <v>0</v>
      </c>
      <c r="R174" s="204">
        <v>0</v>
      </c>
      <c r="S174" s="239">
        <v>0</v>
      </c>
      <c r="T174" s="319" t="e">
        <v>#DIV/0!</v>
      </c>
      <c r="U174" s="239">
        <v>0</v>
      </c>
      <c r="V174" s="239">
        <v>0</v>
      </c>
      <c r="W174" s="239">
        <v>0</v>
      </c>
      <c r="X174" s="239">
        <v>0</v>
      </c>
      <c r="Y174" s="239">
        <v>0</v>
      </c>
      <c r="Z174" s="239">
        <v>0</v>
      </c>
    </row>
    <row r="175" spans="1:26" x14ac:dyDescent="0.3">
      <c r="A175" s="322" t="s">
        <v>590</v>
      </c>
      <c r="B175" s="204">
        <v>0</v>
      </c>
      <c r="C175" s="204">
        <v>0</v>
      </c>
      <c r="D175" s="204">
        <v>0</v>
      </c>
      <c r="E175" s="204">
        <v>0</v>
      </c>
      <c r="F175" s="204">
        <v>0</v>
      </c>
      <c r="G175" s="204">
        <v>0</v>
      </c>
      <c r="H175" s="204">
        <v>0</v>
      </c>
      <c r="I175" s="204">
        <v>0</v>
      </c>
      <c r="J175" s="204">
        <v>0</v>
      </c>
      <c r="K175" s="204">
        <v>0</v>
      </c>
      <c r="L175" s="204">
        <v>0</v>
      </c>
      <c r="M175" s="204">
        <v>0</v>
      </c>
      <c r="N175" s="204">
        <v>0</v>
      </c>
      <c r="O175" s="204">
        <v>0</v>
      </c>
      <c r="P175" s="204">
        <v>0</v>
      </c>
      <c r="Q175" s="204">
        <v>0</v>
      </c>
      <c r="R175" s="204">
        <v>0</v>
      </c>
      <c r="S175" s="239">
        <v>0</v>
      </c>
      <c r="T175" s="319" t="e">
        <v>#DIV/0!</v>
      </c>
      <c r="U175" s="239">
        <v>0</v>
      </c>
      <c r="V175" s="239">
        <v>0</v>
      </c>
      <c r="W175" s="239">
        <v>0</v>
      </c>
      <c r="X175" s="239">
        <v>0</v>
      </c>
      <c r="Y175" s="239">
        <v>0</v>
      </c>
      <c r="Z175" s="239">
        <v>0</v>
      </c>
    </row>
    <row r="176" spans="1:26" x14ac:dyDescent="0.3">
      <c r="A176" s="322" t="s">
        <v>591</v>
      </c>
      <c r="B176" s="204">
        <v>0</v>
      </c>
      <c r="C176" s="204">
        <v>0</v>
      </c>
      <c r="D176" s="204">
        <v>0</v>
      </c>
      <c r="E176" s="204">
        <v>0</v>
      </c>
      <c r="F176" s="204">
        <v>0</v>
      </c>
      <c r="G176" s="204">
        <v>0</v>
      </c>
      <c r="H176" s="204">
        <v>0</v>
      </c>
      <c r="I176" s="204">
        <v>0</v>
      </c>
      <c r="J176" s="204">
        <v>0</v>
      </c>
      <c r="K176" s="204">
        <v>0</v>
      </c>
      <c r="L176" s="204">
        <v>0</v>
      </c>
      <c r="M176" s="204">
        <v>0</v>
      </c>
      <c r="N176" s="204">
        <v>0</v>
      </c>
      <c r="O176" s="204">
        <v>0</v>
      </c>
      <c r="P176" s="204">
        <v>0</v>
      </c>
      <c r="Q176" s="204">
        <v>0</v>
      </c>
      <c r="R176" s="204">
        <v>0</v>
      </c>
      <c r="S176" s="239">
        <v>0</v>
      </c>
      <c r="T176" s="319" t="e">
        <v>#DIV/0!</v>
      </c>
      <c r="U176" s="239">
        <v>0</v>
      </c>
      <c r="V176" s="239">
        <v>0</v>
      </c>
      <c r="W176" s="239">
        <v>0</v>
      </c>
      <c r="X176" s="239">
        <v>0</v>
      </c>
      <c r="Y176" s="239">
        <v>0</v>
      </c>
      <c r="Z176" s="239">
        <v>0</v>
      </c>
    </row>
    <row r="177" spans="1:26" x14ac:dyDescent="0.3">
      <c r="A177" s="322" t="s">
        <v>592</v>
      </c>
      <c r="B177" s="204">
        <v>0</v>
      </c>
      <c r="C177" s="204">
        <v>0</v>
      </c>
      <c r="D177" s="204">
        <v>0</v>
      </c>
      <c r="E177" s="204">
        <v>0</v>
      </c>
      <c r="F177" s="204">
        <v>0</v>
      </c>
      <c r="G177" s="204">
        <v>0</v>
      </c>
      <c r="H177" s="204">
        <v>0</v>
      </c>
      <c r="I177" s="204">
        <v>0</v>
      </c>
      <c r="J177" s="204">
        <v>0</v>
      </c>
      <c r="K177" s="204">
        <v>0</v>
      </c>
      <c r="L177" s="204">
        <v>0</v>
      </c>
      <c r="M177" s="204">
        <v>0</v>
      </c>
      <c r="N177" s="204">
        <v>0</v>
      </c>
      <c r="O177" s="204">
        <v>0</v>
      </c>
      <c r="P177" s="204">
        <v>0</v>
      </c>
      <c r="Q177" s="204">
        <v>0</v>
      </c>
      <c r="R177" s="204">
        <v>0</v>
      </c>
      <c r="S177" s="239">
        <v>0</v>
      </c>
      <c r="T177" s="319" t="e">
        <v>#DIV/0!</v>
      </c>
      <c r="U177" s="239">
        <v>0</v>
      </c>
      <c r="V177" s="239">
        <v>0</v>
      </c>
      <c r="W177" s="239">
        <v>0</v>
      </c>
      <c r="X177" s="239">
        <v>0</v>
      </c>
      <c r="Y177" s="239">
        <v>0</v>
      </c>
      <c r="Z177" s="239">
        <v>0</v>
      </c>
    </row>
    <row r="178" spans="1:26" x14ac:dyDescent="0.3">
      <c r="A178" s="314" t="s">
        <v>593</v>
      </c>
      <c r="B178" s="315">
        <v>0</v>
      </c>
      <c r="C178" s="315">
        <v>0</v>
      </c>
      <c r="D178" s="315">
        <v>0</v>
      </c>
      <c r="E178" s="315">
        <v>0</v>
      </c>
      <c r="F178" s="315">
        <v>0</v>
      </c>
      <c r="G178" s="315">
        <v>0</v>
      </c>
      <c r="H178" s="315">
        <v>0</v>
      </c>
      <c r="I178" s="315">
        <v>0</v>
      </c>
      <c r="J178" s="315">
        <v>0</v>
      </c>
      <c r="K178" s="315">
        <v>0</v>
      </c>
      <c r="L178" s="315">
        <v>0</v>
      </c>
      <c r="M178" s="315">
        <v>0</v>
      </c>
      <c r="N178" s="315">
        <v>0</v>
      </c>
      <c r="O178" s="315">
        <v>0</v>
      </c>
      <c r="P178" s="315">
        <v>0</v>
      </c>
      <c r="Q178" s="315">
        <v>0</v>
      </c>
      <c r="R178" s="315">
        <v>0</v>
      </c>
      <c r="S178" s="316">
        <v>0</v>
      </c>
      <c r="T178" s="317" t="e">
        <v>#DIV/0!</v>
      </c>
      <c r="U178" s="316">
        <v>0</v>
      </c>
      <c r="V178" s="316">
        <v>0</v>
      </c>
      <c r="W178" s="316">
        <v>0</v>
      </c>
      <c r="X178" s="316">
        <v>0</v>
      </c>
      <c r="Y178" s="316">
        <v>0</v>
      </c>
      <c r="Z178" s="316">
        <v>0</v>
      </c>
    </row>
    <row r="179" spans="1:26" x14ac:dyDescent="0.3">
      <c r="A179" s="322" t="s">
        <v>594</v>
      </c>
      <c r="B179" s="204">
        <v>0</v>
      </c>
      <c r="C179" s="204">
        <v>0</v>
      </c>
      <c r="D179" s="204">
        <v>0</v>
      </c>
      <c r="E179" s="204">
        <v>0</v>
      </c>
      <c r="F179" s="204">
        <v>0</v>
      </c>
      <c r="G179" s="204">
        <v>0</v>
      </c>
      <c r="H179" s="204">
        <v>0</v>
      </c>
      <c r="I179" s="204">
        <v>0</v>
      </c>
      <c r="J179" s="204">
        <v>0</v>
      </c>
      <c r="K179" s="204">
        <v>0</v>
      </c>
      <c r="L179" s="204">
        <v>0</v>
      </c>
      <c r="M179" s="204">
        <v>0</v>
      </c>
      <c r="N179" s="204">
        <v>0</v>
      </c>
      <c r="O179" s="204">
        <v>0</v>
      </c>
      <c r="P179" s="204">
        <v>0</v>
      </c>
      <c r="Q179" s="204">
        <v>0</v>
      </c>
      <c r="R179" s="204">
        <v>0</v>
      </c>
      <c r="S179" s="239">
        <v>0</v>
      </c>
      <c r="T179" s="319" t="e">
        <v>#DIV/0!</v>
      </c>
      <c r="U179" s="239">
        <v>0</v>
      </c>
      <c r="V179" s="239">
        <v>0</v>
      </c>
      <c r="W179" s="239">
        <v>0</v>
      </c>
      <c r="X179" s="239">
        <v>0</v>
      </c>
      <c r="Y179" s="239">
        <v>0</v>
      </c>
      <c r="Z179" s="239">
        <v>0</v>
      </c>
    </row>
    <row r="180" spans="1:26" x14ac:dyDescent="0.3">
      <c r="A180" s="322" t="s">
        <v>595</v>
      </c>
      <c r="B180" s="204">
        <v>0</v>
      </c>
      <c r="C180" s="204">
        <v>0</v>
      </c>
      <c r="D180" s="204">
        <v>0</v>
      </c>
      <c r="E180" s="204">
        <v>0</v>
      </c>
      <c r="F180" s="204">
        <v>0</v>
      </c>
      <c r="G180" s="204">
        <v>0</v>
      </c>
      <c r="H180" s="204">
        <v>0</v>
      </c>
      <c r="I180" s="204">
        <v>0</v>
      </c>
      <c r="J180" s="204">
        <v>0</v>
      </c>
      <c r="K180" s="204">
        <v>0</v>
      </c>
      <c r="L180" s="204">
        <v>0</v>
      </c>
      <c r="M180" s="204">
        <v>0</v>
      </c>
      <c r="N180" s="204">
        <v>0</v>
      </c>
      <c r="O180" s="204">
        <v>0</v>
      </c>
      <c r="P180" s="204">
        <v>0</v>
      </c>
      <c r="Q180" s="204">
        <v>0</v>
      </c>
      <c r="R180" s="204">
        <v>0</v>
      </c>
      <c r="S180" s="239">
        <v>0</v>
      </c>
      <c r="T180" s="319" t="e">
        <v>#DIV/0!</v>
      </c>
      <c r="U180" s="239">
        <v>0</v>
      </c>
      <c r="V180" s="239">
        <v>0</v>
      </c>
      <c r="W180" s="239">
        <v>0</v>
      </c>
      <c r="X180" s="239">
        <v>0</v>
      </c>
      <c r="Y180" s="239">
        <v>0</v>
      </c>
      <c r="Z180" s="239">
        <v>0</v>
      </c>
    </row>
    <row r="181" spans="1:26" x14ac:dyDescent="0.3">
      <c r="A181" s="322" t="s">
        <v>596</v>
      </c>
      <c r="B181" s="204">
        <v>0</v>
      </c>
      <c r="C181" s="204">
        <v>0</v>
      </c>
      <c r="D181" s="204">
        <v>0</v>
      </c>
      <c r="E181" s="204">
        <v>0</v>
      </c>
      <c r="F181" s="204">
        <v>0</v>
      </c>
      <c r="G181" s="204">
        <v>0</v>
      </c>
      <c r="H181" s="204">
        <v>0</v>
      </c>
      <c r="I181" s="204">
        <v>0</v>
      </c>
      <c r="J181" s="204">
        <v>0</v>
      </c>
      <c r="K181" s="204">
        <v>0</v>
      </c>
      <c r="L181" s="204">
        <v>0</v>
      </c>
      <c r="M181" s="204">
        <v>0</v>
      </c>
      <c r="N181" s="204">
        <v>0</v>
      </c>
      <c r="O181" s="204">
        <v>0</v>
      </c>
      <c r="P181" s="204">
        <v>0</v>
      </c>
      <c r="Q181" s="204">
        <v>0</v>
      </c>
      <c r="R181" s="204">
        <v>0</v>
      </c>
      <c r="S181" s="239">
        <v>0</v>
      </c>
      <c r="T181" s="319" t="e">
        <v>#DIV/0!</v>
      </c>
      <c r="U181" s="239">
        <v>0</v>
      </c>
      <c r="V181" s="239">
        <v>0</v>
      </c>
      <c r="W181" s="239">
        <v>0</v>
      </c>
      <c r="X181" s="239">
        <v>0</v>
      </c>
      <c r="Y181" s="239">
        <v>0</v>
      </c>
      <c r="Z181" s="239">
        <v>0</v>
      </c>
    </row>
    <row r="182" spans="1:26" x14ac:dyDescent="0.3">
      <c r="A182" s="314" t="s">
        <v>597</v>
      </c>
      <c r="B182" s="315">
        <v>0</v>
      </c>
      <c r="C182" s="315">
        <v>0</v>
      </c>
      <c r="D182" s="315">
        <v>0</v>
      </c>
      <c r="E182" s="315">
        <v>0</v>
      </c>
      <c r="F182" s="315">
        <v>0</v>
      </c>
      <c r="G182" s="315">
        <v>0</v>
      </c>
      <c r="H182" s="315">
        <v>0</v>
      </c>
      <c r="I182" s="315">
        <v>0</v>
      </c>
      <c r="J182" s="315">
        <v>0</v>
      </c>
      <c r="K182" s="315">
        <v>0</v>
      </c>
      <c r="L182" s="315">
        <v>0</v>
      </c>
      <c r="M182" s="315">
        <v>0</v>
      </c>
      <c r="N182" s="315">
        <v>0</v>
      </c>
      <c r="O182" s="315">
        <v>0</v>
      </c>
      <c r="P182" s="315">
        <v>0</v>
      </c>
      <c r="Q182" s="315">
        <v>0</v>
      </c>
      <c r="R182" s="315">
        <v>0</v>
      </c>
      <c r="S182" s="316">
        <v>0</v>
      </c>
      <c r="T182" s="317" t="e">
        <v>#DIV/0!</v>
      </c>
      <c r="U182" s="316">
        <v>0</v>
      </c>
      <c r="V182" s="316">
        <v>0</v>
      </c>
      <c r="W182" s="316">
        <v>0</v>
      </c>
      <c r="X182" s="316">
        <v>0</v>
      </c>
      <c r="Y182" s="316">
        <v>0</v>
      </c>
      <c r="Z182" s="316">
        <v>0</v>
      </c>
    </row>
    <row r="183" spans="1:26" x14ac:dyDescent="0.3">
      <c r="A183" s="322" t="s">
        <v>598</v>
      </c>
      <c r="B183" s="204">
        <v>0</v>
      </c>
      <c r="C183" s="204">
        <v>0</v>
      </c>
      <c r="D183" s="204">
        <v>0</v>
      </c>
      <c r="E183" s="204">
        <v>0</v>
      </c>
      <c r="F183" s="204">
        <v>0</v>
      </c>
      <c r="G183" s="204">
        <v>0</v>
      </c>
      <c r="H183" s="204">
        <v>0</v>
      </c>
      <c r="I183" s="204">
        <v>0</v>
      </c>
      <c r="J183" s="204">
        <v>0</v>
      </c>
      <c r="K183" s="204">
        <v>0</v>
      </c>
      <c r="L183" s="204">
        <v>0</v>
      </c>
      <c r="M183" s="204">
        <v>0</v>
      </c>
      <c r="N183" s="204">
        <v>0</v>
      </c>
      <c r="O183" s="204">
        <v>0</v>
      </c>
      <c r="P183" s="204">
        <v>0</v>
      </c>
      <c r="Q183" s="204">
        <v>0</v>
      </c>
      <c r="R183" s="204">
        <v>0</v>
      </c>
      <c r="S183" s="239">
        <v>0</v>
      </c>
      <c r="T183" s="319" t="e">
        <v>#DIV/0!</v>
      </c>
      <c r="U183" s="239">
        <v>0</v>
      </c>
      <c r="V183" s="239">
        <v>0</v>
      </c>
      <c r="W183" s="239">
        <v>0</v>
      </c>
      <c r="X183" s="239">
        <v>0</v>
      </c>
      <c r="Y183" s="239">
        <v>0</v>
      </c>
      <c r="Z183" s="239">
        <v>0</v>
      </c>
    </row>
    <row r="184" spans="1:26" x14ac:dyDescent="0.3">
      <c r="A184" s="322" t="s">
        <v>599</v>
      </c>
      <c r="B184" s="204">
        <v>0</v>
      </c>
      <c r="C184" s="204">
        <v>0</v>
      </c>
      <c r="D184" s="204">
        <v>0</v>
      </c>
      <c r="E184" s="204">
        <v>0</v>
      </c>
      <c r="F184" s="204">
        <v>0</v>
      </c>
      <c r="G184" s="204">
        <v>0</v>
      </c>
      <c r="H184" s="204">
        <v>0</v>
      </c>
      <c r="I184" s="204">
        <v>0</v>
      </c>
      <c r="J184" s="204">
        <v>0</v>
      </c>
      <c r="K184" s="204">
        <v>0</v>
      </c>
      <c r="L184" s="204">
        <v>0</v>
      </c>
      <c r="M184" s="204">
        <v>0</v>
      </c>
      <c r="N184" s="204">
        <v>0</v>
      </c>
      <c r="O184" s="204">
        <v>0</v>
      </c>
      <c r="P184" s="204">
        <v>0</v>
      </c>
      <c r="Q184" s="204">
        <v>0</v>
      </c>
      <c r="R184" s="204">
        <v>0</v>
      </c>
      <c r="S184" s="239">
        <v>0</v>
      </c>
      <c r="T184" s="319" t="e">
        <v>#DIV/0!</v>
      </c>
      <c r="U184" s="239">
        <v>0</v>
      </c>
      <c r="V184" s="239">
        <v>0</v>
      </c>
      <c r="W184" s="239">
        <v>0</v>
      </c>
      <c r="X184" s="239">
        <v>0</v>
      </c>
      <c r="Y184" s="239">
        <v>0</v>
      </c>
      <c r="Z184" s="239">
        <v>0</v>
      </c>
    </row>
    <row r="185" spans="1:26" x14ac:dyDescent="0.3">
      <c r="A185" s="322" t="s">
        <v>600</v>
      </c>
      <c r="B185" s="204">
        <v>0</v>
      </c>
      <c r="C185" s="204">
        <v>0</v>
      </c>
      <c r="D185" s="204">
        <v>0</v>
      </c>
      <c r="E185" s="204">
        <v>0</v>
      </c>
      <c r="F185" s="204">
        <v>0</v>
      </c>
      <c r="G185" s="204">
        <v>0</v>
      </c>
      <c r="H185" s="204">
        <v>0</v>
      </c>
      <c r="I185" s="204">
        <v>0</v>
      </c>
      <c r="J185" s="204">
        <v>0</v>
      </c>
      <c r="K185" s="204">
        <v>0</v>
      </c>
      <c r="L185" s="204">
        <v>0</v>
      </c>
      <c r="M185" s="204">
        <v>0</v>
      </c>
      <c r="N185" s="204">
        <v>0</v>
      </c>
      <c r="O185" s="204">
        <v>0</v>
      </c>
      <c r="P185" s="204">
        <v>0</v>
      </c>
      <c r="Q185" s="204">
        <v>0</v>
      </c>
      <c r="R185" s="204">
        <v>0</v>
      </c>
      <c r="S185" s="239">
        <v>0</v>
      </c>
      <c r="T185" s="319" t="e">
        <v>#DIV/0!</v>
      </c>
      <c r="U185" s="239">
        <v>0</v>
      </c>
      <c r="V185" s="239">
        <v>0</v>
      </c>
      <c r="W185" s="239">
        <v>0</v>
      </c>
      <c r="X185" s="239">
        <v>0</v>
      </c>
      <c r="Y185" s="239">
        <v>0</v>
      </c>
      <c r="Z185" s="239">
        <v>0</v>
      </c>
    </row>
    <row r="186" spans="1:26" x14ac:dyDescent="0.3">
      <c r="A186" s="322" t="s">
        <v>601</v>
      </c>
      <c r="B186" s="204">
        <v>0</v>
      </c>
      <c r="C186" s="204">
        <v>0</v>
      </c>
      <c r="D186" s="204">
        <v>0</v>
      </c>
      <c r="E186" s="204">
        <v>0</v>
      </c>
      <c r="F186" s="204">
        <v>0</v>
      </c>
      <c r="G186" s="204">
        <v>0</v>
      </c>
      <c r="H186" s="204">
        <v>0</v>
      </c>
      <c r="I186" s="204">
        <v>0</v>
      </c>
      <c r="J186" s="204">
        <v>0</v>
      </c>
      <c r="K186" s="204">
        <v>0</v>
      </c>
      <c r="L186" s="204">
        <v>0</v>
      </c>
      <c r="M186" s="204">
        <v>0</v>
      </c>
      <c r="N186" s="204">
        <v>0</v>
      </c>
      <c r="O186" s="204">
        <v>0</v>
      </c>
      <c r="P186" s="204">
        <v>0</v>
      </c>
      <c r="Q186" s="204">
        <v>0</v>
      </c>
      <c r="R186" s="204">
        <v>0</v>
      </c>
      <c r="S186" s="239">
        <v>0</v>
      </c>
      <c r="T186" s="319" t="e">
        <v>#DIV/0!</v>
      </c>
      <c r="U186" s="239">
        <v>0</v>
      </c>
      <c r="V186" s="239">
        <v>0</v>
      </c>
      <c r="W186" s="239">
        <v>0</v>
      </c>
      <c r="X186" s="239">
        <v>0</v>
      </c>
      <c r="Y186" s="239">
        <v>0</v>
      </c>
      <c r="Z186" s="239">
        <v>0</v>
      </c>
    </row>
    <row r="187" spans="1:26" x14ac:dyDescent="0.3">
      <c r="A187" s="322" t="s">
        <v>602</v>
      </c>
      <c r="B187" s="204">
        <v>0</v>
      </c>
      <c r="C187" s="204">
        <v>0</v>
      </c>
      <c r="D187" s="204">
        <v>0</v>
      </c>
      <c r="E187" s="204">
        <v>0</v>
      </c>
      <c r="F187" s="204">
        <v>0</v>
      </c>
      <c r="G187" s="204">
        <v>0</v>
      </c>
      <c r="H187" s="204">
        <v>0</v>
      </c>
      <c r="I187" s="204">
        <v>0</v>
      </c>
      <c r="J187" s="204">
        <v>0</v>
      </c>
      <c r="K187" s="204">
        <v>0</v>
      </c>
      <c r="L187" s="204">
        <v>0</v>
      </c>
      <c r="M187" s="204">
        <v>0</v>
      </c>
      <c r="N187" s="204">
        <v>0</v>
      </c>
      <c r="O187" s="204">
        <v>0</v>
      </c>
      <c r="P187" s="204">
        <v>0</v>
      </c>
      <c r="Q187" s="204">
        <v>0</v>
      </c>
      <c r="R187" s="204">
        <v>0</v>
      </c>
      <c r="S187" s="239">
        <v>0</v>
      </c>
      <c r="T187" s="319" t="e">
        <v>#DIV/0!</v>
      </c>
      <c r="U187" s="239">
        <v>0</v>
      </c>
      <c r="V187" s="239">
        <v>0</v>
      </c>
      <c r="W187" s="239">
        <v>0</v>
      </c>
      <c r="X187" s="239">
        <v>0</v>
      </c>
      <c r="Y187" s="239">
        <v>0</v>
      </c>
      <c r="Z187" s="239">
        <v>0</v>
      </c>
    </row>
    <row r="188" spans="1:26" x14ac:dyDescent="0.3">
      <c r="A188" s="322" t="s">
        <v>603</v>
      </c>
      <c r="B188" s="204">
        <v>0</v>
      </c>
      <c r="C188" s="204">
        <v>0</v>
      </c>
      <c r="D188" s="204">
        <v>0</v>
      </c>
      <c r="E188" s="204">
        <v>0</v>
      </c>
      <c r="F188" s="204">
        <v>0</v>
      </c>
      <c r="G188" s="204">
        <v>0</v>
      </c>
      <c r="H188" s="204">
        <v>0</v>
      </c>
      <c r="I188" s="204">
        <v>0</v>
      </c>
      <c r="J188" s="204">
        <v>0</v>
      </c>
      <c r="K188" s="204">
        <v>0</v>
      </c>
      <c r="L188" s="204">
        <v>0</v>
      </c>
      <c r="M188" s="204">
        <v>0</v>
      </c>
      <c r="N188" s="204">
        <v>0</v>
      </c>
      <c r="O188" s="204">
        <v>0</v>
      </c>
      <c r="P188" s="204">
        <v>0</v>
      </c>
      <c r="Q188" s="204">
        <v>0</v>
      </c>
      <c r="R188" s="204">
        <v>0</v>
      </c>
      <c r="S188" s="239">
        <v>0</v>
      </c>
      <c r="T188" s="319" t="e">
        <v>#DIV/0!</v>
      </c>
      <c r="U188" s="239">
        <v>0</v>
      </c>
      <c r="V188" s="239">
        <v>0</v>
      </c>
      <c r="W188" s="239">
        <v>0</v>
      </c>
      <c r="X188" s="239">
        <v>0</v>
      </c>
      <c r="Y188" s="239">
        <v>0</v>
      </c>
      <c r="Z188" s="239">
        <v>0</v>
      </c>
    </row>
    <row r="189" spans="1:26" x14ac:dyDescent="0.3">
      <c r="A189" s="322" t="s">
        <v>604</v>
      </c>
      <c r="B189" s="204">
        <v>0</v>
      </c>
      <c r="C189" s="204">
        <v>0</v>
      </c>
      <c r="D189" s="204">
        <v>0</v>
      </c>
      <c r="E189" s="204">
        <v>0</v>
      </c>
      <c r="F189" s="204">
        <v>0</v>
      </c>
      <c r="G189" s="204">
        <v>0</v>
      </c>
      <c r="H189" s="204">
        <v>0</v>
      </c>
      <c r="I189" s="204">
        <v>0</v>
      </c>
      <c r="J189" s="204">
        <v>0</v>
      </c>
      <c r="K189" s="204">
        <v>0</v>
      </c>
      <c r="L189" s="204">
        <v>0</v>
      </c>
      <c r="M189" s="204">
        <v>0</v>
      </c>
      <c r="N189" s="204">
        <v>0</v>
      </c>
      <c r="O189" s="204">
        <v>0</v>
      </c>
      <c r="P189" s="204">
        <v>0</v>
      </c>
      <c r="Q189" s="204">
        <v>0</v>
      </c>
      <c r="R189" s="204">
        <v>0</v>
      </c>
      <c r="S189" s="239">
        <v>0</v>
      </c>
      <c r="T189" s="319" t="e">
        <v>#DIV/0!</v>
      </c>
      <c r="U189" s="239">
        <v>0</v>
      </c>
      <c r="V189" s="239">
        <v>0</v>
      </c>
      <c r="W189" s="239">
        <v>0</v>
      </c>
      <c r="X189" s="239">
        <v>0</v>
      </c>
      <c r="Y189" s="239">
        <v>0</v>
      </c>
      <c r="Z189" s="239">
        <v>0</v>
      </c>
    </row>
    <row r="190" spans="1:26" x14ac:dyDescent="0.3">
      <c r="A190" s="322" t="s">
        <v>605</v>
      </c>
      <c r="B190" s="204">
        <v>0</v>
      </c>
      <c r="C190" s="204">
        <v>0</v>
      </c>
      <c r="D190" s="204">
        <v>0</v>
      </c>
      <c r="E190" s="204">
        <v>0</v>
      </c>
      <c r="F190" s="204">
        <v>0</v>
      </c>
      <c r="G190" s="204">
        <v>0</v>
      </c>
      <c r="H190" s="204">
        <v>0</v>
      </c>
      <c r="I190" s="204">
        <v>0</v>
      </c>
      <c r="J190" s="204">
        <v>0</v>
      </c>
      <c r="K190" s="204">
        <v>0</v>
      </c>
      <c r="L190" s="204">
        <v>0</v>
      </c>
      <c r="M190" s="204">
        <v>0</v>
      </c>
      <c r="N190" s="204">
        <v>0</v>
      </c>
      <c r="O190" s="204">
        <v>0</v>
      </c>
      <c r="P190" s="204">
        <v>0</v>
      </c>
      <c r="Q190" s="204">
        <v>0</v>
      </c>
      <c r="R190" s="204">
        <v>0</v>
      </c>
      <c r="S190" s="239">
        <v>0</v>
      </c>
      <c r="T190" s="319" t="e">
        <v>#DIV/0!</v>
      </c>
      <c r="U190" s="239">
        <v>0</v>
      </c>
      <c r="V190" s="239">
        <v>0</v>
      </c>
      <c r="W190" s="239">
        <v>0</v>
      </c>
      <c r="X190" s="239">
        <v>0</v>
      </c>
      <c r="Y190" s="239">
        <v>0</v>
      </c>
      <c r="Z190" s="239">
        <v>0</v>
      </c>
    </row>
    <row r="191" spans="1:26" x14ac:dyDescent="0.3">
      <c r="A191" s="322" t="s">
        <v>606</v>
      </c>
      <c r="B191" s="204">
        <v>0</v>
      </c>
      <c r="C191" s="204">
        <v>0</v>
      </c>
      <c r="D191" s="204">
        <v>0</v>
      </c>
      <c r="E191" s="204">
        <v>0</v>
      </c>
      <c r="F191" s="204">
        <v>0</v>
      </c>
      <c r="G191" s="204">
        <v>0</v>
      </c>
      <c r="H191" s="204">
        <v>0</v>
      </c>
      <c r="I191" s="204">
        <v>0</v>
      </c>
      <c r="J191" s="204">
        <v>0</v>
      </c>
      <c r="K191" s="204">
        <v>0</v>
      </c>
      <c r="L191" s="204">
        <v>0</v>
      </c>
      <c r="M191" s="204">
        <v>0</v>
      </c>
      <c r="N191" s="204">
        <v>0</v>
      </c>
      <c r="O191" s="204">
        <v>0</v>
      </c>
      <c r="P191" s="204">
        <v>0</v>
      </c>
      <c r="Q191" s="204">
        <v>0</v>
      </c>
      <c r="R191" s="204">
        <v>0</v>
      </c>
      <c r="S191" s="239">
        <v>0</v>
      </c>
      <c r="T191" s="319" t="e">
        <v>#DIV/0!</v>
      </c>
      <c r="U191" s="239">
        <v>0</v>
      </c>
      <c r="V191" s="239">
        <v>0</v>
      </c>
      <c r="W191" s="239">
        <v>0</v>
      </c>
      <c r="X191" s="239">
        <v>0</v>
      </c>
      <c r="Y191" s="239">
        <v>0</v>
      </c>
      <c r="Z191" s="239">
        <v>0</v>
      </c>
    </row>
    <row r="192" spans="1:26" x14ac:dyDescent="0.3">
      <c r="A192" s="322" t="s">
        <v>607</v>
      </c>
      <c r="B192" s="204">
        <v>0</v>
      </c>
      <c r="C192" s="204">
        <v>0</v>
      </c>
      <c r="D192" s="204">
        <v>0</v>
      </c>
      <c r="E192" s="204">
        <v>0</v>
      </c>
      <c r="F192" s="204">
        <v>0</v>
      </c>
      <c r="G192" s="204">
        <v>0</v>
      </c>
      <c r="H192" s="204">
        <v>0</v>
      </c>
      <c r="I192" s="204">
        <v>0</v>
      </c>
      <c r="J192" s="204">
        <v>0</v>
      </c>
      <c r="K192" s="204">
        <v>0</v>
      </c>
      <c r="L192" s="204">
        <v>0</v>
      </c>
      <c r="M192" s="204">
        <v>0</v>
      </c>
      <c r="N192" s="204">
        <v>0</v>
      </c>
      <c r="O192" s="204">
        <v>0</v>
      </c>
      <c r="P192" s="204">
        <v>0</v>
      </c>
      <c r="Q192" s="204">
        <v>0</v>
      </c>
      <c r="R192" s="204">
        <v>0</v>
      </c>
      <c r="S192" s="239">
        <v>0</v>
      </c>
      <c r="T192" s="319" t="e">
        <v>#DIV/0!</v>
      </c>
      <c r="U192" s="239">
        <v>0</v>
      </c>
      <c r="V192" s="239">
        <v>0</v>
      </c>
      <c r="W192" s="239">
        <v>0</v>
      </c>
      <c r="X192" s="239">
        <v>0</v>
      </c>
      <c r="Y192" s="239">
        <v>0</v>
      </c>
      <c r="Z192" s="239">
        <v>0</v>
      </c>
    </row>
    <row r="193" spans="1:26" x14ac:dyDescent="0.3">
      <c r="A193" s="322" t="s">
        <v>608</v>
      </c>
      <c r="B193" s="204">
        <v>0</v>
      </c>
      <c r="C193" s="204">
        <v>0</v>
      </c>
      <c r="D193" s="204">
        <v>0</v>
      </c>
      <c r="E193" s="204">
        <v>0</v>
      </c>
      <c r="F193" s="204">
        <v>0</v>
      </c>
      <c r="G193" s="204">
        <v>0</v>
      </c>
      <c r="H193" s="204">
        <v>0</v>
      </c>
      <c r="I193" s="204">
        <v>0</v>
      </c>
      <c r="J193" s="204">
        <v>0</v>
      </c>
      <c r="K193" s="204">
        <v>0</v>
      </c>
      <c r="L193" s="204">
        <v>0</v>
      </c>
      <c r="M193" s="204">
        <v>0</v>
      </c>
      <c r="N193" s="204">
        <v>0</v>
      </c>
      <c r="O193" s="204">
        <v>0</v>
      </c>
      <c r="P193" s="204">
        <v>0</v>
      </c>
      <c r="Q193" s="204">
        <v>0</v>
      </c>
      <c r="R193" s="204">
        <v>0</v>
      </c>
      <c r="S193" s="239">
        <v>0</v>
      </c>
      <c r="T193" s="319" t="e">
        <v>#DIV/0!</v>
      </c>
      <c r="U193" s="239">
        <v>0</v>
      </c>
      <c r="V193" s="239">
        <v>0</v>
      </c>
      <c r="W193" s="239">
        <v>0</v>
      </c>
      <c r="X193" s="239">
        <v>0</v>
      </c>
      <c r="Y193" s="239">
        <v>0</v>
      </c>
      <c r="Z193" s="239">
        <v>0</v>
      </c>
    </row>
    <row r="194" spans="1:26" x14ac:dyDescent="0.3">
      <c r="A194" s="322" t="s">
        <v>609</v>
      </c>
      <c r="B194" s="204">
        <v>0</v>
      </c>
      <c r="C194" s="204">
        <v>0</v>
      </c>
      <c r="D194" s="204">
        <v>0</v>
      </c>
      <c r="E194" s="204">
        <v>0</v>
      </c>
      <c r="F194" s="204">
        <v>0</v>
      </c>
      <c r="G194" s="204">
        <v>0</v>
      </c>
      <c r="H194" s="204">
        <v>0</v>
      </c>
      <c r="I194" s="204">
        <v>0</v>
      </c>
      <c r="J194" s="204">
        <v>0</v>
      </c>
      <c r="K194" s="204">
        <v>0</v>
      </c>
      <c r="L194" s="204">
        <v>0</v>
      </c>
      <c r="M194" s="204">
        <v>0</v>
      </c>
      <c r="N194" s="204">
        <v>0</v>
      </c>
      <c r="O194" s="204">
        <v>0</v>
      </c>
      <c r="P194" s="204">
        <v>0</v>
      </c>
      <c r="Q194" s="204">
        <v>0</v>
      </c>
      <c r="R194" s="204">
        <v>0</v>
      </c>
      <c r="S194" s="239">
        <v>0</v>
      </c>
      <c r="T194" s="319" t="e">
        <v>#DIV/0!</v>
      </c>
      <c r="U194" s="239">
        <v>0</v>
      </c>
      <c r="V194" s="239">
        <v>0</v>
      </c>
      <c r="W194" s="239">
        <v>0</v>
      </c>
      <c r="X194" s="239">
        <v>0</v>
      </c>
      <c r="Y194" s="239">
        <v>0</v>
      </c>
      <c r="Z194" s="239">
        <v>0</v>
      </c>
    </row>
    <row r="195" spans="1:26" x14ac:dyDescent="0.3">
      <c r="A195" s="322" t="s">
        <v>610</v>
      </c>
      <c r="B195" s="204">
        <v>0</v>
      </c>
      <c r="C195" s="204">
        <v>0</v>
      </c>
      <c r="D195" s="204">
        <v>0</v>
      </c>
      <c r="E195" s="204">
        <v>0</v>
      </c>
      <c r="F195" s="204">
        <v>0</v>
      </c>
      <c r="G195" s="204">
        <v>0</v>
      </c>
      <c r="H195" s="204">
        <v>0</v>
      </c>
      <c r="I195" s="204">
        <v>0</v>
      </c>
      <c r="J195" s="204">
        <v>0</v>
      </c>
      <c r="K195" s="204">
        <v>0</v>
      </c>
      <c r="L195" s="204">
        <v>0</v>
      </c>
      <c r="M195" s="204">
        <v>0</v>
      </c>
      <c r="N195" s="204">
        <v>0</v>
      </c>
      <c r="O195" s="204">
        <v>0</v>
      </c>
      <c r="P195" s="204">
        <v>0</v>
      </c>
      <c r="Q195" s="204">
        <v>0</v>
      </c>
      <c r="R195" s="204">
        <v>0</v>
      </c>
      <c r="S195" s="239">
        <v>0</v>
      </c>
      <c r="T195" s="319" t="e">
        <v>#DIV/0!</v>
      </c>
      <c r="U195" s="239">
        <v>0</v>
      </c>
      <c r="V195" s="239">
        <v>0</v>
      </c>
      <c r="W195" s="239">
        <v>0</v>
      </c>
      <c r="X195" s="239">
        <v>0</v>
      </c>
      <c r="Y195" s="239">
        <v>0</v>
      </c>
      <c r="Z195" s="239">
        <v>0</v>
      </c>
    </row>
    <row r="196" spans="1:26" x14ac:dyDescent="0.3">
      <c r="A196" s="322" t="s">
        <v>611</v>
      </c>
      <c r="B196" s="204">
        <v>0</v>
      </c>
      <c r="C196" s="204">
        <v>0</v>
      </c>
      <c r="D196" s="204">
        <v>0</v>
      </c>
      <c r="E196" s="204">
        <v>0</v>
      </c>
      <c r="F196" s="204">
        <v>0</v>
      </c>
      <c r="G196" s="204">
        <v>0</v>
      </c>
      <c r="H196" s="204">
        <v>0</v>
      </c>
      <c r="I196" s="204">
        <v>0</v>
      </c>
      <c r="J196" s="204">
        <v>0</v>
      </c>
      <c r="K196" s="204">
        <v>0</v>
      </c>
      <c r="L196" s="204">
        <v>0</v>
      </c>
      <c r="M196" s="204">
        <v>0</v>
      </c>
      <c r="N196" s="204">
        <v>0</v>
      </c>
      <c r="O196" s="204">
        <v>0</v>
      </c>
      <c r="P196" s="204">
        <v>0</v>
      </c>
      <c r="Q196" s="204">
        <v>0</v>
      </c>
      <c r="R196" s="204">
        <v>0</v>
      </c>
      <c r="S196" s="239">
        <v>0</v>
      </c>
      <c r="T196" s="319" t="e">
        <v>#DIV/0!</v>
      </c>
      <c r="U196" s="239">
        <v>0</v>
      </c>
      <c r="V196" s="239">
        <v>0</v>
      </c>
      <c r="W196" s="239">
        <v>0</v>
      </c>
      <c r="X196" s="239">
        <v>0</v>
      </c>
      <c r="Y196" s="239">
        <v>0</v>
      </c>
      <c r="Z196" s="239">
        <v>0</v>
      </c>
    </row>
    <row r="197" spans="1:26" x14ac:dyDescent="0.3">
      <c r="A197" s="322" t="s">
        <v>612</v>
      </c>
      <c r="B197" s="204">
        <v>0</v>
      </c>
      <c r="C197" s="204">
        <v>0</v>
      </c>
      <c r="D197" s="204">
        <v>0</v>
      </c>
      <c r="E197" s="204">
        <v>0</v>
      </c>
      <c r="F197" s="204">
        <v>0</v>
      </c>
      <c r="G197" s="204">
        <v>0</v>
      </c>
      <c r="H197" s="204">
        <v>0</v>
      </c>
      <c r="I197" s="204">
        <v>0</v>
      </c>
      <c r="J197" s="204">
        <v>0</v>
      </c>
      <c r="K197" s="204">
        <v>0</v>
      </c>
      <c r="L197" s="204">
        <v>0</v>
      </c>
      <c r="M197" s="204">
        <v>0</v>
      </c>
      <c r="N197" s="204">
        <v>0</v>
      </c>
      <c r="O197" s="204">
        <v>0</v>
      </c>
      <c r="P197" s="204">
        <v>0</v>
      </c>
      <c r="Q197" s="204">
        <v>0</v>
      </c>
      <c r="R197" s="204">
        <v>0</v>
      </c>
      <c r="S197" s="239">
        <v>0</v>
      </c>
      <c r="T197" s="319" t="e">
        <v>#DIV/0!</v>
      </c>
      <c r="U197" s="239">
        <v>0</v>
      </c>
      <c r="V197" s="239">
        <v>0</v>
      </c>
      <c r="W197" s="239">
        <v>0</v>
      </c>
      <c r="X197" s="239">
        <v>0</v>
      </c>
      <c r="Y197" s="239">
        <v>0</v>
      </c>
      <c r="Z197" s="239">
        <v>0</v>
      </c>
    </row>
    <row r="198" spans="1:26" x14ac:dyDescent="0.3">
      <c r="A198" s="322" t="s">
        <v>613</v>
      </c>
      <c r="B198" s="204">
        <v>0</v>
      </c>
      <c r="C198" s="204">
        <v>0</v>
      </c>
      <c r="D198" s="204">
        <v>0</v>
      </c>
      <c r="E198" s="204">
        <v>0</v>
      </c>
      <c r="F198" s="204">
        <v>0</v>
      </c>
      <c r="G198" s="204">
        <v>0</v>
      </c>
      <c r="H198" s="204">
        <v>0</v>
      </c>
      <c r="I198" s="204">
        <v>0</v>
      </c>
      <c r="J198" s="204">
        <v>0</v>
      </c>
      <c r="K198" s="204">
        <v>0</v>
      </c>
      <c r="L198" s="204">
        <v>0</v>
      </c>
      <c r="M198" s="204">
        <v>0</v>
      </c>
      <c r="N198" s="204">
        <v>0</v>
      </c>
      <c r="O198" s="204">
        <v>0</v>
      </c>
      <c r="P198" s="204">
        <v>0</v>
      </c>
      <c r="Q198" s="204">
        <v>0</v>
      </c>
      <c r="R198" s="204">
        <v>0</v>
      </c>
      <c r="S198" s="239">
        <v>0</v>
      </c>
      <c r="T198" s="319" t="e">
        <v>#DIV/0!</v>
      </c>
      <c r="U198" s="239">
        <v>0</v>
      </c>
      <c r="V198" s="239">
        <v>0</v>
      </c>
      <c r="W198" s="239">
        <v>0</v>
      </c>
      <c r="X198" s="239">
        <v>0</v>
      </c>
      <c r="Y198" s="239">
        <v>0</v>
      </c>
      <c r="Z198" s="239">
        <v>0</v>
      </c>
    </row>
    <row r="199" spans="1:26" x14ac:dyDescent="0.3">
      <c r="A199" s="322" t="s">
        <v>614</v>
      </c>
      <c r="B199" s="204">
        <v>0</v>
      </c>
      <c r="C199" s="204">
        <v>0</v>
      </c>
      <c r="D199" s="204">
        <v>0</v>
      </c>
      <c r="E199" s="204">
        <v>0</v>
      </c>
      <c r="F199" s="204">
        <v>0</v>
      </c>
      <c r="G199" s="204">
        <v>0</v>
      </c>
      <c r="H199" s="204">
        <v>0</v>
      </c>
      <c r="I199" s="204">
        <v>0</v>
      </c>
      <c r="J199" s="204">
        <v>0</v>
      </c>
      <c r="K199" s="204">
        <v>0</v>
      </c>
      <c r="L199" s="204">
        <v>0</v>
      </c>
      <c r="M199" s="204">
        <v>0</v>
      </c>
      <c r="N199" s="204">
        <v>0</v>
      </c>
      <c r="O199" s="204">
        <v>0</v>
      </c>
      <c r="P199" s="204">
        <v>0</v>
      </c>
      <c r="Q199" s="204">
        <v>0</v>
      </c>
      <c r="R199" s="204">
        <v>0</v>
      </c>
      <c r="S199" s="239">
        <v>0</v>
      </c>
      <c r="T199" s="319" t="e">
        <v>#DIV/0!</v>
      </c>
      <c r="U199" s="239">
        <v>0</v>
      </c>
      <c r="V199" s="239">
        <v>0</v>
      </c>
      <c r="W199" s="239">
        <v>0</v>
      </c>
      <c r="X199" s="239">
        <v>0</v>
      </c>
      <c r="Y199" s="239">
        <v>0</v>
      </c>
      <c r="Z199" s="239">
        <v>0</v>
      </c>
    </row>
    <row r="200" spans="1:26" x14ac:dyDescent="0.3">
      <c r="A200" s="322" t="s">
        <v>615</v>
      </c>
      <c r="B200" s="204">
        <v>0</v>
      </c>
      <c r="C200" s="204">
        <v>0</v>
      </c>
      <c r="D200" s="204">
        <v>0</v>
      </c>
      <c r="E200" s="204">
        <v>0</v>
      </c>
      <c r="F200" s="204">
        <v>0</v>
      </c>
      <c r="G200" s="204">
        <v>0</v>
      </c>
      <c r="H200" s="204">
        <v>0</v>
      </c>
      <c r="I200" s="204">
        <v>0</v>
      </c>
      <c r="J200" s="204">
        <v>0</v>
      </c>
      <c r="K200" s="204">
        <v>0</v>
      </c>
      <c r="L200" s="204">
        <v>0</v>
      </c>
      <c r="M200" s="204">
        <v>0</v>
      </c>
      <c r="N200" s="204">
        <v>0</v>
      </c>
      <c r="O200" s="204">
        <v>0</v>
      </c>
      <c r="P200" s="204">
        <v>0</v>
      </c>
      <c r="Q200" s="204">
        <v>0</v>
      </c>
      <c r="R200" s="204">
        <v>0</v>
      </c>
      <c r="S200" s="239">
        <v>0</v>
      </c>
      <c r="T200" s="319" t="e">
        <v>#DIV/0!</v>
      </c>
      <c r="U200" s="239">
        <v>0</v>
      </c>
      <c r="V200" s="239">
        <v>0</v>
      </c>
      <c r="W200" s="239">
        <v>0</v>
      </c>
      <c r="X200" s="239">
        <v>0</v>
      </c>
      <c r="Y200" s="239">
        <v>0</v>
      </c>
      <c r="Z200" s="239">
        <v>0</v>
      </c>
    </row>
    <row r="201" spans="1:26" x14ac:dyDescent="0.3">
      <c r="A201" s="322" t="s">
        <v>616</v>
      </c>
      <c r="B201" s="204">
        <v>0</v>
      </c>
      <c r="C201" s="204">
        <v>0</v>
      </c>
      <c r="D201" s="204">
        <v>0</v>
      </c>
      <c r="E201" s="204">
        <v>0</v>
      </c>
      <c r="F201" s="204">
        <v>0</v>
      </c>
      <c r="G201" s="204">
        <v>0</v>
      </c>
      <c r="H201" s="204">
        <v>0</v>
      </c>
      <c r="I201" s="204">
        <v>0</v>
      </c>
      <c r="J201" s="204">
        <v>0</v>
      </c>
      <c r="K201" s="204">
        <v>0</v>
      </c>
      <c r="L201" s="204">
        <v>0</v>
      </c>
      <c r="M201" s="204">
        <v>0</v>
      </c>
      <c r="N201" s="204">
        <v>0</v>
      </c>
      <c r="O201" s="204">
        <v>0</v>
      </c>
      <c r="P201" s="204">
        <v>0</v>
      </c>
      <c r="Q201" s="204">
        <v>0</v>
      </c>
      <c r="R201" s="204">
        <v>0</v>
      </c>
      <c r="S201" s="239">
        <v>0</v>
      </c>
      <c r="T201" s="319" t="e">
        <v>#DIV/0!</v>
      </c>
      <c r="U201" s="239">
        <v>0</v>
      </c>
      <c r="V201" s="239">
        <v>0</v>
      </c>
      <c r="W201" s="239">
        <v>0</v>
      </c>
      <c r="X201" s="239">
        <v>0</v>
      </c>
      <c r="Y201" s="239">
        <v>0</v>
      </c>
      <c r="Z201" s="239">
        <v>0</v>
      </c>
    </row>
    <row r="202" spans="1:26" x14ac:dyDescent="0.3">
      <c r="A202" s="322" t="s">
        <v>617</v>
      </c>
      <c r="B202" s="204">
        <v>0</v>
      </c>
      <c r="C202" s="204">
        <v>0</v>
      </c>
      <c r="D202" s="204">
        <v>0</v>
      </c>
      <c r="E202" s="204">
        <v>0</v>
      </c>
      <c r="F202" s="204">
        <v>0</v>
      </c>
      <c r="G202" s="204">
        <v>0</v>
      </c>
      <c r="H202" s="204">
        <v>0</v>
      </c>
      <c r="I202" s="204">
        <v>0</v>
      </c>
      <c r="J202" s="204">
        <v>0</v>
      </c>
      <c r="K202" s="204">
        <v>0</v>
      </c>
      <c r="L202" s="204">
        <v>0</v>
      </c>
      <c r="M202" s="204">
        <v>0</v>
      </c>
      <c r="N202" s="204">
        <v>0</v>
      </c>
      <c r="O202" s="204">
        <v>0</v>
      </c>
      <c r="P202" s="204">
        <v>0</v>
      </c>
      <c r="Q202" s="204">
        <v>0</v>
      </c>
      <c r="R202" s="204">
        <v>0</v>
      </c>
      <c r="S202" s="239">
        <v>0</v>
      </c>
      <c r="T202" s="319" t="e">
        <v>#DIV/0!</v>
      </c>
      <c r="U202" s="239">
        <v>0</v>
      </c>
      <c r="V202" s="239">
        <v>0</v>
      </c>
      <c r="W202" s="239">
        <v>0</v>
      </c>
      <c r="X202" s="239">
        <v>0</v>
      </c>
      <c r="Y202" s="239">
        <v>0</v>
      </c>
      <c r="Z202" s="239">
        <v>0</v>
      </c>
    </row>
    <row r="203" spans="1:26" x14ac:dyDescent="0.3">
      <c r="A203" s="322" t="s">
        <v>618</v>
      </c>
      <c r="B203" s="204">
        <v>0</v>
      </c>
      <c r="C203" s="204">
        <v>0</v>
      </c>
      <c r="D203" s="204">
        <v>0</v>
      </c>
      <c r="E203" s="204">
        <v>0</v>
      </c>
      <c r="F203" s="204">
        <v>0</v>
      </c>
      <c r="G203" s="204">
        <v>0</v>
      </c>
      <c r="H203" s="204">
        <v>0</v>
      </c>
      <c r="I203" s="204">
        <v>0</v>
      </c>
      <c r="J203" s="204">
        <v>0</v>
      </c>
      <c r="K203" s="204">
        <v>0</v>
      </c>
      <c r="L203" s="204">
        <v>0</v>
      </c>
      <c r="M203" s="204">
        <v>0</v>
      </c>
      <c r="N203" s="204">
        <v>0</v>
      </c>
      <c r="O203" s="204">
        <v>0</v>
      </c>
      <c r="P203" s="204">
        <v>0</v>
      </c>
      <c r="Q203" s="204">
        <v>0</v>
      </c>
      <c r="R203" s="204">
        <v>0</v>
      </c>
      <c r="S203" s="239">
        <v>0</v>
      </c>
      <c r="T203" s="319" t="e">
        <v>#DIV/0!</v>
      </c>
      <c r="U203" s="239">
        <v>0</v>
      </c>
      <c r="V203" s="239">
        <v>0</v>
      </c>
      <c r="W203" s="239">
        <v>0</v>
      </c>
      <c r="X203" s="239">
        <v>0</v>
      </c>
      <c r="Y203" s="239">
        <v>0</v>
      </c>
      <c r="Z203" s="239">
        <v>0</v>
      </c>
    </row>
    <row r="204" spans="1:26" x14ac:dyDescent="0.3">
      <c r="A204" s="322" t="s">
        <v>619</v>
      </c>
      <c r="B204" s="204">
        <v>0</v>
      </c>
      <c r="C204" s="204">
        <v>0</v>
      </c>
      <c r="D204" s="204">
        <v>0</v>
      </c>
      <c r="E204" s="204">
        <v>0</v>
      </c>
      <c r="F204" s="204">
        <v>0</v>
      </c>
      <c r="G204" s="204">
        <v>0</v>
      </c>
      <c r="H204" s="204">
        <v>0</v>
      </c>
      <c r="I204" s="204">
        <v>0</v>
      </c>
      <c r="J204" s="204">
        <v>0</v>
      </c>
      <c r="K204" s="204">
        <v>0</v>
      </c>
      <c r="L204" s="204">
        <v>0</v>
      </c>
      <c r="M204" s="204">
        <v>0</v>
      </c>
      <c r="N204" s="204">
        <v>0</v>
      </c>
      <c r="O204" s="204">
        <v>0</v>
      </c>
      <c r="P204" s="204">
        <v>0</v>
      </c>
      <c r="Q204" s="204">
        <v>0</v>
      </c>
      <c r="R204" s="204">
        <v>0</v>
      </c>
      <c r="S204" s="239">
        <v>0</v>
      </c>
      <c r="T204" s="319" t="e">
        <v>#DIV/0!</v>
      </c>
      <c r="U204" s="239">
        <v>0</v>
      </c>
      <c r="V204" s="239">
        <v>0</v>
      </c>
      <c r="W204" s="239">
        <v>0</v>
      </c>
      <c r="X204" s="239">
        <v>0</v>
      </c>
      <c r="Y204" s="239">
        <v>0</v>
      </c>
      <c r="Z204" s="239">
        <v>0</v>
      </c>
    </row>
    <row r="205" spans="1:26" x14ac:dyDescent="0.3">
      <c r="A205" s="322" t="s">
        <v>620</v>
      </c>
      <c r="B205" s="204">
        <v>0</v>
      </c>
      <c r="C205" s="204">
        <v>0</v>
      </c>
      <c r="D205" s="204">
        <v>0</v>
      </c>
      <c r="E205" s="204">
        <v>0</v>
      </c>
      <c r="F205" s="204">
        <v>0</v>
      </c>
      <c r="G205" s="204">
        <v>0</v>
      </c>
      <c r="H205" s="204">
        <v>0</v>
      </c>
      <c r="I205" s="204">
        <v>0</v>
      </c>
      <c r="J205" s="204">
        <v>0</v>
      </c>
      <c r="K205" s="204">
        <v>0</v>
      </c>
      <c r="L205" s="204">
        <v>0</v>
      </c>
      <c r="M205" s="204">
        <v>0</v>
      </c>
      <c r="N205" s="204">
        <v>0</v>
      </c>
      <c r="O205" s="204">
        <v>0</v>
      </c>
      <c r="P205" s="204">
        <v>0</v>
      </c>
      <c r="Q205" s="204">
        <v>0</v>
      </c>
      <c r="R205" s="204">
        <v>0</v>
      </c>
      <c r="S205" s="239">
        <v>0</v>
      </c>
      <c r="T205" s="319" t="e">
        <v>#DIV/0!</v>
      </c>
      <c r="U205" s="239">
        <v>0</v>
      </c>
      <c r="V205" s="239">
        <v>0</v>
      </c>
      <c r="W205" s="239">
        <v>0</v>
      </c>
      <c r="X205" s="239">
        <v>0</v>
      </c>
      <c r="Y205" s="239">
        <v>0</v>
      </c>
      <c r="Z205" s="239">
        <v>0</v>
      </c>
    </row>
    <row r="206" spans="1:26" x14ac:dyDescent="0.3">
      <c r="A206" s="322" t="s">
        <v>621</v>
      </c>
      <c r="B206" s="204">
        <v>0</v>
      </c>
      <c r="C206" s="204">
        <v>0</v>
      </c>
      <c r="D206" s="204">
        <v>0</v>
      </c>
      <c r="E206" s="204">
        <v>0</v>
      </c>
      <c r="F206" s="204">
        <v>0</v>
      </c>
      <c r="G206" s="204">
        <v>0</v>
      </c>
      <c r="H206" s="204">
        <v>0</v>
      </c>
      <c r="I206" s="204">
        <v>0</v>
      </c>
      <c r="J206" s="204">
        <v>0</v>
      </c>
      <c r="K206" s="204">
        <v>0</v>
      </c>
      <c r="L206" s="204">
        <v>0</v>
      </c>
      <c r="M206" s="204">
        <v>0</v>
      </c>
      <c r="N206" s="204">
        <v>0</v>
      </c>
      <c r="O206" s="204">
        <v>0</v>
      </c>
      <c r="P206" s="204">
        <v>0</v>
      </c>
      <c r="Q206" s="204">
        <v>0</v>
      </c>
      <c r="R206" s="204">
        <v>0</v>
      </c>
      <c r="S206" s="239">
        <v>0</v>
      </c>
      <c r="T206" s="319" t="e">
        <v>#DIV/0!</v>
      </c>
      <c r="U206" s="239">
        <v>0</v>
      </c>
      <c r="V206" s="239">
        <v>0</v>
      </c>
      <c r="W206" s="239">
        <v>0</v>
      </c>
      <c r="X206" s="239">
        <v>0</v>
      </c>
      <c r="Y206" s="239">
        <v>0</v>
      </c>
      <c r="Z206" s="239">
        <v>0</v>
      </c>
    </row>
    <row r="207" spans="1:26" x14ac:dyDescent="0.3">
      <c r="A207" s="322" t="s">
        <v>622</v>
      </c>
      <c r="B207" s="204">
        <v>0</v>
      </c>
      <c r="C207" s="204">
        <v>0</v>
      </c>
      <c r="D207" s="204">
        <v>0</v>
      </c>
      <c r="E207" s="204">
        <v>0</v>
      </c>
      <c r="F207" s="204">
        <v>0</v>
      </c>
      <c r="G207" s="204">
        <v>0</v>
      </c>
      <c r="H207" s="204">
        <v>0</v>
      </c>
      <c r="I207" s="204">
        <v>0</v>
      </c>
      <c r="J207" s="204">
        <v>0</v>
      </c>
      <c r="K207" s="204">
        <v>0</v>
      </c>
      <c r="L207" s="204">
        <v>0</v>
      </c>
      <c r="M207" s="204">
        <v>0</v>
      </c>
      <c r="N207" s="204">
        <v>0</v>
      </c>
      <c r="O207" s="204">
        <v>0</v>
      </c>
      <c r="P207" s="204">
        <v>0</v>
      </c>
      <c r="Q207" s="204">
        <v>0</v>
      </c>
      <c r="R207" s="204">
        <v>0</v>
      </c>
      <c r="S207" s="239">
        <v>0</v>
      </c>
      <c r="T207" s="319" t="e">
        <v>#DIV/0!</v>
      </c>
      <c r="U207" s="239">
        <v>0</v>
      </c>
      <c r="V207" s="239">
        <v>0</v>
      </c>
      <c r="W207" s="239">
        <v>0</v>
      </c>
      <c r="X207" s="239">
        <v>0</v>
      </c>
      <c r="Y207" s="239">
        <v>0</v>
      </c>
      <c r="Z207" s="239">
        <v>0</v>
      </c>
    </row>
    <row r="208" spans="1:26" x14ac:dyDescent="0.3">
      <c r="A208" s="322" t="s">
        <v>623</v>
      </c>
      <c r="B208" s="204">
        <v>0</v>
      </c>
      <c r="C208" s="204">
        <v>0</v>
      </c>
      <c r="D208" s="204">
        <v>0</v>
      </c>
      <c r="E208" s="204">
        <v>0</v>
      </c>
      <c r="F208" s="204">
        <v>0</v>
      </c>
      <c r="G208" s="204">
        <v>0</v>
      </c>
      <c r="H208" s="204">
        <v>0</v>
      </c>
      <c r="I208" s="204">
        <v>0</v>
      </c>
      <c r="J208" s="204">
        <v>0</v>
      </c>
      <c r="K208" s="204">
        <v>0</v>
      </c>
      <c r="L208" s="204">
        <v>0</v>
      </c>
      <c r="M208" s="204">
        <v>0</v>
      </c>
      <c r="N208" s="204">
        <v>0</v>
      </c>
      <c r="O208" s="204">
        <v>0</v>
      </c>
      <c r="P208" s="204">
        <v>0</v>
      </c>
      <c r="Q208" s="204">
        <v>0</v>
      </c>
      <c r="R208" s="204">
        <v>0</v>
      </c>
      <c r="S208" s="239">
        <v>0</v>
      </c>
      <c r="T208" s="319" t="e">
        <v>#DIV/0!</v>
      </c>
      <c r="U208" s="239">
        <v>0</v>
      </c>
      <c r="V208" s="239">
        <v>0</v>
      </c>
      <c r="W208" s="239">
        <v>0</v>
      </c>
      <c r="X208" s="239">
        <v>0</v>
      </c>
      <c r="Y208" s="239">
        <v>0</v>
      </c>
      <c r="Z208" s="239">
        <v>0</v>
      </c>
    </row>
    <row r="209" spans="1:26" ht="24" x14ac:dyDescent="0.3">
      <c r="A209" s="322" t="s">
        <v>624</v>
      </c>
      <c r="B209" s="204">
        <v>0</v>
      </c>
      <c r="C209" s="204">
        <v>0</v>
      </c>
      <c r="D209" s="204">
        <v>0</v>
      </c>
      <c r="E209" s="204">
        <v>0</v>
      </c>
      <c r="F209" s="204">
        <v>0</v>
      </c>
      <c r="G209" s="204">
        <v>0</v>
      </c>
      <c r="H209" s="204">
        <v>0</v>
      </c>
      <c r="I209" s="204">
        <v>0</v>
      </c>
      <c r="J209" s="204">
        <v>0</v>
      </c>
      <c r="K209" s="204">
        <v>0</v>
      </c>
      <c r="L209" s="204">
        <v>0</v>
      </c>
      <c r="M209" s="204">
        <v>0</v>
      </c>
      <c r="N209" s="204">
        <v>0</v>
      </c>
      <c r="O209" s="204">
        <v>0</v>
      </c>
      <c r="P209" s="204">
        <v>0</v>
      </c>
      <c r="Q209" s="204">
        <v>0</v>
      </c>
      <c r="R209" s="204">
        <v>0</v>
      </c>
      <c r="S209" s="239">
        <v>0</v>
      </c>
      <c r="T209" s="319" t="e">
        <v>#DIV/0!</v>
      </c>
      <c r="U209" s="239">
        <v>0</v>
      </c>
      <c r="V209" s="239">
        <v>0</v>
      </c>
      <c r="W209" s="239">
        <v>0</v>
      </c>
      <c r="X209" s="239">
        <v>0</v>
      </c>
      <c r="Y209" s="239">
        <v>0</v>
      </c>
      <c r="Z209" s="239">
        <v>0</v>
      </c>
    </row>
    <row r="210" spans="1:26" x14ac:dyDescent="0.3">
      <c r="A210" s="322" t="s">
        <v>625</v>
      </c>
      <c r="B210" s="204">
        <v>0</v>
      </c>
      <c r="C210" s="204">
        <v>0</v>
      </c>
      <c r="D210" s="204">
        <v>0</v>
      </c>
      <c r="E210" s="204">
        <v>0</v>
      </c>
      <c r="F210" s="204">
        <v>0</v>
      </c>
      <c r="G210" s="204">
        <v>0</v>
      </c>
      <c r="H210" s="204">
        <v>0</v>
      </c>
      <c r="I210" s="204">
        <v>0</v>
      </c>
      <c r="J210" s="204">
        <v>0</v>
      </c>
      <c r="K210" s="204">
        <v>0</v>
      </c>
      <c r="L210" s="204">
        <v>0</v>
      </c>
      <c r="M210" s="204">
        <v>0</v>
      </c>
      <c r="N210" s="204">
        <v>0</v>
      </c>
      <c r="O210" s="204">
        <v>0</v>
      </c>
      <c r="P210" s="204">
        <v>0</v>
      </c>
      <c r="Q210" s="204">
        <v>0</v>
      </c>
      <c r="R210" s="204">
        <v>0</v>
      </c>
      <c r="S210" s="239">
        <v>0</v>
      </c>
      <c r="T210" s="319" t="e">
        <v>#DIV/0!</v>
      </c>
      <c r="U210" s="239">
        <v>0</v>
      </c>
      <c r="V210" s="239">
        <v>0</v>
      </c>
      <c r="W210" s="239">
        <v>0</v>
      </c>
      <c r="X210" s="239">
        <v>0</v>
      </c>
      <c r="Y210" s="239">
        <v>0</v>
      </c>
      <c r="Z210" s="239">
        <v>0</v>
      </c>
    </row>
    <row r="211" spans="1:26" x14ac:dyDescent="0.3">
      <c r="A211" s="322" t="s">
        <v>626</v>
      </c>
      <c r="B211" s="204">
        <v>0</v>
      </c>
      <c r="C211" s="204">
        <v>0</v>
      </c>
      <c r="D211" s="204">
        <v>0</v>
      </c>
      <c r="E211" s="204">
        <v>0</v>
      </c>
      <c r="F211" s="204">
        <v>0</v>
      </c>
      <c r="G211" s="204">
        <v>0</v>
      </c>
      <c r="H211" s="204">
        <v>0</v>
      </c>
      <c r="I211" s="204">
        <v>0</v>
      </c>
      <c r="J211" s="204">
        <v>0</v>
      </c>
      <c r="K211" s="204">
        <v>0</v>
      </c>
      <c r="L211" s="204">
        <v>0</v>
      </c>
      <c r="M211" s="204">
        <v>0</v>
      </c>
      <c r="N211" s="204">
        <v>0</v>
      </c>
      <c r="O211" s="204">
        <v>0</v>
      </c>
      <c r="P211" s="204">
        <v>0</v>
      </c>
      <c r="Q211" s="204">
        <v>0</v>
      </c>
      <c r="R211" s="204">
        <v>0</v>
      </c>
      <c r="S211" s="239">
        <v>0</v>
      </c>
      <c r="T211" s="319" t="e">
        <v>#DIV/0!</v>
      </c>
      <c r="U211" s="239">
        <v>0</v>
      </c>
      <c r="V211" s="239">
        <v>0</v>
      </c>
      <c r="W211" s="239">
        <v>0</v>
      </c>
      <c r="X211" s="239">
        <v>0</v>
      </c>
      <c r="Y211" s="239">
        <v>0</v>
      </c>
      <c r="Z211" s="239">
        <v>0</v>
      </c>
    </row>
    <row r="212" spans="1:26" x14ac:dyDescent="0.3">
      <c r="A212" s="322" t="s">
        <v>627</v>
      </c>
      <c r="B212" s="204">
        <v>0</v>
      </c>
      <c r="C212" s="204">
        <v>0</v>
      </c>
      <c r="D212" s="204">
        <v>0</v>
      </c>
      <c r="E212" s="204">
        <v>0</v>
      </c>
      <c r="F212" s="204">
        <v>0</v>
      </c>
      <c r="G212" s="204">
        <v>0</v>
      </c>
      <c r="H212" s="204">
        <v>0</v>
      </c>
      <c r="I212" s="204">
        <v>0</v>
      </c>
      <c r="J212" s="204">
        <v>0</v>
      </c>
      <c r="K212" s="204">
        <v>0</v>
      </c>
      <c r="L212" s="204">
        <v>0</v>
      </c>
      <c r="M212" s="204">
        <v>0</v>
      </c>
      <c r="N212" s="204">
        <v>0</v>
      </c>
      <c r="O212" s="204">
        <v>0</v>
      </c>
      <c r="P212" s="204">
        <v>0</v>
      </c>
      <c r="Q212" s="204">
        <v>0</v>
      </c>
      <c r="R212" s="204">
        <v>0</v>
      </c>
      <c r="S212" s="239">
        <v>0</v>
      </c>
      <c r="T212" s="319" t="e">
        <v>#DIV/0!</v>
      </c>
      <c r="U212" s="239">
        <v>0</v>
      </c>
      <c r="V212" s="239">
        <v>0</v>
      </c>
      <c r="W212" s="239">
        <v>0</v>
      </c>
      <c r="X212" s="239">
        <v>0</v>
      </c>
      <c r="Y212" s="239">
        <v>0</v>
      </c>
      <c r="Z212" s="239">
        <v>0</v>
      </c>
    </row>
    <row r="213" spans="1:26" x14ac:dyDescent="0.3">
      <c r="A213" s="322" t="s">
        <v>628</v>
      </c>
      <c r="B213" s="204">
        <v>0</v>
      </c>
      <c r="C213" s="204">
        <v>0</v>
      </c>
      <c r="D213" s="204">
        <v>0</v>
      </c>
      <c r="E213" s="204">
        <v>0</v>
      </c>
      <c r="F213" s="204">
        <v>0</v>
      </c>
      <c r="G213" s="204">
        <v>0</v>
      </c>
      <c r="H213" s="204">
        <v>0</v>
      </c>
      <c r="I213" s="204">
        <v>0</v>
      </c>
      <c r="J213" s="204">
        <v>0</v>
      </c>
      <c r="K213" s="204">
        <v>0</v>
      </c>
      <c r="L213" s="204">
        <v>0</v>
      </c>
      <c r="M213" s="204">
        <v>0</v>
      </c>
      <c r="N213" s="204">
        <v>0</v>
      </c>
      <c r="O213" s="204">
        <v>0</v>
      </c>
      <c r="P213" s="204">
        <v>0</v>
      </c>
      <c r="Q213" s="204">
        <v>0</v>
      </c>
      <c r="R213" s="204">
        <v>0</v>
      </c>
      <c r="S213" s="239">
        <v>0</v>
      </c>
      <c r="T213" s="319" t="e">
        <v>#DIV/0!</v>
      </c>
      <c r="U213" s="239">
        <v>0</v>
      </c>
      <c r="V213" s="239">
        <v>0</v>
      </c>
      <c r="W213" s="239">
        <v>0</v>
      </c>
      <c r="X213" s="239">
        <v>0</v>
      </c>
      <c r="Y213" s="239">
        <v>0</v>
      </c>
      <c r="Z213" s="239">
        <v>0</v>
      </c>
    </row>
    <row r="214" spans="1:26" x14ac:dyDescent="0.3">
      <c r="A214" s="314" t="s">
        <v>629</v>
      </c>
      <c r="B214" s="315">
        <v>0</v>
      </c>
      <c r="C214" s="315">
        <v>0</v>
      </c>
      <c r="D214" s="315">
        <v>0</v>
      </c>
      <c r="E214" s="315">
        <v>0</v>
      </c>
      <c r="F214" s="315">
        <v>0</v>
      </c>
      <c r="G214" s="315">
        <v>0</v>
      </c>
      <c r="H214" s="315">
        <v>0</v>
      </c>
      <c r="I214" s="315">
        <v>0</v>
      </c>
      <c r="J214" s="315">
        <v>0</v>
      </c>
      <c r="K214" s="315">
        <v>0</v>
      </c>
      <c r="L214" s="315">
        <v>0</v>
      </c>
      <c r="M214" s="315">
        <v>0</v>
      </c>
      <c r="N214" s="315">
        <v>0</v>
      </c>
      <c r="O214" s="315">
        <v>0</v>
      </c>
      <c r="P214" s="315">
        <v>0</v>
      </c>
      <c r="Q214" s="315">
        <v>0</v>
      </c>
      <c r="R214" s="315">
        <v>0</v>
      </c>
      <c r="S214" s="316">
        <v>0</v>
      </c>
      <c r="T214" s="317" t="e">
        <v>#DIV/0!</v>
      </c>
      <c r="U214" s="316">
        <v>0</v>
      </c>
      <c r="V214" s="316">
        <v>0</v>
      </c>
      <c r="W214" s="316">
        <v>0</v>
      </c>
      <c r="X214" s="316">
        <v>0</v>
      </c>
      <c r="Y214" s="316">
        <v>0</v>
      </c>
      <c r="Z214" s="316">
        <v>0</v>
      </c>
    </row>
    <row r="215" spans="1:26" x14ac:dyDescent="0.3">
      <c r="A215" s="322" t="s">
        <v>630</v>
      </c>
      <c r="B215" s="204">
        <v>0</v>
      </c>
      <c r="C215" s="204">
        <v>0</v>
      </c>
      <c r="D215" s="204">
        <v>0</v>
      </c>
      <c r="E215" s="204">
        <v>0</v>
      </c>
      <c r="F215" s="204">
        <v>0</v>
      </c>
      <c r="G215" s="204">
        <v>0</v>
      </c>
      <c r="H215" s="204">
        <v>0</v>
      </c>
      <c r="I215" s="204">
        <v>0</v>
      </c>
      <c r="J215" s="204">
        <v>0</v>
      </c>
      <c r="K215" s="204">
        <v>0</v>
      </c>
      <c r="L215" s="204">
        <v>0</v>
      </c>
      <c r="M215" s="204">
        <v>0</v>
      </c>
      <c r="N215" s="204">
        <v>0</v>
      </c>
      <c r="O215" s="204">
        <v>0</v>
      </c>
      <c r="P215" s="204">
        <v>0</v>
      </c>
      <c r="Q215" s="204">
        <v>0</v>
      </c>
      <c r="R215" s="204">
        <v>0</v>
      </c>
      <c r="S215" s="239">
        <v>0</v>
      </c>
      <c r="T215" s="319" t="e">
        <v>#DIV/0!</v>
      </c>
      <c r="U215" s="239">
        <v>0</v>
      </c>
      <c r="V215" s="239">
        <v>0</v>
      </c>
      <c r="W215" s="239">
        <v>0</v>
      </c>
      <c r="X215" s="239">
        <v>0</v>
      </c>
      <c r="Y215" s="239">
        <v>0</v>
      </c>
      <c r="Z215" s="239">
        <v>0</v>
      </c>
    </row>
    <row r="216" spans="1:26" x14ac:dyDescent="0.3">
      <c r="A216" s="322" t="s">
        <v>631</v>
      </c>
      <c r="B216" s="204">
        <v>0</v>
      </c>
      <c r="C216" s="204">
        <v>0</v>
      </c>
      <c r="D216" s="204">
        <v>0</v>
      </c>
      <c r="E216" s="204">
        <v>0</v>
      </c>
      <c r="F216" s="204">
        <v>0</v>
      </c>
      <c r="G216" s="204">
        <v>0</v>
      </c>
      <c r="H216" s="204">
        <v>0</v>
      </c>
      <c r="I216" s="204">
        <v>0</v>
      </c>
      <c r="J216" s="204">
        <v>0</v>
      </c>
      <c r="K216" s="204">
        <v>0</v>
      </c>
      <c r="L216" s="204">
        <v>0</v>
      </c>
      <c r="M216" s="204">
        <v>0</v>
      </c>
      <c r="N216" s="204">
        <v>0</v>
      </c>
      <c r="O216" s="204">
        <v>0</v>
      </c>
      <c r="P216" s="204">
        <v>0</v>
      </c>
      <c r="Q216" s="204">
        <v>0</v>
      </c>
      <c r="R216" s="204">
        <v>0</v>
      </c>
      <c r="S216" s="239">
        <v>0</v>
      </c>
      <c r="T216" s="319" t="e">
        <v>#DIV/0!</v>
      </c>
      <c r="U216" s="239">
        <v>0</v>
      </c>
      <c r="V216" s="239">
        <v>0</v>
      </c>
      <c r="W216" s="239">
        <v>0</v>
      </c>
      <c r="X216" s="239">
        <v>0</v>
      </c>
      <c r="Y216" s="239">
        <v>0</v>
      </c>
      <c r="Z216" s="239">
        <v>0</v>
      </c>
    </row>
    <row r="217" spans="1:26" x14ac:dyDescent="0.3">
      <c r="A217" s="322" t="s">
        <v>632</v>
      </c>
      <c r="B217" s="204">
        <v>0</v>
      </c>
      <c r="C217" s="204">
        <v>0</v>
      </c>
      <c r="D217" s="204">
        <v>0</v>
      </c>
      <c r="E217" s="204">
        <v>0</v>
      </c>
      <c r="F217" s="204">
        <v>0</v>
      </c>
      <c r="G217" s="204">
        <v>0</v>
      </c>
      <c r="H217" s="204">
        <v>0</v>
      </c>
      <c r="I217" s="204">
        <v>0</v>
      </c>
      <c r="J217" s="204">
        <v>0</v>
      </c>
      <c r="K217" s="204">
        <v>0</v>
      </c>
      <c r="L217" s="204">
        <v>0</v>
      </c>
      <c r="M217" s="204">
        <v>0</v>
      </c>
      <c r="N217" s="204">
        <v>0</v>
      </c>
      <c r="O217" s="204">
        <v>0</v>
      </c>
      <c r="P217" s="204">
        <v>0</v>
      </c>
      <c r="Q217" s="204">
        <v>0</v>
      </c>
      <c r="R217" s="204">
        <v>0</v>
      </c>
      <c r="S217" s="239">
        <v>0</v>
      </c>
      <c r="T217" s="319" t="e">
        <v>#DIV/0!</v>
      </c>
      <c r="U217" s="239">
        <v>0</v>
      </c>
      <c r="V217" s="239">
        <v>0</v>
      </c>
      <c r="W217" s="239">
        <v>0</v>
      </c>
      <c r="X217" s="239">
        <v>0</v>
      </c>
      <c r="Y217" s="239">
        <v>0</v>
      </c>
      <c r="Z217" s="239">
        <v>0</v>
      </c>
    </row>
    <row r="218" spans="1:26" x14ac:dyDescent="0.3">
      <c r="A218" s="314" t="s">
        <v>633</v>
      </c>
      <c r="B218" s="315">
        <v>0</v>
      </c>
      <c r="C218" s="315">
        <v>0</v>
      </c>
      <c r="D218" s="315">
        <v>0</v>
      </c>
      <c r="E218" s="315">
        <v>0</v>
      </c>
      <c r="F218" s="315">
        <v>0</v>
      </c>
      <c r="G218" s="315">
        <v>0</v>
      </c>
      <c r="H218" s="315">
        <v>0</v>
      </c>
      <c r="I218" s="315">
        <v>0</v>
      </c>
      <c r="J218" s="315">
        <v>0</v>
      </c>
      <c r="K218" s="315">
        <v>0</v>
      </c>
      <c r="L218" s="315">
        <v>0</v>
      </c>
      <c r="M218" s="315">
        <v>0</v>
      </c>
      <c r="N218" s="315">
        <v>0</v>
      </c>
      <c r="O218" s="315">
        <v>0</v>
      </c>
      <c r="P218" s="315">
        <v>0</v>
      </c>
      <c r="Q218" s="315">
        <v>0</v>
      </c>
      <c r="R218" s="315">
        <v>0</v>
      </c>
      <c r="S218" s="316">
        <v>0</v>
      </c>
      <c r="T218" s="317" t="e">
        <v>#DIV/0!</v>
      </c>
      <c r="U218" s="316">
        <v>0</v>
      </c>
      <c r="V218" s="316">
        <v>0</v>
      </c>
      <c r="W218" s="316">
        <v>0</v>
      </c>
      <c r="X218" s="316">
        <v>0</v>
      </c>
      <c r="Y218" s="316">
        <v>0</v>
      </c>
      <c r="Z218" s="316">
        <v>0</v>
      </c>
    </row>
    <row r="219" spans="1:26" x14ac:dyDescent="0.3">
      <c r="A219" s="322" t="s">
        <v>634</v>
      </c>
      <c r="B219" s="204">
        <v>0</v>
      </c>
      <c r="C219" s="204">
        <v>0</v>
      </c>
      <c r="D219" s="204">
        <v>0</v>
      </c>
      <c r="E219" s="204">
        <v>0</v>
      </c>
      <c r="F219" s="204">
        <v>0</v>
      </c>
      <c r="G219" s="204">
        <v>0</v>
      </c>
      <c r="H219" s="204">
        <v>0</v>
      </c>
      <c r="I219" s="204">
        <v>0</v>
      </c>
      <c r="J219" s="204">
        <v>0</v>
      </c>
      <c r="K219" s="204">
        <v>0</v>
      </c>
      <c r="L219" s="204">
        <v>0</v>
      </c>
      <c r="M219" s="204">
        <v>0</v>
      </c>
      <c r="N219" s="204">
        <v>0</v>
      </c>
      <c r="O219" s="204">
        <v>0</v>
      </c>
      <c r="P219" s="204">
        <v>0</v>
      </c>
      <c r="Q219" s="204">
        <v>0</v>
      </c>
      <c r="R219" s="204">
        <v>0</v>
      </c>
      <c r="S219" s="239">
        <v>0</v>
      </c>
      <c r="T219" s="319" t="e">
        <v>#DIV/0!</v>
      </c>
      <c r="U219" s="239">
        <v>0</v>
      </c>
      <c r="V219" s="239">
        <v>0</v>
      </c>
      <c r="W219" s="239">
        <v>0</v>
      </c>
      <c r="X219" s="239">
        <v>0</v>
      </c>
      <c r="Y219" s="239">
        <v>0</v>
      </c>
      <c r="Z219" s="239">
        <v>0</v>
      </c>
    </row>
    <row r="220" spans="1:26" x14ac:dyDescent="0.3">
      <c r="A220" s="322" t="s">
        <v>635</v>
      </c>
      <c r="B220" s="204">
        <v>0</v>
      </c>
      <c r="C220" s="204">
        <v>0</v>
      </c>
      <c r="D220" s="204">
        <v>0</v>
      </c>
      <c r="E220" s="204">
        <v>0</v>
      </c>
      <c r="F220" s="204">
        <v>0</v>
      </c>
      <c r="G220" s="204">
        <v>0</v>
      </c>
      <c r="H220" s="204">
        <v>0</v>
      </c>
      <c r="I220" s="204">
        <v>0</v>
      </c>
      <c r="J220" s="204">
        <v>0</v>
      </c>
      <c r="K220" s="204">
        <v>0</v>
      </c>
      <c r="L220" s="204">
        <v>0</v>
      </c>
      <c r="M220" s="204">
        <v>0</v>
      </c>
      <c r="N220" s="204">
        <v>0</v>
      </c>
      <c r="O220" s="204">
        <v>0</v>
      </c>
      <c r="P220" s="204">
        <v>0</v>
      </c>
      <c r="Q220" s="204">
        <v>0</v>
      </c>
      <c r="R220" s="204">
        <v>0</v>
      </c>
      <c r="S220" s="239">
        <v>0</v>
      </c>
      <c r="T220" s="319" t="e">
        <v>#DIV/0!</v>
      </c>
      <c r="U220" s="239">
        <v>0</v>
      </c>
      <c r="V220" s="239">
        <v>0</v>
      </c>
      <c r="W220" s="239">
        <v>0</v>
      </c>
      <c r="X220" s="239">
        <v>0</v>
      </c>
      <c r="Y220" s="239">
        <v>0</v>
      </c>
      <c r="Z220" s="239">
        <v>0</v>
      </c>
    </row>
    <row r="221" spans="1:26" x14ac:dyDescent="0.3">
      <c r="A221" s="322" t="s">
        <v>636</v>
      </c>
      <c r="B221" s="204">
        <v>0</v>
      </c>
      <c r="C221" s="204">
        <v>0</v>
      </c>
      <c r="D221" s="204">
        <v>0</v>
      </c>
      <c r="E221" s="204">
        <v>0</v>
      </c>
      <c r="F221" s="204">
        <v>0</v>
      </c>
      <c r="G221" s="204">
        <v>0</v>
      </c>
      <c r="H221" s="204">
        <v>0</v>
      </c>
      <c r="I221" s="204">
        <v>0</v>
      </c>
      <c r="J221" s="204">
        <v>0</v>
      </c>
      <c r="K221" s="204">
        <v>0</v>
      </c>
      <c r="L221" s="204">
        <v>0</v>
      </c>
      <c r="M221" s="204">
        <v>0</v>
      </c>
      <c r="N221" s="204">
        <v>0</v>
      </c>
      <c r="O221" s="204">
        <v>0</v>
      </c>
      <c r="P221" s="204">
        <v>0</v>
      </c>
      <c r="Q221" s="204">
        <v>0</v>
      </c>
      <c r="R221" s="204">
        <v>0</v>
      </c>
      <c r="S221" s="239">
        <v>0</v>
      </c>
      <c r="T221" s="319" t="e">
        <v>#DIV/0!</v>
      </c>
      <c r="U221" s="239">
        <v>0</v>
      </c>
      <c r="V221" s="239">
        <v>0</v>
      </c>
      <c r="W221" s="239">
        <v>0</v>
      </c>
      <c r="X221" s="239">
        <v>0</v>
      </c>
      <c r="Y221" s="239">
        <v>0</v>
      </c>
      <c r="Z221" s="239">
        <v>0</v>
      </c>
    </row>
    <row r="222" spans="1:26" x14ac:dyDescent="0.3">
      <c r="A222" s="314" t="s">
        <v>637</v>
      </c>
      <c r="B222" s="315">
        <v>0</v>
      </c>
      <c r="C222" s="315">
        <v>0</v>
      </c>
      <c r="D222" s="315">
        <v>0</v>
      </c>
      <c r="E222" s="315">
        <v>0</v>
      </c>
      <c r="F222" s="315">
        <v>0</v>
      </c>
      <c r="G222" s="315">
        <v>0</v>
      </c>
      <c r="H222" s="315">
        <v>0</v>
      </c>
      <c r="I222" s="315">
        <v>0</v>
      </c>
      <c r="J222" s="315">
        <v>0</v>
      </c>
      <c r="K222" s="315">
        <v>0</v>
      </c>
      <c r="L222" s="315">
        <v>0</v>
      </c>
      <c r="M222" s="315">
        <v>0</v>
      </c>
      <c r="N222" s="315">
        <v>0</v>
      </c>
      <c r="O222" s="315">
        <v>0</v>
      </c>
      <c r="P222" s="315">
        <v>0</v>
      </c>
      <c r="Q222" s="315">
        <v>0</v>
      </c>
      <c r="R222" s="315">
        <v>0</v>
      </c>
      <c r="S222" s="316">
        <v>0</v>
      </c>
      <c r="T222" s="317" t="e">
        <v>#DIV/0!</v>
      </c>
      <c r="U222" s="316">
        <v>0</v>
      </c>
      <c r="V222" s="316">
        <v>0</v>
      </c>
      <c r="W222" s="316">
        <v>0</v>
      </c>
      <c r="X222" s="316">
        <v>0</v>
      </c>
      <c r="Y222" s="316">
        <v>0</v>
      </c>
      <c r="Z222" s="316">
        <v>0</v>
      </c>
    </row>
    <row r="223" spans="1:26" x14ac:dyDescent="0.3">
      <c r="A223" s="322" t="s">
        <v>638</v>
      </c>
      <c r="B223" s="204">
        <v>0</v>
      </c>
      <c r="C223" s="204">
        <v>0</v>
      </c>
      <c r="D223" s="204">
        <v>0</v>
      </c>
      <c r="E223" s="204">
        <v>0</v>
      </c>
      <c r="F223" s="204">
        <v>0</v>
      </c>
      <c r="G223" s="204">
        <v>0</v>
      </c>
      <c r="H223" s="204">
        <v>0</v>
      </c>
      <c r="I223" s="204">
        <v>0</v>
      </c>
      <c r="J223" s="204">
        <v>0</v>
      </c>
      <c r="K223" s="204">
        <v>0</v>
      </c>
      <c r="L223" s="204">
        <v>0</v>
      </c>
      <c r="M223" s="204">
        <v>0</v>
      </c>
      <c r="N223" s="204">
        <v>0</v>
      </c>
      <c r="O223" s="204">
        <v>0</v>
      </c>
      <c r="P223" s="204">
        <v>0</v>
      </c>
      <c r="Q223" s="204">
        <v>0</v>
      </c>
      <c r="R223" s="204">
        <v>0</v>
      </c>
      <c r="S223" s="239">
        <v>0</v>
      </c>
      <c r="T223" s="319" t="e">
        <v>#DIV/0!</v>
      </c>
      <c r="U223" s="239">
        <v>0</v>
      </c>
      <c r="V223" s="239">
        <v>0</v>
      </c>
      <c r="W223" s="239">
        <v>0</v>
      </c>
      <c r="X223" s="239">
        <v>0</v>
      </c>
      <c r="Y223" s="239">
        <v>0</v>
      </c>
      <c r="Z223" s="239">
        <v>0</v>
      </c>
    </row>
    <row r="224" spans="1:26" x14ac:dyDescent="0.3">
      <c r="A224" s="322" t="s">
        <v>639</v>
      </c>
      <c r="B224" s="204">
        <v>0</v>
      </c>
      <c r="C224" s="204">
        <v>0</v>
      </c>
      <c r="D224" s="204">
        <v>0</v>
      </c>
      <c r="E224" s="204">
        <v>0</v>
      </c>
      <c r="F224" s="204">
        <v>0</v>
      </c>
      <c r="G224" s="204">
        <v>0</v>
      </c>
      <c r="H224" s="204">
        <v>0</v>
      </c>
      <c r="I224" s="204">
        <v>0</v>
      </c>
      <c r="J224" s="204">
        <v>0</v>
      </c>
      <c r="K224" s="204">
        <v>0</v>
      </c>
      <c r="L224" s="204">
        <v>0</v>
      </c>
      <c r="M224" s="204">
        <v>0</v>
      </c>
      <c r="N224" s="204">
        <v>0</v>
      </c>
      <c r="O224" s="204">
        <v>0</v>
      </c>
      <c r="P224" s="204">
        <v>0</v>
      </c>
      <c r="Q224" s="204">
        <v>0</v>
      </c>
      <c r="R224" s="204">
        <v>0</v>
      </c>
      <c r="S224" s="239">
        <v>0</v>
      </c>
      <c r="T224" s="319" t="e">
        <v>#DIV/0!</v>
      </c>
      <c r="U224" s="239">
        <v>0</v>
      </c>
      <c r="V224" s="239">
        <v>0</v>
      </c>
      <c r="W224" s="239">
        <v>0</v>
      </c>
      <c r="X224" s="239">
        <v>0</v>
      </c>
      <c r="Y224" s="239">
        <v>0</v>
      </c>
      <c r="Z224" s="239">
        <v>0</v>
      </c>
    </row>
    <row r="225" spans="1:26" x14ac:dyDescent="0.3">
      <c r="A225" s="322" t="s">
        <v>640</v>
      </c>
      <c r="B225" s="204">
        <v>0</v>
      </c>
      <c r="C225" s="204">
        <v>0</v>
      </c>
      <c r="D225" s="204">
        <v>0</v>
      </c>
      <c r="E225" s="204">
        <v>0</v>
      </c>
      <c r="F225" s="204">
        <v>0</v>
      </c>
      <c r="G225" s="204">
        <v>0</v>
      </c>
      <c r="H225" s="204">
        <v>0</v>
      </c>
      <c r="I225" s="204">
        <v>0</v>
      </c>
      <c r="J225" s="204">
        <v>0</v>
      </c>
      <c r="K225" s="204">
        <v>0</v>
      </c>
      <c r="L225" s="204">
        <v>0</v>
      </c>
      <c r="M225" s="204">
        <v>0</v>
      </c>
      <c r="N225" s="204">
        <v>0</v>
      </c>
      <c r="O225" s="204">
        <v>0</v>
      </c>
      <c r="P225" s="204">
        <v>0</v>
      </c>
      <c r="Q225" s="204">
        <v>0</v>
      </c>
      <c r="R225" s="204">
        <v>0</v>
      </c>
      <c r="S225" s="239">
        <v>0</v>
      </c>
      <c r="T225" s="319" t="e">
        <v>#DIV/0!</v>
      </c>
      <c r="U225" s="239">
        <v>0</v>
      </c>
      <c r="V225" s="239">
        <v>0</v>
      </c>
      <c r="W225" s="239">
        <v>0</v>
      </c>
      <c r="X225" s="239">
        <v>0</v>
      </c>
      <c r="Y225" s="239">
        <v>0</v>
      </c>
      <c r="Z225" s="239">
        <v>0</v>
      </c>
    </row>
    <row r="226" spans="1:26" x14ac:dyDescent="0.3">
      <c r="A226" s="322" t="s">
        <v>641</v>
      </c>
      <c r="B226" s="204">
        <v>0</v>
      </c>
      <c r="C226" s="204">
        <v>0</v>
      </c>
      <c r="D226" s="204">
        <v>0</v>
      </c>
      <c r="E226" s="204">
        <v>0</v>
      </c>
      <c r="F226" s="204">
        <v>0</v>
      </c>
      <c r="G226" s="204">
        <v>0</v>
      </c>
      <c r="H226" s="204">
        <v>0</v>
      </c>
      <c r="I226" s="204">
        <v>0</v>
      </c>
      <c r="J226" s="204">
        <v>0</v>
      </c>
      <c r="K226" s="204">
        <v>0</v>
      </c>
      <c r="L226" s="204">
        <v>0</v>
      </c>
      <c r="M226" s="204">
        <v>0</v>
      </c>
      <c r="N226" s="204">
        <v>0</v>
      </c>
      <c r="O226" s="204">
        <v>0</v>
      </c>
      <c r="P226" s="204">
        <v>0</v>
      </c>
      <c r="Q226" s="204">
        <v>0</v>
      </c>
      <c r="R226" s="204">
        <v>0</v>
      </c>
      <c r="S226" s="239">
        <v>0</v>
      </c>
      <c r="T226" s="319" t="e">
        <v>#DIV/0!</v>
      </c>
      <c r="U226" s="239">
        <v>0</v>
      </c>
      <c r="V226" s="239">
        <v>0</v>
      </c>
      <c r="W226" s="239">
        <v>0</v>
      </c>
      <c r="X226" s="239">
        <v>0</v>
      </c>
      <c r="Y226" s="239">
        <v>0</v>
      </c>
      <c r="Z226" s="239">
        <v>0</v>
      </c>
    </row>
    <row r="227" spans="1:26" x14ac:dyDescent="0.3">
      <c r="A227" s="322" t="s">
        <v>642</v>
      </c>
      <c r="B227" s="204">
        <v>0</v>
      </c>
      <c r="C227" s="204">
        <v>0</v>
      </c>
      <c r="D227" s="204">
        <v>0</v>
      </c>
      <c r="E227" s="204">
        <v>0</v>
      </c>
      <c r="F227" s="204">
        <v>0</v>
      </c>
      <c r="G227" s="204">
        <v>0</v>
      </c>
      <c r="H227" s="204">
        <v>0</v>
      </c>
      <c r="I227" s="204">
        <v>0</v>
      </c>
      <c r="J227" s="204">
        <v>0</v>
      </c>
      <c r="K227" s="204">
        <v>0</v>
      </c>
      <c r="L227" s="204">
        <v>0</v>
      </c>
      <c r="M227" s="204">
        <v>0</v>
      </c>
      <c r="N227" s="204">
        <v>0</v>
      </c>
      <c r="O227" s="204">
        <v>0</v>
      </c>
      <c r="P227" s="204">
        <v>0</v>
      </c>
      <c r="Q227" s="204">
        <v>0</v>
      </c>
      <c r="R227" s="204">
        <v>0</v>
      </c>
      <c r="S227" s="239">
        <v>0</v>
      </c>
      <c r="T227" s="319" t="e">
        <v>#DIV/0!</v>
      </c>
      <c r="U227" s="239">
        <v>0</v>
      </c>
      <c r="V227" s="239">
        <v>0</v>
      </c>
      <c r="W227" s="239">
        <v>0</v>
      </c>
      <c r="X227" s="239">
        <v>0</v>
      </c>
      <c r="Y227" s="239">
        <v>0</v>
      </c>
      <c r="Z227" s="239">
        <v>0</v>
      </c>
    </row>
    <row r="228" spans="1:26" x14ac:dyDescent="0.3">
      <c r="A228" s="322" t="s">
        <v>643</v>
      </c>
      <c r="B228" s="204">
        <v>0</v>
      </c>
      <c r="C228" s="204">
        <v>0</v>
      </c>
      <c r="D228" s="204">
        <v>0</v>
      </c>
      <c r="E228" s="204">
        <v>0</v>
      </c>
      <c r="F228" s="204">
        <v>0</v>
      </c>
      <c r="G228" s="204">
        <v>0</v>
      </c>
      <c r="H228" s="204">
        <v>0</v>
      </c>
      <c r="I228" s="204">
        <v>0</v>
      </c>
      <c r="J228" s="204">
        <v>0</v>
      </c>
      <c r="K228" s="204">
        <v>0</v>
      </c>
      <c r="L228" s="204">
        <v>0</v>
      </c>
      <c r="M228" s="204">
        <v>0</v>
      </c>
      <c r="N228" s="204">
        <v>0</v>
      </c>
      <c r="O228" s="204">
        <v>0</v>
      </c>
      <c r="P228" s="204">
        <v>0</v>
      </c>
      <c r="Q228" s="204">
        <v>0</v>
      </c>
      <c r="R228" s="204">
        <v>0</v>
      </c>
      <c r="S228" s="239">
        <v>0</v>
      </c>
      <c r="T228" s="319" t="e">
        <v>#DIV/0!</v>
      </c>
      <c r="U228" s="239">
        <v>0</v>
      </c>
      <c r="V228" s="239">
        <v>0</v>
      </c>
      <c r="W228" s="239">
        <v>0</v>
      </c>
      <c r="X228" s="239">
        <v>0</v>
      </c>
      <c r="Y228" s="239">
        <v>0</v>
      </c>
      <c r="Z228" s="239">
        <v>0</v>
      </c>
    </row>
    <row r="229" spans="1:26" x14ac:dyDescent="0.3">
      <c r="A229" s="322" t="s">
        <v>644</v>
      </c>
      <c r="B229" s="204">
        <v>0</v>
      </c>
      <c r="C229" s="204">
        <v>0</v>
      </c>
      <c r="D229" s="204">
        <v>0</v>
      </c>
      <c r="E229" s="204">
        <v>0</v>
      </c>
      <c r="F229" s="204">
        <v>0</v>
      </c>
      <c r="G229" s="204">
        <v>0</v>
      </c>
      <c r="H229" s="204">
        <v>0</v>
      </c>
      <c r="I229" s="204">
        <v>0</v>
      </c>
      <c r="J229" s="204">
        <v>0</v>
      </c>
      <c r="K229" s="204">
        <v>0</v>
      </c>
      <c r="L229" s="204">
        <v>0</v>
      </c>
      <c r="M229" s="204">
        <v>0</v>
      </c>
      <c r="N229" s="204">
        <v>0</v>
      </c>
      <c r="O229" s="204">
        <v>0</v>
      </c>
      <c r="P229" s="204">
        <v>0</v>
      </c>
      <c r="Q229" s="204">
        <v>0</v>
      </c>
      <c r="R229" s="204">
        <v>0</v>
      </c>
      <c r="S229" s="239">
        <v>0</v>
      </c>
      <c r="T229" s="319" t="e">
        <v>#DIV/0!</v>
      </c>
      <c r="U229" s="239">
        <v>0</v>
      </c>
      <c r="V229" s="239">
        <v>0</v>
      </c>
      <c r="W229" s="239">
        <v>0</v>
      </c>
      <c r="X229" s="239">
        <v>0</v>
      </c>
      <c r="Y229" s="239">
        <v>0</v>
      </c>
      <c r="Z229" s="239">
        <v>0</v>
      </c>
    </row>
    <row r="230" spans="1:26" s="321" customFormat="1" x14ac:dyDescent="0.3">
      <c r="A230" s="314" t="s">
        <v>645</v>
      </c>
      <c r="B230" s="320">
        <v>0</v>
      </c>
      <c r="C230" s="320">
        <v>0</v>
      </c>
      <c r="D230" s="320">
        <v>0</v>
      </c>
      <c r="E230" s="320">
        <v>0</v>
      </c>
      <c r="F230" s="320">
        <v>0</v>
      </c>
      <c r="G230" s="320">
        <v>0</v>
      </c>
      <c r="H230" s="320">
        <v>0</v>
      </c>
      <c r="I230" s="320">
        <v>0</v>
      </c>
      <c r="J230" s="320">
        <v>0</v>
      </c>
      <c r="K230" s="320">
        <v>0</v>
      </c>
      <c r="L230" s="320">
        <v>0</v>
      </c>
      <c r="M230" s="320">
        <v>0</v>
      </c>
      <c r="N230" s="320">
        <v>0</v>
      </c>
      <c r="O230" s="320">
        <v>0</v>
      </c>
      <c r="P230" s="320">
        <v>0</v>
      </c>
      <c r="Q230" s="320">
        <v>0</v>
      </c>
      <c r="R230" s="320">
        <v>0</v>
      </c>
      <c r="S230" s="316">
        <v>0</v>
      </c>
      <c r="T230" s="317" t="e">
        <v>#DIV/0!</v>
      </c>
      <c r="U230" s="316">
        <v>0</v>
      </c>
      <c r="V230" s="316">
        <v>0</v>
      </c>
      <c r="W230" s="316">
        <v>0</v>
      </c>
      <c r="X230" s="316">
        <v>0</v>
      </c>
      <c r="Y230" s="316">
        <v>0</v>
      </c>
      <c r="Z230" s="316">
        <v>0</v>
      </c>
    </row>
    <row r="231" spans="1:26" s="321" customFormat="1" x14ac:dyDescent="0.3">
      <c r="A231" s="314" t="s">
        <v>646</v>
      </c>
      <c r="B231" s="320">
        <v>0</v>
      </c>
      <c r="C231" s="320">
        <v>0</v>
      </c>
      <c r="D231" s="320">
        <v>0</v>
      </c>
      <c r="E231" s="320">
        <v>0</v>
      </c>
      <c r="F231" s="320">
        <v>0</v>
      </c>
      <c r="G231" s="320">
        <v>0</v>
      </c>
      <c r="H231" s="320">
        <v>0</v>
      </c>
      <c r="I231" s="320">
        <v>0</v>
      </c>
      <c r="J231" s="320">
        <v>0</v>
      </c>
      <c r="K231" s="320">
        <v>0</v>
      </c>
      <c r="L231" s="320">
        <v>0</v>
      </c>
      <c r="M231" s="320">
        <v>0</v>
      </c>
      <c r="N231" s="320">
        <v>0</v>
      </c>
      <c r="O231" s="320">
        <v>0</v>
      </c>
      <c r="P231" s="320">
        <v>0</v>
      </c>
      <c r="Q231" s="320">
        <v>0</v>
      </c>
      <c r="R231" s="320">
        <v>0</v>
      </c>
      <c r="S231" s="316">
        <v>0</v>
      </c>
      <c r="T231" s="317" t="e">
        <v>#DIV/0!</v>
      </c>
      <c r="U231" s="316">
        <v>0</v>
      </c>
      <c r="V231" s="316">
        <v>0</v>
      </c>
      <c r="W231" s="316">
        <v>0</v>
      </c>
      <c r="X231" s="316">
        <v>0</v>
      </c>
      <c r="Y231" s="316">
        <v>0</v>
      </c>
      <c r="Z231" s="316">
        <v>0</v>
      </c>
    </row>
    <row r="232" spans="1:26" s="321" customFormat="1" x14ac:dyDescent="0.3">
      <c r="A232" s="314" t="s">
        <v>647</v>
      </c>
      <c r="B232" s="320">
        <v>0</v>
      </c>
      <c r="C232" s="320">
        <v>0</v>
      </c>
      <c r="D232" s="320">
        <v>0</v>
      </c>
      <c r="E232" s="320">
        <v>0</v>
      </c>
      <c r="F232" s="320">
        <v>0</v>
      </c>
      <c r="G232" s="320">
        <v>0</v>
      </c>
      <c r="H232" s="320">
        <v>0</v>
      </c>
      <c r="I232" s="320">
        <v>0</v>
      </c>
      <c r="J232" s="320">
        <v>0</v>
      </c>
      <c r="K232" s="320">
        <v>0</v>
      </c>
      <c r="L232" s="320">
        <v>0</v>
      </c>
      <c r="M232" s="320">
        <v>0</v>
      </c>
      <c r="N232" s="320">
        <v>0</v>
      </c>
      <c r="O232" s="320">
        <v>0</v>
      </c>
      <c r="P232" s="320">
        <v>0</v>
      </c>
      <c r="Q232" s="320">
        <v>0</v>
      </c>
      <c r="R232" s="320">
        <v>0</v>
      </c>
      <c r="S232" s="316">
        <v>0</v>
      </c>
      <c r="T232" s="317" t="e">
        <v>#DIV/0!</v>
      </c>
      <c r="U232" s="316">
        <v>0</v>
      </c>
      <c r="V232" s="316">
        <v>0</v>
      </c>
      <c r="W232" s="316">
        <v>0</v>
      </c>
      <c r="X232" s="316">
        <v>0</v>
      </c>
      <c r="Y232" s="316">
        <v>0</v>
      </c>
      <c r="Z232" s="316">
        <v>0</v>
      </c>
    </row>
    <row r="233" spans="1:26" s="321" customFormat="1" x14ac:dyDescent="0.3">
      <c r="A233" s="314" t="s">
        <v>648</v>
      </c>
      <c r="B233" s="320">
        <v>0</v>
      </c>
      <c r="C233" s="320">
        <v>0</v>
      </c>
      <c r="D233" s="320">
        <v>0</v>
      </c>
      <c r="E233" s="320">
        <v>0</v>
      </c>
      <c r="F233" s="320">
        <v>0</v>
      </c>
      <c r="G233" s="320">
        <v>0</v>
      </c>
      <c r="H233" s="320">
        <v>0</v>
      </c>
      <c r="I233" s="320">
        <v>0</v>
      </c>
      <c r="J233" s="320">
        <v>0</v>
      </c>
      <c r="K233" s="320">
        <v>0</v>
      </c>
      <c r="L233" s="320">
        <v>0</v>
      </c>
      <c r="M233" s="320">
        <v>0</v>
      </c>
      <c r="N233" s="320">
        <v>0</v>
      </c>
      <c r="O233" s="320">
        <v>0</v>
      </c>
      <c r="P233" s="320">
        <v>0</v>
      </c>
      <c r="Q233" s="320">
        <v>0</v>
      </c>
      <c r="R233" s="320">
        <v>0</v>
      </c>
      <c r="S233" s="316">
        <v>0</v>
      </c>
      <c r="T233" s="317" t="e">
        <v>#DIV/0!</v>
      </c>
      <c r="U233" s="316">
        <v>0</v>
      </c>
      <c r="V233" s="316">
        <v>0</v>
      </c>
      <c r="W233" s="316">
        <v>0</v>
      </c>
      <c r="X233" s="316">
        <v>0</v>
      </c>
      <c r="Y233" s="316">
        <v>0</v>
      </c>
      <c r="Z233" s="316">
        <v>0</v>
      </c>
    </row>
    <row r="234" spans="1:26" x14ac:dyDescent="0.3">
      <c r="A234" s="314" t="s">
        <v>649</v>
      </c>
      <c r="B234" s="315">
        <v>0</v>
      </c>
      <c r="C234" s="315">
        <v>0</v>
      </c>
      <c r="D234" s="315">
        <v>0</v>
      </c>
      <c r="E234" s="315">
        <v>0</v>
      </c>
      <c r="F234" s="315">
        <v>0</v>
      </c>
      <c r="G234" s="315">
        <v>0</v>
      </c>
      <c r="H234" s="315">
        <v>0</v>
      </c>
      <c r="I234" s="315">
        <v>0</v>
      </c>
      <c r="J234" s="315">
        <v>0</v>
      </c>
      <c r="K234" s="315">
        <v>0</v>
      </c>
      <c r="L234" s="315">
        <v>0</v>
      </c>
      <c r="M234" s="315">
        <v>0</v>
      </c>
      <c r="N234" s="315">
        <v>0</v>
      </c>
      <c r="O234" s="315">
        <v>0</v>
      </c>
      <c r="P234" s="315">
        <v>0</v>
      </c>
      <c r="Q234" s="315">
        <v>0</v>
      </c>
      <c r="R234" s="315">
        <v>0</v>
      </c>
      <c r="S234" s="316">
        <v>0</v>
      </c>
      <c r="T234" s="317" t="e">
        <v>#DIV/0!</v>
      </c>
      <c r="U234" s="316">
        <v>0</v>
      </c>
      <c r="V234" s="316">
        <v>0</v>
      </c>
      <c r="W234" s="316">
        <v>0</v>
      </c>
      <c r="X234" s="316">
        <v>0</v>
      </c>
      <c r="Y234" s="316">
        <v>0</v>
      </c>
      <c r="Z234" s="316">
        <v>0</v>
      </c>
    </row>
    <row r="235" spans="1:26" x14ac:dyDescent="0.3">
      <c r="A235" s="322" t="s">
        <v>650</v>
      </c>
      <c r="B235" s="323">
        <v>0</v>
      </c>
      <c r="C235" s="323">
        <v>0</v>
      </c>
      <c r="D235" s="323">
        <v>0</v>
      </c>
      <c r="E235" s="323">
        <v>0</v>
      </c>
      <c r="F235" s="323">
        <v>0</v>
      </c>
      <c r="G235" s="323">
        <v>0</v>
      </c>
      <c r="H235" s="323">
        <v>0</v>
      </c>
      <c r="I235" s="323">
        <v>0</v>
      </c>
      <c r="J235" s="323">
        <v>0</v>
      </c>
      <c r="K235" s="323">
        <v>0</v>
      </c>
      <c r="L235" s="323">
        <v>0</v>
      </c>
      <c r="M235" s="323">
        <v>0</v>
      </c>
      <c r="N235" s="323">
        <v>0</v>
      </c>
      <c r="O235" s="323">
        <v>0</v>
      </c>
      <c r="P235" s="323">
        <v>0</v>
      </c>
      <c r="Q235" s="323">
        <v>0</v>
      </c>
      <c r="R235" s="323">
        <v>0</v>
      </c>
      <c r="S235" s="239">
        <v>0</v>
      </c>
      <c r="T235" s="319" t="e">
        <v>#DIV/0!</v>
      </c>
      <c r="U235" s="239">
        <v>0</v>
      </c>
      <c r="V235" s="239">
        <v>0</v>
      </c>
      <c r="W235" s="239">
        <v>0</v>
      </c>
      <c r="X235" s="239">
        <v>0</v>
      </c>
      <c r="Y235" s="239">
        <v>0</v>
      </c>
      <c r="Z235" s="239">
        <v>0</v>
      </c>
    </row>
    <row r="236" spans="1:26" x14ac:dyDescent="0.3">
      <c r="A236" s="324" t="s">
        <v>651</v>
      </c>
      <c r="B236" s="323">
        <v>0</v>
      </c>
      <c r="C236" s="323">
        <v>0</v>
      </c>
      <c r="D236" s="323">
        <v>0</v>
      </c>
      <c r="E236" s="323">
        <v>0</v>
      </c>
      <c r="F236" s="323">
        <v>0</v>
      </c>
      <c r="G236" s="323">
        <v>0</v>
      </c>
      <c r="H236" s="323">
        <v>0</v>
      </c>
      <c r="I236" s="323">
        <v>0</v>
      </c>
      <c r="J236" s="323">
        <v>0</v>
      </c>
      <c r="K236" s="323">
        <v>0</v>
      </c>
      <c r="L236" s="323">
        <v>0</v>
      </c>
      <c r="M236" s="323">
        <v>0</v>
      </c>
      <c r="N236" s="323">
        <v>0</v>
      </c>
      <c r="O236" s="323">
        <v>0</v>
      </c>
      <c r="P236" s="323">
        <v>0</v>
      </c>
      <c r="Q236" s="323">
        <v>0</v>
      </c>
      <c r="R236" s="323">
        <v>0</v>
      </c>
      <c r="S236" s="239">
        <v>0</v>
      </c>
      <c r="T236" s="319" t="e">
        <v>#DIV/0!</v>
      </c>
      <c r="U236" s="239">
        <v>0</v>
      </c>
      <c r="V236" s="239">
        <v>0</v>
      </c>
      <c r="W236" s="239">
        <v>0</v>
      </c>
      <c r="X236" s="239">
        <v>0</v>
      </c>
      <c r="Y236" s="239">
        <v>0</v>
      </c>
      <c r="Z236" s="239">
        <v>0</v>
      </c>
    </row>
    <row r="237" spans="1:26" x14ac:dyDescent="0.3">
      <c r="A237" s="325" t="s">
        <v>652</v>
      </c>
      <c r="B237" s="204">
        <v>0</v>
      </c>
      <c r="C237" s="204">
        <v>0</v>
      </c>
      <c r="D237" s="204">
        <v>0</v>
      </c>
      <c r="E237" s="204">
        <v>0</v>
      </c>
      <c r="F237" s="204">
        <v>0</v>
      </c>
      <c r="G237" s="204">
        <v>0</v>
      </c>
      <c r="H237" s="204">
        <v>0</v>
      </c>
      <c r="I237" s="204">
        <v>0</v>
      </c>
      <c r="J237" s="204">
        <v>0</v>
      </c>
      <c r="K237" s="204">
        <v>0</v>
      </c>
      <c r="L237" s="204">
        <v>0</v>
      </c>
      <c r="M237" s="204">
        <v>0</v>
      </c>
      <c r="N237" s="204">
        <v>0</v>
      </c>
      <c r="O237" s="204">
        <v>0</v>
      </c>
      <c r="P237" s="204">
        <v>0</v>
      </c>
      <c r="Q237" s="204">
        <v>0</v>
      </c>
      <c r="R237" s="204">
        <v>0</v>
      </c>
      <c r="S237" s="239">
        <v>0</v>
      </c>
      <c r="T237" s="319" t="e">
        <v>#DIV/0!</v>
      </c>
      <c r="U237" s="239">
        <v>0</v>
      </c>
      <c r="V237" s="239">
        <v>0</v>
      </c>
      <c r="W237" s="239">
        <v>0</v>
      </c>
      <c r="X237" s="239">
        <v>0</v>
      </c>
      <c r="Y237" s="239">
        <v>0</v>
      </c>
      <c r="Z237" s="239">
        <v>0</v>
      </c>
    </row>
    <row r="238" spans="1:26" x14ac:dyDescent="0.3">
      <c r="A238" s="325" t="s">
        <v>653</v>
      </c>
      <c r="B238" s="204">
        <v>0</v>
      </c>
      <c r="C238" s="204">
        <v>0</v>
      </c>
      <c r="D238" s="204">
        <v>0</v>
      </c>
      <c r="E238" s="204">
        <v>0</v>
      </c>
      <c r="F238" s="204">
        <v>0</v>
      </c>
      <c r="G238" s="204">
        <v>0</v>
      </c>
      <c r="H238" s="204">
        <v>0</v>
      </c>
      <c r="I238" s="204">
        <v>0</v>
      </c>
      <c r="J238" s="204">
        <v>0</v>
      </c>
      <c r="K238" s="204">
        <v>0</v>
      </c>
      <c r="L238" s="204">
        <v>0</v>
      </c>
      <c r="M238" s="204">
        <v>0</v>
      </c>
      <c r="N238" s="204">
        <v>0</v>
      </c>
      <c r="O238" s="204">
        <v>0</v>
      </c>
      <c r="P238" s="204">
        <v>0</v>
      </c>
      <c r="Q238" s="204">
        <v>0</v>
      </c>
      <c r="R238" s="204">
        <v>0</v>
      </c>
      <c r="S238" s="239">
        <v>0</v>
      </c>
      <c r="T238" s="319" t="e">
        <v>#DIV/0!</v>
      </c>
      <c r="U238" s="239">
        <v>0</v>
      </c>
      <c r="V238" s="239">
        <v>0</v>
      </c>
      <c r="W238" s="239">
        <v>0</v>
      </c>
      <c r="X238" s="239">
        <v>0</v>
      </c>
      <c r="Y238" s="239">
        <v>0</v>
      </c>
      <c r="Z238" s="239">
        <v>0</v>
      </c>
    </row>
    <row r="239" spans="1:26" x14ac:dyDescent="0.3">
      <c r="A239" s="324" t="s">
        <v>654</v>
      </c>
      <c r="B239" s="204">
        <v>0</v>
      </c>
      <c r="C239" s="204">
        <v>0</v>
      </c>
      <c r="D239" s="204">
        <v>0</v>
      </c>
      <c r="E239" s="204">
        <v>0</v>
      </c>
      <c r="F239" s="204">
        <v>0</v>
      </c>
      <c r="G239" s="204">
        <v>0</v>
      </c>
      <c r="H239" s="204">
        <v>0</v>
      </c>
      <c r="I239" s="204">
        <v>0</v>
      </c>
      <c r="J239" s="204">
        <v>0</v>
      </c>
      <c r="K239" s="204">
        <v>0</v>
      </c>
      <c r="L239" s="204">
        <v>0</v>
      </c>
      <c r="M239" s="204">
        <v>0</v>
      </c>
      <c r="N239" s="204">
        <v>0</v>
      </c>
      <c r="O239" s="204">
        <v>0</v>
      </c>
      <c r="P239" s="204">
        <v>0</v>
      </c>
      <c r="Q239" s="204">
        <v>0</v>
      </c>
      <c r="R239" s="204">
        <v>0</v>
      </c>
      <c r="S239" s="239">
        <v>0</v>
      </c>
      <c r="T239" s="319" t="e">
        <v>#DIV/0!</v>
      </c>
      <c r="U239" s="239">
        <v>0</v>
      </c>
      <c r="V239" s="239">
        <v>0</v>
      </c>
      <c r="W239" s="239">
        <v>0</v>
      </c>
      <c r="X239" s="239">
        <v>0</v>
      </c>
      <c r="Y239" s="239">
        <v>0</v>
      </c>
      <c r="Z239" s="239">
        <v>0</v>
      </c>
    </row>
    <row r="240" spans="1:26" x14ac:dyDescent="0.3">
      <c r="A240" s="324" t="s">
        <v>655</v>
      </c>
      <c r="B240" s="204">
        <v>0</v>
      </c>
      <c r="C240" s="204">
        <v>0</v>
      </c>
      <c r="D240" s="204">
        <v>0</v>
      </c>
      <c r="E240" s="204">
        <v>0</v>
      </c>
      <c r="F240" s="204">
        <v>0</v>
      </c>
      <c r="G240" s="204">
        <v>0</v>
      </c>
      <c r="H240" s="204">
        <v>0</v>
      </c>
      <c r="I240" s="204">
        <v>0</v>
      </c>
      <c r="J240" s="204">
        <v>0</v>
      </c>
      <c r="K240" s="204">
        <v>0</v>
      </c>
      <c r="L240" s="204">
        <v>0</v>
      </c>
      <c r="M240" s="204">
        <v>0</v>
      </c>
      <c r="N240" s="204">
        <v>0</v>
      </c>
      <c r="O240" s="204">
        <v>0</v>
      </c>
      <c r="P240" s="204">
        <v>0</v>
      </c>
      <c r="Q240" s="204">
        <v>0</v>
      </c>
      <c r="R240" s="204">
        <v>0</v>
      </c>
      <c r="S240" s="239">
        <v>0</v>
      </c>
      <c r="T240" s="319" t="e">
        <v>#DIV/0!</v>
      </c>
      <c r="U240" s="239">
        <v>0</v>
      </c>
      <c r="V240" s="239">
        <v>0</v>
      </c>
      <c r="W240" s="239">
        <v>0</v>
      </c>
      <c r="X240" s="239">
        <v>0</v>
      </c>
      <c r="Y240" s="239">
        <v>0</v>
      </c>
      <c r="Z240" s="239">
        <v>0</v>
      </c>
    </row>
    <row r="241" spans="1:26" x14ac:dyDescent="0.3">
      <c r="A241" s="324" t="s">
        <v>656</v>
      </c>
      <c r="B241" s="204">
        <v>0</v>
      </c>
      <c r="C241" s="204">
        <v>0</v>
      </c>
      <c r="D241" s="204">
        <v>0</v>
      </c>
      <c r="E241" s="204">
        <v>0</v>
      </c>
      <c r="F241" s="204">
        <v>0</v>
      </c>
      <c r="G241" s="204">
        <v>0</v>
      </c>
      <c r="H241" s="204">
        <v>0</v>
      </c>
      <c r="I241" s="204">
        <v>0</v>
      </c>
      <c r="J241" s="204">
        <v>0</v>
      </c>
      <c r="K241" s="204">
        <v>0</v>
      </c>
      <c r="L241" s="204">
        <v>0</v>
      </c>
      <c r="M241" s="204">
        <v>0</v>
      </c>
      <c r="N241" s="204">
        <v>0</v>
      </c>
      <c r="O241" s="204">
        <v>0</v>
      </c>
      <c r="P241" s="204">
        <v>0</v>
      </c>
      <c r="Q241" s="204">
        <v>0</v>
      </c>
      <c r="R241" s="204">
        <v>0</v>
      </c>
      <c r="S241" s="239">
        <v>0</v>
      </c>
      <c r="T241" s="319" t="e">
        <v>#DIV/0!</v>
      </c>
      <c r="U241" s="239">
        <v>0</v>
      </c>
      <c r="V241" s="239">
        <v>0</v>
      </c>
      <c r="W241" s="239">
        <v>0</v>
      </c>
      <c r="X241" s="239">
        <v>0</v>
      </c>
      <c r="Y241" s="239">
        <v>0</v>
      </c>
      <c r="Z241" s="239">
        <v>0</v>
      </c>
    </row>
    <row r="242" spans="1:26" x14ac:dyDescent="0.3">
      <c r="A242" s="322" t="s">
        <v>657</v>
      </c>
      <c r="B242" s="204">
        <v>0</v>
      </c>
      <c r="C242" s="204">
        <v>0</v>
      </c>
      <c r="D242" s="204">
        <v>0</v>
      </c>
      <c r="E242" s="204">
        <v>0</v>
      </c>
      <c r="F242" s="204">
        <v>0</v>
      </c>
      <c r="G242" s="204">
        <v>0</v>
      </c>
      <c r="H242" s="204">
        <v>0</v>
      </c>
      <c r="I242" s="204">
        <v>0</v>
      </c>
      <c r="J242" s="204">
        <v>0</v>
      </c>
      <c r="K242" s="204">
        <v>0</v>
      </c>
      <c r="L242" s="204">
        <v>0</v>
      </c>
      <c r="M242" s="204">
        <v>0</v>
      </c>
      <c r="N242" s="204">
        <v>0</v>
      </c>
      <c r="O242" s="204">
        <v>0</v>
      </c>
      <c r="P242" s="204">
        <v>0</v>
      </c>
      <c r="Q242" s="204">
        <v>0</v>
      </c>
      <c r="R242" s="204">
        <v>0</v>
      </c>
      <c r="S242" s="239">
        <v>0</v>
      </c>
      <c r="T242" s="319" t="e">
        <v>#DIV/0!</v>
      </c>
      <c r="U242" s="239">
        <v>0</v>
      </c>
      <c r="V242" s="239">
        <v>0</v>
      </c>
      <c r="W242" s="239">
        <v>0</v>
      </c>
      <c r="X242" s="239">
        <v>0</v>
      </c>
      <c r="Y242" s="239">
        <v>0</v>
      </c>
      <c r="Z242" s="239">
        <v>0</v>
      </c>
    </row>
    <row r="243" spans="1:26" x14ac:dyDescent="0.3">
      <c r="A243" s="322" t="s">
        <v>658</v>
      </c>
      <c r="B243" s="204">
        <v>0</v>
      </c>
      <c r="C243" s="204">
        <v>0</v>
      </c>
      <c r="D243" s="204">
        <v>0</v>
      </c>
      <c r="E243" s="204">
        <v>0</v>
      </c>
      <c r="F243" s="204">
        <v>0</v>
      </c>
      <c r="G243" s="204">
        <v>0</v>
      </c>
      <c r="H243" s="204">
        <v>0</v>
      </c>
      <c r="I243" s="204">
        <v>0</v>
      </c>
      <c r="J243" s="204">
        <v>0</v>
      </c>
      <c r="K243" s="204">
        <v>0</v>
      </c>
      <c r="L243" s="204">
        <v>0</v>
      </c>
      <c r="M243" s="204">
        <v>0</v>
      </c>
      <c r="N243" s="204">
        <v>0</v>
      </c>
      <c r="O243" s="204">
        <v>0</v>
      </c>
      <c r="P243" s="204">
        <v>0</v>
      </c>
      <c r="Q243" s="204">
        <v>0</v>
      </c>
      <c r="R243" s="204">
        <v>0</v>
      </c>
      <c r="S243" s="239">
        <v>0</v>
      </c>
      <c r="T243" s="319" t="e">
        <v>#DIV/0!</v>
      </c>
      <c r="U243" s="239">
        <v>0</v>
      </c>
      <c r="V243" s="239">
        <v>0</v>
      </c>
      <c r="W243" s="239">
        <v>0</v>
      </c>
      <c r="X243" s="239">
        <v>0</v>
      </c>
      <c r="Y243" s="239">
        <v>0</v>
      </c>
      <c r="Z243" s="239">
        <v>0</v>
      </c>
    </row>
    <row r="244" spans="1:26" x14ac:dyDescent="0.3">
      <c r="A244" s="322" t="s">
        <v>659</v>
      </c>
      <c r="B244" s="204">
        <v>0</v>
      </c>
      <c r="C244" s="204">
        <v>0</v>
      </c>
      <c r="D244" s="204">
        <v>0</v>
      </c>
      <c r="E244" s="204">
        <v>0</v>
      </c>
      <c r="F244" s="204">
        <v>0</v>
      </c>
      <c r="G244" s="204">
        <v>0</v>
      </c>
      <c r="H244" s="204">
        <v>0</v>
      </c>
      <c r="I244" s="204">
        <v>0</v>
      </c>
      <c r="J244" s="204">
        <v>0</v>
      </c>
      <c r="K244" s="204">
        <v>0</v>
      </c>
      <c r="L244" s="204">
        <v>0</v>
      </c>
      <c r="M244" s="204">
        <v>0</v>
      </c>
      <c r="N244" s="204">
        <v>0</v>
      </c>
      <c r="O244" s="204">
        <v>0</v>
      </c>
      <c r="P244" s="204">
        <v>0</v>
      </c>
      <c r="Q244" s="204">
        <v>0</v>
      </c>
      <c r="R244" s="204">
        <v>0</v>
      </c>
      <c r="S244" s="239">
        <v>0</v>
      </c>
      <c r="T244" s="319" t="e">
        <v>#DIV/0!</v>
      </c>
      <c r="U244" s="239">
        <v>0</v>
      </c>
      <c r="V244" s="239">
        <v>0</v>
      </c>
      <c r="W244" s="239">
        <v>0</v>
      </c>
      <c r="X244" s="239">
        <v>0</v>
      </c>
      <c r="Y244" s="239">
        <v>0</v>
      </c>
      <c r="Z244" s="239">
        <v>0</v>
      </c>
    </row>
    <row r="245" spans="1:26" x14ac:dyDescent="0.3">
      <c r="A245" s="322" t="s">
        <v>660</v>
      </c>
      <c r="B245" s="204">
        <v>0</v>
      </c>
      <c r="C245" s="204">
        <v>0</v>
      </c>
      <c r="D245" s="204">
        <v>0</v>
      </c>
      <c r="E245" s="204">
        <v>0</v>
      </c>
      <c r="F245" s="204">
        <v>0</v>
      </c>
      <c r="G245" s="204">
        <v>0</v>
      </c>
      <c r="H245" s="204">
        <v>0</v>
      </c>
      <c r="I245" s="204">
        <v>0</v>
      </c>
      <c r="J245" s="204">
        <v>0</v>
      </c>
      <c r="K245" s="204">
        <v>0</v>
      </c>
      <c r="L245" s="204">
        <v>0</v>
      </c>
      <c r="M245" s="204">
        <v>0</v>
      </c>
      <c r="N245" s="204">
        <v>0</v>
      </c>
      <c r="O245" s="204">
        <v>0</v>
      </c>
      <c r="P245" s="204">
        <v>0</v>
      </c>
      <c r="Q245" s="204">
        <v>0</v>
      </c>
      <c r="R245" s="204">
        <v>0</v>
      </c>
      <c r="S245" s="239">
        <v>0</v>
      </c>
      <c r="T245" s="319" t="e">
        <v>#DIV/0!</v>
      </c>
      <c r="U245" s="239">
        <v>0</v>
      </c>
      <c r="V245" s="239">
        <v>0</v>
      </c>
      <c r="W245" s="239">
        <v>0</v>
      </c>
      <c r="X245" s="239">
        <v>0</v>
      </c>
      <c r="Y245" s="239">
        <v>0</v>
      </c>
      <c r="Z245" s="239">
        <v>0</v>
      </c>
    </row>
    <row r="246" spans="1:26" x14ac:dyDescent="0.3">
      <c r="A246" s="322" t="s">
        <v>661</v>
      </c>
      <c r="B246" s="204">
        <v>0</v>
      </c>
      <c r="C246" s="204">
        <v>0</v>
      </c>
      <c r="D246" s="204">
        <v>0</v>
      </c>
      <c r="E246" s="204">
        <v>0</v>
      </c>
      <c r="F246" s="204">
        <v>0</v>
      </c>
      <c r="G246" s="204">
        <v>0</v>
      </c>
      <c r="H246" s="204">
        <v>0</v>
      </c>
      <c r="I246" s="204">
        <v>0</v>
      </c>
      <c r="J246" s="204">
        <v>0</v>
      </c>
      <c r="K246" s="204">
        <v>0</v>
      </c>
      <c r="L246" s="204">
        <v>0</v>
      </c>
      <c r="M246" s="204">
        <v>0</v>
      </c>
      <c r="N246" s="204">
        <v>0</v>
      </c>
      <c r="O246" s="204">
        <v>0</v>
      </c>
      <c r="P246" s="204">
        <v>0</v>
      </c>
      <c r="Q246" s="204">
        <v>0</v>
      </c>
      <c r="R246" s="204">
        <v>0</v>
      </c>
      <c r="S246" s="239">
        <v>0</v>
      </c>
      <c r="T246" s="319" t="e">
        <v>#DIV/0!</v>
      </c>
      <c r="U246" s="239">
        <v>0</v>
      </c>
      <c r="V246" s="239">
        <v>0</v>
      </c>
      <c r="W246" s="239">
        <v>0</v>
      </c>
      <c r="X246" s="239">
        <v>0</v>
      </c>
      <c r="Y246" s="239">
        <v>0</v>
      </c>
      <c r="Z246" s="239">
        <v>0</v>
      </c>
    </row>
    <row r="247" spans="1:26" x14ac:dyDescent="0.3">
      <c r="A247" s="314" t="s">
        <v>662</v>
      </c>
      <c r="B247" s="315">
        <v>0</v>
      </c>
      <c r="C247" s="315">
        <v>0</v>
      </c>
      <c r="D247" s="315">
        <v>0</v>
      </c>
      <c r="E247" s="315">
        <v>0</v>
      </c>
      <c r="F247" s="315">
        <v>0</v>
      </c>
      <c r="G247" s="315">
        <v>0</v>
      </c>
      <c r="H247" s="315">
        <v>0</v>
      </c>
      <c r="I247" s="315">
        <v>0</v>
      </c>
      <c r="J247" s="315">
        <v>0</v>
      </c>
      <c r="K247" s="315">
        <v>0</v>
      </c>
      <c r="L247" s="315">
        <v>0</v>
      </c>
      <c r="M247" s="315">
        <v>0</v>
      </c>
      <c r="N247" s="315">
        <v>0</v>
      </c>
      <c r="O247" s="315">
        <v>0</v>
      </c>
      <c r="P247" s="315">
        <v>0</v>
      </c>
      <c r="Q247" s="315">
        <v>0</v>
      </c>
      <c r="R247" s="315">
        <v>0</v>
      </c>
      <c r="S247" s="316">
        <v>0</v>
      </c>
      <c r="T247" s="317" t="e">
        <v>#DIV/0!</v>
      </c>
      <c r="U247" s="316">
        <v>0</v>
      </c>
      <c r="V247" s="316">
        <v>0</v>
      </c>
      <c r="W247" s="316">
        <v>0</v>
      </c>
      <c r="X247" s="316">
        <v>0</v>
      </c>
      <c r="Y247" s="316">
        <v>0</v>
      </c>
      <c r="Z247" s="316">
        <v>0</v>
      </c>
    </row>
    <row r="248" spans="1:26" x14ac:dyDescent="0.3">
      <c r="A248" s="322" t="s">
        <v>663</v>
      </c>
      <c r="B248" s="204">
        <v>0</v>
      </c>
      <c r="C248" s="204">
        <v>0</v>
      </c>
      <c r="D248" s="204">
        <v>0</v>
      </c>
      <c r="E248" s="204">
        <v>0</v>
      </c>
      <c r="F248" s="204">
        <v>0</v>
      </c>
      <c r="G248" s="204">
        <v>0</v>
      </c>
      <c r="H248" s="204">
        <v>0</v>
      </c>
      <c r="I248" s="204">
        <v>0</v>
      </c>
      <c r="J248" s="204">
        <v>0</v>
      </c>
      <c r="K248" s="204">
        <v>0</v>
      </c>
      <c r="L248" s="204">
        <v>0</v>
      </c>
      <c r="M248" s="204">
        <v>0</v>
      </c>
      <c r="N248" s="204">
        <v>0</v>
      </c>
      <c r="O248" s="204">
        <v>0</v>
      </c>
      <c r="P248" s="204">
        <v>0</v>
      </c>
      <c r="Q248" s="204">
        <v>0</v>
      </c>
      <c r="R248" s="204">
        <v>0</v>
      </c>
      <c r="S248" s="239">
        <v>0</v>
      </c>
      <c r="T248" s="319" t="e">
        <v>#DIV/0!</v>
      </c>
      <c r="U248" s="239">
        <v>0</v>
      </c>
      <c r="V248" s="239">
        <v>0</v>
      </c>
      <c r="W248" s="239">
        <v>0</v>
      </c>
      <c r="X248" s="239">
        <v>0</v>
      </c>
      <c r="Y248" s="239">
        <v>0</v>
      </c>
      <c r="Z248" s="239">
        <v>0</v>
      </c>
    </row>
    <row r="249" spans="1:26" x14ac:dyDescent="0.3">
      <c r="A249" s="322" t="s">
        <v>664</v>
      </c>
      <c r="B249" s="204">
        <v>0</v>
      </c>
      <c r="C249" s="204">
        <v>0</v>
      </c>
      <c r="D249" s="204">
        <v>0</v>
      </c>
      <c r="E249" s="204">
        <v>0</v>
      </c>
      <c r="F249" s="204">
        <v>0</v>
      </c>
      <c r="G249" s="204">
        <v>0</v>
      </c>
      <c r="H249" s="204">
        <v>0</v>
      </c>
      <c r="I249" s="204">
        <v>0</v>
      </c>
      <c r="J249" s="204">
        <v>0</v>
      </c>
      <c r="K249" s="204">
        <v>0</v>
      </c>
      <c r="L249" s="204">
        <v>0</v>
      </c>
      <c r="M249" s="204">
        <v>0</v>
      </c>
      <c r="N249" s="204">
        <v>0</v>
      </c>
      <c r="O249" s="204">
        <v>0</v>
      </c>
      <c r="P249" s="204">
        <v>0</v>
      </c>
      <c r="Q249" s="204">
        <v>0</v>
      </c>
      <c r="R249" s="204">
        <v>0</v>
      </c>
      <c r="S249" s="239">
        <v>0</v>
      </c>
      <c r="T249" s="319" t="e">
        <v>#DIV/0!</v>
      </c>
      <c r="U249" s="239">
        <v>0</v>
      </c>
      <c r="V249" s="239">
        <v>0</v>
      </c>
      <c r="W249" s="239">
        <v>0</v>
      </c>
      <c r="X249" s="239">
        <v>0</v>
      </c>
      <c r="Y249" s="239">
        <v>0</v>
      </c>
      <c r="Z249" s="239">
        <v>0</v>
      </c>
    </row>
    <row r="250" spans="1:26" x14ac:dyDescent="0.3">
      <c r="A250" s="322" t="s">
        <v>665</v>
      </c>
      <c r="B250" s="204">
        <v>0</v>
      </c>
      <c r="C250" s="204">
        <v>0</v>
      </c>
      <c r="D250" s="204">
        <v>0</v>
      </c>
      <c r="E250" s="204">
        <v>0</v>
      </c>
      <c r="F250" s="204">
        <v>0</v>
      </c>
      <c r="G250" s="204">
        <v>0</v>
      </c>
      <c r="H250" s="204">
        <v>0</v>
      </c>
      <c r="I250" s="204">
        <v>0</v>
      </c>
      <c r="J250" s="204">
        <v>0</v>
      </c>
      <c r="K250" s="204">
        <v>0</v>
      </c>
      <c r="L250" s="204">
        <v>0</v>
      </c>
      <c r="M250" s="204">
        <v>0</v>
      </c>
      <c r="N250" s="204">
        <v>0</v>
      </c>
      <c r="O250" s="204">
        <v>0</v>
      </c>
      <c r="P250" s="204">
        <v>0</v>
      </c>
      <c r="Q250" s="204">
        <v>0</v>
      </c>
      <c r="R250" s="204">
        <v>0</v>
      </c>
      <c r="S250" s="239">
        <v>0</v>
      </c>
      <c r="T250" s="319" t="e">
        <v>#DIV/0!</v>
      </c>
      <c r="U250" s="239">
        <v>0</v>
      </c>
      <c r="V250" s="239">
        <v>0</v>
      </c>
      <c r="W250" s="239">
        <v>0</v>
      </c>
      <c r="X250" s="239">
        <v>0</v>
      </c>
      <c r="Y250" s="239">
        <v>0</v>
      </c>
      <c r="Z250" s="239">
        <v>0</v>
      </c>
    </row>
    <row r="251" spans="1:26" x14ac:dyDescent="0.3">
      <c r="A251" s="314" t="s">
        <v>666</v>
      </c>
      <c r="B251" s="315">
        <v>0</v>
      </c>
      <c r="C251" s="315">
        <v>0</v>
      </c>
      <c r="D251" s="315">
        <v>0</v>
      </c>
      <c r="E251" s="315">
        <v>0</v>
      </c>
      <c r="F251" s="315">
        <v>0</v>
      </c>
      <c r="G251" s="315">
        <v>0</v>
      </c>
      <c r="H251" s="315">
        <v>0</v>
      </c>
      <c r="I251" s="315">
        <v>0</v>
      </c>
      <c r="J251" s="315">
        <v>0</v>
      </c>
      <c r="K251" s="315">
        <v>0</v>
      </c>
      <c r="L251" s="315">
        <v>0</v>
      </c>
      <c r="M251" s="315">
        <v>0</v>
      </c>
      <c r="N251" s="315">
        <v>0</v>
      </c>
      <c r="O251" s="315">
        <v>0</v>
      </c>
      <c r="P251" s="315">
        <v>0</v>
      </c>
      <c r="Q251" s="315">
        <v>0</v>
      </c>
      <c r="R251" s="315">
        <v>0</v>
      </c>
      <c r="S251" s="316">
        <v>0</v>
      </c>
      <c r="T251" s="317" t="e">
        <v>#DIV/0!</v>
      </c>
      <c r="U251" s="316">
        <v>0</v>
      </c>
      <c r="V251" s="316">
        <v>0</v>
      </c>
      <c r="W251" s="316">
        <v>0</v>
      </c>
      <c r="X251" s="316">
        <v>0</v>
      </c>
      <c r="Y251" s="316">
        <v>0</v>
      </c>
      <c r="Z251" s="316">
        <v>0</v>
      </c>
    </row>
    <row r="252" spans="1:26" x14ac:dyDescent="0.3">
      <c r="A252" s="322" t="s">
        <v>667</v>
      </c>
      <c r="B252" s="204">
        <v>0</v>
      </c>
      <c r="C252" s="204">
        <v>0</v>
      </c>
      <c r="D252" s="204">
        <v>0</v>
      </c>
      <c r="E252" s="204">
        <v>0</v>
      </c>
      <c r="F252" s="204">
        <v>0</v>
      </c>
      <c r="G252" s="204">
        <v>0</v>
      </c>
      <c r="H252" s="204">
        <v>0</v>
      </c>
      <c r="I252" s="204">
        <v>0</v>
      </c>
      <c r="J252" s="204">
        <v>0</v>
      </c>
      <c r="K252" s="204">
        <v>0</v>
      </c>
      <c r="L252" s="204">
        <v>0</v>
      </c>
      <c r="M252" s="204">
        <v>0</v>
      </c>
      <c r="N252" s="204">
        <v>0</v>
      </c>
      <c r="O252" s="204">
        <v>0</v>
      </c>
      <c r="P252" s="204">
        <v>0</v>
      </c>
      <c r="Q252" s="204">
        <v>0</v>
      </c>
      <c r="R252" s="204">
        <v>0</v>
      </c>
      <c r="S252" s="239">
        <v>0</v>
      </c>
      <c r="T252" s="319" t="e">
        <v>#DIV/0!</v>
      </c>
      <c r="U252" s="239">
        <v>0</v>
      </c>
      <c r="V252" s="239">
        <v>0</v>
      </c>
      <c r="W252" s="239">
        <v>0</v>
      </c>
      <c r="X252" s="239">
        <v>0</v>
      </c>
      <c r="Y252" s="239">
        <v>0</v>
      </c>
      <c r="Z252" s="239">
        <v>0</v>
      </c>
    </row>
    <row r="253" spans="1:26" x14ac:dyDescent="0.3">
      <c r="A253" s="322" t="s">
        <v>668</v>
      </c>
      <c r="B253" s="204">
        <v>0</v>
      </c>
      <c r="C253" s="204">
        <v>0</v>
      </c>
      <c r="D253" s="204">
        <v>0</v>
      </c>
      <c r="E253" s="204">
        <v>0</v>
      </c>
      <c r="F253" s="204">
        <v>0</v>
      </c>
      <c r="G253" s="204">
        <v>0</v>
      </c>
      <c r="H253" s="204">
        <v>0</v>
      </c>
      <c r="I253" s="204">
        <v>0</v>
      </c>
      <c r="J253" s="204">
        <v>0</v>
      </c>
      <c r="K253" s="204">
        <v>0</v>
      </c>
      <c r="L253" s="204">
        <v>0</v>
      </c>
      <c r="M253" s="204">
        <v>0</v>
      </c>
      <c r="N253" s="204">
        <v>0</v>
      </c>
      <c r="O253" s="204">
        <v>0</v>
      </c>
      <c r="P253" s="204">
        <v>0</v>
      </c>
      <c r="Q253" s="204">
        <v>0</v>
      </c>
      <c r="R253" s="204">
        <v>0</v>
      </c>
      <c r="S253" s="239">
        <v>0</v>
      </c>
      <c r="T253" s="319" t="e">
        <v>#DIV/0!</v>
      </c>
      <c r="U253" s="239">
        <v>0</v>
      </c>
      <c r="V253" s="239">
        <v>0</v>
      </c>
      <c r="W253" s="239">
        <v>0</v>
      </c>
      <c r="X253" s="239">
        <v>0</v>
      </c>
      <c r="Y253" s="239">
        <v>0</v>
      </c>
      <c r="Z253" s="239">
        <v>0</v>
      </c>
    </row>
    <row r="254" spans="1:26" x14ac:dyDescent="0.3">
      <c r="A254" s="322" t="s">
        <v>669</v>
      </c>
      <c r="B254" s="204">
        <v>0</v>
      </c>
      <c r="C254" s="204">
        <v>0</v>
      </c>
      <c r="D254" s="204">
        <v>0</v>
      </c>
      <c r="E254" s="204">
        <v>0</v>
      </c>
      <c r="F254" s="204">
        <v>0</v>
      </c>
      <c r="G254" s="204">
        <v>0</v>
      </c>
      <c r="H254" s="204">
        <v>0</v>
      </c>
      <c r="I254" s="204">
        <v>0</v>
      </c>
      <c r="J254" s="204">
        <v>0</v>
      </c>
      <c r="K254" s="204">
        <v>0</v>
      </c>
      <c r="L254" s="204">
        <v>0</v>
      </c>
      <c r="M254" s="204">
        <v>0</v>
      </c>
      <c r="N254" s="204">
        <v>0</v>
      </c>
      <c r="O254" s="204">
        <v>0</v>
      </c>
      <c r="P254" s="204">
        <v>0</v>
      </c>
      <c r="Q254" s="204">
        <v>0</v>
      </c>
      <c r="R254" s="204">
        <v>0</v>
      </c>
      <c r="S254" s="239">
        <v>0</v>
      </c>
      <c r="T254" s="319" t="e">
        <v>#DIV/0!</v>
      </c>
      <c r="U254" s="239">
        <v>0</v>
      </c>
      <c r="V254" s="239">
        <v>0</v>
      </c>
      <c r="W254" s="239">
        <v>0</v>
      </c>
      <c r="X254" s="239">
        <v>0</v>
      </c>
      <c r="Y254" s="239">
        <v>0</v>
      </c>
      <c r="Z254" s="239">
        <v>0</v>
      </c>
    </row>
    <row r="255" spans="1:26" x14ac:dyDescent="0.3">
      <c r="A255" s="322" t="s">
        <v>670</v>
      </c>
      <c r="B255" s="204">
        <v>0</v>
      </c>
      <c r="C255" s="204">
        <v>0</v>
      </c>
      <c r="D255" s="204">
        <v>0</v>
      </c>
      <c r="E255" s="204">
        <v>0</v>
      </c>
      <c r="F255" s="204">
        <v>0</v>
      </c>
      <c r="G255" s="204">
        <v>0</v>
      </c>
      <c r="H255" s="204">
        <v>0</v>
      </c>
      <c r="I255" s="204">
        <v>0</v>
      </c>
      <c r="J255" s="204">
        <v>0</v>
      </c>
      <c r="K255" s="204">
        <v>0</v>
      </c>
      <c r="L255" s="204">
        <v>0</v>
      </c>
      <c r="M255" s="204">
        <v>0</v>
      </c>
      <c r="N255" s="204">
        <v>0</v>
      </c>
      <c r="O255" s="204">
        <v>0</v>
      </c>
      <c r="P255" s="204">
        <v>0</v>
      </c>
      <c r="Q255" s="204">
        <v>0</v>
      </c>
      <c r="R255" s="204">
        <v>0</v>
      </c>
      <c r="S255" s="239">
        <v>0</v>
      </c>
      <c r="T255" s="319" t="e">
        <v>#DIV/0!</v>
      </c>
      <c r="U255" s="239">
        <v>0</v>
      </c>
      <c r="V255" s="239">
        <v>0</v>
      </c>
      <c r="W255" s="239">
        <v>0</v>
      </c>
      <c r="X255" s="239">
        <v>0</v>
      </c>
      <c r="Y255" s="239">
        <v>0</v>
      </c>
      <c r="Z255" s="239">
        <v>0</v>
      </c>
    </row>
    <row r="256" spans="1:26" x14ac:dyDescent="0.3">
      <c r="A256" s="322" t="s">
        <v>671</v>
      </c>
      <c r="B256" s="204">
        <v>0</v>
      </c>
      <c r="C256" s="204">
        <v>0</v>
      </c>
      <c r="D256" s="204">
        <v>0</v>
      </c>
      <c r="E256" s="204">
        <v>0</v>
      </c>
      <c r="F256" s="204">
        <v>0</v>
      </c>
      <c r="G256" s="204">
        <v>0</v>
      </c>
      <c r="H256" s="204">
        <v>0</v>
      </c>
      <c r="I256" s="204">
        <v>0</v>
      </c>
      <c r="J256" s="204">
        <v>0</v>
      </c>
      <c r="K256" s="204">
        <v>0</v>
      </c>
      <c r="L256" s="204">
        <v>0</v>
      </c>
      <c r="M256" s="204">
        <v>0</v>
      </c>
      <c r="N256" s="204">
        <v>0</v>
      </c>
      <c r="O256" s="204">
        <v>0</v>
      </c>
      <c r="P256" s="204">
        <v>0</v>
      </c>
      <c r="Q256" s="204">
        <v>0</v>
      </c>
      <c r="R256" s="204">
        <v>0</v>
      </c>
      <c r="S256" s="239">
        <v>0</v>
      </c>
      <c r="T256" s="319" t="e">
        <v>#DIV/0!</v>
      </c>
      <c r="U256" s="239">
        <v>0</v>
      </c>
      <c r="V256" s="239">
        <v>0</v>
      </c>
      <c r="W256" s="239">
        <v>0</v>
      </c>
      <c r="X256" s="239">
        <v>0</v>
      </c>
      <c r="Y256" s="239">
        <v>0</v>
      </c>
      <c r="Z256" s="239">
        <v>0</v>
      </c>
    </row>
    <row r="257" spans="1:26" x14ac:dyDescent="0.3">
      <c r="A257" s="322" t="s">
        <v>672</v>
      </c>
      <c r="B257" s="204">
        <v>0</v>
      </c>
      <c r="C257" s="204">
        <v>0</v>
      </c>
      <c r="D257" s="204">
        <v>0</v>
      </c>
      <c r="E257" s="204">
        <v>0</v>
      </c>
      <c r="F257" s="204">
        <v>0</v>
      </c>
      <c r="G257" s="204">
        <v>0</v>
      </c>
      <c r="H257" s="204">
        <v>0</v>
      </c>
      <c r="I257" s="204">
        <v>0</v>
      </c>
      <c r="J257" s="204">
        <v>0</v>
      </c>
      <c r="K257" s="204">
        <v>0</v>
      </c>
      <c r="L257" s="204">
        <v>0</v>
      </c>
      <c r="M257" s="204">
        <v>0</v>
      </c>
      <c r="N257" s="204">
        <v>0</v>
      </c>
      <c r="O257" s="204">
        <v>0</v>
      </c>
      <c r="P257" s="204">
        <v>0</v>
      </c>
      <c r="Q257" s="204">
        <v>0</v>
      </c>
      <c r="R257" s="204">
        <v>0</v>
      </c>
      <c r="S257" s="239">
        <v>0</v>
      </c>
      <c r="T257" s="319" t="e">
        <v>#DIV/0!</v>
      </c>
      <c r="U257" s="239">
        <v>0</v>
      </c>
      <c r="V257" s="239">
        <v>0</v>
      </c>
      <c r="W257" s="239">
        <v>0</v>
      </c>
      <c r="X257" s="239">
        <v>0</v>
      </c>
      <c r="Y257" s="239">
        <v>0</v>
      </c>
      <c r="Z257" s="239">
        <v>0</v>
      </c>
    </row>
    <row r="258" spans="1:26" x14ac:dyDescent="0.3">
      <c r="A258" s="308" t="s">
        <v>673</v>
      </c>
      <c r="B258" s="309">
        <v>0</v>
      </c>
      <c r="C258" s="309">
        <v>0</v>
      </c>
      <c r="D258" s="309">
        <v>0</v>
      </c>
      <c r="E258" s="309">
        <v>0</v>
      </c>
      <c r="F258" s="309">
        <v>0</v>
      </c>
      <c r="G258" s="309">
        <v>0</v>
      </c>
      <c r="H258" s="309">
        <v>0</v>
      </c>
      <c r="I258" s="309">
        <v>0</v>
      </c>
      <c r="J258" s="309">
        <v>0</v>
      </c>
      <c r="K258" s="309">
        <v>0</v>
      </c>
      <c r="L258" s="309">
        <v>0</v>
      </c>
      <c r="M258" s="309">
        <v>0</v>
      </c>
      <c r="N258" s="309">
        <v>0</v>
      </c>
      <c r="O258" s="309">
        <v>0</v>
      </c>
      <c r="P258" s="309">
        <v>0</v>
      </c>
      <c r="Q258" s="309">
        <v>0</v>
      </c>
      <c r="R258" s="309">
        <v>0</v>
      </c>
      <c r="S258" s="310">
        <v>0</v>
      </c>
      <c r="T258" s="311" t="e">
        <v>#DIV/0!</v>
      </c>
      <c r="U258" s="310">
        <v>0</v>
      </c>
      <c r="V258" s="310">
        <v>0</v>
      </c>
      <c r="W258" s="310">
        <v>0</v>
      </c>
      <c r="X258" s="310">
        <v>0</v>
      </c>
      <c r="Y258" s="310">
        <v>0</v>
      </c>
      <c r="Z258" s="310">
        <v>0</v>
      </c>
    </row>
    <row r="259" spans="1:26" x14ac:dyDescent="0.3">
      <c r="A259" s="314" t="s">
        <v>674</v>
      </c>
      <c r="B259" s="315">
        <v>0</v>
      </c>
      <c r="C259" s="315">
        <v>0</v>
      </c>
      <c r="D259" s="315">
        <v>0</v>
      </c>
      <c r="E259" s="315">
        <v>0</v>
      </c>
      <c r="F259" s="315">
        <v>0</v>
      </c>
      <c r="G259" s="315">
        <v>0</v>
      </c>
      <c r="H259" s="315">
        <v>0</v>
      </c>
      <c r="I259" s="315">
        <v>0</v>
      </c>
      <c r="J259" s="315">
        <v>0</v>
      </c>
      <c r="K259" s="315">
        <v>0</v>
      </c>
      <c r="L259" s="315">
        <v>0</v>
      </c>
      <c r="M259" s="315">
        <v>0</v>
      </c>
      <c r="N259" s="315">
        <v>0</v>
      </c>
      <c r="O259" s="315">
        <v>0</v>
      </c>
      <c r="P259" s="315">
        <v>0</v>
      </c>
      <c r="Q259" s="315">
        <v>0</v>
      </c>
      <c r="R259" s="315">
        <v>0</v>
      </c>
      <c r="S259" s="316">
        <v>0</v>
      </c>
      <c r="T259" s="317" t="e">
        <v>#DIV/0!</v>
      </c>
      <c r="U259" s="316">
        <v>0</v>
      </c>
      <c r="V259" s="316">
        <v>0</v>
      </c>
      <c r="W259" s="316">
        <v>0</v>
      </c>
      <c r="X259" s="316">
        <v>0</v>
      </c>
      <c r="Y259" s="316">
        <v>0</v>
      </c>
      <c r="Z259" s="316">
        <v>0</v>
      </c>
    </row>
    <row r="260" spans="1:26" x14ac:dyDescent="0.3">
      <c r="A260" s="322" t="s">
        <v>675</v>
      </c>
      <c r="B260" s="204">
        <v>0</v>
      </c>
      <c r="C260" s="204">
        <v>0</v>
      </c>
      <c r="D260" s="204">
        <v>0</v>
      </c>
      <c r="E260" s="204">
        <v>0</v>
      </c>
      <c r="F260" s="204">
        <v>0</v>
      </c>
      <c r="G260" s="204">
        <v>0</v>
      </c>
      <c r="H260" s="204">
        <v>0</v>
      </c>
      <c r="I260" s="204">
        <v>0</v>
      </c>
      <c r="J260" s="204">
        <v>0</v>
      </c>
      <c r="K260" s="204">
        <v>0</v>
      </c>
      <c r="L260" s="204">
        <v>0</v>
      </c>
      <c r="M260" s="204">
        <v>0</v>
      </c>
      <c r="N260" s="204">
        <v>0</v>
      </c>
      <c r="O260" s="204">
        <v>0</v>
      </c>
      <c r="P260" s="204">
        <v>0</v>
      </c>
      <c r="Q260" s="204">
        <v>0</v>
      </c>
      <c r="R260" s="204">
        <v>0</v>
      </c>
      <c r="S260" s="239">
        <v>0</v>
      </c>
      <c r="T260" s="319" t="e">
        <v>#DIV/0!</v>
      </c>
      <c r="U260" s="239">
        <v>0</v>
      </c>
      <c r="V260" s="239">
        <v>0</v>
      </c>
      <c r="W260" s="239">
        <v>0</v>
      </c>
      <c r="X260" s="239">
        <v>0</v>
      </c>
      <c r="Y260" s="239">
        <v>0</v>
      </c>
      <c r="Z260" s="239">
        <v>0</v>
      </c>
    </row>
    <row r="261" spans="1:26" x14ac:dyDescent="0.3">
      <c r="A261" s="322" t="s">
        <v>676</v>
      </c>
      <c r="B261" s="204">
        <v>0</v>
      </c>
      <c r="C261" s="204">
        <v>0</v>
      </c>
      <c r="D261" s="204">
        <v>0</v>
      </c>
      <c r="E261" s="204">
        <v>0</v>
      </c>
      <c r="F261" s="204">
        <v>0</v>
      </c>
      <c r="G261" s="204">
        <v>0</v>
      </c>
      <c r="H261" s="204">
        <v>0</v>
      </c>
      <c r="I261" s="204">
        <v>0</v>
      </c>
      <c r="J261" s="204">
        <v>0</v>
      </c>
      <c r="K261" s="204">
        <v>0</v>
      </c>
      <c r="L261" s="204">
        <v>0</v>
      </c>
      <c r="M261" s="204">
        <v>0</v>
      </c>
      <c r="N261" s="204">
        <v>0</v>
      </c>
      <c r="O261" s="204">
        <v>0</v>
      </c>
      <c r="P261" s="204">
        <v>0</v>
      </c>
      <c r="Q261" s="204">
        <v>0</v>
      </c>
      <c r="R261" s="204">
        <v>0</v>
      </c>
      <c r="S261" s="239">
        <v>0</v>
      </c>
      <c r="T261" s="319" t="e">
        <v>#DIV/0!</v>
      </c>
      <c r="U261" s="239">
        <v>0</v>
      </c>
      <c r="V261" s="239">
        <v>0</v>
      </c>
      <c r="W261" s="239">
        <v>0</v>
      </c>
      <c r="X261" s="239">
        <v>0</v>
      </c>
      <c r="Y261" s="239">
        <v>0</v>
      </c>
      <c r="Z261" s="239">
        <v>0</v>
      </c>
    </row>
    <row r="262" spans="1:26" x14ac:dyDescent="0.3">
      <c r="A262" s="322" t="s">
        <v>677</v>
      </c>
      <c r="B262" s="204">
        <v>0</v>
      </c>
      <c r="C262" s="204">
        <v>0</v>
      </c>
      <c r="D262" s="204">
        <v>0</v>
      </c>
      <c r="E262" s="204">
        <v>0</v>
      </c>
      <c r="F262" s="204">
        <v>0</v>
      </c>
      <c r="G262" s="204">
        <v>0</v>
      </c>
      <c r="H262" s="204">
        <v>0</v>
      </c>
      <c r="I262" s="204">
        <v>0</v>
      </c>
      <c r="J262" s="204">
        <v>0</v>
      </c>
      <c r="K262" s="204">
        <v>0</v>
      </c>
      <c r="L262" s="204">
        <v>0</v>
      </c>
      <c r="M262" s="204">
        <v>0</v>
      </c>
      <c r="N262" s="204">
        <v>0</v>
      </c>
      <c r="O262" s="204">
        <v>0</v>
      </c>
      <c r="P262" s="204">
        <v>0</v>
      </c>
      <c r="Q262" s="204">
        <v>0</v>
      </c>
      <c r="R262" s="204">
        <v>0</v>
      </c>
      <c r="S262" s="239">
        <v>0</v>
      </c>
      <c r="T262" s="319" t="e">
        <v>#DIV/0!</v>
      </c>
      <c r="U262" s="239">
        <v>0</v>
      </c>
      <c r="V262" s="239">
        <v>0</v>
      </c>
      <c r="W262" s="239">
        <v>0</v>
      </c>
      <c r="X262" s="239">
        <v>0</v>
      </c>
      <c r="Y262" s="239">
        <v>0</v>
      </c>
      <c r="Z262" s="239">
        <v>0</v>
      </c>
    </row>
    <row r="263" spans="1:26" x14ac:dyDescent="0.3">
      <c r="A263" s="322" t="s">
        <v>678</v>
      </c>
      <c r="B263" s="204">
        <v>0</v>
      </c>
      <c r="C263" s="204">
        <v>0</v>
      </c>
      <c r="D263" s="204">
        <v>0</v>
      </c>
      <c r="E263" s="204">
        <v>0</v>
      </c>
      <c r="F263" s="204">
        <v>0</v>
      </c>
      <c r="G263" s="204">
        <v>0</v>
      </c>
      <c r="H263" s="204">
        <v>0</v>
      </c>
      <c r="I263" s="204">
        <v>0</v>
      </c>
      <c r="J263" s="204">
        <v>0</v>
      </c>
      <c r="K263" s="204">
        <v>0</v>
      </c>
      <c r="L263" s="204">
        <v>0</v>
      </c>
      <c r="M263" s="204">
        <v>0</v>
      </c>
      <c r="N263" s="204">
        <v>0</v>
      </c>
      <c r="O263" s="204">
        <v>0</v>
      </c>
      <c r="P263" s="204">
        <v>0</v>
      </c>
      <c r="Q263" s="204">
        <v>0</v>
      </c>
      <c r="R263" s="204">
        <v>0</v>
      </c>
      <c r="S263" s="239">
        <v>0</v>
      </c>
      <c r="T263" s="319" t="e">
        <v>#DIV/0!</v>
      </c>
      <c r="U263" s="239">
        <v>0</v>
      </c>
      <c r="V263" s="239">
        <v>0</v>
      </c>
      <c r="W263" s="239">
        <v>0</v>
      </c>
      <c r="X263" s="239">
        <v>0</v>
      </c>
      <c r="Y263" s="239">
        <v>0</v>
      </c>
      <c r="Z263" s="239">
        <v>0</v>
      </c>
    </row>
    <row r="264" spans="1:26" x14ac:dyDescent="0.3">
      <c r="A264" s="322" t="s">
        <v>679</v>
      </c>
      <c r="B264" s="204">
        <v>0</v>
      </c>
      <c r="C264" s="204">
        <v>0</v>
      </c>
      <c r="D264" s="204">
        <v>0</v>
      </c>
      <c r="E264" s="204">
        <v>0</v>
      </c>
      <c r="F264" s="204">
        <v>0</v>
      </c>
      <c r="G264" s="204">
        <v>0</v>
      </c>
      <c r="H264" s="204">
        <v>0</v>
      </c>
      <c r="I264" s="204">
        <v>0</v>
      </c>
      <c r="J264" s="204">
        <v>0</v>
      </c>
      <c r="K264" s="204">
        <v>0</v>
      </c>
      <c r="L264" s="204">
        <v>0</v>
      </c>
      <c r="M264" s="204">
        <v>0</v>
      </c>
      <c r="N264" s="204">
        <v>0</v>
      </c>
      <c r="O264" s="204">
        <v>0</v>
      </c>
      <c r="P264" s="204">
        <v>0</v>
      </c>
      <c r="Q264" s="204">
        <v>0</v>
      </c>
      <c r="R264" s="204">
        <v>0</v>
      </c>
      <c r="S264" s="239">
        <v>0</v>
      </c>
      <c r="T264" s="319" t="e">
        <v>#DIV/0!</v>
      </c>
      <c r="U264" s="239">
        <v>0</v>
      </c>
      <c r="V264" s="239">
        <v>0</v>
      </c>
      <c r="W264" s="239">
        <v>0</v>
      </c>
      <c r="X264" s="239">
        <v>0</v>
      </c>
      <c r="Y264" s="239">
        <v>0</v>
      </c>
      <c r="Z264" s="239">
        <v>0</v>
      </c>
    </row>
    <row r="265" spans="1:26" x14ac:dyDescent="0.3">
      <c r="A265" s="322" t="s">
        <v>680</v>
      </c>
      <c r="B265" s="204">
        <v>0</v>
      </c>
      <c r="C265" s="204">
        <v>0</v>
      </c>
      <c r="D265" s="204">
        <v>0</v>
      </c>
      <c r="E265" s="204">
        <v>0</v>
      </c>
      <c r="F265" s="204">
        <v>0</v>
      </c>
      <c r="G265" s="204">
        <v>0</v>
      </c>
      <c r="H265" s="204">
        <v>0</v>
      </c>
      <c r="I265" s="204">
        <v>0</v>
      </c>
      <c r="J265" s="204">
        <v>0</v>
      </c>
      <c r="K265" s="204">
        <v>0</v>
      </c>
      <c r="L265" s="204">
        <v>0</v>
      </c>
      <c r="M265" s="204">
        <v>0</v>
      </c>
      <c r="N265" s="204">
        <v>0</v>
      </c>
      <c r="O265" s="204">
        <v>0</v>
      </c>
      <c r="P265" s="204">
        <v>0</v>
      </c>
      <c r="Q265" s="204">
        <v>0</v>
      </c>
      <c r="R265" s="204">
        <v>0</v>
      </c>
      <c r="S265" s="239">
        <v>0</v>
      </c>
      <c r="T265" s="319" t="e">
        <v>#DIV/0!</v>
      </c>
      <c r="U265" s="239">
        <v>0</v>
      </c>
      <c r="V265" s="239">
        <v>0</v>
      </c>
      <c r="W265" s="239">
        <v>0</v>
      </c>
      <c r="X265" s="239">
        <v>0</v>
      </c>
      <c r="Y265" s="239">
        <v>0</v>
      </c>
      <c r="Z265" s="239">
        <v>0</v>
      </c>
    </row>
    <row r="266" spans="1:26" x14ac:dyDescent="0.3">
      <c r="A266" s="322" t="s">
        <v>681</v>
      </c>
      <c r="B266" s="204">
        <v>0</v>
      </c>
      <c r="C266" s="204">
        <v>0</v>
      </c>
      <c r="D266" s="204">
        <v>0</v>
      </c>
      <c r="E266" s="204">
        <v>0</v>
      </c>
      <c r="F266" s="204">
        <v>0</v>
      </c>
      <c r="G266" s="204">
        <v>0</v>
      </c>
      <c r="H266" s="204">
        <v>0</v>
      </c>
      <c r="I266" s="204">
        <v>0</v>
      </c>
      <c r="J266" s="204">
        <v>0</v>
      </c>
      <c r="K266" s="204">
        <v>0</v>
      </c>
      <c r="L266" s="204">
        <v>0</v>
      </c>
      <c r="M266" s="204">
        <v>0</v>
      </c>
      <c r="N266" s="204">
        <v>0</v>
      </c>
      <c r="O266" s="204">
        <v>0</v>
      </c>
      <c r="P266" s="204">
        <v>0</v>
      </c>
      <c r="Q266" s="204">
        <v>0</v>
      </c>
      <c r="R266" s="204">
        <v>0</v>
      </c>
      <c r="S266" s="239">
        <v>0</v>
      </c>
      <c r="T266" s="319" t="e">
        <v>#DIV/0!</v>
      </c>
      <c r="U266" s="239">
        <v>0</v>
      </c>
      <c r="V266" s="239">
        <v>0</v>
      </c>
      <c r="W266" s="239">
        <v>0</v>
      </c>
      <c r="X266" s="239">
        <v>0</v>
      </c>
      <c r="Y266" s="239">
        <v>0</v>
      </c>
      <c r="Z266" s="239">
        <v>0</v>
      </c>
    </row>
    <row r="267" spans="1:26" x14ac:dyDescent="0.3">
      <c r="A267" s="322" t="s">
        <v>682</v>
      </c>
      <c r="B267" s="204">
        <v>0</v>
      </c>
      <c r="C267" s="204">
        <v>0</v>
      </c>
      <c r="D267" s="204">
        <v>0</v>
      </c>
      <c r="E267" s="204">
        <v>0</v>
      </c>
      <c r="F267" s="204">
        <v>0</v>
      </c>
      <c r="G267" s="204">
        <v>0</v>
      </c>
      <c r="H267" s="204">
        <v>0</v>
      </c>
      <c r="I267" s="204">
        <v>0</v>
      </c>
      <c r="J267" s="204">
        <v>0</v>
      </c>
      <c r="K267" s="204">
        <v>0</v>
      </c>
      <c r="L267" s="204">
        <v>0</v>
      </c>
      <c r="M267" s="204">
        <v>0</v>
      </c>
      <c r="N267" s="204">
        <v>0</v>
      </c>
      <c r="O267" s="204">
        <v>0</v>
      </c>
      <c r="P267" s="204">
        <v>0</v>
      </c>
      <c r="Q267" s="204">
        <v>0</v>
      </c>
      <c r="R267" s="204">
        <v>0</v>
      </c>
      <c r="S267" s="239">
        <v>0</v>
      </c>
      <c r="T267" s="319" t="e">
        <v>#DIV/0!</v>
      </c>
      <c r="U267" s="239">
        <v>0</v>
      </c>
      <c r="V267" s="239">
        <v>0</v>
      </c>
      <c r="W267" s="239">
        <v>0</v>
      </c>
      <c r="X267" s="239">
        <v>0</v>
      </c>
      <c r="Y267" s="239">
        <v>0</v>
      </c>
      <c r="Z267" s="239">
        <v>0</v>
      </c>
    </row>
    <row r="268" spans="1:26" x14ac:dyDescent="0.3">
      <c r="A268" s="322" t="s">
        <v>683</v>
      </c>
      <c r="B268" s="204">
        <v>0</v>
      </c>
      <c r="C268" s="204">
        <v>0</v>
      </c>
      <c r="D268" s="204">
        <v>0</v>
      </c>
      <c r="E268" s="204">
        <v>0</v>
      </c>
      <c r="F268" s="204">
        <v>0</v>
      </c>
      <c r="G268" s="204">
        <v>0</v>
      </c>
      <c r="H268" s="204">
        <v>0</v>
      </c>
      <c r="I268" s="204">
        <v>0</v>
      </c>
      <c r="J268" s="204">
        <v>0</v>
      </c>
      <c r="K268" s="204">
        <v>0</v>
      </c>
      <c r="L268" s="204">
        <v>0</v>
      </c>
      <c r="M268" s="204">
        <v>0</v>
      </c>
      <c r="N268" s="204">
        <v>0</v>
      </c>
      <c r="O268" s="204">
        <v>0</v>
      </c>
      <c r="P268" s="204">
        <v>0</v>
      </c>
      <c r="Q268" s="204">
        <v>0</v>
      </c>
      <c r="R268" s="204">
        <v>0</v>
      </c>
      <c r="S268" s="239">
        <v>0</v>
      </c>
      <c r="T268" s="319" t="e">
        <v>#DIV/0!</v>
      </c>
      <c r="U268" s="239">
        <v>0</v>
      </c>
      <c r="V268" s="239">
        <v>0</v>
      </c>
      <c r="W268" s="239">
        <v>0</v>
      </c>
      <c r="X268" s="239">
        <v>0</v>
      </c>
      <c r="Y268" s="239">
        <v>0</v>
      </c>
      <c r="Z268" s="239">
        <v>0</v>
      </c>
    </row>
    <row r="269" spans="1:26" x14ac:dyDescent="0.3">
      <c r="A269" s="322" t="s">
        <v>684</v>
      </c>
      <c r="B269" s="204">
        <v>0</v>
      </c>
      <c r="C269" s="204">
        <v>0</v>
      </c>
      <c r="D269" s="204">
        <v>0</v>
      </c>
      <c r="E269" s="204">
        <v>0</v>
      </c>
      <c r="F269" s="204">
        <v>0</v>
      </c>
      <c r="G269" s="204">
        <v>0</v>
      </c>
      <c r="H269" s="204">
        <v>0</v>
      </c>
      <c r="I269" s="204">
        <v>0</v>
      </c>
      <c r="J269" s="204">
        <v>0</v>
      </c>
      <c r="K269" s="204">
        <v>0</v>
      </c>
      <c r="L269" s="204">
        <v>0</v>
      </c>
      <c r="M269" s="204">
        <v>0</v>
      </c>
      <c r="N269" s="204">
        <v>0</v>
      </c>
      <c r="O269" s="204">
        <v>0</v>
      </c>
      <c r="P269" s="204">
        <v>0</v>
      </c>
      <c r="Q269" s="204">
        <v>0</v>
      </c>
      <c r="R269" s="204">
        <v>0</v>
      </c>
      <c r="S269" s="239">
        <v>0</v>
      </c>
      <c r="T269" s="319" t="e">
        <v>#DIV/0!</v>
      </c>
      <c r="U269" s="239">
        <v>0</v>
      </c>
      <c r="V269" s="239">
        <v>0</v>
      </c>
      <c r="W269" s="239">
        <v>0</v>
      </c>
      <c r="X269" s="239">
        <v>0</v>
      </c>
      <c r="Y269" s="239">
        <v>0</v>
      </c>
      <c r="Z269" s="239">
        <v>0</v>
      </c>
    </row>
    <row r="270" spans="1:26" x14ac:dyDescent="0.3">
      <c r="A270" s="322" t="s">
        <v>685</v>
      </c>
      <c r="B270" s="204">
        <v>0</v>
      </c>
      <c r="C270" s="204">
        <v>0</v>
      </c>
      <c r="D270" s="204">
        <v>0</v>
      </c>
      <c r="E270" s="204">
        <v>0</v>
      </c>
      <c r="F270" s="204">
        <v>0</v>
      </c>
      <c r="G270" s="204">
        <v>0</v>
      </c>
      <c r="H270" s="204">
        <v>0</v>
      </c>
      <c r="I270" s="204">
        <v>0</v>
      </c>
      <c r="J270" s="204">
        <v>0</v>
      </c>
      <c r="K270" s="204">
        <v>0</v>
      </c>
      <c r="L270" s="204">
        <v>0</v>
      </c>
      <c r="M270" s="204">
        <v>0</v>
      </c>
      <c r="N270" s="204">
        <v>0</v>
      </c>
      <c r="O270" s="204">
        <v>0</v>
      </c>
      <c r="P270" s="204">
        <v>0</v>
      </c>
      <c r="Q270" s="204">
        <v>0</v>
      </c>
      <c r="R270" s="204">
        <v>0</v>
      </c>
      <c r="S270" s="239">
        <v>0</v>
      </c>
      <c r="T270" s="319" t="e">
        <v>#DIV/0!</v>
      </c>
      <c r="U270" s="239">
        <v>0</v>
      </c>
      <c r="V270" s="239">
        <v>0</v>
      </c>
      <c r="W270" s="239">
        <v>0</v>
      </c>
      <c r="X270" s="239">
        <v>0</v>
      </c>
      <c r="Y270" s="239">
        <v>0</v>
      </c>
      <c r="Z270" s="239">
        <v>0</v>
      </c>
    </row>
    <row r="271" spans="1:26" x14ac:dyDescent="0.3">
      <c r="A271" s="322" t="s">
        <v>686</v>
      </c>
      <c r="B271" s="204">
        <v>0</v>
      </c>
      <c r="C271" s="204">
        <v>0</v>
      </c>
      <c r="D271" s="204">
        <v>0</v>
      </c>
      <c r="E271" s="204">
        <v>0</v>
      </c>
      <c r="F271" s="204">
        <v>0</v>
      </c>
      <c r="G271" s="204">
        <v>0</v>
      </c>
      <c r="H271" s="204">
        <v>0</v>
      </c>
      <c r="I271" s="204">
        <v>0</v>
      </c>
      <c r="J271" s="204">
        <v>0</v>
      </c>
      <c r="K271" s="204">
        <v>0</v>
      </c>
      <c r="L271" s="204">
        <v>0</v>
      </c>
      <c r="M271" s="204">
        <v>0</v>
      </c>
      <c r="N271" s="204">
        <v>0</v>
      </c>
      <c r="O271" s="204">
        <v>0</v>
      </c>
      <c r="P271" s="204">
        <v>0</v>
      </c>
      <c r="Q271" s="204">
        <v>0</v>
      </c>
      <c r="R271" s="204">
        <v>0</v>
      </c>
      <c r="S271" s="239">
        <v>0</v>
      </c>
      <c r="T271" s="319" t="e">
        <v>#DIV/0!</v>
      </c>
      <c r="U271" s="239">
        <v>0</v>
      </c>
      <c r="V271" s="239">
        <v>0</v>
      </c>
      <c r="W271" s="239">
        <v>0</v>
      </c>
      <c r="X271" s="239">
        <v>0</v>
      </c>
      <c r="Y271" s="239">
        <v>0</v>
      </c>
      <c r="Z271" s="239">
        <v>0</v>
      </c>
    </row>
    <row r="272" spans="1:26" x14ac:dyDescent="0.3">
      <c r="A272" s="322" t="s">
        <v>687</v>
      </c>
      <c r="B272" s="204">
        <v>0</v>
      </c>
      <c r="C272" s="204">
        <v>0</v>
      </c>
      <c r="D272" s="204">
        <v>0</v>
      </c>
      <c r="E272" s="204">
        <v>0</v>
      </c>
      <c r="F272" s="204">
        <v>0</v>
      </c>
      <c r="G272" s="204">
        <v>0</v>
      </c>
      <c r="H272" s="204">
        <v>0</v>
      </c>
      <c r="I272" s="204">
        <v>0</v>
      </c>
      <c r="J272" s="204">
        <v>0</v>
      </c>
      <c r="K272" s="204">
        <v>0</v>
      </c>
      <c r="L272" s="204">
        <v>0</v>
      </c>
      <c r="M272" s="204">
        <v>0</v>
      </c>
      <c r="N272" s="204">
        <v>0</v>
      </c>
      <c r="O272" s="204">
        <v>0</v>
      </c>
      <c r="P272" s="204">
        <v>0</v>
      </c>
      <c r="Q272" s="204">
        <v>0</v>
      </c>
      <c r="R272" s="204">
        <v>0</v>
      </c>
      <c r="S272" s="239">
        <v>0</v>
      </c>
      <c r="T272" s="319" t="e">
        <v>#DIV/0!</v>
      </c>
      <c r="U272" s="239">
        <v>0</v>
      </c>
      <c r="V272" s="239">
        <v>0</v>
      </c>
      <c r="W272" s="239">
        <v>0</v>
      </c>
      <c r="X272" s="239">
        <v>0</v>
      </c>
      <c r="Y272" s="239">
        <v>0</v>
      </c>
      <c r="Z272" s="239">
        <v>0</v>
      </c>
    </row>
    <row r="273" spans="1:26" x14ac:dyDescent="0.3">
      <c r="A273" s="322" t="s">
        <v>688</v>
      </c>
      <c r="B273" s="204">
        <v>0</v>
      </c>
      <c r="C273" s="204">
        <v>0</v>
      </c>
      <c r="D273" s="204">
        <v>0</v>
      </c>
      <c r="E273" s="204">
        <v>0</v>
      </c>
      <c r="F273" s="204">
        <v>0</v>
      </c>
      <c r="G273" s="204">
        <v>0</v>
      </c>
      <c r="H273" s="204">
        <v>0</v>
      </c>
      <c r="I273" s="204">
        <v>0</v>
      </c>
      <c r="J273" s="204">
        <v>0</v>
      </c>
      <c r="K273" s="204">
        <v>0</v>
      </c>
      <c r="L273" s="204">
        <v>0</v>
      </c>
      <c r="M273" s="204">
        <v>0</v>
      </c>
      <c r="N273" s="204">
        <v>0</v>
      </c>
      <c r="O273" s="204">
        <v>0</v>
      </c>
      <c r="P273" s="204">
        <v>0</v>
      </c>
      <c r="Q273" s="204">
        <v>0</v>
      </c>
      <c r="R273" s="204">
        <v>0</v>
      </c>
      <c r="S273" s="239">
        <v>0</v>
      </c>
      <c r="T273" s="319" t="e">
        <v>#DIV/0!</v>
      </c>
      <c r="U273" s="239">
        <v>0</v>
      </c>
      <c r="V273" s="239">
        <v>0</v>
      </c>
      <c r="W273" s="239">
        <v>0</v>
      </c>
      <c r="X273" s="239">
        <v>0</v>
      </c>
      <c r="Y273" s="239">
        <v>0</v>
      </c>
      <c r="Z273" s="239">
        <v>0</v>
      </c>
    </row>
    <row r="274" spans="1:26" s="321" customFormat="1" x14ac:dyDescent="0.3">
      <c r="A274" s="314" t="s">
        <v>689</v>
      </c>
      <c r="B274" s="320">
        <v>0</v>
      </c>
      <c r="C274" s="320">
        <v>0</v>
      </c>
      <c r="D274" s="320">
        <v>0</v>
      </c>
      <c r="E274" s="320">
        <v>0</v>
      </c>
      <c r="F274" s="320">
        <v>0</v>
      </c>
      <c r="G274" s="320">
        <v>0</v>
      </c>
      <c r="H274" s="320">
        <v>0</v>
      </c>
      <c r="I274" s="320">
        <v>0</v>
      </c>
      <c r="J274" s="320">
        <v>0</v>
      </c>
      <c r="K274" s="320">
        <v>0</v>
      </c>
      <c r="L274" s="320">
        <v>0</v>
      </c>
      <c r="M274" s="320">
        <v>0</v>
      </c>
      <c r="N274" s="320">
        <v>0</v>
      </c>
      <c r="O274" s="320">
        <v>0</v>
      </c>
      <c r="P274" s="320">
        <v>0</v>
      </c>
      <c r="Q274" s="320">
        <v>0</v>
      </c>
      <c r="R274" s="320">
        <v>0</v>
      </c>
      <c r="S274" s="316">
        <v>0</v>
      </c>
      <c r="T274" s="317" t="e">
        <v>#DIV/0!</v>
      </c>
      <c r="U274" s="316">
        <v>0</v>
      </c>
      <c r="V274" s="316">
        <v>0</v>
      </c>
      <c r="W274" s="316">
        <v>0</v>
      </c>
      <c r="X274" s="316">
        <v>0</v>
      </c>
      <c r="Y274" s="316">
        <v>0</v>
      </c>
      <c r="Z274" s="316">
        <v>0</v>
      </c>
    </row>
    <row r="275" spans="1:26" x14ac:dyDescent="0.3">
      <c r="A275" s="308" t="s">
        <v>690</v>
      </c>
      <c r="B275" s="309">
        <v>0</v>
      </c>
      <c r="C275" s="309">
        <v>0</v>
      </c>
      <c r="D275" s="309">
        <v>0</v>
      </c>
      <c r="E275" s="309">
        <v>0</v>
      </c>
      <c r="F275" s="309">
        <v>0</v>
      </c>
      <c r="G275" s="309">
        <v>0</v>
      </c>
      <c r="H275" s="309">
        <v>0</v>
      </c>
      <c r="I275" s="309">
        <v>0</v>
      </c>
      <c r="J275" s="309">
        <v>0</v>
      </c>
      <c r="K275" s="309">
        <v>0</v>
      </c>
      <c r="L275" s="309">
        <v>0</v>
      </c>
      <c r="M275" s="309">
        <v>0</v>
      </c>
      <c r="N275" s="309">
        <v>0</v>
      </c>
      <c r="O275" s="309">
        <v>0</v>
      </c>
      <c r="P275" s="309">
        <v>0</v>
      </c>
      <c r="Q275" s="309">
        <v>0</v>
      </c>
      <c r="R275" s="309">
        <v>0</v>
      </c>
      <c r="S275" s="310">
        <v>0</v>
      </c>
      <c r="T275" s="311" t="e">
        <v>#DIV/0!</v>
      </c>
      <c r="U275" s="310">
        <v>0</v>
      </c>
      <c r="V275" s="310">
        <v>0</v>
      </c>
      <c r="W275" s="310">
        <v>0</v>
      </c>
      <c r="X275" s="310">
        <v>0</v>
      </c>
      <c r="Y275" s="310">
        <v>0</v>
      </c>
      <c r="Z275" s="310">
        <v>0</v>
      </c>
    </row>
    <row r="276" spans="1:26" x14ac:dyDescent="0.3">
      <c r="A276" s="314" t="s">
        <v>691</v>
      </c>
      <c r="B276" s="315">
        <v>0</v>
      </c>
      <c r="C276" s="315">
        <v>0</v>
      </c>
      <c r="D276" s="315">
        <v>0</v>
      </c>
      <c r="E276" s="315">
        <v>0</v>
      </c>
      <c r="F276" s="315">
        <v>0</v>
      </c>
      <c r="G276" s="315">
        <v>0</v>
      </c>
      <c r="H276" s="315">
        <v>0</v>
      </c>
      <c r="I276" s="315">
        <v>0</v>
      </c>
      <c r="J276" s="315">
        <v>0</v>
      </c>
      <c r="K276" s="315">
        <v>0</v>
      </c>
      <c r="L276" s="315">
        <v>0</v>
      </c>
      <c r="M276" s="315">
        <v>0</v>
      </c>
      <c r="N276" s="315">
        <v>0</v>
      </c>
      <c r="O276" s="315">
        <v>0</v>
      </c>
      <c r="P276" s="315">
        <v>0</v>
      </c>
      <c r="Q276" s="315">
        <v>0</v>
      </c>
      <c r="R276" s="315">
        <v>0</v>
      </c>
      <c r="S276" s="316">
        <v>0</v>
      </c>
      <c r="T276" s="317" t="e">
        <v>#DIV/0!</v>
      </c>
      <c r="U276" s="316">
        <v>0</v>
      </c>
      <c r="V276" s="316">
        <v>0</v>
      </c>
      <c r="W276" s="316">
        <v>0</v>
      </c>
      <c r="X276" s="316">
        <v>0</v>
      </c>
      <c r="Y276" s="316">
        <v>0</v>
      </c>
      <c r="Z276" s="316">
        <v>0</v>
      </c>
    </row>
    <row r="277" spans="1:26" x14ac:dyDescent="0.3">
      <c r="A277" s="322" t="s">
        <v>692</v>
      </c>
      <c r="B277" s="204">
        <v>0</v>
      </c>
      <c r="C277" s="204">
        <v>0</v>
      </c>
      <c r="D277" s="204">
        <v>0</v>
      </c>
      <c r="E277" s="204">
        <v>0</v>
      </c>
      <c r="F277" s="204">
        <v>0</v>
      </c>
      <c r="G277" s="204">
        <v>0</v>
      </c>
      <c r="H277" s="204">
        <v>0</v>
      </c>
      <c r="I277" s="204">
        <v>0</v>
      </c>
      <c r="J277" s="204">
        <v>0</v>
      </c>
      <c r="K277" s="204">
        <v>0</v>
      </c>
      <c r="L277" s="204">
        <v>0</v>
      </c>
      <c r="M277" s="204">
        <v>0</v>
      </c>
      <c r="N277" s="204">
        <v>0</v>
      </c>
      <c r="O277" s="204">
        <v>0</v>
      </c>
      <c r="P277" s="204">
        <v>0</v>
      </c>
      <c r="Q277" s="204">
        <v>0</v>
      </c>
      <c r="R277" s="204">
        <v>0</v>
      </c>
      <c r="S277" s="239">
        <v>0</v>
      </c>
      <c r="T277" s="319" t="e">
        <v>#DIV/0!</v>
      </c>
      <c r="U277" s="239">
        <v>0</v>
      </c>
      <c r="V277" s="239">
        <v>0</v>
      </c>
      <c r="W277" s="239">
        <v>0</v>
      </c>
      <c r="X277" s="239">
        <v>0</v>
      </c>
      <c r="Y277" s="239">
        <v>0</v>
      </c>
      <c r="Z277" s="239">
        <v>0</v>
      </c>
    </row>
    <row r="278" spans="1:26" x14ac:dyDescent="0.3">
      <c r="A278" s="322" t="s">
        <v>693</v>
      </c>
      <c r="B278" s="204">
        <v>0</v>
      </c>
      <c r="C278" s="204">
        <v>0</v>
      </c>
      <c r="D278" s="204">
        <v>0</v>
      </c>
      <c r="E278" s="204">
        <v>0</v>
      </c>
      <c r="F278" s="204">
        <v>0</v>
      </c>
      <c r="G278" s="204">
        <v>0</v>
      </c>
      <c r="H278" s="204">
        <v>0</v>
      </c>
      <c r="I278" s="204">
        <v>0</v>
      </c>
      <c r="J278" s="204">
        <v>0</v>
      </c>
      <c r="K278" s="204">
        <v>0</v>
      </c>
      <c r="L278" s="204">
        <v>0</v>
      </c>
      <c r="M278" s="204">
        <v>0</v>
      </c>
      <c r="N278" s="204">
        <v>0</v>
      </c>
      <c r="O278" s="204">
        <v>0</v>
      </c>
      <c r="P278" s="204">
        <v>0</v>
      </c>
      <c r="Q278" s="204">
        <v>0</v>
      </c>
      <c r="R278" s="204">
        <v>0</v>
      </c>
      <c r="S278" s="239">
        <v>0</v>
      </c>
      <c r="T278" s="319" t="e">
        <v>#DIV/0!</v>
      </c>
      <c r="U278" s="239">
        <v>0</v>
      </c>
      <c r="V278" s="239">
        <v>0</v>
      </c>
      <c r="W278" s="239">
        <v>0</v>
      </c>
      <c r="X278" s="239">
        <v>0</v>
      </c>
      <c r="Y278" s="239">
        <v>0</v>
      </c>
      <c r="Z278" s="239">
        <v>0</v>
      </c>
    </row>
    <row r="279" spans="1:26" x14ac:dyDescent="0.3">
      <c r="A279" s="322" t="s">
        <v>694</v>
      </c>
      <c r="B279" s="204">
        <v>0</v>
      </c>
      <c r="C279" s="204">
        <v>0</v>
      </c>
      <c r="D279" s="204">
        <v>0</v>
      </c>
      <c r="E279" s="204">
        <v>0</v>
      </c>
      <c r="F279" s="204">
        <v>0</v>
      </c>
      <c r="G279" s="204">
        <v>0</v>
      </c>
      <c r="H279" s="204">
        <v>0</v>
      </c>
      <c r="I279" s="204">
        <v>0</v>
      </c>
      <c r="J279" s="204">
        <v>0</v>
      </c>
      <c r="K279" s="204">
        <v>0</v>
      </c>
      <c r="L279" s="204">
        <v>0</v>
      </c>
      <c r="M279" s="204">
        <v>0</v>
      </c>
      <c r="N279" s="204">
        <v>0</v>
      </c>
      <c r="O279" s="204">
        <v>0</v>
      </c>
      <c r="P279" s="204">
        <v>0</v>
      </c>
      <c r="Q279" s="204">
        <v>0</v>
      </c>
      <c r="R279" s="204">
        <v>0</v>
      </c>
      <c r="S279" s="239">
        <v>0</v>
      </c>
      <c r="T279" s="319" t="e">
        <v>#DIV/0!</v>
      </c>
      <c r="U279" s="239">
        <v>0</v>
      </c>
      <c r="V279" s="239">
        <v>0</v>
      </c>
      <c r="W279" s="239">
        <v>0</v>
      </c>
      <c r="X279" s="239">
        <v>0</v>
      </c>
      <c r="Y279" s="239">
        <v>0</v>
      </c>
      <c r="Z279" s="239">
        <v>0</v>
      </c>
    </row>
    <row r="280" spans="1:26" x14ac:dyDescent="0.3">
      <c r="A280" s="322" t="s">
        <v>695</v>
      </c>
      <c r="B280" s="204">
        <v>0</v>
      </c>
      <c r="C280" s="204">
        <v>0</v>
      </c>
      <c r="D280" s="204">
        <v>0</v>
      </c>
      <c r="E280" s="204">
        <v>0</v>
      </c>
      <c r="F280" s="204">
        <v>0</v>
      </c>
      <c r="G280" s="204">
        <v>0</v>
      </c>
      <c r="H280" s="204">
        <v>0</v>
      </c>
      <c r="I280" s="204">
        <v>0</v>
      </c>
      <c r="J280" s="204">
        <v>0</v>
      </c>
      <c r="K280" s="204">
        <v>0</v>
      </c>
      <c r="L280" s="204">
        <v>0</v>
      </c>
      <c r="M280" s="204">
        <v>0</v>
      </c>
      <c r="N280" s="204">
        <v>0</v>
      </c>
      <c r="O280" s="204">
        <v>0</v>
      </c>
      <c r="P280" s="204">
        <v>0</v>
      </c>
      <c r="Q280" s="204">
        <v>0</v>
      </c>
      <c r="R280" s="204">
        <v>0</v>
      </c>
      <c r="S280" s="239">
        <v>0</v>
      </c>
      <c r="T280" s="319" t="e">
        <v>#DIV/0!</v>
      </c>
      <c r="U280" s="239">
        <v>0</v>
      </c>
      <c r="V280" s="239">
        <v>0</v>
      </c>
      <c r="W280" s="239">
        <v>0</v>
      </c>
      <c r="X280" s="239">
        <v>0</v>
      </c>
      <c r="Y280" s="239">
        <v>0</v>
      </c>
      <c r="Z280" s="239">
        <v>0</v>
      </c>
    </row>
    <row r="281" spans="1:26" x14ac:dyDescent="0.3">
      <c r="A281" s="322" t="s">
        <v>696</v>
      </c>
      <c r="B281" s="204">
        <v>0</v>
      </c>
      <c r="C281" s="204">
        <v>0</v>
      </c>
      <c r="D281" s="204">
        <v>0</v>
      </c>
      <c r="E281" s="204">
        <v>0</v>
      </c>
      <c r="F281" s="204">
        <v>0</v>
      </c>
      <c r="G281" s="204">
        <v>0</v>
      </c>
      <c r="H281" s="204">
        <v>0</v>
      </c>
      <c r="I281" s="204">
        <v>0</v>
      </c>
      <c r="J281" s="204">
        <v>0</v>
      </c>
      <c r="K281" s="204">
        <v>0</v>
      </c>
      <c r="L281" s="204">
        <v>0</v>
      </c>
      <c r="M281" s="204">
        <v>0</v>
      </c>
      <c r="N281" s="204">
        <v>0</v>
      </c>
      <c r="O281" s="204">
        <v>0</v>
      </c>
      <c r="P281" s="204">
        <v>0</v>
      </c>
      <c r="Q281" s="204">
        <v>0</v>
      </c>
      <c r="R281" s="204">
        <v>0</v>
      </c>
      <c r="S281" s="239">
        <v>0</v>
      </c>
      <c r="T281" s="319" t="e">
        <v>#DIV/0!</v>
      </c>
      <c r="U281" s="239">
        <v>0</v>
      </c>
      <c r="V281" s="239">
        <v>0</v>
      </c>
      <c r="W281" s="239">
        <v>0</v>
      </c>
      <c r="X281" s="239">
        <v>0</v>
      </c>
      <c r="Y281" s="239">
        <v>0</v>
      </c>
      <c r="Z281" s="239">
        <v>0</v>
      </c>
    </row>
    <row r="282" spans="1:26" x14ac:dyDescent="0.3">
      <c r="A282" s="322" t="s">
        <v>697</v>
      </c>
      <c r="B282" s="204">
        <v>0</v>
      </c>
      <c r="C282" s="204">
        <v>0</v>
      </c>
      <c r="D282" s="204">
        <v>0</v>
      </c>
      <c r="E282" s="204">
        <v>0</v>
      </c>
      <c r="F282" s="204">
        <v>0</v>
      </c>
      <c r="G282" s="204">
        <v>0</v>
      </c>
      <c r="H282" s="204">
        <v>0</v>
      </c>
      <c r="I282" s="204">
        <v>0</v>
      </c>
      <c r="J282" s="204">
        <v>0</v>
      </c>
      <c r="K282" s="204">
        <v>0</v>
      </c>
      <c r="L282" s="204">
        <v>0</v>
      </c>
      <c r="M282" s="204">
        <v>0</v>
      </c>
      <c r="N282" s="204">
        <v>0</v>
      </c>
      <c r="O282" s="204">
        <v>0</v>
      </c>
      <c r="P282" s="204">
        <v>0</v>
      </c>
      <c r="Q282" s="204">
        <v>0</v>
      </c>
      <c r="R282" s="204">
        <v>0</v>
      </c>
      <c r="S282" s="239">
        <v>0</v>
      </c>
      <c r="T282" s="319" t="e">
        <v>#DIV/0!</v>
      </c>
      <c r="U282" s="239">
        <v>0</v>
      </c>
      <c r="V282" s="239">
        <v>0</v>
      </c>
      <c r="W282" s="239">
        <v>0</v>
      </c>
      <c r="X282" s="239">
        <v>0</v>
      </c>
      <c r="Y282" s="239">
        <v>0</v>
      </c>
      <c r="Z282" s="239">
        <v>0</v>
      </c>
    </row>
    <row r="283" spans="1:26" x14ac:dyDescent="0.3">
      <c r="A283" s="322" t="s">
        <v>698</v>
      </c>
      <c r="B283" s="204">
        <v>0</v>
      </c>
      <c r="C283" s="204">
        <v>0</v>
      </c>
      <c r="D283" s="204">
        <v>0</v>
      </c>
      <c r="E283" s="204">
        <v>0</v>
      </c>
      <c r="F283" s="204">
        <v>0</v>
      </c>
      <c r="G283" s="204">
        <v>0</v>
      </c>
      <c r="H283" s="204">
        <v>0</v>
      </c>
      <c r="I283" s="204">
        <v>0</v>
      </c>
      <c r="J283" s="204">
        <v>0</v>
      </c>
      <c r="K283" s="204">
        <v>0</v>
      </c>
      <c r="L283" s="204">
        <v>0</v>
      </c>
      <c r="M283" s="204">
        <v>0</v>
      </c>
      <c r="N283" s="204">
        <v>0</v>
      </c>
      <c r="O283" s="204">
        <v>0</v>
      </c>
      <c r="P283" s="204">
        <v>0</v>
      </c>
      <c r="Q283" s="204">
        <v>0</v>
      </c>
      <c r="R283" s="204">
        <v>0</v>
      </c>
      <c r="S283" s="239">
        <v>0</v>
      </c>
      <c r="T283" s="319" t="e">
        <v>#DIV/0!</v>
      </c>
      <c r="U283" s="239">
        <v>0</v>
      </c>
      <c r="V283" s="239">
        <v>0</v>
      </c>
      <c r="W283" s="239">
        <v>0</v>
      </c>
      <c r="X283" s="239">
        <v>0</v>
      </c>
      <c r="Y283" s="239">
        <v>0</v>
      </c>
      <c r="Z283" s="239">
        <v>0</v>
      </c>
    </row>
    <row r="284" spans="1:26" x14ac:dyDescent="0.3">
      <c r="A284" s="322" t="s">
        <v>699</v>
      </c>
      <c r="B284" s="204">
        <v>0</v>
      </c>
      <c r="C284" s="204">
        <v>0</v>
      </c>
      <c r="D284" s="204">
        <v>0</v>
      </c>
      <c r="E284" s="204">
        <v>0</v>
      </c>
      <c r="F284" s="204">
        <v>0</v>
      </c>
      <c r="G284" s="204">
        <v>0</v>
      </c>
      <c r="H284" s="204">
        <v>0</v>
      </c>
      <c r="I284" s="204">
        <v>0</v>
      </c>
      <c r="J284" s="204">
        <v>0</v>
      </c>
      <c r="K284" s="204">
        <v>0</v>
      </c>
      <c r="L284" s="204">
        <v>0</v>
      </c>
      <c r="M284" s="204">
        <v>0</v>
      </c>
      <c r="N284" s="204">
        <v>0</v>
      </c>
      <c r="O284" s="204">
        <v>0</v>
      </c>
      <c r="P284" s="204">
        <v>0</v>
      </c>
      <c r="Q284" s="204">
        <v>0</v>
      </c>
      <c r="R284" s="204">
        <v>0</v>
      </c>
      <c r="S284" s="239">
        <v>0</v>
      </c>
      <c r="T284" s="319" t="e">
        <v>#DIV/0!</v>
      </c>
      <c r="U284" s="239">
        <v>0</v>
      </c>
      <c r="V284" s="239">
        <v>0</v>
      </c>
      <c r="W284" s="239">
        <v>0</v>
      </c>
      <c r="X284" s="239">
        <v>0</v>
      </c>
      <c r="Y284" s="239">
        <v>0</v>
      </c>
      <c r="Z284" s="239">
        <v>0</v>
      </c>
    </row>
    <row r="285" spans="1:26" x14ac:dyDescent="0.3">
      <c r="A285" s="322" t="s">
        <v>700</v>
      </c>
      <c r="B285" s="204">
        <v>0</v>
      </c>
      <c r="C285" s="204">
        <v>0</v>
      </c>
      <c r="D285" s="204">
        <v>0</v>
      </c>
      <c r="E285" s="204">
        <v>0</v>
      </c>
      <c r="F285" s="204">
        <v>0</v>
      </c>
      <c r="G285" s="204">
        <v>0</v>
      </c>
      <c r="H285" s="204">
        <v>0</v>
      </c>
      <c r="I285" s="204">
        <v>0</v>
      </c>
      <c r="J285" s="204">
        <v>0</v>
      </c>
      <c r="K285" s="204">
        <v>0</v>
      </c>
      <c r="L285" s="204">
        <v>0</v>
      </c>
      <c r="M285" s="204">
        <v>0</v>
      </c>
      <c r="N285" s="204">
        <v>0</v>
      </c>
      <c r="O285" s="204">
        <v>0</v>
      </c>
      <c r="P285" s="204">
        <v>0</v>
      </c>
      <c r="Q285" s="204">
        <v>0</v>
      </c>
      <c r="R285" s="204">
        <v>0</v>
      </c>
      <c r="S285" s="239">
        <v>0</v>
      </c>
      <c r="T285" s="319" t="e">
        <v>#DIV/0!</v>
      </c>
      <c r="U285" s="239">
        <v>0</v>
      </c>
      <c r="V285" s="239">
        <v>0</v>
      </c>
      <c r="W285" s="239">
        <v>0</v>
      </c>
      <c r="X285" s="239">
        <v>0</v>
      </c>
      <c r="Y285" s="239">
        <v>0</v>
      </c>
      <c r="Z285" s="239">
        <v>0</v>
      </c>
    </row>
    <row r="286" spans="1:26" x14ac:dyDescent="0.3">
      <c r="A286" s="322" t="s">
        <v>701</v>
      </c>
      <c r="B286" s="204">
        <v>0</v>
      </c>
      <c r="C286" s="204">
        <v>0</v>
      </c>
      <c r="D286" s="204">
        <v>0</v>
      </c>
      <c r="E286" s="204">
        <v>0</v>
      </c>
      <c r="F286" s="204">
        <v>0</v>
      </c>
      <c r="G286" s="204">
        <v>0</v>
      </c>
      <c r="H286" s="204">
        <v>0</v>
      </c>
      <c r="I286" s="204">
        <v>0</v>
      </c>
      <c r="J286" s="204">
        <v>0</v>
      </c>
      <c r="K286" s="204">
        <v>0</v>
      </c>
      <c r="L286" s="204">
        <v>0</v>
      </c>
      <c r="M286" s="204">
        <v>0</v>
      </c>
      <c r="N286" s="204">
        <v>0</v>
      </c>
      <c r="O286" s="204">
        <v>0</v>
      </c>
      <c r="P286" s="204">
        <v>0</v>
      </c>
      <c r="Q286" s="204">
        <v>0</v>
      </c>
      <c r="R286" s="204">
        <v>0</v>
      </c>
      <c r="S286" s="239">
        <v>0</v>
      </c>
      <c r="T286" s="319" t="e">
        <v>#DIV/0!</v>
      </c>
      <c r="U286" s="239">
        <v>0</v>
      </c>
      <c r="V286" s="239">
        <v>0</v>
      </c>
      <c r="W286" s="239">
        <v>0</v>
      </c>
      <c r="X286" s="239">
        <v>0</v>
      </c>
      <c r="Y286" s="239">
        <v>0</v>
      </c>
      <c r="Z286" s="239">
        <v>0</v>
      </c>
    </row>
    <row r="287" spans="1:26" x14ac:dyDescent="0.3">
      <c r="A287" s="322" t="s">
        <v>702</v>
      </c>
      <c r="B287" s="204">
        <v>0</v>
      </c>
      <c r="C287" s="204">
        <v>0</v>
      </c>
      <c r="D287" s="204">
        <v>0</v>
      </c>
      <c r="E287" s="204">
        <v>0</v>
      </c>
      <c r="F287" s="204">
        <v>0</v>
      </c>
      <c r="G287" s="204">
        <v>0</v>
      </c>
      <c r="H287" s="204">
        <v>0</v>
      </c>
      <c r="I287" s="204">
        <v>0</v>
      </c>
      <c r="J287" s="204">
        <v>0</v>
      </c>
      <c r="K287" s="204">
        <v>0</v>
      </c>
      <c r="L287" s="204">
        <v>0</v>
      </c>
      <c r="M287" s="204">
        <v>0</v>
      </c>
      <c r="N287" s="204">
        <v>0</v>
      </c>
      <c r="O287" s="204">
        <v>0</v>
      </c>
      <c r="P287" s="204">
        <v>0</v>
      </c>
      <c r="Q287" s="204">
        <v>0</v>
      </c>
      <c r="R287" s="204">
        <v>0</v>
      </c>
      <c r="S287" s="239">
        <v>0</v>
      </c>
      <c r="T287" s="319" t="e">
        <v>#DIV/0!</v>
      </c>
      <c r="U287" s="239">
        <v>0</v>
      </c>
      <c r="V287" s="239">
        <v>0</v>
      </c>
      <c r="W287" s="239">
        <v>0</v>
      </c>
      <c r="X287" s="239">
        <v>0</v>
      </c>
      <c r="Y287" s="239">
        <v>0</v>
      </c>
      <c r="Z287" s="239">
        <v>0</v>
      </c>
    </row>
    <row r="288" spans="1:26" x14ac:dyDescent="0.3">
      <c r="A288" s="322" t="s">
        <v>703</v>
      </c>
      <c r="B288" s="204">
        <v>0</v>
      </c>
      <c r="C288" s="204">
        <v>0</v>
      </c>
      <c r="D288" s="204">
        <v>0</v>
      </c>
      <c r="E288" s="204">
        <v>0</v>
      </c>
      <c r="F288" s="204">
        <v>0</v>
      </c>
      <c r="G288" s="204">
        <v>0</v>
      </c>
      <c r="H288" s="204">
        <v>0</v>
      </c>
      <c r="I288" s="204">
        <v>0</v>
      </c>
      <c r="J288" s="204">
        <v>0</v>
      </c>
      <c r="K288" s="204">
        <v>0</v>
      </c>
      <c r="L288" s="204">
        <v>0</v>
      </c>
      <c r="M288" s="204">
        <v>0</v>
      </c>
      <c r="N288" s="204">
        <v>0</v>
      </c>
      <c r="O288" s="204">
        <v>0</v>
      </c>
      <c r="P288" s="204">
        <v>0</v>
      </c>
      <c r="Q288" s="204">
        <v>0</v>
      </c>
      <c r="R288" s="204">
        <v>0</v>
      </c>
      <c r="S288" s="239">
        <v>0</v>
      </c>
      <c r="T288" s="319" t="e">
        <v>#DIV/0!</v>
      </c>
      <c r="U288" s="239">
        <v>0</v>
      </c>
      <c r="V288" s="239">
        <v>0</v>
      </c>
      <c r="W288" s="239">
        <v>0</v>
      </c>
      <c r="X288" s="239">
        <v>0</v>
      </c>
      <c r="Y288" s="239">
        <v>0</v>
      </c>
      <c r="Z288" s="239">
        <v>0</v>
      </c>
    </row>
    <row r="289" spans="1:26" x14ac:dyDescent="0.3">
      <c r="A289" s="322" t="s">
        <v>704</v>
      </c>
      <c r="B289" s="204">
        <v>0</v>
      </c>
      <c r="C289" s="204">
        <v>0</v>
      </c>
      <c r="D289" s="204">
        <v>0</v>
      </c>
      <c r="E289" s="204">
        <v>0</v>
      </c>
      <c r="F289" s="204">
        <v>0</v>
      </c>
      <c r="G289" s="204">
        <v>0</v>
      </c>
      <c r="H289" s="204">
        <v>0</v>
      </c>
      <c r="I289" s="204">
        <v>0</v>
      </c>
      <c r="J289" s="204">
        <v>0</v>
      </c>
      <c r="K289" s="204">
        <v>0</v>
      </c>
      <c r="L289" s="204">
        <v>0</v>
      </c>
      <c r="M289" s="204">
        <v>0</v>
      </c>
      <c r="N289" s="204">
        <v>0</v>
      </c>
      <c r="O289" s="204">
        <v>0</v>
      </c>
      <c r="P289" s="204">
        <v>0</v>
      </c>
      <c r="Q289" s="204">
        <v>0</v>
      </c>
      <c r="R289" s="204">
        <v>0</v>
      </c>
      <c r="S289" s="239">
        <v>0</v>
      </c>
      <c r="T289" s="319" t="e">
        <v>#DIV/0!</v>
      </c>
      <c r="U289" s="239">
        <v>0</v>
      </c>
      <c r="V289" s="239">
        <v>0</v>
      </c>
      <c r="W289" s="239">
        <v>0</v>
      </c>
      <c r="X289" s="239">
        <v>0</v>
      </c>
      <c r="Y289" s="239">
        <v>0</v>
      </c>
      <c r="Z289" s="239">
        <v>0</v>
      </c>
    </row>
    <row r="290" spans="1:26" x14ac:dyDescent="0.3">
      <c r="A290" s="322" t="s">
        <v>705</v>
      </c>
      <c r="B290" s="204">
        <v>0</v>
      </c>
      <c r="C290" s="204">
        <v>0</v>
      </c>
      <c r="D290" s="204">
        <v>0</v>
      </c>
      <c r="E290" s="204">
        <v>0</v>
      </c>
      <c r="F290" s="204">
        <v>0</v>
      </c>
      <c r="G290" s="204">
        <v>0</v>
      </c>
      <c r="H290" s="204">
        <v>0</v>
      </c>
      <c r="I290" s="204">
        <v>0</v>
      </c>
      <c r="J290" s="204">
        <v>0</v>
      </c>
      <c r="K290" s="204">
        <v>0</v>
      </c>
      <c r="L290" s="204">
        <v>0</v>
      </c>
      <c r="M290" s="204">
        <v>0</v>
      </c>
      <c r="N290" s="204">
        <v>0</v>
      </c>
      <c r="O290" s="204">
        <v>0</v>
      </c>
      <c r="P290" s="204">
        <v>0</v>
      </c>
      <c r="Q290" s="204">
        <v>0</v>
      </c>
      <c r="R290" s="204">
        <v>0</v>
      </c>
      <c r="S290" s="239">
        <v>0</v>
      </c>
      <c r="T290" s="319" t="e">
        <v>#DIV/0!</v>
      </c>
      <c r="U290" s="239">
        <v>0</v>
      </c>
      <c r="V290" s="239">
        <v>0</v>
      </c>
      <c r="W290" s="239">
        <v>0</v>
      </c>
      <c r="X290" s="239">
        <v>0</v>
      </c>
      <c r="Y290" s="239">
        <v>0</v>
      </c>
      <c r="Z290" s="239">
        <v>0</v>
      </c>
    </row>
    <row r="291" spans="1:26" x14ac:dyDescent="0.3">
      <c r="A291" s="322" t="s">
        <v>706</v>
      </c>
      <c r="B291" s="204">
        <v>0</v>
      </c>
      <c r="C291" s="204">
        <v>0</v>
      </c>
      <c r="D291" s="204">
        <v>0</v>
      </c>
      <c r="E291" s="204">
        <v>0</v>
      </c>
      <c r="F291" s="204">
        <v>0</v>
      </c>
      <c r="G291" s="204">
        <v>0</v>
      </c>
      <c r="H291" s="204">
        <v>0</v>
      </c>
      <c r="I291" s="204">
        <v>0</v>
      </c>
      <c r="J291" s="204">
        <v>0</v>
      </c>
      <c r="K291" s="204">
        <v>0</v>
      </c>
      <c r="L291" s="204">
        <v>0</v>
      </c>
      <c r="M291" s="204">
        <v>0</v>
      </c>
      <c r="N291" s="204">
        <v>0</v>
      </c>
      <c r="O291" s="204">
        <v>0</v>
      </c>
      <c r="P291" s="204">
        <v>0</v>
      </c>
      <c r="Q291" s="204">
        <v>0</v>
      </c>
      <c r="R291" s="204">
        <v>0</v>
      </c>
      <c r="S291" s="239">
        <v>0</v>
      </c>
      <c r="T291" s="319" t="e">
        <v>#DIV/0!</v>
      </c>
      <c r="U291" s="239">
        <v>0</v>
      </c>
      <c r="V291" s="239">
        <v>0</v>
      </c>
      <c r="W291" s="239">
        <v>0</v>
      </c>
      <c r="X291" s="239">
        <v>0</v>
      </c>
      <c r="Y291" s="239">
        <v>0</v>
      </c>
      <c r="Z291" s="239">
        <v>0</v>
      </c>
    </row>
    <row r="292" spans="1:26" x14ac:dyDescent="0.3">
      <c r="A292" s="322" t="s">
        <v>707</v>
      </c>
      <c r="B292" s="204">
        <v>0</v>
      </c>
      <c r="C292" s="204">
        <v>0</v>
      </c>
      <c r="D292" s="204">
        <v>0</v>
      </c>
      <c r="E292" s="204">
        <v>0</v>
      </c>
      <c r="F292" s="204">
        <v>0</v>
      </c>
      <c r="G292" s="204">
        <v>0</v>
      </c>
      <c r="H292" s="204">
        <v>0</v>
      </c>
      <c r="I292" s="204">
        <v>0</v>
      </c>
      <c r="J292" s="204">
        <v>0</v>
      </c>
      <c r="K292" s="204">
        <v>0</v>
      </c>
      <c r="L292" s="204">
        <v>0</v>
      </c>
      <c r="M292" s="204">
        <v>0</v>
      </c>
      <c r="N292" s="204">
        <v>0</v>
      </c>
      <c r="O292" s="204">
        <v>0</v>
      </c>
      <c r="P292" s="204">
        <v>0</v>
      </c>
      <c r="Q292" s="204">
        <v>0</v>
      </c>
      <c r="R292" s="204">
        <v>0</v>
      </c>
      <c r="S292" s="239">
        <v>0</v>
      </c>
      <c r="T292" s="319" t="e">
        <v>#DIV/0!</v>
      </c>
      <c r="U292" s="239">
        <v>0</v>
      </c>
      <c r="V292" s="239">
        <v>0</v>
      </c>
      <c r="W292" s="239">
        <v>0</v>
      </c>
      <c r="X292" s="239">
        <v>0</v>
      </c>
      <c r="Y292" s="239">
        <v>0</v>
      </c>
      <c r="Z292" s="239">
        <v>0</v>
      </c>
    </row>
    <row r="293" spans="1:26" x14ac:dyDescent="0.3">
      <c r="A293" s="322" t="s">
        <v>708</v>
      </c>
      <c r="B293" s="204">
        <v>0</v>
      </c>
      <c r="C293" s="204">
        <v>0</v>
      </c>
      <c r="D293" s="204">
        <v>0</v>
      </c>
      <c r="E293" s="204">
        <v>0</v>
      </c>
      <c r="F293" s="204">
        <v>0</v>
      </c>
      <c r="G293" s="204">
        <v>0</v>
      </c>
      <c r="H293" s="204">
        <v>0</v>
      </c>
      <c r="I293" s="204">
        <v>0</v>
      </c>
      <c r="J293" s="204">
        <v>0</v>
      </c>
      <c r="K293" s="204">
        <v>0</v>
      </c>
      <c r="L293" s="204">
        <v>0</v>
      </c>
      <c r="M293" s="204">
        <v>0</v>
      </c>
      <c r="N293" s="204">
        <v>0</v>
      </c>
      <c r="O293" s="204">
        <v>0</v>
      </c>
      <c r="P293" s="204">
        <v>0</v>
      </c>
      <c r="Q293" s="204">
        <v>0</v>
      </c>
      <c r="R293" s="204">
        <v>0</v>
      </c>
      <c r="S293" s="239">
        <v>0</v>
      </c>
      <c r="T293" s="319" t="e">
        <v>#DIV/0!</v>
      </c>
      <c r="U293" s="239">
        <v>0</v>
      </c>
      <c r="V293" s="239">
        <v>0</v>
      </c>
      <c r="W293" s="239">
        <v>0</v>
      </c>
      <c r="X293" s="239">
        <v>0</v>
      </c>
      <c r="Y293" s="239">
        <v>0</v>
      </c>
      <c r="Z293" s="239">
        <v>0</v>
      </c>
    </row>
    <row r="294" spans="1:26" x14ac:dyDescent="0.3">
      <c r="A294" s="322" t="s">
        <v>709</v>
      </c>
      <c r="B294" s="204">
        <v>0</v>
      </c>
      <c r="C294" s="204">
        <v>0</v>
      </c>
      <c r="D294" s="204">
        <v>0</v>
      </c>
      <c r="E294" s="204">
        <v>0</v>
      </c>
      <c r="F294" s="204">
        <v>0</v>
      </c>
      <c r="G294" s="204">
        <v>0</v>
      </c>
      <c r="H294" s="204">
        <v>0</v>
      </c>
      <c r="I294" s="204">
        <v>0</v>
      </c>
      <c r="J294" s="204">
        <v>0</v>
      </c>
      <c r="K294" s="204">
        <v>0</v>
      </c>
      <c r="L294" s="204">
        <v>0</v>
      </c>
      <c r="M294" s="204">
        <v>0</v>
      </c>
      <c r="N294" s="204">
        <v>0</v>
      </c>
      <c r="O294" s="204">
        <v>0</v>
      </c>
      <c r="P294" s="204">
        <v>0</v>
      </c>
      <c r="Q294" s="204">
        <v>0</v>
      </c>
      <c r="R294" s="204">
        <v>0</v>
      </c>
      <c r="S294" s="239">
        <v>0</v>
      </c>
      <c r="T294" s="319" t="e">
        <v>#DIV/0!</v>
      </c>
      <c r="U294" s="239">
        <v>0</v>
      </c>
      <c r="V294" s="239">
        <v>0</v>
      </c>
      <c r="W294" s="239">
        <v>0</v>
      </c>
      <c r="X294" s="239">
        <v>0</v>
      </c>
      <c r="Y294" s="239">
        <v>0</v>
      </c>
      <c r="Z294" s="239">
        <v>0</v>
      </c>
    </row>
    <row r="295" spans="1:26" x14ac:dyDescent="0.3">
      <c r="A295" s="326" t="s">
        <v>710</v>
      </c>
      <c r="B295" s="327">
        <v>0</v>
      </c>
      <c r="C295" s="327">
        <v>0</v>
      </c>
      <c r="D295" s="327">
        <v>0</v>
      </c>
      <c r="E295" s="327">
        <v>0</v>
      </c>
      <c r="F295" s="327">
        <v>0</v>
      </c>
      <c r="G295" s="327">
        <v>0</v>
      </c>
      <c r="H295" s="327">
        <v>0</v>
      </c>
      <c r="I295" s="327">
        <v>0</v>
      </c>
      <c r="J295" s="327">
        <v>0</v>
      </c>
      <c r="K295" s="327">
        <v>0</v>
      </c>
      <c r="L295" s="327">
        <v>0</v>
      </c>
      <c r="M295" s="327">
        <v>0</v>
      </c>
      <c r="N295" s="327">
        <v>0</v>
      </c>
      <c r="O295" s="327">
        <v>0</v>
      </c>
      <c r="P295" s="327">
        <v>0</v>
      </c>
      <c r="Q295" s="327">
        <v>0</v>
      </c>
      <c r="R295" s="327">
        <v>0</v>
      </c>
      <c r="S295" s="328">
        <v>0</v>
      </c>
      <c r="T295" s="329" t="e">
        <v>#DIV/0!</v>
      </c>
      <c r="U295" s="328">
        <v>0</v>
      </c>
      <c r="V295" s="328">
        <v>0</v>
      </c>
      <c r="W295" s="328">
        <v>0</v>
      </c>
      <c r="X295" s="328">
        <v>0</v>
      </c>
      <c r="Y295" s="328">
        <v>0</v>
      </c>
      <c r="Z295" s="328">
        <v>0</v>
      </c>
    </row>
    <row r="296" spans="1:26" s="321" customFormat="1" x14ac:dyDescent="0.3">
      <c r="A296" s="314" t="s">
        <v>711</v>
      </c>
      <c r="B296" s="320">
        <v>0</v>
      </c>
      <c r="C296" s="320">
        <v>0</v>
      </c>
      <c r="D296" s="320">
        <v>0</v>
      </c>
      <c r="E296" s="320">
        <v>0</v>
      </c>
      <c r="F296" s="320">
        <v>0</v>
      </c>
      <c r="G296" s="320">
        <v>0</v>
      </c>
      <c r="H296" s="320">
        <v>0</v>
      </c>
      <c r="I296" s="320">
        <v>0</v>
      </c>
      <c r="J296" s="320">
        <v>0</v>
      </c>
      <c r="K296" s="320">
        <v>0</v>
      </c>
      <c r="L296" s="320">
        <v>0</v>
      </c>
      <c r="M296" s="320">
        <v>0</v>
      </c>
      <c r="N296" s="320">
        <v>0</v>
      </c>
      <c r="O296" s="320">
        <v>0</v>
      </c>
      <c r="P296" s="320">
        <v>0</v>
      </c>
      <c r="Q296" s="320">
        <v>0</v>
      </c>
      <c r="R296" s="320">
        <v>0</v>
      </c>
      <c r="S296" s="316">
        <v>0</v>
      </c>
      <c r="T296" s="317" t="e">
        <v>#DIV/0!</v>
      </c>
      <c r="U296" s="316">
        <v>0</v>
      </c>
      <c r="V296" s="316">
        <v>0</v>
      </c>
      <c r="W296" s="316">
        <v>0</v>
      </c>
      <c r="X296" s="316">
        <v>0</v>
      </c>
      <c r="Y296" s="316">
        <v>0</v>
      </c>
      <c r="Z296" s="316">
        <v>0</v>
      </c>
    </row>
    <row r="297" spans="1:26" x14ac:dyDescent="0.3">
      <c r="A297" s="314" t="s">
        <v>712</v>
      </c>
      <c r="B297" s="315">
        <v>0</v>
      </c>
      <c r="C297" s="315">
        <v>0</v>
      </c>
      <c r="D297" s="315">
        <v>0</v>
      </c>
      <c r="E297" s="315">
        <v>0</v>
      </c>
      <c r="F297" s="315">
        <v>0</v>
      </c>
      <c r="G297" s="315">
        <v>0</v>
      </c>
      <c r="H297" s="315">
        <v>0</v>
      </c>
      <c r="I297" s="315">
        <v>0</v>
      </c>
      <c r="J297" s="315">
        <v>0</v>
      </c>
      <c r="K297" s="315">
        <v>0</v>
      </c>
      <c r="L297" s="315">
        <v>0</v>
      </c>
      <c r="M297" s="315">
        <v>0</v>
      </c>
      <c r="N297" s="315">
        <v>0</v>
      </c>
      <c r="O297" s="315">
        <v>0</v>
      </c>
      <c r="P297" s="315">
        <v>0</v>
      </c>
      <c r="Q297" s="315">
        <v>0</v>
      </c>
      <c r="R297" s="315">
        <v>0</v>
      </c>
      <c r="S297" s="316">
        <v>0</v>
      </c>
      <c r="T297" s="317" t="e">
        <v>#DIV/0!</v>
      </c>
      <c r="U297" s="316">
        <v>0</v>
      </c>
      <c r="V297" s="316">
        <v>0</v>
      </c>
      <c r="W297" s="316">
        <v>0</v>
      </c>
      <c r="X297" s="316">
        <v>0</v>
      </c>
      <c r="Y297" s="316">
        <v>0</v>
      </c>
      <c r="Z297" s="316">
        <v>0</v>
      </c>
    </row>
    <row r="298" spans="1:26" x14ac:dyDescent="0.3">
      <c r="A298" s="322" t="s">
        <v>713</v>
      </c>
      <c r="B298" s="204">
        <v>0</v>
      </c>
      <c r="C298" s="204">
        <v>0</v>
      </c>
      <c r="D298" s="204">
        <v>0</v>
      </c>
      <c r="E298" s="204">
        <v>0</v>
      </c>
      <c r="F298" s="204">
        <v>0</v>
      </c>
      <c r="G298" s="204">
        <v>0</v>
      </c>
      <c r="H298" s="204">
        <v>0</v>
      </c>
      <c r="I298" s="204">
        <v>0</v>
      </c>
      <c r="J298" s="204">
        <v>0</v>
      </c>
      <c r="K298" s="204">
        <v>0</v>
      </c>
      <c r="L298" s="204">
        <v>0</v>
      </c>
      <c r="M298" s="204">
        <v>0</v>
      </c>
      <c r="N298" s="204">
        <v>0</v>
      </c>
      <c r="O298" s="204">
        <v>0</v>
      </c>
      <c r="P298" s="204">
        <v>0</v>
      </c>
      <c r="Q298" s="204">
        <v>0</v>
      </c>
      <c r="R298" s="204">
        <v>0</v>
      </c>
      <c r="S298" s="239">
        <v>0</v>
      </c>
      <c r="T298" s="319" t="e">
        <v>#DIV/0!</v>
      </c>
      <c r="U298" s="239">
        <v>0</v>
      </c>
      <c r="V298" s="239">
        <v>0</v>
      </c>
      <c r="W298" s="239">
        <v>0</v>
      </c>
      <c r="X298" s="239">
        <v>0</v>
      </c>
      <c r="Y298" s="239">
        <v>0</v>
      </c>
      <c r="Z298" s="239">
        <v>0</v>
      </c>
    </row>
    <row r="299" spans="1:26" x14ac:dyDescent="0.3">
      <c r="A299" s="322" t="s">
        <v>714</v>
      </c>
      <c r="B299" s="204">
        <v>0</v>
      </c>
      <c r="C299" s="204">
        <v>0</v>
      </c>
      <c r="D299" s="204">
        <v>0</v>
      </c>
      <c r="E299" s="204">
        <v>0</v>
      </c>
      <c r="F299" s="204">
        <v>0</v>
      </c>
      <c r="G299" s="204">
        <v>0</v>
      </c>
      <c r="H299" s="204">
        <v>0</v>
      </c>
      <c r="I299" s="204">
        <v>0</v>
      </c>
      <c r="J299" s="204">
        <v>0</v>
      </c>
      <c r="K299" s="204">
        <v>0</v>
      </c>
      <c r="L299" s="204">
        <v>0</v>
      </c>
      <c r="M299" s="204">
        <v>0</v>
      </c>
      <c r="N299" s="204">
        <v>0</v>
      </c>
      <c r="O299" s="204">
        <v>0</v>
      </c>
      <c r="P299" s="204">
        <v>0</v>
      </c>
      <c r="Q299" s="204">
        <v>0</v>
      </c>
      <c r="R299" s="204">
        <v>0</v>
      </c>
      <c r="S299" s="239">
        <v>0</v>
      </c>
      <c r="T299" s="319" t="e">
        <v>#DIV/0!</v>
      </c>
      <c r="U299" s="239">
        <v>0</v>
      </c>
      <c r="V299" s="239">
        <v>0</v>
      </c>
      <c r="W299" s="239">
        <v>0</v>
      </c>
      <c r="X299" s="239">
        <v>0</v>
      </c>
      <c r="Y299" s="239">
        <v>0</v>
      </c>
      <c r="Z299" s="239">
        <v>0</v>
      </c>
    </row>
    <row r="300" spans="1:26" x14ac:dyDescent="0.3">
      <c r="A300" s="322" t="s">
        <v>715</v>
      </c>
      <c r="B300" s="204">
        <v>0</v>
      </c>
      <c r="C300" s="204">
        <v>0</v>
      </c>
      <c r="D300" s="204">
        <v>0</v>
      </c>
      <c r="E300" s="204">
        <v>0</v>
      </c>
      <c r="F300" s="204">
        <v>0</v>
      </c>
      <c r="G300" s="204">
        <v>0</v>
      </c>
      <c r="H300" s="204">
        <v>0</v>
      </c>
      <c r="I300" s="204">
        <v>0</v>
      </c>
      <c r="J300" s="204">
        <v>0</v>
      </c>
      <c r="K300" s="204">
        <v>0</v>
      </c>
      <c r="L300" s="204">
        <v>0</v>
      </c>
      <c r="M300" s="204">
        <v>0</v>
      </c>
      <c r="N300" s="204">
        <v>0</v>
      </c>
      <c r="O300" s="204">
        <v>0</v>
      </c>
      <c r="P300" s="204">
        <v>0</v>
      </c>
      <c r="Q300" s="204">
        <v>0</v>
      </c>
      <c r="R300" s="204">
        <v>0</v>
      </c>
      <c r="S300" s="239">
        <v>0</v>
      </c>
      <c r="T300" s="319" t="e">
        <v>#DIV/0!</v>
      </c>
      <c r="U300" s="239">
        <v>0</v>
      </c>
      <c r="V300" s="239">
        <v>0</v>
      </c>
      <c r="W300" s="239">
        <v>0</v>
      </c>
      <c r="X300" s="239">
        <v>0</v>
      </c>
      <c r="Y300" s="239">
        <v>0</v>
      </c>
      <c r="Z300" s="239">
        <v>0</v>
      </c>
    </row>
    <row r="301" spans="1:26" x14ac:dyDescent="0.3">
      <c r="A301" s="314" t="s">
        <v>716</v>
      </c>
      <c r="B301" s="315">
        <v>0</v>
      </c>
      <c r="C301" s="315">
        <v>0</v>
      </c>
      <c r="D301" s="315">
        <v>0</v>
      </c>
      <c r="E301" s="315">
        <v>0</v>
      </c>
      <c r="F301" s="315">
        <v>0</v>
      </c>
      <c r="G301" s="315">
        <v>0</v>
      </c>
      <c r="H301" s="315">
        <v>0</v>
      </c>
      <c r="I301" s="315">
        <v>0</v>
      </c>
      <c r="J301" s="315">
        <v>0</v>
      </c>
      <c r="K301" s="315">
        <v>0</v>
      </c>
      <c r="L301" s="315">
        <v>0</v>
      </c>
      <c r="M301" s="315">
        <v>0</v>
      </c>
      <c r="N301" s="315">
        <v>0</v>
      </c>
      <c r="O301" s="315">
        <v>0</v>
      </c>
      <c r="P301" s="315">
        <v>0</v>
      </c>
      <c r="Q301" s="315">
        <v>0</v>
      </c>
      <c r="R301" s="315">
        <v>0</v>
      </c>
      <c r="S301" s="316">
        <v>0</v>
      </c>
      <c r="T301" s="317" t="e">
        <v>#DIV/0!</v>
      </c>
      <c r="U301" s="316">
        <v>0</v>
      </c>
      <c r="V301" s="316">
        <v>0</v>
      </c>
      <c r="W301" s="316">
        <v>0</v>
      </c>
      <c r="X301" s="316">
        <v>0</v>
      </c>
      <c r="Y301" s="316">
        <v>0</v>
      </c>
      <c r="Z301" s="316">
        <v>0</v>
      </c>
    </row>
    <row r="302" spans="1:26" x14ac:dyDescent="0.3">
      <c r="A302" s="322" t="s">
        <v>717</v>
      </c>
      <c r="B302" s="204">
        <v>0</v>
      </c>
      <c r="C302" s="204">
        <v>0</v>
      </c>
      <c r="D302" s="204">
        <v>0</v>
      </c>
      <c r="E302" s="204">
        <v>0</v>
      </c>
      <c r="F302" s="204">
        <v>0</v>
      </c>
      <c r="G302" s="204">
        <v>0</v>
      </c>
      <c r="H302" s="204">
        <v>0</v>
      </c>
      <c r="I302" s="204">
        <v>0</v>
      </c>
      <c r="J302" s="204">
        <v>0</v>
      </c>
      <c r="K302" s="204">
        <v>0</v>
      </c>
      <c r="L302" s="204">
        <v>0</v>
      </c>
      <c r="M302" s="204">
        <v>0</v>
      </c>
      <c r="N302" s="204">
        <v>0</v>
      </c>
      <c r="O302" s="204">
        <v>0</v>
      </c>
      <c r="P302" s="204">
        <v>0</v>
      </c>
      <c r="Q302" s="204">
        <v>0</v>
      </c>
      <c r="R302" s="204">
        <v>0</v>
      </c>
      <c r="S302" s="239">
        <v>0</v>
      </c>
      <c r="T302" s="319" t="e">
        <v>#DIV/0!</v>
      </c>
      <c r="U302" s="239">
        <v>0</v>
      </c>
      <c r="V302" s="239">
        <v>0</v>
      </c>
      <c r="W302" s="239">
        <v>0</v>
      </c>
      <c r="X302" s="239">
        <v>0</v>
      </c>
      <c r="Y302" s="239">
        <v>0</v>
      </c>
      <c r="Z302" s="239">
        <v>0</v>
      </c>
    </row>
    <row r="303" spans="1:26" x14ac:dyDescent="0.3">
      <c r="A303" s="322" t="s">
        <v>718</v>
      </c>
      <c r="B303" s="204">
        <v>0</v>
      </c>
      <c r="C303" s="204">
        <v>0</v>
      </c>
      <c r="D303" s="204">
        <v>0</v>
      </c>
      <c r="E303" s="204">
        <v>0</v>
      </c>
      <c r="F303" s="204">
        <v>0</v>
      </c>
      <c r="G303" s="204">
        <v>0</v>
      </c>
      <c r="H303" s="204">
        <v>0</v>
      </c>
      <c r="I303" s="204">
        <v>0</v>
      </c>
      <c r="J303" s="204">
        <v>0</v>
      </c>
      <c r="K303" s="204">
        <v>0</v>
      </c>
      <c r="L303" s="204">
        <v>0</v>
      </c>
      <c r="M303" s="204">
        <v>0</v>
      </c>
      <c r="N303" s="204">
        <v>0</v>
      </c>
      <c r="O303" s="204">
        <v>0</v>
      </c>
      <c r="P303" s="204">
        <v>0</v>
      </c>
      <c r="Q303" s="204">
        <v>0</v>
      </c>
      <c r="R303" s="204">
        <v>0</v>
      </c>
      <c r="S303" s="239">
        <v>0</v>
      </c>
      <c r="T303" s="319" t="e">
        <v>#DIV/0!</v>
      </c>
      <c r="U303" s="239">
        <v>0</v>
      </c>
      <c r="V303" s="239">
        <v>0</v>
      </c>
      <c r="W303" s="239">
        <v>0</v>
      </c>
      <c r="X303" s="239">
        <v>0</v>
      </c>
      <c r="Y303" s="239">
        <v>0</v>
      </c>
      <c r="Z303" s="239">
        <v>0</v>
      </c>
    </row>
    <row r="304" spans="1:26" x14ac:dyDescent="0.3">
      <c r="A304" s="322" t="s">
        <v>719</v>
      </c>
      <c r="B304" s="204">
        <v>0</v>
      </c>
      <c r="C304" s="204">
        <v>0</v>
      </c>
      <c r="D304" s="204">
        <v>0</v>
      </c>
      <c r="E304" s="204">
        <v>0</v>
      </c>
      <c r="F304" s="204">
        <v>0</v>
      </c>
      <c r="G304" s="204">
        <v>0</v>
      </c>
      <c r="H304" s="204">
        <v>0</v>
      </c>
      <c r="I304" s="204">
        <v>0</v>
      </c>
      <c r="J304" s="204">
        <v>0</v>
      </c>
      <c r="K304" s="204">
        <v>0</v>
      </c>
      <c r="L304" s="204">
        <v>0</v>
      </c>
      <c r="M304" s="204">
        <v>0</v>
      </c>
      <c r="N304" s="204">
        <v>0</v>
      </c>
      <c r="O304" s="204">
        <v>0</v>
      </c>
      <c r="P304" s="204">
        <v>0</v>
      </c>
      <c r="Q304" s="204">
        <v>0</v>
      </c>
      <c r="R304" s="204">
        <v>0</v>
      </c>
      <c r="S304" s="239">
        <v>0</v>
      </c>
      <c r="T304" s="319" t="e">
        <v>#DIV/0!</v>
      </c>
      <c r="U304" s="239">
        <v>0</v>
      </c>
      <c r="V304" s="239">
        <v>0</v>
      </c>
      <c r="W304" s="239">
        <v>0</v>
      </c>
      <c r="X304" s="239">
        <v>0</v>
      </c>
      <c r="Y304" s="239">
        <v>0</v>
      </c>
      <c r="Z304" s="239">
        <v>0</v>
      </c>
    </row>
    <row r="305" spans="1:26" s="321" customFormat="1" x14ac:dyDescent="0.3">
      <c r="A305" s="314" t="s">
        <v>720</v>
      </c>
      <c r="B305" s="320">
        <v>0</v>
      </c>
      <c r="C305" s="320">
        <v>0</v>
      </c>
      <c r="D305" s="320">
        <v>0</v>
      </c>
      <c r="E305" s="320">
        <v>0</v>
      </c>
      <c r="F305" s="320">
        <v>0</v>
      </c>
      <c r="G305" s="320">
        <v>0</v>
      </c>
      <c r="H305" s="320">
        <v>0</v>
      </c>
      <c r="I305" s="320">
        <v>0</v>
      </c>
      <c r="J305" s="320">
        <v>0</v>
      </c>
      <c r="K305" s="320">
        <v>0</v>
      </c>
      <c r="L305" s="320">
        <v>0</v>
      </c>
      <c r="M305" s="320">
        <v>0</v>
      </c>
      <c r="N305" s="320">
        <v>0</v>
      </c>
      <c r="O305" s="320">
        <v>0</v>
      </c>
      <c r="P305" s="320">
        <v>0</v>
      </c>
      <c r="Q305" s="320">
        <v>0</v>
      </c>
      <c r="R305" s="320">
        <v>0</v>
      </c>
      <c r="S305" s="316">
        <v>0</v>
      </c>
      <c r="T305" s="317" t="e">
        <v>#DIV/0!</v>
      </c>
      <c r="U305" s="316">
        <v>0</v>
      </c>
      <c r="V305" s="316">
        <v>0</v>
      </c>
      <c r="W305" s="316">
        <v>0</v>
      </c>
      <c r="X305" s="316">
        <v>0</v>
      </c>
      <c r="Y305" s="316">
        <v>0</v>
      </c>
      <c r="Z305" s="316">
        <v>0</v>
      </c>
    </row>
    <row r="306" spans="1:26" x14ac:dyDescent="0.3">
      <c r="A306" s="330" t="s">
        <v>1105</v>
      </c>
      <c r="B306" s="331">
        <v>103940</v>
      </c>
      <c r="C306" s="331">
        <v>122980</v>
      </c>
      <c r="D306" s="331">
        <v>117980</v>
      </c>
      <c r="E306" s="331">
        <v>87825</v>
      </c>
      <c r="F306" s="331">
        <v>86065</v>
      </c>
      <c r="G306" s="331">
        <v>0</v>
      </c>
      <c r="H306" s="331">
        <v>520</v>
      </c>
      <c r="I306" s="331">
        <v>4655</v>
      </c>
      <c r="J306" s="331">
        <v>14500</v>
      </c>
      <c r="K306" s="331">
        <v>15910</v>
      </c>
      <c r="L306" s="331">
        <v>5140</v>
      </c>
      <c r="M306" s="331">
        <v>11300</v>
      </c>
      <c r="N306" s="331">
        <v>14340</v>
      </c>
      <c r="O306" s="331">
        <v>18460</v>
      </c>
      <c r="P306" s="331">
        <v>0</v>
      </c>
      <c r="Q306" s="331">
        <v>0</v>
      </c>
      <c r="R306" s="331">
        <v>0</v>
      </c>
      <c r="S306" s="332">
        <v>84825</v>
      </c>
      <c r="T306" s="333">
        <v>0.68974630021141647</v>
      </c>
      <c r="U306" s="332">
        <v>38155</v>
      </c>
      <c r="V306" s="332">
        <v>5000</v>
      </c>
      <c r="W306" s="332">
        <v>35155</v>
      </c>
      <c r="X306" s="332">
        <v>30155</v>
      </c>
      <c r="Y306" s="332">
        <v>1760</v>
      </c>
      <c r="Z306" s="332">
        <v>1240</v>
      </c>
    </row>
    <row r="307" spans="1:26" x14ac:dyDescent="0.3">
      <c r="A307" s="334" t="s">
        <v>74</v>
      </c>
      <c r="B307" s="335">
        <v>103940</v>
      </c>
      <c r="C307" s="335">
        <v>122980</v>
      </c>
      <c r="D307" s="335">
        <v>117980</v>
      </c>
      <c r="E307" s="335">
        <v>87825</v>
      </c>
      <c r="F307" s="335">
        <v>86065</v>
      </c>
      <c r="G307" s="335">
        <v>0</v>
      </c>
      <c r="H307" s="335">
        <v>520</v>
      </c>
      <c r="I307" s="335">
        <v>4655</v>
      </c>
      <c r="J307" s="335">
        <v>14500</v>
      </c>
      <c r="K307" s="335">
        <v>15910</v>
      </c>
      <c r="L307" s="335">
        <v>5140</v>
      </c>
      <c r="M307" s="335">
        <v>11300</v>
      </c>
      <c r="N307" s="335">
        <v>14340</v>
      </c>
      <c r="O307" s="335">
        <v>18460</v>
      </c>
      <c r="P307" s="335">
        <v>0</v>
      </c>
      <c r="Q307" s="335">
        <v>0</v>
      </c>
      <c r="R307" s="335">
        <v>0</v>
      </c>
      <c r="S307" s="336">
        <v>84825</v>
      </c>
      <c r="T307" s="337">
        <v>0.68974630021141647</v>
      </c>
      <c r="U307" s="336">
        <v>38155</v>
      </c>
      <c r="V307" s="336">
        <v>5000</v>
      </c>
      <c r="W307" s="336">
        <v>35155</v>
      </c>
      <c r="X307" s="336">
        <v>30155</v>
      </c>
      <c r="Y307" s="336">
        <v>1760</v>
      </c>
      <c r="Z307" s="336">
        <v>1240</v>
      </c>
    </row>
  </sheetData>
  <sheetProtection formatCells="0" formatColumns="0" formatRows="0"/>
  <mergeCells count="25">
    <mergeCell ref="A2:Z2"/>
    <mergeCell ref="A3:Z3"/>
    <mergeCell ref="A4:Z4"/>
    <mergeCell ref="N10:N11"/>
    <mergeCell ref="A9:Z9"/>
    <mergeCell ref="A10:A12"/>
    <mergeCell ref="B10:B11"/>
    <mergeCell ref="C10:C11"/>
    <mergeCell ref="G10:G11"/>
    <mergeCell ref="H10:H11"/>
    <mergeCell ref="I10:I11"/>
    <mergeCell ref="J10:J11"/>
    <mergeCell ref="K10:K11"/>
    <mergeCell ref="L10:L11"/>
    <mergeCell ref="M10:M11"/>
    <mergeCell ref="W10:W11"/>
    <mergeCell ref="X10:X11"/>
    <mergeCell ref="Y10:Y11"/>
    <mergeCell ref="Z10:Z11"/>
    <mergeCell ref="O10:O11"/>
    <mergeCell ref="P10:P11"/>
    <mergeCell ref="Q10:Q11"/>
    <mergeCell ref="R10:R11"/>
    <mergeCell ref="U10:U11"/>
    <mergeCell ref="V10:V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E217A-BF03-471F-BCB9-09E797673C77}">
  <sheetPr>
    <tabColor theme="5" tint="0.39997558519241921"/>
  </sheetPr>
  <dimension ref="A1:Z308"/>
  <sheetViews>
    <sheetView zoomScale="80" zoomScaleNormal="80" workbookViewId="0">
      <pane ySplit="12" topLeftCell="A13" activePane="bottomLeft" state="frozen"/>
      <selection pane="bottomLeft" activeCell="J30" sqref="J30"/>
    </sheetView>
  </sheetViews>
  <sheetFormatPr defaultColWidth="8.7265625" defaultRowHeight="12" x14ac:dyDescent="0.3"/>
  <cols>
    <col min="1" max="1" width="60.1796875" style="313" customWidth="1"/>
    <col min="2" max="2" width="17.453125" style="313" customWidth="1"/>
    <col min="3" max="3" width="18.453125" style="313" customWidth="1"/>
    <col min="4" max="4" width="19.81640625" style="313" customWidth="1"/>
    <col min="5" max="5" width="16.453125" style="313" customWidth="1"/>
    <col min="6" max="6" width="15.1796875" style="313" customWidth="1"/>
    <col min="7" max="7" width="12.26953125" style="313" customWidth="1"/>
    <col min="8" max="11" width="12.7265625" style="313" bestFit="1" customWidth="1"/>
    <col min="12" max="13" width="12.54296875" style="313" customWidth="1"/>
    <col min="14" max="14" width="12.7265625" style="313" customWidth="1"/>
    <col min="15" max="16" width="12.81640625" style="313" customWidth="1"/>
    <col min="17" max="17" width="13.81640625" style="313" customWidth="1"/>
    <col min="18" max="18" width="12.54296875" style="313" customWidth="1"/>
    <col min="19" max="19" width="15.7265625" style="313" customWidth="1"/>
    <col min="20" max="20" width="10.54296875" style="313" customWidth="1"/>
    <col min="21" max="21" width="13.81640625" style="313" customWidth="1"/>
    <col min="22" max="22" width="18" style="313" customWidth="1"/>
    <col min="23" max="23" width="12.453125" style="313" customWidth="1"/>
    <col min="24" max="24" width="13.54296875" style="313" customWidth="1"/>
    <col min="25" max="25" width="11.81640625" style="313" customWidth="1"/>
    <col min="26" max="26" width="14.54296875" style="313" customWidth="1"/>
    <col min="27" max="16384" width="8.7265625" style="313"/>
  </cols>
  <sheetData>
    <row r="1" spans="1:26" s="215" customFormat="1" x14ac:dyDescent="0.25">
      <c r="A1" s="6"/>
      <c r="B1" s="6"/>
      <c r="C1" s="7"/>
    </row>
    <row r="2" spans="1:26" s="215" customFormat="1" ht="12" customHeight="1" x14ac:dyDescent="0.25">
      <c r="A2" s="420" t="s">
        <v>0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</row>
    <row r="3" spans="1:26" s="215" customFormat="1" ht="15.65" customHeight="1" x14ac:dyDescent="0.25">
      <c r="A3" s="420" t="s">
        <v>1115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</row>
    <row r="4" spans="1:26" s="215" customFormat="1" ht="15.5" x14ac:dyDescent="0.25">
      <c r="A4" s="421">
        <v>2024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</row>
    <row r="5" spans="1:26" s="215" customFormat="1" ht="14.5" x14ac:dyDescent="0.25">
      <c r="A5" s="302" t="s">
        <v>1116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ht="14.5" x14ac:dyDescent="0.3">
      <c r="A6" s="302" t="s">
        <v>1126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215"/>
      <c r="X6" s="215"/>
      <c r="Y6" s="215"/>
      <c r="Z6" s="215"/>
    </row>
    <row r="7" spans="1:26" ht="15.5" x14ac:dyDescent="0.3">
      <c r="A7" s="422" t="s">
        <v>1127</v>
      </c>
      <c r="B7" s="422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303"/>
      <c r="X7" s="303"/>
      <c r="Y7" s="303"/>
      <c r="Z7" s="303"/>
    </row>
    <row r="8" spans="1:26" x14ac:dyDescent="0.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215"/>
      <c r="X8" s="215"/>
      <c r="Y8" s="215"/>
      <c r="Z8" s="304" t="s">
        <v>1</v>
      </c>
    </row>
    <row r="9" spans="1:26" x14ac:dyDescent="0.3">
      <c r="A9" s="423" t="s">
        <v>34</v>
      </c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</row>
    <row r="10" spans="1:26" ht="24" x14ac:dyDescent="0.3">
      <c r="A10" s="423" t="s">
        <v>1128</v>
      </c>
      <c r="B10" s="423" t="s">
        <v>2</v>
      </c>
      <c r="C10" s="423" t="s">
        <v>3</v>
      </c>
      <c r="D10" s="305" t="s">
        <v>57</v>
      </c>
      <c r="E10" s="305" t="s">
        <v>30</v>
      </c>
      <c r="F10" s="305" t="s">
        <v>58</v>
      </c>
      <c r="G10" s="419" t="s">
        <v>5</v>
      </c>
      <c r="H10" s="419" t="s">
        <v>6</v>
      </c>
      <c r="I10" s="419" t="s">
        <v>7</v>
      </c>
      <c r="J10" s="419" t="s">
        <v>8</v>
      </c>
      <c r="K10" s="419" t="s">
        <v>9</v>
      </c>
      <c r="L10" s="419" t="s">
        <v>10</v>
      </c>
      <c r="M10" s="419" t="s">
        <v>11</v>
      </c>
      <c r="N10" s="419" t="s">
        <v>12</v>
      </c>
      <c r="O10" s="419" t="s">
        <v>13</v>
      </c>
      <c r="P10" s="419" t="s">
        <v>14</v>
      </c>
      <c r="Q10" s="419" t="s">
        <v>15</v>
      </c>
      <c r="R10" s="419" t="s">
        <v>16</v>
      </c>
      <c r="S10" s="305" t="s">
        <v>17</v>
      </c>
      <c r="T10" s="305" t="s">
        <v>18</v>
      </c>
      <c r="U10" s="419" t="s">
        <v>59</v>
      </c>
      <c r="V10" s="419" t="s">
        <v>60</v>
      </c>
      <c r="W10" s="419" t="s">
        <v>32</v>
      </c>
      <c r="X10" s="419" t="s">
        <v>31</v>
      </c>
      <c r="Y10" s="419" t="s">
        <v>61</v>
      </c>
      <c r="Z10" s="419" t="s">
        <v>62</v>
      </c>
    </row>
    <row r="11" spans="1:26" ht="24" x14ac:dyDescent="0.3">
      <c r="A11" s="423"/>
      <c r="B11" s="423"/>
      <c r="C11" s="423"/>
      <c r="D11" s="306" t="s">
        <v>1145</v>
      </c>
      <c r="E11" s="306" t="s">
        <v>1145</v>
      </c>
      <c r="F11" s="306" t="s">
        <v>1145</v>
      </c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306" t="s">
        <v>1145</v>
      </c>
      <c r="T11" s="306" t="s">
        <v>1145</v>
      </c>
      <c r="U11" s="419"/>
      <c r="V11" s="419"/>
      <c r="W11" s="419"/>
      <c r="X11" s="419"/>
      <c r="Y11" s="419"/>
      <c r="Z11" s="419"/>
    </row>
    <row r="12" spans="1:26" x14ac:dyDescent="0.3">
      <c r="A12" s="423"/>
      <c r="B12" s="307" t="s">
        <v>20</v>
      </c>
      <c r="C12" s="307" t="s">
        <v>21</v>
      </c>
      <c r="D12" s="307" t="s">
        <v>22</v>
      </c>
      <c r="E12" s="307" t="s">
        <v>23</v>
      </c>
      <c r="F12" s="307" t="s">
        <v>24</v>
      </c>
      <c r="G12" s="307" t="s">
        <v>63</v>
      </c>
      <c r="H12" s="307" t="s">
        <v>63</v>
      </c>
      <c r="I12" s="307" t="s">
        <v>63</v>
      </c>
      <c r="J12" s="307" t="s">
        <v>63</v>
      </c>
      <c r="K12" s="307" t="s">
        <v>63</v>
      </c>
      <c r="L12" s="307" t="s">
        <v>63</v>
      </c>
      <c r="M12" s="307" t="s">
        <v>63</v>
      </c>
      <c r="N12" s="307" t="s">
        <v>63</v>
      </c>
      <c r="O12" s="307" t="s">
        <v>63</v>
      </c>
      <c r="P12" s="307" t="s">
        <v>63</v>
      </c>
      <c r="Q12" s="307" t="s">
        <v>63</v>
      </c>
      <c r="R12" s="307" t="s">
        <v>63</v>
      </c>
      <c r="S12" s="307" t="s">
        <v>64</v>
      </c>
      <c r="T12" s="307" t="s">
        <v>65</v>
      </c>
      <c r="U12" s="307" t="s">
        <v>66</v>
      </c>
      <c r="V12" s="307" t="s">
        <v>67</v>
      </c>
      <c r="W12" s="307" t="s">
        <v>68</v>
      </c>
      <c r="X12" s="307" t="s">
        <v>69</v>
      </c>
      <c r="Y12" s="307" t="s">
        <v>70</v>
      </c>
      <c r="Z12" s="307" t="s">
        <v>71</v>
      </c>
    </row>
    <row r="13" spans="1:26" x14ac:dyDescent="0.3">
      <c r="A13" s="308" t="s">
        <v>428</v>
      </c>
      <c r="B13" s="309">
        <v>216143</v>
      </c>
      <c r="C13" s="309">
        <v>216143</v>
      </c>
      <c r="D13" s="309">
        <v>198743</v>
      </c>
      <c r="E13" s="309">
        <v>155759.26</v>
      </c>
      <c r="F13" s="309">
        <v>112367.26</v>
      </c>
      <c r="G13" s="309">
        <v>10760</v>
      </c>
      <c r="H13" s="309">
        <v>10460</v>
      </c>
      <c r="I13" s="309">
        <v>12160.18</v>
      </c>
      <c r="J13" s="309">
        <v>11200</v>
      </c>
      <c r="K13" s="309">
        <v>12340.36</v>
      </c>
      <c r="L13" s="309">
        <v>13724</v>
      </c>
      <c r="M13" s="309">
        <v>14158.36</v>
      </c>
      <c r="N13" s="309">
        <v>13758.18</v>
      </c>
      <c r="O13" s="309">
        <v>13746.18</v>
      </c>
      <c r="P13" s="309">
        <v>0</v>
      </c>
      <c r="Q13" s="309">
        <v>0</v>
      </c>
      <c r="R13" s="309">
        <v>0</v>
      </c>
      <c r="S13" s="310">
        <v>112307.26000000001</v>
      </c>
      <c r="T13" s="311">
        <v>0.51959702604294389</v>
      </c>
      <c r="U13" s="310">
        <v>103835.73999999999</v>
      </c>
      <c r="V13" s="310">
        <v>17400</v>
      </c>
      <c r="W13" s="310">
        <v>60383.739999999991</v>
      </c>
      <c r="X13" s="310">
        <v>42983.739999999991</v>
      </c>
      <c r="Y13" s="310">
        <v>43392.000000000015</v>
      </c>
      <c r="Z13" s="310">
        <v>59.999999999985448</v>
      </c>
    </row>
    <row r="14" spans="1:26" x14ac:dyDescent="0.3">
      <c r="A14" s="314" t="s">
        <v>429</v>
      </c>
      <c r="B14" s="315">
        <v>196550</v>
      </c>
      <c r="C14" s="315">
        <v>196550</v>
      </c>
      <c r="D14" s="315">
        <v>186950</v>
      </c>
      <c r="E14" s="315">
        <v>154380</v>
      </c>
      <c r="F14" s="315">
        <v>110988</v>
      </c>
      <c r="G14" s="315">
        <v>10580</v>
      </c>
      <c r="H14" s="315">
        <v>10460</v>
      </c>
      <c r="I14" s="315">
        <v>11980</v>
      </c>
      <c r="J14" s="315">
        <v>11200</v>
      </c>
      <c r="K14" s="315">
        <v>12100</v>
      </c>
      <c r="L14" s="315">
        <v>13724</v>
      </c>
      <c r="M14" s="315">
        <v>13804</v>
      </c>
      <c r="N14" s="315">
        <v>13536</v>
      </c>
      <c r="O14" s="315">
        <v>13544</v>
      </c>
      <c r="P14" s="315">
        <v>0</v>
      </c>
      <c r="Q14" s="315">
        <v>0</v>
      </c>
      <c r="R14" s="315">
        <v>0</v>
      </c>
      <c r="S14" s="316">
        <v>110928</v>
      </c>
      <c r="T14" s="317">
        <v>0.56437547697786827</v>
      </c>
      <c r="U14" s="316">
        <v>85622</v>
      </c>
      <c r="V14" s="316">
        <v>9600</v>
      </c>
      <c r="W14" s="316">
        <v>42170</v>
      </c>
      <c r="X14" s="316">
        <v>32570</v>
      </c>
      <c r="Y14" s="316">
        <v>43392</v>
      </c>
      <c r="Z14" s="316">
        <v>60</v>
      </c>
    </row>
    <row r="15" spans="1:26" x14ac:dyDescent="0.3">
      <c r="A15" s="318" t="s">
        <v>430</v>
      </c>
      <c r="B15" s="204">
        <v>0</v>
      </c>
      <c r="C15" s="204">
        <v>0</v>
      </c>
      <c r="D15" s="204">
        <v>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  <c r="Q15" s="204">
        <v>0</v>
      </c>
      <c r="R15" s="204">
        <v>0</v>
      </c>
      <c r="S15" s="239">
        <v>0</v>
      </c>
      <c r="T15" s="319" t="e">
        <v>#DIV/0!</v>
      </c>
      <c r="U15" s="239">
        <v>0</v>
      </c>
      <c r="V15" s="239">
        <v>0</v>
      </c>
      <c r="W15" s="239">
        <v>0</v>
      </c>
      <c r="X15" s="239">
        <v>0</v>
      </c>
      <c r="Y15" s="239">
        <v>0</v>
      </c>
      <c r="Z15" s="239">
        <v>0</v>
      </c>
    </row>
    <row r="16" spans="1:26" x14ac:dyDescent="0.3">
      <c r="A16" s="318" t="s">
        <v>431</v>
      </c>
      <c r="B16" s="204">
        <v>9600</v>
      </c>
      <c r="C16" s="204">
        <v>9600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0</v>
      </c>
      <c r="L16" s="204">
        <v>0</v>
      </c>
      <c r="M16" s="204">
        <v>0</v>
      </c>
      <c r="N16" s="204">
        <v>0</v>
      </c>
      <c r="O16" s="204">
        <v>0</v>
      </c>
      <c r="P16" s="204">
        <v>0</v>
      </c>
      <c r="Q16" s="204">
        <v>0</v>
      </c>
      <c r="R16" s="204">
        <v>0</v>
      </c>
      <c r="S16" s="239">
        <v>0</v>
      </c>
      <c r="T16" s="319">
        <v>0</v>
      </c>
      <c r="U16" s="239">
        <v>9600</v>
      </c>
      <c r="V16" s="239">
        <v>9600</v>
      </c>
      <c r="W16" s="239">
        <v>9600</v>
      </c>
      <c r="X16" s="239">
        <v>0</v>
      </c>
      <c r="Y16" s="239">
        <v>0</v>
      </c>
      <c r="Z16" s="239">
        <v>0</v>
      </c>
    </row>
    <row r="17" spans="1:26" x14ac:dyDescent="0.3">
      <c r="A17" s="318" t="s">
        <v>432</v>
      </c>
      <c r="B17" s="204">
        <v>0</v>
      </c>
      <c r="C17" s="204">
        <v>0</v>
      </c>
      <c r="D17" s="204">
        <v>0</v>
      </c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0</v>
      </c>
      <c r="L17" s="204">
        <v>0</v>
      </c>
      <c r="M17" s="204">
        <v>0</v>
      </c>
      <c r="N17" s="204">
        <v>0</v>
      </c>
      <c r="O17" s="204">
        <v>0</v>
      </c>
      <c r="P17" s="204">
        <v>0</v>
      </c>
      <c r="Q17" s="204">
        <v>0</v>
      </c>
      <c r="R17" s="204">
        <v>0</v>
      </c>
      <c r="S17" s="239">
        <v>0</v>
      </c>
      <c r="T17" s="319" t="e">
        <v>#DIV/0!</v>
      </c>
      <c r="U17" s="239">
        <v>0</v>
      </c>
      <c r="V17" s="239">
        <v>0</v>
      </c>
      <c r="W17" s="239">
        <v>0</v>
      </c>
      <c r="X17" s="239">
        <v>0</v>
      </c>
      <c r="Y17" s="239">
        <v>0</v>
      </c>
      <c r="Z17" s="239">
        <v>0</v>
      </c>
    </row>
    <row r="18" spans="1:26" x14ac:dyDescent="0.3">
      <c r="A18" s="318" t="s">
        <v>433</v>
      </c>
      <c r="B18" s="204">
        <v>66600</v>
      </c>
      <c r="C18" s="204">
        <v>66600</v>
      </c>
      <c r="D18" s="204">
        <v>66600</v>
      </c>
      <c r="E18" s="204">
        <v>40340</v>
      </c>
      <c r="F18" s="204">
        <v>26148</v>
      </c>
      <c r="G18" s="204">
        <v>1040</v>
      </c>
      <c r="H18" s="204">
        <v>960</v>
      </c>
      <c r="I18" s="204">
        <v>2480</v>
      </c>
      <c r="J18" s="204">
        <v>2400</v>
      </c>
      <c r="K18" s="204">
        <v>2600</v>
      </c>
      <c r="L18" s="204">
        <v>4224</v>
      </c>
      <c r="M18" s="204">
        <v>4304</v>
      </c>
      <c r="N18" s="204">
        <v>4036</v>
      </c>
      <c r="O18" s="204">
        <v>4044</v>
      </c>
      <c r="P18" s="204">
        <v>0</v>
      </c>
      <c r="Q18" s="204">
        <v>0</v>
      </c>
      <c r="R18" s="204">
        <v>0</v>
      </c>
      <c r="S18" s="239">
        <v>26088</v>
      </c>
      <c r="T18" s="319">
        <v>0.39171171171171171</v>
      </c>
      <c r="U18" s="239">
        <v>40512</v>
      </c>
      <c r="V18" s="239">
        <v>0</v>
      </c>
      <c r="W18" s="239">
        <v>26260</v>
      </c>
      <c r="X18" s="239">
        <v>26260</v>
      </c>
      <c r="Y18" s="239">
        <v>14192</v>
      </c>
      <c r="Z18" s="239">
        <v>60</v>
      </c>
    </row>
    <row r="19" spans="1:26" x14ac:dyDescent="0.3">
      <c r="A19" s="318" t="s">
        <v>434</v>
      </c>
      <c r="B19" s="204">
        <v>0</v>
      </c>
      <c r="C19" s="204">
        <v>0</v>
      </c>
      <c r="D19" s="204">
        <v>0</v>
      </c>
      <c r="E19" s="204">
        <v>0</v>
      </c>
      <c r="F19" s="204">
        <v>0</v>
      </c>
      <c r="G19" s="204">
        <v>0</v>
      </c>
      <c r="H19" s="204">
        <v>0</v>
      </c>
      <c r="I19" s="204">
        <v>0</v>
      </c>
      <c r="J19" s="204">
        <v>0</v>
      </c>
      <c r="K19" s="204">
        <v>0</v>
      </c>
      <c r="L19" s="204">
        <v>0</v>
      </c>
      <c r="M19" s="204">
        <v>0</v>
      </c>
      <c r="N19" s="204">
        <v>0</v>
      </c>
      <c r="O19" s="204">
        <v>0</v>
      </c>
      <c r="P19" s="204">
        <v>0</v>
      </c>
      <c r="Q19" s="204">
        <v>0</v>
      </c>
      <c r="R19" s="204">
        <v>0</v>
      </c>
      <c r="S19" s="239">
        <v>0</v>
      </c>
      <c r="T19" s="319" t="e">
        <v>#DIV/0!</v>
      </c>
      <c r="U19" s="239">
        <v>0</v>
      </c>
      <c r="V19" s="239">
        <v>0</v>
      </c>
      <c r="W19" s="239">
        <v>0</v>
      </c>
      <c r="X19" s="239">
        <v>0</v>
      </c>
      <c r="Y19" s="239">
        <v>0</v>
      </c>
      <c r="Z19" s="239">
        <v>0</v>
      </c>
    </row>
    <row r="20" spans="1:26" x14ac:dyDescent="0.3">
      <c r="A20" s="318" t="s">
        <v>435</v>
      </c>
      <c r="B20" s="204">
        <v>114000</v>
      </c>
      <c r="C20" s="204">
        <v>114000</v>
      </c>
      <c r="D20" s="204">
        <v>114000</v>
      </c>
      <c r="E20" s="204">
        <v>114000</v>
      </c>
      <c r="F20" s="204">
        <v>84800</v>
      </c>
      <c r="G20" s="204">
        <v>9500</v>
      </c>
      <c r="H20" s="204">
        <v>9500</v>
      </c>
      <c r="I20" s="204">
        <v>9500</v>
      </c>
      <c r="J20" s="204">
        <v>8800</v>
      </c>
      <c r="K20" s="204">
        <v>9500</v>
      </c>
      <c r="L20" s="204">
        <v>9500</v>
      </c>
      <c r="M20" s="204">
        <v>9500</v>
      </c>
      <c r="N20" s="204">
        <v>9500</v>
      </c>
      <c r="O20" s="204">
        <v>9500</v>
      </c>
      <c r="P20" s="204">
        <v>0</v>
      </c>
      <c r="Q20" s="204">
        <v>0</v>
      </c>
      <c r="R20" s="204">
        <v>0</v>
      </c>
      <c r="S20" s="239">
        <v>84800</v>
      </c>
      <c r="T20" s="319">
        <v>0.743859649122807</v>
      </c>
      <c r="U20" s="239">
        <v>29200</v>
      </c>
      <c r="V20" s="239">
        <v>0</v>
      </c>
      <c r="W20" s="239">
        <v>0</v>
      </c>
      <c r="X20" s="239">
        <v>0</v>
      </c>
      <c r="Y20" s="239">
        <v>29200</v>
      </c>
      <c r="Z20" s="239">
        <v>0</v>
      </c>
    </row>
    <row r="21" spans="1:26" x14ac:dyDescent="0.3">
      <c r="A21" s="318" t="s">
        <v>436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0</v>
      </c>
      <c r="L21" s="204">
        <v>0</v>
      </c>
      <c r="M21" s="204">
        <v>0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39">
        <v>0</v>
      </c>
      <c r="T21" s="319" t="e">
        <v>#DIV/0!</v>
      </c>
      <c r="U21" s="239">
        <v>0</v>
      </c>
      <c r="V21" s="239">
        <v>0</v>
      </c>
      <c r="W21" s="239">
        <v>0</v>
      </c>
      <c r="X21" s="239">
        <v>0</v>
      </c>
      <c r="Y21" s="239">
        <v>0</v>
      </c>
      <c r="Z21" s="239">
        <v>0</v>
      </c>
    </row>
    <row r="22" spans="1:26" x14ac:dyDescent="0.3">
      <c r="A22" s="318" t="s">
        <v>437</v>
      </c>
      <c r="B22" s="204">
        <v>0</v>
      </c>
      <c r="C22" s="204">
        <v>0</v>
      </c>
      <c r="D22" s="204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4">
        <v>0</v>
      </c>
      <c r="L22" s="204">
        <v>0</v>
      </c>
      <c r="M22" s="204">
        <v>0</v>
      </c>
      <c r="N22" s="204">
        <v>0</v>
      </c>
      <c r="O22" s="204">
        <v>0</v>
      </c>
      <c r="P22" s="204">
        <v>0</v>
      </c>
      <c r="Q22" s="204">
        <v>0</v>
      </c>
      <c r="R22" s="204">
        <v>0</v>
      </c>
      <c r="S22" s="239">
        <v>0</v>
      </c>
      <c r="T22" s="319" t="e">
        <v>#DIV/0!</v>
      </c>
      <c r="U22" s="239">
        <v>0</v>
      </c>
      <c r="V22" s="239">
        <v>0</v>
      </c>
      <c r="W22" s="239">
        <v>0</v>
      </c>
      <c r="X22" s="239">
        <v>0</v>
      </c>
      <c r="Y22" s="239">
        <v>0</v>
      </c>
      <c r="Z22" s="239">
        <v>0</v>
      </c>
    </row>
    <row r="23" spans="1:26" x14ac:dyDescent="0.3">
      <c r="A23" s="318" t="s">
        <v>438</v>
      </c>
      <c r="B23" s="204">
        <v>0</v>
      </c>
      <c r="C23" s="204">
        <v>0</v>
      </c>
      <c r="D23" s="204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4">
        <v>0</v>
      </c>
      <c r="L23" s="204">
        <v>0</v>
      </c>
      <c r="M23" s="204">
        <v>0</v>
      </c>
      <c r="N23" s="204">
        <v>0</v>
      </c>
      <c r="O23" s="204">
        <v>0</v>
      </c>
      <c r="P23" s="204">
        <v>0</v>
      </c>
      <c r="Q23" s="204">
        <v>0</v>
      </c>
      <c r="R23" s="204">
        <v>0</v>
      </c>
      <c r="S23" s="239">
        <v>0</v>
      </c>
      <c r="T23" s="319" t="e">
        <v>#DIV/0!</v>
      </c>
      <c r="U23" s="239">
        <v>0</v>
      </c>
      <c r="V23" s="239">
        <v>0</v>
      </c>
      <c r="W23" s="239">
        <v>0</v>
      </c>
      <c r="X23" s="239">
        <v>0</v>
      </c>
      <c r="Y23" s="239">
        <v>0</v>
      </c>
      <c r="Z23" s="239">
        <v>0</v>
      </c>
    </row>
    <row r="24" spans="1:26" x14ac:dyDescent="0.3">
      <c r="A24" s="318" t="s">
        <v>439</v>
      </c>
      <c r="B24" s="204">
        <v>0</v>
      </c>
      <c r="C24" s="204">
        <v>0</v>
      </c>
      <c r="D24" s="204">
        <v>0</v>
      </c>
      <c r="E24" s="204">
        <v>0</v>
      </c>
      <c r="F24" s="204">
        <v>0</v>
      </c>
      <c r="G24" s="204">
        <v>0</v>
      </c>
      <c r="H24" s="204">
        <v>0</v>
      </c>
      <c r="I24" s="204">
        <v>0</v>
      </c>
      <c r="J24" s="204">
        <v>0</v>
      </c>
      <c r="K24" s="204">
        <v>0</v>
      </c>
      <c r="L24" s="204">
        <v>0</v>
      </c>
      <c r="M24" s="204">
        <v>0</v>
      </c>
      <c r="N24" s="204">
        <v>0</v>
      </c>
      <c r="O24" s="204">
        <v>0</v>
      </c>
      <c r="P24" s="204">
        <v>0</v>
      </c>
      <c r="Q24" s="204">
        <v>0</v>
      </c>
      <c r="R24" s="204">
        <v>0</v>
      </c>
      <c r="S24" s="239">
        <v>0</v>
      </c>
      <c r="T24" s="319" t="e">
        <v>#DIV/0!</v>
      </c>
      <c r="U24" s="239">
        <v>0</v>
      </c>
      <c r="V24" s="239">
        <v>0</v>
      </c>
      <c r="W24" s="239">
        <v>0</v>
      </c>
      <c r="X24" s="239">
        <v>0</v>
      </c>
      <c r="Y24" s="239">
        <v>0</v>
      </c>
      <c r="Z24" s="239">
        <v>0</v>
      </c>
    </row>
    <row r="25" spans="1:26" x14ac:dyDescent="0.3">
      <c r="A25" s="318" t="s">
        <v>440</v>
      </c>
      <c r="B25" s="204">
        <v>6350</v>
      </c>
      <c r="C25" s="204">
        <v>6350</v>
      </c>
      <c r="D25" s="204">
        <v>6350</v>
      </c>
      <c r="E25" s="204">
        <v>40</v>
      </c>
      <c r="F25" s="204">
        <v>40</v>
      </c>
      <c r="G25" s="204">
        <v>40</v>
      </c>
      <c r="H25" s="204">
        <v>0</v>
      </c>
      <c r="I25" s="204">
        <v>0</v>
      </c>
      <c r="J25" s="204">
        <v>0</v>
      </c>
      <c r="K25" s="204">
        <v>0</v>
      </c>
      <c r="L25" s="204">
        <v>0</v>
      </c>
      <c r="M25" s="204">
        <v>0</v>
      </c>
      <c r="N25" s="204">
        <v>0</v>
      </c>
      <c r="O25" s="204">
        <v>0</v>
      </c>
      <c r="P25" s="204">
        <v>0</v>
      </c>
      <c r="Q25" s="204">
        <v>0</v>
      </c>
      <c r="R25" s="204">
        <v>0</v>
      </c>
      <c r="S25" s="239">
        <v>40</v>
      </c>
      <c r="T25" s="319">
        <v>6.2992125984251968E-3</v>
      </c>
      <c r="U25" s="239">
        <v>6310</v>
      </c>
      <c r="V25" s="239">
        <v>0</v>
      </c>
      <c r="W25" s="239">
        <v>6310</v>
      </c>
      <c r="X25" s="239">
        <v>6310</v>
      </c>
      <c r="Y25" s="239">
        <v>0</v>
      </c>
      <c r="Z25" s="239">
        <v>0</v>
      </c>
    </row>
    <row r="26" spans="1:26" x14ac:dyDescent="0.3">
      <c r="A26" s="318" t="s">
        <v>441</v>
      </c>
      <c r="B26" s="204">
        <v>0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04">
        <v>0</v>
      </c>
      <c r="I26" s="204">
        <v>0</v>
      </c>
      <c r="J26" s="204">
        <v>0</v>
      </c>
      <c r="K26" s="204">
        <v>0</v>
      </c>
      <c r="L26" s="204">
        <v>0</v>
      </c>
      <c r="M26" s="204">
        <v>0</v>
      </c>
      <c r="N26" s="204">
        <v>0</v>
      </c>
      <c r="O26" s="204">
        <v>0</v>
      </c>
      <c r="P26" s="204">
        <v>0</v>
      </c>
      <c r="Q26" s="204">
        <v>0</v>
      </c>
      <c r="R26" s="204">
        <v>0</v>
      </c>
      <c r="S26" s="239">
        <v>0</v>
      </c>
      <c r="T26" s="319" t="e">
        <v>#DIV/0!</v>
      </c>
      <c r="U26" s="239">
        <v>0</v>
      </c>
      <c r="V26" s="239">
        <v>0</v>
      </c>
      <c r="W26" s="239">
        <v>0</v>
      </c>
      <c r="X26" s="239">
        <v>0</v>
      </c>
      <c r="Y26" s="239">
        <v>0</v>
      </c>
      <c r="Z26" s="239">
        <v>0</v>
      </c>
    </row>
    <row r="27" spans="1:26" x14ac:dyDescent="0.3">
      <c r="A27" s="314" t="s">
        <v>442</v>
      </c>
      <c r="B27" s="315">
        <v>7800</v>
      </c>
      <c r="C27" s="315">
        <v>7800</v>
      </c>
      <c r="D27" s="315">
        <v>0</v>
      </c>
      <c r="E27" s="315">
        <v>0</v>
      </c>
      <c r="F27" s="315">
        <v>0</v>
      </c>
      <c r="G27" s="315">
        <v>0</v>
      </c>
      <c r="H27" s="315">
        <v>0</v>
      </c>
      <c r="I27" s="315">
        <v>0</v>
      </c>
      <c r="J27" s="315">
        <v>0</v>
      </c>
      <c r="K27" s="315">
        <v>0</v>
      </c>
      <c r="L27" s="315">
        <v>0</v>
      </c>
      <c r="M27" s="315">
        <v>0</v>
      </c>
      <c r="N27" s="315">
        <v>0</v>
      </c>
      <c r="O27" s="315">
        <v>0</v>
      </c>
      <c r="P27" s="315">
        <v>0</v>
      </c>
      <c r="Q27" s="315">
        <v>0</v>
      </c>
      <c r="R27" s="315">
        <v>0</v>
      </c>
      <c r="S27" s="316">
        <v>0</v>
      </c>
      <c r="T27" s="317">
        <v>0</v>
      </c>
      <c r="U27" s="316">
        <v>7800</v>
      </c>
      <c r="V27" s="316">
        <v>7800</v>
      </c>
      <c r="W27" s="316">
        <v>7800</v>
      </c>
      <c r="X27" s="316">
        <v>0</v>
      </c>
      <c r="Y27" s="316">
        <v>0</v>
      </c>
      <c r="Z27" s="316">
        <v>0</v>
      </c>
    </row>
    <row r="28" spans="1:26" x14ac:dyDescent="0.3">
      <c r="A28" s="318" t="s">
        <v>443</v>
      </c>
      <c r="B28" s="204">
        <v>0</v>
      </c>
      <c r="C28" s="204">
        <v>0</v>
      </c>
      <c r="D28" s="204">
        <v>0</v>
      </c>
      <c r="E28" s="204">
        <v>0</v>
      </c>
      <c r="F28" s="204">
        <v>0</v>
      </c>
      <c r="G28" s="204">
        <v>0</v>
      </c>
      <c r="H28" s="204">
        <v>0</v>
      </c>
      <c r="I28" s="204">
        <v>0</v>
      </c>
      <c r="J28" s="204">
        <v>0</v>
      </c>
      <c r="K28" s="204">
        <v>0</v>
      </c>
      <c r="L28" s="204">
        <v>0</v>
      </c>
      <c r="M28" s="204">
        <v>0</v>
      </c>
      <c r="N28" s="204">
        <v>0</v>
      </c>
      <c r="O28" s="204">
        <v>0</v>
      </c>
      <c r="P28" s="204">
        <v>0</v>
      </c>
      <c r="Q28" s="204">
        <v>0</v>
      </c>
      <c r="R28" s="204">
        <v>0</v>
      </c>
      <c r="S28" s="239">
        <v>0</v>
      </c>
      <c r="T28" s="319" t="e">
        <v>#DIV/0!</v>
      </c>
      <c r="U28" s="239">
        <v>0</v>
      </c>
      <c r="V28" s="239">
        <v>0</v>
      </c>
      <c r="W28" s="239">
        <v>0</v>
      </c>
      <c r="X28" s="239">
        <v>0</v>
      </c>
      <c r="Y28" s="239">
        <v>0</v>
      </c>
      <c r="Z28" s="239">
        <v>0</v>
      </c>
    </row>
    <row r="29" spans="1:26" x14ac:dyDescent="0.3">
      <c r="A29" s="318" t="s">
        <v>444</v>
      </c>
      <c r="B29" s="204">
        <v>3600</v>
      </c>
      <c r="C29" s="204">
        <v>3600</v>
      </c>
      <c r="D29" s="204">
        <v>0</v>
      </c>
      <c r="E29" s="204">
        <v>0</v>
      </c>
      <c r="F29" s="204">
        <v>0</v>
      </c>
      <c r="G29" s="204">
        <v>0</v>
      </c>
      <c r="H29" s="204">
        <v>0</v>
      </c>
      <c r="I29" s="204">
        <v>0</v>
      </c>
      <c r="J29" s="204">
        <v>0</v>
      </c>
      <c r="K29" s="204">
        <v>0</v>
      </c>
      <c r="L29" s="204">
        <v>0</v>
      </c>
      <c r="M29" s="204">
        <v>0</v>
      </c>
      <c r="N29" s="204">
        <v>0</v>
      </c>
      <c r="O29" s="204">
        <v>0</v>
      </c>
      <c r="P29" s="204">
        <v>0</v>
      </c>
      <c r="Q29" s="204">
        <v>0</v>
      </c>
      <c r="R29" s="204">
        <v>0</v>
      </c>
      <c r="S29" s="239">
        <v>0</v>
      </c>
      <c r="T29" s="319">
        <v>0</v>
      </c>
      <c r="U29" s="239">
        <v>3600</v>
      </c>
      <c r="V29" s="239">
        <v>3600</v>
      </c>
      <c r="W29" s="239">
        <v>3600</v>
      </c>
      <c r="X29" s="239">
        <v>0</v>
      </c>
      <c r="Y29" s="239">
        <v>0</v>
      </c>
      <c r="Z29" s="239">
        <v>0</v>
      </c>
    </row>
    <row r="30" spans="1:26" x14ac:dyDescent="0.3">
      <c r="A30" s="318" t="s">
        <v>445</v>
      </c>
      <c r="B30" s="204">
        <v>0</v>
      </c>
      <c r="C30" s="204">
        <v>0</v>
      </c>
      <c r="D30" s="204">
        <v>0</v>
      </c>
      <c r="E30" s="204">
        <v>0</v>
      </c>
      <c r="F30" s="204">
        <v>0</v>
      </c>
      <c r="G30" s="204">
        <v>0</v>
      </c>
      <c r="H30" s="204">
        <v>0</v>
      </c>
      <c r="I30" s="204">
        <v>0</v>
      </c>
      <c r="J30" s="204">
        <v>0</v>
      </c>
      <c r="K30" s="204">
        <v>0</v>
      </c>
      <c r="L30" s="204">
        <v>0</v>
      </c>
      <c r="M30" s="204">
        <v>0</v>
      </c>
      <c r="N30" s="204">
        <v>0</v>
      </c>
      <c r="O30" s="204">
        <v>0</v>
      </c>
      <c r="P30" s="204">
        <v>0</v>
      </c>
      <c r="Q30" s="204">
        <v>0</v>
      </c>
      <c r="R30" s="204">
        <v>0</v>
      </c>
      <c r="S30" s="239">
        <v>0</v>
      </c>
      <c r="T30" s="319" t="e">
        <v>#DIV/0!</v>
      </c>
      <c r="U30" s="239">
        <v>0</v>
      </c>
      <c r="V30" s="239">
        <v>0</v>
      </c>
      <c r="W30" s="239">
        <v>0</v>
      </c>
      <c r="X30" s="239">
        <v>0</v>
      </c>
      <c r="Y30" s="239">
        <v>0</v>
      </c>
      <c r="Z30" s="239">
        <v>0</v>
      </c>
    </row>
    <row r="31" spans="1:26" x14ac:dyDescent="0.3">
      <c r="A31" s="318" t="s">
        <v>446</v>
      </c>
      <c r="B31" s="204">
        <v>0</v>
      </c>
      <c r="C31" s="204">
        <v>0</v>
      </c>
      <c r="D31" s="204">
        <v>0</v>
      </c>
      <c r="E31" s="204">
        <v>0</v>
      </c>
      <c r="F31" s="204">
        <v>0</v>
      </c>
      <c r="G31" s="204">
        <v>0</v>
      </c>
      <c r="H31" s="204">
        <v>0</v>
      </c>
      <c r="I31" s="204">
        <v>0</v>
      </c>
      <c r="J31" s="204">
        <v>0</v>
      </c>
      <c r="K31" s="204">
        <v>0</v>
      </c>
      <c r="L31" s="204">
        <v>0</v>
      </c>
      <c r="M31" s="204">
        <v>0</v>
      </c>
      <c r="N31" s="204">
        <v>0</v>
      </c>
      <c r="O31" s="204">
        <v>0</v>
      </c>
      <c r="P31" s="204">
        <v>0</v>
      </c>
      <c r="Q31" s="204">
        <v>0</v>
      </c>
      <c r="R31" s="204">
        <v>0</v>
      </c>
      <c r="S31" s="239">
        <v>0</v>
      </c>
      <c r="T31" s="319" t="e">
        <v>#DIV/0!</v>
      </c>
      <c r="U31" s="239">
        <v>0</v>
      </c>
      <c r="V31" s="239">
        <v>0</v>
      </c>
      <c r="W31" s="239">
        <v>0</v>
      </c>
      <c r="X31" s="239">
        <v>0</v>
      </c>
      <c r="Y31" s="239">
        <v>0</v>
      </c>
      <c r="Z31" s="239">
        <v>0</v>
      </c>
    </row>
    <row r="32" spans="1:26" x14ac:dyDescent="0.3">
      <c r="A32" s="318" t="s">
        <v>447</v>
      </c>
      <c r="B32" s="204">
        <v>0</v>
      </c>
      <c r="C32" s="204">
        <v>0</v>
      </c>
      <c r="D32" s="204">
        <v>0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0</v>
      </c>
      <c r="L32" s="204">
        <v>0</v>
      </c>
      <c r="M32" s="204">
        <v>0</v>
      </c>
      <c r="N32" s="204">
        <v>0</v>
      </c>
      <c r="O32" s="204">
        <v>0</v>
      </c>
      <c r="P32" s="204">
        <v>0</v>
      </c>
      <c r="Q32" s="204">
        <v>0</v>
      </c>
      <c r="R32" s="204">
        <v>0</v>
      </c>
      <c r="S32" s="239">
        <v>0</v>
      </c>
      <c r="T32" s="319" t="e">
        <v>#DIV/0!</v>
      </c>
      <c r="U32" s="239">
        <v>0</v>
      </c>
      <c r="V32" s="239">
        <v>0</v>
      </c>
      <c r="W32" s="239">
        <v>0</v>
      </c>
      <c r="X32" s="239">
        <v>0</v>
      </c>
      <c r="Y32" s="239">
        <v>0</v>
      </c>
      <c r="Z32" s="239">
        <v>0</v>
      </c>
    </row>
    <row r="33" spans="1:26" x14ac:dyDescent="0.3">
      <c r="A33" s="318" t="s">
        <v>448</v>
      </c>
      <c r="B33" s="204">
        <v>0</v>
      </c>
      <c r="C33" s="204">
        <v>0</v>
      </c>
      <c r="D33" s="204">
        <v>0</v>
      </c>
      <c r="E33" s="204">
        <v>0</v>
      </c>
      <c r="F33" s="204">
        <v>0</v>
      </c>
      <c r="G33" s="204">
        <v>0</v>
      </c>
      <c r="H33" s="204">
        <v>0</v>
      </c>
      <c r="I33" s="204">
        <v>0</v>
      </c>
      <c r="J33" s="204">
        <v>0</v>
      </c>
      <c r="K33" s="204">
        <v>0</v>
      </c>
      <c r="L33" s="204">
        <v>0</v>
      </c>
      <c r="M33" s="204">
        <v>0</v>
      </c>
      <c r="N33" s="204">
        <v>0</v>
      </c>
      <c r="O33" s="204">
        <v>0</v>
      </c>
      <c r="P33" s="204">
        <v>0</v>
      </c>
      <c r="Q33" s="204">
        <v>0</v>
      </c>
      <c r="R33" s="204">
        <v>0</v>
      </c>
      <c r="S33" s="239">
        <v>0</v>
      </c>
      <c r="T33" s="319" t="e">
        <v>#DIV/0!</v>
      </c>
      <c r="U33" s="239">
        <v>0</v>
      </c>
      <c r="V33" s="239">
        <v>0</v>
      </c>
      <c r="W33" s="239">
        <v>0</v>
      </c>
      <c r="X33" s="239">
        <v>0</v>
      </c>
      <c r="Y33" s="239">
        <v>0</v>
      </c>
      <c r="Z33" s="239">
        <v>0</v>
      </c>
    </row>
    <row r="34" spans="1:26" x14ac:dyDescent="0.3">
      <c r="A34" s="318" t="s">
        <v>449</v>
      </c>
      <c r="B34" s="204">
        <v>0</v>
      </c>
      <c r="C34" s="204">
        <v>0</v>
      </c>
      <c r="D34" s="204">
        <v>0</v>
      </c>
      <c r="E34" s="204">
        <v>0</v>
      </c>
      <c r="F34" s="204">
        <v>0</v>
      </c>
      <c r="G34" s="204">
        <v>0</v>
      </c>
      <c r="H34" s="204">
        <v>0</v>
      </c>
      <c r="I34" s="204">
        <v>0</v>
      </c>
      <c r="J34" s="204">
        <v>0</v>
      </c>
      <c r="K34" s="204">
        <v>0</v>
      </c>
      <c r="L34" s="204">
        <v>0</v>
      </c>
      <c r="M34" s="204">
        <v>0</v>
      </c>
      <c r="N34" s="204">
        <v>0</v>
      </c>
      <c r="O34" s="204">
        <v>0</v>
      </c>
      <c r="P34" s="204">
        <v>0</v>
      </c>
      <c r="Q34" s="204">
        <v>0</v>
      </c>
      <c r="R34" s="204">
        <v>0</v>
      </c>
      <c r="S34" s="239">
        <v>0</v>
      </c>
      <c r="T34" s="319" t="e">
        <v>#DIV/0!</v>
      </c>
      <c r="U34" s="239">
        <v>0</v>
      </c>
      <c r="V34" s="239">
        <v>0</v>
      </c>
      <c r="W34" s="239">
        <v>0</v>
      </c>
      <c r="X34" s="239">
        <v>0</v>
      </c>
      <c r="Y34" s="239">
        <v>0</v>
      </c>
      <c r="Z34" s="239">
        <v>0</v>
      </c>
    </row>
    <row r="35" spans="1:26" x14ac:dyDescent="0.3">
      <c r="A35" s="318" t="s">
        <v>450</v>
      </c>
      <c r="B35" s="204">
        <v>0</v>
      </c>
      <c r="C35" s="204">
        <v>0</v>
      </c>
      <c r="D35" s="204">
        <v>0</v>
      </c>
      <c r="E35" s="204">
        <v>0</v>
      </c>
      <c r="F35" s="204">
        <v>0</v>
      </c>
      <c r="G35" s="204">
        <v>0</v>
      </c>
      <c r="H35" s="204">
        <v>0</v>
      </c>
      <c r="I35" s="204">
        <v>0</v>
      </c>
      <c r="J35" s="204">
        <v>0</v>
      </c>
      <c r="K35" s="204">
        <v>0</v>
      </c>
      <c r="L35" s="204">
        <v>0</v>
      </c>
      <c r="M35" s="204">
        <v>0</v>
      </c>
      <c r="N35" s="204">
        <v>0</v>
      </c>
      <c r="O35" s="204">
        <v>0</v>
      </c>
      <c r="P35" s="204">
        <v>0</v>
      </c>
      <c r="Q35" s="204">
        <v>0</v>
      </c>
      <c r="R35" s="204">
        <v>0</v>
      </c>
      <c r="S35" s="239">
        <v>0</v>
      </c>
      <c r="T35" s="319" t="e">
        <v>#DIV/0!</v>
      </c>
      <c r="U35" s="239">
        <v>0</v>
      </c>
      <c r="V35" s="239">
        <v>0</v>
      </c>
      <c r="W35" s="239">
        <v>0</v>
      </c>
      <c r="X35" s="239">
        <v>0</v>
      </c>
      <c r="Y35" s="239">
        <v>0</v>
      </c>
      <c r="Z35" s="239">
        <v>0</v>
      </c>
    </row>
    <row r="36" spans="1:26" x14ac:dyDescent="0.3">
      <c r="A36" s="318" t="s">
        <v>451</v>
      </c>
      <c r="B36" s="204">
        <v>4200</v>
      </c>
      <c r="C36" s="204">
        <v>4200</v>
      </c>
      <c r="D36" s="204">
        <v>0</v>
      </c>
      <c r="E36" s="204">
        <v>0</v>
      </c>
      <c r="F36" s="204">
        <v>0</v>
      </c>
      <c r="G36" s="204">
        <v>0</v>
      </c>
      <c r="H36" s="204">
        <v>0</v>
      </c>
      <c r="I36" s="204">
        <v>0</v>
      </c>
      <c r="J36" s="204">
        <v>0</v>
      </c>
      <c r="K36" s="204">
        <v>0</v>
      </c>
      <c r="L36" s="204">
        <v>0</v>
      </c>
      <c r="M36" s="204">
        <v>0</v>
      </c>
      <c r="N36" s="204">
        <v>0</v>
      </c>
      <c r="O36" s="204">
        <v>0</v>
      </c>
      <c r="P36" s="204">
        <v>0</v>
      </c>
      <c r="Q36" s="204">
        <v>0</v>
      </c>
      <c r="R36" s="204">
        <v>0</v>
      </c>
      <c r="S36" s="239">
        <v>0</v>
      </c>
      <c r="T36" s="319">
        <v>0</v>
      </c>
      <c r="U36" s="239">
        <v>4200</v>
      </c>
      <c r="V36" s="239">
        <v>4200</v>
      </c>
      <c r="W36" s="239">
        <v>4200</v>
      </c>
      <c r="X36" s="239">
        <v>0</v>
      </c>
      <c r="Y36" s="239">
        <v>0</v>
      </c>
      <c r="Z36" s="239">
        <v>0</v>
      </c>
    </row>
    <row r="37" spans="1:26" x14ac:dyDescent="0.3">
      <c r="A37" s="314" t="s">
        <v>452</v>
      </c>
      <c r="B37" s="320">
        <v>11793</v>
      </c>
      <c r="C37" s="320">
        <v>11793</v>
      </c>
      <c r="D37" s="320">
        <v>11793</v>
      </c>
      <c r="E37" s="320">
        <v>1379.2600000000002</v>
      </c>
      <c r="F37" s="320">
        <v>1379.2600000000002</v>
      </c>
      <c r="G37" s="320">
        <v>180</v>
      </c>
      <c r="H37" s="320">
        <v>0</v>
      </c>
      <c r="I37" s="320">
        <v>180.18</v>
      </c>
      <c r="J37" s="320">
        <v>0</v>
      </c>
      <c r="K37" s="320">
        <v>240.36</v>
      </c>
      <c r="L37" s="320">
        <v>0</v>
      </c>
      <c r="M37" s="320">
        <v>354.36</v>
      </c>
      <c r="N37" s="320">
        <v>222.18</v>
      </c>
      <c r="O37" s="320">
        <v>202.18</v>
      </c>
      <c r="P37" s="320">
        <v>0</v>
      </c>
      <c r="Q37" s="320">
        <v>0</v>
      </c>
      <c r="R37" s="320">
        <v>0</v>
      </c>
      <c r="S37" s="316">
        <v>1379.26</v>
      </c>
      <c r="T37" s="317">
        <v>0.11695582124989401</v>
      </c>
      <c r="U37" s="316">
        <v>10413.74</v>
      </c>
      <c r="V37" s="316">
        <v>0</v>
      </c>
      <c r="W37" s="316">
        <v>10413.74</v>
      </c>
      <c r="X37" s="316">
        <v>10413.74</v>
      </c>
      <c r="Y37" s="316">
        <v>0</v>
      </c>
      <c r="Z37" s="316">
        <v>0</v>
      </c>
    </row>
    <row r="38" spans="1:26" x14ac:dyDescent="0.3">
      <c r="A38" s="314" t="s">
        <v>453</v>
      </c>
      <c r="B38" s="320">
        <v>0</v>
      </c>
      <c r="C38" s="320">
        <v>0</v>
      </c>
      <c r="D38" s="320">
        <v>0</v>
      </c>
      <c r="E38" s="320">
        <v>0</v>
      </c>
      <c r="F38" s="320">
        <v>0</v>
      </c>
      <c r="G38" s="320">
        <v>0</v>
      </c>
      <c r="H38" s="320">
        <v>0</v>
      </c>
      <c r="I38" s="320">
        <v>0</v>
      </c>
      <c r="J38" s="320">
        <v>0</v>
      </c>
      <c r="K38" s="320">
        <v>0</v>
      </c>
      <c r="L38" s="320">
        <v>0</v>
      </c>
      <c r="M38" s="320">
        <v>0</v>
      </c>
      <c r="N38" s="320">
        <v>0</v>
      </c>
      <c r="O38" s="320">
        <v>0</v>
      </c>
      <c r="P38" s="320">
        <v>0</v>
      </c>
      <c r="Q38" s="320">
        <v>0</v>
      </c>
      <c r="R38" s="320">
        <v>0</v>
      </c>
      <c r="S38" s="316">
        <v>0</v>
      </c>
      <c r="T38" s="317" t="e">
        <v>#DIV/0!</v>
      </c>
      <c r="U38" s="316">
        <v>0</v>
      </c>
      <c r="V38" s="316">
        <v>0</v>
      </c>
      <c r="W38" s="316">
        <v>0</v>
      </c>
      <c r="X38" s="316">
        <v>0</v>
      </c>
      <c r="Y38" s="316">
        <v>0</v>
      </c>
      <c r="Z38" s="316">
        <v>0</v>
      </c>
    </row>
    <row r="39" spans="1:26" x14ac:dyDescent="0.3">
      <c r="A39" s="308" t="s">
        <v>454</v>
      </c>
      <c r="B39" s="309">
        <v>2020974</v>
      </c>
      <c r="C39" s="309">
        <v>2010825</v>
      </c>
      <c r="D39" s="309">
        <v>105475</v>
      </c>
      <c r="E39" s="309">
        <v>16477</v>
      </c>
      <c r="F39" s="309">
        <v>6527</v>
      </c>
      <c r="G39" s="309">
        <v>6</v>
      </c>
      <c r="H39" s="309">
        <v>102</v>
      </c>
      <c r="I39" s="309">
        <v>22</v>
      </c>
      <c r="J39" s="309">
        <v>37</v>
      </c>
      <c r="K39" s="309">
        <v>4521</v>
      </c>
      <c r="L39" s="309">
        <v>1528</v>
      </c>
      <c r="M39" s="309">
        <v>211.995</v>
      </c>
      <c r="N39" s="309">
        <v>77</v>
      </c>
      <c r="O39" s="309">
        <v>22</v>
      </c>
      <c r="P39" s="309">
        <v>0</v>
      </c>
      <c r="Q39" s="309">
        <v>0</v>
      </c>
      <c r="R39" s="309">
        <v>0</v>
      </c>
      <c r="S39" s="310">
        <v>6526.9949999999999</v>
      </c>
      <c r="T39" s="311">
        <v>3.2459289097758384E-3</v>
      </c>
      <c r="U39" s="310">
        <v>2004298.0049999999</v>
      </c>
      <c r="V39" s="310">
        <v>1905350</v>
      </c>
      <c r="W39" s="310">
        <v>1994348</v>
      </c>
      <c r="X39" s="310">
        <v>88998</v>
      </c>
      <c r="Y39" s="310">
        <v>9950</v>
      </c>
      <c r="Z39" s="310">
        <v>5.0000000001091394E-3</v>
      </c>
    </row>
    <row r="40" spans="1:26" x14ac:dyDescent="0.3">
      <c r="A40" s="314" t="s">
        <v>455</v>
      </c>
      <c r="B40" s="320">
        <v>0</v>
      </c>
      <c r="C40" s="320">
        <v>0</v>
      </c>
      <c r="D40" s="320">
        <v>0</v>
      </c>
      <c r="E40" s="320">
        <v>0</v>
      </c>
      <c r="F40" s="320">
        <v>0</v>
      </c>
      <c r="G40" s="320">
        <v>0</v>
      </c>
      <c r="H40" s="320">
        <v>0</v>
      </c>
      <c r="I40" s="320">
        <v>0</v>
      </c>
      <c r="J40" s="320">
        <v>0</v>
      </c>
      <c r="K40" s="320">
        <v>0</v>
      </c>
      <c r="L40" s="320">
        <v>0</v>
      </c>
      <c r="M40" s="320">
        <v>0</v>
      </c>
      <c r="N40" s="320">
        <v>0</v>
      </c>
      <c r="O40" s="320">
        <v>0</v>
      </c>
      <c r="P40" s="320">
        <v>0</v>
      </c>
      <c r="Q40" s="320">
        <v>0</v>
      </c>
      <c r="R40" s="320">
        <v>0</v>
      </c>
      <c r="S40" s="316">
        <v>0</v>
      </c>
      <c r="T40" s="317" t="e">
        <v>#DIV/0!</v>
      </c>
      <c r="U40" s="316">
        <v>0</v>
      </c>
      <c r="V40" s="316">
        <v>0</v>
      </c>
      <c r="W40" s="316">
        <v>0</v>
      </c>
      <c r="X40" s="316">
        <v>0</v>
      </c>
      <c r="Y40" s="316">
        <v>0</v>
      </c>
      <c r="Z40" s="316">
        <v>0</v>
      </c>
    </row>
    <row r="41" spans="1:26" x14ac:dyDescent="0.3">
      <c r="A41" s="314" t="s">
        <v>456</v>
      </c>
      <c r="B41" s="320">
        <v>0</v>
      </c>
      <c r="C41" s="320">
        <v>0</v>
      </c>
      <c r="D41" s="320">
        <v>0</v>
      </c>
      <c r="E41" s="320">
        <v>0</v>
      </c>
      <c r="F41" s="320">
        <v>0</v>
      </c>
      <c r="G41" s="320">
        <v>0</v>
      </c>
      <c r="H41" s="320">
        <v>0</v>
      </c>
      <c r="I41" s="320">
        <v>0</v>
      </c>
      <c r="J41" s="320">
        <v>0</v>
      </c>
      <c r="K41" s="320">
        <v>0</v>
      </c>
      <c r="L41" s="320">
        <v>0</v>
      </c>
      <c r="M41" s="320">
        <v>0</v>
      </c>
      <c r="N41" s="320">
        <v>0</v>
      </c>
      <c r="O41" s="320">
        <v>0</v>
      </c>
      <c r="P41" s="320">
        <v>0</v>
      </c>
      <c r="Q41" s="320">
        <v>0</v>
      </c>
      <c r="R41" s="320">
        <v>0</v>
      </c>
      <c r="S41" s="316">
        <v>0</v>
      </c>
      <c r="T41" s="317" t="e">
        <v>#DIV/0!</v>
      </c>
      <c r="U41" s="316">
        <v>0</v>
      </c>
      <c r="V41" s="316">
        <v>0</v>
      </c>
      <c r="W41" s="316">
        <v>0</v>
      </c>
      <c r="X41" s="316">
        <v>0</v>
      </c>
      <c r="Y41" s="316">
        <v>0</v>
      </c>
      <c r="Z41" s="316">
        <v>0</v>
      </c>
    </row>
    <row r="42" spans="1:26" x14ac:dyDescent="0.3">
      <c r="A42" s="314" t="s">
        <v>457</v>
      </c>
      <c r="B42" s="315">
        <v>0</v>
      </c>
      <c r="C42" s="315">
        <v>0</v>
      </c>
      <c r="D42" s="315">
        <v>0</v>
      </c>
      <c r="E42" s="315">
        <v>0</v>
      </c>
      <c r="F42" s="315">
        <v>0</v>
      </c>
      <c r="G42" s="315">
        <v>0</v>
      </c>
      <c r="H42" s="315">
        <v>0</v>
      </c>
      <c r="I42" s="315">
        <v>0</v>
      </c>
      <c r="J42" s="315">
        <v>0</v>
      </c>
      <c r="K42" s="315">
        <v>0</v>
      </c>
      <c r="L42" s="315">
        <v>0</v>
      </c>
      <c r="M42" s="315">
        <v>0</v>
      </c>
      <c r="N42" s="315">
        <v>0</v>
      </c>
      <c r="O42" s="315">
        <v>0</v>
      </c>
      <c r="P42" s="315">
        <v>0</v>
      </c>
      <c r="Q42" s="315">
        <v>0</v>
      </c>
      <c r="R42" s="315">
        <v>0</v>
      </c>
      <c r="S42" s="316">
        <v>0</v>
      </c>
      <c r="T42" s="317" t="e">
        <v>#DIV/0!</v>
      </c>
      <c r="U42" s="316">
        <v>0</v>
      </c>
      <c r="V42" s="316">
        <v>0</v>
      </c>
      <c r="W42" s="316">
        <v>0</v>
      </c>
      <c r="X42" s="316">
        <v>0</v>
      </c>
      <c r="Y42" s="316">
        <v>0</v>
      </c>
      <c r="Z42" s="316">
        <v>0</v>
      </c>
    </row>
    <row r="43" spans="1:26" x14ac:dyDescent="0.3">
      <c r="A43" s="318" t="s">
        <v>458</v>
      </c>
      <c r="B43" s="204">
        <v>0</v>
      </c>
      <c r="C43" s="204">
        <v>0</v>
      </c>
      <c r="D43" s="204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04">
        <v>0</v>
      </c>
      <c r="L43" s="204">
        <v>0</v>
      </c>
      <c r="M43" s="204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39">
        <v>0</v>
      </c>
      <c r="T43" s="319" t="e">
        <v>#DIV/0!</v>
      </c>
      <c r="U43" s="239">
        <v>0</v>
      </c>
      <c r="V43" s="239">
        <v>0</v>
      </c>
      <c r="W43" s="239">
        <v>0</v>
      </c>
      <c r="X43" s="239">
        <v>0</v>
      </c>
      <c r="Y43" s="239">
        <v>0</v>
      </c>
      <c r="Z43" s="239">
        <v>0</v>
      </c>
    </row>
    <row r="44" spans="1:26" x14ac:dyDescent="0.3">
      <c r="A44" s="318" t="s">
        <v>459</v>
      </c>
      <c r="B44" s="204">
        <v>0</v>
      </c>
      <c r="C44" s="204">
        <v>0</v>
      </c>
      <c r="D44" s="204">
        <v>0</v>
      </c>
      <c r="E44" s="204">
        <v>0</v>
      </c>
      <c r="F44" s="204">
        <v>0</v>
      </c>
      <c r="G44" s="204">
        <v>0</v>
      </c>
      <c r="H44" s="204">
        <v>0</v>
      </c>
      <c r="I44" s="204">
        <v>0</v>
      </c>
      <c r="J44" s="204">
        <v>0</v>
      </c>
      <c r="K44" s="204">
        <v>0</v>
      </c>
      <c r="L44" s="204">
        <v>0</v>
      </c>
      <c r="M44" s="204">
        <v>0</v>
      </c>
      <c r="N44" s="204">
        <v>0</v>
      </c>
      <c r="O44" s="204">
        <v>0</v>
      </c>
      <c r="P44" s="204">
        <v>0</v>
      </c>
      <c r="Q44" s="204">
        <v>0</v>
      </c>
      <c r="R44" s="204">
        <v>0</v>
      </c>
      <c r="S44" s="239">
        <v>0</v>
      </c>
      <c r="T44" s="319" t="e">
        <v>#DIV/0!</v>
      </c>
      <c r="U44" s="239">
        <v>0</v>
      </c>
      <c r="V44" s="239">
        <v>0</v>
      </c>
      <c r="W44" s="239">
        <v>0</v>
      </c>
      <c r="X44" s="239">
        <v>0</v>
      </c>
      <c r="Y44" s="239">
        <v>0</v>
      </c>
      <c r="Z44" s="239">
        <v>0</v>
      </c>
    </row>
    <row r="45" spans="1:26" x14ac:dyDescent="0.3">
      <c r="A45" s="314" t="s">
        <v>460</v>
      </c>
      <c r="B45" s="315">
        <v>0</v>
      </c>
      <c r="C45" s="315">
        <v>0</v>
      </c>
      <c r="D45" s="315">
        <v>0</v>
      </c>
      <c r="E45" s="315">
        <v>0</v>
      </c>
      <c r="F45" s="315">
        <v>0</v>
      </c>
      <c r="G45" s="315">
        <v>0</v>
      </c>
      <c r="H45" s="315">
        <v>0</v>
      </c>
      <c r="I45" s="315">
        <v>0</v>
      </c>
      <c r="J45" s="315">
        <v>0</v>
      </c>
      <c r="K45" s="315">
        <v>0</v>
      </c>
      <c r="L45" s="315">
        <v>0</v>
      </c>
      <c r="M45" s="315">
        <v>0</v>
      </c>
      <c r="N45" s="315">
        <v>0</v>
      </c>
      <c r="O45" s="315">
        <v>0</v>
      </c>
      <c r="P45" s="315">
        <v>0</v>
      </c>
      <c r="Q45" s="315">
        <v>0</v>
      </c>
      <c r="R45" s="315">
        <v>0</v>
      </c>
      <c r="S45" s="316">
        <v>0</v>
      </c>
      <c r="T45" s="317" t="e">
        <v>#DIV/0!</v>
      </c>
      <c r="U45" s="316">
        <v>0</v>
      </c>
      <c r="V45" s="316">
        <v>0</v>
      </c>
      <c r="W45" s="316">
        <v>0</v>
      </c>
      <c r="X45" s="316">
        <v>0</v>
      </c>
      <c r="Y45" s="316">
        <v>0</v>
      </c>
      <c r="Z45" s="316">
        <v>0</v>
      </c>
    </row>
    <row r="46" spans="1:26" x14ac:dyDescent="0.3">
      <c r="A46" s="318" t="s">
        <v>461</v>
      </c>
      <c r="B46" s="204">
        <v>0</v>
      </c>
      <c r="C46" s="204">
        <v>0</v>
      </c>
      <c r="D46" s="204">
        <v>0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4">
        <v>0</v>
      </c>
      <c r="L46" s="204">
        <v>0</v>
      </c>
      <c r="M46" s="204">
        <v>0</v>
      </c>
      <c r="N46" s="204">
        <v>0</v>
      </c>
      <c r="O46" s="204">
        <v>0</v>
      </c>
      <c r="P46" s="204">
        <v>0</v>
      </c>
      <c r="Q46" s="204">
        <v>0</v>
      </c>
      <c r="R46" s="204">
        <v>0</v>
      </c>
      <c r="S46" s="239">
        <v>0</v>
      </c>
      <c r="T46" s="319" t="e">
        <v>#DIV/0!</v>
      </c>
      <c r="U46" s="239">
        <v>0</v>
      </c>
      <c r="V46" s="239">
        <v>0</v>
      </c>
      <c r="W46" s="239">
        <v>0</v>
      </c>
      <c r="X46" s="239">
        <v>0</v>
      </c>
      <c r="Y46" s="239">
        <v>0</v>
      </c>
      <c r="Z46" s="239">
        <v>0</v>
      </c>
    </row>
    <row r="47" spans="1:26" x14ac:dyDescent="0.3">
      <c r="A47" s="318" t="s">
        <v>462</v>
      </c>
      <c r="B47" s="204">
        <v>0</v>
      </c>
      <c r="C47" s="204">
        <v>0</v>
      </c>
      <c r="D47" s="204">
        <v>0</v>
      </c>
      <c r="E47" s="204">
        <v>0</v>
      </c>
      <c r="F47" s="204">
        <v>0</v>
      </c>
      <c r="G47" s="204">
        <v>0</v>
      </c>
      <c r="H47" s="204">
        <v>0</v>
      </c>
      <c r="I47" s="204">
        <v>0</v>
      </c>
      <c r="J47" s="204">
        <v>0</v>
      </c>
      <c r="K47" s="204">
        <v>0</v>
      </c>
      <c r="L47" s="204">
        <v>0</v>
      </c>
      <c r="M47" s="204">
        <v>0</v>
      </c>
      <c r="N47" s="204">
        <v>0</v>
      </c>
      <c r="O47" s="204">
        <v>0</v>
      </c>
      <c r="P47" s="204">
        <v>0</v>
      </c>
      <c r="Q47" s="204">
        <v>0</v>
      </c>
      <c r="R47" s="204">
        <v>0</v>
      </c>
      <c r="S47" s="239">
        <v>0</v>
      </c>
      <c r="T47" s="319" t="e">
        <v>#DIV/0!</v>
      </c>
      <c r="U47" s="239">
        <v>0</v>
      </c>
      <c r="V47" s="239">
        <v>0</v>
      </c>
      <c r="W47" s="239">
        <v>0</v>
      </c>
      <c r="X47" s="239">
        <v>0</v>
      </c>
      <c r="Y47" s="239">
        <v>0</v>
      </c>
      <c r="Z47" s="239">
        <v>0</v>
      </c>
    </row>
    <row r="48" spans="1:26" x14ac:dyDescent="0.3">
      <c r="A48" s="318" t="s">
        <v>463</v>
      </c>
      <c r="B48" s="204">
        <v>0</v>
      </c>
      <c r="C48" s="204">
        <v>0</v>
      </c>
      <c r="D48" s="204">
        <v>0</v>
      </c>
      <c r="E48" s="204">
        <v>0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204">
        <v>0</v>
      </c>
      <c r="L48" s="204">
        <v>0</v>
      </c>
      <c r="M48" s="204">
        <v>0</v>
      </c>
      <c r="N48" s="204">
        <v>0</v>
      </c>
      <c r="O48" s="204">
        <v>0</v>
      </c>
      <c r="P48" s="204">
        <v>0</v>
      </c>
      <c r="Q48" s="204">
        <v>0</v>
      </c>
      <c r="R48" s="204">
        <v>0</v>
      </c>
      <c r="S48" s="239">
        <v>0</v>
      </c>
      <c r="T48" s="319" t="e">
        <v>#DIV/0!</v>
      </c>
      <c r="U48" s="239">
        <v>0</v>
      </c>
      <c r="V48" s="239">
        <v>0</v>
      </c>
      <c r="W48" s="239">
        <v>0</v>
      </c>
      <c r="X48" s="239">
        <v>0</v>
      </c>
      <c r="Y48" s="239">
        <v>0</v>
      </c>
      <c r="Z48" s="239">
        <v>0</v>
      </c>
    </row>
    <row r="49" spans="1:26" x14ac:dyDescent="0.3">
      <c r="A49" s="318" t="s">
        <v>464</v>
      </c>
      <c r="B49" s="204">
        <v>0</v>
      </c>
      <c r="C49" s="204">
        <v>0</v>
      </c>
      <c r="D49" s="204">
        <v>0</v>
      </c>
      <c r="E49" s="204">
        <v>0</v>
      </c>
      <c r="F49" s="204">
        <v>0</v>
      </c>
      <c r="G49" s="204">
        <v>0</v>
      </c>
      <c r="H49" s="204">
        <v>0</v>
      </c>
      <c r="I49" s="204">
        <v>0</v>
      </c>
      <c r="J49" s="204">
        <v>0</v>
      </c>
      <c r="K49" s="204">
        <v>0</v>
      </c>
      <c r="L49" s="204">
        <v>0</v>
      </c>
      <c r="M49" s="204">
        <v>0</v>
      </c>
      <c r="N49" s="204">
        <v>0</v>
      </c>
      <c r="O49" s="204">
        <v>0</v>
      </c>
      <c r="P49" s="204">
        <v>0</v>
      </c>
      <c r="Q49" s="204">
        <v>0</v>
      </c>
      <c r="R49" s="204">
        <v>0</v>
      </c>
      <c r="S49" s="239">
        <v>0</v>
      </c>
      <c r="T49" s="319" t="e">
        <v>#DIV/0!</v>
      </c>
      <c r="U49" s="239">
        <v>0</v>
      </c>
      <c r="V49" s="239">
        <v>0</v>
      </c>
      <c r="W49" s="239">
        <v>0</v>
      </c>
      <c r="X49" s="239">
        <v>0</v>
      </c>
      <c r="Y49" s="239">
        <v>0</v>
      </c>
      <c r="Z49" s="239">
        <v>0</v>
      </c>
    </row>
    <row r="50" spans="1:26" x14ac:dyDescent="0.3">
      <c r="A50" s="314" t="s">
        <v>465</v>
      </c>
      <c r="B50" s="315">
        <v>504</v>
      </c>
      <c r="C50" s="315">
        <v>504</v>
      </c>
      <c r="D50" s="315">
        <v>504</v>
      </c>
      <c r="E50" s="315">
        <v>498</v>
      </c>
      <c r="F50" s="315">
        <v>498</v>
      </c>
      <c r="G50" s="315">
        <v>0</v>
      </c>
      <c r="H50" s="315">
        <v>0</v>
      </c>
      <c r="I50" s="315">
        <v>0</v>
      </c>
      <c r="J50" s="315">
        <v>0</v>
      </c>
      <c r="K50" s="315">
        <v>498</v>
      </c>
      <c r="L50" s="315">
        <v>0</v>
      </c>
      <c r="M50" s="315">
        <v>0</v>
      </c>
      <c r="N50" s="315">
        <v>0</v>
      </c>
      <c r="O50" s="315">
        <v>0</v>
      </c>
      <c r="P50" s="315">
        <v>0</v>
      </c>
      <c r="Q50" s="315">
        <v>0</v>
      </c>
      <c r="R50" s="315">
        <v>0</v>
      </c>
      <c r="S50" s="316">
        <v>498</v>
      </c>
      <c r="T50" s="317">
        <v>0.98809523809523814</v>
      </c>
      <c r="U50" s="316">
        <v>6</v>
      </c>
      <c r="V50" s="316">
        <v>0</v>
      </c>
      <c r="W50" s="316">
        <v>6</v>
      </c>
      <c r="X50" s="316">
        <v>6</v>
      </c>
      <c r="Y50" s="316">
        <v>0</v>
      </c>
      <c r="Z50" s="316">
        <v>0</v>
      </c>
    </row>
    <row r="51" spans="1:26" x14ac:dyDescent="0.3">
      <c r="A51" s="318" t="s">
        <v>466</v>
      </c>
      <c r="B51" s="204">
        <v>240</v>
      </c>
      <c r="C51" s="204">
        <v>240</v>
      </c>
      <c r="D51" s="204">
        <v>240</v>
      </c>
      <c r="E51" s="204">
        <v>240</v>
      </c>
      <c r="F51" s="204">
        <v>240</v>
      </c>
      <c r="G51" s="204">
        <v>0</v>
      </c>
      <c r="H51" s="204">
        <v>0</v>
      </c>
      <c r="I51" s="204">
        <v>0</v>
      </c>
      <c r="J51" s="204">
        <v>0</v>
      </c>
      <c r="K51" s="204">
        <v>240</v>
      </c>
      <c r="L51" s="204">
        <v>0</v>
      </c>
      <c r="M51" s="204">
        <v>0</v>
      </c>
      <c r="N51" s="204">
        <v>0</v>
      </c>
      <c r="O51" s="204">
        <v>0</v>
      </c>
      <c r="P51" s="204">
        <v>0</v>
      </c>
      <c r="Q51" s="204">
        <v>0</v>
      </c>
      <c r="R51" s="204">
        <v>0</v>
      </c>
      <c r="S51" s="239">
        <v>240</v>
      </c>
      <c r="T51" s="319">
        <v>1</v>
      </c>
      <c r="U51" s="239">
        <v>0</v>
      </c>
      <c r="V51" s="239">
        <v>0</v>
      </c>
      <c r="W51" s="239">
        <v>0</v>
      </c>
      <c r="X51" s="239">
        <v>0</v>
      </c>
      <c r="Y51" s="239">
        <v>0</v>
      </c>
      <c r="Z51" s="239">
        <v>0</v>
      </c>
    </row>
    <row r="52" spans="1:26" x14ac:dyDescent="0.3">
      <c r="A52" s="318" t="s">
        <v>467</v>
      </c>
      <c r="B52" s="204">
        <v>0</v>
      </c>
      <c r="C52" s="204">
        <v>0</v>
      </c>
      <c r="D52" s="204">
        <v>0</v>
      </c>
      <c r="E52" s="204">
        <v>0</v>
      </c>
      <c r="F52" s="204">
        <v>0</v>
      </c>
      <c r="G52" s="204">
        <v>0</v>
      </c>
      <c r="H52" s="204">
        <v>0</v>
      </c>
      <c r="I52" s="204">
        <v>0</v>
      </c>
      <c r="J52" s="204">
        <v>0</v>
      </c>
      <c r="K52" s="204">
        <v>0</v>
      </c>
      <c r="L52" s="204">
        <v>0</v>
      </c>
      <c r="M52" s="204">
        <v>0</v>
      </c>
      <c r="N52" s="204">
        <v>0</v>
      </c>
      <c r="O52" s="204">
        <v>0</v>
      </c>
      <c r="P52" s="204">
        <v>0</v>
      </c>
      <c r="Q52" s="204">
        <v>0</v>
      </c>
      <c r="R52" s="204">
        <v>0</v>
      </c>
      <c r="S52" s="239">
        <v>0</v>
      </c>
      <c r="T52" s="319" t="e">
        <v>#DIV/0!</v>
      </c>
      <c r="U52" s="239">
        <v>0</v>
      </c>
      <c r="V52" s="239">
        <v>0</v>
      </c>
      <c r="W52" s="239">
        <v>0</v>
      </c>
      <c r="X52" s="239">
        <v>0</v>
      </c>
      <c r="Y52" s="239">
        <v>0</v>
      </c>
      <c r="Z52" s="239">
        <v>0</v>
      </c>
    </row>
    <row r="53" spans="1:26" x14ac:dyDescent="0.3">
      <c r="A53" s="318" t="s">
        <v>468</v>
      </c>
      <c r="B53" s="204">
        <v>96</v>
      </c>
      <c r="C53" s="204">
        <v>96</v>
      </c>
      <c r="D53" s="204">
        <v>96</v>
      </c>
      <c r="E53" s="204">
        <v>90</v>
      </c>
      <c r="F53" s="204">
        <v>90</v>
      </c>
      <c r="G53" s="204">
        <v>0</v>
      </c>
      <c r="H53" s="204">
        <v>0</v>
      </c>
      <c r="I53" s="204">
        <v>0</v>
      </c>
      <c r="J53" s="204">
        <v>0</v>
      </c>
      <c r="K53" s="204">
        <v>90</v>
      </c>
      <c r="L53" s="204">
        <v>0</v>
      </c>
      <c r="M53" s="204">
        <v>0</v>
      </c>
      <c r="N53" s="204">
        <v>0</v>
      </c>
      <c r="O53" s="204">
        <v>0</v>
      </c>
      <c r="P53" s="204">
        <v>0</v>
      </c>
      <c r="Q53" s="204">
        <v>0</v>
      </c>
      <c r="R53" s="204">
        <v>0</v>
      </c>
      <c r="S53" s="239">
        <v>90</v>
      </c>
      <c r="T53" s="319">
        <v>0.9375</v>
      </c>
      <c r="U53" s="239">
        <v>6</v>
      </c>
      <c r="V53" s="239">
        <v>0</v>
      </c>
      <c r="W53" s="239">
        <v>6</v>
      </c>
      <c r="X53" s="239">
        <v>6</v>
      </c>
      <c r="Y53" s="239">
        <v>0</v>
      </c>
      <c r="Z53" s="239">
        <v>0</v>
      </c>
    </row>
    <row r="54" spans="1:26" x14ac:dyDescent="0.3">
      <c r="A54" s="318" t="s">
        <v>469</v>
      </c>
      <c r="B54" s="204">
        <v>168</v>
      </c>
      <c r="C54" s="204">
        <v>168</v>
      </c>
      <c r="D54" s="204">
        <v>168</v>
      </c>
      <c r="E54" s="204">
        <v>168</v>
      </c>
      <c r="F54" s="204">
        <v>168</v>
      </c>
      <c r="G54" s="204">
        <v>0</v>
      </c>
      <c r="H54" s="204">
        <v>0</v>
      </c>
      <c r="I54" s="204">
        <v>0</v>
      </c>
      <c r="J54" s="204">
        <v>0</v>
      </c>
      <c r="K54" s="204">
        <v>168</v>
      </c>
      <c r="L54" s="204">
        <v>0</v>
      </c>
      <c r="M54" s="204">
        <v>0</v>
      </c>
      <c r="N54" s="204">
        <v>0</v>
      </c>
      <c r="O54" s="204">
        <v>0</v>
      </c>
      <c r="P54" s="204">
        <v>0</v>
      </c>
      <c r="Q54" s="204">
        <v>0</v>
      </c>
      <c r="R54" s="204">
        <v>0</v>
      </c>
      <c r="S54" s="239">
        <v>168</v>
      </c>
      <c r="T54" s="319">
        <v>1</v>
      </c>
      <c r="U54" s="239">
        <v>0</v>
      </c>
      <c r="V54" s="239">
        <v>0</v>
      </c>
      <c r="W54" s="239">
        <v>0</v>
      </c>
      <c r="X54" s="239">
        <v>0</v>
      </c>
      <c r="Y54" s="239">
        <v>0</v>
      </c>
      <c r="Z54" s="239">
        <v>0</v>
      </c>
    </row>
    <row r="55" spans="1:26" x14ac:dyDescent="0.3">
      <c r="A55" s="314" t="s">
        <v>470</v>
      </c>
      <c r="B55" s="320">
        <v>0</v>
      </c>
      <c r="C55" s="320">
        <v>0</v>
      </c>
      <c r="D55" s="320">
        <v>0</v>
      </c>
      <c r="E55" s="320">
        <v>0</v>
      </c>
      <c r="F55" s="320">
        <v>0</v>
      </c>
      <c r="G55" s="320">
        <v>0</v>
      </c>
      <c r="H55" s="320">
        <v>0</v>
      </c>
      <c r="I55" s="320">
        <v>0</v>
      </c>
      <c r="J55" s="320">
        <v>0</v>
      </c>
      <c r="K55" s="320">
        <v>0</v>
      </c>
      <c r="L55" s="320">
        <v>0</v>
      </c>
      <c r="M55" s="320">
        <v>0</v>
      </c>
      <c r="N55" s="320">
        <v>0</v>
      </c>
      <c r="O55" s="320">
        <v>0</v>
      </c>
      <c r="P55" s="320">
        <v>0</v>
      </c>
      <c r="Q55" s="320">
        <v>0</v>
      </c>
      <c r="R55" s="320">
        <v>0</v>
      </c>
      <c r="S55" s="316">
        <v>0</v>
      </c>
      <c r="T55" s="317" t="e">
        <v>#DIV/0!</v>
      </c>
      <c r="U55" s="316">
        <v>0</v>
      </c>
      <c r="V55" s="316">
        <v>0</v>
      </c>
      <c r="W55" s="316">
        <v>0</v>
      </c>
      <c r="X55" s="316">
        <v>0</v>
      </c>
      <c r="Y55" s="316">
        <v>0</v>
      </c>
      <c r="Z55" s="316">
        <v>0</v>
      </c>
    </row>
    <row r="56" spans="1:26" x14ac:dyDescent="0.3">
      <c r="A56" s="314" t="s">
        <v>471</v>
      </c>
      <c r="B56" s="320">
        <v>0</v>
      </c>
      <c r="C56" s="320">
        <v>0</v>
      </c>
      <c r="D56" s="320">
        <v>0</v>
      </c>
      <c r="E56" s="320">
        <v>0</v>
      </c>
      <c r="F56" s="320">
        <v>0</v>
      </c>
      <c r="G56" s="320">
        <v>0</v>
      </c>
      <c r="H56" s="320">
        <v>0</v>
      </c>
      <c r="I56" s="320">
        <v>0</v>
      </c>
      <c r="J56" s="320">
        <v>0</v>
      </c>
      <c r="K56" s="320">
        <v>0</v>
      </c>
      <c r="L56" s="320">
        <v>0</v>
      </c>
      <c r="M56" s="320">
        <v>0</v>
      </c>
      <c r="N56" s="320">
        <v>0</v>
      </c>
      <c r="O56" s="320">
        <v>0</v>
      </c>
      <c r="P56" s="320">
        <v>0</v>
      </c>
      <c r="Q56" s="320">
        <v>0</v>
      </c>
      <c r="R56" s="320">
        <v>0</v>
      </c>
      <c r="S56" s="316">
        <v>0</v>
      </c>
      <c r="T56" s="317" t="e">
        <v>#DIV/0!</v>
      </c>
      <c r="U56" s="316">
        <v>0</v>
      </c>
      <c r="V56" s="316">
        <v>0</v>
      </c>
      <c r="W56" s="316">
        <v>0</v>
      </c>
      <c r="X56" s="316">
        <v>0</v>
      </c>
      <c r="Y56" s="316">
        <v>0</v>
      </c>
      <c r="Z56" s="316">
        <v>0</v>
      </c>
    </row>
    <row r="57" spans="1:26" x14ac:dyDescent="0.3">
      <c r="A57" s="314" t="s">
        <v>472</v>
      </c>
      <c r="B57" s="320">
        <v>0</v>
      </c>
      <c r="C57" s="320">
        <v>0</v>
      </c>
      <c r="D57" s="320">
        <v>0</v>
      </c>
      <c r="E57" s="320">
        <v>0</v>
      </c>
      <c r="F57" s="320">
        <v>0</v>
      </c>
      <c r="G57" s="320">
        <v>0</v>
      </c>
      <c r="H57" s="320">
        <v>0</v>
      </c>
      <c r="I57" s="320">
        <v>0</v>
      </c>
      <c r="J57" s="320">
        <v>0</v>
      </c>
      <c r="K57" s="320">
        <v>0</v>
      </c>
      <c r="L57" s="320">
        <v>0</v>
      </c>
      <c r="M57" s="320">
        <v>0</v>
      </c>
      <c r="N57" s="320">
        <v>0</v>
      </c>
      <c r="O57" s="320">
        <v>0</v>
      </c>
      <c r="P57" s="320">
        <v>0</v>
      </c>
      <c r="Q57" s="320">
        <v>0</v>
      </c>
      <c r="R57" s="320">
        <v>0</v>
      </c>
      <c r="S57" s="316">
        <v>0</v>
      </c>
      <c r="T57" s="317" t="e">
        <v>#DIV/0!</v>
      </c>
      <c r="U57" s="316">
        <v>0</v>
      </c>
      <c r="V57" s="316">
        <v>0</v>
      </c>
      <c r="W57" s="316">
        <v>0</v>
      </c>
      <c r="X57" s="316">
        <v>0</v>
      </c>
      <c r="Y57" s="316">
        <v>0</v>
      </c>
      <c r="Z57" s="316">
        <v>0</v>
      </c>
    </row>
    <row r="58" spans="1:26" x14ac:dyDescent="0.3">
      <c r="A58" s="314" t="s">
        <v>473</v>
      </c>
      <c r="B58" s="320">
        <v>1490</v>
      </c>
      <c r="C58" s="320">
        <v>1490</v>
      </c>
      <c r="D58" s="320">
        <v>1490</v>
      </c>
      <c r="E58" s="320">
        <v>1476</v>
      </c>
      <c r="F58" s="320">
        <v>1476</v>
      </c>
      <c r="G58" s="320">
        <v>0</v>
      </c>
      <c r="H58" s="320">
        <v>0</v>
      </c>
      <c r="I58" s="320">
        <v>0</v>
      </c>
      <c r="J58" s="320">
        <v>0</v>
      </c>
      <c r="K58" s="320">
        <v>0</v>
      </c>
      <c r="L58" s="320">
        <v>1476</v>
      </c>
      <c r="M58" s="320">
        <v>0</v>
      </c>
      <c r="N58" s="320">
        <v>0</v>
      </c>
      <c r="O58" s="320">
        <v>0</v>
      </c>
      <c r="P58" s="320">
        <v>0</v>
      </c>
      <c r="Q58" s="320">
        <v>0</v>
      </c>
      <c r="R58" s="320">
        <v>0</v>
      </c>
      <c r="S58" s="316">
        <v>1476</v>
      </c>
      <c r="T58" s="317">
        <v>0.99060402684563753</v>
      </c>
      <c r="U58" s="316">
        <v>14</v>
      </c>
      <c r="V58" s="316">
        <v>0</v>
      </c>
      <c r="W58" s="316">
        <v>14</v>
      </c>
      <c r="X58" s="316">
        <v>14</v>
      </c>
      <c r="Y58" s="316">
        <v>0</v>
      </c>
      <c r="Z58" s="316">
        <v>0</v>
      </c>
    </row>
    <row r="59" spans="1:26" x14ac:dyDescent="0.3">
      <c r="A59" s="314" t="s">
        <v>474</v>
      </c>
      <c r="B59" s="315">
        <v>0</v>
      </c>
      <c r="C59" s="315">
        <v>0</v>
      </c>
      <c r="D59" s="315">
        <v>0</v>
      </c>
      <c r="E59" s="315">
        <v>0</v>
      </c>
      <c r="F59" s="315">
        <v>0</v>
      </c>
      <c r="G59" s="315">
        <v>0</v>
      </c>
      <c r="H59" s="315">
        <v>0</v>
      </c>
      <c r="I59" s="315">
        <v>0</v>
      </c>
      <c r="J59" s="315">
        <v>0</v>
      </c>
      <c r="K59" s="315">
        <v>0</v>
      </c>
      <c r="L59" s="315">
        <v>0</v>
      </c>
      <c r="M59" s="315">
        <v>0</v>
      </c>
      <c r="N59" s="315">
        <v>0</v>
      </c>
      <c r="O59" s="315">
        <v>0</v>
      </c>
      <c r="P59" s="315">
        <v>0</v>
      </c>
      <c r="Q59" s="315">
        <v>0</v>
      </c>
      <c r="R59" s="315">
        <v>0</v>
      </c>
      <c r="S59" s="316">
        <v>0</v>
      </c>
      <c r="T59" s="317" t="e">
        <v>#DIV/0!</v>
      </c>
      <c r="U59" s="316">
        <v>0</v>
      </c>
      <c r="V59" s="316">
        <v>0</v>
      </c>
      <c r="W59" s="316">
        <v>0</v>
      </c>
      <c r="X59" s="316">
        <v>0</v>
      </c>
      <c r="Y59" s="316">
        <v>0</v>
      </c>
      <c r="Z59" s="316">
        <v>0</v>
      </c>
    </row>
    <row r="60" spans="1:26" x14ac:dyDescent="0.3">
      <c r="A60" s="318" t="s">
        <v>475</v>
      </c>
      <c r="B60" s="204">
        <v>0</v>
      </c>
      <c r="C60" s="204">
        <v>0</v>
      </c>
      <c r="D60" s="204">
        <v>0</v>
      </c>
      <c r="E60" s="204">
        <v>0</v>
      </c>
      <c r="F60" s="204">
        <v>0</v>
      </c>
      <c r="G60" s="204">
        <v>0</v>
      </c>
      <c r="H60" s="204">
        <v>0</v>
      </c>
      <c r="I60" s="204">
        <v>0</v>
      </c>
      <c r="J60" s="204">
        <v>0</v>
      </c>
      <c r="K60" s="204">
        <v>0</v>
      </c>
      <c r="L60" s="204">
        <v>0</v>
      </c>
      <c r="M60" s="204">
        <v>0</v>
      </c>
      <c r="N60" s="204">
        <v>0</v>
      </c>
      <c r="O60" s="204">
        <v>0</v>
      </c>
      <c r="P60" s="204">
        <v>0</v>
      </c>
      <c r="Q60" s="204">
        <v>0</v>
      </c>
      <c r="R60" s="204">
        <v>0</v>
      </c>
      <c r="S60" s="239">
        <v>0</v>
      </c>
      <c r="T60" s="319" t="e">
        <v>#DIV/0!</v>
      </c>
      <c r="U60" s="239">
        <v>0</v>
      </c>
      <c r="V60" s="239">
        <v>0</v>
      </c>
      <c r="W60" s="239">
        <v>0</v>
      </c>
      <c r="X60" s="239">
        <v>0</v>
      </c>
      <c r="Y60" s="239">
        <v>0</v>
      </c>
      <c r="Z60" s="239">
        <v>0</v>
      </c>
    </row>
    <row r="61" spans="1:26" x14ac:dyDescent="0.3">
      <c r="A61" s="318" t="s">
        <v>476</v>
      </c>
      <c r="B61" s="204">
        <v>0</v>
      </c>
      <c r="C61" s="204">
        <v>0</v>
      </c>
      <c r="D61" s="204">
        <v>0</v>
      </c>
      <c r="E61" s="204">
        <v>0</v>
      </c>
      <c r="F61" s="204">
        <v>0</v>
      </c>
      <c r="G61" s="204">
        <v>0</v>
      </c>
      <c r="H61" s="204">
        <v>0</v>
      </c>
      <c r="I61" s="204">
        <v>0</v>
      </c>
      <c r="J61" s="204">
        <v>0</v>
      </c>
      <c r="K61" s="204">
        <v>0</v>
      </c>
      <c r="L61" s="204">
        <v>0</v>
      </c>
      <c r="M61" s="204">
        <v>0</v>
      </c>
      <c r="N61" s="204">
        <v>0</v>
      </c>
      <c r="O61" s="204">
        <v>0</v>
      </c>
      <c r="P61" s="204">
        <v>0</v>
      </c>
      <c r="Q61" s="204">
        <v>0</v>
      </c>
      <c r="R61" s="204">
        <v>0</v>
      </c>
      <c r="S61" s="239">
        <v>0</v>
      </c>
      <c r="T61" s="319" t="e">
        <v>#DIV/0!</v>
      </c>
      <c r="U61" s="239">
        <v>0</v>
      </c>
      <c r="V61" s="239">
        <v>0</v>
      </c>
      <c r="W61" s="239">
        <v>0</v>
      </c>
      <c r="X61" s="239">
        <v>0</v>
      </c>
      <c r="Y61" s="239">
        <v>0</v>
      </c>
      <c r="Z61" s="239">
        <v>0</v>
      </c>
    </row>
    <row r="62" spans="1:26" x14ac:dyDescent="0.3">
      <c r="A62" s="318" t="s">
        <v>477</v>
      </c>
      <c r="B62" s="204">
        <v>0</v>
      </c>
      <c r="C62" s="204">
        <v>0</v>
      </c>
      <c r="D62" s="204">
        <v>0</v>
      </c>
      <c r="E62" s="204">
        <v>0</v>
      </c>
      <c r="F62" s="204">
        <v>0</v>
      </c>
      <c r="G62" s="204">
        <v>0</v>
      </c>
      <c r="H62" s="204">
        <v>0</v>
      </c>
      <c r="I62" s="204">
        <v>0</v>
      </c>
      <c r="J62" s="204">
        <v>0</v>
      </c>
      <c r="K62" s="204">
        <v>0</v>
      </c>
      <c r="L62" s="204">
        <v>0</v>
      </c>
      <c r="M62" s="204">
        <v>0</v>
      </c>
      <c r="N62" s="204">
        <v>0</v>
      </c>
      <c r="O62" s="204">
        <v>0</v>
      </c>
      <c r="P62" s="204">
        <v>0</v>
      </c>
      <c r="Q62" s="204">
        <v>0</v>
      </c>
      <c r="R62" s="204">
        <v>0</v>
      </c>
      <c r="S62" s="239">
        <v>0</v>
      </c>
      <c r="T62" s="319" t="e">
        <v>#DIV/0!</v>
      </c>
      <c r="U62" s="239">
        <v>0</v>
      </c>
      <c r="V62" s="239">
        <v>0</v>
      </c>
      <c r="W62" s="239">
        <v>0</v>
      </c>
      <c r="X62" s="239">
        <v>0</v>
      </c>
      <c r="Y62" s="239">
        <v>0</v>
      </c>
      <c r="Z62" s="239">
        <v>0</v>
      </c>
    </row>
    <row r="63" spans="1:26" x14ac:dyDescent="0.3">
      <c r="A63" s="318" t="s">
        <v>478</v>
      </c>
      <c r="B63" s="204">
        <v>0</v>
      </c>
      <c r="C63" s="204">
        <v>0</v>
      </c>
      <c r="D63" s="204">
        <v>0</v>
      </c>
      <c r="E63" s="204">
        <v>0</v>
      </c>
      <c r="F63" s="204">
        <v>0</v>
      </c>
      <c r="G63" s="204">
        <v>0</v>
      </c>
      <c r="H63" s="204">
        <v>0</v>
      </c>
      <c r="I63" s="204">
        <v>0</v>
      </c>
      <c r="J63" s="204">
        <v>0</v>
      </c>
      <c r="K63" s="204">
        <v>0</v>
      </c>
      <c r="L63" s="204">
        <v>0</v>
      </c>
      <c r="M63" s="204">
        <v>0</v>
      </c>
      <c r="N63" s="204">
        <v>0</v>
      </c>
      <c r="O63" s="204">
        <v>0</v>
      </c>
      <c r="P63" s="204">
        <v>0</v>
      </c>
      <c r="Q63" s="204">
        <v>0</v>
      </c>
      <c r="R63" s="204">
        <v>0</v>
      </c>
      <c r="S63" s="239">
        <v>0</v>
      </c>
      <c r="T63" s="319" t="e">
        <v>#DIV/0!</v>
      </c>
      <c r="U63" s="239">
        <v>0</v>
      </c>
      <c r="V63" s="239">
        <v>0</v>
      </c>
      <c r="W63" s="239">
        <v>0</v>
      </c>
      <c r="X63" s="239">
        <v>0</v>
      </c>
      <c r="Y63" s="239">
        <v>0</v>
      </c>
      <c r="Z63" s="239">
        <v>0</v>
      </c>
    </row>
    <row r="64" spans="1:26" x14ac:dyDescent="0.3">
      <c r="A64" s="318" t="s">
        <v>479</v>
      </c>
      <c r="B64" s="204">
        <v>0</v>
      </c>
      <c r="C64" s="204">
        <v>0</v>
      </c>
      <c r="D64" s="204">
        <v>0</v>
      </c>
      <c r="E64" s="204">
        <v>0</v>
      </c>
      <c r="F64" s="204">
        <v>0</v>
      </c>
      <c r="G64" s="204">
        <v>0</v>
      </c>
      <c r="H64" s="204">
        <v>0</v>
      </c>
      <c r="I64" s="204">
        <v>0</v>
      </c>
      <c r="J64" s="204">
        <v>0</v>
      </c>
      <c r="K64" s="204">
        <v>0</v>
      </c>
      <c r="L64" s="204">
        <v>0</v>
      </c>
      <c r="M64" s="204">
        <v>0</v>
      </c>
      <c r="N64" s="204">
        <v>0</v>
      </c>
      <c r="O64" s="204">
        <v>0</v>
      </c>
      <c r="P64" s="204">
        <v>0</v>
      </c>
      <c r="Q64" s="204">
        <v>0</v>
      </c>
      <c r="R64" s="204">
        <v>0</v>
      </c>
      <c r="S64" s="239">
        <v>0</v>
      </c>
      <c r="T64" s="319" t="e">
        <v>#DIV/0!</v>
      </c>
      <c r="U64" s="239">
        <v>0</v>
      </c>
      <c r="V64" s="239">
        <v>0</v>
      </c>
      <c r="W64" s="239">
        <v>0</v>
      </c>
      <c r="X64" s="239">
        <v>0</v>
      </c>
      <c r="Y64" s="239">
        <v>0</v>
      </c>
      <c r="Z64" s="239">
        <v>0</v>
      </c>
    </row>
    <row r="65" spans="1:26" x14ac:dyDescent="0.3">
      <c r="A65" s="314" t="s">
        <v>480</v>
      </c>
      <c r="B65" s="315">
        <v>200</v>
      </c>
      <c r="C65" s="315">
        <v>250</v>
      </c>
      <c r="D65" s="315">
        <v>250</v>
      </c>
      <c r="E65" s="315">
        <v>198</v>
      </c>
      <c r="F65" s="315">
        <v>198</v>
      </c>
      <c r="G65" s="315">
        <v>0</v>
      </c>
      <c r="H65" s="315">
        <v>0</v>
      </c>
      <c r="I65" s="315">
        <v>0</v>
      </c>
      <c r="J65" s="315">
        <v>0</v>
      </c>
      <c r="K65" s="315">
        <v>198</v>
      </c>
      <c r="L65" s="315">
        <v>0</v>
      </c>
      <c r="M65" s="315">
        <v>0</v>
      </c>
      <c r="N65" s="315">
        <v>0</v>
      </c>
      <c r="O65" s="315">
        <v>0</v>
      </c>
      <c r="P65" s="315">
        <v>0</v>
      </c>
      <c r="Q65" s="315">
        <v>0</v>
      </c>
      <c r="R65" s="315">
        <v>0</v>
      </c>
      <c r="S65" s="316">
        <v>198</v>
      </c>
      <c r="T65" s="317">
        <v>0.79200000000000004</v>
      </c>
      <c r="U65" s="316">
        <v>52</v>
      </c>
      <c r="V65" s="316">
        <v>0</v>
      </c>
      <c r="W65" s="316">
        <v>52</v>
      </c>
      <c r="X65" s="316">
        <v>52</v>
      </c>
      <c r="Y65" s="316">
        <v>0</v>
      </c>
      <c r="Z65" s="316">
        <v>0</v>
      </c>
    </row>
    <row r="66" spans="1:26" x14ac:dyDescent="0.3">
      <c r="A66" s="318" t="s">
        <v>481</v>
      </c>
      <c r="B66" s="204">
        <v>0</v>
      </c>
      <c r="C66" s="204">
        <v>0</v>
      </c>
      <c r="D66" s="204">
        <v>0</v>
      </c>
      <c r="E66" s="204">
        <v>0</v>
      </c>
      <c r="F66" s="204">
        <v>0</v>
      </c>
      <c r="G66" s="204">
        <v>0</v>
      </c>
      <c r="H66" s="204">
        <v>0</v>
      </c>
      <c r="I66" s="204">
        <v>0</v>
      </c>
      <c r="J66" s="204">
        <v>0</v>
      </c>
      <c r="K66" s="204">
        <v>0</v>
      </c>
      <c r="L66" s="204">
        <v>0</v>
      </c>
      <c r="M66" s="204">
        <v>0</v>
      </c>
      <c r="N66" s="204">
        <v>0</v>
      </c>
      <c r="O66" s="204">
        <v>0</v>
      </c>
      <c r="P66" s="204">
        <v>0</v>
      </c>
      <c r="Q66" s="204">
        <v>0</v>
      </c>
      <c r="R66" s="204">
        <v>0</v>
      </c>
      <c r="S66" s="239">
        <v>0</v>
      </c>
      <c r="T66" s="319" t="e">
        <v>#DIV/0!</v>
      </c>
      <c r="U66" s="239">
        <v>0</v>
      </c>
      <c r="V66" s="239">
        <v>0</v>
      </c>
      <c r="W66" s="239">
        <v>0</v>
      </c>
      <c r="X66" s="239">
        <v>0</v>
      </c>
      <c r="Y66" s="239">
        <v>0</v>
      </c>
      <c r="Z66" s="239">
        <v>0</v>
      </c>
    </row>
    <row r="67" spans="1:26" x14ac:dyDescent="0.3">
      <c r="A67" s="318" t="s">
        <v>482</v>
      </c>
      <c r="B67" s="204">
        <v>200</v>
      </c>
      <c r="C67" s="204">
        <v>250</v>
      </c>
      <c r="D67" s="204">
        <v>250</v>
      </c>
      <c r="E67" s="204">
        <v>198</v>
      </c>
      <c r="F67" s="204">
        <v>198</v>
      </c>
      <c r="G67" s="204">
        <v>0</v>
      </c>
      <c r="H67" s="204">
        <v>0</v>
      </c>
      <c r="I67" s="204">
        <v>0</v>
      </c>
      <c r="J67" s="204">
        <v>0</v>
      </c>
      <c r="K67" s="204">
        <v>198</v>
      </c>
      <c r="L67" s="204">
        <v>0</v>
      </c>
      <c r="M67" s="204">
        <v>0</v>
      </c>
      <c r="N67" s="204">
        <v>0</v>
      </c>
      <c r="O67" s="204">
        <v>0</v>
      </c>
      <c r="P67" s="204">
        <v>0</v>
      </c>
      <c r="Q67" s="204">
        <v>0</v>
      </c>
      <c r="R67" s="204">
        <v>0</v>
      </c>
      <c r="S67" s="239">
        <v>198</v>
      </c>
      <c r="T67" s="319">
        <v>0.79200000000000004</v>
      </c>
      <c r="U67" s="239">
        <v>52</v>
      </c>
      <c r="V67" s="239">
        <v>0</v>
      </c>
      <c r="W67" s="239">
        <v>52</v>
      </c>
      <c r="X67" s="239">
        <v>52</v>
      </c>
      <c r="Y67" s="239">
        <v>0</v>
      </c>
      <c r="Z67" s="239">
        <v>0</v>
      </c>
    </row>
    <row r="68" spans="1:26" x14ac:dyDescent="0.3">
      <c r="A68" s="318" t="s">
        <v>483</v>
      </c>
      <c r="B68" s="204">
        <v>0</v>
      </c>
      <c r="C68" s="204">
        <v>0</v>
      </c>
      <c r="D68" s="204">
        <v>0</v>
      </c>
      <c r="E68" s="204">
        <v>0</v>
      </c>
      <c r="F68" s="204">
        <v>0</v>
      </c>
      <c r="G68" s="204">
        <v>0</v>
      </c>
      <c r="H68" s="204">
        <v>0</v>
      </c>
      <c r="I68" s="204">
        <v>0</v>
      </c>
      <c r="J68" s="204">
        <v>0</v>
      </c>
      <c r="K68" s="204">
        <v>0</v>
      </c>
      <c r="L68" s="204">
        <v>0</v>
      </c>
      <c r="M68" s="204">
        <v>0</v>
      </c>
      <c r="N68" s="204">
        <v>0</v>
      </c>
      <c r="O68" s="204">
        <v>0</v>
      </c>
      <c r="P68" s="204">
        <v>0</v>
      </c>
      <c r="Q68" s="204">
        <v>0</v>
      </c>
      <c r="R68" s="204">
        <v>0</v>
      </c>
      <c r="S68" s="239">
        <v>0</v>
      </c>
      <c r="T68" s="319" t="e">
        <v>#DIV/0!</v>
      </c>
      <c r="U68" s="239">
        <v>0</v>
      </c>
      <c r="V68" s="239">
        <v>0</v>
      </c>
      <c r="W68" s="239">
        <v>0</v>
      </c>
      <c r="X68" s="239">
        <v>0</v>
      </c>
      <c r="Y68" s="239">
        <v>0</v>
      </c>
      <c r="Z68" s="239">
        <v>0</v>
      </c>
    </row>
    <row r="69" spans="1:26" x14ac:dyDescent="0.3">
      <c r="A69" s="318" t="s">
        <v>484</v>
      </c>
      <c r="B69" s="204">
        <v>0</v>
      </c>
      <c r="C69" s="204">
        <v>0</v>
      </c>
      <c r="D69" s="204">
        <v>0</v>
      </c>
      <c r="E69" s="204">
        <v>0</v>
      </c>
      <c r="F69" s="204">
        <v>0</v>
      </c>
      <c r="G69" s="204">
        <v>0</v>
      </c>
      <c r="H69" s="204">
        <v>0</v>
      </c>
      <c r="I69" s="204">
        <v>0</v>
      </c>
      <c r="J69" s="204">
        <v>0</v>
      </c>
      <c r="K69" s="204">
        <v>0</v>
      </c>
      <c r="L69" s="204">
        <v>0</v>
      </c>
      <c r="M69" s="204">
        <v>0</v>
      </c>
      <c r="N69" s="204">
        <v>0</v>
      </c>
      <c r="O69" s="204">
        <v>0</v>
      </c>
      <c r="P69" s="204">
        <v>0</v>
      </c>
      <c r="Q69" s="204">
        <v>0</v>
      </c>
      <c r="R69" s="204">
        <v>0</v>
      </c>
      <c r="S69" s="239">
        <v>0</v>
      </c>
      <c r="T69" s="319" t="e">
        <v>#DIV/0!</v>
      </c>
      <c r="U69" s="239">
        <v>0</v>
      </c>
      <c r="V69" s="239">
        <v>0</v>
      </c>
      <c r="W69" s="239">
        <v>0</v>
      </c>
      <c r="X69" s="239">
        <v>0</v>
      </c>
      <c r="Y69" s="239">
        <v>0</v>
      </c>
      <c r="Z69" s="239">
        <v>0</v>
      </c>
    </row>
    <row r="70" spans="1:26" x14ac:dyDescent="0.3">
      <c r="A70" s="318" t="s">
        <v>485</v>
      </c>
      <c r="B70" s="204">
        <v>0</v>
      </c>
      <c r="C70" s="204">
        <v>0</v>
      </c>
      <c r="D70" s="204">
        <v>0</v>
      </c>
      <c r="E70" s="204">
        <v>0</v>
      </c>
      <c r="F70" s="204">
        <v>0</v>
      </c>
      <c r="G70" s="204">
        <v>0</v>
      </c>
      <c r="H70" s="204">
        <v>0</v>
      </c>
      <c r="I70" s="204">
        <v>0</v>
      </c>
      <c r="J70" s="204">
        <v>0</v>
      </c>
      <c r="K70" s="204">
        <v>0</v>
      </c>
      <c r="L70" s="204">
        <v>0</v>
      </c>
      <c r="M70" s="204">
        <v>0</v>
      </c>
      <c r="N70" s="204">
        <v>0</v>
      </c>
      <c r="O70" s="204">
        <v>0</v>
      </c>
      <c r="P70" s="204">
        <v>0</v>
      </c>
      <c r="Q70" s="204">
        <v>0</v>
      </c>
      <c r="R70" s="204">
        <v>0</v>
      </c>
      <c r="S70" s="239">
        <v>0</v>
      </c>
      <c r="T70" s="319" t="e">
        <v>#DIV/0!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</row>
    <row r="71" spans="1:26" x14ac:dyDescent="0.3">
      <c r="A71" s="318" t="s">
        <v>486</v>
      </c>
      <c r="B71" s="204">
        <v>0</v>
      </c>
      <c r="C71" s="204">
        <v>0</v>
      </c>
      <c r="D71" s="204">
        <v>0</v>
      </c>
      <c r="E71" s="204">
        <v>0</v>
      </c>
      <c r="F71" s="204">
        <v>0</v>
      </c>
      <c r="G71" s="204">
        <v>0</v>
      </c>
      <c r="H71" s="204">
        <v>0</v>
      </c>
      <c r="I71" s="204">
        <v>0</v>
      </c>
      <c r="J71" s="204">
        <v>0</v>
      </c>
      <c r="K71" s="204">
        <v>0</v>
      </c>
      <c r="L71" s="204">
        <v>0</v>
      </c>
      <c r="M71" s="204">
        <v>0</v>
      </c>
      <c r="N71" s="204">
        <v>0</v>
      </c>
      <c r="O71" s="204">
        <v>0</v>
      </c>
      <c r="P71" s="204">
        <v>0</v>
      </c>
      <c r="Q71" s="204">
        <v>0</v>
      </c>
      <c r="R71" s="204">
        <v>0</v>
      </c>
      <c r="S71" s="239">
        <v>0</v>
      </c>
      <c r="T71" s="319" t="e">
        <v>#DIV/0!</v>
      </c>
      <c r="U71" s="239">
        <v>0</v>
      </c>
      <c r="V71" s="239">
        <v>0</v>
      </c>
      <c r="W71" s="239">
        <v>0</v>
      </c>
      <c r="X71" s="239">
        <v>0</v>
      </c>
      <c r="Y71" s="239">
        <v>0</v>
      </c>
      <c r="Z71" s="239">
        <v>0</v>
      </c>
    </row>
    <row r="72" spans="1:26" x14ac:dyDescent="0.3">
      <c r="A72" s="314" t="s">
        <v>487</v>
      </c>
      <c r="B72" s="315">
        <v>0</v>
      </c>
      <c r="C72" s="315">
        <v>0</v>
      </c>
      <c r="D72" s="315">
        <v>0</v>
      </c>
      <c r="E72" s="315">
        <v>0</v>
      </c>
      <c r="F72" s="315">
        <v>0</v>
      </c>
      <c r="G72" s="315">
        <v>0</v>
      </c>
      <c r="H72" s="315">
        <v>0</v>
      </c>
      <c r="I72" s="315">
        <v>0</v>
      </c>
      <c r="J72" s="315">
        <v>0</v>
      </c>
      <c r="K72" s="315">
        <v>0</v>
      </c>
      <c r="L72" s="315">
        <v>0</v>
      </c>
      <c r="M72" s="315">
        <v>0</v>
      </c>
      <c r="N72" s="315">
        <v>0</v>
      </c>
      <c r="O72" s="315">
        <v>0</v>
      </c>
      <c r="P72" s="315">
        <v>0</v>
      </c>
      <c r="Q72" s="315">
        <v>0</v>
      </c>
      <c r="R72" s="315">
        <v>0</v>
      </c>
      <c r="S72" s="316">
        <v>0</v>
      </c>
      <c r="T72" s="317" t="e">
        <v>#DIV/0!</v>
      </c>
      <c r="U72" s="316">
        <v>0</v>
      </c>
      <c r="V72" s="316">
        <v>0</v>
      </c>
      <c r="W72" s="316">
        <v>0</v>
      </c>
      <c r="X72" s="316">
        <v>0</v>
      </c>
      <c r="Y72" s="316">
        <v>0</v>
      </c>
      <c r="Z72" s="316">
        <v>0</v>
      </c>
    </row>
    <row r="73" spans="1:26" x14ac:dyDescent="0.3">
      <c r="A73" s="318" t="s">
        <v>488</v>
      </c>
      <c r="B73" s="204">
        <v>0</v>
      </c>
      <c r="C73" s="204">
        <v>0</v>
      </c>
      <c r="D73" s="204">
        <v>0</v>
      </c>
      <c r="E73" s="204">
        <v>0</v>
      </c>
      <c r="F73" s="204">
        <v>0</v>
      </c>
      <c r="G73" s="204">
        <v>0</v>
      </c>
      <c r="H73" s="204">
        <v>0</v>
      </c>
      <c r="I73" s="204">
        <v>0</v>
      </c>
      <c r="J73" s="204">
        <v>0</v>
      </c>
      <c r="K73" s="204">
        <v>0</v>
      </c>
      <c r="L73" s="204">
        <v>0</v>
      </c>
      <c r="M73" s="204">
        <v>0</v>
      </c>
      <c r="N73" s="204">
        <v>0</v>
      </c>
      <c r="O73" s="204">
        <v>0</v>
      </c>
      <c r="P73" s="204">
        <v>0</v>
      </c>
      <c r="Q73" s="204">
        <v>0</v>
      </c>
      <c r="R73" s="204">
        <v>0</v>
      </c>
      <c r="S73" s="239">
        <v>0</v>
      </c>
      <c r="T73" s="319" t="e">
        <v>#DIV/0!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</row>
    <row r="74" spans="1:26" x14ac:dyDescent="0.3">
      <c r="A74" s="318" t="s">
        <v>489</v>
      </c>
      <c r="B74" s="204">
        <v>0</v>
      </c>
      <c r="C74" s="204">
        <v>0</v>
      </c>
      <c r="D74" s="204">
        <v>0</v>
      </c>
      <c r="E74" s="204">
        <v>0</v>
      </c>
      <c r="F74" s="204">
        <v>0</v>
      </c>
      <c r="G74" s="204">
        <v>0</v>
      </c>
      <c r="H74" s="204">
        <v>0</v>
      </c>
      <c r="I74" s="204">
        <v>0</v>
      </c>
      <c r="J74" s="204">
        <v>0</v>
      </c>
      <c r="K74" s="204">
        <v>0</v>
      </c>
      <c r="L74" s="204">
        <v>0</v>
      </c>
      <c r="M74" s="204">
        <v>0</v>
      </c>
      <c r="N74" s="204">
        <v>0</v>
      </c>
      <c r="O74" s="204">
        <v>0</v>
      </c>
      <c r="P74" s="204">
        <v>0</v>
      </c>
      <c r="Q74" s="204">
        <v>0</v>
      </c>
      <c r="R74" s="204">
        <v>0</v>
      </c>
      <c r="S74" s="239">
        <v>0</v>
      </c>
      <c r="T74" s="319" t="e">
        <v>#DIV/0!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</row>
    <row r="75" spans="1:26" x14ac:dyDescent="0.3">
      <c r="A75" s="314" t="s">
        <v>490</v>
      </c>
      <c r="B75" s="320">
        <v>0</v>
      </c>
      <c r="C75" s="320">
        <v>0</v>
      </c>
      <c r="D75" s="320">
        <v>0</v>
      </c>
      <c r="E75" s="320">
        <v>0</v>
      </c>
      <c r="F75" s="320">
        <v>0</v>
      </c>
      <c r="G75" s="320">
        <v>0</v>
      </c>
      <c r="H75" s="320">
        <v>0</v>
      </c>
      <c r="I75" s="320">
        <v>0</v>
      </c>
      <c r="J75" s="320">
        <v>0</v>
      </c>
      <c r="K75" s="320">
        <v>0</v>
      </c>
      <c r="L75" s="320">
        <v>0</v>
      </c>
      <c r="M75" s="320">
        <v>0</v>
      </c>
      <c r="N75" s="320">
        <v>0</v>
      </c>
      <c r="O75" s="320">
        <v>0</v>
      </c>
      <c r="P75" s="320">
        <v>0</v>
      </c>
      <c r="Q75" s="320">
        <v>0</v>
      </c>
      <c r="R75" s="320">
        <v>0</v>
      </c>
      <c r="S75" s="316">
        <v>0</v>
      </c>
      <c r="T75" s="317" t="e">
        <v>#DIV/0!</v>
      </c>
      <c r="U75" s="316">
        <v>0</v>
      </c>
      <c r="V75" s="316">
        <v>0</v>
      </c>
      <c r="W75" s="316">
        <v>0</v>
      </c>
      <c r="X75" s="316">
        <v>0</v>
      </c>
      <c r="Y75" s="316">
        <v>0</v>
      </c>
      <c r="Z75" s="316">
        <v>0</v>
      </c>
    </row>
    <row r="76" spans="1:26" x14ac:dyDescent="0.3">
      <c r="A76" s="314" t="s">
        <v>491</v>
      </c>
      <c r="B76" s="320">
        <v>0</v>
      </c>
      <c r="C76" s="320">
        <v>0</v>
      </c>
      <c r="D76" s="320">
        <v>0</v>
      </c>
      <c r="E76" s="320">
        <v>0</v>
      </c>
      <c r="F76" s="320">
        <v>0</v>
      </c>
      <c r="G76" s="320">
        <v>0</v>
      </c>
      <c r="H76" s="320">
        <v>0</v>
      </c>
      <c r="I76" s="320">
        <v>0</v>
      </c>
      <c r="J76" s="320">
        <v>0</v>
      </c>
      <c r="K76" s="320">
        <v>0</v>
      </c>
      <c r="L76" s="320">
        <v>0</v>
      </c>
      <c r="M76" s="320">
        <v>0</v>
      </c>
      <c r="N76" s="320">
        <v>0</v>
      </c>
      <c r="O76" s="320">
        <v>0</v>
      </c>
      <c r="P76" s="320">
        <v>0</v>
      </c>
      <c r="Q76" s="320">
        <v>0</v>
      </c>
      <c r="R76" s="320">
        <v>0</v>
      </c>
      <c r="S76" s="316">
        <v>0</v>
      </c>
      <c r="T76" s="317" t="e">
        <v>#DIV/0!</v>
      </c>
      <c r="U76" s="316">
        <v>0</v>
      </c>
      <c r="V76" s="316">
        <v>0</v>
      </c>
      <c r="W76" s="316">
        <v>0</v>
      </c>
      <c r="X76" s="316">
        <v>0</v>
      </c>
      <c r="Y76" s="316">
        <v>0</v>
      </c>
      <c r="Z76" s="316">
        <v>0</v>
      </c>
    </row>
    <row r="77" spans="1:26" x14ac:dyDescent="0.3">
      <c r="A77" s="314" t="s">
        <v>492</v>
      </c>
      <c r="B77" s="320">
        <v>0</v>
      </c>
      <c r="C77" s="320">
        <v>0</v>
      </c>
      <c r="D77" s="320">
        <v>0</v>
      </c>
      <c r="E77" s="320">
        <v>0</v>
      </c>
      <c r="F77" s="320">
        <v>0</v>
      </c>
      <c r="G77" s="320">
        <v>0</v>
      </c>
      <c r="H77" s="320">
        <v>0</v>
      </c>
      <c r="I77" s="320">
        <v>0</v>
      </c>
      <c r="J77" s="320">
        <v>0</v>
      </c>
      <c r="K77" s="320">
        <v>0</v>
      </c>
      <c r="L77" s="320">
        <v>0</v>
      </c>
      <c r="M77" s="320">
        <v>0</v>
      </c>
      <c r="N77" s="320">
        <v>0</v>
      </c>
      <c r="O77" s="320">
        <v>0</v>
      </c>
      <c r="P77" s="320">
        <v>0</v>
      </c>
      <c r="Q77" s="320">
        <v>0</v>
      </c>
      <c r="R77" s="320">
        <v>0</v>
      </c>
      <c r="S77" s="316">
        <v>0</v>
      </c>
      <c r="T77" s="317" t="e">
        <v>#DIV/0!</v>
      </c>
      <c r="U77" s="316">
        <v>0</v>
      </c>
      <c r="V77" s="316">
        <v>0</v>
      </c>
      <c r="W77" s="316">
        <v>0</v>
      </c>
      <c r="X77" s="316">
        <v>0</v>
      </c>
      <c r="Y77" s="316">
        <v>0</v>
      </c>
      <c r="Z77" s="316">
        <v>0</v>
      </c>
    </row>
    <row r="78" spans="1:26" x14ac:dyDescent="0.3">
      <c r="A78" s="314" t="s">
        <v>493</v>
      </c>
      <c r="B78" s="315">
        <v>0</v>
      </c>
      <c r="C78" s="315">
        <v>0</v>
      </c>
      <c r="D78" s="315">
        <v>0</v>
      </c>
      <c r="E78" s="315">
        <v>0</v>
      </c>
      <c r="F78" s="315">
        <v>0</v>
      </c>
      <c r="G78" s="315">
        <v>0</v>
      </c>
      <c r="H78" s="315">
        <v>0</v>
      </c>
      <c r="I78" s="315">
        <v>0</v>
      </c>
      <c r="J78" s="315">
        <v>0</v>
      </c>
      <c r="K78" s="315">
        <v>0</v>
      </c>
      <c r="L78" s="315">
        <v>0</v>
      </c>
      <c r="M78" s="315">
        <v>0</v>
      </c>
      <c r="N78" s="315">
        <v>0</v>
      </c>
      <c r="O78" s="315">
        <v>0</v>
      </c>
      <c r="P78" s="315">
        <v>0</v>
      </c>
      <c r="Q78" s="315">
        <v>0</v>
      </c>
      <c r="R78" s="315">
        <v>0</v>
      </c>
      <c r="S78" s="316">
        <v>0</v>
      </c>
      <c r="T78" s="317" t="e">
        <v>#DIV/0!</v>
      </c>
      <c r="U78" s="316">
        <v>0</v>
      </c>
      <c r="V78" s="316">
        <v>0</v>
      </c>
      <c r="W78" s="316">
        <v>0</v>
      </c>
      <c r="X78" s="316">
        <v>0</v>
      </c>
      <c r="Y78" s="316">
        <v>0</v>
      </c>
      <c r="Z78" s="316">
        <v>0</v>
      </c>
    </row>
    <row r="79" spans="1:26" x14ac:dyDescent="0.3">
      <c r="A79" s="318" t="s">
        <v>494</v>
      </c>
      <c r="B79" s="204">
        <v>0</v>
      </c>
      <c r="C79" s="204">
        <v>0</v>
      </c>
      <c r="D79" s="204">
        <v>0</v>
      </c>
      <c r="E79" s="204">
        <v>0</v>
      </c>
      <c r="F79" s="204">
        <v>0</v>
      </c>
      <c r="G79" s="204">
        <v>0</v>
      </c>
      <c r="H79" s="204">
        <v>0</v>
      </c>
      <c r="I79" s="204">
        <v>0</v>
      </c>
      <c r="J79" s="204">
        <v>0</v>
      </c>
      <c r="K79" s="204">
        <v>0</v>
      </c>
      <c r="L79" s="204">
        <v>0</v>
      </c>
      <c r="M79" s="204">
        <v>0</v>
      </c>
      <c r="N79" s="204">
        <v>0</v>
      </c>
      <c r="O79" s="204">
        <v>0</v>
      </c>
      <c r="P79" s="204">
        <v>0</v>
      </c>
      <c r="Q79" s="204">
        <v>0</v>
      </c>
      <c r="R79" s="204">
        <v>0</v>
      </c>
      <c r="S79" s="239">
        <v>0</v>
      </c>
      <c r="T79" s="319" t="e">
        <v>#DIV/0!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</row>
    <row r="80" spans="1:26" x14ac:dyDescent="0.3">
      <c r="A80" s="318" t="s">
        <v>495</v>
      </c>
      <c r="B80" s="204">
        <v>0</v>
      </c>
      <c r="C80" s="204">
        <v>0</v>
      </c>
      <c r="D80" s="204">
        <v>0</v>
      </c>
      <c r="E80" s="204">
        <v>0</v>
      </c>
      <c r="F80" s="204">
        <v>0</v>
      </c>
      <c r="G80" s="204">
        <v>0</v>
      </c>
      <c r="H80" s="204">
        <v>0</v>
      </c>
      <c r="I80" s="204">
        <v>0</v>
      </c>
      <c r="J80" s="204">
        <v>0</v>
      </c>
      <c r="K80" s="204">
        <v>0</v>
      </c>
      <c r="L80" s="204">
        <v>0</v>
      </c>
      <c r="M80" s="204">
        <v>0</v>
      </c>
      <c r="N80" s="204">
        <v>0</v>
      </c>
      <c r="O80" s="204">
        <v>0</v>
      </c>
      <c r="P80" s="204">
        <v>0</v>
      </c>
      <c r="Q80" s="204">
        <v>0</v>
      </c>
      <c r="R80" s="204">
        <v>0</v>
      </c>
      <c r="S80" s="239">
        <v>0</v>
      </c>
      <c r="T80" s="319" t="e">
        <v>#DIV/0!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</row>
    <row r="81" spans="1:26" x14ac:dyDescent="0.3">
      <c r="A81" s="314" t="s">
        <v>496</v>
      </c>
      <c r="B81" s="315">
        <v>0</v>
      </c>
      <c r="C81" s="315">
        <v>0</v>
      </c>
      <c r="D81" s="315">
        <v>0</v>
      </c>
      <c r="E81" s="315">
        <v>0</v>
      </c>
      <c r="F81" s="315">
        <v>0</v>
      </c>
      <c r="G81" s="315">
        <v>0</v>
      </c>
      <c r="H81" s="315">
        <v>0</v>
      </c>
      <c r="I81" s="315">
        <v>0</v>
      </c>
      <c r="J81" s="315">
        <v>0</v>
      </c>
      <c r="K81" s="315">
        <v>0</v>
      </c>
      <c r="L81" s="315">
        <v>0</v>
      </c>
      <c r="M81" s="315">
        <v>0</v>
      </c>
      <c r="N81" s="315">
        <v>0</v>
      </c>
      <c r="O81" s="315">
        <v>0</v>
      </c>
      <c r="P81" s="315">
        <v>0</v>
      </c>
      <c r="Q81" s="315">
        <v>0</v>
      </c>
      <c r="R81" s="315">
        <v>0</v>
      </c>
      <c r="S81" s="316">
        <v>0</v>
      </c>
      <c r="T81" s="317" t="e">
        <v>#DIV/0!</v>
      </c>
      <c r="U81" s="316">
        <v>0</v>
      </c>
      <c r="V81" s="316">
        <v>0</v>
      </c>
      <c r="W81" s="316">
        <v>0</v>
      </c>
      <c r="X81" s="316">
        <v>0</v>
      </c>
      <c r="Y81" s="316">
        <v>0</v>
      </c>
      <c r="Z81" s="316">
        <v>0</v>
      </c>
    </row>
    <row r="82" spans="1:26" x14ac:dyDescent="0.3">
      <c r="A82" s="322" t="s">
        <v>497</v>
      </c>
      <c r="B82" s="204">
        <v>0</v>
      </c>
      <c r="C82" s="204">
        <v>0</v>
      </c>
      <c r="D82" s="204">
        <v>0</v>
      </c>
      <c r="E82" s="204">
        <v>0</v>
      </c>
      <c r="F82" s="204">
        <v>0</v>
      </c>
      <c r="G82" s="204">
        <v>0</v>
      </c>
      <c r="H82" s="204">
        <v>0</v>
      </c>
      <c r="I82" s="204">
        <v>0</v>
      </c>
      <c r="J82" s="204">
        <v>0</v>
      </c>
      <c r="K82" s="204">
        <v>0</v>
      </c>
      <c r="L82" s="204">
        <v>0</v>
      </c>
      <c r="M82" s="204">
        <v>0</v>
      </c>
      <c r="N82" s="204">
        <v>0</v>
      </c>
      <c r="O82" s="204">
        <v>0</v>
      </c>
      <c r="P82" s="204">
        <v>0</v>
      </c>
      <c r="Q82" s="204">
        <v>0</v>
      </c>
      <c r="R82" s="204">
        <v>0</v>
      </c>
      <c r="S82" s="239">
        <v>0</v>
      </c>
      <c r="T82" s="319" t="e">
        <v>#DIV/0!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</row>
    <row r="83" spans="1:26" x14ac:dyDescent="0.3">
      <c r="A83" s="322" t="s">
        <v>498</v>
      </c>
      <c r="B83" s="204">
        <v>0</v>
      </c>
      <c r="C83" s="204">
        <v>0</v>
      </c>
      <c r="D83" s="204">
        <v>0</v>
      </c>
      <c r="E83" s="204">
        <v>0</v>
      </c>
      <c r="F83" s="204">
        <v>0</v>
      </c>
      <c r="G83" s="204">
        <v>0</v>
      </c>
      <c r="H83" s="204">
        <v>0</v>
      </c>
      <c r="I83" s="204">
        <v>0</v>
      </c>
      <c r="J83" s="204">
        <v>0</v>
      </c>
      <c r="K83" s="204">
        <v>0</v>
      </c>
      <c r="L83" s="204">
        <v>0</v>
      </c>
      <c r="M83" s="204">
        <v>0</v>
      </c>
      <c r="N83" s="204">
        <v>0</v>
      </c>
      <c r="O83" s="204">
        <v>0</v>
      </c>
      <c r="P83" s="204">
        <v>0</v>
      </c>
      <c r="Q83" s="204">
        <v>0</v>
      </c>
      <c r="R83" s="204">
        <v>0</v>
      </c>
      <c r="S83" s="239">
        <v>0</v>
      </c>
      <c r="T83" s="319" t="e">
        <v>#DIV/0!</v>
      </c>
      <c r="U83" s="239">
        <v>0</v>
      </c>
      <c r="V83" s="239">
        <v>0</v>
      </c>
      <c r="W83" s="239">
        <v>0</v>
      </c>
      <c r="X83" s="239">
        <v>0</v>
      </c>
      <c r="Y83" s="239">
        <v>0</v>
      </c>
      <c r="Z83" s="239">
        <v>0</v>
      </c>
    </row>
    <row r="84" spans="1:26" x14ac:dyDescent="0.3">
      <c r="A84" s="322" t="s">
        <v>499</v>
      </c>
      <c r="B84" s="204">
        <v>0</v>
      </c>
      <c r="C84" s="204">
        <v>0</v>
      </c>
      <c r="D84" s="204">
        <v>0</v>
      </c>
      <c r="E84" s="204">
        <v>0</v>
      </c>
      <c r="F84" s="204">
        <v>0</v>
      </c>
      <c r="G84" s="204">
        <v>0</v>
      </c>
      <c r="H84" s="204">
        <v>0</v>
      </c>
      <c r="I84" s="204">
        <v>0</v>
      </c>
      <c r="J84" s="204">
        <v>0</v>
      </c>
      <c r="K84" s="204">
        <v>0</v>
      </c>
      <c r="L84" s="204">
        <v>0</v>
      </c>
      <c r="M84" s="204">
        <v>0</v>
      </c>
      <c r="N84" s="204">
        <v>0</v>
      </c>
      <c r="O84" s="204">
        <v>0</v>
      </c>
      <c r="P84" s="204">
        <v>0</v>
      </c>
      <c r="Q84" s="204">
        <v>0</v>
      </c>
      <c r="R84" s="204">
        <v>0</v>
      </c>
      <c r="S84" s="239">
        <v>0</v>
      </c>
      <c r="T84" s="319" t="e">
        <v>#DIV/0!</v>
      </c>
      <c r="U84" s="239">
        <v>0</v>
      </c>
      <c r="V84" s="239">
        <v>0</v>
      </c>
      <c r="W84" s="239">
        <v>0</v>
      </c>
      <c r="X84" s="239">
        <v>0</v>
      </c>
      <c r="Y84" s="239">
        <v>0</v>
      </c>
      <c r="Z84" s="239">
        <v>0</v>
      </c>
    </row>
    <row r="85" spans="1:26" x14ac:dyDescent="0.3">
      <c r="A85" s="322" t="s">
        <v>500</v>
      </c>
      <c r="B85" s="204">
        <v>0</v>
      </c>
      <c r="C85" s="204">
        <v>0</v>
      </c>
      <c r="D85" s="204">
        <v>0</v>
      </c>
      <c r="E85" s="204">
        <v>0</v>
      </c>
      <c r="F85" s="204">
        <v>0</v>
      </c>
      <c r="G85" s="204">
        <v>0</v>
      </c>
      <c r="H85" s="204">
        <v>0</v>
      </c>
      <c r="I85" s="204">
        <v>0</v>
      </c>
      <c r="J85" s="204">
        <v>0</v>
      </c>
      <c r="K85" s="204">
        <v>0</v>
      </c>
      <c r="L85" s="204">
        <v>0</v>
      </c>
      <c r="M85" s="204">
        <v>0</v>
      </c>
      <c r="N85" s="204">
        <v>0</v>
      </c>
      <c r="O85" s="204">
        <v>0</v>
      </c>
      <c r="P85" s="204">
        <v>0</v>
      </c>
      <c r="Q85" s="204">
        <v>0</v>
      </c>
      <c r="R85" s="204">
        <v>0</v>
      </c>
      <c r="S85" s="239">
        <v>0</v>
      </c>
      <c r="T85" s="319" t="e">
        <v>#DIV/0!</v>
      </c>
      <c r="U85" s="239">
        <v>0</v>
      </c>
      <c r="V85" s="239">
        <v>0</v>
      </c>
      <c r="W85" s="239">
        <v>0</v>
      </c>
      <c r="X85" s="239">
        <v>0</v>
      </c>
      <c r="Y85" s="239">
        <v>0</v>
      </c>
      <c r="Z85" s="239">
        <v>0</v>
      </c>
    </row>
    <row r="86" spans="1:26" x14ac:dyDescent="0.3">
      <c r="A86" s="322" t="s">
        <v>501</v>
      </c>
      <c r="B86" s="204">
        <v>0</v>
      </c>
      <c r="C86" s="204">
        <v>0</v>
      </c>
      <c r="D86" s="204">
        <v>0</v>
      </c>
      <c r="E86" s="204">
        <v>0</v>
      </c>
      <c r="F86" s="204">
        <v>0</v>
      </c>
      <c r="G86" s="204">
        <v>0</v>
      </c>
      <c r="H86" s="204">
        <v>0</v>
      </c>
      <c r="I86" s="204">
        <v>0</v>
      </c>
      <c r="J86" s="204">
        <v>0</v>
      </c>
      <c r="K86" s="204">
        <v>0</v>
      </c>
      <c r="L86" s="204">
        <v>0</v>
      </c>
      <c r="M86" s="204">
        <v>0</v>
      </c>
      <c r="N86" s="204">
        <v>0</v>
      </c>
      <c r="O86" s="204">
        <v>0</v>
      </c>
      <c r="P86" s="204">
        <v>0</v>
      </c>
      <c r="Q86" s="204">
        <v>0</v>
      </c>
      <c r="R86" s="204">
        <v>0</v>
      </c>
      <c r="S86" s="239">
        <v>0</v>
      </c>
      <c r="T86" s="319" t="e">
        <v>#DIV/0!</v>
      </c>
      <c r="U86" s="239">
        <v>0</v>
      </c>
      <c r="V86" s="239">
        <v>0</v>
      </c>
      <c r="W86" s="239">
        <v>0</v>
      </c>
      <c r="X86" s="239">
        <v>0</v>
      </c>
      <c r="Y86" s="239">
        <v>0</v>
      </c>
      <c r="Z86" s="239">
        <v>0</v>
      </c>
    </row>
    <row r="87" spans="1:26" x14ac:dyDescent="0.3">
      <c r="A87" s="322" t="s">
        <v>502</v>
      </c>
      <c r="B87" s="204">
        <v>0</v>
      </c>
      <c r="C87" s="204">
        <v>0</v>
      </c>
      <c r="D87" s="204">
        <v>0</v>
      </c>
      <c r="E87" s="204">
        <v>0</v>
      </c>
      <c r="F87" s="204">
        <v>0</v>
      </c>
      <c r="G87" s="204">
        <v>0</v>
      </c>
      <c r="H87" s="204">
        <v>0</v>
      </c>
      <c r="I87" s="204">
        <v>0</v>
      </c>
      <c r="J87" s="204">
        <v>0</v>
      </c>
      <c r="K87" s="204">
        <v>0</v>
      </c>
      <c r="L87" s="204">
        <v>0</v>
      </c>
      <c r="M87" s="204">
        <v>0</v>
      </c>
      <c r="N87" s="204">
        <v>0</v>
      </c>
      <c r="O87" s="204">
        <v>0</v>
      </c>
      <c r="P87" s="204">
        <v>0</v>
      </c>
      <c r="Q87" s="204">
        <v>0</v>
      </c>
      <c r="R87" s="204">
        <v>0</v>
      </c>
      <c r="S87" s="239">
        <v>0</v>
      </c>
      <c r="T87" s="319" t="e">
        <v>#DIV/0!</v>
      </c>
      <c r="U87" s="239">
        <v>0</v>
      </c>
      <c r="V87" s="239">
        <v>0</v>
      </c>
      <c r="W87" s="239">
        <v>0</v>
      </c>
      <c r="X87" s="239">
        <v>0</v>
      </c>
      <c r="Y87" s="239">
        <v>0</v>
      </c>
      <c r="Z87" s="239">
        <v>0</v>
      </c>
    </row>
    <row r="88" spans="1:26" x14ac:dyDescent="0.3">
      <c r="A88" s="322" t="s">
        <v>503</v>
      </c>
      <c r="B88" s="204">
        <v>0</v>
      </c>
      <c r="C88" s="204">
        <v>0</v>
      </c>
      <c r="D88" s="204">
        <v>0</v>
      </c>
      <c r="E88" s="204">
        <v>0</v>
      </c>
      <c r="F88" s="204">
        <v>0</v>
      </c>
      <c r="G88" s="204">
        <v>0</v>
      </c>
      <c r="H88" s="204">
        <v>0</v>
      </c>
      <c r="I88" s="204">
        <v>0</v>
      </c>
      <c r="J88" s="204">
        <v>0</v>
      </c>
      <c r="K88" s="204">
        <v>0</v>
      </c>
      <c r="L88" s="204">
        <v>0</v>
      </c>
      <c r="M88" s="204">
        <v>0</v>
      </c>
      <c r="N88" s="204">
        <v>0</v>
      </c>
      <c r="O88" s="204">
        <v>0</v>
      </c>
      <c r="P88" s="204">
        <v>0</v>
      </c>
      <c r="Q88" s="204">
        <v>0</v>
      </c>
      <c r="R88" s="204">
        <v>0</v>
      </c>
      <c r="S88" s="239">
        <v>0</v>
      </c>
      <c r="T88" s="319" t="e">
        <v>#DIV/0!</v>
      </c>
      <c r="U88" s="239">
        <v>0</v>
      </c>
      <c r="V88" s="239">
        <v>0</v>
      </c>
      <c r="W88" s="239">
        <v>0</v>
      </c>
      <c r="X88" s="239">
        <v>0</v>
      </c>
      <c r="Y88" s="239">
        <v>0</v>
      </c>
      <c r="Z88" s="239">
        <v>0</v>
      </c>
    </row>
    <row r="89" spans="1:26" x14ac:dyDescent="0.3">
      <c r="A89" s="322" t="s">
        <v>504</v>
      </c>
      <c r="B89" s="204">
        <v>0</v>
      </c>
      <c r="C89" s="204">
        <v>0</v>
      </c>
      <c r="D89" s="204">
        <v>0</v>
      </c>
      <c r="E89" s="204">
        <v>0</v>
      </c>
      <c r="F89" s="204">
        <v>0</v>
      </c>
      <c r="G89" s="204">
        <v>0</v>
      </c>
      <c r="H89" s="204">
        <v>0</v>
      </c>
      <c r="I89" s="204">
        <v>0</v>
      </c>
      <c r="J89" s="204">
        <v>0</v>
      </c>
      <c r="K89" s="204">
        <v>0</v>
      </c>
      <c r="L89" s="204">
        <v>0</v>
      </c>
      <c r="M89" s="204">
        <v>0</v>
      </c>
      <c r="N89" s="204">
        <v>0</v>
      </c>
      <c r="O89" s="204">
        <v>0</v>
      </c>
      <c r="P89" s="204">
        <v>0</v>
      </c>
      <c r="Q89" s="204">
        <v>0</v>
      </c>
      <c r="R89" s="204">
        <v>0</v>
      </c>
      <c r="S89" s="239">
        <v>0</v>
      </c>
      <c r="T89" s="319" t="e">
        <v>#DIV/0!</v>
      </c>
      <c r="U89" s="239">
        <v>0</v>
      </c>
      <c r="V89" s="239">
        <v>0</v>
      </c>
      <c r="W89" s="239">
        <v>0</v>
      </c>
      <c r="X89" s="239">
        <v>0</v>
      </c>
      <c r="Y89" s="239">
        <v>0</v>
      </c>
      <c r="Z89" s="239">
        <v>0</v>
      </c>
    </row>
    <row r="90" spans="1:26" x14ac:dyDescent="0.3">
      <c r="A90" s="322" t="s">
        <v>505</v>
      </c>
      <c r="B90" s="204">
        <v>0</v>
      </c>
      <c r="C90" s="204">
        <v>0</v>
      </c>
      <c r="D90" s="204">
        <v>0</v>
      </c>
      <c r="E90" s="204">
        <v>0</v>
      </c>
      <c r="F90" s="204">
        <v>0</v>
      </c>
      <c r="G90" s="204">
        <v>0</v>
      </c>
      <c r="H90" s="204">
        <v>0</v>
      </c>
      <c r="I90" s="204">
        <v>0</v>
      </c>
      <c r="J90" s="204">
        <v>0</v>
      </c>
      <c r="K90" s="204">
        <v>0</v>
      </c>
      <c r="L90" s="204">
        <v>0</v>
      </c>
      <c r="M90" s="204">
        <v>0</v>
      </c>
      <c r="N90" s="204">
        <v>0</v>
      </c>
      <c r="O90" s="204">
        <v>0</v>
      </c>
      <c r="P90" s="204">
        <v>0</v>
      </c>
      <c r="Q90" s="204">
        <v>0</v>
      </c>
      <c r="R90" s="204">
        <v>0</v>
      </c>
      <c r="S90" s="239">
        <v>0</v>
      </c>
      <c r="T90" s="319" t="e">
        <v>#DIV/0!</v>
      </c>
      <c r="U90" s="239">
        <v>0</v>
      </c>
      <c r="V90" s="239">
        <v>0</v>
      </c>
      <c r="W90" s="239">
        <v>0</v>
      </c>
      <c r="X90" s="239">
        <v>0</v>
      </c>
      <c r="Y90" s="239">
        <v>0</v>
      </c>
      <c r="Z90" s="239">
        <v>0</v>
      </c>
    </row>
    <row r="91" spans="1:26" x14ac:dyDescent="0.3">
      <c r="A91" s="322" t="s">
        <v>506</v>
      </c>
      <c r="B91" s="204">
        <v>0</v>
      </c>
      <c r="C91" s="204">
        <v>0</v>
      </c>
      <c r="D91" s="204">
        <v>0</v>
      </c>
      <c r="E91" s="204">
        <v>0</v>
      </c>
      <c r="F91" s="204">
        <v>0</v>
      </c>
      <c r="G91" s="204">
        <v>0</v>
      </c>
      <c r="H91" s="204">
        <v>0</v>
      </c>
      <c r="I91" s="204">
        <v>0</v>
      </c>
      <c r="J91" s="204">
        <v>0</v>
      </c>
      <c r="K91" s="204">
        <v>0</v>
      </c>
      <c r="L91" s="204">
        <v>0</v>
      </c>
      <c r="M91" s="204">
        <v>0</v>
      </c>
      <c r="N91" s="204">
        <v>0</v>
      </c>
      <c r="O91" s="204">
        <v>0</v>
      </c>
      <c r="P91" s="204">
        <v>0</v>
      </c>
      <c r="Q91" s="204">
        <v>0</v>
      </c>
      <c r="R91" s="204">
        <v>0</v>
      </c>
      <c r="S91" s="239">
        <v>0</v>
      </c>
      <c r="T91" s="319" t="e">
        <v>#DIV/0!</v>
      </c>
      <c r="U91" s="239">
        <v>0</v>
      </c>
      <c r="V91" s="239">
        <v>0</v>
      </c>
      <c r="W91" s="239">
        <v>0</v>
      </c>
      <c r="X91" s="239">
        <v>0</v>
      </c>
      <c r="Y91" s="239">
        <v>0</v>
      </c>
      <c r="Z91" s="239">
        <v>0</v>
      </c>
    </row>
    <row r="92" spans="1:26" x14ac:dyDescent="0.3">
      <c r="A92" s="322" t="s">
        <v>507</v>
      </c>
      <c r="B92" s="204">
        <v>0</v>
      </c>
      <c r="C92" s="204">
        <v>0</v>
      </c>
      <c r="D92" s="204">
        <v>0</v>
      </c>
      <c r="E92" s="204">
        <v>0</v>
      </c>
      <c r="F92" s="204">
        <v>0</v>
      </c>
      <c r="G92" s="204">
        <v>0</v>
      </c>
      <c r="H92" s="204">
        <v>0</v>
      </c>
      <c r="I92" s="204">
        <v>0</v>
      </c>
      <c r="J92" s="204">
        <v>0</v>
      </c>
      <c r="K92" s="204">
        <v>0</v>
      </c>
      <c r="L92" s="204">
        <v>0</v>
      </c>
      <c r="M92" s="204">
        <v>0</v>
      </c>
      <c r="N92" s="204">
        <v>0</v>
      </c>
      <c r="O92" s="204">
        <v>0</v>
      </c>
      <c r="P92" s="204">
        <v>0</v>
      </c>
      <c r="Q92" s="204">
        <v>0</v>
      </c>
      <c r="R92" s="204">
        <v>0</v>
      </c>
      <c r="S92" s="239">
        <v>0</v>
      </c>
      <c r="T92" s="319" t="e">
        <v>#DIV/0!</v>
      </c>
      <c r="U92" s="239">
        <v>0</v>
      </c>
      <c r="V92" s="239">
        <v>0</v>
      </c>
      <c r="W92" s="239">
        <v>0</v>
      </c>
      <c r="X92" s="239">
        <v>0</v>
      </c>
      <c r="Y92" s="239">
        <v>0</v>
      </c>
      <c r="Z92" s="239">
        <v>0</v>
      </c>
    </row>
    <row r="93" spans="1:26" x14ac:dyDescent="0.3">
      <c r="A93" s="322" t="s">
        <v>508</v>
      </c>
      <c r="B93" s="204">
        <v>0</v>
      </c>
      <c r="C93" s="204">
        <v>0</v>
      </c>
      <c r="D93" s="204">
        <v>0</v>
      </c>
      <c r="E93" s="204">
        <v>0</v>
      </c>
      <c r="F93" s="204">
        <v>0</v>
      </c>
      <c r="G93" s="204">
        <v>0</v>
      </c>
      <c r="H93" s="204">
        <v>0</v>
      </c>
      <c r="I93" s="204">
        <v>0</v>
      </c>
      <c r="J93" s="204">
        <v>0</v>
      </c>
      <c r="K93" s="204">
        <v>0</v>
      </c>
      <c r="L93" s="204">
        <v>0</v>
      </c>
      <c r="M93" s="204">
        <v>0</v>
      </c>
      <c r="N93" s="204">
        <v>0</v>
      </c>
      <c r="O93" s="204">
        <v>0</v>
      </c>
      <c r="P93" s="204">
        <v>0</v>
      </c>
      <c r="Q93" s="204">
        <v>0</v>
      </c>
      <c r="R93" s="204">
        <v>0</v>
      </c>
      <c r="S93" s="239">
        <v>0</v>
      </c>
      <c r="T93" s="319" t="e">
        <v>#DIV/0!</v>
      </c>
      <c r="U93" s="239">
        <v>0</v>
      </c>
      <c r="V93" s="239">
        <v>0</v>
      </c>
      <c r="W93" s="239">
        <v>0</v>
      </c>
      <c r="X93" s="239">
        <v>0</v>
      </c>
      <c r="Y93" s="239">
        <v>0</v>
      </c>
      <c r="Z93" s="239">
        <v>0</v>
      </c>
    </row>
    <row r="94" spans="1:26" x14ac:dyDescent="0.3">
      <c r="A94" s="322" t="s">
        <v>509</v>
      </c>
      <c r="B94" s="204">
        <v>0</v>
      </c>
      <c r="C94" s="204">
        <v>0</v>
      </c>
      <c r="D94" s="204">
        <v>0</v>
      </c>
      <c r="E94" s="204">
        <v>0</v>
      </c>
      <c r="F94" s="204">
        <v>0</v>
      </c>
      <c r="G94" s="204">
        <v>0</v>
      </c>
      <c r="H94" s="204">
        <v>0</v>
      </c>
      <c r="I94" s="204">
        <v>0</v>
      </c>
      <c r="J94" s="204">
        <v>0</v>
      </c>
      <c r="K94" s="204">
        <v>0</v>
      </c>
      <c r="L94" s="204">
        <v>0</v>
      </c>
      <c r="M94" s="204">
        <v>0</v>
      </c>
      <c r="N94" s="204">
        <v>0</v>
      </c>
      <c r="O94" s="204">
        <v>0</v>
      </c>
      <c r="P94" s="204">
        <v>0</v>
      </c>
      <c r="Q94" s="204">
        <v>0</v>
      </c>
      <c r="R94" s="204">
        <v>0</v>
      </c>
      <c r="S94" s="239">
        <v>0</v>
      </c>
      <c r="T94" s="319" t="e">
        <v>#DIV/0!</v>
      </c>
      <c r="U94" s="239">
        <v>0</v>
      </c>
      <c r="V94" s="239">
        <v>0</v>
      </c>
      <c r="W94" s="239">
        <v>0</v>
      </c>
      <c r="X94" s="239">
        <v>0</v>
      </c>
      <c r="Y94" s="239">
        <v>0</v>
      </c>
      <c r="Z94" s="239">
        <v>0</v>
      </c>
    </row>
    <row r="95" spans="1:26" x14ac:dyDescent="0.3">
      <c r="A95" s="322" t="s">
        <v>510</v>
      </c>
      <c r="B95" s="204">
        <v>0</v>
      </c>
      <c r="C95" s="204">
        <v>0</v>
      </c>
      <c r="D95" s="204">
        <v>0</v>
      </c>
      <c r="E95" s="204">
        <v>0</v>
      </c>
      <c r="F95" s="204">
        <v>0</v>
      </c>
      <c r="G95" s="204">
        <v>0</v>
      </c>
      <c r="H95" s="204">
        <v>0</v>
      </c>
      <c r="I95" s="204">
        <v>0</v>
      </c>
      <c r="J95" s="204">
        <v>0</v>
      </c>
      <c r="K95" s="204">
        <v>0</v>
      </c>
      <c r="L95" s="204">
        <v>0</v>
      </c>
      <c r="M95" s="204">
        <v>0</v>
      </c>
      <c r="N95" s="204">
        <v>0</v>
      </c>
      <c r="O95" s="204">
        <v>0</v>
      </c>
      <c r="P95" s="204">
        <v>0</v>
      </c>
      <c r="Q95" s="204">
        <v>0</v>
      </c>
      <c r="R95" s="204">
        <v>0</v>
      </c>
      <c r="S95" s="239">
        <v>0</v>
      </c>
      <c r="T95" s="319" t="e">
        <v>#DIV/0!</v>
      </c>
      <c r="U95" s="239">
        <v>0</v>
      </c>
      <c r="V95" s="239">
        <v>0</v>
      </c>
      <c r="W95" s="239">
        <v>0</v>
      </c>
      <c r="X95" s="239">
        <v>0</v>
      </c>
      <c r="Y95" s="239">
        <v>0</v>
      </c>
      <c r="Z95" s="239">
        <v>0</v>
      </c>
    </row>
    <row r="96" spans="1:26" x14ac:dyDescent="0.3">
      <c r="A96" s="322" t="s">
        <v>511</v>
      </c>
      <c r="B96" s="204">
        <v>0</v>
      </c>
      <c r="C96" s="204">
        <v>0</v>
      </c>
      <c r="D96" s="204">
        <v>0</v>
      </c>
      <c r="E96" s="204">
        <v>0</v>
      </c>
      <c r="F96" s="204">
        <v>0</v>
      </c>
      <c r="G96" s="204">
        <v>0</v>
      </c>
      <c r="H96" s="204">
        <v>0</v>
      </c>
      <c r="I96" s="204">
        <v>0</v>
      </c>
      <c r="J96" s="204">
        <v>0</v>
      </c>
      <c r="K96" s="204">
        <v>0</v>
      </c>
      <c r="L96" s="204">
        <v>0</v>
      </c>
      <c r="M96" s="204">
        <v>0</v>
      </c>
      <c r="N96" s="204">
        <v>0</v>
      </c>
      <c r="O96" s="204">
        <v>0</v>
      </c>
      <c r="P96" s="204">
        <v>0</v>
      </c>
      <c r="Q96" s="204">
        <v>0</v>
      </c>
      <c r="R96" s="204">
        <v>0</v>
      </c>
      <c r="S96" s="239">
        <v>0</v>
      </c>
      <c r="T96" s="319" t="e">
        <v>#DIV/0!</v>
      </c>
      <c r="U96" s="239">
        <v>0</v>
      </c>
      <c r="V96" s="239">
        <v>0</v>
      </c>
      <c r="W96" s="239">
        <v>0</v>
      </c>
      <c r="X96" s="239">
        <v>0</v>
      </c>
      <c r="Y96" s="239">
        <v>0</v>
      </c>
      <c r="Z96" s="239">
        <v>0</v>
      </c>
    </row>
    <row r="97" spans="1:26" x14ac:dyDescent="0.3">
      <c r="A97" s="322" t="s">
        <v>512</v>
      </c>
      <c r="B97" s="204">
        <v>0</v>
      </c>
      <c r="C97" s="204">
        <v>0</v>
      </c>
      <c r="D97" s="204">
        <v>0</v>
      </c>
      <c r="E97" s="204">
        <v>0</v>
      </c>
      <c r="F97" s="204">
        <v>0</v>
      </c>
      <c r="G97" s="204">
        <v>0</v>
      </c>
      <c r="H97" s="204">
        <v>0</v>
      </c>
      <c r="I97" s="204">
        <v>0</v>
      </c>
      <c r="J97" s="204">
        <v>0</v>
      </c>
      <c r="K97" s="204">
        <v>0</v>
      </c>
      <c r="L97" s="204">
        <v>0</v>
      </c>
      <c r="M97" s="204">
        <v>0</v>
      </c>
      <c r="N97" s="204">
        <v>0</v>
      </c>
      <c r="O97" s="204">
        <v>0</v>
      </c>
      <c r="P97" s="204">
        <v>0</v>
      </c>
      <c r="Q97" s="204">
        <v>0</v>
      </c>
      <c r="R97" s="204">
        <v>0</v>
      </c>
      <c r="S97" s="239">
        <v>0</v>
      </c>
      <c r="T97" s="319" t="e">
        <v>#DIV/0!</v>
      </c>
      <c r="U97" s="239">
        <v>0</v>
      </c>
      <c r="V97" s="239">
        <v>0</v>
      </c>
      <c r="W97" s="239">
        <v>0</v>
      </c>
      <c r="X97" s="239">
        <v>0</v>
      </c>
      <c r="Y97" s="239">
        <v>0</v>
      </c>
      <c r="Z97" s="239">
        <v>0</v>
      </c>
    </row>
    <row r="98" spans="1:26" x14ac:dyDescent="0.3">
      <c r="A98" s="322" t="s">
        <v>513</v>
      </c>
      <c r="B98" s="204">
        <v>0</v>
      </c>
      <c r="C98" s="204">
        <v>0</v>
      </c>
      <c r="D98" s="204">
        <v>0</v>
      </c>
      <c r="E98" s="204">
        <v>0</v>
      </c>
      <c r="F98" s="204">
        <v>0</v>
      </c>
      <c r="G98" s="204">
        <v>0</v>
      </c>
      <c r="H98" s="204">
        <v>0</v>
      </c>
      <c r="I98" s="204">
        <v>0</v>
      </c>
      <c r="J98" s="204">
        <v>0</v>
      </c>
      <c r="K98" s="204">
        <v>0</v>
      </c>
      <c r="L98" s="204">
        <v>0</v>
      </c>
      <c r="M98" s="204">
        <v>0</v>
      </c>
      <c r="N98" s="204">
        <v>0</v>
      </c>
      <c r="O98" s="204">
        <v>0</v>
      </c>
      <c r="P98" s="204">
        <v>0</v>
      </c>
      <c r="Q98" s="204">
        <v>0</v>
      </c>
      <c r="R98" s="204">
        <v>0</v>
      </c>
      <c r="S98" s="239">
        <v>0</v>
      </c>
      <c r="T98" s="319" t="e">
        <v>#DIV/0!</v>
      </c>
      <c r="U98" s="239">
        <v>0</v>
      </c>
      <c r="V98" s="239">
        <v>0</v>
      </c>
      <c r="W98" s="239">
        <v>0</v>
      </c>
      <c r="X98" s="239">
        <v>0</v>
      </c>
      <c r="Y98" s="239">
        <v>0</v>
      </c>
      <c r="Z98" s="239">
        <v>0</v>
      </c>
    </row>
    <row r="99" spans="1:26" x14ac:dyDescent="0.3">
      <c r="A99" s="322" t="s">
        <v>514</v>
      </c>
      <c r="B99" s="204">
        <v>0</v>
      </c>
      <c r="C99" s="204">
        <v>0</v>
      </c>
      <c r="D99" s="204">
        <v>0</v>
      </c>
      <c r="E99" s="204">
        <v>0</v>
      </c>
      <c r="F99" s="204">
        <v>0</v>
      </c>
      <c r="G99" s="204">
        <v>0</v>
      </c>
      <c r="H99" s="204">
        <v>0</v>
      </c>
      <c r="I99" s="204">
        <v>0</v>
      </c>
      <c r="J99" s="204">
        <v>0</v>
      </c>
      <c r="K99" s="204">
        <v>0</v>
      </c>
      <c r="L99" s="204">
        <v>0</v>
      </c>
      <c r="M99" s="204">
        <v>0</v>
      </c>
      <c r="N99" s="204">
        <v>0</v>
      </c>
      <c r="O99" s="204">
        <v>0</v>
      </c>
      <c r="P99" s="204">
        <v>0</v>
      </c>
      <c r="Q99" s="204">
        <v>0</v>
      </c>
      <c r="R99" s="204">
        <v>0</v>
      </c>
      <c r="S99" s="239">
        <v>0</v>
      </c>
      <c r="T99" s="319" t="e">
        <v>#DIV/0!</v>
      </c>
      <c r="U99" s="239">
        <v>0</v>
      </c>
      <c r="V99" s="239">
        <v>0</v>
      </c>
      <c r="W99" s="239">
        <v>0</v>
      </c>
      <c r="X99" s="239">
        <v>0</v>
      </c>
      <c r="Y99" s="239">
        <v>0</v>
      </c>
      <c r="Z99" s="239">
        <v>0</v>
      </c>
    </row>
    <row r="100" spans="1:26" x14ac:dyDescent="0.3">
      <c r="A100" s="322" t="s">
        <v>515</v>
      </c>
      <c r="B100" s="204">
        <v>0</v>
      </c>
      <c r="C100" s="204">
        <v>0</v>
      </c>
      <c r="D100" s="204">
        <v>0</v>
      </c>
      <c r="E100" s="204">
        <v>0</v>
      </c>
      <c r="F100" s="204">
        <v>0</v>
      </c>
      <c r="G100" s="204">
        <v>0</v>
      </c>
      <c r="H100" s="204">
        <v>0</v>
      </c>
      <c r="I100" s="204">
        <v>0</v>
      </c>
      <c r="J100" s="204">
        <v>0</v>
      </c>
      <c r="K100" s="204">
        <v>0</v>
      </c>
      <c r="L100" s="204">
        <v>0</v>
      </c>
      <c r="M100" s="204">
        <v>0</v>
      </c>
      <c r="N100" s="204">
        <v>0</v>
      </c>
      <c r="O100" s="204">
        <v>0</v>
      </c>
      <c r="P100" s="204">
        <v>0</v>
      </c>
      <c r="Q100" s="204">
        <v>0</v>
      </c>
      <c r="R100" s="204">
        <v>0</v>
      </c>
      <c r="S100" s="239">
        <v>0</v>
      </c>
      <c r="T100" s="319" t="e">
        <v>#DIV/0!</v>
      </c>
      <c r="U100" s="239">
        <v>0</v>
      </c>
      <c r="V100" s="239">
        <v>0</v>
      </c>
      <c r="W100" s="239">
        <v>0</v>
      </c>
      <c r="X100" s="239">
        <v>0</v>
      </c>
      <c r="Y100" s="239">
        <v>0</v>
      </c>
      <c r="Z100" s="239">
        <v>0</v>
      </c>
    </row>
    <row r="101" spans="1:26" x14ac:dyDescent="0.3">
      <c r="A101" s="322" t="s">
        <v>516</v>
      </c>
      <c r="B101" s="204">
        <v>0</v>
      </c>
      <c r="C101" s="204">
        <v>0</v>
      </c>
      <c r="D101" s="204">
        <v>0</v>
      </c>
      <c r="E101" s="204">
        <v>0</v>
      </c>
      <c r="F101" s="204">
        <v>0</v>
      </c>
      <c r="G101" s="204">
        <v>0</v>
      </c>
      <c r="H101" s="204">
        <v>0</v>
      </c>
      <c r="I101" s="204">
        <v>0</v>
      </c>
      <c r="J101" s="204">
        <v>0</v>
      </c>
      <c r="K101" s="204">
        <v>0</v>
      </c>
      <c r="L101" s="204">
        <v>0</v>
      </c>
      <c r="M101" s="204">
        <v>0</v>
      </c>
      <c r="N101" s="204">
        <v>0</v>
      </c>
      <c r="O101" s="204">
        <v>0</v>
      </c>
      <c r="P101" s="204">
        <v>0</v>
      </c>
      <c r="Q101" s="204">
        <v>0</v>
      </c>
      <c r="R101" s="204">
        <v>0</v>
      </c>
      <c r="S101" s="239">
        <v>0</v>
      </c>
      <c r="T101" s="319" t="e">
        <v>#DIV/0!</v>
      </c>
      <c r="U101" s="239">
        <v>0</v>
      </c>
      <c r="V101" s="239">
        <v>0</v>
      </c>
      <c r="W101" s="239">
        <v>0</v>
      </c>
      <c r="X101" s="239">
        <v>0</v>
      </c>
      <c r="Y101" s="239">
        <v>0</v>
      </c>
      <c r="Z101" s="239">
        <v>0</v>
      </c>
    </row>
    <row r="102" spans="1:26" x14ac:dyDescent="0.3">
      <c r="A102" s="322" t="s">
        <v>517</v>
      </c>
      <c r="B102" s="204">
        <v>0</v>
      </c>
      <c r="C102" s="204">
        <v>0</v>
      </c>
      <c r="D102" s="204">
        <v>0</v>
      </c>
      <c r="E102" s="204">
        <v>0</v>
      </c>
      <c r="F102" s="204">
        <v>0</v>
      </c>
      <c r="G102" s="204">
        <v>0</v>
      </c>
      <c r="H102" s="204">
        <v>0</v>
      </c>
      <c r="I102" s="204">
        <v>0</v>
      </c>
      <c r="J102" s="204">
        <v>0</v>
      </c>
      <c r="K102" s="204">
        <v>0</v>
      </c>
      <c r="L102" s="204">
        <v>0</v>
      </c>
      <c r="M102" s="204">
        <v>0</v>
      </c>
      <c r="N102" s="204">
        <v>0</v>
      </c>
      <c r="O102" s="204">
        <v>0</v>
      </c>
      <c r="P102" s="204">
        <v>0</v>
      </c>
      <c r="Q102" s="204">
        <v>0</v>
      </c>
      <c r="R102" s="204">
        <v>0</v>
      </c>
      <c r="S102" s="239">
        <v>0</v>
      </c>
      <c r="T102" s="319" t="e">
        <v>#DIV/0!</v>
      </c>
      <c r="U102" s="239">
        <v>0</v>
      </c>
      <c r="V102" s="239">
        <v>0</v>
      </c>
      <c r="W102" s="239">
        <v>0</v>
      </c>
      <c r="X102" s="239">
        <v>0</v>
      </c>
      <c r="Y102" s="239">
        <v>0</v>
      </c>
      <c r="Z102" s="239">
        <v>0</v>
      </c>
    </row>
    <row r="103" spans="1:26" x14ac:dyDescent="0.3">
      <c r="A103" s="322" t="s">
        <v>518</v>
      </c>
      <c r="B103" s="204">
        <v>0</v>
      </c>
      <c r="C103" s="204">
        <v>0</v>
      </c>
      <c r="D103" s="204">
        <v>0</v>
      </c>
      <c r="E103" s="204">
        <v>0</v>
      </c>
      <c r="F103" s="204">
        <v>0</v>
      </c>
      <c r="G103" s="204">
        <v>0</v>
      </c>
      <c r="H103" s="204">
        <v>0</v>
      </c>
      <c r="I103" s="204">
        <v>0</v>
      </c>
      <c r="J103" s="204">
        <v>0</v>
      </c>
      <c r="K103" s="204">
        <v>0</v>
      </c>
      <c r="L103" s="204">
        <v>0</v>
      </c>
      <c r="M103" s="204">
        <v>0</v>
      </c>
      <c r="N103" s="204">
        <v>0</v>
      </c>
      <c r="O103" s="204">
        <v>0</v>
      </c>
      <c r="P103" s="204">
        <v>0</v>
      </c>
      <c r="Q103" s="204">
        <v>0</v>
      </c>
      <c r="R103" s="204">
        <v>0</v>
      </c>
      <c r="S103" s="239">
        <v>0</v>
      </c>
      <c r="T103" s="319" t="e">
        <v>#DIV/0!</v>
      </c>
      <c r="U103" s="239">
        <v>0</v>
      </c>
      <c r="V103" s="239">
        <v>0</v>
      </c>
      <c r="W103" s="239">
        <v>0</v>
      </c>
      <c r="X103" s="239">
        <v>0</v>
      </c>
      <c r="Y103" s="239">
        <v>0</v>
      </c>
      <c r="Z103" s="239">
        <v>0</v>
      </c>
    </row>
    <row r="104" spans="1:26" x14ac:dyDescent="0.3">
      <c r="A104" s="322" t="s">
        <v>519</v>
      </c>
      <c r="B104" s="204">
        <v>0</v>
      </c>
      <c r="C104" s="204">
        <v>0</v>
      </c>
      <c r="D104" s="204">
        <v>0</v>
      </c>
      <c r="E104" s="204">
        <v>0</v>
      </c>
      <c r="F104" s="204">
        <v>0</v>
      </c>
      <c r="G104" s="204">
        <v>0</v>
      </c>
      <c r="H104" s="204">
        <v>0</v>
      </c>
      <c r="I104" s="204">
        <v>0</v>
      </c>
      <c r="J104" s="204">
        <v>0</v>
      </c>
      <c r="K104" s="204">
        <v>0</v>
      </c>
      <c r="L104" s="204">
        <v>0</v>
      </c>
      <c r="M104" s="204">
        <v>0</v>
      </c>
      <c r="N104" s="204">
        <v>0</v>
      </c>
      <c r="O104" s="204">
        <v>0</v>
      </c>
      <c r="P104" s="204">
        <v>0</v>
      </c>
      <c r="Q104" s="204">
        <v>0</v>
      </c>
      <c r="R104" s="204">
        <v>0</v>
      </c>
      <c r="S104" s="239">
        <v>0</v>
      </c>
      <c r="T104" s="319" t="e">
        <v>#DIV/0!</v>
      </c>
      <c r="U104" s="239">
        <v>0</v>
      </c>
      <c r="V104" s="239">
        <v>0</v>
      </c>
      <c r="W104" s="239">
        <v>0</v>
      </c>
      <c r="X104" s="239">
        <v>0</v>
      </c>
      <c r="Y104" s="239">
        <v>0</v>
      </c>
      <c r="Z104" s="239">
        <v>0</v>
      </c>
    </row>
    <row r="105" spans="1:26" x14ac:dyDescent="0.3">
      <c r="A105" s="322" t="s">
        <v>520</v>
      </c>
      <c r="B105" s="204">
        <v>0</v>
      </c>
      <c r="C105" s="204">
        <v>0</v>
      </c>
      <c r="D105" s="204">
        <v>0</v>
      </c>
      <c r="E105" s="204">
        <v>0</v>
      </c>
      <c r="F105" s="204">
        <v>0</v>
      </c>
      <c r="G105" s="204">
        <v>0</v>
      </c>
      <c r="H105" s="204">
        <v>0</v>
      </c>
      <c r="I105" s="204">
        <v>0</v>
      </c>
      <c r="J105" s="204">
        <v>0</v>
      </c>
      <c r="K105" s="204">
        <v>0</v>
      </c>
      <c r="L105" s="204">
        <v>0</v>
      </c>
      <c r="M105" s="204">
        <v>0</v>
      </c>
      <c r="N105" s="204">
        <v>0</v>
      </c>
      <c r="O105" s="204">
        <v>0</v>
      </c>
      <c r="P105" s="204">
        <v>0</v>
      </c>
      <c r="Q105" s="204">
        <v>0</v>
      </c>
      <c r="R105" s="204">
        <v>0</v>
      </c>
      <c r="S105" s="239">
        <v>0</v>
      </c>
      <c r="T105" s="319" t="e">
        <v>#DIV/0!</v>
      </c>
      <c r="U105" s="239">
        <v>0</v>
      </c>
      <c r="V105" s="239">
        <v>0</v>
      </c>
      <c r="W105" s="239">
        <v>0</v>
      </c>
      <c r="X105" s="239">
        <v>0</v>
      </c>
      <c r="Y105" s="239">
        <v>0</v>
      </c>
      <c r="Z105" s="239">
        <v>0</v>
      </c>
    </row>
    <row r="106" spans="1:26" x14ac:dyDescent="0.3">
      <c r="A106" s="322" t="s">
        <v>521</v>
      </c>
      <c r="B106" s="204">
        <v>0</v>
      </c>
      <c r="C106" s="204">
        <v>0</v>
      </c>
      <c r="D106" s="204">
        <v>0</v>
      </c>
      <c r="E106" s="204">
        <v>0</v>
      </c>
      <c r="F106" s="204">
        <v>0</v>
      </c>
      <c r="G106" s="204">
        <v>0</v>
      </c>
      <c r="H106" s="204">
        <v>0</v>
      </c>
      <c r="I106" s="204">
        <v>0</v>
      </c>
      <c r="J106" s="204">
        <v>0</v>
      </c>
      <c r="K106" s="204">
        <v>0</v>
      </c>
      <c r="L106" s="204">
        <v>0</v>
      </c>
      <c r="M106" s="204">
        <v>0</v>
      </c>
      <c r="N106" s="204">
        <v>0</v>
      </c>
      <c r="O106" s="204">
        <v>0</v>
      </c>
      <c r="P106" s="204">
        <v>0</v>
      </c>
      <c r="Q106" s="204">
        <v>0</v>
      </c>
      <c r="R106" s="204">
        <v>0</v>
      </c>
      <c r="S106" s="239">
        <v>0</v>
      </c>
      <c r="T106" s="319" t="e">
        <v>#DIV/0!</v>
      </c>
      <c r="U106" s="239">
        <v>0</v>
      </c>
      <c r="V106" s="239">
        <v>0</v>
      </c>
      <c r="W106" s="239">
        <v>0</v>
      </c>
      <c r="X106" s="239">
        <v>0</v>
      </c>
      <c r="Y106" s="239">
        <v>0</v>
      </c>
      <c r="Z106" s="239">
        <v>0</v>
      </c>
    </row>
    <row r="107" spans="1:26" x14ac:dyDescent="0.3">
      <c r="A107" s="322" t="s">
        <v>522</v>
      </c>
      <c r="B107" s="204">
        <v>0</v>
      </c>
      <c r="C107" s="204">
        <v>0</v>
      </c>
      <c r="D107" s="204">
        <v>0</v>
      </c>
      <c r="E107" s="204">
        <v>0</v>
      </c>
      <c r="F107" s="204">
        <v>0</v>
      </c>
      <c r="G107" s="204">
        <v>0</v>
      </c>
      <c r="H107" s="204">
        <v>0</v>
      </c>
      <c r="I107" s="204">
        <v>0</v>
      </c>
      <c r="J107" s="204">
        <v>0</v>
      </c>
      <c r="K107" s="204">
        <v>0</v>
      </c>
      <c r="L107" s="204">
        <v>0</v>
      </c>
      <c r="M107" s="204">
        <v>0</v>
      </c>
      <c r="N107" s="204">
        <v>0</v>
      </c>
      <c r="O107" s="204">
        <v>0</v>
      </c>
      <c r="P107" s="204">
        <v>0</v>
      </c>
      <c r="Q107" s="204">
        <v>0</v>
      </c>
      <c r="R107" s="204">
        <v>0</v>
      </c>
      <c r="S107" s="239">
        <v>0</v>
      </c>
      <c r="T107" s="319" t="e">
        <v>#DIV/0!</v>
      </c>
      <c r="U107" s="239">
        <v>0</v>
      </c>
      <c r="V107" s="239">
        <v>0</v>
      </c>
      <c r="W107" s="239">
        <v>0</v>
      </c>
      <c r="X107" s="239">
        <v>0</v>
      </c>
      <c r="Y107" s="239">
        <v>0</v>
      </c>
      <c r="Z107" s="239">
        <v>0</v>
      </c>
    </row>
    <row r="108" spans="1:26" x14ac:dyDescent="0.3">
      <c r="A108" s="314" t="s">
        <v>523</v>
      </c>
      <c r="B108" s="315">
        <v>0</v>
      </c>
      <c r="C108" s="315">
        <v>0</v>
      </c>
      <c r="D108" s="315">
        <v>0</v>
      </c>
      <c r="E108" s="315">
        <v>0</v>
      </c>
      <c r="F108" s="315">
        <v>0</v>
      </c>
      <c r="G108" s="315">
        <v>0</v>
      </c>
      <c r="H108" s="315">
        <v>0</v>
      </c>
      <c r="I108" s="315">
        <v>0</v>
      </c>
      <c r="J108" s="315">
        <v>0</v>
      </c>
      <c r="K108" s="315">
        <v>0</v>
      </c>
      <c r="L108" s="315">
        <v>0</v>
      </c>
      <c r="M108" s="315">
        <v>0</v>
      </c>
      <c r="N108" s="315">
        <v>0</v>
      </c>
      <c r="O108" s="315">
        <v>0</v>
      </c>
      <c r="P108" s="315">
        <v>0</v>
      </c>
      <c r="Q108" s="315">
        <v>0</v>
      </c>
      <c r="R108" s="315">
        <v>0</v>
      </c>
      <c r="S108" s="316">
        <v>0</v>
      </c>
      <c r="T108" s="317" t="e">
        <v>#DIV/0!</v>
      </c>
      <c r="U108" s="316">
        <v>0</v>
      </c>
      <c r="V108" s="316">
        <v>0</v>
      </c>
      <c r="W108" s="316">
        <v>0</v>
      </c>
      <c r="X108" s="316">
        <v>0</v>
      </c>
      <c r="Y108" s="316">
        <v>0</v>
      </c>
      <c r="Z108" s="316">
        <v>0</v>
      </c>
    </row>
    <row r="109" spans="1:26" x14ac:dyDescent="0.3">
      <c r="A109" s="322" t="s">
        <v>524</v>
      </c>
      <c r="B109" s="204">
        <v>0</v>
      </c>
      <c r="C109" s="204">
        <v>0</v>
      </c>
      <c r="D109" s="204">
        <v>0</v>
      </c>
      <c r="E109" s="204">
        <v>0</v>
      </c>
      <c r="F109" s="204">
        <v>0</v>
      </c>
      <c r="G109" s="204">
        <v>0</v>
      </c>
      <c r="H109" s="204">
        <v>0</v>
      </c>
      <c r="I109" s="204">
        <v>0</v>
      </c>
      <c r="J109" s="204">
        <v>0</v>
      </c>
      <c r="K109" s="204">
        <v>0</v>
      </c>
      <c r="L109" s="204">
        <v>0</v>
      </c>
      <c r="M109" s="204">
        <v>0</v>
      </c>
      <c r="N109" s="204">
        <v>0</v>
      </c>
      <c r="O109" s="204">
        <v>0</v>
      </c>
      <c r="P109" s="204">
        <v>0</v>
      </c>
      <c r="Q109" s="204">
        <v>0</v>
      </c>
      <c r="R109" s="204">
        <v>0</v>
      </c>
      <c r="S109" s="239">
        <v>0</v>
      </c>
      <c r="T109" s="319" t="e">
        <v>#DIV/0!</v>
      </c>
      <c r="U109" s="239">
        <v>0</v>
      </c>
      <c r="V109" s="239">
        <v>0</v>
      </c>
      <c r="W109" s="239">
        <v>0</v>
      </c>
      <c r="X109" s="239">
        <v>0</v>
      </c>
      <c r="Y109" s="239">
        <v>0</v>
      </c>
      <c r="Z109" s="239">
        <v>0</v>
      </c>
    </row>
    <row r="110" spans="1:26" x14ac:dyDescent="0.3">
      <c r="A110" s="322" t="s">
        <v>525</v>
      </c>
      <c r="B110" s="204">
        <v>0</v>
      </c>
      <c r="C110" s="204">
        <v>0</v>
      </c>
      <c r="D110" s="204">
        <v>0</v>
      </c>
      <c r="E110" s="204">
        <v>0</v>
      </c>
      <c r="F110" s="204">
        <v>0</v>
      </c>
      <c r="G110" s="204">
        <v>0</v>
      </c>
      <c r="H110" s="204">
        <v>0</v>
      </c>
      <c r="I110" s="204">
        <v>0</v>
      </c>
      <c r="J110" s="204">
        <v>0</v>
      </c>
      <c r="K110" s="204">
        <v>0</v>
      </c>
      <c r="L110" s="204">
        <v>0</v>
      </c>
      <c r="M110" s="204">
        <v>0</v>
      </c>
      <c r="N110" s="204">
        <v>0</v>
      </c>
      <c r="O110" s="204">
        <v>0</v>
      </c>
      <c r="P110" s="204">
        <v>0</v>
      </c>
      <c r="Q110" s="204">
        <v>0</v>
      </c>
      <c r="R110" s="204">
        <v>0</v>
      </c>
      <c r="S110" s="239">
        <v>0</v>
      </c>
      <c r="T110" s="319" t="e">
        <v>#DIV/0!</v>
      </c>
      <c r="U110" s="239">
        <v>0</v>
      </c>
      <c r="V110" s="239">
        <v>0</v>
      </c>
      <c r="W110" s="239">
        <v>0</v>
      </c>
      <c r="X110" s="239">
        <v>0</v>
      </c>
      <c r="Y110" s="239">
        <v>0</v>
      </c>
      <c r="Z110" s="239">
        <v>0</v>
      </c>
    </row>
    <row r="111" spans="1:26" x14ac:dyDescent="0.3">
      <c r="A111" s="322" t="s">
        <v>526</v>
      </c>
      <c r="B111" s="204">
        <v>0</v>
      </c>
      <c r="C111" s="204">
        <v>0</v>
      </c>
      <c r="D111" s="204">
        <v>0</v>
      </c>
      <c r="E111" s="204">
        <v>0</v>
      </c>
      <c r="F111" s="204">
        <v>0</v>
      </c>
      <c r="G111" s="204">
        <v>0</v>
      </c>
      <c r="H111" s="204">
        <v>0</v>
      </c>
      <c r="I111" s="204">
        <v>0</v>
      </c>
      <c r="J111" s="204">
        <v>0</v>
      </c>
      <c r="K111" s="204">
        <v>0</v>
      </c>
      <c r="L111" s="204">
        <v>0</v>
      </c>
      <c r="M111" s="204">
        <v>0</v>
      </c>
      <c r="N111" s="204">
        <v>0</v>
      </c>
      <c r="O111" s="204">
        <v>0</v>
      </c>
      <c r="P111" s="204">
        <v>0</v>
      </c>
      <c r="Q111" s="204">
        <v>0</v>
      </c>
      <c r="R111" s="204">
        <v>0</v>
      </c>
      <c r="S111" s="239">
        <v>0</v>
      </c>
      <c r="T111" s="319" t="e">
        <v>#DIV/0!</v>
      </c>
      <c r="U111" s="239">
        <v>0</v>
      </c>
      <c r="V111" s="239">
        <v>0</v>
      </c>
      <c r="W111" s="239">
        <v>0</v>
      </c>
      <c r="X111" s="239">
        <v>0</v>
      </c>
      <c r="Y111" s="239">
        <v>0</v>
      </c>
      <c r="Z111" s="239">
        <v>0</v>
      </c>
    </row>
    <row r="112" spans="1:26" x14ac:dyDescent="0.3">
      <c r="A112" s="322" t="s">
        <v>527</v>
      </c>
      <c r="B112" s="204">
        <v>0</v>
      </c>
      <c r="C112" s="204">
        <v>0</v>
      </c>
      <c r="D112" s="204">
        <v>0</v>
      </c>
      <c r="E112" s="204">
        <v>0</v>
      </c>
      <c r="F112" s="204">
        <v>0</v>
      </c>
      <c r="G112" s="204">
        <v>0</v>
      </c>
      <c r="H112" s="204">
        <v>0</v>
      </c>
      <c r="I112" s="204">
        <v>0</v>
      </c>
      <c r="J112" s="204">
        <v>0</v>
      </c>
      <c r="K112" s="204">
        <v>0</v>
      </c>
      <c r="L112" s="204">
        <v>0</v>
      </c>
      <c r="M112" s="204">
        <v>0</v>
      </c>
      <c r="N112" s="204">
        <v>0</v>
      </c>
      <c r="O112" s="204">
        <v>0</v>
      </c>
      <c r="P112" s="204">
        <v>0</v>
      </c>
      <c r="Q112" s="204">
        <v>0</v>
      </c>
      <c r="R112" s="204">
        <v>0</v>
      </c>
      <c r="S112" s="239">
        <v>0</v>
      </c>
      <c r="T112" s="319" t="e">
        <v>#DIV/0!</v>
      </c>
      <c r="U112" s="239">
        <v>0</v>
      </c>
      <c r="V112" s="239">
        <v>0</v>
      </c>
      <c r="W112" s="239">
        <v>0</v>
      </c>
      <c r="X112" s="239">
        <v>0</v>
      </c>
      <c r="Y112" s="239">
        <v>0</v>
      </c>
      <c r="Z112" s="239">
        <v>0</v>
      </c>
    </row>
    <row r="113" spans="1:26" x14ac:dyDescent="0.3">
      <c r="A113" s="314" t="s">
        <v>528</v>
      </c>
      <c r="B113" s="315">
        <v>600</v>
      </c>
      <c r="C113" s="315">
        <v>850</v>
      </c>
      <c r="D113" s="315">
        <v>850</v>
      </c>
      <c r="E113" s="315">
        <v>600</v>
      </c>
      <c r="F113" s="315">
        <v>600</v>
      </c>
      <c r="G113" s="315">
        <v>0</v>
      </c>
      <c r="H113" s="315">
        <v>0</v>
      </c>
      <c r="I113" s="315">
        <v>0</v>
      </c>
      <c r="J113" s="315">
        <v>0</v>
      </c>
      <c r="K113" s="315">
        <v>600</v>
      </c>
      <c r="L113" s="315">
        <v>0</v>
      </c>
      <c r="M113" s="315">
        <v>0</v>
      </c>
      <c r="N113" s="315">
        <v>0</v>
      </c>
      <c r="O113" s="315">
        <v>0</v>
      </c>
      <c r="P113" s="315">
        <v>0</v>
      </c>
      <c r="Q113" s="315">
        <v>0</v>
      </c>
      <c r="R113" s="315">
        <v>0</v>
      </c>
      <c r="S113" s="316">
        <v>600</v>
      </c>
      <c r="T113" s="317">
        <v>0.70588235294117652</v>
      </c>
      <c r="U113" s="316">
        <v>250</v>
      </c>
      <c r="V113" s="316">
        <v>0</v>
      </c>
      <c r="W113" s="316">
        <v>250</v>
      </c>
      <c r="X113" s="316">
        <v>250</v>
      </c>
      <c r="Y113" s="316">
        <v>0</v>
      </c>
      <c r="Z113" s="316">
        <v>0</v>
      </c>
    </row>
    <row r="114" spans="1:26" x14ac:dyDescent="0.3">
      <c r="A114" s="322" t="s">
        <v>529</v>
      </c>
      <c r="B114" s="204">
        <v>0</v>
      </c>
      <c r="C114" s="204">
        <v>0</v>
      </c>
      <c r="D114" s="204">
        <v>0</v>
      </c>
      <c r="E114" s="204">
        <v>0</v>
      </c>
      <c r="F114" s="204">
        <v>0</v>
      </c>
      <c r="G114" s="204">
        <v>0</v>
      </c>
      <c r="H114" s="204">
        <v>0</v>
      </c>
      <c r="I114" s="204">
        <v>0</v>
      </c>
      <c r="J114" s="204">
        <v>0</v>
      </c>
      <c r="K114" s="204">
        <v>0</v>
      </c>
      <c r="L114" s="204">
        <v>0</v>
      </c>
      <c r="M114" s="204">
        <v>0</v>
      </c>
      <c r="N114" s="204">
        <v>0</v>
      </c>
      <c r="O114" s="204">
        <v>0</v>
      </c>
      <c r="P114" s="204">
        <v>0</v>
      </c>
      <c r="Q114" s="204">
        <v>0</v>
      </c>
      <c r="R114" s="204">
        <v>0</v>
      </c>
      <c r="S114" s="239">
        <v>0</v>
      </c>
      <c r="T114" s="319" t="e">
        <v>#DIV/0!</v>
      </c>
      <c r="U114" s="239">
        <v>0</v>
      </c>
      <c r="V114" s="239">
        <v>0</v>
      </c>
      <c r="W114" s="239">
        <v>0</v>
      </c>
      <c r="X114" s="239">
        <v>0</v>
      </c>
      <c r="Y114" s="239">
        <v>0</v>
      </c>
      <c r="Z114" s="239">
        <v>0</v>
      </c>
    </row>
    <row r="115" spans="1:26" x14ac:dyDescent="0.3">
      <c r="A115" s="322" t="s">
        <v>530</v>
      </c>
      <c r="B115" s="204">
        <v>600</v>
      </c>
      <c r="C115" s="204">
        <v>850</v>
      </c>
      <c r="D115" s="204">
        <v>850</v>
      </c>
      <c r="E115" s="204">
        <v>600</v>
      </c>
      <c r="F115" s="204">
        <v>600</v>
      </c>
      <c r="G115" s="204">
        <v>0</v>
      </c>
      <c r="H115" s="204">
        <v>0</v>
      </c>
      <c r="I115" s="204">
        <v>0</v>
      </c>
      <c r="J115" s="204">
        <v>0</v>
      </c>
      <c r="K115" s="204">
        <v>600</v>
      </c>
      <c r="L115" s="204">
        <v>0</v>
      </c>
      <c r="M115" s="204">
        <v>0</v>
      </c>
      <c r="N115" s="204">
        <v>0</v>
      </c>
      <c r="O115" s="204">
        <v>0</v>
      </c>
      <c r="P115" s="204">
        <v>0</v>
      </c>
      <c r="Q115" s="204">
        <v>0</v>
      </c>
      <c r="R115" s="204">
        <v>0</v>
      </c>
      <c r="S115" s="239">
        <v>600</v>
      </c>
      <c r="T115" s="319">
        <v>0.70588235294117652</v>
      </c>
      <c r="U115" s="239">
        <v>250</v>
      </c>
      <c r="V115" s="239">
        <v>0</v>
      </c>
      <c r="W115" s="239">
        <v>250</v>
      </c>
      <c r="X115" s="239">
        <v>250</v>
      </c>
      <c r="Y115" s="239">
        <v>0</v>
      </c>
      <c r="Z115" s="239">
        <v>0</v>
      </c>
    </row>
    <row r="116" spans="1:26" x14ac:dyDescent="0.3">
      <c r="A116" s="322" t="s">
        <v>531</v>
      </c>
      <c r="B116" s="204">
        <v>0</v>
      </c>
      <c r="C116" s="204">
        <v>0</v>
      </c>
      <c r="D116" s="204">
        <v>0</v>
      </c>
      <c r="E116" s="204">
        <v>0</v>
      </c>
      <c r="F116" s="204">
        <v>0</v>
      </c>
      <c r="G116" s="204">
        <v>0</v>
      </c>
      <c r="H116" s="204">
        <v>0</v>
      </c>
      <c r="I116" s="204">
        <v>0</v>
      </c>
      <c r="J116" s="204">
        <v>0</v>
      </c>
      <c r="K116" s="204">
        <v>0</v>
      </c>
      <c r="L116" s="204">
        <v>0</v>
      </c>
      <c r="M116" s="204">
        <v>0</v>
      </c>
      <c r="N116" s="204">
        <v>0</v>
      </c>
      <c r="O116" s="204">
        <v>0</v>
      </c>
      <c r="P116" s="204">
        <v>0</v>
      </c>
      <c r="Q116" s="204">
        <v>0</v>
      </c>
      <c r="R116" s="204">
        <v>0</v>
      </c>
      <c r="S116" s="239">
        <v>0</v>
      </c>
      <c r="T116" s="319" t="e">
        <v>#DIV/0!</v>
      </c>
      <c r="U116" s="239">
        <v>0</v>
      </c>
      <c r="V116" s="239">
        <v>0</v>
      </c>
      <c r="W116" s="239">
        <v>0</v>
      </c>
      <c r="X116" s="239">
        <v>0</v>
      </c>
      <c r="Y116" s="239">
        <v>0</v>
      </c>
      <c r="Z116" s="239">
        <v>0</v>
      </c>
    </row>
    <row r="117" spans="1:26" x14ac:dyDescent="0.3">
      <c r="A117" s="322" t="s">
        <v>532</v>
      </c>
      <c r="B117" s="204">
        <v>0</v>
      </c>
      <c r="C117" s="204">
        <v>0</v>
      </c>
      <c r="D117" s="204">
        <v>0</v>
      </c>
      <c r="E117" s="204">
        <v>0</v>
      </c>
      <c r="F117" s="204">
        <v>0</v>
      </c>
      <c r="G117" s="204">
        <v>0</v>
      </c>
      <c r="H117" s="204">
        <v>0</v>
      </c>
      <c r="I117" s="204">
        <v>0</v>
      </c>
      <c r="J117" s="204">
        <v>0</v>
      </c>
      <c r="K117" s="204">
        <v>0</v>
      </c>
      <c r="L117" s="204">
        <v>0</v>
      </c>
      <c r="M117" s="204">
        <v>0</v>
      </c>
      <c r="N117" s="204">
        <v>0</v>
      </c>
      <c r="O117" s="204">
        <v>0</v>
      </c>
      <c r="P117" s="204">
        <v>0</v>
      </c>
      <c r="Q117" s="204">
        <v>0</v>
      </c>
      <c r="R117" s="204">
        <v>0</v>
      </c>
      <c r="S117" s="239">
        <v>0</v>
      </c>
      <c r="T117" s="319" t="e">
        <v>#DIV/0!</v>
      </c>
      <c r="U117" s="239">
        <v>0</v>
      </c>
      <c r="V117" s="239">
        <v>0</v>
      </c>
      <c r="W117" s="239">
        <v>0</v>
      </c>
      <c r="X117" s="239">
        <v>0</v>
      </c>
      <c r="Y117" s="239">
        <v>0</v>
      </c>
      <c r="Z117" s="239">
        <v>0</v>
      </c>
    </row>
    <row r="118" spans="1:26" x14ac:dyDescent="0.3">
      <c r="A118" s="322" t="s">
        <v>533</v>
      </c>
      <c r="B118" s="204">
        <v>0</v>
      </c>
      <c r="C118" s="204">
        <v>0</v>
      </c>
      <c r="D118" s="204">
        <v>0</v>
      </c>
      <c r="E118" s="204">
        <v>0</v>
      </c>
      <c r="F118" s="204">
        <v>0</v>
      </c>
      <c r="G118" s="204">
        <v>0</v>
      </c>
      <c r="H118" s="204">
        <v>0</v>
      </c>
      <c r="I118" s="204">
        <v>0</v>
      </c>
      <c r="J118" s="204">
        <v>0</v>
      </c>
      <c r="K118" s="204">
        <v>0</v>
      </c>
      <c r="L118" s="204">
        <v>0</v>
      </c>
      <c r="M118" s="204">
        <v>0</v>
      </c>
      <c r="N118" s="204">
        <v>0</v>
      </c>
      <c r="O118" s="204">
        <v>0</v>
      </c>
      <c r="P118" s="204">
        <v>0</v>
      </c>
      <c r="Q118" s="204">
        <v>0</v>
      </c>
      <c r="R118" s="204">
        <v>0</v>
      </c>
      <c r="S118" s="239">
        <v>0</v>
      </c>
      <c r="T118" s="319" t="e">
        <v>#DIV/0!</v>
      </c>
      <c r="U118" s="239">
        <v>0</v>
      </c>
      <c r="V118" s="239">
        <v>0</v>
      </c>
      <c r="W118" s="239">
        <v>0</v>
      </c>
      <c r="X118" s="239">
        <v>0</v>
      </c>
      <c r="Y118" s="239">
        <v>0</v>
      </c>
      <c r="Z118" s="239">
        <v>0</v>
      </c>
    </row>
    <row r="119" spans="1:26" x14ac:dyDescent="0.3">
      <c r="A119" s="322" t="s">
        <v>534</v>
      </c>
      <c r="B119" s="204">
        <v>0</v>
      </c>
      <c r="C119" s="204">
        <v>0</v>
      </c>
      <c r="D119" s="204">
        <v>0</v>
      </c>
      <c r="E119" s="204">
        <v>0</v>
      </c>
      <c r="F119" s="204">
        <v>0</v>
      </c>
      <c r="G119" s="204">
        <v>0</v>
      </c>
      <c r="H119" s="204">
        <v>0</v>
      </c>
      <c r="I119" s="204">
        <v>0</v>
      </c>
      <c r="J119" s="204">
        <v>0</v>
      </c>
      <c r="K119" s="204">
        <v>0</v>
      </c>
      <c r="L119" s="204">
        <v>0</v>
      </c>
      <c r="M119" s="204">
        <v>0</v>
      </c>
      <c r="N119" s="204">
        <v>0</v>
      </c>
      <c r="O119" s="204">
        <v>0</v>
      </c>
      <c r="P119" s="204">
        <v>0</v>
      </c>
      <c r="Q119" s="204">
        <v>0</v>
      </c>
      <c r="R119" s="204">
        <v>0</v>
      </c>
      <c r="S119" s="239">
        <v>0</v>
      </c>
      <c r="T119" s="319" t="e">
        <v>#DIV/0!</v>
      </c>
      <c r="U119" s="239">
        <v>0</v>
      </c>
      <c r="V119" s="239">
        <v>0</v>
      </c>
      <c r="W119" s="239">
        <v>0</v>
      </c>
      <c r="X119" s="239">
        <v>0</v>
      </c>
      <c r="Y119" s="239">
        <v>0</v>
      </c>
      <c r="Z119" s="239">
        <v>0</v>
      </c>
    </row>
    <row r="120" spans="1:26" x14ac:dyDescent="0.3">
      <c r="A120" s="314" t="s">
        <v>535</v>
      </c>
      <c r="B120" s="315">
        <v>3000</v>
      </c>
      <c r="C120" s="315">
        <v>3000</v>
      </c>
      <c r="D120" s="315">
        <v>3000</v>
      </c>
      <c r="E120" s="315">
        <v>2967</v>
      </c>
      <c r="F120" s="315">
        <v>2967</v>
      </c>
      <c r="G120" s="315">
        <v>0</v>
      </c>
      <c r="H120" s="315">
        <v>0</v>
      </c>
      <c r="I120" s="315">
        <v>0</v>
      </c>
      <c r="J120" s="315">
        <v>0</v>
      </c>
      <c r="K120" s="315">
        <v>2967</v>
      </c>
      <c r="L120" s="315">
        <v>0</v>
      </c>
      <c r="M120" s="315">
        <v>0</v>
      </c>
      <c r="N120" s="315">
        <v>0</v>
      </c>
      <c r="O120" s="315">
        <v>0</v>
      </c>
      <c r="P120" s="315">
        <v>0</v>
      </c>
      <c r="Q120" s="315">
        <v>0</v>
      </c>
      <c r="R120" s="315">
        <v>0</v>
      </c>
      <c r="S120" s="316">
        <v>2967</v>
      </c>
      <c r="T120" s="317">
        <v>0.98899999999999999</v>
      </c>
      <c r="U120" s="316">
        <v>33</v>
      </c>
      <c r="V120" s="316">
        <v>0</v>
      </c>
      <c r="W120" s="316">
        <v>33</v>
      </c>
      <c r="X120" s="316">
        <v>33</v>
      </c>
      <c r="Y120" s="316">
        <v>0</v>
      </c>
      <c r="Z120" s="316">
        <v>0</v>
      </c>
    </row>
    <row r="121" spans="1:26" x14ac:dyDescent="0.3">
      <c r="A121" s="322" t="s">
        <v>536</v>
      </c>
      <c r="B121" s="204">
        <v>0</v>
      </c>
      <c r="C121" s="204">
        <v>0</v>
      </c>
      <c r="D121" s="204">
        <v>0</v>
      </c>
      <c r="E121" s="204">
        <v>0</v>
      </c>
      <c r="F121" s="204">
        <v>0</v>
      </c>
      <c r="G121" s="204">
        <v>0</v>
      </c>
      <c r="H121" s="204">
        <v>0</v>
      </c>
      <c r="I121" s="204">
        <v>0</v>
      </c>
      <c r="J121" s="204">
        <v>0</v>
      </c>
      <c r="K121" s="204">
        <v>0</v>
      </c>
      <c r="L121" s="204">
        <v>0</v>
      </c>
      <c r="M121" s="204">
        <v>0</v>
      </c>
      <c r="N121" s="204">
        <v>0</v>
      </c>
      <c r="O121" s="204">
        <v>0</v>
      </c>
      <c r="P121" s="204">
        <v>0</v>
      </c>
      <c r="Q121" s="204">
        <v>0</v>
      </c>
      <c r="R121" s="204">
        <v>0</v>
      </c>
      <c r="S121" s="239">
        <v>0</v>
      </c>
      <c r="T121" s="319" t="e">
        <v>#DIV/0!</v>
      </c>
      <c r="U121" s="239">
        <v>0</v>
      </c>
      <c r="V121" s="239">
        <v>0</v>
      </c>
      <c r="W121" s="239">
        <v>0</v>
      </c>
      <c r="X121" s="239">
        <v>0</v>
      </c>
      <c r="Y121" s="239">
        <v>0</v>
      </c>
      <c r="Z121" s="239">
        <v>0</v>
      </c>
    </row>
    <row r="122" spans="1:26" x14ac:dyDescent="0.3">
      <c r="A122" s="322" t="s">
        <v>537</v>
      </c>
      <c r="B122" s="204">
        <v>3000</v>
      </c>
      <c r="C122" s="204">
        <v>3000</v>
      </c>
      <c r="D122" s="204">
        <v>3000</v>
      </c>
      <c r="E122" s="204">
        <v>2967</v>
      </c>
      <c r="F122" s="204">
        <v>2967</v>
      </c>
      <c r="G122" s="204">
        <v>0</v>
      </c>
      <c r="H122" s="204">
        <v>0</v>
      </c>
      <c r="I122" s="204">
        <v>0</v>
      </c>
      <c r="J122" s="204">
        <v>0</v>
      </c>
      <c r="K122" s="204">
        <v>2967</v>
      </c>
      <c r="L122" s="204">
        <v>0</v>
      </c>
      <c r="M122" s="204">
        <v>0</v>
      </c>
      <c r="N122" s="204">
        <v>0</v>
      </c>
      <c r="O122" s="204">
        <v>0</v>
      </c>
      <c r="P122" s="204">
        <v>0</v>
      </c>
      <c r="Q122" s="204">
        <v>0</v>
      </c>
      <c r="R122" s="204">
        <v>0</v>
      </c>
      <c r="S122" s="239">
        <v>2967</v>
      </c>
      <c r="T122" s="319">
        <v>0.98899999999999999</v>
      </c>
      <c r="U122" s="239">
        <v>33</v>
      </c>
      <c r="V122" s="239">
        <v>0</v>
      </c>
      <c r="W122" s="239">
        <v>33</v>
      </c>
      <c r="X122" s="239">
        <v>33</v>
      </c>
      <c r="Y122" s="239">
        <v>0</v>
      </c>
      <c r="Z122" s="239">
        <v>0</v>
      </c>
    </row>
    <row r="123" spans="1:26" x14ac:dyDescent="0.3">
      <c r="A123" s="314" t="s">
        <v>538</v>
      </c>
      <c r="B123" s="320">
        <v>0</v>
      </c>
      <c r="C123" s="320">
        <v>350</v>
      </c>
      <c r="D123" s="320">
        <v>0</v>
      </c>
      <c r="E123" s="320">
        <v>0</v>
      </c>
      <c r="F123" s="320">
        <v>0</v>
      </c>
      <c r="G123" s="320">
        <v>0</v>
      </c>
      <c r="H123" s="320">
        <v>0</v>
      </c>
      <c r="I123" s="320">
        <v>0</v>
      </c>
      <c r="J123" s="320">
        <v>0</v>
      </c>
      <c r="K123" s="320">
        <v>0</v>
      </c>
      <c r="L123" s="320">
        <v>0</v>
      </c>
      <c r="M123" s="320">
        <v>0</v>
      </c>
      <c r="N123" s="320">
        <v>0</v>
      </c>
      <c r="O123" s="320">
        <v>0</v>
      </c>
      <c r="P123" s="320">
        <v>0</v>
      </c>
      <c r="Q123" s="320">
        <v>0</v>
      </c>
      <c r="R123" s="320">
        <v>0</v>
      </c>
      <c r="S123" s="316">
        <v>0</v>
      </c>
      <c r="T123" s="317">
        <v>0</v>
      </c>
      <c r="U123" s="316">
        <v>350</v>
      </c>
      <c r="V123" s="316">
        <v>350</v>
      </c>
      <c r="W123" s="316">
        <v>350</v>
      </c>
      <c r="X123" s="316">
        <v>0</v>
      </c>
      <c r="Y123" s="316">
        <v>0</v>
      </c>
      <c r="Z123" s="316">
        <v>0</v>
      </c>
    </row>
    <row r="124" spans="1:26" x14ac:dyDescent="0.3">
      <c r="A124" s="314" t="s">
        <v>539</v>
      </c>
      <c r="B124" s="315">
        <v>80</v>
      </c>
      <c r="C124" s="315">
        <v>85</v>
      </c>
      <c r="D124" s="315">
        <v>85</v>
      </c>
      <c r="E124" s="315">
        <v>55</v>
      </c>
      <c r="F124" s="315">
        <v>55</v>
      </c>
      <c r="G124" s="315">
        <v>0</v>
      </c>
      <c r="H124" s="315">
        <v>0</v>
      </c>
      <c r="I124" s="315">
        <v>0</v>
      </c>
      <c r="J124" s="315">
        <v>0</v>
      </c>
      <c r="K124" s="315">
        <v>0</v>
      </c>
      <c r="L124" s="315">
        <v>0</v>
      </c>
      <c r="M124" s="315">
        <v>0</v>
      </c>
      <c r="N124" s="315">
        <v>55</v>
      </c>
      <c r="O124" s="315">
        <v>0</v>
      </c>
      <c r="P124" s="315">
        <v>0</v>
      </c>
      <c r="Q124" s="315">
        <v>0</v>
      </c>
      <c r="R124" s="315">
        <v>0</v>
      </c>
      <c r="S124" s="316">
        <v>55</v>
      </c>
      <c r="T124" s="317">
        <v>0.6470588235294118</v>
      </c>
      <c r="U124" s="316">
        <v>30</v>
      </c>
      <c r="V124" s="316">
        <v>0</v>
      </c>
      <c r="W124" s="316">
        <v>30</v>
      </c>
      <c r="X124" s="316">
        <v>30</v>
      </c>
      <c r="Y124" s="316">
        <v>0</v>
      </c>
      <c r="Z124" s="316">
        <v>0</v>
      </c>
    </row>
    <row r="125" spans="1:26" x14ac:dyDescent="0.3">
      <c r="A125" s="322" t="s">
        <v>540</v>
      </c>
      <c r="B125" s="204">
        <v>0</v>
      </c>
      <c r="C125" s="204">
        <v>0</v>
      </c>
      <c r="D125" s="204">
        <v>0</v>
      </c>
      <c r="E125" s="204">
        <v>0</v>
      </c>
      <c r="F125" s="204">
        <v>0</v>
      </c>
      <c r="G125" s="204">
        <v>0</v>
      </c>
      <c r="H125" s="204">
        <v>0</v>
      </c>
      <c r="I125" s="204">
        <v>0</v>
      </c>
      <c r="J125" s="204">
        <v>0</v>
      </c>
      <c r="K125" s="204">
        <v>0</v>
      </c>
      <c r="L125" s="204">
        <v>0</v>
      </c>
      <c r="M125" s="204">
        <v>0</v>
      </c>
      <c r="N125" s="204">
        <v>0</v>
      </c>
      <c r="O125" s="204">
        <v>0</v>
      </c>
      <c r="P125" s="204">
        <v>0</v>
      </c>
      <c r="Q125" s="204">
        <v>0</v>
      </c>
      <c r="R125" s="204">
        <v>0</v>
      </c>
      <c r="S125" s="239">
        <v>0</v>
      </c>
      <c r="T125" s="319" t="e">
        <v>#DIV/0!</v>
      </c>
      <c r="U125" s="239">
        <v>0</v>
      </c>
      <c r="V125" s="239">
        <v>0</v>
      </c>
      <c r="W125" s="239">
        <v>0</v>
      </c>
      <c r="X125" s="239">
        <v>0</v>
      </c>
      <c r="Y125" s="239">
        <v>0</v>
      </c>
      <c r="Z125" s="239">
        <v>0</v>
      </c>
    </row>
    <row r="126" spans="1:26" x14ac:dyDescent="0.3">
      <c r="A126" s="322" t="s">
        <v>541</v>
      </c>
      <c r="B126" s="204">
        <v>80</v>
      </c>
      <c r="C126" s="204">
        <v>85</v>
      </c>
      <c r="D126" s="204">
        <v>85</v>
      </c>
      <c r="E126" s="204">
        <v>55</v>
      </c>
      <c r="F126" s="204">
        <v>55</v>
      </c>
      <c r="G126" s="204">
        <v>0</v>
      </c>
      <c r="H126" s="204">
        <v>0</v>
      </c>
      <c r="I126" s="204">
        <v>0</v>
      </c>
      <c r="J126" s="204">
        <v>0</v>
      </c>
      <c r="K126" s="204">
        <v>0</v>
      </c>
      <c r="L126" s="204">
        <v>0</v>
      </c>
      <c r="M126" s="204">
        <v>0</v>
      </c>
      <c r="N126" s="204">
        <v>55</v>
      </c>
      <c r="O126" s="204">
        <v>0</v>
      </c>
      <c r="P126" s="204">
        <v>0</v>
      </c>
      <c r="Q126" s="204">
        <v>0</v>
      </c>
      <c r="R126" s="204">
        <v>0</v>
      </c>
      <c r="S126" s="239">
        <v>55</v>
      </c>
      <c r="T126" s="319">
        <v>0.6470588235294118</v>
      </c>
      <c r="U126" s="239">
        <v>30</v>
      </c>
      <c r="V126" s="239">
        <v>0</v>
      </c>
      <c r="W126" s="239">
        <v>30</v>
      </c>
      <c r="X126" s="239">
        <v>30</v>
      </c>
      <c r="Y126" s="239">
        <v>0</v>
      </c>
      <c r="Z126" s="239">
        <v>0</v>
      </c>
    </row>
    <row r="127" spans="1:26" x14ac:dyDescent="0.3">
      <c r="A127" s="314" t="s">
        <v>542</v>
      </c>
      <c r="B127" s="315">
        <v>0</v>
      </c>
      <c r="C127" s="315">
        <v>0</v>
      </c>
      <c r="D127" s="315">
        <v>0</v>
      </c>
      <c r="E127" s="315">
        <v>0</v>
      </c>
      <c r="F127" s="315">
        <v>0</v>
      </c>
      <c r="G127" s="315">
        <v>0</v>
      </c>
      <c r="H127" s="315">
        <v>0</v>
      </c>
      <c r="I127" s="315">
        <v>0</v>
      </c>
      <c r="J127" s="315">
        <v>0</v>
      </c>
      <c r="K127" s="315">
        <v>0</v>
      </c>
      <c r="L127" s="315">
        <v>0</v>
      </c>
      <c r="M127" s="315">
        <v>0</v>
      </c>
      <c r="N127" s="315">
        <v>0</v>
      </c>
      <c r="O127" s="315">
        <v>0</v>
      </c>
      <c r="P127" s="315">
        <v>0</v>
      </c>
      <c r="Q127" s="315">
        <v>0</v>
      </c>
      <c r="R127" s="315">
        <v>0</v>
      </c>
      <c r="S127" s="316">
        <v>0</v>
      </c>
      <c r="T127" s="317" t="e">
        <v>#DIV/0!</v>
      </c>
      <c r="U127" s="316">
        <v>0</v>
      </c>
      <c r="V127" s="316">
        <v>0</v>
      </c>
      <c r="W127" s="316">
        <v>0</v>
      </c>
      <c r="X127" s="316">
        <v>0</v>
      </c>
      <c r="Y127" s="316">
        <v>0</v>
      </c>
      <c r="Z127" s="316">
        <v>0</v>
      </c>
    </row>
    <row r="128" spans="1:26" x14ac:dyDescent="0.3">
      <c r="A128" s="322" t="s">
        <v>543</v>
      </c>
      <c r="B128" s="204">
        <v>0</v>
      </c>
      <c r="C128" s="204">
        <v>0</v>
      </c>
      <c r="D128" s="204">
        <v>0</v>
      </c>
      <c r="E128" s="204">
        <v>0</v>
      </c>
      <c r="F128" s="204">
        <v>0</v>
      </c>
      <c r="G128" s="204">
        <v>0</v>
      </c>
      <c r="H128" s="204">
        <v>0</v>
      </c>
      <c r="I128" s="204">
        <v>0</v>
      </c>
      <c r="J128" s="204">
        <v>0</v>
      </c>
      <c r="K128" s="204">
        <v>0</v>
      </c>
      <c r="L128" s="204">
        <v>0</v>
      </c>
      <c r="M128" s="204">
        <v>0</v>
      </c>
      <c r="N128" s="204">
        <v>0</v>
      </c>
      <c r="O128" s="204">
        <v>0</v>
      </c>
      <c r="P128" s="204">
        <v>0</v>
      </c>
      <c r="Q128" s="204">
        <v>0</v>
      </c>
      <c r="R128" s="204">
        <v>0</v>
      </c>
      <c r="S128" s="239">
        <v>0</v>
      </c>
      <c r="T128" s="319" t="e">
        <v>#DIV/0!</v>
      </c>
      <c r="U128" s="239">
        <v>0</v>
      </c>
      <c r="V128" s="239">
        <v>0</v>
      </c>
      <c r="W128" s="239">
        <v>0</v>
      </c>
      <c r="X128" s="239">
        <v>0</v>
      </c>
      <c r="Y128" s="239">
        <v>0</v>
      </c>
      <c r="Z128" s="239">
        <v>0</v>
      </c>
    </row>
    <row r="129" spans="1:26" x14ac:dyDescent="0.3">
      <c r="A129" s="322" t="s">
        <v>544</v>
      </c>
      <c r="B129" s="204">
        <v>0</v>
      </c>
      <c r="C129" s="204">
        <v>0</v>
      </c>
      <c r="D129" s="204">
        <v>0</v>
      </c>
      <c r="E129" s="204">
        <v>0</v>
      </c>
      <c r="F129" s="204">
        <v>0</v>
      </c>
      <c r="G129" s="204">
        <v>0</v>
      </c>
      <c r="H129" s="204">
        <v>0</v>
      </c>
      <c r="I129" s="204">
        <v>0</v>
      </c>
      <c r="J129" s="204">
        <v>0</v>
      </c>
      <c r="K129" s="204">
        <v>0</v>
      </c>
      <c r="L129" s="204">
        <v>0</v>
      </c>
      <c r="M129" s="204">
        <v>0</v>
      </c>
      <c r="N129" s="204">
        <v>0</v>
      </c>
      <c r="O129" s="204">
        <v>0</v>
      </c>
      <c r="P129" s="204">
        <v>0</v>
      </c>
      <c r="Q129" s="204">
        <v>0</v>
      </c>
      <c r="R129" s="204">
        <v>0</v>
      </c>
      <c r="S129" s="239">
        <v>0</v>
      </c>
      <c r="T129" s="319" t="e">
        <v>#DIV/0!</v>
      </c>
      <c r="U129" s="239">
        <v>0</v>
      </c>
      <c r="V129" s="239">
        <v>0</v>
      </c>
      <c r="W129" s="239">
        <v>0</v>
      </c>
      <c r="X129" s="239">
        <v>0</v>
      </c>
      <c r="Y129" s="239">
        <v>0</v>
      </c>
      <c r="Z129" s="239">
        <v>0</v>
      </c>
    </row>
    <row r="130" spans="1:26" x14ac:dyDescent="0.3">
      <c r="A130" s="314" t="s">
        <v>545</v>
      </c>
      <c r="B130" s="315">
        <v>0</v>
      </c>
      <c r="C130" s="315">
        <v>0</v>
      </c>
      <c r="D130" s="315">
        <v>0</v>
      </c>
      <c r="E130" s="315">
        <v>0</v>
      </c>
      <c r="F130" s="315">
        <v>0</v>
      </c>
      <c r="G130" s="315">
        <v>0</v>
      </c>
      <c r="H130" s="315">
        <v>0</v>
      </c>
      <c r="I130" s="315">
        <v>0</v>
      </c>
      <c r="J130" s="315">
        <v>0</v>
      </c>
      <c r="K130" s="315">
        <v>0</v>
      </c>
      <c r="L130" s="315">
        <v>0</v>
      </c>
      <c r="M130" s="315">
        <v>0</v>
      </c>
      <c r="N130" s="315">
        <v>0</v>
      </c>
      <c r="O130" s="315">
        <v>0</v>
      </c>
      <c r="P130" s="315">
        <v>0</v>
      </c>
      <c r="Q130" s="315">
        <v>0</v>
      </c>
      <c r="R130" s="315">
        <v>0</v>
      </c>
      <c r="S130" s="316">
        <v>0</v>
      </c>
      <c r="T130" s="317" t="e">
        <v>#DIV/0!</v>
      </c>
      <c r="U130" s="316">
        <v>0</v>
      </c>
      <c r="V130" s="316">
        <v>0</v>
      </c>
      <c r="W130" s="316">
        <v>0</v>
      </c>
      <c r="X130" s="316">
        <v>0</v>
      </c>
      <c r="Y130" s="316">
        <v>0</v>
      </c>
      <c r="Z130" s="316">
        <v>0</v>
      </c>
    </row>
    <row r="131" spans="1:26" x14ac:dyDescent="0.3">
      <c r="A131" s="318" t="s">
        <v>546</v>
      </c>
      <c r="B131" s="204">
        <v>0</v>
      </c>
      <c r="C131" s="204">
        <v>0</v>
      </c>
      <c r="D131" s="204">
        <v>0</v>
      </c>
      <c r="E131" s="204">
        <v>0</v>
      </c>
      <c r="F131" s="204">
        <v>0</v>
      </c>
      <c r="G131" s="204">
        <v>0</v>
      </c>
      <c r="H131" s="204">
        <v>0</v>
      </c>
      <c r="I131" s="204">
        <v>0</v>
      </c>
      <c r="J131" s="204">
        <v>0</v>
      </c>
      <c r="K131" s="204">
        <v>0</v>
      </c>
      <c r="L131" s="204">
        <v>0</v>
      </c>
      <c r="M131" s="204">
        <v>0</v>
      </c>
      <c r="N131" s="204">
        <v>0</v>
      </c>
      <c r="O131" s="204">
        <v>0</v>
      </c>
      <c r="P131" s="204">
        <v>0</v>
      </c>
      <c r="Q131" s="204">
        <v>0</v>
      </c>
      <c r="R131" s="204">
        <v>0</v>
      </c>
      <c r="S131" s="239">
        <v>0</v>
      </c>
      <c r="T131" s="319" t="e">
        <v>#DIV/0!</v>
      </c>
      <c r="U131" s="239">
        <v>0</v>
      </c>
      <c r="V131" s="239">
        <v>0</v>
      </c>
      <c r="W131" s="239">
        <v>0</v>
      </c>
      <c r="X131" s="239">
        <v>0</v>
      </c>
      <c r="Y131" s="239">
        <v>0</v>
      </c>
      <c r="Z131" s="239">
        <v>0</v>
      </c>
    </row>
    <row r="132" spans="1:26" x14ac:dyDescent="0.3">
      <c r="A132" s="318" t="s">
        <v>547</v>
      </c>
      <c r="B132" s="204">
        <v>0</v>
      </c>
      <c r="C132" s="204">
        <v>0</v>
      </c>
      <c r="D132" s="204">
        <v>0</v>
      </c>
      <c r="E132" s="204">
        <v>0</v>
      </c>
      <c r="F132" s="204">
        <v>0</v>
      </c>
      <c r="G132" s="204">
        <v>0</v>
      </c>
      <c r="H132" s="204">
        <v>0</v>
      </c>
      <c r="I132" s="204">
        <v>0</v>
      </c>
      <c r="J132" s="204">
        <v>0</v>
      </c>
      <c r="K132" s="204">
        <v>0</v>
      </c>
      <c r="L132" s="204">
        <v>0</v>
      </c>
      <c r="M132" s="204">
        <v>0</v>
      </c>
      <c r="N132" s="204">
        <v>0</v>
      </c>
      <c r="O132" s="204">
        <v>0</v>
      </c>
      <c r="P132" s="204">
        <v>0</v>
      </c>
      <c r="Q132" s="204">
        <v>0</v>
      </c>
      <c r="R132" s="204">
        <v>0</v>
      </c>
      <c r="S132" s="239">
        <v>0</v>
      </c>
      <c r="T132" s="319" t="e">
        <v>#DIV/0!</v>
      </c>
      <c r="U132" s="239">
        <v>0</v>
      </c>
      <c r="V132" s="239">
        <v>0</v>
      </c>
      <c r="W132" s="239">
        <v>0</v>
      </c>
      <c r="X132" s="239">
        <v>0</v>
      </c>
      <c r="Y132" s="239">
        <v>0</v>
      </c>
      <c r="Z132" s="239">
        <v>0</v>
      </c>
    </row>
    <row r="133" spans="1:26" x14ac:dyDescent="0.3">
      <c r="A133" s="318" t="s">
        <v>548</v>
      </c>
      <c r="B133" s="204">
        <v>0</v>
      </c>
      <c r="C133" s="204">
        <v>0</v>
      </c>
      <c r="D133" s="204">
        <v>0</v>
      </c>
      <c r="E133" s="204">
        <v>0</v>
      </c>
      <c r="F133" s="204">
        <v>0</v>
      </c>
      <c r="G133" s="204">
        <v>0</v>
      </c>
      <c r="H133" s="204">
        <v>0</v>
      </c>
      <c r="I133" s="204">
        <v>0</v>
      </c>
      <c r="J133" s="204">
        <v>0</v>
      </c>
      <c r="K133" s="204">
        <v>0</v>
      </c>
      <c r="L133" s="204">
        <v>0</v>
      </c>
      <c r="M133" s="204">
        <v>0</v>
      </c>
      <c r="N133" s="204">
        <v>0</v>
      </c>
      <c r="O133" s="204">
        <v>0</v>
      </c>
      <c r="P133" s="204">
        <v>0</v>
      </c>
      <c r="Q133" s="204">
        <v>0</v>
      </c>
      <c r="R133" s="204">
        <v>0</v>
      </c>
      <c r="S133" s="239">
        <v>0</v>
      </c>
      <c r="T133" s="319" t="e">
        <v>#DIV/0!</v>
      </c>
      <c r="U133" s="239">
        <v>0</v>
      </c>
      <c r="V133" s="239">
        <v>0</v>
      </c>
      <c r="W133" s="239">
        <v>0</v>
      </c>
      <c r="X133" s="239">
        <v>0</v>
      </c>
      <c r="Y133" s="239">
        <v>0</v>
      </c>
      <c r="Z133" s="239">
        <v>0</v>
      </c>
    </row>
    <row r="134" spans="1:26" x14ac:dyDescent="0.3">
      <c r="A134" s="314" t="s">
        <v>549</v>
      </c>
      <c r="B134" s="315">
        <v>0</v>
      </c>
      <c r="C134" s="315">
        <v>0</v>
      </c>
      <c r="D134" s="315">
        <v>0</v>
      </c>
      <c r="E134" s="315">
        <v>0</v>
      </c>
      <c r="F134" s="315">
        <v>0</v>
      </c>
      <c r="G134" s="315">
        <v>0</v>
      </c>
      <c r="H134" s="315">
        <v>0</v>
      </c>
      <c r="I134" s="315">
        <v>0</v>
      </c>
      <c r="J134" s="315">
        <v>0</v>
      </c>
      <c r="K134" s="315">
        <v>0</v>
      </c>
      <c r="L134" s="315">
        <v>0</v>
      </c>
      <c r="M134" s="315">
        <v>0</v>
      </c>
      <c r="N134" s="315">
        <v>0</v>
      </c>
      <c r="O134" s="315">
        <v>0</v>
      </c>
      <c r="P134" s="315">
        <v>0</v>
      </c>
      <c r="Q134" s="315">
        <v>0</v>
      </c>
      <c r="R134" s="315">
        <v>0</v>
      </c>
      <c r="S134" s="316">
        <v>0</v>
      </c>
      <c r="T134" s="317" t="e">
        <v>#DIV/0!</v>
      </c>
      <c r="U134" s="316">
        <v>0</v>
      </c>
      <c r="V134" s="316">
        <v>0</v>
      </c>
      <c r="W134" s="316">
        <v>0</v>
      </c>
      <c r="X134" s="316">
        <v>0</v>
      </c>
      <c r="Y134" s="316">
        <v>0</v>
      </c>
      <c r="Z134" s="316">
        <v>0</v>
      </c>
    </row>
    <row r="135" spans="1:26" x14ac:dyDescent="0.3">
      <c r="A135" s="322" t="s">
        <v>550</v>
      </c>
      <c r="B135" s="204">
        <v>0</v>
      </c>
      <c r="C135" s="204">
        <v>0</v>
      </c>
      <c r="D135" s="204">
        <v>0</v>
      </c>
      <c r="E135" s="204">
        <v>0</v>
      </c>
      <c r="F135" s="204">
        <v>0</v>
      </c>
      <c r="G135" s="204">
        <v>0</v>
      </c>
      <c r="H135" s="204">
        <v>0</v>
      </c>
      <c r="I135" s="204">
        <v>0</v>
      </c>
      <c r="J135" s="204">
        <v>0</v>
      </c>
      <c r="K135" s="204">
        <v>0</v>
      </c>
      <c r="L135" s="204">
        <v>0</v>
      </c>
      <c r="M135" s="204">
        <v>0</v>
      </c>
      <c r="N135" s="204">
        <v>0</v>
      </c>
      <c r="O135" s="204">
        <v>0</v>
      </c>
      <c r="P135" s="204">
        <v>0</v>
      </c>
      <c r="Q135" s="204">
        <v>0</v>
      </c>
      <c r="R135" s="204">
        <v>0</v>
      </c>
      <c r="S135" s="239">
        <v>0</v>
      </c>
      <c r="T135" s="319" t="e">
        <v>#DIV/0!</v>
      </c>
      <c r="U135" s="239">
        <v>0</v>
      </c>
      <c r="V135" s="239">
        <v>0</v>
      </c>
      <c r="W135" s="239">
        <v>0</v>
      </c>
      <c r="X135" s="239">
        <v>0</v>
      </c>
      <c r="Y135" s="239">
        <v>0</v>
      </c>
      <c r="Z135" s="239">
        <v>0</v>
      </c>
    </row>
    <row r="136" spans="1:26" x14ac:dyDescent="0.3">
      <c r="A136" s="322" t="s">
        <v>551</v>
      </c>
      <c r="B136" s="204">
        <v>0</v>
      </c>
      <c r="C136" s="204">
        <v>0</v>
      </c>
      <c r="D136" s="204">
        <v>0</v>
      </c>
      <c r="E136" s="204">
        <v>0</v>
      </c>
      <c r="F136" s="204">
        <v>0</v>
      </c>
      <c r="G136" s="204">
        <v>0</v>
      </c>
      <c r="H136" s="204">
        <v>0</v>
      </c>
      <c r="I136" s="204">
        <v>0</v>
      </c>
      <c r="J136" s="204">
        <v>0</v>
      </c>
      <c r="K136" s="204">
        <v>0</v>
      </c>
      <c r="L136" s="204">
        <v>0</v>
      </c>
      <c r="M136" s="204">
        <v>0</v>
      </c>
      <c r="N136" s="204">
        <v>0</v>
      </c>
      <c r="O136" s="204">
        <v>0</v>
      </c>
      <c r="P136" s="204">
        <v>0</v>
      </c>
      <c r="Q136" s="204">
        <v>0</v>
      </c>
      <c r="R136" s="204">
        <v>0</v>
      </c>
      <c r="S136" s="239">
        <v>0</v>
      </c>
      <c r="T136" s="319" t="e">
        <v>#DIV/0!</v>
      </c>
      <c r="U136" s="239">
        <v>0</v>
      </c>
      <c r="V136" s="239">
        <v>0</v>
      </c>
      <c r="W136" s="239">
        <v>0</v>
      </c>
      <c r="X136" s="239">
        <v>0</v>
      </c>
      <c r="Y136" s="239">
        <v>0</v>
      </c>
      <c r="Z136" s="239">
        <v>0</v>
      </c>
    </row>
    <row r="137" spans="1:26" x14ac:dyDescent="0.3">
      <c r="A137" s="322" t="s">
        <v>552</v>
      </c>
      <c r="B137" s="204">
        <v>0</v>
      </c>
      <c r="C137" s="204">
        <v>0</v>
      </c>
      <c r="D137" s="204">
        <v>0</v>
      </c>
      <c r="E137" s="204">
        <v>0</v>
      </c>
      <c r="F137" s="204">
        <v>0</v>
      </c>
      <c r="G137" s="204">
        <v>0</v>
      </c>
      <c r="H137" s="204">
        <v>0</v>
      </c>
      <c r="I137" s="204">
        <v>0</v>
      </c>
      <c r="J137" s="204">
        <v>0</v>
      </c>
      <c r="K137" s="204">
        <v>0</v>
      </c>
      <c r="L137" s="204">
        <v>0</v>
      </c>
      <c r="M137" s="204">
        <v>0</v>
      </c>
      <c r="N137" s="204">
        <v>0</v>
      </c>
      <c r="O137" s="204">
        <v>0</v>
      </c>
      <c r="P137" s="204">
        <v>0</v>
      </c>
      <c r="Q137" s="204">
        <v>0</v>
      </c>
      <c r="R137" s="204">
        <v>0</v>
      </c>
      <c r="S137" s="239">
        <v>0</v>
      </c>
      <c r="T137" s="319" t="e">
        <v>#DIV/0!</v>
      </c>
      <c r="U137" s="239">
        <v>0</v>
      </c>
      <c r="V137" s="239">
        <v>0</v>
      </c>
      <c r="W137" s="239">
        <v>0</v>
      </c>
      <c r="X137" s="239">
        <v>0</v>
      </c>
      <c r="Y137" s="239">
        <v>0</v>
      </c>
      <c r="Z137" s="239">
        <v>0</v>
      </c>
    </row>
    <row r="138" spans="1:26" x14ac:dyDescent="0.3">
      <c r="A138" s="322" t="s">
        <v>553</v>
      </c>
      <c r="B138" s="204">
        <v>0</v>
      </c>
      <c r="C138" s="204">
        <v>0</v>
      </c>
      <c r="D138" s="204">
        <v>0</v>
      </c>
      <c r="E138" s="204">
        <v>0</v>
      </c>
      <c r="F138" s="204">
        <v>0</v>
      </c>
      <c r="G138" s="204">
        <v>0</v>
      </c>
      <c r="H138" s="204">
        <v>0</v>
      </c>
      <c r="I138" s="204">
        <v>0</v>
      </c>
      <c r="J138" s="204">
        <v>0</v>
      </c>
      <c r="K138" s="204">
        <v>0</v>
      </c>
      <c r="L138" s="204">
        <v>0</v>
      </c>
      <c r="M138" s="204">
        <v>0</v>
      </c>
      <c r="N138" s="204">
        <v>0</v>
      </c>
      <c r="O138" s="204">
        <v>0</v>
      </c>
      <c r="P138" s="204">
        <v>0</v>
      </c>
      <c r="Q138" s="204">
        <v>0</v>
      </c>
      <c r="R138" s="204">
        <v>0</v>
      </c>
      <c r="S138" s="239">
        <v>0</v>
      </c>
      <c r="T138" s="319" t="e">
        <v>#DIV/0!</v>
      </c>
      <c r="U138" s="239">
        <v>0</v>
      </c>
      <c r="V138" s="239">
        <v>0</v>
      </c>
      <c r="W138" s="239">
        <v>0</v>
      </c>
      <c r="X138" s="239">
        <v>0</v>
      </c>
      <c r="Y138" s="239">
        <v>0</v>
      </c>
      <c r="Z138" s="239">
        <v>0</v>
      </c>
    </row>
    <row r="139" spans="1:26" x14ac:dyDescent="0.3">
      <c r="A139" s="322" t="s">
        <v>554</v>
      </c>
      <c r="B139" s="204">
        <v>0</v>
      </c>
      <c r="C139" s="204">
        <v>0</v>
      </c>
      <c r="D139" s="204">
        <v>0</v>
      </c>
      <c r="E139" s="204">
        <v>0</v>
      </c>
      <c r="F139" s="204">
        <v>0</v>
      </c>
      <c r="G139" s="204">
        <v>0</v>
      </c>
      <c r="H139" s="204">
        <v>0</v>
      </c>
      <c r="I139" s="204">
        <v>0</v>
      </c>
      <c r="J139" s="204">
        <v>0</v>
      </c>
      <c r="K139" s="204">
        <v>0</v>
      </c>
      <c r="L139" s="204">
        <v>0</v>
      </c>
      <c r="M139" s="204">
        <v>0</v>
      </c>
      <c r="N139" s="204">
        <v>0</v>
      </c>
      <c r="O139" s="204">
        <v>0</v>
      </c>
      <c r="P139" s="204">
        <v>0</v>
      </c>
      <c r="Q139" s="204">
        <v>0</v>
      </c>
      <c r="R139" s="204">
        <v>0</v>
      </c>
      <c r="S139" s="239">
        <v>0</v>
      </c>
      <c r="T139" s="319" t="e">
        <v>#DIV/0!</v>
      </c>
      <c r="U139" s="239">
        <v>0</v>
      </c>
      <c r="V139" s="239">
        <v>0</v>
      </c>
      <c r="W139" s="239">
        <v>0</v>
      </c>
      <c r="X139" s="239">
        <v>0</v>
      </c>
      <c r="Y139" s="239">
        <v>0</v>
      </c>
      <c r="Z139" s="239">
        <v>0</v>
      </c>
    </row>
    <row r="140" spans="1:26" x14ac:dyDescent="0.3">
      <c r="A140" s="322" t="s">
        <v>555</v>
      </c>
      <c r="B140" s="204">
        <v>0</v>
      </c>
      <c r="C140" s="204">
        <v>0</v>
      </c>
      <c r="D140" s="204">
        <v>0</v>
      </c>
      <c r="E140" s="204">
        <v>0</v>
      </c>
      <c r="F140" s="204">
        <v>0</v>
      </c>
      <c r="G140" s="204">
        <v>0</v>
      </c>
      <c r="H140" s="204">
        <v>0</v>
      </c>
      <c r="I140" s="204">
        <v>0</v>
      </c>
      <c r="J140" s="204">
        <v>0</v>
      </c>
      <c r="K140" s="204">
        <v>0</v>
      </c>
      <c r="L140" s="204">
        <v>0</v>
      </c>
      <c r="M140" s="204">
        <v>0</v>
      </c>
      <c r="N140" s="204">
        <v>0</v>
      </c>
      <c r="O140" s="204">
        <v>0</v>
      </c>
      <c r="P140" s="204">
        <v>0</v>
      </c>
      <c r="Q140" s="204">
        <v>0</v>
      </c>
      <c r="R140" s="204">
        <v>0</v>
      </c>
      <c r="S140" s="239">
        <v>0</v>
      </c>
      <c r="T140" s="319" t="e">
        <v>#DIV/0!</v>
      </c>
      <c r="U140" s="239">
        <v>0</v>
      </c>
      <c r="V140" s="239">
        <v>0</v>
      </c>
      <c r="W140" s="239">
        <v>0</v>
      </c>
      <c r="X140" s="239">
        <v>0</v>
      </c>
      <c r="Y140" s="239">
        <v>0</v>
      </c>
      <c r="Z140" s="239">
        <v>0</v>
      </c>
    </row>
    <row r="141" spans="1:26" x14ac:dyDescent="0.3">
      <c r="A141" s="322" t="s">
        <v>556</v>
      </c>
      <c r="B141" s="204">
        <v>0</v>
      </c>
      <c r="C141" s="204">
        <v>0</v>
      </c>
      <c r="D141" s="204">
        <v>0</v>
      </c>
      <c r="E141" s="204">
        <v>0</v>
      </c>
      <c r="F141" s="204">
        <v>0</v>
      </c>
      <c r="G141" s="204">
        <v>0</v>
      </c>
      <c r="H141" s="204">
        <v>0</v>
      </c>
      <c r="I141" s="204">
        <v>0</v>
      </c>
      <c r="J141" s="204">
        <v>0</v>
      </c>
      <c r="K141" s="204">
        <v>0</v>
      </c>
      <c r="L141" s="204">
        <v>0</v>
      </c>
      <c r="M141" s="204">
        <v>0</v>
      </c>
      <c r="N141" s="204">
        <v>0</v>
      </c>
      <c r="O141" s="204">
        <v>0</v>
      </c>
      <c r="P141" s="204">
        <v>0</v>
      </c>
      <c r="Q141" s="204">
        <v>0</v>
      </c>
      <c r="R141" s="204">
        <v>0</v>
      </c>
      <c r="S141" s="239">
        <v>0</v>
      </c>
      <c r="T141" s="319" t="e">
        <v>#DIV/0!</v>
      </c>
      <c r="U141" s="239">
        <v>0</v>
      </c>
      <c r="V141" s="239">
        <v>0</v>
      </c>
      <c r="W141" s="239">
        <v>0</v>
      </c>
      <c r="X141" s="239">
        <v>0</v>
      </c>
      <c r="Y141" s="239">
        <v>0</v>
      </c>
      <c r="Z141" s="239">
        <v>0</v>
      </c>
    </row>
    <row r="142" spans="1:26" x14ac:dyDescent="0.3">
      <c r="A142" s="314" t="s">
        <v>557</v>
      </c>
      <c r="B142" s="320">
        <v>0</v>
      </c>
      <c r="C142" s="320">
        <v>0</v>
      </c>
      <c r="D142" s="320">
        <v>0</v>
      </c>
      <c r="E142" s="320">
        <v>0</v>
      </c>
      <c r="F142" s="320">
        <v>0</v>
      </c>
      <c r="G142" s="320">
        <v>0</v>
      </c>
      <c r="H142" s="320">
        <v>0</v>
      </c>
      <c r="I142" s="320">
        <v>0</v>
      </c>
      <c r="J142" s="320">
        <v>0</v>
      </c>
      <c r="K142" s="320">
        <v>0</v>
      </c>
      <c r="L142" s="320">
        <v>0</v>
      </c>
      <c r="M142" s="320">
        <v>0</v>
      </c>
      <c r="N142" s="320">
        <v>0</v>
      </c>
      <c r="O142" s="320">
        <v>0</v>
      </c>
      <c r="P142" s="320">
        <v>0</v>
      </c>
      <c r="Q142" s="320">
        <v>0</v>
      </c>
      <c r="R142" s="320">
        <v>0</v>
      </c>
      <c r="S142" s="316">
        <v>0</v>
      </c>
      <c r="T142" s="317" t="e">
        <v>#DIV/0!</v>
      </c>
      <c r="U142" s="316">
        <v>0</v>
      </c>
      <c r="V142" s="316">
        <v>0</v>
      </c>
      <c r="W142" s="316">
        <v>0</v>
      </c>
      <c r="X142" s="316">
        <v>0</v>
      </c>
      <c r="Y142" s="316">
        <v>0</v>
      </c>
      <c r="Z142" s="316">
        <v>0</v>
      </c>
    </row>
    <row r="143" spans="1:26" x14ac:dyDescent="0.3">
      <c r="A143" s="314" t="s">
        <v>558</v>
      </c>
      <c r="B143" s="320">
        <v>100</v>
      </c>
      <c r="C143" s="320">
        <v>100</v>
      </c>
      <c r="D143" s="320">
        <v>100</v>
      </c>
      <c r="E143" s="320">
        <v>0</v>
      </c>
      <c r="F143" s="320">
        <v>0</v>
      </c>
      <c r="G143" s="320">
        <v>0</v>
      </c>
      <c r="H143" s="320">
        <v>0</v>
      </c>
      <c r="I143" s="320">
        <v>0</v>
      </c>
      <c r="J143" s="320">
        <v>0</v>
      </c>
      <c r="K143" s="320">
        <v>0</v>
      </c>
      <c r="L143" s="320">
        <v>0</v>
      </c>
      <c r="M143" s="320">
        <v>0</v>
      </c>
      <c r="N143" s="320">
        <v>0</v>
      </c>
      <c r="O143" s="320">
        <v>0</v>
      </c>
      <c r="P143" s="320">
        <v>0</v>
      </c>
      <c r="Q143" s="320">
        <v>0</v>
      </c>
      <c r="R143" s="320">
        <v>0</v>
      </c>
      <c r="S143" s="316">
        <v>0</v>
      </c>
      <c r="T143" s="317">
        <v>0</v>
      </c>
      <c r="U143" s="316">
        <v>100</v>
      </c>
      <c r="V143" s="316">
        <v>0</v>
      </c>
      <c r="W143" s="316">
        <v>100</v>
      </c>
      <c r="X143" s="316">
        <v>100</v>
      </c>
      <c r="Y143" s="316">
        <v>0</v>
      </c>
      <c r="Z143" s="316">
        <v>0</v>
      </c>
    </row>
    <row r="144" spans="1:26" x14ac:dyDescent="0.3">
      <c r="A144" s="314" t="s">
        <v>559</v>
      </c>
      <c r="B144" s="315">
        <v>2015000</v>
      </c>
      <c r="C144" s="315">
        <v>2004196</v>
      </c>
      <c r="D144" s="315">
        <v>99196</v>
      </c>
      <c r="E144" s="315">
        <v>10683</v>
      </c>
      <c r="F144" s="315">
        <v>733</v>
      </c>
      <c r="G144" s="315">
        <v>6</v>
      </c>
      <c r="H144" s="315">
        <v>102</v>
      </c>
      <c r="I144" s="315">
        <v>22</v>
      </c>
      <c r="J144" s="315">
        <v>37</v>
      </c>
      <c r="K144" s="315">
        <v>258</v>
      </c>
      <c r="L144" s="315">
        <v>52</v>
      </c>
      <c r="M144" s="315">
        <v>211.995</v>
      </c>
      <c r="N144" s="315">
        <v>22</v>
      </c>
      <c r="O144" s="315">
        <v>22</v>
      </c>
      <c r="P144" s="315">
        <v>0</v>
      </c>
      <c r="Q144" s="315">
        <v>0</v>
      </c>
      <c r="R144" s="315">
        <v>0</v>
      </c>
      <c r="S144" s="316">
        <v>732.995</v>
      </c>
      <c r="T144" s="317">
        <v>3.6573019804450266E-4</v>
      </c>
      <c r="U144" s="316">
        <v>2003463.0049999999</v>
      </c>
      <c r="V144" s="316">
        <v>1905000</v>
      </c>
      <c r="W144" s="316">
        <v>1993513</v>
      </c>
      <c r="X144" s="316">
        <v>88513</v>
      </c>
      <c r="Y144" s="316">
        <v>9950</v>
      </c>
      <c r="Z144" s="316">
        <v>4.9999999999954525E-3</v>
      </c>
    </row>
    <row r="145" spans="1:26" x14ac:dyDescent="0.3">
      <c r="A145" s="322" t="s">
        <v>560</v>
      </c>
      <c r="B145" s="204">
        <v>15000</v>
      </c>
      <c r="C145" s="204">
        <v>4196</v>
      </c>
      <c r="D145" s="204">
        <v>4196</v>
      </c>
      <c r="E145" s="204">
        <v>733</v>
      </c>
      <c r="F145" s="204">
        <v>733</v>
      </c>
      <c r="G145" s="204">
        <v>6</v>
      </c>
      <c r="H145" s="204">
        <v>102</v>
      </c>
      <c r="I145" s="204">
        <v>22</v>
      </c>
      <c r="J145" s="204">
        <v>37</v>
      </c>
      <c r="K145" s="204">
        <v>258</v>
      </c>
      <c r="L145" s="204">
        <v>52</v>
      </c>
      <c r="M145" s="204">
        <v>211.995</v>
      </c>
      <c r="N145" s="204">
        <v>22</v>
      </c>
      <c r="O145" s="204">
        <v>22</v>
      </c>
      <c r="P145" s="204">
        <v>0</v>
      </c>
      <c r="Q145" s="204">
        <v>0</v>
      </c>
      <c r="R145" s="204">
        <v>0</v>
      </c>
      <c r="S145" s="239">
        <v>732.995</v>
      </c>
      <c r="T145" s="319">
        <v>0.1746889895138227</v>
      </c>
      <c r="U145" s="239">
        <v>3463.0050000000001</v>
      </c>
      <c r="V145" s="239">
        <v>0</v>
      </c>
      <c r="W145" s="239">
        <v>3463</v>
      </c>
      <c r="X145" s="239">
        <v>3463</v>
      </c>
      <c r="Y145" s="239">
        <v>0</v>
      </c>
      <c r="Z145" s="239">
        <v>4.9999999999954525E-3</v>
      </c>
    </row>
    <row r="146" spans="1:26" x14ac:dyDescent="0.3">
      <c r="A146" s="322" t="s">
        <v>561</v>
      </c>
      <c r="B146" s="204">
        <v>0</v>
      </c>
      <c r="C146" s="204">
        <v>0</v>
      </c>
      <c r="D146" s="204">
        <v>0</v>
      </c>
      <c r="E146" s="204">
        <v>0</v>
      </c>
      <c r="F146" s="204">
        <v>0</v>
      </c>
      <c r="G146" s="204">
        <v>0</v>
      </c>
      <c r="H146" s="204">
        <v>0</v>
      </c>
      <c r="I146" s="204">
        <v>0</v>
      </c>
      <c r="J146" s="204">
        <v>0</v>
      </c>
      <c r="K146" s="204">
        <v>0</v>
      </c>
      <c r="L146" s="204">
        <v>0</v>
      </c>
      <c r="M146" s="204">
        <v>0</v>
      </c>
      <c r="N146" s="204">
        <v>0</v>
      </c>
      <c r="O146" s="204">
        <v>0</v>
      </c>
      <c r="P146" s="204">
        <v>0</v>
      </c>
      <c r="Q146" s="204">
        <v>0</v>
      </c>
      <c r="R146" s="204">
        <v>0</v>
      </c>
      <c r="S146" s="239">
        <v>0</v>
      </c>
      <c r="T146" s="319" t="e">
        <v>#DIV/0!</v>
      </c>
      <c r="U146" s="239">
        <v>0</v>
      </c>
      <c r="V146" s="239">
        <v>0</v>
      </c>
      <c r="W146" s="239">
        <v>0</v>
      </c>
      <c r="X146" s="239">
        <v>0</v>
      </c>
      <c r="Y146" s="239">
        <v>0</v>
      </c>
      <c r="Z146" s="239">
        <v>0</v>
      </c>
    </row>
    <row r="147" spans="1:26" x14ac:dyDescent="0.3">
      <c r="A147" s="322" t="s">
        <v>562</v>
      </c>
      <c r="B147" s="204">
        <v>0</v>
      </c>
      <c r="C147" s="204">
        <v>0</v>
      </c>
      <c r="D147" s="204">
        <v>0</v>
      </c>
      <c r="E147" s="204">
        <v>0</v>
      </c>
      <c r="F147" s="204">
        <v>0</v>
      </c>
      <c r="G147" s="204">
        <v>0</v>
      </c>
      <c r="H147" s="204">
        <v>0</v>
      </c>
      <c r="I147" s="204">
        <v>0</v>
      </c>
      <c r="J147" s="204">
        <v>0</v>
      </c>
      <c r="K147" s="204">
        <v>0</v>
      </c>
      <c r="L147" s="204">
        <v>0</v>
      </c>
      <c r="M147" s="204">
        <v>0</v>
      </c>
      <c r="N147" s="204">
        <v>0</v>
      </c>
      <c r="O147" s="204">
        <v>0</v>
      </c>
      <c r="P147" s="204">
        <v>0</v>
      </c>
      <c r="Q147" s="204">
        <v>0</v>
      </c>
      <c r="R147" s="204">
        <v>0</v>
      </c>
      <c r="S147" s="239">
        <v>0</v>
      </c>
      <c r="T147" s="319" t="e">
        <v>#DIV/0!</v>
      </c>
      <c r="U147" s="239">
        <v>0</v>
      </c>
      <c r="V147" s="239">
        <v>0</v>
      </c>
      <c r="W147" s="239">
        <v>0</v>
      </c>
      <c r="X147" s="239">
        <v>0</v>
      </c>
      <c r="Y147" s="239">
        <v>0</v>
      </c>
      <c r="Z147" s="239">
        <v>0</v>
      </c>
    </row>
    <row r="148" spans="1:26" x14ac:dyDescent="0.3">
      <c r="A148" s="322" t="s">
        <v>563</v>
      </c>
      <c r="B148" s="204">
        <v>0</v>
      </c>
      <c r="C148" s="204">
        <v>0</v>
      </c>
      <c r="D148" s="204">
        <v>0</v>
      </c>
      <c r="E148" s="204">
        <v>0</v>
      </c>
      <c r="F148" s="204">
        <v>0</v>
      </c>
      <c r="G148" s="204">
        <v>0</v>
      </c>
      <c r="H148" s="204">
        <v>0</v>
      </c>
      <c r="I148" s="204">
        <v>0</v>
      </c>
      <c r="J148" s="204">
        <v>0</v>
      </c>
      <c r="K148" s="204">
        <v>0</v>
      </c>
      <c r="L148" s="204">
        <v>0</v>
      </c>
      <c r="M148" s="204">
        <v>0</v>
      </c>
      <c r="N148" s="204">
        <v>0</v>
      </c>
      <c r="O148" s="204">
        <v>0</v>
      </c>
      <c r="P148" s="204">
        <v>0</v>
      </c>
      <c r="Q148" s="204">
        <v>0</v>
      </c>
      <c r="R148" s="204">
        <v>0</v>
      </c>
      <c r="S148" s="239">
        <v>0</v>
      </c>
      <c r="T148" s="319" t="e">
        <v>#DIV/0!</v>
      </c>
      <c r="U148" s="239">
        <v>0</v>
      </c>
      <c r="V148" s="239">
        <v>0</v>
      </c>
      <c r="W148" s="239">
        <v>0</v>
      </c>
      <c r="X148" s="239">
        <v>0</v>
      </c>
      <c r="Y148" s="239">
        <v>0</v>
      </c>
      <c r="Z148" s="239">
        <v>0</v>
      </c>
    </row>
    <row r="149" spans="1:26" x14ac:dyDescent="0.3">
      <c r="A149" s="322" t="s">
        <v>564</v>
      </c>
      <c r="B149" s="204">
        <v>0</v>
      </c>
      <c r="C149" s="204">
        <v>0</v>
      </c>
      <c r="D149" s="204">
        <v>0</v>
      </c>
      <c r="E149" s="204">
        <v>0</v>
      </c>
      <c r="F149" s="204">
        <v>0</v>
      </c>
      <c r="G149" s="204">
        <v>0</v>
      </c>
      <c r="H149" s="204">
        <v>0</v>
      </c>
      <c r="I149" s="204">
        <v>0</v>
      </c>
      <c r="J149" s="204">
        <v>0</v>
      </c>
      <c r="K149" s="204">
        <v>0</v>
      </c>
      <c r="L149" s="204">
        <v>0</v>
      </c>
      <c r="M149" s="204">
        <v>0</v>
      </c>
      <c r="N149" s="204">
        <v>0</v>
      </c>
      <c r="O149" s="204">
        <v>0</v>
      </c>
      <c r="P149" s="204">
        <v>0</v>
      </c>
      <c r="Q149" s="204">
        <v>0</v>
      </c>
      <c r="R149" s="204">
        <v>0</v>
      </c>
      <c r="S149" s="239">
        <v>0</v>
      </c>
      <c r="T149" s="319" t="e">
        <v>#DIV/0!</v>
      </c>
      <c r="U149" s="239">
        <v>0</v>
      </c>
      <c r="V149" s="239">
        <v>0</v>
      </c>
      <c r="W149" s="239">
        <v>0</v>
      </c>
      <c r="X149" s="239">
        <v>0</v>
      </c>
      <c r="Y149" s="239">
        <v>0</v>
      </c>
      <c r="Z149" s="239">
        <v>0</v>
      </c>
    </row>
    <row r="150" spans="1:26" x14ac:dyDescent="0.3">
      <c r="A150" s="322" t="s">
        <v>565</v>
      </c>
      <c r="B150" s="204">
        <v>2000000</v>
      </c>
      <c r="C150" s="204">
        <v>2000000</v>
      </c>
      <c r="D150" s="204">
        <v>95000</v>
      </c>
      <c r="E150" s="204">
        <v>9950</v>
      </c>
      <c r="F150" s="204">
        <v>0</v>
      </c>
      <c r="G150" s="204">
        <v>0</v>
      </c>
      <c r="H150" s="204">
        <v>0</v>
      </c>
      <c r="I150" s="204">
        <v>0</v>
      </c>
      <c r="J150" s="204">
        <v>0</v>
      </c>
      <c r="K150" s="204">
        <v>0</v>
      </c>
      <c r="L150" s="204">
        <v>0</v>
      </c>
      <c r="M150" s="204">
        <v>0</v>
      </c>
      <c r="N150" s="204">
        <v>0</v>
      </c>
      <c r="O150" s="204">
        <v>0</v>
      </c>
      <c r="P150" s="204">
        <v>0</v>
      </c>
      <c r="Q150" s="204">
        <v>0</v>
      </c>
      <c r="R150" s="204">
        <v>0</v>
      </c>
      <c r="S150" s="239">
        <v>0</v>
      </c>
      <c r="T150" s="319">
        <v>0</v>
      </c>
      <c r="U150" s="239">
        <v>2000000</v>
      </c>
      <c r="V150" s="239">
        <v>1905000</v>
      </c>
      <c r="W150" s="239">
        <v>1990050</v>
      </c>
      <c r="X150" s="239">
        <v>85050</v>
      </c>
      <c r="Y150" s="239">
        <v>9950</v>
      </c>
      <c r="Z150" s="239">
        <v>0</v>
      </c>
    </row>
    <row r="151" spans="1:26" x14ac:dyDescent="0.3">
      <c r="A151" s="314" t="s">
        <v>566</v>
      </c>
      <c r="B151" s="320">
        <v>0</v>
      </c>
      <c r="C151" s="320">
        <v>0</v>
      </c>
      <c r="D151" s="320">
        <v>0</v>
      </c>
      <c r="E151" s="320">
        <v>0</v>
      </c>
      <c r="F151" s="320">
        <v>0</v>
      </c>
      <c r="G151" s="320">
        <v>0</v>
      </c>
      <c r="H151" s="320">
        <v>0</v>
      </c>
      <c r="I151" s="320">
        <v>0</v>
      </c>
      <c r="J151" s="320">
        <v>0</v>
      </c>
      <c r="K151" s="320">
        <v>0</v>
      </c>
      <c r="L151" s="320">
        <v>0</v>
      </c>
      <c r="M151" s="320">
        <v>0</v>
      </c>
      <c r="N151" s="320">
        <v>0</v>
      </c>
      <c r="O151" s="320">
        <v>0</v>
      </c>
      <c r="P151" s="320">
        <v>0</v>
      </c>
      <c r="Q151" s="320">
        <v>0</v>
      </c>
      <c r="R151" s="320">
        <v>0</v>
      </c>
      <c r="S151" s="316">
        <v>0</v>
      </c>
      <c r="T151" s="317" t="e">
        <v>#DIV/0!</v>
      </c>
      <c r="U151" s="316">
        <v>0</v>
      </c>
      <c r="V151" s="316">
        <v>0</v>
      </c>
      <c r="W151" s="316">
        <v>0</v>
      </c>
      <c r="X151" s="316">
        <v>0</v>
      </c>
      <c r="Y151" s="316">
        <v>0</v>
      </c>
      <c r="Z151" s="316">
        <v>0</v>
      </c>
    </row>
    <row r="152" spans="1:26" x14ac:dyDescent="0.3">
      <c r="A152" s="314" t="s">
        <v>567</v>
      </c>
      <c r="B152" s="320">
        <v>0</v>
      </c>
      <c r="C152" s="320">
        <v>0</v>
      </c>
      <c r="D152" s="320">
        <v>0</v>
      </c>
      <c r="E152" s="320">
        <v>0</v>
      </c>
      <c r="F152" s="320">
        <v>0</v>
      </c>
      <c r="G152" s="320">
        <v>0</v>
      </c>
      <c r="H152" s="320">
        <v>0</v>
      </c>
      <c r="I152" s="320">
        <v>0</v>
      </c>
      <c r="J152" s="320">
        <v>0</v>
      </c>
      <c r="K152" s="320">
        <v>0</v>
      </c>
      <c r="L152" s="320">
        <v>0</v>
      </c>
      <c r="M152" s="320">
        <v>0</v>
      </c>
      <c r="N152" s="320">
        <v>0</v>
      </c>
      <c r="O152" s="320">
        <v>0</v>
      </c>
      <c r="P152" s="320">
        <v>0</v>
      </c>
      <c r="Q152" s="320">
        <v>0</v>
      </c>
      <c r="R152" s="320">
        <v>0</v>
      </c>
      <c r="S152" s="316">
        <v>0</v>
      </c>
      <c r="T152" s="317" t="e">
        <v>#DIV/0!</v>
      </c>
      <c r="U152" s="316">
        <v>0</v>
      </c>
      <c r="V152" s="316">
        <v>0</v>
      </c>
      <c r="W152" s="316">
        <v>0</v>
      </c>
      <c r="X152" s="316">
        <v>0</v>
      </c>
      <c r="Y152" s="316">
        <v>0</v>
      </c>
      <c r="Z152" s="316">
        <v>0</v>
      </c>
    </row>
    <row r="153" spans="1:26" x14ac:dyDescent="0.3">
      <c r="A153" s="314" t="s">
        <v>568</v>
      </c>
      <c r="B153" s="315">
        <v>0</v>
      </c>
      <c r="C153" s="315">
        <v>0</v>
      </c>
      <c r="D153" s="315">
        <v>0</v>
      </c>
      <c r="E153" s="315">
        <v>0</v>
      </c>
      <c r="F153" s="315">
        <v>0</v>
      </c>
      <c r="G153" s="315">
        <v>0</v>
      </c>
      <c r="H153" s="315">
        <v>0</v>
      </c>
      <c r="I153" s="315">
        <v>0</v>
      </c>
      <c r="J153" s="315">
        <v>0</v>
      </c>
      <c r="K153" s="315">
        <v>0</v>
      </c>
      <c r="L153" s="315">
        <v>0</v>
      </c>
      <c r="M153" s="315">
        <v>0</v>
      </c>
      <c r="N153" s="315">
        <v>0</v>
      </c>
      <c r="O153" s="315">
        <v>0</v>
      </c>
      <c r="P153" s="315">
        <v>0</v>
      </c>
      <c r="Q153" s="315">
        <v>0</v>
      </c>
      <c r="R153" s="315">
        <v>0</v>
      </c>
      <c r="S153" s="316">
        <v>0</v>
      </c>
      <c r="T153" s="317" t="e">
        <v>#DIV/0!</v>
      </c>
      <c r="U153" s="316">
        <v>0</v>
      </c>
      <c r="V153" s="316">
        <v>0</v>
      </c>
      <c r="W153" s="316">
        <v>0</v>
      </c>
      <c r="X153" s="316">
        <v>0</v>
      </c>
      <c r="Y153" s="316">
        <v>0</v>
      </c>
      <c r="Z153" s="316">
        <v>0</v>
      </c>
    </row>
    <row r="154" spans="1:26" x14ac:dyDescent="0.3">
      <c r="A154" s="322" t="s">
        <v>569</v>
      </c>
      <c r="B154" s="204">
        <v>0</v>
      </c>
      <c r="C154" s="204">
        <v>0</v>
      </c>
      <c r="D154" s="204">
        <v>0</v>
      </c>
      <c r="E154" s="204">
        <v>0</v>
      </c>
      <c r="F154" s="204">
        <v>0</v>
      </c>
      <c r="G154" s="204">
        <v>0</v>
      </c>
      <c r="H154" s="204">
        <v>0</v>
      </c>
      <c r="I154" s="204">
        <v>0</v>
      </c>
      <c r="J154" s="204">
        <v>0</v>
      </c>
      <c r="K154" s="204">
        <v>0</v>
      </c>
      <c r="L154" s="204">
        <v>0</v>
      </c>
      <c r="M154" s="204">
        <v>0</v>
      </c>
      <c r="N154" s="204">
        <v>0</v>
      </c>
      <c r="O154" s="204">
        <v>0</v>
      </c>
      <c r="P154" s="204">
        <v>0</v>
      </c>
      <c r="Q154" s="204">
        <v>0</v>
      </c>
      <c r="R154" s="204">
        <v>0</v>
      </c>
      <c r="S154" s="239">
        <v>0</v>
      </c>
      <c r="T154" s="319" t="e">
        <v>#DIV/0!</v>
      </c>
      <c r="U154" s="239">
        <v>0</v>
      </c>
      <c r="V154" s="239">
        <v>0</v>
      </c>
      <c r="W154" s="239">
        <v>0</v>
      </c>
      <c r="X154" s="239">
        <v>0</v>
      </c>
      <c r="Y154" s="239">
        <v>0</v>
      </c>
      <c r="Z154" s="239">
        <v>0</v>
      </c>
    </row>
    <row r="155" spans="1:26" x14ac:dyDescent="0.3">
      <c r="A155" s="322" t="s">
        <v>570</v>
      </c>
      <c r="B155" s="204">
        <v>0</v>
      </c>
      <c r="C155" s="204">
        <v>0</v>
      </c>
      <c r="D155" s="204">
        <v>0</v>
      </c>
      <c r="E155" s="204">
        <v>0</v>
      </c>
      <c r="F155" s="204">
        <v>0</v>
      </c>
      <c r="G155" s="204">
        <v>0</v>
      </c>
      <c r="H155" s="204">
        <v>0</v>
      </c>
      <c r="I155" s="204">
        <v>0</v>
      </c>
      <c r="J155" s="204">
        <v>0</v>
      </c>
      <c r="K155" s="204">
        <v>0</v>
      </c>
      <c r="L155" s="204">
        <v>0</v>
      </c>
      <c r="M155" s="204">
        <v>0</v>
      </c>
      <c r="N155" s="204">
        <v>0</v>
      </c>
      <c r="O155" s="204">
        <v>0</v>
      </c>
      <c r="P155" s="204">
        <v>0</v>
      </c>
      <c r="Q155" s="204">
        <v>0</v>
      </c>
      <c r="R155" s="204">
        <v>0</v>
      </c>
      <c r="S155" s="239">
        <v>0</v>
      </c>
      <c r="T155" s="319" t="e">
        <v>#DIV/0!</v>
      </c>
      <c r="U155" s="239">
        <v>0</v>
      </c>
      <c r="V155" s="239">
        <v>0</v>
      </c>
      <c r="W155" s="239">
        <v>0</v>
      </c>
      <c r="X155" s="239">
        <v>0</v>
      </c>
      <c r="Y155" s="239">
        <v>0</v>
      </c>
      <c r="Z155" s="239">
        <v>0</v>
      </c>
    </row>
    <row r="156" spans="1:26" x14ac:dyDescent="0.3">
      <c r="A156" s="322" t="s">
        <v>571</v>
      </c>
      <c r="B156" s="204">
        <v>0</v>
      </c>
      <c r="C156" s="204">
        <v>0</v>
      </c>
      <c r="D156" s="204">
        <v>0</v>
      </c>
      <c r="E156" s="204">
        <v>0</v>
      </c>
      <c r="F156" s="204">
        <v>0</v>
      </c>
      <c r="G156" s="204">
        <v>0</v>
      </c>
      <c r="H156" s="204">
        <v>0</v>
      </c>
      <c r="I156" s="204">
        <v>0</v>
      </c>
      <c r="J156" s="204">
        <v>0</v>
      </c>
      <c r="K156" s="204">
        <v>0</v>
      </c>
      <c r="L156" s="204">
        <v>0</v>
      </c>
      <c r="M156" s="204">
        <v>0</v>
      </c>
      <c r="N156" s="204">
        <v>0</v>
      </c>
      <c r="O156" s="204">
        <v>0</v>
      </c>
      <c r="P156" s="204">
        <v>0</v>
      </c>
      <c r="Q156" s="204">
        <v>0</v>
      </c>
      <c r="R156" s="204">
        <v>0</v>
      </c>
      <c r="S156" s="239">
        <v>0</v>
      </c>
      <c r="T156" s="319" t="e">
        <v>#DIV/0!</v>
      </c>
      <c r="U156" s="239">
        <v>0</v>
      </c>
      <c r="V156" s="239">
        <v>0</v>
      </c>
      <c r="W156" s="239">
        <v>0</v>
      </c>
      <c r="X156" s="239">
        <v>0</v>
      </c>
      <c r="Y156" s="239">
        <v>0</v>
      </c>
      <c r="Z156" s="239">
        <v>0</v>
      </c>
    </row>
    <row r="157" spans="1:26" x14ac:dyDescent="0.3">
      <c r="A157" s="322" t="s">
        <v>572</v>
      </c>
      <c r="B157" s="204">
        <v>0</v>
      </c>
      <c r="C157" s="204">
        <v>0</v>
      </c>
      <c r="D157" s="204">
        <v>0</v>
      </c>
      <c r="E157" s="204">
        <v>0</v>
      </c>
      <c r="F157" s="204">
        <v>0</v>
      </c>
      <c r="G157" s="204">
        <v>0</v>
      </c>
      <c r="H157" s="204">
        <v>0</v>
      </c>
      <c r="I157" s="204">
        <v>0</v>
      </c>
      <c r="J157" s="204">
        <v>0</v>
      </c>
      <c r="K157" s="204">
        <v>0</v>
      </c>
      <c r="L157" s="204">
        <v>0</v>
      </c>
      <c r="M157" s="204">
        <v>0</v>
      </c>
      <c r="N157" s="204">
        <v>0</v>
      </c>
      <c r="O157" s="204">
        <v>0</v>
      </c>
      <c r="P157" s="204">
        <v>0</v>
      </c>
      <c r="Q157" s="204">
        <v>0</v>
      </c>
      <c r="R157" s="204">
        <v>0</v>
      </c>
      <c r="S157" s="239">
        <v>0</v>
      </c>
      <c r="T157" s="319" t="e">
        <v>#DIV/0!</v>
      </c>
      <c r="U157" s="239">
        <v>0</v>
      </c>
      <c r="V157" s="239">
        <v>0</v>
      </c>
      <c r="W157" s="239">
        <v>0</v>
      </c>
      <c r="X157" s="239">
        <v>0</v>
      </c>
      <c r="Y157" s="239">
        <v>0</v>
      </c>
      <c r="Z157" s="239">
        <v>0</v>
      </c>
    </row>
    <row r="158" spans="1:26" x14ac:dyDescent="0.3">
      <c r="A158" s="322" t="s">
        <v>573</v>
      </c>
      <c r="B158" s="204">
        <v>0</v>
      </c>
      <c r="C158" s="204">
        <v>0</v>
      </c>
      <c r="D158" s="204">
        <v>0</v>
      </c>
      <c r="E158" s="204">
        <v>0</v>
      </c>
      <c r="F158" s="204">
        <v>0</v>
      </c>
      <c r="G158" s="204">
        <v>0</v>
      </c>
      <c r="H158" s="204">
        <v>0</v>
      </c>
      <c r="I158" s="204">
        <v>0</v>
      </c>
      <c r="J158" s="204">
        <v>0</v>
      </c>
      <c r="K158" s="204">
        <v>0</v>
      </c>
      <c r="L158" s="204">
        <v>0</v>
      </c>
      <c r="M158" s="204">
        <v>0</v>
      </c>
      <c r="N158" s="204">
        <v>0</v>
      </c>
      <c r="O158" s="204">
        <v>0</v>
      </c>
      <c r="P158" s="204">
        <v>0</v>
      </c>
      <c r="Q158" s="204">
        <v>0</v>
      </c>
      <c r="R158" s="204">
        <v>0</v>
      </c>
      <c r="S158" s="239">
        <v>0</v>
      </c>
      <c r="T158" s="319" t="e">
        <v>#DIV/0!</v>
      </c>
      <c r="U158" s="239">
        <v>0</v>
      </c>
      <c r="V158" s="239">
        <v>0</v>
      </c>
      <c r="W158" s="239">
        <v>0</v>
      </c>
      <c r="X158" s="239">
        <v>0</v>
      </c>
      <c r="Y158" s="239">
        <v>0</v>
      </c>
      <c r="Z158" s="239">
        <v>0</v>
      </c>
    </row>
    <row r="159" spans="1:26" x14ac:dyDescent="0.3">
      <c r="A159" s="322" t="s">
        <v>574</v>
      </c>
      <c r="B159" s="204">
        <v>0</v>
      </c>
      <c r="C159" s="204">
        <v>0</v>
      </c>
      <c r="D159" s="204">
        <v>0</v>
      </c>
      <c r="E159" s="204">
        <v>0</v>
      </c>
      <c r="F159" s="204">
        <v>0</v>
      </c>
      <c r="G159" s="204">
        <v>0</v>
      </c>
      <c r="H159" s="204">
        <v>0</v>
      </c>
      <c r="I159" s="204">
        <v>0</v>
      </c>
      <c r="J159" s="204">
        <v>0</v>
      </c>
      <c r="K159" s="204">
        <v>0</v>
      </c>
      <c r="L159" s="204">
        <v>0</v>
      </c>
      <c r="M159" s="204">
        <v>0</v>
      </c>
      <c r="N159" s="204">
        <v>0</v>
      </c>
      <c r="O159" s="204">
        <v>0</v>
      </c>
      <c r="P159" s="204">
        <v>0</v>
      </c>
      <c r="Q159" s="204">
        <v>0</v>
      </c>
      <c r="R159" s="204">
        <v>0</v>
      </c>
      <c r="S159" s="239">
        <v>0</v>
      </c>
      <c r="T159" s="319" t="e">
        <v>#DIV/0!</v>
      </c>
      <c r="U159" s="239">
        <v>0</v>
      </c>
      <c r="V159" s="239">
        <v>0</v>
      </c>
      <c r="W159" s="239">
        <v>0</v>
      </c>
      <c r="X159" s="239">
        <v>0</v>
      </c>
      <c r="Y159" s="239">
        <v>0</v>
      </c>
      <c r="Z159" s="239">
        <v>0</v>
      </c>
    </row>
    <row r="160" spans="1:26" x14ac:dyDescent="0.3">
      <c r="A160" s="322" t="s">
        <v>575</v>
      </c>
      <c r="B160" s="204">
        <v>0</v>
      </c>
      <c r="C160" s="204">
        <v>0</v>
      </c>
      <c r="D160" s="204">
        <v>0</v>
      </c>
      <c r="E160" s="204">
        <v>0</v>
      </c>
      <c r="F160" s="204">
        <v>0</v>
      </c>
      <c r="G160" s="204">
        <v>0</v>
      </c>
      <c r="H160" s="204">
        <v>0</v>
      </c>
      <c r="I160" s="204">
        <v>0</v>
      </c>
      <c r="J160" s="204">
        <v>0</v>
      </c>
      <c r="K160" s="204">
        <v>0</v>
      </c>
      <c r="L160" s="204">
        <v>0</v>
      </c>
      <c r="M160" s="204">
        <v>0</v>
      </c>
      <c r="N160" s="204">
        <v>0</v>
      </c>
      <c r="O160" s="204">
        <v>0</v>
      </c>
      <c r="P160" s="204">
        <v>0</v>
      </c>
      <c r="Q160" s="204">
        <v>0</v>
      </c>
      <c r="R160" s="204">
        <v>0</v>
      </c>
      <c r="S160" s="239">
        <v>0</v>
      </c>
      <c r="T160" s="319" t="e">
        <v>#DIV/0!</v>
      </c>
      <c r="U160" s="239">
        <v>0</v>
      </c>
      <c r="V160" s="239">
        <v>0</v>
      </c>
      <c r="W160" s="239">
        <v>0</v>
      </c>
      <c r="X160" s="239">
        <v>0</v>
      </c>
      <c r="Y160" s="239">
        <v>0</v>
      </c>
      <c r="Z160" s="239">
        <v>0</v>
      </c>
    </row>
    <row r="161" spans="1:26" x14ac:dyDescent="0.3">
      <c r="A161" s="322" t="s">
        <v>576</v>
      </c>
      <c r="B161" s="204">
        <v>0</v>
      </c>
      <c r="C161" s="204">
        <v>0</v>
      </c>
      <c r="D161" s="204">
        <v>0</v>
      </c>
      <c r="E161" s="204">
        <v>0</v>
      </c>
      <c r="F161" s="204">
        <v>0</v>
      </c>
      <c r="G161" s="204">
        <v>0</v>
      </c>
      <c r="H161" s="204">
        <v>0</v>
      </c>
      <c r="I161" s="204">
        <v>0</v>
      </c>
      <c r="J161" s="204">
        <v>0</v>
      </c>
      <c r="K161" s="204">
        <v>0</v>
      </c>
      <c r="L161" s="204">
        <v>0</v>
      </c>
      <c r="M161" s="204">
        <v>0</v>
      </c>
      <c r="N161" s="204">
        <v>0</v>
      </c>
      <c r="O161" s="204">
        <v>0</v>
      </c>
      <c r="P161" s="204">
        <v>0</v>
      </c>
      <c r="Q161" s="204">
        <v>0</v>
      </c>
      <c r="R161" s="204">
        <v>0</v>
      </c>
      <c r="S161" s="239">
        <v>0</v>
      </c>
      <c r="T161" s="319" t="e">
        <v>#DIV/0!</v>
      </c>
      <c r="U161" s="239">
        <v>0</v>
      </c>
      <c r="V161" s="239">
        <v>0</v>
      </c>
      <c r="W161" s="239">
        <v>0</v>
      </c>
      <c r="X161" s="239">
        <v>0</v>
      </c>
      <c r="Y161" s="239">
        <v>0</v>
      </c>
      <c r="Z161" s="239">
        <v>0</v>
      </c>
    </row>
    <row r="162" spans="1:26" x14ac:dyDescent="0.3">
      <c r="A162" s="322" t="s">
        <v>577</v>
      </c>
      <c r="B162" s="204">
        <v>0</v>
      </c>
      <c r="C162" s="204">
        <v>0</v>
      </c>
      <c r="D162" s="204">
        <v>0</v>
      </c>
      <c r="E162" s="204">
        <v>0</v>
      </c>
      <c r="F162" s="204">
        <v>0</v>
      </c>
      <c r="G162" s="204">
        <v>0</v>
      </c>
      <c r="H162" s="204">
        <v>0</v>
      </c>
      <c r="I162" s="204">
        <v>0</v>
      </c>
      <c r="J162" s="204">
        <v>0</v>
      </c>
      <c r="K162" s="204">
        <v>0</v>
      </c>
      <c r="L162" s="204">
        <v>0</v>
      </c>
      <c r="M162" s="204">
        <v>0</v>
      </c>
      <c r="N162" s="204">
        <v>0</v>
      </c>
      <c r="O162" s="204">
        <v>0</v>
      </c>
      <c r="P162" s="204">
        <v>0</v>
      </c>
      <c r="Q162" s="204">
        <v>0</v>
      </c>
      <c r="R162" s="204">
        <v>0</v>
      </c>
      <c r="S162" s="239">
        <v>0</v>
      </c>
      <c r="T162" s="319" t="e">
        <v>#DIV/0!</v>
      </c>
      <c r="U162" s="239">
        <v>0</v>
      </c>
      <c r="V162" s="239">
        <v>0</v>
      </c>
      <c r="W162" s="239">
        <v>0</v>
      </c>
      <c r="X162" s="239">
        <v>0</v>
      </c>
      <c r="Y162" s="239">
        <v>0</v>
      </c>
      <c r="Z162" s="239">
        <v>0</v>
      </c>
    </row>
    <row r="163" spans="1:26" x14ac:dyDescent="0.3">
      <c r="A163" s="322" t="s">
        <v>578</v>
      </c>
      <c r="B163" s="204">
        <v>0</v>
      </c>
      <c r="C163" s="204">
        <v>0</v>
      </c>
      <c r="D163" s="204">
        <v>0</v>
      </c>
      <c r="E163" s="204">
        <v>0</v>
      </c>
      <c r="F163" s="204">
        <v>0</v>
      </c>
      <c r="G163" s="204">
        <v>0</v>
      </c>
      <c r="H163" s="204">
        <v>0</v>
      </c>
      <c r="I163" s="204">
        <v>0</v>
      </c>
      <c r="J163" s="204">
        <v>0</v>
      </c>
      <c r="K163" s="204">
        <v>0</v>
      </c>
      <c r="L163" s="204">
        <v>0</v>
      </c>
      <c r="M163" s="204">
        <v>0</v>
      </c>
      <c r="N163" s="204">
        <v>0</v>
      </c>
      <c r="O163" s="204">
        <v>0</v>
      </c>
      <c r="P163" s="204">
        <v>0</v>
      </c>
      <c r="Q163" s="204">
        <v>0</v>
      </c>
      <c r="R163" s="204">
        <v>0</v>
      </c>
      <c r="S163" s="239">
        <v>0</v>
      </c>
      <c r="T163" s="319" t="e">
        <v>#DIV/0!</v>
      </c>
      <c r="U163" s="239">
        <v>0</v>
      </c>
      <c r="V163" s="239">
        <v>0</v>
      </c>
      <c r="W163" s="239">
        <v>0</v>
      </c>
      <c r="X163" s="239">
        <v>0</v>
      </c>
      <c r="Y163" s="239">
        <v>0</v>
      </c>
      <c r="Z163" s="239">
        <v>0</v>
      </c>
    </row>
    <row r="164" spans="1:26" x14ac:dyDescent="0.3">
      <c r="A164" s="322" t="s">
        <v>579</v>
      </c>
      <c r="B164" s="204">
        <v>0</v>
      </c>
      <c r="C164" s="204">
        <v>0</v>
      </c>
      <c r="D164" s="204">
        <v>0</v>
      </c>
      <c r="E164" s="204">
        <v>0</v>
      </c>
      <c r="F164" s="204">
        <v>0</v>
      </c>
      <c r="G164" s="204">
        <v>0</v>
      </c>
      <c r="H164" s="204">
        <v>0</v>
      </c>
      <c r="I164" s="204">
        <v>0</v>
      </c>
      <c r="J164" s="204">
        <v>0</v>
      </c>
      <c r="K164" s="204">
        <v>0</v>
      </c>
      <c r="L164" s="204">
        <v>0</v>
      </c>
      <c r="M164" s="204">
        <v>0</v>
      </c>
      <c r="N164" s="204">
        <v>0</v>
      </c>
      <c r="O164" s="204">
        <v>0</v>
      </c>
      <c r="P164" s="204">
        <v>0</v>
      </c>
      <c r="Q164" s="204">
        <v>0</v>
      </c>
      <c r="R164" s="204">
        <v>0</v>
      </c>
      <c r="S164" s="239">
        <v>0</v>
      </c>
      <c r="T164" s="319" t="e">
        <v>#DIV/0!</v>
      </c>
      <c r="U164" s="239">
        <v>0</v>
      </c>
      <c r="V164" s="239">
        <v>0</v>
      </c>
      <c r="W164" s="239">
        <v>0</v>
      </c>
      <c r="X164" s="239">
        <v>0</v>
      </c>
      <c r="Y164" s="239">
        <v>0</v>
      </c>
      <c r="Z164" s="239">
        <v>0</v>
      </c>
    </row>
    <row r="165" spans="1:26" x14ac:dyDescent="0.3">
      <c r="A165" s="322" t="s">
        <v>580</v>
      </c>
      <c r="B165" s="204">
        <v>0</v>
      </c>
      <c r="C165" s="204">
        <v>0</v>
      </c>
      <c r="D165" s="204">
        <v>0</v>
      </c>
      <c r="E165" s="204">
        <v>0</v>
      </c>
      <c r="F165" s="204">
        <v>0</v>
      </c>
      <c r="G165" s="204">
        <v>0</v>
      </c>
      <c r="H165" s="204">
        <v>0</v>
      </c>
      <c r="I165" s="204">
        <v>0</v>
      </c>
      <c r="J165" s="204">
        <v>0</v>
      </c>
      <c r="K165" s="204">
        <v>0</v>
      </c>
      <c r="L165" s="204">
        <v>0</v>
      </c>
      <c r="M165" s="204">
        <v>0</v>
      </c>
      <c r="N165" s="204">
        <v>0</v>
      </c>
      <c r="O165" s="204">
        <v>0</v>
      </c>
      <c r="P165" s="204">
        <v>0</v>
      </c>
      <c r="Q165" s="204">
        <v>0</v>
      </c>
      <c r="R165" s="204">
        <v>0</v>
      </c>
      <c r="S165" s="239">
        <v>0</v>
      </c>
      <c r="T165" s="319" t="e">
        <v>#DIV/0!</v>
      </c>
      <c r="U165" s="239">
        <v>0</v>
      </c>
      <c r="V165" s="239">
        <v>0</v>
      </c>
      <c r="W165" s="239">
        <v>0</v>
      </c>
      <c r="X165" s="239">
        <v>0</v>
      </c>
      <c r="Y165" s="239">
        <v>0</v>
      </c>
      <c r="Z165" s="239">
        <v>0</v>
      </c>
    </row>
    <row r="166" spans="1:26" x14ac:dyDescent="0.3">
      <c r="A166" s="314" t="s">
        <v>581</v>
      </c>
      <c r="B166" s="315">
        <v>0</v>
      </c>
      <c r="C166" s="315">
        <v>0</v>
      </c>
      <c r="D166" s="315">
        <v>0</v>
      </c>
      <c r="E166" s="315">
        <v>0</v>
      </c>
      <c r="F166" s="315">
        <v>0</v>
      </c>
      <c r="G166" s="315">
        <v>0</v>
      </c>
      <c r="H166" s="315">
        <v>0</v>
      </c>
      <c r="I166" s="315">
        <v>0</v>
      </c>
      <c r="J166" s="315">
        <v>0</v>
      </c>
      <c r="K166" s="315">
        <v>0</v>
      </c>
      <c r="L166" s="315">
        <v>0</v>
      </c>
      <c r="M166" s="315">
        <v>0</v>
      </c>
      <c r="N166" s="315">
        <v>0</v>
      </c>
      <c r="O166" s="315">
        <v>0</v>
      </c>
      <c r="P166" s="315">
        <v>0</v>
      </c>
      <c r="Q166" s="315">
        <v>0</v>
      </c>
      <c r="R166" s="315">
        <v>0</v>
      </c>
      <c r="S166" s="316">
        <v>0</v>
      </c>
      <c r="T166" s="317" t="e">
        <v>#DIV/0!</v>
      </c>
      <c r="U166" s="316">
        <v>0</v>
      </c>
      <c r="V166" s="316">
        <v>0</v>
      </c>
      <c r="W166" s="316">
        <v>0</v>
      </c>
      <c r="X166" s="316">
        <v>0</v>
      </c>
      <c r="Y166" s="316">
        <v>0</v>
      </c>
      <c r="Z166" s="316">
        <v>0</v>
      </c>
    </row>
    <row r="167" spans="1:26" x14ac:dyDescent="0.3">
      <c r="A167" s="322" t="s">
        <v>582</v>
      </c>
      <c r="B167" s="204">
        <v>0</v>
      </c>
      <c r="C167" s="204">
        <v>0</v>
      </c>
      <c r="D167" s="204">
        <v>0</v>
      </c>
      <c r="E167" s="204">
        <v>0</v>
      </c>
      <c r="F167" s="204">
        <v>0</v>
      </c>
      <c r="G167" s="204">
        <v>0</v>
      </c>
      <c r="H167" s="204">
        <v>0</v>
      </c>
      <c r="I167" s="204">
        <v>0</v>
      </c>
      <c r="J167" s="204">
        <v>0</v>
      </c>
      <c r="K167" s="204">
        <v>0</v>
      </c>
      <c r="L167" s="204">
        <v>0</v>
      </c>
      <c r="M167" s="204">
        <v>0</v>
      </c>
      <c r="N167" s="204">
        <v>0</v>
      </c>
      <c r="O167" s="204">
        <v>0</v>
      </c>
      <c r="P167" s="204">
        <v>0</v>
      </c>
      <c r="Q167" s="204">
        <v>0</v>
      </c>
      <c r="R167" s="204">
        <v>0</v>
      </c>
      <c r="S167" s="239">
        <v>0</v>
      </c>
      <c r="T167" s="319" t="e">
        <v>#DIV/0!</v>
      </c>
      <c r="U167" s="239">
        <v>0</v>
      </c>
      <c r="V167" s="239">
        <v>0</v>
      </c>
      <c r="W167" s="239">
        <v>0</v>
      </c>
      <c r="X167" s="239">
        <v>0</v>
      </c>
      <c r="Y167" s="239">
        <v>0</v>
      </c>
      <c r="Z167" s="239">
        <v>0</v>
      </c>
    </row>
    <row r="168" spans="1:26" x14ac:dyDescent="0.3">
      <c r="A168" s="322" t="s">
        <v>583</v>
      </c>
      <c r="B168" s="204">
        <v>0</v>
      </c>
      <c r="C168" s="204">
        <v>0</v>
      </c>
      <c r="D168" s="204">
        <v>0</v>
      </c>
      <c r="E168" s="204">
        <v>0</v>
      </c>
      <c r="F168" s="204">
        <v>0</v>
      </c>
      <c r="G168" s="204">
        <v>0</v>
      </c>
      <c r="H168" s="204">
        <v>0</v>
      </c>
      <c r="I168" s="204">
        <v>0</v>
      </c>
      <c r="J168" s="204">
        <v>0</v>
      </c>
      <c r="K168" s="204">
        <v>0</v>
      </c>
      <c r="L168" s="204">
        <v>0</v>
      </c>
      <c r="M168" s="204">
        <v>0</v>
      </c>
      <c r="N168" s="204">
        <v>0</v>
      </c>
      <c r="O168" s="204">
        <v>0</v>
      </c>
      <c r="P168" s="204">
        <v>0</v>
      </c>
      <c r="Q168" s="204">
        <v>0</v>
      </c>
      <c r="R168" s="204">
        <v>0</v>
      </c>
      <c r="S168" s="239">
        <v>0</v>
      </c>
      <c r="T168" s="319" t="e">
        <v>#DIV/0!</v>
      </c>
      <c r="U168" s="239">
        <v>0</v>
      </c>
      <c r="V168" s="239">
        <v>0</v>
      </c>
      <c r="W168" s="239">
        <v>0</v>
      </c>
      <c r="X168" s="239">
        <v>0</v>
      </c>
      <c r="Y168" s="239">
        <v>0</v>
      </c>
      <c r="Z168" s="239">
        <v>0</v>
      </c>
    </row>
    <row r="169" spans="1:26" x14ac:dyDescent="0.3">
      <c r="A169" s="322" t="s">
        <v>584</v>
      </c>
      <c r="B169" s="204">
        <v>0</v>
      </c>
      <c r="C169" s="204">
        <v>0</v>
      </c>
      <c r="D169" s="204">
        <v>0</v>
      </c>
      <c r="E169" s="204">
        <v>0</v>
      </c>
      <c r="F169" s="204">
        <v>0</v>
      </c>
      <c r="G169" s="204">
        <v>0</v>
      </c>
      <c r="H169" s="204">
        <v>0</v>
      </c>
      <c r="I169" s="204">
        <v>0</v>
      </c>
      <c r="J169" s="204">
        <v>0</v>
      </c>
      <c r="K169" s="204">
        <v>0</v>
      </c>
      <c r="L169" s="204">
        <v>0</v>
      </c>
      <c r="M169" s="204">
        <v>0</v>
      </c>
      <c r="N169" s="204">
        <v>0</v>
      </c>
      <c r="O169" s="204">
        <v>0</v>
      </c>
      <c r="P169" s="204">
        <v>0</v>
      </c>
      <c r="Q169" s="204">
        <v>0</v>
      </c>
      <c r="R169" s="204">
        <v>0</v>
      </c>
      <c r="S169" s="239">
        <v>0</v>
      </c>
      <c r="T169" s="319" t="e">
        <v>#DIV/0!</v>
      </c>
      <c r="U169" s="239">
        <v>0</v>
      </c>
      <c r="V169" s="239">
        <v>0</v>
      </c>
      <c r="W169" s="239">
        <v>0</v>
      </c>
      <c r="X169" s="239">
        <v>0</v>
      </c>
      <c r="Y169" s="239">
        <v>0</v>
      </c>
      <c r="Z169" s="239">
        <v>0</v>
      </c>
    </row>
    <row r="170" spans="1:26" x14ac:dyDescent="0.3">
      <c r="A170" s="308" t="s">
        <v>585</v>
      </c>
      <c r="B170" s="309">
        <v>0</v>
      </c>
      <c r="C170" s="309">
        <v>0</v>
      </c>
      <c r="D170" s="309">
        <v>0</v>
      </c>
      <c r="E170" s="309">
        <v>0</v>
      </c>
      <c r="F170" s="309">
        <v>0</v>
      </c>
      <c r="G170" s="309">
        <v>0</v>
      </c>
      <c r="H170" s="309">
        <v>0</v>
      </c>
      <c r="I170" s="309">
        <v>0</v>
      </c>
      <c r="J170" s="309">
        <v>0</v>
      </c>
      <c r="K170" s="309">
        <v>0</v>
      </c>
      <c r="L170" s="309">
        <v>0</v>
      </c>
      <c r="M170" s="309">
        <v>0</v>
      </c>
      <c r="N170" s="309">
        <v>0</v>
      </c>
      <c r="O170" s="309">
        <v>0</v>
      </c>
      <c r="P170" s="309">
        <v>0</v>
      </c>
      <c r="Q170" s="309">
        <v>0</v>
      </c>
      <c r="R170" s="309">
        <v>0</v>
      </c>
      <c r="S170" s="310">
        <v>0</v>
      </c>
      <c r="T170" s="311" t="e">
        <v>#DIV/0!</v>
      </c>
      <c r="U170" s="310">
        <v>0</v>
      </c>
      <c r="V170" s="310">
        <v>0</v>
      </c>
      <c r="W170" s="310">
        <v>0</v>
      </c>
      <c r="X170" s="310">
        <v>0</v>
      </c>
      <c r="Y170" s="310">
        <v>0</v>
      </c>
      <c r="Z170" s="310">
        <v>0</v>
      </c>
    </row>
    <row r="171" spans="1:26" x14ac:dyDescent="0.3">
      <c r="A171" s="314" t="s">
        <v>586</v>
      </c>
      <c r="B171" s="315">
        <v>0</v>
      </c>
      <c r="C171" s="315">
        <v>0</v>
      </c>
      <c r="D171" s="315">
        <v>0</v>
      </c>
      <c r="E171" s="315">
        <v>0</v>
      </c>
      <c r="F171" s="315">
        <v>0</v>
      </c>
      <c r="G171" s="315">
        <v>0</v>
      </c>
      <c r="H171" s="315">
        <v>0</v>
      </c>
      <c r="I171" s="315">
        <v>0</v>
      </c>
      <c r="J171" s="315">
        <v>0</v>
      </c>
      <c r="K171" s="315">
        <v>0</v>
      </c>
      <c r="L171" s="315">
        <v>0</v>
      </c>
      <c r="M171" s="315">
        <v>0</v>
      </c>
      <c r="N171" s="315">
        <v>0</v>
      </c>
      <c r="O171" s="315">
        <v>0</v>
      </c>
      <c r="P171" s="315">
        <v>0</v>
      </c>
      <c r="Q171" s="315">
        <v>0</v>
      </c>
      <c r="R171" s="315">
        <v>0</v>
      </c>
      <c r="S171" s="316">
        <v>0</v>
      </c>
      <c r="T171" s="317" t="e">
        <v>#DIV/0!</v>
      </c>
      <c r="U171" s="316">
        <v>0</v>
      </c>
      <c r="V171" s="316">
        <v>0</v>
      </c>
      <c r="W171" s="316">
        <v>0</v>
      </c>
      <c r="X171" s="316">
        <v>0</v>
      </c>
      <c r="Y171" s="316">
        <v>0</v>
      </c>
      <c r="Z171" s="316">
        <v>0</v>
      </c>
    </row>
    <row r="172" spans="1:26" x14ac:dyDescent="0.3">
      <c r="A172" s="322" t="s">
        <v>587</v>
      </c>
      <c r="B172" s="323">
        <v>0</v>
      </c>
      <c r="C172" s="323">
        <v>0</v>
      </c>
      <c r="D172" s="323">
        <v>0</v>
      </c>
      <c r="E172" s="323">
        <v>0</v>
      </c>
      <c r="F172" s="323">
        <v>0</v>
      </c>
      <c r="G172" s="323">
        <v>0</v>
      </c>
      <c r="H172" s="323">
        <v>0</v>
      </c>
      <c r="I172" s="323">
        <v>0</v>
      </c>
      <c r="J172" s="323">
        <v>0</v>
      </c>
      <c r="K172" s="323">
        <v>0</v>
      </c>
      <c r="L172" s="323">
        <v>0</v>
      </c>
      <c r="M172" s="323">
        <v>0</v>
      </c>
      <c r="N172" s="323">
        <v>0</v>
      </c>
      <c r="O172" s="323">
        <v>0</v>
      </c>
      <c r="P172" s="323">
        <v>0</v>
      </c>
      <c r="Q172" s="323">
        <v>0</v>
      </c>
      <c r="R172" s="323">
        <v>0</v>
      </c>
      <c r="S172" s="239">
        <v>0</v>
      </c>
      <c r="T172" s="319" t="e">
        <v>#DIV/0!</v>
      </c>
      <c r="U172" s="239">
        <v>0</v>
      </c>
      <c r="V172" s="239">
        <v>0</v>
      </c>
      <c r="W172" s="239">
        <v>0</v>
      </c>
      <c r="X172" s="239">
        <v>0</v>
      </c>
      <c r="Y172" s="239">
        <v>0</v>
      </c>
      <c r="Z172" s="239">
        <v>0</v>
      </c>
    </row>
    <row r="173" spans="1:26" x14ac:dyDescent="0.3">
      <c r="A173" s="324" t="s">
        <v>588</v>
      </c>
      <c r="B173" s="204">
        <v>0</v>
      </c>
      <c r="C173" s="204">
        <v>0</v>
      </c>
      <c r="D173" s="204">
        <v>0</v>
      </c>
      <c r="E173" s="204">
        <v>0</v>
      </c>
      <c r="F173" s="204">
        <v>0</v>
      </c>
      <c r="G173" s="204">
        <v>0</v>
      </c>
      <c r="H173" s="204">
        <v>0</v>
      </c>
      <c r="I173" s="204">
        <v>0</v>
      </c>
      <c r="J173" s="204">
        <v>0</v>
      </c>
      <c r="K173" s="204">
        <v>0</v>
      </c>
      <c r="L173" s="204">
        <v>0</v>
      </c>
      <c r="M173" s="204">
        <v>0</v>
      </c>
      <c r="N173" s="204">
        <v>0</v>
      </c>
      <c r="O173" s="204">
        <v>0</v>
      </c>
      <c r="P173" s="204">
        <v>0</v>
      </c>
      <c r="Q173" s="204">
        <v>0</v>
      </c>
      <c r="R173" s="204">
        <v>0</v>
      </c>
      <c r="S173" s="239">
        <v>0</v>
      </c>
      <c r="T173" s="319" t="e">
        <v>#DIV/0!</v>
      </c>
      <c r="U173" s="239">
        <v>0</v>
      </c>
      <c r="V173" s="239">
        <v>0</v>
      </c>
      <c r="W173" s="239">
        <v>0</v>
      </c>
      <c r="X173" s="239">
        <v>0</v>
      </c>
      <c r="Y173" s="239">
        <v>0</v>
      </c>
      <c r="Z173" s="239">
        <v>0</v>
      </c>
    </row>
    <row r="174" spans="1:26" x14ac:dyDescent="0.3">
      <c r="A174" s="324" t="s">
        <v>589</v>
      </c>
      <c r="B174" s="204">
        <v>0</v>
      </c>
      <c r="C174" s="204">
        <v>0</v>
      </c>
      <c r="D174" s="204">
        <v>0</v>
      </c>
      <c r="E174" s="204">
        <v>0</v>
      </c>
      <c r="F174" s="204">
        <v>0</v>
      </c>
      <c r="G174" s="204">
        <v>0</v>
      </c>
      <c r="H174" s="204">
        <v>0</v>
      </c>
      <c r="I174" s="204">
        <v>0</v>
      </c>
      <c r="J174" s="204">
        <v>0</v>
      </c>
      <c r="K174" s="204">
        <v>0</v>
      </c>
      <c r="L174" s="204">
        <v>0</v>
      </c>
      <c r="M174" s="204">
        <v>0</v>
      </c>
      <c r="N174" s="204">
        <v>0</v>
      </c>
      <c r="O174" s="204">
        <v>0</v>
      </c>
      <c r="P174" s="204">
        <v>0</v>
      </c>
      <c r="Q174" s="204">
        <v>0</v>
      </c>
      <c r="R174" s="204">
        <v>0</v>
      </c>
      <c r="S174" s="239">
        <v>0</v>
      </c>
      <c r="T174" s="319" t="e">
        <v>#DIV/0!</v>
      </c>
      <c r="U174" s="239">
        <v>0</v>
      </c>
      <c r="V174" s="239">
        <v>0</v>
      </c>
      <c r="W174" s="239">
        <v>0</v>
      </c>
      <c r="X174" s="239">
        <v>0</v>
      </c>
      <c r="Y174" s="239">
        <v>0</v>
      </c>
      <c r="Z174" s="239">
        <v>0</v>
      </c>
    </row>
    <row r="175" spans="1:26" x14ac:dyDescent="0.3">
      <c r="A175" s="322" t="s">
        <v>590</v>
      </c>
      <c r="B175" s="204">
        <v>0</v>
      </c>
      <c r="C175" s="204">
        <v>0</v>
      </c>
      <c r="D175" s="204">
        <v>0</v>
      </c>
      <c r="E175" s="204">
        <v>0</v>
      </c>
      <c r="F175" s="204">
        <v>0</v>
      </c>
      <c r="G175" s="204">
        <v>0</v>
      </c>
      <c r="H175" s="204">
        <v>0</v>
      </c>
      <c r="I175" s="204">
        <v>0</v>
      </c>
      <c r="J175" s="204">
        <v>0</v>
      </c>
      <c r="K175" s="204">
        <v>0</v>
      </c>
      <c r="L175" s="204">
        <v>0</v>
      </c>
      <c r="M175" s="204">
        <v>0</v>
      </c>
      <c r="N175" s="204">
        <v>0</v>
      </c>
      <c r="O175" s="204">
        <v>0</v>
      </c>
      <c r="P175" s="204">
        <v>0</v>
      </c>
      <c r="Q175" s="204">
        <v>0</v>
      </c>
      <c r="R175" s="204">
        <v>0</v>
      </c>
      <c r="S175" s="239">
        <v>0</v>
      </c>
      <c r="T175" s="319" t="e">
        <v>#DIV/0!</v>
      </c>
      <c r="U175" s="239">
        <v>0</v>
      </c>
      <c r="V175" s="239">
        <v>0</v>
      </c>
      <c r="W175" s="239">
        <v>0</v>
      </c>
      <c r="X175" s="239">
        <v>0</v>
      </c>
      <c r="Y175" s="239">
        <v>0</v>
      </c>
      <c r="Z175" s="239">
        <v>0</v>
      </c>
    </row>
    <row r="176" spans="1:26" x14ac:dyDescent="0.3">
      <c r="A176" s="322" t="s">
        <v>591</v>
      </c>
      <c r="B176" s="204">
        <v>0</v>
      </c>
      <c r="C176" s="204">
        <v>0</v>
      </c>
      <c r="D176" s="204">
        <v>0</v>
      </c>
      <c r="E176" s="204">
        <v>0</v>
      </c>
      <c r="F176" s="204">
        <v>0</v>
      </c>
      <c r="G176" s="204">
        <v>0</v>
      </c>
      <c r="H176" s="204">
        <v>0</v>
      </c>
      <c r="I176" s="204">
        <v>0</v>
      </c>
      <c r="J176" s="204">
        <v>0</v>
      </c>
      <c r="K176" s="204">
        <v>0</v>
      </c>
      <c r="L176" s="204">
        <v>0</v>
      </c>
      <c r="M176" s="204">
        <v>0</v>
      </c>
      <c r="N176" s="204">
        <v>0</v>
      </c>
      <c r="O176" s="204">
        <v>0</v>
      </c>
      <c r="P176" s="204">
        <v>0</v>
      </c>
      <c r="Q176" s="204">
        <v>0</v>
      </c>
      <c r="R176" s="204">
        <v>0</v>
      </c>
      <c r="S176" s="239">
        <v>0</v>
      </c>
      <c r="T176" s="319" t="e">
        <v>#DIV/0!</v>
      </c>
      <c r="U176" s="239">
        <v>0</v>
      </c>
      <c r="V176" s="239">
        <v>0</v>
      </c>
      <c r="W176" s="239">
        <v>0</v>
      </c>
      <c r="X176" s="239">
        <v>0</v>
      </c>
      <c r="Y176" s="239">
        <v>0</v>
      </c>
      <c r="Z176" s="239">
        <v>0</v>
      </c>
    </row>
    <row r="177" spans="1:26" x14ac:dyDescent="0.3">
      <c r="A177" s="322" t="s">
        <v>592</v>
      </c>
      <c r="B177" s="204">
        <v>0</v>
      </c>
      <c r="C177" s="204">
        <v>0</v>
      </c>
      <c r="D177" s="204">
        <v>0</v>
      </c>
      <c r="E177" s="204">
        <v>0</v>
      </c>
      <c r="F177" s="204">
        <v>0</v>
      </c>
      <c r="G177" s="204">
        <v>0</v>
      </c>
      <c r="H177" s="204">
        <v>0</v>
      </c>
      <c r="I177" s="204">
        <v>0</v>
      </c>
      <c r="J177" s="204">
        <v>0</v>
      </c>
      <c r="K177" s="204">
        <v>0</v>
      </c>
      <c r="L177" s="204">
        <v>0</v>
      </c>
      <c r="M177" s="204">
        <v>0</v>
      </c>
      <c r="N177" s="204">
        <v>0</v>
      </c>
      <c r="O177" s="204">
        <v>0</v>
      </c>
      <c r="P177" s="204">
        <v>0</v>
      </c>
      <c r="Q177" s="204">
        <v>0</v>
      </c>
      <c r="R177" s="204">
        <v>0</v>
      </c>
      <c r="S177" s="239">
        <v>0</v>
      </c>
      <c r="T177" s="319" t="e">
        <v>#DIV/0!</v>
      </c>
      <c r="U177" s="239">
        <v>0</v>
      </c>
      <c r="V177" s="239">
        <v>0</v>
      </c>
      <c r="W177" s="239">
        <v>0</v>
      </c>
      <c r="X177" s="239">
        <v>0</v>
      </c>
      <c r="Y177" s="239">
        <v>0</v>
      </c>
      <c r="Z177" s="239">
        <v>0</v>
      </c>
    </row>
    <row r="178" spans="1:26" x14ac:dyDescent="0.3">
      <c r="A178" s="314" t="s">
        <v>593</v>
      </c>
      <c r="B178" s="315">
        <v>0</v>
      </c>
      <c r="C178" s="315">
        <v>0</v>
      </c>
      <c r="D178" s="315">
        <v>0</v>
      </c>
      <c r="E178" s="315">
        <v>0</v>
      </c>
      <c r="F178" s="315">
        <v>0</v>
      </c>
      <c r="G178" s="315">
        <v>0</v>
      </c>
      <c r="H178" s="315">
        <v>0</v>
      </c>
      <c r="I178" s="315">
        <v>0</v>
      </c>
      <c r="J178" s="315">
        <v>0</v>
      </c>
      <c r="K178" s="315">
        <v>0</v>
      </c>
      <c r="L178" s="315">
        <v>0</v>
      </c>
      <c r="M178" s="315">
        <v>0</v>
      </c>
      <c r="N178" s="315">
        <v>0</v>
      </c>
      <c r="O178" s="315">
        <v>0</v>
      </c>
      <c r="P178" s="315">
        <v>0</v>
      </c>
      <c r="Q178" s="315">
        <v>0</v>
      </c>
      <c r="R178" s="315">
        <v>0</v>
      </c>
      <c r="S178" s="316">
        <v>0</v>
      </c>
      <c r="T178" s="317" t="e">
        <v>#DIV/0!</v>
      </c>
      <c r="U178" s="316">
        <v>0</v>
      </c>
      <c r="V178" s="316">
        <v>0</v>
      </c>
      <c r="W178" s="316">
        <v>0</v>
      </c>
      <c r="X178" s="316">
        <v>0</v>
      </c>
      <c r="Y178" s="316">
        <v>0</v>
      </c>
      <c r="Z178" s="316">
        <v>0</v>
      </c>
    </row>
    <row r="179" spans="1:26" x14ac:dyDescent="0.3">
      <c r="A179" s="322" t="s">
        <v>594</v>
      </c>
      <c r="B179" s="204">
        <v>0</v>
      </c>
      <c r="C179" s="204">
        <v>0</v>
      </c>
      <c r="D179" s="204">
        <v>0</v>
      </c>
      <c r="E179" s="204">
        <v>0</v>
      </c>
      <c r="F179" s="204">
        <v>0</v>
      </c>
      <c r="G179" s="204">
        <v>0</v>
      </c>
      <c r="H179" s="204">
        <v>0</v>
      </c>
      <c r="I179" s="204">
        <v>0</v>
      </c>
      <c r="J179" s="204">
        <v>0</v>
      </c>
      <c r="K179" s="204">
        <v>0</v>
      </c>
      <c r="L179" s="204">
        <v>0</v>
      </c>
      <c r="M179" s="204">
        <v>0</v>
      </c>
      <c r="N179" s="204">
        <v>0</v>
      </c>
      <c r="O179" s="204">
        <v>0</v>
      </c>
      <c r="P179" s="204">
        <v>0</v>
      </c>
      <c r="Q179" s="204">
        <v>0</v>
      </c>
      <c r="R179" s="204">
        <v>0</v>
      </c>
      <c r="S179" s="239">
        <v>0</v>
      </c>
      <c r="T179" s="319" t="e">
        <v>#DIV/0!</v>
      </c>
      <c r="U179" s="239">
        <v>0</v>
      </c>
      <c r="V179" s="239">
        <v>0</v>
      </c>
      <c r="W179" s="239">
        <v>0</v>
      </c>
      <c r="X179" s="239">
        <v>0</v>
      </c>
      <c r="Y179" s="239">
        <v>0</v>
      </c>
      <c r="Z179" s="239">
        <v>0</v>
      </c>
    </row>
    <row r="180" spans="1:26" x14ac:dyDescent="0.3">
      <c r="A180" s="322" t="s">
        <v>595</v>
      </c>
      <c r="B180" s="204">
        <v>0</v>
      </c>
      <c r="C180" s="204">
        <v>0</v>
      </c>
      <c r="D180" s="204">
        <v>0</v>
      </c>
      <c r="E180" s="204">
        <v>0</v>
      </c>
      <c r="F180" s="204">
        <v>0</v>
      </c>
      <c r="G180" s="204">
        <v>0</v>
      </c>
      <c r="H180" s="204">
        <v>0</v>
      </c>
      <c r="I180" s="204">
        <v>0</v>
      </c>
      <c r="J180" s="204">
        <v>0</v>
      </c>
      <c r="K180" s="204">
        <v>0</v>
      </c>
      <c r="L180" s="204">
        <v>0</v>
      </c>
      <c r="M180" s="204">
        <v>0</v>
      </c>
      <c r="N180" s="204">
        <v>0</v>
      </c>
      <c r="O180" s="204">
        <v>0</v>
      </c>
      <c r="P180" s="204">
        <v>0</v>
      </c>
      <c r="Q180" s="204">
        <v>0</v>
      </c>
      <c r="R180" s="204">
        <v>0</v>
      </c>
      <c r="S180" s="239">
        <v>0</v>
      </c>
      <c r="T180" s="319" t="e">
        <v>#DIV/0!</v>
      </c>
      <c r="U180" s="239">
        <v>0</v>
      </c>
      <c r="V180" s="239">
        <v>0</v>
      </c>
      <c r="W180" s="239">
        <v>0</v>
      </c>
      <c r="X180" s="239">
        <v>0</v>
      </c>
      <c r="Y180" s="239">
        <v>0</v>
      </c>
      <c r="Z180" s="239">
        <v>0</v>
      </c>
    </row>
    <row r="181" spans="1:26" x14ac:dyDescent="0.3">
      <c r="A181" s="322" t="s">
        <v>596</v>
      </c>
      <c r="B181" s="204">
        <v>0</v>
      </c>
      <c r="C181" s="204">
        <v>0</v>
      </c>
      <c r="D181" s="204">
        <v>0</v>
      </c>
      <c r="E181" s="204">
        <v>0</v>
      </c>
      <c r="F181" s="204">
        <v>0</v>
      </c>
      <c r="G181" s="204">
        <v>0</v>
      </c>
      <c r="H181" s="204">
        <v>0</v>
      </c>
      <c r="I181" s="204">
        <v>0</v>
      </c>
      <c r="J181" s="204">
        <v>0</v>
      </c>
      <c r="K181" s="204">
        <v>0</v>
      </c>
      <c r="L181" s="204">
        <v>0</v>
      </c>
      <c r="M181" s="204">
        <v>0</v>
      </c>
      <c r="N181" s="204">
        <v>0</v>
      </c>
      <c r="O181" s="204">
        <v>0</v>
      </c>
      <c r="P181" s="204">
        <v>0</v>
      </c>
      <c r="Q181" s="204">
        <v>0</v>
      </c>
      <c r="R181" s="204">
        <v>0</v>
      </c>
      <c r="S181" s="239">
        <v>0</v>
      </c>
      <c r="T181" s="319" t="e">
        <v>#DIV/0!</v>
      </c>
      <c r="U181" s="239">
        <v>0</v>
      </c>
      <c r="V181" s="239">
        <v>0</v>
      </c>
      <c r="W181" s="239">
        <v>0</v>
      </c>
      <c r="X181" s="239">
        <v>0</v>
      </c>
      <c r="Y181" s="239">
        <v>0</v>
      </c>
      <c r="Z181" s="239">
        <v>0</v>
      </c>
    </row>
    <row r="182" spans="1:26" x14ac:dyDescent="0.3">
      <c r="A182" s="314" t="s">
        <v>597</v>
      </c>
      <c r="B182" s="315">
        <v>0</v>
      </c>
      <c r="C182" s="315">
        <v>0</v>
      </c>
      <c r="D182" s="315">
        <v>0</v>
      </c>
      <c r="E182" s="315">
        <v>0</v>
      </c>
      <c r="F182" s="315">
        <v>0</v>
      </c>
      <c r="G182" s="315">
        <v>0</v>
      </c>
      <c r="H182" s="315">
        <v>0</v>
      </c>
      <c r="I182" s="315">
        <v>0</v>
      </c>
      <c r="J182" s="315">
        <v>0</v>
      </c>
      <c r="K182" s="315">
        <v>0</v>
      </c>
      <c r="L182" s="315">
        <v>0</v>
      </c>
      <c r="M182" s="315">
        <v>0</v>
      </c>
      <c r="N182" s="315">
        <v>0</v>
      </c>
      <c r="O182" s="315">
        <v>0</v>
      </c>
      <c r="P182" s="315">
        <v>0</v>
      </c>
      <c r="Q182" s="315">
        <v>0</v>
      </c>
      <c r="R182" s="315">
        <v>0</v>
      </c>
      <c r="S182" s="316">
        <v>0</v>
      </c>
      <c r="T182" s="317" t="e">
        <v>#DIV/0!</v>
      </c>
      <c r="U182" s="316">
        <v>0</v>
      </c>
      <c r="V182" s="316">
        <v>0</v>
      </c>
      <c r="W182" s="316">
        <v>0</v>
      </c>
      <c r="X182" s="316">
        <v>0</v>
      </c>
      <c r="Y182" s="316">
        <v>0</v>
      </c>
      <c r="Z182" s="316">
        <v>0</v>
      </c>
    </row>
    <row r="183" spans="1:26" x14ac:dyDescent="0.3">
      <c r="A183" s="322" t="s">
        <v>598</v>
      </c>
      <c r="B183" s="204">
        <v>0</v>
      </c>
      <c r="C183" s="204">
        <v>0</v>
      </c>
      <c r="D183" s="204">
        <v>0</v>
      </c>
      <c r="E183" s="204">
        <v>0</v>
      </c>
      <c r="F183" s="204">
        <v>0</v>
      </c>
      <c r="G183" s="204">
        <v>0</v>
      </c>
      <c r="H183" s="204">
        <v>0</v>
      </c>
      <c r="I183" s="204">
        <v>0</v>
      </c>
      <c r="J183" s="204">
        <v>0</v>
      </c>
      <c r="K183" s="204">
        <v>0</v>
      </c>
      <c r="L183" s="204">
        <v>0</v>
      </c>
      <c r="M183" s="204">
        <v>0</v>
      </c>
      <c r="N183" s="204">
        <v>0</v>
      </c>
      <c r="O183" s="204">
        <v>0</v>
      </c>
      <c r="P183" s="204">
        <v>0</v>
      </c>
      <c r="Q183" s="204">
        <v>0</v>
      </c>
      <c r="R183" s="204">
        <v>0</v>
      </c>
      <c r="S183" s="239">
        <v>0</v>
      </c>
      <c r="T183" s="319" t="e">
        <v>#DIV/0!</v>
      </c>
      <c r="U183" s="239">
        <v>0</v>
      </c>
      <c r="V183" s="239">
        <v>0</v>
      </c>
      <c r="W183" s="239">
        <v>0</v>
      </c>
      <c r="X183" s="239">
        <v>0</v>
      </c>
      <c r="Y183" s="239">
        <v>0</v>
      </c>
      <c r="Z183" s="239">
        <v>0</v>
      </c>
    </row>
    <row r="184" spans="1:26" x14ac:dyDescent="0.3">
      <c r="A184" s="322" t="s">
        <v>599</v>
      </c>
      <c r="B184" s="204">
        <v>0</v>
      </c>
      <c r="C184" s="204">
        <v>0</v>
      </c>
      <c r="D184" s="204">
        <v>0</v>
      </c>
      <c r="E184" s="204">
        <v>0</v>
      </c>
      <c r="F184" s="204">
        <v>0</v>
      </c>
      <c r="G184" s="204">
        <v>0</v>
      </c>
      <c r="H184" s="204">
        <v>0</v>
      </c>
      <c r="I184" s="204">
        <v>0</v>
      </c>
      <c r="J184" s="204">
        <v>0</v>
      </c>
      <c r="K184" s="204">
        <v>0</v>
      </c>
      <c r="L184" s="204">
        <v>0</v>
      </c>
      <c r="M184" s="204">
        <v>0</v>
      </c>
      <c r="N184" s="204">
        <v>0</v>
      </c>
      <c r="O184" s="204">
        <v>0</v>
      </c>
      <c r="P184" s="204">
        <v>0</v>
      </c>
      <c r="Q184" s="204">
        <v>0</v>
      </c>
      <c r="R184" s="204">
        <v>0</v>
      </c>
      <c r="S184" s="239">
        <v>0</v>
      </c>
      <c r="T184" s="319" t="e">
        <v>#DIV/0!</v>
      </c>
      <c r="U184" s="239">
        <v>0</v>
      </c>
      <c r="V184" s="239">
        <v>0</v>
      </c>
      <c r="W184" s="239">
        <v>0</v>
      </c>
      <c r="X184" s="239">
        <v>0</v>
      </c>
      <c r="Y184" s="239">
        <v>0</v>
      </c>
      <c r="Z184" s="239">
        <v>0</v>
      </c>
    </row>
    <row r="185" spans="1:26" x14ac:dyDescent="0.3">
      <c r="A185" s="322" t="s">
        <v>600</v>
      </c>
      <c r="B185" s="204">
        <v>0</v>
      </c>
      <c r="C185" s="204">
        <v>0</v>
      </c>
      <c r="D185" s="204">
        <v>0</v>
      </c>
      <c r="E185" s="204">
        <v>0</v>
      </c>
      <c r="F185" s="204">
        <v>0</v>
      </c>
      <c r="G185" s="204">
        <v>0</v>
      </c>
      <c r="H185" s="204">
        <v>0</v>
      </c>
      <c r="I185" s="204">
        <v>0</v>
      </c>
      <c r="J185" s="204">
        <v>0</v>
      </c>
      <c r="K185" s="204">
        <v>0</v>
      </c>
      <c r="L185" s="204">
        <v>0</v>
      </c>
      <c r="M185" s="204">
        <v>0</v>
      </c>
      <c r="N185" s="204">
        <v>0</v>
      </c>
      <c r="O185" s="204">
        <v>0</v>
      </c>
      <c r="P185" s="204">
        <v>0</v>
      </c>
      <c r="Q185" s="204">
        <v>0</v>
      </c>
      <c r="R185" s="204">
        <v>0</v>
      </c>
      <c r="S185" s="239">
        <v>0</v>
      </c>
      <c r="T185" s="319" t="e">
        <v>#DIV/0!</v>
      </c>
      <c r="U185" s="239">
        <v>0</v>
      </c>
      <c r="V185" s="239">
        <v>0</v>
      </c>
      <c r="W185" s="239">
        <v>0</v>
      </c>
      <c r="X185" s="239">
        <v>0</v>
      </c>
      <c r="Y185" s="239">
        <v>0</v>
      </c>
      <c r="Z185" s="239">
        <v>0</v>
      </c>
    </row>
    <row r="186" spans="1:26" x14ac:dyDescent="0.3">
      <c r="A186" s="322" t="s">
        <v>601</v>
      </c>
      <c r="B186" s="204">
        <v>0</v>
      </c>
      <c r="C186" s="204">
        <v>0</v>
      </c>
      <c r="D186" s="204">
        <v>0</v>
      </c>
      <c r="E186" s="204">
        <v>0</v>
      </c>
      <c r="F186" s="204">
        <v>0</v>
      </c>
      <c r="G186" s="204">
        <v>0</v>
      </c>
      <c r="H186" s="204">
        <v>0</v>
      </c>
      <c r="I186" s="204">
        <v>0</v>
      </c>
      <c r="J186" s="204">
        <v>0</v>
      </c>
      <c r="K186" s="204">
        <v>0</v>
      </c>
      <c r="L186" s="204">
        <v>0</v>
      </c>
      <c r="M186" s="204">
        <v>0</v>
      </c>
      <c r="N186" s="204">
        <v>0</v>
      </c>
      <c r="O186" s="204">
        <v>0</v>
      </c>
      <c r="P186" s="204">
        <v>0</v>
      </c>
      <c r="Q186" s="204">
        <v>0</v>
      </c>
      <c r="R186" s="204">
        <v>0</v>
      </c>
      <c r="S186" s="239">
        <v>0</v>
      </c>
      <c r="T186" s="319" t="e">
        <v>#DIV/0!</v>
      </c>
      <c r="U186" s="239">
        <v>0</v>
      </c>
      <c r="V186" s="239">
        <v>0</v>
      </c>
      <c r="W186" s="239">
        <v>0</v>
      </c>
      <c r="X186" s="239">
        <v>0</v>
      </c>
      <c r="Y186" s="239">
        <v>0</v>
      </c>
      <c r="Z186" s="239">
        <v>0</v>
      </c>
    </row>
    <row r="187" spans="1:26" x14ac:dyDescent="0.3">
      <c r="A187" s="322" t="s">
        <v>602</v>
      </c>
      <c r="B187" s="204">
        <v>0</v>
      </c>
      <c r="C187" s="204">
        <v>0</v>
      </c>
      <c r="D187" s="204">
        <v>0</v>
      </c>
      <c r="E187" s="204">
        <v>0</v>
      </c>
      <c r="F187" s="204">
        <v>0</v>
      </c>
      <c r="G187" s="204">
        <v>0</v>
      </c>
      <c r="H187" s="204">
        <v>0</v>
      </c>
      <c r="I187" s="204">
        <v>0</v>
      </c>
      <c r="J187" s="204">
        <v>0</v>
      </c>
      <c r="K187" s="204">
        <v>0</v>
      </c>
      <c r="L187" s="204">
        <v>0</v>
      </c>
      <c r="M187" s="204">
        <v>0</v>
      </c>
      <c r="N187" s="204">
        <v>0</v>
      </c>
      <c r="O187" s="204">
        <v>0</v>
      </c>
      <c r="P187" s="204">
        <v>0</v>
      </c>
      <c r="Q187" s="204">
        <v>0</v>
      </c>
      <c r="R187" s="204">
        <v>0</v>
      </c>
      <c r="S187" s="239">
        <v>0</v>
      </c>
      <c r="T187" s="319" t="e">
        <v>#DIV/0!</v>
      </c>
      <c r="U187" s="239">
        <v>0</v>
      </c>
      <c r="V187" s="239">
        <v>0</v>
      </c>
      <c r="W187" s="239">
        <v>0</v>
      </c>
      <c r="X187" s="239">
        <v>0</v>
      </c>
      <c r="Y187" s="239">
        <v>0</v>
      </c>
      <c r="Z187" s="239">
        <v>0</v>
      </c>
    </row>
    <row r="188" spans="1:26" x14ac:dyDescent="0.3">
      <c r="A188" s="322" t="s">
        <v>603</v>
      </c>
      <c r="B188" s="204">
        <v>0</v>
      </c>
      <c r="C188" s="204">
        <v>0</v>
      </c>
      <c r="D188" s="204">
        <v>0</v>
      </c>
      <c r="E188" s="204">
        <v>0</v>
      </c>
      <c r="F188" s="204">
        <v>0</v>
      </c>
      <c r="G188" s="204">
        <v>0</v>
      </c>
      <c r="H188" s="204">
        <v>0</v>
      </c>
      <c r="I188" s="204">
        <v>0</v>
      </c>
      <c r="J188" s="204">
        <v>0</v>
      </c>
      <c r="K188" s="204">
        <v>0</v>
      </c>
      <c r="L188" s="204">
        <v>0</v>
      </c>
      <c r="M188" s="204">
        <v>0</v>
      </c>
      <c r="N188" s="204">
        <v>0</v>
      </c>
      <c r="O188" s="204">
        <v>0</v>
      </c>
      <c r="P188" s="204">
        <v>0</v>
      </c>
      <c r="Q188" s="204">
        <v>0</v>
      </c>
      <c r="R188" s="204">
        <v>0</v>
      </c>
      <c r="S188" s="239">
        <v>0</v>
      </c>
      <c r="T188" s="319" t="e">
        <v>#DIV/0!</v>
      </c>
      <c r="U188" s="239">
        <v>0</v>
      </c>
      <c r="V188" s="239">
        <v>0</v>
      </c>
      <c r="W188" s="239">
        <v>0</v>
      </c>
      <c r="X188" s="239">
        <v>0</v>
      </c>
      <c r="Y188" s="239">
        <v>0</v>
      </c>
      <c r="Z188" s="239">
        <v>0</v>
      </c>
    </row>
    <row r="189" spans="1:26" x14ac:dyDescent="0.3">
      <c r="A189" s="322" t="s">
        <v>604</v>
      </c>
      <c r="B189" s="204">
        <v>0</v>
      </c>
      <c r="C189" s="204">
        <v>0</v>
      </c>
      <c r="D189" s="204">
        <v>0</v>
      </c>
      <c r="E189" s="204">
        <v>0</v>
      </c>
      <c r="F189" s="204">
        <v>0</v>
      </c>
      <c r="G189" s="204">
        <v>0</v>
      </c>
      <c r="H189" s="204">
        <v>0</v>
      </c>
      <c r="I189" s="204">
        <v>0</v>
      </c>
      <c r="J189" s="204">
        <v>0</v>
      </c>
      <c r="K189" s="204">
        <v>0</v>
      </c>
      <c r="L189" s="204">
        <v>0</v>
      </c>
      <c r="M189" s="204">
        <v>0</v>
      </c>
      <c r="N189" s="204">
        <v>0</v>
      </c>
      <c r="O189" s="204">
        <v>0</v>
      </c>
      <c r="P189" s="204">
        <v>0</v>
      </c>
      <c r="Q189" s="204">
        <v>0</v>
      </c>
      <c r="R189" s="204">
        <v>0</v>
      </c>
      <c r="S189" s="239">
        <v>0</v>
      </c>
      <c r="T189" s="319" t="e">
        <v>#DIV/0!</v>
      </c>
      <c r="U189" s="239">
        <v>0</v>
      </c>
      <c r="V189" s="239">
        <v>0</v>
      </c>
      <c r="W189" s="239">
        <v>0</v>
      </c>
      <c r="X189" s="239">
        <v>0</v>
      </c>
      <c r="Y189" s="239">
        <v>0</v>
      </c>
      <c r="Z189" s="239">
        <v>0</v>
      </c>
    </row>
    <row r="190" spans="1:26" x14ac:dyDescent="0.3">
      <c r="A190" s="322" t="s">
        <v>605</v>
      </c>
      <c r="B190" s="204">
        <v>0</v>
      </c>
      <c r="C190" s="204">
        <v>0</v>
      </c>
      <c r="D190" s="204">
        <v>0</v>
      </c>
      <c r="E190" s="204">
        <v>0</v>
      </c>
      <c r="F190" s="204">
        <v>0</v>
      </c>
      <c r="G190" s="204">
        <v>0</v>
      </c>
      <c r="H190" s="204">
        <v>0</v>
      </c>
      <c r="I190" s="204">
        <v>0</v>
      </c>
      <c r="J190" s="204">
        <v>0</v>
      </c>
      <c r="K190" s="204">
        <v>0</v>
      </c>
      <c r="L190" s="204">
        <v>0</v>
      </c>
      <c r="M190" s="204">
        <v>0</v>
      </c>
      <c r="N190" s="204">
        <v>0</v>
      </c>
      <c r="O190" s="204">
        <v>0</v>
      </c>
      <c r="P190" s="204">
        <v>0</v>
      </c>
      <c r="Q190" s="204">
        <v>0</v>
      </c>
      <c r="R190" s="204">
        <v>0</v>
      </c>
      <c r="S190" s="239">
        <v>0</v>
      </c>
      <c r="T190" s="319" t="e">
        <v>#DIV/0!</v>
      </c>
      <c r="U190" s="239">
        <v>0</v>
      </c>
      <c r="V190" s="239">
        <v>0</v>
      </c>
      <c r="W190" s="239">
        <v>0</v>
      </c>
      <c r="X190" s="239">
        <v>0</v>
      </c>
      <c r="Y190" s="239">
        <v>0</v>
      </c>
      <c r="Z190" s="239">
        <v>0</v>
      </c>
    </row>
    <row r="191" spans="1:26" x14ac:dyDescent="0.3">
      <c r="A191" s="322" t="s">
        <v>606</v>
      </c>
      <c r="B191" s="204">
        <v>0</v>
      </c>
      <c r="C191" s="204">
        <v>0</v>
      </c>
      <c r="D191" s="204">
        <v>0</v>
      </c>
      <c r="E191" s="204">
        <v>0</v>
      </c>
      <c r="F191" s="204">
        <v>0</v>
      </c>
      <c r="G191" s="204">
        <v>0</v>
      </c>
      <c r="H191" s="204">
        <v>0</v>
      </c>
      <c r="I191" s="204">
        <v>0</v>
      </c>
      <c r="J191" s="204">
        <v>0</v>
      </c>
      <c r="K191" s="204">
        <v>0</v>
      </c>
      <c r="L191" s="204">
        <v>0</v>
      </c>
      <c r="M191" s="204">
        <v>0</v>
      </c>
      <c r="N191" s="204">
        <v>0</v>
      </c>
      <c r="O191" s="204">
        <v>0</v>
      </c>
      <c r="P191" s="204">
        <v>0</v>
      </c>
      <c r="Q191" s="204">
        <v>0</v>
      </c>
      <c r="R191" s="204">
        <v>0</v>
      </c>
      <c r="S191" s="239">
        <v>0</v>
      </c>
      <c r="T191" s="319" t="e">
        <v>#DIV/0!</v>
      </c>
      <c r="U191" s="239">
        <v>0</v>
      </c>
      <c r="V191" s="239">
        <v>0</v>
      </c>
      <c r="W191" s="239">
        <v>0</v>
      </c>
      <c r="X191" s="239">
        <v>0</v>
      </c>
      <c r="Y191" s="239">
        <v>0</v>
      </c>
      <c r="Z191" s="239">
        <v>0</v>
      </c>
    </row>
    <row r="192" spans="1:26" x14ac:dyDescent="0.3">
      <c r="A192" s="322" t="s">
        <v>607</v>
      </c>
      <c r="B192" s="204">
        <v>0</v>
      </c>
      <c r="C192" s="204">
        <v>0</v>
      </c>
      <c r="D192" s="204">
        <v>0</v>
      </c>
      <c r="E192" s="204">
        <v>0</v>
      </c>
      <c r="F192" s="204">
        <v>0</v>
      </c>
      <c r="G192" s="204">
        <v>0</v>
      </c>
      <c r="H192" s="204">
        <v>0</v>
      </c>
      <c r="I192" s="204">
        <v>0</v>
      </c>
      <c r="J192" s="204">
        <v>0</v>
      </c>
      <c r="K192" s="204">
        <v>0</v>
      </c>
      <c r="L192" s="204">
        <v>0</v>
      </c>
      <c r="M192" s="204">
        <v>0</v>
      </c>
      <c r="N192" s="204">
        <v>0</v>
      </c>
      <c r="O192" s="204">
        <v>0</v>
      </c>
      <c r="P192" s="204">
        <v>0</v>
      </c>
      <c r="Q192" s="204">
        <v>0</v>
      </c>
      <c r="R192" s="204">
        <v>0</v>
      </c>
      <c r="S192" s="239">
        <v>0</v>
      </c>
      <c r="T192" s="319" t="e">
        <v>#DIV/0!</v>
      </c>
      <c r="U192" s="239">
        <v>0</v>
      </c>
      <c r="V192" s="239">
        <v>0</v>
      </c>
      <c r="W192" s="239">
        <v>0</v>
      </c>
      <c r="X192" s="239">
        <v>0</v>
      </c>
      <c r="Y192" s="239">
        <v>0</v>
      </c>
      <c r="Z192" s="239">
        <v>0</v>
      </c>
    </row>
    <row r="193" spans="1:26" x14ac:dyDescent="0.3">
      <c r="A193" s="322" t="s">
        <v>608</v>
      </c>
      <c r="B193" s="204">
        <v>0</v>
      </c>
      <c r="C193" s="204">
        <v>0</v>
      </c>
      <c r="D193" s="204">
        <v>0</v>
      </c>
      <c r="E193" s="204">
        <v>0</v>
      </c>
      <c r="F193" s="204">
        <v>0</v>
      </c>
      <c r="G193" s="204">
        <v>0</v>
      </c>
      <c r="H193" s="204">
        <v>0</v>
      </c>
      <c r="I193" s="204">
        <v>0</v>
      </c>
      <c r="J193" s="204">
        <v>0</v>
      </c>
      <c r="K193" s="204">
        <v>0</v>
      </c>
      <c r="L193" s="204">
        <v>0</v>
      </c>
      <c r="M193" s="204">
        <v>0</v>
      </c>
      <c r="N193" s="204">
        <v>0</v>
      </c>
      <c r="O193" s="204">
        <v>0</v>
      </c>
      <c r="P193" s="204">
        <v>0</v>
      </c>
      <c r="Q193" s="204">
        <v>0</v>
      </c>
      <c r="R193" s="204">
        <v>0</v>
      </c>
      <c r="S193" s="239">
        <v>0</v>
      </c>
      <c r="T193" s="319" t="e">
        <v>#DIV/0!</v>
      </c>
      <c r="U193" s="239">
        <v>0</v>
      </c>
      <c r="V193" s="239">
        <v>0</v>
      </c>
      <c r="W193" s="239">
        <v>0</v>
      </c>
      <c r="X193" s="239">
        <v>0</v>
      </c>
      <c r="Y193" s="239">
        <v>0</v>
      </c>
      <c r="Z193" s="239">
        <v>0</v>
      </c>
    </row>
    <row r="194" spans="1:26" x14ac:dyDescent="0.3">
      <c r="A194" s="322" t="s">
        <v>609</v>
      </c>
      <c r="B194" s="204">
        <v>0</v>
      </c>
      <c r="C194" s="204">
        <v>0</v>
      </c>
      <c r="D194" s="204">
        <v>0</v>
      </c>
      <c r="E194" s="204">
        <v>0</v>
      </c>
      <c r="F194" s="204">
        <v>0</v>
      </c>
      <c r="G194" s="204">
        <v>0</v>
      </c>
      <c r="H194" s="204">
        <v>0</v>
      </c>
      <c r="I194" s="204">
        <v>0</v>
      </c>
      <c r="J194" s="204">
        <v>0</v>
      </c>
      <c r="K194" s="204">
        <v>0</v>
      </c>
      <c r="L194" s="204">
        <v>0</v>
      </c>
      <c r="M194" s="204">
        <v>0</v>
      </c>
      <c r="N194" s="204">
        <v>0</v>
      </c>
      <c r="O194" s="204">
        <v>0</v>
      </c>
      <c r="P194" s="204">
        <v>0</v>
      </c>
      <c r="Q194" s="204">
        <v>0</v>
      </c>
      <c r="R194" s="204">
        <v>0</v>
      </c>
      <c r="S194" s="239">
        <v>0</v>
      </c>
      <c r="T194" s="319" t="e">
        <v>#DIV/0!</v>
      </c>
      <c r="U194" s="239">
        <v>0</v>
      </c>
      <c r="V194" s="239">
        <v>0</v>
      </c>
      <c r="W194" s="239">
        <v>0</v>
      </c>
      <c r="X194" s="239">
        <v>0</v>
      </c>
      <c r="Y194" s="239">
        <v>0</v>
      </c>
      <c r="Z194" s="239">
        <v>0</v>
      </c>
    </row>
    <row r="195" spans="1:26" x14ac:dyDescent="0.3">
      <c r="A195" s="322" t="s">
        <v>610</v>
      </c>
      <c r="B195" s="204">
        <v>0</v>
      </c>
      <c r="C195" s="204">
        <v>0</v>
      </c>
      <c r="D195" s="204">
        <v>0</v>
      </c>
      <c r="E195" s="204">
        <v>0</v>
      </c>
      <c r="F195" s="204">
        <v>0</v>
      </c>
      <c r="G195" s="204">
        <v>0</v>
      </c>
      <c r="H195" s="204">
        <v>0</v>
      </c>
      <c r="I195" s="204">
        <v>0</v>
      </c>
      <c r="J195" s="204">
        <v>0</v>
      </c>
      <c r="K195" s="204">
        <v>0</v>
      </c>
      <c r="L195" s="204">
        <v>0</v>
      </c>
      <c r="M195" s="204">
        <v>0</v>
      </c>
      <c r="N195" s="204">
        <v>0</v>
      </c>
      <c r="O195" s="204">
        <v>0</v>
      </c>
      <c r="P195" s="204">
        <v>0</v>
      </c>
      <c r="Q195" s="204">
        <v>0</v>
      </c>
      <c r="R195" s="204">
        <v>0</v>
      </c>
      <c r="S195" s="239">
        <v>0</v>
      </c>
      <c r="T195" s="319" t="e">
        <v>#DIV/0!</v>
      </c>
      <c r="U195" s="239">
        <v>0</v>
      </c>
      <c r="V195" s="239">
        <v>0</v>
      </c>
      <c r="W195" s="239">
        <v>0</v>
      </c>
      <c r="X195" s="239">
        <v>0</v>
      </c>
      <c r="Y195" s="239">
        <v>0</v>
      </c>
      <c r="Z195" s="239">
        <v>0</v>
      </c>
    </row>
    <row r="196" spans="1:26" x14ac:dyDescent="0.3">
      <c r="A196" s="322" t="s">
        <v>611</v>
      </c>
      <c r="B196" s="204">
        <v>0</v>
      </c>
      <c r="C196" s="204">
        <v>0</v>
      </c>
      <c r="D196" s="204">
        <v>0</v>
      </c>
      <c r="E196" s="204">
        <v>0</v>
      </c>
      <c r="F196" s="204">
        <v>0</v>
      </c>
      <c r="G196" s="204">
        <v>0</v>
      </c>
      <c r="H196" s="204">
        <v>0</v>
      </c>
      <c r="I196" s="204">
        <v>0</v>
      </c>
      <c r="J196" s="204">
        <v>0</v>
      </c>
      <c r="K196" s="204">
        <v>0</v>
      </c>
      <c r="L196" s="204">
        <v>0</v>
      </c>
      <c r="M196" s="204">
        <v>0</v>
      </c>
      <c r="N196" s="204">
        <v>0</v>
      </c>
      <c r="O196" s="204">
        <v>0</v>
      </c>
      <c r="P196" s="204">
        <v>0</v>
      </c>
      <c r="Q196" s="204">
        <v>0</v>
      </c>
      <c r="R196" s="204">
        <v>0</v>
      </c>
      <c r="S196" s="239">
        <v>0</v>
      </c>
      <c r="T196" s="319" t="e">
        <v>#DIV/0!</v>
      </c>
      <c r="U196" s="239">
        <v>0</v>
      </c>
      <c r="V196" s="239">
        <v>0</v>
      </c>
      <c r="W196" s="239">
        <v>0</v>
      </c>
      <c r="X196" s="239">
        <v>0</v>
      </c>
      <c r="Y196" s="239">
        <v>0</v>
      </c>
      <c r="Z196" s="239">
        <v>0</v>
      </c>
    </row>
    <row r="197" spans="1:26" x14ac:dyDescent="0.3">
      <c r="A197" s="322" t="s">
        <v>612</v>
      </c>
      <c r="B197" s="204">
        <v>0</v>
      </c>
      <c r="C197" s="204">
        <v>0</v>
      </c>
      <c r="D197" s="204">
        <v>0</v>
      </c>
      <c r="E197" s="204">
        <v>0</v>
      </c>
      <c r="F197" s="204">
        <v>0</v>
      </c>
      <c r="G197" s="204">
        <v>0</v>
      </c>
      <c r="H197" s="204">
        <v>0</v>
      </c>
      <c r="I197" s="204">
        <v>0</v>
      </c>
      <c r="J197" s="204">
        <v>0</v>
      </c>
      <c r="K197" s="204">
        <v>0</v>
      </c>
      <c r="L197" s="204">
        <v>0</v>
      </c>
      <c r="M197" s="204">
        <v>0</v>
      </c>
      <c r="N197" s="204">
        <v>0</v>
      </c>
      <c r="O197" s="204">
        <v>0</v>
      </c>
      <c r="P197" s="204">
        <v>0</v>
      </c>
      <c r="Q197" s="204">
        <v>0</v>
      </c>
      <c r="R197" s="204">
        <v>0</v>
      </c>
      <c r="S197" s="239">
        <v>0</v>
      </c>
      <c r="T197" s="319" t="e">
        <v>#DIV/0!</v>
      </c>
      <c r="U197" s="239">
        <v>0</v>
      </c>
      <c r="V197" s="239">
        <v>0</v>
      </c>
      <c r="W197" s="239">
        <v>0</v>
      </c>
      <c r="X197" s="239">
        <v>0</v>
      </c>
      <c r="Y197" s="239">
        <v>0</v>
      </c>
      <c r="Z197" s="239">
        <v>0</v>
      </c>
    </row>
    <row r="198" spans="1:26" x14ac:dyDescent="0.3">
      <c r="A198" s="322" t="s">
        <v>613</v>
      </c>
      <c r="B198" s="204">
        <v>0</v>
      </c>
      <c r="C198" s="204">
        <v>0</v>
      </c>
      <c r="D198" s="204">
        <v>0</v>
      </c>
      <c r="E198" s="204">
        <v>0</v>
      </c>
      <c r="F198" s="204">
        <v>0</v>
      </c>
      <c r="G198" s="204">
        <v>0</v>
      </c>
      <c r="H198" s="204">
        <v>0</v>
      </c>
      <c r="I198" s="204">
        <v>0</v>
      </c>
      <c r="J198" s="204">
        <v>0</v>
      </c>
      <c r="K198" s="204">
        <v>0</v>
      </c>
      <c r="L198" s="204">
        <v>0</v>
      </c>
      <c r="M198" s="204">
        <v>0</v>
      </c>
      <c r="N198" s="204">
        <v>0</v>
      </c>
      <c r="O198" s="204">
        <v>0</v>
      </c>
      <c r="P198" s="204">
        <v>0</v>
      </c>
      <c r="Q198" s="204">
        <v>0</v>
      </c>
      <c r="R198" s="204">
        <v>0</v>
      </c>
      <c r="S198" s="239">
        <v>0</v>
      </c>
      <c r="T198" s="319" t="e">
        <v>#DIV/0!</v>
      </c>
      <c r="U198" s="239">
        <v>0</v>
      </c>
      <c r="V198" s="239">
        <v>0</v>
      </c>
      <c r="W198" s="239">
        <v>0</v>
      </c>
      <c r="X198" s="239">
        <v>0</v>
      </c>
      <c r="Y198" s="239">
        <v>0</v>
      </c>
      <c r="Z198" s="239">
        <v>0</v>
      </c>
    </row>
    <row r="199" spans="1:26" x14ac:dyDescent="0.3">
      <c r="A199" s="322" t="s">
        <v>614</v>
      </c>
      <c r="B199" s="204">
        <v>0</v>
      </c>
      <c r="C199" s="204">
        <v>0</v>
      </c>
      <c r="D199" s="204">
        <v>0</v>
      </c>
      <c r="E199" s="204">
        <v>0</v>
      </c>
      <c r="F199" s="204">
        <v>0</v>
      </c>
      <c r="G199" s="204">
        <v>0</v>
      </c>
      <c r="H199" s="204">
        <v>0</v>
      </c>
      <c r="I199" s="204">
        <v>0</v>
      </c>
      <c r="J199" s="204">
        <v>0</v>
      </c>
      <c r="K199" s="204">
        <v>0</v>
      </c>
      <c r="L199" s="204">
        <v>0</v>
      </c>
      <c r="M199" s="204">
        <v>0</v>
      </c>
      <c r="N199" s="204">
        <v>0</v>
      </c>
      <c r="O199" s="204">
        <v>0</v>
      </c>
      <c r="P199" s="204">
        <v>0</v>
      </c>
      <c r="Q199" s="204">
        <v>0</v>
      </c>
      <c r="R199" s="204">
        <v>0</v>
      </c>
      <c r="S199" s="239">
        <v>0</v>
      </c>
      <c r="T199" s="319" t="e">
        <v>#DIV/0!</v>
      </c>
      <c r="U199" s="239">
        <v>0</v>
      </c>
      <c r="V199" s="239">
        <v>0</v>
      </c>
      <c r="W199" s="239">
        <v>0</v>
      </c>
      <c r="X199" s="239">
        <v>0</v>
      </c>
      <c r="Y199" s="239">
        <v>0</v>
      </c>
      <c r="Z199" s="239">
        <v>0</v>
      </c>
    </row>
    <row r="200" spans="1:26" x14ac:dyDescent="0.3">
      <c r="A200" s="322" t="s">
        <v>615</v>
      </c>
      <c r="B200" s="204">
        <v>0</v>
      </c>
      <c r="C200" s="204">
        <v>0</v>
      </c>
      <c r="D200" s="204">
        <v>0</v>
      </c>
      <c r="E200" s="204">
        <v>0</v>
      </c>
      <c r="F200" s="204">
        <v>0</v>
      </c>
      <c r="G200" s="204">
        <v>0</v>
      </c>
      <c r="H200" s="204">
        <v>0</v>
      </c>
      <c r="I200" s="204">
        <v>0</v>
      </c>
      <c r="J200" s="204">
        <v>0</v>
      </c>
      <c r="K200" s="204">
        <v>0</v>
      </c>
      <c r="L200" s="204">
        <v>0</v>
      </c>
      <c r="M200" s="204">
        <v>0</v>
      </c>
      <c r="N200" s="204">
        <v>0</v>
      </c>
      <c r="O200" s="204">
        <v>0</v>
      </c>
      <c r="P200" s="204">
        <v>0</v>
      </c>
      <c r="Q200" s="204">
        <v>0</v>
      </c>
      <c r="R200" s="204">
        <v>0</v>
      </c>
      <c r="S200" s="239">
        <v>0</v>
      </c>
      <c r="T200" s="319" t="e">
        <v>#DIV/0!</v>
      </c>
      <c r="U200" s="239">
        <v>0</v>
      </c>
      <c r="V200" s="239">
        <v>0</v>
      </c>
      <c r="W200" s="239">
        <v>0</v>
      </c>
      <c r="X200" s="239">
        <v>0</v>
      </c>
      <c r="Y200" s="239">
        <v>0</v>
      </c>
      <c r="Z200" s="239">
        <v>0</v>
      </c>
    </row>
    <row r="201" spans="1:26" x14ac:dyDescent="0.3">
      <c r="A201" s="322" t="s">
        <v>616</v>
      </c>
      <c r="B201" s="204">
        <v>0</v>
      </c>
      <c r="C201" s="204">
        <v>0</v>
      </c>
      <c r="D201" s="204">
        <v>0</v>
      </c>
      <c r="E201" s="204">
        <v>0</v>
      </c>
      <c r="F201" s="204">
        <v>0</v>
      </c>
      <c r="G201" s="204">
        <v>0</v>
      </c>
      <c r="H201" s="204">
        <v>0</v>
      </c>
      <c r="I201" s="204">
        <v>0</v>
      </c>
      <c r="J201" s="204">
        <v>0</v>
      </c>
      <c r="K201" s="204">
        <v>0</v>
      </c>
      <c r="L201" s="204">
        <v>0</v>
      </c>
      <c r="M201" s="204">
        <v>0</v>
      </c>
      <c r="N201" s="204">
        <v>0</v>
      </c>
      <c r="O201" s="204">
        <v>0</v>
      </c>
      <c r="P201" s="204">
        <v>0</v>
      </c>
      <c r="Q201" s="204">
        <v>0</v>
      </c>
      <c r="R201" s="204">
        <v>0</v>
      </c>
      <c r="S201" s="239">
        <v>0</v>
      </c>
      <c r="T201" s="319" t="e">
        <v>#DIV/0!</v>
      </c>
      <c r="U201" s="239">
        <v>0</v>
      </c>
      <c r="V201" s="239">
        <v>0</v>
      </c>
      <c r="W201" s="239">
        <v>0</v>
      </c>
      <c r="X201" s="239">
        <v>0</v>
      </c>
      <c r="Y201" s="239">
        <v>0</v>
      </c>
      <c r="Z201" s="239">
        <v>0</v>
      </c>
    </row>
    <row r="202" spans="1:26" x14ac:dyDescent="0.3">
      <c r="A202" s="322" t="s">
        <v>617</v>
      </c>
      <c r="B202" s="204">
        <v>0</v>
      </c>
      <c r="C202" s="204">
        <v>0</v>
      </c>
      <c r="D202" s="204">
        <v>0</v>
      </c>
      <c r="E202" s="204">
        <v>0</v>
      </c>
      <c r="F202" s="204">
        <v>0</v>
      </c>
      <c r="G202" s="204">
        <v>0</v>
      </c>
      <c r="H202" s="204">
        <v>0</v>
      </c>
      <c r="I202" s="204">
        <v>0</v>
      </c>
      <c r="J202" s="204">
        <v>0</v>
      </c>
      <c r="K202" s="204">
        <v>0</v>
      </c>
      <c r="L202" s="204">
        <v>0</v>
      </c>
      <c r="M202" s="204">
        <v>0</v>
      </c>
      <c r="N202" s="204">
        <v>0</v>
      </c>
      <c r="O202" s="204">
        <v>0</v>
      </c>
      <c r="P202" s="204">
        <v>0</v>
      </c>
      <c r="Q202" s="204">
        <v>0</v>
      </c>
      <c r="R202" s="204">
        <v>0</v>
      </c>
      <c r="S202" s="239">
        <v>0</v>
      </c>
      <c r="T202" s="319" t="e">
        <v>#DIV/0!</v>
      </c>
      <c r="U202" s="239">
        <v>0</v>
      </c>
      <c r="V202" s="239">
        <v>0</v>
      </c>
      <c r="W202" s="239">
        <v>0</v>
      </c>
      <c r="X202" s="239">
        <v>0</v>
      </c>
      <c r="Y202" s="239">
        <v>0</v>
      </c>
      <c r="Z202" s="239">
        <v>0</v>
      </c>
    </row>
    <row r="203" spans="1:26" x14ac:dyDescent="0.3">
      <c r="A203" s="322" t="s">
        <v>618</v>
      </c>
      <c r="B203" s="204">
        <v>0</v>
      </c>
      <c r="C203" s="204">
        <v>0</v>
      </c>
      <c r="D203" s="204">
        <v>0</v>
      </c>
      <c r="E203" s="204">
        <v>0</v>
      </c>
      <c r="F203" s="204">
        <v>0</v>
      </c>
      <c r="G203" s="204">
        <v>0</v>
      </c>
      <c r="H203" s="204">
        <v>0</v>
      </c>
      <c r="I203" s="204">
        <v>0</v>
      </c>
      <c r="J203" s="204">
        <v>0</v>
      </c>
      <c r="K203" s="204">
        <v>0</v>
      </c>
      <c r="L203" s="204">
        <v>0</v>
      </c>
      <c r="M203" s="204">
        <v>0</v>
      </c>
      <c r="N203" s="204">
        <v>0</v>
      </c>
      <c r="O203" s="204">
        <v>0</v>
      </c>
      <c r="P203" s="204">
        <v>0</v>
      </c>
      <c r="Q203" s="204">
        <v>0</v>
      </c>
      <c r="R203" s="204">
        <v>0</v>
      </c>
      <c r="S203" s="239">
        <v>0</v>
      </c>
      <c r="T203" s="319" t="e">
        <v>#DIV/0!</v>
      </c>
      <c r="U203" s="239">
        <v>0</v>
      </c>
      <c r="V203" s="239">
        <v>0</v>
      </c>
      <c r="W203" s="239">
        <v>0</v>
      </c>
      <c r="X203" s="239">
        <v>0</v>
      </c>
      <c r="Y203" s="239">
        <v>0</v>
      </c>
      <c r="Z203" s="239">
        <v>0</v>
      </c>
    </row>
    <row r="204" spans="1:26" x14ac:dyDescent="0.3">
      <c r="A204" s="322" t="s">
        <v>619</v>
      </c>
      <c r="B204" s="204">
        <v>0</v>
      </c>
      <c r="C204" s="204">
        <v>0</v>
      </c>
      <c r="D204" s="204">
        <v>0</v>
      </c>
      <c r="E204" s="204">
        <v>0</v>
      </c>
      <c r="F204" s="204">
        <v>0</v>
      </c>
      <c r="G204" s="204">
        <v>0</v>
      </c>
      <c r="H204" s="204">
        <v>0</v>
      </c>
      <c r="I204" s="204">
        <v>0</v>
      </c>
      <c r="J204" s="204">
        <v>0</v>
      </c>
      <c r="K204" s="204">
        <v>0</v>
      </c>
      <c r="L204" s="204">
        <v>0</v>
      </c>
      <c r="M204" s="204">
        <v>0</v>
      </c>
      <c r="N204" s="204">
        <v>0</v>
      </c>
      <c r="O204" s="204">
        <v>0</v>
      </c>
      <c r="P204" s="204">
        <v>0</v>
      </c>
      <c r="Q204" s="204">
        <v>0</v>
      </c>
      <c r="R204" s="204">
        <v>0</v>
      </c>
      <c r="S204" s="239">
        <v>0</v>
      </c>
      <c r="T204" s="319" t="e">
        <v>#DIV/0!</v>
      </c>
      <c r="U204" s="239">
        <v>0</v>
      </c>
      <c r="V204" s="239">
        <v>0</v>
      </c>
      <c r="W204" s="239">
        <v>0</v>
      </c>
      <c r="X204" s="239">
        <v>0</v>
      </c>
      <c r="Y204" s="239">
        <v>0</v>
      </c>
      <c r="Z204" s="239">
        <v>0</v>
      </c>
    </row>
    <row r="205" spans="1:26" x14ac:dyDescent="0.3">
      <c r="A205" s="322" t="s">
        <v>620</v>
      </c>
      <c r="B205" s="204">
        <v>0</v>
      </c>
      <c r="C205" s="204">
        <v>0</v>
      </c>
      <c r="D205" s="204">
        <v>0</v>
      </c>
      <c r="E205" s="204">
        <v>0</v>
      </c>
      <c r="F205" s="204">
        <v>0</v>
      </c>
      <c r="G205" s="204">
        <v>0</v>
      </c>
      <c r="H205" s="204">
        <v>0</v>
      </c>
      <c r="I205" s="204">
        <v>0</v>
      </c>
      <c r="J205" s="204">
        <v>0</v>
      </c>
      <c r="K205" s="204">
        <v>0</v>
      </c>
      <c r="L205" s="204">
        <v>0</v>
      </c>
      <c r="M205" s="204">
        <v>0</v>
      </c>
      <c r="N205" s="204">
        <v>0</v>
      </c>
      <c r="O205" s="204">
        <v>0</v>
      </c>
      <c r="P205" s="204">
        <v>0</v>
      </c>
      <c r="Q205" s="204">
        <v>0</v>
      </c>
      <c r="R205" s="204">
        <v>0</v>
      </c>
      <c r="S205" s="239">
        <v>0</v>
      </c>
      <c r="T205" s="319" t="e">
        <v>#DIV/0!</v>
      </c>
      <c r="U205" s="239">
        <v>0</v>
      </c>
      <c r="V205" s="239">
        <v>0</v>
      </c>
      <c r="W205" s="239">
        <v>0</v>
      </c>
      <c r="X205" s="239">
        <v>0</v>
      </c>
      <c r="Y205" s="239">
        <v>0</v>
      </c>
      <c r="Z205" s="239">
        <v>0</v>
      </c>
    </row>
    <row r="206" spans="1:26" x14ac:dyDescent="0.3">
      <c r="A206" s="322" t="s">
        <v>621</v>
      </c>
      <c r="B206" s="204">
        <v>0</v>
      </c>
      <c r="C206" s="204">
        <v>0</v>
      </c>
      <c r="D206" s="204">
        <v>0</v>
      </c>
      <c r="E206" s="204">
        <v>0</v>
      </c>
      <c r="F206" s="204">
        <v>0</v>
      </c>
      <c r="G206" s="204">
        <v>0</v>
      </c>
      <c r="H206" s="204">
        <v>0</v>
      </c>
      <c r="I206" s="204">
        <v>0</v>
      </c>
      <c r="J206" s="204">
        <v>0</v>
      </c>
      <c r="K206" s="204">
        <v>0</v>
      </c>
      <c r="L206" s="204">
        <v>0</v>
      </c>
      <c r="M206" s="204">
        <v>0</v>
      </c>
      <c r="N206" s="204">
        <v>0</v>
      </c>
      <c r="O206" s="204">
        <v>0</v>
      </c>
      <c r="P206" s="204">
        <v>0</v>
      </c>
      <c r="Q206" s="204">
        <v>0</v>
      </c>
      <c r="R206" s="204">
        <v>0</v>
      </c>
      <c r="S206" s="239">
        <v>0</v>
      </c>
      <c r="T206" s="319" t="e">
        <v>#DIV/0!</v>
      </c>
      <c r="U206" s="239">
        <v>0</v>
      </c>
      <c r="V206" s="239">
        <v>0</v>
      </c>
      <c r="W206" s="239">
        <v>0</v>
      </c>
      <c r="X206" s="239">
        <v>0</v>
      </c>
      <c r="Y206" s="239">
        <v>0</v>
      </c>
      <c r="Z206" s="239">
        <v>0</v>
      </c>
    </row>
    <row r="207" spans="1:26" x14ac:dyDescent="0.3">
      <c r="A207" s="322" t="s">
        <v>622</v>
      </c>
      <c r="B207" s="204">
        <v>0</v>
      </c>
      <c r="C207" s="204">
        <v>0</v>
      </c>
      <c r="D207" s="204">
        <v>0</v>
      </c>
      <c r="E207" s="204">
        <v>0</v>
      </c>
      <c r="F207" s="204">
        <v>0</v>
      </c>
      <c r="G207" s="204">
        <v>0</v>
      </c>
      <c r="H207" s="204">
        <v>0</v>
      </c>
      <c r="I207" s="204">
        <v>0</v>
      </c>
      <c r="J207" s="204">
        <v>0</v>
      </c>
      <c r="K207" s="204">
        <v>0</v>
      </c>
      <c r="L207" s="204">
        <v>0</v>
      </c>
      <c r="M207" s="204">
        <v>0</v>
      </c>
      <c r="N207" s="204">
        <v>0</v>
      </c>
      <c r="O207" s="204">
        <v>0</v>
      </c>
      <c r="P207" s="204">
        <v>0</v>
      </c>
      <c r="Q207" s="204">
        <v>0</v>
      </c>
      <c r="R207" s="204">
        <v>0</v>
      </c>
      <c r="S207" s="239">
        <v>0</v>
      </c>
      <c r="T207" s="319" t="e">
        <v>#DIV/0!</v>
      </c>
      <c r="U207" s="239">
        <v>0</v>
      </c>
      <c r="V207" s="239">
        <v>0</v>
      </c>
      <c r="W207" s="239">
        <v>0</v>
      </c>
      <c r="X207" s="239">
        <v>0</v>
      </c>
      <c r="Y207" s="239">
        <v>0</v>
      </c>
      <c r="Z207" s="239">
        <v>0</v>
      </c>
    </row>
    <row r="208" spans="1:26" x14ac:dyDescent="0.3">
      <c r="A208" s="322" t="s">
        <v>623</v>
      </c>
      <c r="B208" s="204">
        <v>0</v>
      </c>
      <c r="C208" s="204">
        <v>0</v>
      </c>
      <c r="D208" s="204">
        <v>0</v>
      </c>
      <c r="E208" s="204">
        <v>0</v>
      </c>
      <c r="F208" s="204">
        <v>0</v>
      </c>
      <c r="G208" s="204">
        <v>0</v>
      </c>
      <c r="H208" s="204">
        <v>0</v>
      </c>
      <c r="I208" s="204">
        <v>0</v>
      </c>
      <c r="J208" s="204">
        <v>0</v>
      </c>
      <c r="K208" s="204">
        <v>0</v>
      </c>
      <c r="L208" s="204">
        <v>0</v>
      </c>
      <c r="M208" s="204">
        <v>0</v>
      </c>
      <c r="N208" s="204">
        <v>0</v>
      </c>
      <c r="O208" s="204">
        <v>0</v>
      </c>
      <c r="P208" s="204">
        <v>0</v>
      </c>
      <c r="Q208" s="204">
        <v>0</v>
      </c>
      <c r="R208" s="204">
        <v>0</v>
      </c>
      <c r="S208" s="239">
        <v>0</v>
      </c>
      <c r="T208" s="319" t="e">
        <v>#DIV/0!</v>
      </c>
      <c r="U208" s="239">
        <v>0</v>
      </c>
      <c r="V208" s="239">
        <v>0</v>
      </c>
      <c r="W208" s="239">
        <v>0</v>
      </c>
      <c r="X208" s="239">
        <v>0</v>
      </c>
      <c r="Y208" s="239">
        <v>0</v>
      </c>
      <c r="Z208" s="239">
        <v>0</v>
      </c>
    </row>
    <row r="209" spans="1:26" ht="24" x14ac:dyDescent="0.3">
      <c r="A209" s="322" t="s">
        <v>624</v>
      </c>
      <c r="B209" s="204">
        <v>0</v>
      </c>
      <c r="C209" s="204">
        <v>0</v>
      </c>
      <c r="D209" s="204">
        <v>0</v>
      </c>
      <c r="E209" s="204">
        <v>0</v>
      </c>
      <c r="F209" s="204">
        <v>0</v>
      </c>
      <c r="G209" s="204">
        <v>0</v>
      </c>
      <c r="H209" s="204">
        <v>0</v>
      </c>
      <c r="I209" s="204">
        <v>0</v>
      </c>
      <c r="J209" s="204">
        <v>0</v>
      </c>
      <c r="K209" s="204">
        <v>0</v>
      </c>
      <c r="L209" s="204">
        <v>0</v>
      </c>
      <c r="M209" s="204">
        <v>0</v>
      </c>
      <c r="N209" s="204">
        <v>0</v>
      </c>
      <c r="O209" s="204">
        <v>0</v>
      </c>
      <c r="P209" s="204">
        <v>0</v>
      </c>
      <c r="Q209" s="204">
        <v>0</v>
      </c>
      <c r="R209" s="204">
        <v>0</v>
      </c>
      <c r="S209" s="239">
        <v>0</v>
      </c>
      <c r="T209" s="319" t="e">
        <v>#DIV/0!</v>
      </c>
      <c r="U209" s="239">
        <v>0</v>
      </c>
      <c r="V209" s="239">
        <v>0</v>
      </c>
      <c r="W209" s="239">
        <v>0</v>
      </c>
      <c r="X209" s="239">
        <v>0</v>
      </c>
      <c r="Y209" s="239">
        <v>0</v>
      </c>
      <c r="Z209" s="239">
        <v>0</v>
      </c>
    </row>
    <row r="210" spans="1:26" x14ac:dyDescent="0.3">
      <c r="A210" s="322" t="s">
        <v>625</v>
      </c>
      <c r="B210" s="204">
        <v>0</v>
      </c>
      <c r="C210" s="204">
        <v>0</v>
      </c>
      <c r="D210" s="204">
        <v>0</v>
      </c>
      <c r="E210" s="204">
        <v>0</v>
      </c>
      <c r="F210" s="204">
        <v>0</v>
      </c>
      <c r="G210" s="204">
        <v>0</v>
      </c>
      <c r="H210" s="204">
        <v>0</v>
      </c>
      <c r="I210" s="204">
        <v>0</v>
      </c>
      <c r="J210" s="204">
        <v>0</v>
      </c>
      <c r="K210" s="204">
        <v>0</v>
      </c>
      <c r="L210" s="204">
        <v>0</v>
      </c>
      <c r="M210" s="204">
        <v>0</v>
      </c>
      <c r="N210" s="204">
        <v>0</v>
      </c>
      <c r="O210" s="204">
        <v>0</v>
      </c>
      <c r="P210" s="204">
        <v>0</v>
      </c>
      <c r="Q210" s="204">
        <v>0</v>
      </c>
      <c r="R210" s="204">
        <v>0</v>
      </c>
      <c r="S210" s="239">
        <v>0</v>
      </c>
      <c r="T210" s="319" t="e">
        <v>#DIV/0!</v>
      </c>
      <c r="U210" s="239">
        <v>0</v>
      </c>
      <c r="V210" s="239">
        <v>0</v>
      </c>
      <c r="W210" s="239">
        <v>0</v>
      </c>
      <c r="X210" s="239">
        <v>0</v>
      </c>
      <c r="Y210" s="239">
        <v>0</v>
      </c>
      <c r="Z210" s="239">
        <v>0</v>
      </c>
    </row>
    <row r="211" spans="1:26" x14ac:dyDescent="0.3">
      <c r="A211" s="322" t="s">
        <v>626</v>
      </c>
      <c r="B211" s="204">
        <v>0</v>
      </c>
      <c r="C211" s="204">
        <v>0</v>
      </c>
      <c r="D211" s="204">
        <v>0</v>
      </c>
      <c r="E211" s="204">
        <v>0</v>
      </c>
      <c r="F211" s="204">
        <v>0</v>
      </c>
      <c r="G211" s="204">
        <v>0</v>
      </c>
      <c r="H211" s="204">
        <v>0</v>
      </c>
      <c r="I211" s="204">
        <v>0</v>
      </c>
      <c r="J211" s="204">
        <v>0</v>
      </c>
      <c r="K211" s="204">
        <v>0</v>
      </c>
      <c r="L211" s="204">
        <v>0</v>
      </c>
      <c r="M211" s="204">
        <v>0</v>
      </c>
      <c r="N211" s="204">
        <v>0</v>
      </c>
      <c r="O211" s="204">
        <v>0</v>
      </c>
      <c r="P211" s="204">
        <v>0</v>
      </c>
      <c r="Q211" s="204">
        <v>0</v>
      </c>
      <c r="R211" s="204">
        <v>0</v>
      </c>
      <c r="S211" s="239">
        <v>0</v>
      </c>
      <c r="T211" s="319" t="e">
        <v>#DIV/0!</v>
      </c>
      <c r="U211" s="239">
        <v>0</v>
      </c>
      <c r="V211" s="239">
        <v>0</v>
      </c>
      <c r="W211" s="239">
        <v>0</v>
      </c>
      <c r="X211" s="239">
        <v>0</v>
      </c>
      <c r="Y211" s="239">
        <v>0</v>
      </c>
      <c r="Z211" s="239">
        <v>0</v>
      </c>
    </row>
    <row r="212" spans="1:26" x14ac:dyDescent="0.3">
      <c r="A212" s="322" t="s">
        <v>627</v>
      </c>
      <c r="B212" s="204">
        <v>0</v>
      </c>
      <c r="C212" s="204">
        <v>0</v>
      </c>
      <c r="D212" s="204">
        <v>0</v>
      </c>
      <c r="E212" s="204">
        <v>0</v>
      </c>
      <c r="F212" s="204">
        <v>0</v>
      </c>
      <c r="G212" s="204">
        <v>0</v>
      </c>
      <c r="H212" s="204">
        <v>0</v>
      </c>
      <c r="I212" s="204">
        <v>0</v>
      </c>
      <c r="J212" s="204">
        <v>0</v>
      </c>
      <c r="K212" s="204">
        <v>0</v>
      </c>
      <c r="L212" s="204">
        <v>0</v>
      </c>
      <c r="M212" s="204">
        <v>0</v>
      </c>
      <c r="N212" s="204">
        <v>0</v>
      </c>
      <c r="O212" s="204">
        <v>0</v>
      </c>
      <c r="P212" s="204">
        <v>0</v>
      </c>
      <c r="Q212" s="204">
        <v>0</v>
      </c>
      <c r="R212" s="204">
        <v>0</v>
      </c>
      <c r="S212" s="239">
        <v>0</v>
      </c>
      <c r="T212" s="319" t="e">
        <v>#DIV/0!</v>
      </c>
      <c r="U212" s="239">
        <v>0</v>
      </c>
      <c r="V212" s="239">
        <v>0</v>
      </c>
      <c r="W212" s="239">
        <v>0</v>
      </c>
      <c r="X212" s="239">
        <v>0</v>
      </c>
      <c r="Y212" s="239">
        <v>0</v>
      </c>
      <c r="Z212" s="239">
        <v>0</v>
      </c>
    </row>
    <row r="213" spans="1:26" x14ac:dyDescent="0.3">
      <c r="A213" s="322" t="s">
        <v>628</v>
      </c>
      <c r="B213" s="204">
        <v>0</v>
      </c>
      <c r="C213" s="204">
        <v>0</v>
      </c>
      <c r="D213" s="204">
        <v>0</v>
      </c>
      <c r="E213" s="204">
        <v>0</v>
      </c>
      <c r="F213" s="204">
        <v>0</v>
      </c>
      <c r="G213" s="204">
        <v>0</v>
      </c>
      <c r="H213" s="204">
        <v>0</v>
      </c>
      <c r="I213" s="204">
        <v>0</v>
      </c>
      <c r="J213" s="204">
        <v>0</v>
      </c>
      <c r="K213" s="204">
        <v>0</v>
      </c>
      <c r="L213" s="204">
        <v>0</v>
      </c>
      <c r="M213" s="204">
        <v>0</v>
      </c>
      <c r="N213" s="204">
        <v>0</v>
      </c>
      <c r="O213" s="204">
        <v>0</v>
      </c>
      <c r="P213" s="204">
        <v>0</v>
      </c>
      <c r="Q213" s="204">
        <v>0</v>
      </c>
      <c r="R213" s="204">
        <v>0</v>
      </c>
      <c r="S213" s="239">
        <v>0</v>
      </c>
      <c r="T213" s="319" t="e">
        <v>#DIV/0!</v>
      </c>
      <c r="U213" s="239">
        <v>0</v>
      </c>
      <c r="V213" s="239">
        <v>0</v>
      </c>
      <c r="W213" s="239">
        <v>0</v>
      </c>
      <c r="X213" s="239">
        <v>0</v>
      </c>
      <c r="Y213" s="239">
        <v>0</v>
      </c>
      <c r="Z213" s="239">
        <v>0</v>
      </c>
    </row>
    <row r="214" spans="1:26" x14ac:dyDescent="0.3">
      <c r="A214" s="314" t="s">
        <v>629</v>
      </c>
      <c r="B214" s="315">
        <v>0</v>
      </c>
      <c r="C214" s="315">
        <v>0</v>
      </c>
      <c r="D214" s="315">
        <v>0</v>
      </c>
      <c r="E214" s="315">
        <v>0</v>
      </c>
      <c r="F214" s="315">
        <v>0</v>
      </c>
      <c r="G214" s="315">
        <v>0</v>
      </c>
      <c r="H214" s="315">
        <v>0</v>
      </c>
      <c r="I214" s="315">
        <v>0</v>
      </c>
      <c r="J214" s="315">
        <v>0</v>
      </c>
      <c r="K214" s="315">
        <v>0</v>
      </c>
      <c r="L214" s="315">
        <v>0</v>
      </c>
      <c r="M214" s="315">
        <v>0</v>
      </c>
      <c r="N214" s="315">
        <v>0</v>
      </c>
      <c r="O214" s="315">
        <v>0</v>
      </c>
      <c r="P214" s="315">
        <v>0</v>
      </c>
      <c r="Q214" s="315">
        <v>0</v>
      </c>
      <c r="R214" s="315">
        <v>0</v>
      </c>
      <c r="S214" s="316">
        <v>0</v>
      </c>
      <c r="T214" s="317" t="e">
        <v>#DIV/0!</v>
      </c>
      <c r="U214" s="316">
        <v>0</v>
      </c>
      <c r="V214" s="316">
        <v>0</v>
      </c>
      <c r="W214" s="316">
        <v>0</v>
      </c>
      <c r="X214" s="316">
        <v>0</v>
      </c>
      <c r="Y214" s="316">
        <v>0</v>
      </c>
      <c r="Z214" s="316">
        <v>0</v>
      </c>
    </row>
    <row r="215" spans="1:26" x14ac:dyDescent="0.3">
      <c r="A215" s="322" t="s">
        <v>630</v>
      </c>
      <c r="B215" s="204">
        <v>0</v>
      </c>
      <c r="C215" s="204">
        <v>0</v>
      </c>
      <c r="D215" s="204">
        <v>0</v>
      </c>
      <c r="E215" s="204">
        <v>0</v>
      </c>
      <c r="F215" s="204">
        <v>0</v>
      </c>
      <c r="G215" s="204">
        <v>0</v>
      </c>
      <c r="H215" s="204">
        <v>0</v>
      </c>
      <c r="I215" s="204">
        <v>0</v>
      </c>
      <c r="J215" s="204">
        <v>0</v>
      </c>
      <c r="K215" s="204">
        <v>0</v>
      </c>
      <c r="L215" s="204">
        <v>0</v>
      </c>
      <c r="M215" s="204">
        <v>0</v>
      </c>
      <c r="N215" s="204">
        <v>0</v>
      </c>
      <c r="O215" s="204">
        <v>0</v>
      </c>
      <c r="P215" s="204">
        <v>0</v>
      </c>
      <c r="Q215" s="204">
        <v>0</v>
      </c>
      <c r="R215" s="204">
        <v>0</v>
      </c>
      <c r="S215" s="239">
        <v>0</v>
      </c>
      <c r="T215" s="319" t="e">
        <v>#DIV/0!</v>
      </c>
      <c r="U215" s="239">
        <v>0</v>
      </c>
      <c r="V215" s="239">
        <v>0</v>
      </c>
      <c r="W215" s="239">
        <v>0</v>
      </c>
      <c r="X215" s="239">
        <v>0</v>
      </c>
      <c r="Y215" s="239">
        <v>0</v>
      </c>
      <c r="Z215" s="239">
        <v>0</v>
      </c>
    </row>
    <row r="216" spans="1:26" x14ac:dyDescent="0.3">
      <c r="A216" s="322" t="s">
        <v>631</v>
      </c>
      <c r="B216" s="204">
        <v>0</v>
      </c>
      <c r="C216" s="204">
        <v>0</v>
      </c>
      <c r="D216" s="204">
        <v>0</v>
      </c>
      <c r="E216" s="204">
        <v>0</v>
      </c>
      <c r="F216" s="204">
        <v>0</v>
      </c>
      <c r="G216" s="204">
        <v>0</v>
      </c>
      <c r="H216" s="204">
        <v>0</v>
      </c>
      <c r="I216" s="204">
        <v>0</v>
      </c>
      <c r="J216" s="204">
        <v>0</v>
      </c>
      <c r="K216" s="204">
        <v>0</v>
      </c>
      <c r="L216" s="204">
        <v>0</v>
      </c>
      <c r="M216" s="204">
        <v>0</v>
      </c>
      <c r="N216" s="204">
        <v>0</v>
      </c>
      <c r="O216" s="204">
        <v>0</v>
      </c>
      <c r="P216" s="204">
        <v>0</v>
      </c>
      <c r="Q216" s="204">
        <v>0</v>
      </c>
      <c r="R216" s="204">
        <v>0</v>
      </c>
      <c r="S216" s="239">
        <v>0</v>
      </c>
      <c r="T216" s="319" t="e">
        <v>#DIV/0!</v>
      </c>
      <c r="U216" s="239">
        <v>0</v>
      </c>
      <c r="V216" s="239">
        <v>0</v>
      </c>
      <c r="W216" s="239">
        <v>0</v>
      </c>
      <c r="X216" s="239">
        <v>0</v>
      </c>
      <c r="Y216" s="239">
        <v>0</v>
      </c>
      <c r="Z216" s="239">
        <v>0</v>
      </c>
    </row>
    <row r="217" spans="1:26" x14ac:dyDescent="0.3">
      <c r="A217" s="322" t="s">
        <v>632</v>
      </c>
      <c r="B217" s="204">
        <v>0</v>
      </c>
      <c r="C217" s="204">
        <v>0</v>
      </c>
      <c r="D217" s="204">
        <v>0</v>
      </c>
      <c r="E217" s="204">
        <v>0</v>
      </c>
      <c r="F217" s="204">
        <v>0</v>
      </c>
      <c r="G217" s="204">
        <v>0</v>
      </c>
      <c r="H217" s="204">
        <v>0</v>
      </c>
      <c r="I217" s="204">
        <v>0</v>
      </c>
      <c r="J217" s="204">
        <v>0</v>
      </c>
      <c r="K217" s="204">
        <v>0</v>
      </c>
      <c r="L217" s="204">
        <v>0</v>
      </c>
      <c r="M217" s="204">
        <v>0</v>
      </c>
      <c r="N217" s="204">
        <v>0</v>
      </c>
      <c r="O217" s="204">
        <v>0</v>
      </c>
      <c r="P217" s="204">
        <v>0</v>
      </c>
      <c r="Q217" s="204">
        <v>0</v>
      </c>
      <c r="R217" s="204">
        <v>0</v>
      </c>
      <c r="S217" s="239">
        <v>0</v>
      </c>
      <c r="T217" s="319" t="e">
        <v>#DIV/0!</v>
      </c>
      <c r="U217" s="239">
        <v>0</v>
      </c>
      <c r="V217" s="239">
        <v>0</v>
      </c>
      <c r="W217" s="239">
        <v>0</v>
      </c>
      <c r="X217" s="239">
        <v>0</v>
      </c>
      <c r="Y217" s="239">
        <v>0</v>
      </c>
      <c r="Z217" s="239">
        <v>0</v>
      </c>
    </row>
    <row r="218" spans="1:26" x14ac:dyDescent="0.3">
      <c r="A218" s="314" t="s">
        <v>633</v>
      </c>
      <c r="B218" s="315">
        <v>0</v>
      </c>
      <c r="C218" s="315">
        <v>0</v>
      </c>
      <c r="D218" s="315">
        <v>0</v>
      </c>
      <c r="E218" s="315">
        <v>0</v>
      </c>
      <c r="F218" s="315">
        <v>0</v>
      </c>
      <c r="G218" s="315">
        <v>0</v>
      </c>
      <c r="H218" s="315">
        <v>0</v>
      </c>
      <c r="I218" s="315">
        <v>0</v>
      </c>
      <c r="J218" s="315">
        <v>0</v>
      </c>
      <c r="K218" s="315">
        <v>0</v>
      </c>
      <c r="L218" s="315">
        <v>0</v>
      </c>
      <c r="M218" s="315">
        <v>0</v>
      </c>
      <c r="N218" s="315">
        <v>0</v>
      </c>
      <c r="O218" s="315">
        <v>0</v>
      </c>
      <c r="P218" s="315">
        <v>0</v>
      </c>
      <c r="Q218" s="315">
        <v>0</v>
      </c>
      <c r="R218" s="315">
        <v>0</v>
      </c>
      <c r="S218" s="316">
        <v>0</v>
      </c>
      <c r="T218" s="317" t="e">
        <v>#DIV/0!</v>
      </c>
      <c r="U218" s="316">
        <v>0</v>
      </c>
      <c r="V218" s="316">
        <v>0</v>
      </c>
      <c r="W218" s="316">
        <v>0</v>
      </c>
      <c r="X218" s="316">
        <v>0</v>
      </c>
      <c r="Y218" s="316">
        <v>0</v>
      </c>
      <c r="Z218" s="316">
        <v>0</v>
      </c>
    </row>
    <row r="219" spans="1:26" x14ac:dyDescent="0.3">
      <c r="A219" s="322" t="s">
        <v>634</v>
      </c>
      <c r="B219" s="204">
        <v>0</v>
      </c>
      <c r="C219" s="204">
        <v>0</v>
      </c>
      <c r="D219" s="204">
        <v>0</v>
      </c>
      <c r="E219" s="204">
        <v>0</v>
      </c>
      <c r="F219" s="204">
        <v>0</v>
      </c>
      <c r="G219" s="204">
        <v>0</v>
      </c>
      <c r="H219" s="204">
        <v>0</v>
      </c>
      <c r="I219" s="204">
        <v>0</v>
      </c>
      <c r="J219" s="204">
        <v>0</v>
      </c>
      <c r="K219" s="204">
        <v>0</v>
      </c>
      <c r="L219" s="204">
        <v>0</v>
      </c>
      <c r="M219" s="204">
        <v>0</v>
      </c>
      <c r="N219" s="204">
        <v>0</v>
      </c>
      <c r="O219" s="204">
        <v>0</v>
      </c>
      <c r="P219" s="204">
        <v>0</v>
      </c>
      <c r="Q219" s="204">
        <v>0</v>
      </c>
      <c r="R219" s="204">
        <v>0</v>
      </c>
      <c r="S219" s="239">
        <v>0</v>
      </c>
      <c r="T219" s="319" t="e">
        <v>#DIV/0!</v>
      </c>
      <c r="U219" s="239">
        <v>0</v>
      </c>
      <c r="V219" s="239">
        <v>0</v>
      </c>
      <c r="W219" s="239">
        <v>0</v>
      </c>
      <c r="X219" s="239">
        <v>0</v>
      </c>
      <c r="Y219" s="239">
        <v>0</v>
      </c>
      <c r="Z219" s="239">
        <v>0</v>
      </c>
    </row>
    <row r="220" spans="1:26" x14ac:dyDescent="0.3">
      <c r="A220" s="322" t="s">
        <v>635</v>
      </c>
      <c r="B220" s="204">
        <v>0</v>
      </c>
      <c r="C220" s="204">
        <v>0</v>
      </c>
      <c r="D220" s="204">
        <v>0</v>
      </c>
      <c r="E220" s="204">
        <v>0</v>
      </c>
      <c r="F220" s="204">
        <v>0</v>
      </c>
      <c r="G220" s="204">
        <v>0</v>
      </c>
      <c r="H220" s="204">
        <v>0</v>
      </c>
      <c r="I220" s="204">
        <v>0</v>
      </c>
      <c r="J220" s="204">
        <v>0</v>
      </c>
      <c r="K220" s="204">
        <v>0</v>
      </c>
      <c r="L220" s="204">
        <v>0</v>
      </c>
      <c r="M220" s="204">
        <v>0</v>
      </c>
      <c r="N220" s="204">
        <v>0</v>
      </c>
      <c r="O220" s="204">
        <v>0</v>
      </c>
      <c r="P220" s="204">
        <v>0</v>
      </c>
      <c r="Q220" s="204">
        <v>0</v>
      </c>
      <c r="R220" s="204">
        <v>0</v>
      </c>
      <c r="S220" s="239">
        <v>0</v>
      </c>
      <c r="T220" s="319" t="e">
        <v>#DIV/0!</v>
      </c>
      <c r="U220" s="239">
        <v>0</v>
      </c>
      <c r="V220" s="239">
        <v>0</v>
      </c>
      <c r="W220" s="239">
        <v>0</v>
      </c>
      <c r="X220" s="239">
        <v>0</v>
      </c>
      <c r="Y220" s="239">
        <v>0</v>
      </c>
      <c r="Z220" s="239">
        <v>0</v>
      </c>
    </row>
    <row r="221" spans="1:26" x14ac:dyDescent="0.3">
      <c r="A221" s="322" t="s">
        <v>636</v>
      </c>
      <c r="B221" s="204">
        <v>0</v>
      </c>
      <c r="C221" s="204">
        <v>0</v>
      </c>
      <c r="D221" s="204">
        <v>0</v>
      </c>
      <c r="E221" s="204">
        <v>0</v>
      </c>
      <c r="F221" s="204">
        <v>0</v>
      </c>
      <c r="G221" s="204">
        <v>0</v>
      </c>
      <c r="H221" s="204">
        <v>0</v>
      </c>
      <c r="I221" s="204">
        <v>0</v>
      </c>
      <c r="J221" s="204">
        <v>0</v>
      </c>
      <c r="K221" s="204">
        <v>0</v>
      </c>
      <c r="L221" s="204">
        <v>0</v>
      </c>
      <c r="M221" s="204">
        <v>0</v>
      </c>
      <c r="N221" s="204">
        <v>0</v>
      </c>
      <c r="O221" s="204">
        <v>0</v>
      </c>
      <c r="P221" s="204">
        <v>0</v>
      </c>
      <c r="Q221" s="204">
        <v>0</v>
      </c>
      <c r="R221" s="204">
        <v>0</v>
      </c>
      <c r="S221" s="239">
        <v>0</v>
      </c>
      <c r="T221" s="319" t="e">
        <v>#DIV/0!</v>
      </c>
      <c r="U221" s="239">
        <v>0</v>
      </c>
      <c r="V221" s="239">
        <v>0</v>
      </c>
      <c r="W221" s="239">
        <v>0</v>
      </c>
      <c r="X221" s="239">
        <v>0</v>
      </c>
      <c r="Y221" s="239">
        <v>0</v>
      </c>
      <c r="Z221" s="239">
        <v>0</v>
      </c>
    </row>
    <row r="222" spans="1:26" x14ac:dyDescent="0.3">
      <c r="A222" s="314" t="s">
        <v>637</v>
      </c>
      <c r="B222" s="315">
        <v>0</v>
      </c>
      <c r="C222" s="315">
        <v>0</v>
      </c>
      <c r="D222" s="315">
        <v>0</v>
      </c>
      <c r="E222" s="315">
        <v>0</v>
      </c>
      <c r="F222" s="315">
        <v>0</v>
      </c>
      <c r="G222" s="315">
        <v>0</v>
      </c>
      <c r="H222" s="315">
        <v>0</v>
      </c>
      <c r="I222" s="315">
        <v>0</v>
      </c>
      <c r="J222" s="315">
        <v>0</v>
      </c>
      <c r="K222" s="315">
        <v>0</v>
      </c>
      <c r="L222" s="315">
        <v>0</v>
      </c>
      <c r="M222" s="315">
        <v>0</v>
      </c>
      <c r="N222" s="315">
        <v>0</v>
      </c>
      <c r="O222" s="315">
        <v>0</v>
      </c>
      <c r="P222" s="315">
        <v>0</v>
      </c>
      <c r="Q222" s="315">
        <v>0</v>
      </c>
      <c r="R222" s="315">
        <v>0</v>
      </c>
      <c r="S222" s="316">
        <v>0</v>
      </c>
      <c r="T222" s="317" t="e">
        <v>#DIV/0!</v>
      </c>
      <c r="U222" s="316">
        <v>0</v>
      </c>
      <c r="V222" s="316">
        <v>0</v>
      </c>
      <c r="W222" s="316">
        <v>0</v>
      </c>
      <c r="X222" s="316">
        <v>0</v>
      </c>
      <c r="Y222" s="316">
        <v>0</v>
      </c>
      <c r="Z222" s="316">
        <v>0</v>
      </c>
    </row>
    <row r="223" spans="1:26" x14ac:dyDescent="0.3">
      <c r="A223" s="322" t="s">
        <v>638</v>
      </c>
      <c r="B223" s="204">
        <v>0</v>
      </c>
      <c r="C223" s="204">
        <v>0</v>
      </c>
      <c r="D223" s="204">
        <v>0</v>
      </c>
      <c r="E223" s="204">
        <v>0</v>
      </c>
      <c r="F223" s="204">
        <v>0</v>
      </c>
      <c r="G223" s="204">
        <v>0</v>
      </c>
      <c r="H223" s="204">
        <v>0</v>
      </c>
      <c r="I223" s="204">
        <v>0</v>
      </c>
      <c r="J223" s="204">
        <v>0</v>
      </c>
      <c r="K223" s="204">
        <v>0</v>
      </c>
      <c r="L223" s="204">
        <v>0</v>
      </c>
      <c r="M223" s="204">
        <v>0</v>
      </c>
      <c r="N223" s="204">
        <v>0</v>
      </c>
      <c r="O223" s="204">
        <v>0</v>
      </c>
      <c r="P223" s="204">
        <v>0</v>
      </c>
      <c r="Q223" s="204">
        <v>0</v>
      </c>
      <c r="R223" s="204">
        <v>0</v>
      </c>
      <c r="S223" s="239">
        <v>0</v>
      </c>
      <c r="T223" s="319" t="e">
        <v>#DIV/0!</v>
      </c>
      <c r="U223" s="239">
        <v>0</v>
      </c>
      <c r="V223" s="239">
        <v>0</v>
      </c>
      <c r="W223" s="239">
        <v>0</v>
      </c>
      <c r="X223" s="239">
        <v>0</v>
      </c>
      <c r="Y223" s="239">
        <v>0</v>
      </c>
      <c r="Z223" s="239">
        <v>0</v>
      </c>
    </row>
    <row r="224" spans="1:26" x14ac:dyDescent="0.3">
      <c r="A224" s="322" t="s">
        <v>639</v>
      </c>
      <c r="B224" s="204">
        <v>0</v>
      </c>
      <c r="C224" s="204">
        <v>0</v>
      </c>
      <c r="D224" s="204">
        <v>0</v>
      </c>
      <c r="E224" s="204">
        <v>0</v>
      </c>
      <c r="F224" s="204">
        <v>0</v>
      </c>
      <c r="G224" s="204">
        <v>0</v>
      </c>
      <c r="H224" s="204">
        <v>0</v>
      </c>
      <c r="I224" s="204">
        <v>0</v>
      </c>
      <c r="J224" s="204">
        <v>0</v>
      </c>
      <c r="K224" s="204">
        <v>0</v>
      </c>
      <c r="L224" s="204">
        <v>0</v>
      </c>
      <c r="M224" s="204">
        <v>0</v>
      </c>
      <c r="N224" s="204">
        <v>0</v>
      </c>
      <c r="O224" s="204">
        <v>0</v>
      </c>
      <c r="P224" s="204">
        <v>0</v>
      </c>
      <c r="Q224" s="204">
        <v>0</v>
      </c>
      <c r="R224" s="204">
        <v>0</v>
      </c>
      <c r="S224" s="239">
        <v>0</v>
      </c>
      <c r="T224" s="319" t="e">
        <v>#DIV/0!</v>
      </c>
      <c r="U224" s="239">
        <v>0</v>
      </c>
      <c r="V224" s="239">
        <v>0</v>
      </c>
      <c r="W224" s="239">
        <v>0</v>
      </c>
      <c r="X224" s="239">
        <v>0</v>
      </c>
      <c r="Y224" s="239">
        <v>0</v>
      </c>
      <c r="Z224" s="239">
        <v>0</v>
      </c>
    </row>
    <row r="225" spans="1:26" x14ac:dyDescent="0.3">
      <c r="A225" s="322" t="s">
        <v>640</v>
      </c>
      <c r="B225" s="204">
        <v>0</v>
      </c>
      <c r="C225" s="204">
        <v>0</v>
      </c>
      <c r="D225" s="204">
        <v>0</v>
      </c>
      <c r="E225" s="204">
        <v>0</v>
      </c>
      <c r="F225" s="204">
        <v>0</v>
      </c>
      <c r="G225" s="204">
        <v>0</v>
      </c>
      <c r="H225" s="204">
        <v>0</v>
      </c>
      <c r="I225" s="204">
        <v>0</v>
      </c>
      <c r="J225" s="204">
        <v>0</v>
      </c>
      <c r="K225" s="204">
        <v>0</v>
      </c>
      <c r="L225" s="204">
        <v>0</v>
      </c>
      <c r="M225" s="204">
        <v>0</v>
      </c>
      <c r="N225" s="204">
        <v>0</v>
      </c>
      <c r="O225" s="204">
        <v>0</v>
      </c>
      <c r="P225" s="204">
        <v>0</v>
      </c>
      <c r="Q225" s="204">
        <v>0</v>
      </c>
      <c r="R225" s="204">
        <v>0</v>
      </c>
      <c r="S225" s="239">
        <v>0</v>
      </c>
      <c r="T225" s="319" t="e">
        <v>#DIV/0!</v>
      </c>
      <c r="U225" s="239">
        <v>0</v>
      </c>
      <c r="V225" s="239">
        <v>0</v>
      </c>
      <c r="W225" s="239">
        <v>0</v>
      </c>
      <c r="X225" s="239">
        <v>0</v>
      </c>
      <c r="Y225" s="239">
        <v>0</v>
      </c>
      <c r="Z225" s="239">
        <v>0</v>
      </c>
    </row>
    <row r="226" spans="1:26" x14ac:dyDescent="0.3">
      <c r="A226" s="322" t="s">
        <v>641</v>
      </c>
      <c r="B226" s="204">
        <v>0</v>
      </c>
      <c r="C226" s="204">
        <v>0</v>
      </c>
      <c r="D226" s="204">
        <v>0</v>
      </c>
      <c r="E226" s="204">
        <v>0</v>
      </c>
      <c r="F226" s="204">
        <v>0</v>
      </c>
      <c r="G226" s="204">
        <v>0</v>
      </c>
      <c r="H226" s="204">
        <v>0</v>
      </c>
      <c r="I226" s="204">
        <v>0</v>
      </c>
      <c r="J226" s="204">
        <v>0</v>
      </c>
      <c r="K226" s="204">
        <v>0</v>
      </c>
      <c r="L226" s="204">
        <v>0</v>
      </c>
      <c r="M226" s="204">
        <v>0</v>
      </c>
      <c r="N226" s="204">
        <v>0</v>
      </c>
      <c r="O226" s="204">
        <v>0</v>
      </c>
      <c r="P226" s="204">
        <v>0</v>
      </c>
      <c r="Q226" s="204">
        <v>0</v>
      </c>
      <c r="R226" s="204">
        <v>0</v>
      </c>
      <c r="S226" s="239">
        <v>0</v>
      </c>
      <c r="T226" s="319" t="e">
        <v>#DIV/0!</v>
      </c>
      <c r="U226" s="239">
        <v>0</v>
      </c>
      <c r="V226" s="239">
        <v>0</v>
      </c>
      <c r="W226" s="239">
        <v>0</v>
      </c>
      <c r="X226" s="239">
        <v>0</v>
      </c>
      <c r="Y226" s="239">
        <v>0</v>
      </c>
      <c r="Z226" s="239">
        <v>0</v>
      </c>
    </row>
    <row r="227" spans="1:26" x14ac:dyDescent="0.3">
      <c r="A227" s="322" t="s">
        <v>642</v>
      </c>
      <c r="B227" s="204">
        <v>0</v>
      </c>
      <c r="C227" s="204">
        <v>0</v>
      </c>
      <c r="D227" s="204">
        <v>0</v>
      </c>
      <c r="E227" s="204">
        <v>0</v>
      </c>
      <c r="F227" s="204">
        <v>0</v>
      </c>
      <c r="G227" s="204">
        <v>0</v>
      </c>
      <c r="H227" s="204">
        <v>0</v>
      </c>
      <c r="I227" s="204">
        <v>0</v>
      </c>
      <c r="J227" s="204">
        <v>0</v>
      </c>
      <c r="K227" s="204">
        <v>0</v>
      </c>
      <c r="L227" s="204">
        <v>0</v>
      </c>
      <c r="M227" s="204">
        <v>0</v>
      </c>
      <c r="N227" s="204">
        <v>0</v>
      </c>
      <c r="O227" s="204">
        <v>0</v>
      </c>
      <c r="P227" s="204">
        <v>0</v>
      </c>
      <c r="Q227" s="204">
        <v>0</v>
      </c>
      <c r="R227" s="204">
        <v>0</v>
      </c>
      <c r="S227" s="239">
        <v>0</v>
      </c>
      <c r="T227" s="319" t="e">
        <v>#DIV/0!</v>
      </c>
      <c r="U227" s="239">
        <v>0</v>
      </c>
      <c r="V227" s="239">
        <v>0</v>
      </c>
      <c r="W227" s="239">
        <v>0</v>
      </c>
      <c r="X227" s="239">
        <v>0</v>
      </c>
      <c r="Y227" s="239">
        <v>0</v>
      </c>
      <c r="Z227" s="239">
        <v>0</v>
      </c>
    </row>
    <row r="228" spans="1:26" x14ac:dyDescent="0.3">
      <c r="A228" s="322" t="s">
        <v>643</v>
      </c>
      <c r="B228" s="204">
        <v>0</v>
      </c>
      <c r="C228" s="204">
        <v>0</v>
      </c>
      <c r="D228" s="204">
        <v>0</v>
      </c>
      <c r="E228" s="204">
        <v>0</v>
      </c>
      <c r="F228" s="204">
        <v>0</v>
      </c>
      <c r="G228" s="204">
        <v>0</v>
      </c>
      <c r="H228" s="204">
        <v>0</v>
      </c>
      <c r="I228" s="204">
        <v>0</v>
      </c>
      <c r="J228" s="204">
        <v>0</v>
      </c>
      <c r="K228" s="204">
        <v>0</v>
      </c>
      <c r="L228" s="204">
        <v>0</v>
      </c>
      <c r="M228" s="204">
        <v>0</v>
      </c>
      <c r="N228" s="204">
        <v>0</v>
      </c>
      <c r="O228" s="204">
        <v>0</v>
      </c>
      <c r="P228" s="204">
        <v>0</v>
      </c>
      <c r="Q228" s="204">
        <v>0</v>
      </c>
      <c r="R228" s="204">
        <v>0</v>
      </c>
      <c r="S228" s="239">
        <v>0</v>
      </c>
      <c r="T228" s="319" t="e">
        <v>#DIV/0!</v>
      </c>
      <c r="U228" s="239">
        <v>0</v>
      </c>
      <c r="V228" s="239">
        <v>0</v>
      </c>
      <c r="W228" s="239">
        <v>0</v>
      </c>
      <c r="X228" s="239">
        <v>0</v>
      </c>
      <c r="Y228" s="239">
        <v>0</v>
      </c>
      <c r="Z228" s="239">
        <v>0</v>
      </c>
    </row>
    <row r="229" spans="1:26" x14ac:dyDescent="0.3">
      <c r="A229" s="322" t="s">
        <v>644</v>
      </c>
      <c r="B229" s="204">
        <v>0</v>
      </c>
      <c r="C229" s="204">
        <v>0</v>
      </c>
      <c r="D229" s="204">
        <v>0</v>
      </c>
      <c r="E229" s="204">
        <v>0</v>
      </c>
      <c r="F229" s="204">
        <v>0</v>
      </c>
      <c r="G229" s="204">
        <v>0</v>
      </c>
      <c r="H229" s="204">
        <v>0</v>
      </c>
      <c r="I229" s="204">
        <v>0</v>
      </c>
      <c r="J229" s="204">
        <v>0</v>
      </c>
      <c r="K229" s="204">
        <v>0</v>
      </c>
      <c r="L229" s="204">
        <v>0</v>
      </c>
      <c r="M229" s="204">
        <v>0</v>
      </c>
      <c r="N229" s="204">
        <v>0</v>
      </c>
      <c r="O229" s="204">
        <v>0</v>
      </c>
      <c r="P229" s="204">
        <v>0</v>
      </c>
      <c r="Q229" s="204">
        <v>0</v>
      </c>
      <c r="R229" s="204">
        <v>0</v>
      </c>
      <c r="S229" s="239">
        <v>0</v>
      </c>
      <c r="T229" s="319" t="e">
        <v>#DIV/0!</v>
      </c>
      <c r="U229" s="239">
        <v>0</v>
      </c>
      <c r="V229" s="239">
        <v>0</v>
      </c>
      <c r="W229" s="239">
        <v>0</v>
      </c>
      <c r="X229" s="239">
        <v>0</v>
      </c>
      <c r="Y229" s="239">
        <v>0</v>
      </c>
      <c r="Z229" s="239">
        <v>0</v>
      </c>
    </row>
    <row r="230" spans="1:26" x14ac:dyDescent="0.3">
      <c r="A230" s="314" t="s">
        <v>645</v>
      </c>
      <c r="B230" s="320">
        <v>0</v>
      </c>
      <c r="C230" s="320">
        <v>0</v>
      </c>
      <c r="D230" s="320">
        <v>0</v>
      </c>
      <c r="E230" s="320">
        <v>0</v>
      </c>
      <c r="F230" s="320">
        <v>0</v>
      </c>
      <c r="G230" s="320">
        <v>0</v>
      </c>
      <c r="H230" s="320">
        <v>0</v>
      </c>
      <c r="I230" s="320">
        <v>0</v>
      </c>
      <c r="J230" s="320">
        <v>0</v>
      </c>
      <c r="K230" s="320">
        <v>0</v>
      </c>
      <c r="L230" s="320">
        <v>0</v>
      </c>
      <c r="M230" s="320">
        <v>0</v>
      </c>
      <c r="N230" s="320">
        <v>0</v>
      </c>
      <c r="O230" s="320">
        <v>0</v>
      </c>
      <c r="P230" s="320">
        <v>0</v>
      </c>
      <c r="Q230" s="320">
        <v>0</v>
      </c>
      <c r="R230" s="320">
        <v>0</v>
      </c>
      <c r="S230" s="316">
        <v>0</v>
      </c>
      <c r="T230" s="317" t="e">
        <v>#DIV/0!</v>
      </c>
      <c r="U230" s="316">
        <v>0</v>
      </c>
      <c r="V230" s="316">
        <v>0</v>
      </c>
      <c r="W230" s="316">
        <v>0</v>
      </c>
      <c r="X230" s="316">
        <v>0</v>
      </c>
      <c r="Y230" s="316">
        <v>0</v>
      </c>
      <c r="Z230" s="316">
        <v>0</v>
      </c>
    </row>
    <row r="231" spans="1:26" x14ac:dyDescent="0.3">
      <c r="A231" s="314" t="s">
        <v>646</v>
      </c>
      <c r="B231" s="320">
        <v>0</v>
      </c>
      <c r="C231" s="320">
        <v>0</v>
      </c>
      <c r="D231" s="320">
        <v>0</v>
      </c>
      <c r="E231" s="320">
        <v>0</v>
      </c>
      <c r="F231" s="320">
        <v>0</v>
      </c>
      <c r="G231" s="320">
        <v>0</v>
      </c>
      <c r="H231" s="320">
        <v>0</v>
      </c>
      <c r="I231" s="320">
        <v>0</v>
      </c>
      <c r="J231" s="320">
        <v>0</v>
      </c>
      <c r="K231" s="320">
        <v>0</v>
      </c>
      <c r="L231" s="320">
        <v>0</v>
      </c>
      <c r="M231" s="320">
        <v>0</v>
      </c>
      <c r="N231" s="320">
        <v>0</v>
      </c>
      <c r="O231" s="320">
        <v>0</v>
      </c>
      <c r="P231" s="320">
        <v>0</v>
      </c>
      <c r="Q231" s="320">
        <v>0</v>
      </c>
      <c r="R231" s="320">
        <v>0</v>
      </c>
      <c r="S231" s="316">
        <v>0</v>
      </c>
      <c r="T231" s="317" t="e">
        <v>#DIV/0!</v>
      </c>
      <c r="U231" s="316">
        <v>0</v>
      </c>
      <c r="V231" s="316">
        <v>0</v>
      </c>
      <c r="W231" s="316">
        <v>0</v>
      </c>
      <c r="X231" s="316">
        <v>0</v>
      </c>
      <c r="Y231" s="316">
        <v>0</v>
      </c>
      <c r="Z231" s="316">
        <v>0</v>
      </c>
    </row>
    <row r="232" spans="1:26" x14ac:dyDescent="0.3">
      <c r="A232" s="314" t="s">
        <v>647</v>
      </c>
      <c r="B232" s="320">
        <v>0</v>
      </c>
      <c r="C232" s="320">
        <v>0</v>
      </c>
      <c r="D232" s="320">
        <v>0</v>
      </c>
      <c r="E232" s="320">
        <v>0</v>
      </c>
      <c r="F232" s="320">
        <v>0</v>
      </c>
      <c r="G232" s="320">
        <v>0</v>
      </c>
      <c r="H232" s="320">
        <v>0</v>
      </c>
      <c r="I232" s="320">
        <v>0</v>
      </c>
      <c r="J232" s="320">
        <v>0</v>
      </c>
      <c r="K232" s="320">
        <v>0</v>
      </c>
      <c r="L232" s="320">
        <v>0</v>
      </c>
      <c r="M232" s="320">
        <v>0</v>
      </c>
      <c r="N232" s="320">
        <v>0</v>
      </c>
      <c r="O232" s="320">
        <v>0</v>
      </c>
      <c r="P232" s="320">
        <v>0</v>
      </c>
      <c r="Q232" s="320">
        <v>0</v>
      </c>
      <c r="R232" s="320">
        <v>0</v>
      </c>
      <c r="S232" s="316">
        <v>0</v>
      </c>
      <c r="T232" s="317" t="e">
        <v>#DIV/0!</v>
      </c>
      <c r="U232" s="316">
        <v>0</v>
      </c>
      <c r="V232" s="316">
        <v>0</v>
      </c>
      <c r="W232" s="316">
        <v>0</v>
      </c>
      <c r="X232" s="316">
        <v>0</v>
      </c>
      <c r="Y232" s="316">
        <v>0</v>
      </c>
      <c r="Z232" s="316">
        <v>0</v>
      </c>
    </row>
    <row r="233" spans="1:26" x14ac:dyDescent="0.3">
      <c r="A233" s="314" t="s">
        <v>648</v>
      </c>
      <c r="B233" s="320">
        <v>0</v>
      </c>
      <c r="C233" s="320">
        <v>0</v>
      </c>
      <c r="D233" s="320">
        <v>0</v>
      </c>
      <c r="E233" s="320">
        <v>0</v>
      </c>
      <c r="F233" s="320">
        <v>0</v>
      </c>
      <c r="G233" s="320">
        <v>0</v>
      </c>
      <c r="H233" s="320">
        <v>0</v>
      </c>
      <c r="I233" s="320">
        <v>0</v>
      </c>
      <c r="J233" s="320">
        <v>0</v>
      </c>
      <c r="K233" s="320">
        <v>0</v>
      </c>
      <c r="L233" s="320">
        <v>0</v>
      </c>
      <c r="M233" s="320">
        <v>0</v>
      </c>
      <c r="N233" s="320">
        <v>0</v>
      </c>
      <c r="O233" s="320">
        <v>0</v>
      </c>
      <c r="P233" s="320">
        <v>0</v>
      </c>
      <c r="Q233" s="320">
        <v>0</v>
      </c>
      <c r="R233" s="320">
        <v>0</v>
      </c>
      <c r="S233" s="316">
        <v>0</v>
      </c>
      <c r="T233" s="317" t="e">
        <v>#DIV/0!</v>
      </c>
      <c r="U233" s="316">
        <v>0</v>
      </c>
      <c r="V233" s="316">
        <v>0</v>
      </c>
      <c r="W233" s="316">
        <v>0</v>
      </c>
      <c r="X233" s="316">
        <v>0</v>
      </c>
      <c r="Y233" s="316">
        <v>0</v>
      </c>
      <c r="Z233" s="316">
        <v>0</v>
      </c>
    </row>
    <row r="234" spans="1:26" x14ac:dyDescent="0.3">
      <c r="A234" s="314" t="s">
        <v>649</v>
      </c>
      <c r="B234" s="315">
        <v>0</v>
      </c>
      <c r="C234" s="315">
        <v>0</v>
      </c>
      <c r="D234" s="315">
        <v>0</v>
      </c>
      <c r="E234" s="315">
        <v>0</v>
      </c>
      <c r="F234" s="315">
        <v>0</v>
      </c>
      <c r="G234" s="315">
        <v>0</v>
      </c>
      <c r="H234" s="315">
        <v>0</v>
      </c>
      <c r="I234" s="315">
        <v>0</v>
      </c>
      <c r="J234" s="315">
        <v>0</v>
      </c>
      <c r="K234" s="315">
        <v>0</v>
      </c>
      <c r="L234" s="315">
        <v>0</v>
      </c>
      <c r="M234" s="315">
        <v>0</v>
      </c>
      <c r="N234" s="315">
        <v>0</v>
      </c>
      <c r="O234" s="315">
        <v>0</v>
      </c>
      <c r="P234" s="315">
        <v>0</v>
      </c>
      <c r="Q234" s="315">
        <v>0</v>
      </c>
      <c r="R234" s="315">
        <v>0</v>
      </c>
      <c r="S234" s="316">
        <v>0</v>
      </c>
      <c r="T234" s="317" t="e">
        <v>#DIV/0!</v>
      </c>
      <c r="U234" s="316">
        <v>0</v>
      </c>
      <c r="V234" s="316">
        <v>0</v>
      </c>
      <c r="W234" s="316">
        <v>0</v>
      </c>
      <c r="X234" s="316">
        <v>0</v>
      </c>
      <c r="Y234" s="316">
        <v>0</v>
      </c>
      <c r="Z234" s="316">
        <v>0</v>
      </c>
    </row>
    <row r="235" spans="1:26" x14ac:dyDescent="0.3">
      <c r="A235" s="322" t="s">
        <v>650</v>
      </c>
      <c r="B235" s="323">
        <v>0</v>
      </c>
      <c r="C235" s="323">
        <v>0</v>
      </c>
      <c r="D235" s="323">
        <v>0</v>
      </c>
      <c r="E235" s="323">
        <v>0</v>
      </c>
      <c r="F235" s="323">
        <v>0</v>
      </c>
      <c r="G235" s="323">
        <v>0</v>
      </c>
      <c r="H235" s="323">
        <v>0</v>
      </c>
      <c r="I235" s="323">
        <v>0</v>
      </c>
      <c r="J235" s="323">
        <v>0</v>
      </c>
      <c r="K235" s="323">
        <v>0</v>
      </c>
      <c r="L235" s="323">
        <v>0</v>
      </c>
      <c r="M235" s="323">
        <v>0</v>
      </c>
      <c r="N235" s="323">
        <v>0</v>
      </c>
      <c r="O235" s="323">
        <v>0</v>
      </c>
      <c r="P235" s="323">
        <v>0</v>
      </c>
      <c r="Q235" s="323">
        <v>0</v>
      </c>
      <c r="R235" s="323">
        <v>0</v>
      </c>
      <c r="S235" s="239">
        <v>0</v>
      </c>
      <c r="T235" s="319" t="e">
        <v>#DIV/0!</v>
      </c>
      <c r="U235" s="239">
        <v>0</v>
      </c>
      <c r="V235" s="239">
        <v>0</v>
      </c>
      <c r="W235" s="239">
        <v>0</v>
      </c>
      <c r="X235" s="239">
        <v>0</v>
      </c>
      <c r="Y235" s="239">
        <v>0</v>
      </c>
      <c r="Z235" s="239">
        <v>0</v>
      </c>
    </row>
    <row r="236" spans="1:26" x14ac:dyDescent="0.3">
      <c r="A236" s="324" t="s">
        <v>651</v>
      </c>
      <c r="B236" s="323">
        <v>0</v>
      </c>
      <c r="C236" s="323">
        <v>0</v>
      </c>
      <c r="D236" s="323">
        <v>0</v>
      </c>
      <c r="E236" s="323">
        <v>0</v>
      </c>
      <c r="F236" s="323">
        <v>0</v>
      </c>
      <c r="G236" s="323">
        <v>0</v>
      </c>
      <c r="H236" s="323">
        <v>0</v>
      </c>
      <c r="I236" s="323">
        <v>0</v>
      </c>
      <c r="J236" s="323">
        <v>0</v>
      </c>
      <c r="K236" s="323">
        <v>0</v>
      </c>
      <c r="L236" s="323">
        <v>0</v>
      </c>
      <c r="M236" s="323">
        <v>0</v>
      </c>
      <c r="N236" s="323">
        <v>0</v>
      </c>
      <c r="O236" s="323">
        <v>0</v>
      </c>
      <c r="P236" s="323">
        <v>0</v>
      </c>
      <c r="Q236" s="323">
        <v>0</v>
      </c>
      <c r="R236" s="323">
        <v>0</v>
      </c>
      <c r="S236" s="239">
        <v>0</v>
      </c>
      <c r="T236" s="319" t="e">
        <v>#DIV/0!</v>
      </c>
      <c r="U236" s="239">
        <v>0</v>
      </c>
      <c r="V236" s="239">
        <v>0</v>
      </c>
      <c r="W236" s="239">
        <v>0</v>
      </c>
      <c r="X236" s="239">
        <v>0</v>
      </c>
      <c r="Y236" s="239">
        <v>0</v>
      </c>
      <c r="Z236" s="239">
        <v>0</v>
      </c>
    </row>
    <row r="237" spans="1:26" x14ac:dyDescent="0.3">
      <c r="A237" s="325" t="s">
        <v>652</v>
      </c>
      <c r="B237" s="204">
        <v>0</v>
      </c>
      <c r="C237" s="204">
        <v>0</v>
      </c>
      <c r="D237" s="204">
        <v>0</v>
      </c>
      <c r="E237" s="204">
        <v>0</v>
      </c>
      <c r="F237" s="204">
        <v>0</v>
      </c>
      <c r="G237" s="204">
        <v>0</v>
      </c>
      <c r="H237" s="204">
        <v>0</v>
      </c>
      <c r="I237" s="204">
        <v>0</v>
      </c>
      <c r="J237" s="204">
        <v>0</v>
      </c>
      <c r="K237" s="204">
        <v>0</v>
      </c>
      <c r="L237" s="204">
        <v>0</v>
      </c>
      <c r="M237" s="204">
        <v>0</v>
      </c>
      <c r="N237" s="204">
        <v>0</v>
      </c>
      <c r="O237" s="204">
        <v>0</v>
      </c>
      <c r="P237" s="204">
        <v>0</v>
      </c>
      <c r="Q237" s="204">
        <v>0</v>
      </c>
      <c r="R237" s="204">
        <v>0</v>
      </c>
      <c r="S237" s="239">
        <v>0</v>
      </c>
      <c r="T237" s="319" t="e">
        <v>#DIV/0!</v>
      </c>
      <c r="U237" s="239">
        <v>0</v>
      </c>
      <c r="V237" s="239">
        <v>0</v>
      </c>
      <c r="W237" s="239">
        <v>0</v>
      </c>
      <c r="X237" s="239">
        <v>0</v>
      </c>
      <c r="Y237" s="239">
        <v>0</v>
      </c>
      <c r="Z237" s="239">
        <v>0</v>
      </c>
    </row>
    <row r="238" spans="1:26" x14ac:dyDescent="0.3">
      <c r="A238" s="325" t="s">
        <v>653</v>
      </c>
      <c r="B238" s="204">
        <v>0</v>
      </c>
      <c r="C238" s="204">
        <v>0</v>
      </c>
      <c r="D238" s="204">
        <v>0</v>
      </c>
      <c r="E238" s="204">
        <v>0</v>
      </c>
      <c r="F238" s="204">
        <v>0</v>
      </c>
      <c r="G238" s="204">
        <v>0</v>
      </c>
      <c r="H238" s="204">
        <v>0</v>
      </c>
      <c r="I238" s="204">
        <v>0</v>
      </c>
      <c r="J238" s="204">
        <v>0</v>
      </c>
      <c r="K238" s="204">
        <v>0</v>
      </c>
      <c r="L238" s="204">
        <v>0</v>
      </c>
      <c r="M238" s="204">
        <v>0</v>
      </c>
      <c r="N238" s="204">
        <v>0</v>
      </c>
      <c r="O238" s="204">
        <v>0</v>
      </c>
      <c r="P238" s="204">
        <v>0</v>
      </c>
      <c r="Q238" s="204">
        <v>0</v>
      </c>
      <c r="R238" s="204">
        <v>0</v>
      </c>
      <c r="S238" s="239">
        <v>0</v>
      </c>
      <c r="T238" s="319" t="e">
        <v>#DIV/0!</v>
      </c>
      <c r="U238" s="239">
        <v>0</v>
      </c>
      <c r="V238" s="239">
        <v>0</v>
      </c>
      <c r="W238" s="239">
        <v>0</v>
      </c>
      <c r="X238" s="239">
        <v>0</v>
      </c>
      <c r="Y238" s="239">
        <v>0</v>
      </c>
      <c r="Z238" s="239">
        <v>0</v>
      </c>
    </row>
    <row r="239" spans="1:26" x14ac:dyDescent="0.3">
      <c r="A239" s="324" t="s">
        <v>654</v>
      </c>
      <c r="B239" s="204">
        <v>0</v>
      </c>
      <c r="C239" s="204">
        <v>0</v>
      </c>
      <c r="D239" s="204">
        <v>0</v>
      </c>
      <c r="E239" s="204">
        <v>0</v>
      </c>
      <c r="F239" s="204">
        <v>0</v>
      </c>
      <c r="G239" s="204">
        <v>0</v>
      </c>
      <c r="H239" s="204">
        <v>0</v>
      </c>
      <c r="I239" s="204">
        <v>0</v>
      </c>
      <c r="J239" s="204">
        <v>0</v>
      </c>
      <c r="K239" s="204">
        <v>0</v>
      </c>
      <c r="L239" s="204">
        <v>0</v>
      </c>
      <c r="M239" s="204">
        <v>0</v>
      </c>
      <c r="N239" s="204">
        <v>0</v>
      </c>
      <c r="O239" s="204">
        <v>0</v>
      </c>
      <c r="P239" s="204">
        <v>0</v>
      </c>
      <c r="Q239" s="204">
        <v>0</v>
      </c>
      <c r="R239" s="204">
        <v>0</v>
      </c>
      <c r="S239" s="239">
        <v>0</v>
      </c>
      <c r="T239" s="319" t="e">
        <v>#DIV/0!</v>
      </c>
      <c r="U239" s="239">
        <v>0</v>
      </c>
      <c r="V239" s="239">
        <v>0</v>
      </c>
      <c r="W239" s="239">
        <v>0</v>
      </c>
      <c r="X239" s="239">
        <v>0</v>
      </c>
      <c r="Y239" s="239">
        <v>0</v>
      </c>
      <c r="Z239" s="239">
        <v>0</v>
      </c>
    </row>
    <row r="240" spans="1:26" x14ac:dyDescent="0.3">
      <c r="A240" s="324" t="s">
        <v>655</v>
      </c>
      <c r="B240" s="204">
        <v>0</v>
      </c>
      <c r="C240" s="204">
        <v>0</v>
      </c>
      <c r="D240" s="204">
        <v>0</v>
      </c>
      <c r="E240" s="204">
        <v>0</v>
      </c>
      <c r="F240" s="204">
        <v>0</v>
      </c>
      <c r="G240" s="204">
        <v>0</v>
      </c>
      <c r="H240" s="204">
        <v>0</v>
      </c>
      <c r="I240" s="204">
        <v>0</v>
      </c>
      <c r="J240" s="204">
        <v>0</v>
      </c>
      <c r="K240" s="204">
        <v>0</v>
      </c>
      <c r="L240" s="204">
        <v>0</v>
      </c>
      <c r="M240" s="204">
        <v>0</v>
      </c>
      <c r="N240" s="204">
        <v>0</v>
      </c>
      <c r="O240" s="204">
        <v>0</v>
      </c>
      <c r="P240" s="204">
        <v>0</v>
      </c>
      <c r="Q240" s="204">
        <v>0</v>
      </c>
      <c r="R240" s="204">
        <v>0</v>
      </c>
      <c r="S240" s="239">
        <v>0</v>
      </c>
      <c r="T240" s="319" t="e">
        <v>#DIV/0!</v>
      </c>
      <c r="U240" s="239">
        <v>0</v>
      </c>
      <c r="V240" s="239">
        <v>0</v>
      </c>
      <c r="W240" s="239">
        <v>0</v>
      </c>
      <c r="X240" s="239">
        <v>0</v>
      </c>
      <c r="Y240" s="239">
        <v>0</v>
      </c>
      <c r="Z240" s="239">
        <v>0</v>
      </c>
    </row>
    <row r="241" spans="1:26" x14ac:dyDescent="0.3">
      <c r="A241" s="324" t="s">
        <v>656</v>
      </c>
      <c r="B241" s="204">
        <v>0</v>
      </c>
      <c r="C241" s="204">
        <v>0</v>
      </c>
      <c r="D241" s="204">
        <v>0</v>
      </c>
      <c r="E241" s="204">
        <v>0</v>
      </c>
      <c r="F241" s="204">
        <v>0</v>
      </c>
      <c r="G241" s="204">
        <v>0</v>
      </c>
      <c r="H241" s="204">
        <v>0</v>
      </c>
      <c r="I241" s="204">
        <v>0</v>
      </c>
      <c r="J241" s="204">
        <v>0</v>
      </c>
      <c r="K241" s="204">
        <v>0</v>
      </c>
      <c r="L241" s="204">
        <v>0</v>
      </c>
      <c r="M241" s="204">
        <v>0</v>
      </c>
      <c r="N241" s="204">
        <v>0</v>
      </c>
      <c r="O241" s="204">
        <v>0</v>
      </c>
      <c r="P241" s="204">
        <v>0</v>
      </c>
      <c r="Q241" s="204">
        <v>0</v>
      </c>
      <c r="R241" s="204">
        <v>0</v>
      </c>
      <c r="S241" s="239">
        <v>0</v>
      </c>
      <c r="T241" s="319" t="e">
        <v>#DIV/0!</v>
      </c>
      <c r="U241" s="239">
        <v>0</v>
      </c>
      <c r="V241" s="239">
        <v>0</v>
      </c>
      <c r="W241" s="239">
        <v>0</v>
      </c>
      <c r="X241" s="239">
        <v>0</v>
      </c>
      <c r="Y241" s="239">
        <v>0</v>
      </c>
      <c r="Z241" s="239">
        <v>0</v>
      </c>
    </row>
    <row r="242" spans="1:26" x14ac:dyDescent="0.3">
      <c r="A242" s="322" t="s">
        <v>657</v>
      </c>
      <c r="B242" s="204">
        <v>0</v>
      </c>
      <c r="C242" s="204">
        <v>0</v>
      </c>
      <c r="D242" s="204">
        <v>0</v>
      </c>
      <c r="E242" s="204">
        <v>0</v>
      </c>
      <c r="F242" s="204">
        <v>0</v>
      </c>
      <c r="G242" s="204">
        <v>0</v>
      </c>
      <c r="H242" s="204">
        <v>0</v>
      </c>
      <c r="I242" s="204">
        <v>0</v>
      </c>
      <c r="J242" s="204">
        <v>0</v>
      </c>
      <c r="K242" s="204">
        <v>0</v>
      </c>
      <c r="L242" s="204">
        <v>0</v>
      </c>
      <c r="M242" s="204">
        <v>0</v>
      </c>
      <c r="N242" s="204">
        <v>0</v>
      </c>
      <c r="O242" s="204">
        <v>0</v>
      </c>
      <c r="P242" s="204">
        <v>0</v>
      </c>
      <c r="Q242" s="204">
        <v>0</v>
      </c>
      <c r="R242" s="204">
        <v>0</v>
      </c>
      <c r="S242" s="239">
        <v>0</v>
      </c>
      <c r="T242" s="319" t="e">
        <v>#DIV/0!</v>
      </c>
      <c r="U242" s="239">
        <v>0</v>
      </c>
      <c r="V242" s="239">
        <v>0</v>
      </c>
      <c r="W242" s="239">
        <v>0</v>
      </c>
      <c r="X242" s="239">
        <v>0</v>
      </c>
      <c r="Y242" s="239">
        <v>0</v>
      </c>
      <c r="Z242" s="239">
        <v>0</v>
      </c>
    </row>
    <row r="243" spans="1:26" x14ac:dyDescent="0.3">
      <c r="A243" s="322" t="s">
        <v>658</v>
      </c>
      <c r="B243" s="204">
        <v>0</v>
      </c>
      <c r="C243" s="204">
        <v>0</v>
      </c>
      <c r="D243" s="204">
        <v>0</v>
      </c>
      <c r="E243" s="204">
        <v>0</v>
      </c>
      <c r="F243" s="204">
        <v>0</v>
      </c>
      <c r="G243" s="204">
        <v>0</v>
      </c>
      <c r="H243" s="204">
        <v>0</v>
      </c>
      <c r="I243" s="204">
        <v>0</v>
      </c>
      <c r="J243" s="204">
        <v>0</v>
      </c>
      <c r="K243" s="204">
        <v>0</v>
      </c>
      <c r="L243" s="204">
        <v>0</v>
      </c>
      <c r="M243" s="204">
        <v>0</v>
      </c>
      <c r="N243" s="204">
        <v>0</v>
      </c>
      <c r="O243" s="204">
        <v>0</v>
      </c>
      <c r="P243" s="204">
        <v>0</v>
      </c>
      <c r="Q243" s="204">
        <v>0</v>
      </c>
      <c r="R243" s="204">
        <v>0</v>
      </c>
      <c r="S243" s="239">
        <v>0</v>
      </c>
      <c r="T243" s="319" t="e">
        <v>#DIV/0!</v>
      </c>
      <c r="U243" s="239">
        <v>0</v>
      </c>
      <c r="V243" s="239">
        <v>0</v>
      </c>
      <c r="W243" s="239">
        <v>0</v>
      </c>
      <c r="X243" s="239">
        <v>0</v>
      </c>
      <c r="Y243" s="239">
        <v>0</v>
      </c>
      <c r="Z243" s="239">
        <v>0</v>
      </c>
    </row>
    <row r="244" spans="1:26" x14ac:dyDescent="0.3">
      <c r="A244" s="322" t="s">
        <v>659</v>
      </c>
      <c r="B244" s="204">
        <v>0</v>
      </c>
      <c r="C244" s="204">
        <v>0</v>
      </c>
      <c r="D244" s="204">
        <v>0</v>
      </c>
      <c r="E244" s="204">
        <v>0</v>
      </c>
      <c r="F244" s="204">
        <v>0</v>
      </c>
      <c r="G244" s="204">
        <v>0</v>
      </c>
      <c r="H244" s="204">
        <v>0</v>
      </c>
      <c r="I244" s="204">
        <v>0</v>
      </c>
      <c r="J244" s="204">
        <v>0</v>
      </c>
      <c r="K244" s="204">
        <v>0</v>
      </c>
      <c r="L244" s="204">
        <v>0</v>
      </c>
      <c r="M244" s="204">
        <v>0</v>
      </c>
      <c r="N244" s="204">
        <v>0</v>
      </c>
      <c r="O244" s="204">
        <v>0</v>
      </c>
      <c r="P244" s="204">
        <v>0</v>
      </c>
      <c r="Q244" s="204">
        <v>0</v>
      </c>
      <c r="R244" s="204">
        <v>0</v>
      </c>
      <c r="S244" s="239">
        <v>0</v>
      </c>
      <c r="T244" s="319" t="e">
        <v>#DIV/0!</v>
      </c>
      <c r="U244" s="239">
        <v>0</v>
      </c>
      <c r="V244" s="239">
        <v>0</v>
      </c>
      <c r="W244" s="239">
        <v>0</v>
      </c>
      <c r="X244" s="239">
        <v>0</v>
      </c>
      <c r="Y244" s="239">
        <v>0</v>
      </c>
      <c r="Z244" s="239">
        <v>0</v>
      </c>
    </row>
    <row r="245" spans="1:26" x14ac:dyDescent="0.3">
      <c r="A245" s="322" t="s">
        <v>660</v>
      </c>
      <c r="B245" s="204">
        <v>0</v>
      </c>
      <c r="C245" s="204">
        <v>0</v>
      </c>
      <c r="D245" s="204">
        <v>0</v>
      </c>
      <c r="E245" s="204">
        <v>0</v>
      </c>
      <c r="F245" s="204">
        <v>0</v>
      </c>
      <c r="G245" s="204">
        <v>0</v>
      </c>
      <c r="H245" s="204">
        <v>0</v>
      </c>
      <c r="I245" s="204">
        <v>0</v>
      </c>
      <c r="J245" s="204">
        <v>0</v>
      </c>
      <c r="K245" s="204">
        <v>0</v>
      </c>
      <c r="L245" s="204">
        <v>0</v>
      </c>
      <c r="M245" s="204">
        <v>0</v>
      </c>
      <c r="N245" s="204">
        <v>0</v>
      </c>
      <c r="O245" s="204">
        <v>0</v>
      </c>
      <c r="P245" s="204">
        <v>0</v>
      </c>
      <c r="Q245" s="204">
        <v>0</v>
      </c>
      <c r="R245" s="204">
        <v>0</v>
      </c>
      <c r="S245" s="239">
        <v>0</v>
      </c>
      <c r="T245" s="319" t="e">
        <v>#DIV/0!</v>
      </c>
      <c r="U245" s="239">
        <v>0</v>
      </c>
      <c r="V245" s="239">
        <v>0</v>
      </c>
      <c r="W245" s="239">
        <v>0</v>
      </c>
      <c r="X245" s="239">
        <v>0</v>
      </c>
      <c r="Y245" s="239">
        <v>0</v>
      </c>
      <c r="Z245" s="239">
        <v>0</v>
      </c>
    </row>
    <row r="246" spans="1:26" x14ac:dyDescent="0.3">
      <c r="A246" s="322" t="s">
        <v>661</v>
      </c>
      <c r="B246" s="204">
        <v>0</v>
      </c>
      <c r="C246" s="204">
        <v>0</v>
      </c>
      <c r="D246" s="204">
        <v>0</v>
      </c>
      <c r="E246" s="204">
        <v>0</v>
      </c>
      <c r="F246" s="204">
        <v>0</v>
      </c>
      <c r="G246" s="204">
        <v>0</v>
      </c>
      <c r="H246" s="204">
        <v>0</v>
      </c>
      <c r="I246" s="204">
        <v>0</v>
      </c>
      <c r="J246" s="204">
        <v>0</v>
      </c>
      <c r="K246" s="204">
        <v>0</v>
      </c>
      <c r="L246" s="204">
        <v>0</v>
      </c>
      <c r="M246" s="204">
        <v>0</v>
      </c>
      <c r="N246" s="204">
        <v>0</v>
      </c>
      <c r="O246" s="204">
        <v>0</v>
      </c>
      <c r="P246" s="204">
        <v>0</v>
      </c>
      <c r="Q246" s="204">
        <v>0</v>
      </c>
      <c r="R246" s="204">
        <v>0</v>
      </c>
      <c r="S246" s="239">
        <v>0</v>
      </c>
      <c r="T246" s="319" t="e">
        <v>#DIV/0!</v>
      </c>
      <c r="U246" s="239">
        <v>0</v>
      </c>
      <c r="V246" s="239">
        <v>0</v>
      </c>
      <c r="W246" s="239">
        <v>0</v>
      </c>
      <c r="X246" s="239">
        <v>0</v>
      </c>
      <c r="Y246" s="239">
        <v>0</v>
      </c>
      <c r="Z246" s="239">
        <v>0</v>
      </c>
    </row>
    <row r="247" spans="1:26" x14ac:dyDescent="0.3">
      <c r="A247" s="314" t="s">
        <v>662</v>
      </c>
      <c r="B247" s="315">
        <v>0</v>
      </c>
      <c r="C247" s="315">
        <v>0</v>
      </c>
      <c r="D247" s="315">
        <v>0</v>
      </c>
      <c r="E247" s="315">
        <v>0</v>
      </c>
      <c r="F247" s="315">
        <v>0</v>
      </c>
      <c r="G247" s="315">
        <v>0</v>
      </c>
      <c r="H247" s="315">
        <v>0</v>
      </c>
      <c r="I247" s="315">
        <v>0</v>
      </c>
      <c r="J247" s="315">
        <v>0</v>
      </c>
      <c r="K247" s="315">
        <v>0</v>
      </c>
      <c r="L247" s="315">
        <v>0</v>
      </c>
      <c r="M247" s="315">
        <v>0</v>
      </c>
      <c r="N247" s="315">
        <v>0</v>
      </c>
      <c r="O247" s="315">
        <v>0</v>
      </c>
      <c r="P247" s="315">
        <v>0</v>
      </c>
      <c r="Q247" s="315">
        <v>0</v>
      </c>
      <c r="R247" s="315">
        <v>0</v>
      </c>
      <c r="S247" s="316">
        <v>0</v>
      </c>
      <c r="T247" s="317" t="e">
        <v>#DIV/0!</v>
      </c>
      <c r="U247" s="316">
        <v>0</v>
      </c>
      <c r="V247" s="316">
        <v>0</v>
      </c>
      <c r="W247" s="316">
        <v>0</v>
      </c>
      <c r="X247" s="316">
        <v>0</v>
      </c>
      <c r="Y247" s="316">
        <v>0</v>
      </c>
      <c r="Z247" s="316">
        <v>0</v>
      </c>
    </row>
    <row r="248" spans="1:26" x14ac:dyDescent="0.3">
      <c r="A248" s="322" t="s">
        <v>663</v>
      </c>
      <c r="B248" s="204">
        <v>0</v>
      </c>
      <c r="C248" s="204">
        <v>0</v>
      </c>
      <c r="D248" s="204">
        <v>0</v>
      </c>
      <c r="E248" s="204">
        <v>0</v>
      </c>
      <c r="F248" s="204">
        <v>0</v>
      </c>
      <c r="G248" s="204">
        <v>0</v>
      </c>
      <c r="H248" s="204">
        <v>0</v>
      </c>
      <c r="I248" s="204">
        <v>0</v>
      </c>
      <c r="J248" s="204">
        <v>0</v>
      </c>
      <c r="K248" s="204">
        <v>0</v>
      </c>
      <c r="L248" s="204">
        <v>0</v>
      </c>
      <c r="M248" s="204">
        <v>0</v>
      </c>
      <c r="N248" s="204">
        <v>0</v>
      </c>
      <c r="O248" s="204">
        <v>0</v>
      </c>
      <c r="P248" s="204">
        <v>0</v>
      </c>
      <c r="Q248" s="204">
        <v>0</v>
      </c>
      <c r="R248" s="204">
        <v>0</v>
      </c>
      <c r="S248" s="239">
        <v>0</v>
      </c>
      <c r="T248" s="319" t="e">
        <v>#DIV/0!</v>
      </c>
      <c r="U248" s="239">
        <v>0</v>
      </c>
      <c r="V248" s="239">
        <v>0</v>
      </c>
      <c r="W248" s="239">
        <v>0</v>
      </c>
      <c r="X248" s="239">
        <v>0</v>
      </c>
      <c r="Y248" s="239">
        <v>0</v>
      </c>
      <c r="Z248" s="239">
        <v>0</v>
      </c>
    </row>
    <row r="249" spans="1:26" x14ac:dyDescent="0.3">
      <c r="A249" s="322" t="s">
        <v>664</v>
      </c>
      <c r="B249" s="204">
        <v>0</v>
      </c>
      <c r="C249" s="204">
        <v>0</v>
      </c>
      <c r="D249" s="204">
        <v>0</v>
      </c>
      <c r="E249" s="204">
        <v>0</v>
      </c>
      <c r="F249" s="204">
        <v>0</v>
      </c>
      <c r="G249" s="204">
        <v>0</v>
      </c>
      <c r="H249" s="204">
        <v>0</v>
      </c>
      <c r="I249" s="204">
        <v>0</v>
      </c>
      <c r="J249" s="204">
        <v>0</v>
      </c>
      <c r="K249" s="204">
        <v>0</v>
      </c>
      <c r="L249" s="204">
        <v>0</v>
      </c>
      <c r="M249" s="204">
        <v>0</v>
      </c>
      <c r="N249" s="204">
        <v>0</v>
      </c>
      <c r="O249" s="204">
        <v>0</v>
      </c>
      <c r="P249" s="204">
        <v>0</v>
      </c>
      <c r="Q249" s="204">
        <v>0</v>
      </c>
      <c r="R249" s="204">
        <v>0</v>
      </c>
      <c r="S249" s="239">
        <v>0</v>
      </c>
      <c r="T249" s="319" t="e">
        <v>#DIV/0!</v>
      </c>
      <c r="U249" s="239">
        <v>0</v>
      </c>
      <c r="V249" s="239">
        <v>0</v>
      </c>
      <c r="W249" s="239">
        <v>0</v>
      </c>
      <c r="X249" s="239">
        <v>0</v>
      </c>
      <c r="Y249" s="239">
        <v>0</v>
      </c>
      <c r="Z249" s="239">
        <v>0</v>
      </c>
    </row>
    <row r="250" spans="1:26" x14ac:dyDescent="0.3">
      <c r="A250" s="322" t="s">
        <v>665</v>
      </c>
      <c r="B250" s="204">
        <v>0</v>
      </c>
      <c r="C250" s="204">
        <v>0</v>
      </c>
      <c r="D250" s="204">
        <v>0</v>
      </c>
      <c r="E250" s="204">
        <v>0</v>
      </c>
      <c r="F250" s="204">
        <v>0</v>
      </c>
      <c r="G250" s="204">
        <v>0</v>
      </c>
      <c r="H250" s="204">
        <v>0</v>
      </c>
      <c r="I250" s="204">
        <v>0</v>
      </c>
      <c r="J250" s="204">
        <v>0</v>
      </c>
      <c r="K250" s="204">
        <v>0</v>
      </c>
      <c r="L250" s="204">
        <v>0</v>
      </c>
      <c r="M250" s="204">
        <v>0</v>
      </c>
      <c r="N250" s="204">
        <v>0</v>
      </c>
      <c r="O250" s="204">
        <v>0</v>
      </c>
      <c r="P250" s="204">
        <v>0</v>
      </c>
      <c r="Q250" s="204">
        <v>0</v>
      </c>
      <c r="R250" s="204">
        <v>0</v>
      </c>
      <c r="S250" s="239">
        <v>0</v>
      </c>
      <c r="T250" s="319" t="e">
        <v>#DIV/0!</v>
      </c>
      <c r="U250" s="239">
        <v>0</v>
      </c>
      <c r="V250" s="239">
        <v>0</v>
      </c>
      <c r="W250" s="239">
        <v>0</v>
      </c>
      <c r="X250" s="239">
        <v>0</v>
      </c>
      <c r="Y250" s="239">
        <v>0</v>
      </c>
      <c r="Z250" s="239">
        <v>0</v>
      </c>
    </row>
    <row r="251" spans="1:26" x14ac:dyDescent="0.3">
      <c r="A251" s="314" t="s">
        <v>666</v>
      </c>
      <c r="B251" s="315">
        <v>0</v>
      </c>
      <c r="C251" s="315">
        <v>0</v>
      </c>
      <c r="D251" s="315">
        <v>0</v>
      </c>
      <c r="E251" s="315">
        <v>0</v>
      </c>
      <c r="F251" s="315">
        <v>0</v>
      </c>
      <c r="G251" s="315">
        <v>0</v>
      </c>
      <c r="H251" s="315">
        <v>0</v>
      </c>
      <c r="I251" s="315">
        <v>0</v>
      </c>
      <c r="J251" s="315">
        <v>0</v>
      </c>
      <c r="K251" s="315">
        <v>0</v>
      </c>
      <c r="L251" s="315">
        <v>0</v>
      </c>
      <c r="M251" s="315">
        <v>0</v>
      </c>
      <c r="N251" s="315">
        <v>0</v>
      </c>
      <c r="O251" s="315">
        <v>0</v>
      </c>
      <c r="P251" s="315">
        <v>0</v>
      </c>
      <c r="Q251" s="315">
        <v>0</v>
      </c>
      <c r="R251" s="315">
        <v>0</v>
      </c>
      <c r="S251" s="316">
        <v>0</v>
      </c>
      <c r="T251" s="317" t="e">
        <v>#DIV/0!</v>
      </c>
      <c r="U251" s="316">
        <v>0</v>
      </c>
      <c r="V251" s="316">
        <v>0</v>
      </c>
      <c r="W251" s="316">
        <v>0</v>
      </c>
      <c r="X251" s="316">
        <v>0</v>
      </c>
      <c r="Y251" s="316">
        <v>0</v>
      </c>
      <c r="Z251" s="316">
        <v>0</v>
      </c>
    </row>
    <row r="252" spans="1:26" x14ac:dyDescent="0.3">
      <c r="A252" s="322" t="s">
        <v>667</v>
      </c>
      <c r="B252" s="204">
        <v>0</v>
      </c>
      <c r="C252" s="204">
        <v>0</v>
      </c>
      <c r="D252" s="204">
        <v>0</v>
      </c>
      <c r="E252" s="204">
        <v>0</v>
      </c>
      <c r="F252" s="204">
        <v>0</v>
      </c>
      <c r="G252" s="204">
        <v>0</v>
      </c>
      <c r="H252" s="204">
        <v>0</v>
      </c>
      <c r="I252" s="204">
        <v>0</v>
      </c>
      <c r="J252" s="204">
        <v>0</v>
      </c>
      <c r="K252" s="204">
        <v>0</v>
      </c>
      <c r="L252" s="204">
        <v>0</v>
      </c>
      <c r="M252" s="204">
        <v>0</v>
      </c>
      <c r="N252" s="204">
        <v>0</v>
      </c>
      <c r="O252" s="204">
        <v>0</v>
      </c>
      <c r="P252" s="204">
        <v>0</v>
      </c>
      <c r="Q252" s="204">
        <v>0</v>
      </c>
      <c r="R252" s="204">
        <v>0</v>
      </c>
      <c r="S252" s="239">
        <v>0</v>
      </c>
      <c r="T252" s="319" t="e">
        <v>#DIV/0!</v>
      </c>
      <c r="U252" s="239">
        <v>0</v>
      </c>
      <c r="V252" s="239">
        <v>0</v>
      </c>
      <c r="W252" s="239">
        <v>0</v>
      </c>
      <c r="X252" s="239">
        <v>0</v>
      </c>
      <c r="Y252" s="239">
        <v>0</v>
      </c>
      <c r="Z252" s="239">
        <v>0</v>
      </c>
    </row>
    <row r="253" spans="1:26" x14ac:dyDescent="0.3">
      <c r="A253" s="322" t="s">
        <v>668</v>
      </c>
      <c r="B253" s="204">
        <v>0</v>
      </c>
      <c r="C253" s="204">
        <v>0</v>
      </c>
      <c r="D253" s="204">
        <v>0</v>
      </c>
      <c r="E253" s="204">
        <v>0</v>
      </c>
      <c r="F253" s="204">
        <v>0</v>
      </c>
      <c r="G253" s="204">
        <v>0</v>
      </c>
      <c r="H253" s="204">
        <v>0</v>
      </c>
      <c r="I253" s="204">
        <v>0</v>
      </c>
      <c r="J253" s="204">
        <v>0</v>
      </c>
      <c r="K253" s="204">
        <v>0</v>
      </c>
      <c r="L253" s="204">
        <v>0</v>
      </c>
      <c r="M253" s="204">
        <v>0</v>
      </c>
      <c r="N253" s="204">
        <v>0</v>
      </c>
      <c r="O253" s="204">
        <v>0</v>
      </c>
      <c r="P253" s="204">
        <v>0</v>
      </c>
      <c r="Q253" s="204">
        <v>0</v>
      </c>
      <c r="R253" s="204">
        <v>0</v>
      </c>
      <c r="S253" s="239">
        <v>0</v>
      </c>
      <c r="T253" s="319" t="e">
        <v>#DIV/0!</v>
      </c>
      <c r="U253" s="239">
        <v>0</v>
      </c>
      <c r="V253" s="239">
        <v>0</v>
      </c>
      <c r="W253" s="239">
        <v>0</v>
      </c>
      <c r="X253" s="239">
        <v>0</v>
      </c>
      <c r="Y253" s="239">
        <v>0</v>
      </c>
      <c r="Z253" s="239">
        <v>0</v>
      </c>
    </row>
    <row r="254" spans="1:26" x14ac:dyDescent="0.3">
      <c r="A254" s="322" t="s">
        <v>669</v>
      </c>
      <c r="B254" s="204">
        <v>0</v>
      </c>
      <c r="C254" s="204">
        <v>0</v>
      </c>
      <c r="D254" s="204">
        <v>0</v>
      </c>
      <c r="E254" s="204">
        <v>0</v>
      </c>
      <c r="F254" s="204">
        <v>0</v>
      </c>
      <c r="G254" s="204">
        <v>0</v>
      </c>
      <c r="H254" s="204">
        <v>0</v>
      </c>
      <c r="I254" s="204">
        <v>0</v>
      </c>
      <c r="J254" s="204">
        <v>0</v>
      </c>
      <c r="K254" s="204">
        <v>0</v>
      </c>
      <c r="L254" s="204">
        <v>0</v>
      </c>
      <c r="M254" s="204">
        <v>0</v>
      </c>
      <c r="N254" s="204">
        <v>0</v>
      </c>
      <c r="O254" s="204">
        <v>0</v>
      </c>
      <c r="P254" s="204">
        <v>0</v>
      </c>
      <c r="Q254" s="204">
        <v>0</v>
      </c>
      <c r="R254" s="204">
        <v>0</v>
      </c>
      <c r="S254" s="239">
        <v>0</v>
      </c>
      <c r="T254" s="319" t="e">
        <v>#DIV/0!</v>
      </c>
      <c r="U254" s="239">
        <v>0</v>
      </c>
      <c r="V254" s="239">
        <v>0</v>
      </c>
      <c r="W254" s="239">
        <v>0</v>
      </c>
      <c r="X254" s="239">
        <v>0</v>
      </c>
      <c r="Y254" s="239">
        <v>0</v>
      </c>
      <c r="Z254" s="239">
        <v>0</v>
      </c>
    </row>
    <row r="255" spans="1:26" x14ac:dyDescent="0.3">
      <c r="A255" s="322" t="s">
        <v>670</v>
      </c>
      <c r="B255" s="204">
        <v>0</v>
      </c>
      <c r="C255" s="204">
        <v>0</v>
      </c>
      <c r="D255" s="204">
        <v>0</v>
      </c>
      <c r="E255" s="204">
        <v>0</v>
      </c>
      <c r="F255" s="204">
        <v>0</v>
      </c>
      <c r="G255" s="204">
        <v>0</v>
      </c>
      <c r="H255" s="204">
        <v>0</v>
      </c>
      <c r="I255" s="204">
        <v>0</v>
      </c>
      <c r="J255" s="204">
        <v>0</v>
      </c>
      <c r="K255" s="204">
        <v>0</v>
      </c>
      <c r="L255" s="204">
        <v>0</v>
      </c>
      <c r="M255" s="204">
        <v>0</v>
      </c>
      <c r="N255" s="204">
        <v>0</v>
      </c>
      <c r="O255" s="204">
        <v>0</v>
      </c>
      <c r="P255" s="204">
        <v>0</v>
      </c>
      <c r="Q255" s="204">
        <v>0</v>
      </c>
      <c r="R255" s="204">
        <v>0</v>
      </c>
      <c r="S255" s="239">
        <v>0</v>
      </c>
      <c r="T255" s="319" t="e">
        <v>#DIV/0!</v>
      </c>
      <c r="U255" s="239">
        <v>0</v>
      </c>
      <c r="V255" s="239">
        <v>0</v>
      </c>
      <c r="W255" s="239">
        <v>0</v>
      </c>
      <c r="X255" s="239">
        <v>0</v>
      </c>
      <c r="Y255" s="239">
        <v>0</v>
      </c>
      <c r="Z255" s="239">
        <v>0</v>
      </c>
    </row>
    <row r="256" spans="1:26" x14ac:dyDescent="0.3">
      <c r="A256" s="322" t="s">
        <v>671</v>
      </c>
      <c r="B256" s="204">
        <v>0</v>
      </c>
      <c r="C256" s="204">
        <v>0</v>
      </c>
      <c r="D256" s="204">
        <v>0</v>
      </c>
      <c r="E256" s="204">
        <v>0</v>
      </c>
      <c r="F256" s="204">
        <v>0</v>
      </c>
      <c r="G256" s="204">
        <v>0</v>
      </c>
      <c r="H256" s="204">
        <v>0</v>
      </c>
      <c r="I256" s="204">
        <v>0</v>
      </c>
      <c r="J256" s="204">
        <v>0</v>
      </c>
      <c r="K256" s="204">
        <v>0</v>
      </c>
      <c r="L256" s="204">
        <v>0</v>
      </c>
      <c r="M256" s="204">
        <v>0</v>
      </c>
      <c r="N256" s="204">
        <v>0</v>
      </c>
      <c r="O256" s="204">
        <v>0</v>
      </c>
      <c r="P256" s="204">
        <v>0</v>
      </c>
      <c r="Q256" s="204">
        <v>0</v>
      </c>
      <c r="R256" s="204">
        <v>0</v>
      </c>
      <c r="S256" s="239">
        <v>0</v>
      </c>
      <c r="T256" s="319" t="e">
        <v>#DIV/0!</v>
      </c>
      <c r="U256" s="239">
        <v>0</v>
      </c>
      <c r="V256" s="239">
        <v>0</v>
      </c>
      <c r="W256" s="239">
        <v>0</v>
      </c>
      <c r="X256" s="239">
        <v>0</v>
      </c>
      <c r="Y256" s="239">
        <v>0</v>
      </c>
      <c r="Z256" s="239">
        <v>0</v>
      </c>
    </row>
    <row r="257" spans="1:26" x14ac:dyDescent="0.3">
      <c r="A257" s="322" t="s">
        <v>672</v>
      </c>
      <c r="B257" s="204">
        <v>0</v>
      </c>
      <c r="C257" s="204">
        <v>0</v>
      </c>
      <c r="D257" s="204">
        <v>0</v>
      </c>
      <c r="E257" s="204">
        <v>0</v>
      </c>
      <c r="F257" s="204">
        <v>0</v>
      </c>
      <c r="G257" s="204">
        <v>0</v>
      </c>
      <c r="H257" s="204">
        <v>0</v>
      </c>
      <c r="I257" s="204">
        <v>0</v>
      </c>
      <c r="J257" s="204">
        <v>0</v>
      </c>
      <c r="K257" s="204">
        <v>0</v>
      </c>
      <c r="L257" s="204">
        <v>0</v>
      </c>
      <c r="M257" s="204">
        <v>0</v>
      </c>
      <c r="N257" s="204">
        <v>0</v>
      </c>
      <c r="O257" s="204">
        <v>0</v>
      </c>
      <c r="P257" s="204">
        <v>0</v>
      </c>
      <c r="Q257" s="204">
        <v>0</v>
      </c>
      <c r="R257" s="204">
        <v>0</v>
      </c>
      <c r="S257" s="239">
        <v>0</v>
      </c>
      <c r="T257" s="319" t="e">
        <v>#DIV/0!</v>
      </c>
      <c r="U257" s="239">
        <v>0</v>
      </c>
      <c r="V257" s="239">
        <v>0</v>
      </c>
      <c r="W257" s="239">
        <v>0</v>
      </c>
      <c r="X257" s="239">
        <v>0</v>
      </c>
      <c r="Y257" s="239">
        <v>0</v>
      </c>
      <c r="Z257" s="239">
        <v>0</v>
      </c>
    </row>
    <row r="258" spans="1:26" x14ac:dyDescent="0.3">
      <c r="A258" s="308" t="s">
        <v>673</v>
      </c>
      <c r="B258" s="309">
        <v>0</v>
      </c>
      <c r="C258" s="309">
        <v>0</v>
      </c>
      <c r="D258" s="309">
        <v>0</v>
      </c>
      <c r="E258" s="309">
        <v>0</v>
      </c>
      <c r="F258" s="309">
        <v>0</v>
      </c>
      <c r="G258" s="309">
        <v>0</v>
      </c>
      <c r="H258" s="309">
        <v>0</v>
      </c>
      <c r="I258" s="309">
        <v>0</v>
      </c>
      <c r="J258" s="309">
        <v>0</v>
      </c>
      <c r="K258" s="309">
        <v>0</v>
      </c>
      <c r="L258" s="309">
        <v>0</v>
      </c>
      <c r="M258" s="309">
        <v>0</v>
      </c>
      <c r="N258" s="309">
        <v>0</v>
      </c>
      <c r="O258" s="309">
        <v>0</v>
      </c>
      <c r="P258" s="309">
        <v>0</v>
      </c>
      <c r="Q258" s="309">
        <v>0</v>
      </c>
      <c r="R258" s="309">
        <v>0</v>
      </c>
      <c r="S258" s="310">
        <v>0</v>
      </c>
      <c r="T258" s="311" t="e">
        <v>#DIV/0!</v>
      </c>
      <c r="U258" s="310">
        <v>0</v>
      </c>
      <c r="V258" s="310">
        <v>0</v>
      </c>
      <c r="W258" s="310">
        <v>0</v>
      </c>
      <c r="X258" s="310">
        <v>0</v>
      </c>
      <c r="Y258" s="310">
        <v>0</v>
      </c>
      <c r="Z258" s="310">
        <v>0</v>
      </c>
    </row>
    <row r="259" spans="1:26" x14ac:dyDescent="0.3">
      <c r="A259" s="314" t="s">
        <v>674</v>
      </c>
      <c r="B259" s="315">
        <v>0</v>
      </c>
      <c r="C259" s="315">
        <v>0</v>
      </c>
      <c r="D259" s="315">
        <v>0</v>
      </c>
      <c r="E259" s="315">
        <v>0</v>
      </c>
      <c r="F259" s="315">
        <v>0</v>
      </c>
      <c r="G259" s="315">
        <v>0</v>
      </c>
      <c r="H259" s="315">
        <v>0</v>
      </c>
      <c r="I259" s="315">
        <v>0</v>
      </c>
      <c r="J259" s="315">
        <v>0</v>
      </c>
      <c r="K259" s="315">
        <v>0</v>
      </c>
      <c r="L259" s="315">
        <v>0</v>
      </c>
      <c r="M259" s="315">
        <v>0</v>
      </c>
      <c r="N259" s="315">
        <v>0</v>
      </c>
      <c r="O259" s="315">
        <v>0</v>
      </c>
      <c r="P259" s="315">
        <v>0</v>
      </c>
      <c r="Q259" s="315">
        <v>0</v>
      </c>
      <c r="R259" s="315">
        <v>0</v>
      </c>
      <c r="S259" s="316">
        <v>0</v>
      </c>
      <c r="T259" s="317" t="e">
        <v>#DIV/0!</v>
      </c>
      <c r="U259" s="316">
        <v>0</v>
      </c>
      <c r="V259" s="316">
        <v>0</v>
      </c>
      <c r="W259" s="316">
        <v>0</v>
      </c>
      <c r="X259" s="316">
        <v>0</v>
      </c>
      <c r="Y259" s="316">
        <v>0</v>
      </c>
      <c r="Z259" s="316">
        <v>0</v>
      </c>
    </row>
    <row r="260" spans="1:26" x14ac:dyDescent="0.3">
      <c r="A260" s="322" t="s">
        <v>675</v>
      </c>
      <c r="B260" s="204">
        <v>0</v>
      </c>
      <c r="C260" s="204">
        <v>0</v>
      </c>
      <c r="D260" s="204">
        <v>0</v>
      </c>
      <c r="E260" s="204">
        <v>0</v>
      </c>
      <c r="F260" s="204">
        <v>0</v>
      </c>
      <c r="G260" s="204">
        <v>0</v>
      </c>
      <c r="H260" s="204">
        <v>0</v>
      </c>
      <c r="I260" s="204">
        <v>0</v>
      </c>
      <c r="J260" s="204">
        <v>0</v>
      </c>
      <c r="K260" s="204">
        <v>0</v>
      </c>
      <c r="L260" s="204">
        <v>0</v>
      </c>
      <c r="M260" s="204">
        <v>0</v>
      </c>
      <c r="N260" s="204">
        <v>0</v>
      </c>
      <c r="O260" s="204">
        <v>0</v>
      </c>
      <c r="P260" s="204">
        <v>0</v>
      </c>
      <c r="Q260" s="204">
        <v>0</v>
      </c>
      <c r="R260" s="204">
        <v>0</v>
      </c>
      <c r="S260" s="239">
        <v>0</v>
      </c>
      <c r="T260" s="319" t="e">
        <v>#DIV/0!</v>
      </c>
      <c r="U260" s="239">
        <v>0</v>
      </c>
      <c r="V260" s="239">
        <v>0</v>
      </c>
      <c r="W260" s="239">
        <v>0</v>
      </c>
      <c r="X260" s="239">
        <v>0</v>
      </c>
      <c r="Y260" s="239">
        <v>0</v>
      </c>
      <c r="Z260" s="239">
        <v>0</v>
      </c>
    </row>
    <row r="261" spans="1:26" x14ac:dyDescent="0.3">
      <c r="A261" s="322" t="s">
        <v>676</v>
      </c>
      <c r="B261" s="204">
        <v>0</v>
      </c>
      <c r="C261" s="204">
        <v>0</v>
      </c>
      <c r="D261" s="204">
        <v>0</v>
      </c>
      <c r="E261" s="204">
        <v>0</v>
      </c>
      <c r="F261" s="204">
        <v>0</v>
      </c>
      <c r="G261" s="204">
        <v>0</v>
      </c>
      <c r="H261" s="204">
        <v>0</v>
      </c>
      <c r="I261" s="204">
        <v>0</v>
      </c>
      <c r="J261" s="204">
        <v>0</v>
      </c>
      <c r="K261" s="204">
        <v>0</v>
      </c>
      <c r="L261" s="204">
        <v>0</v>
      </c>
      <c r="M261" s="204">
        <v>0</v>
      </c>
      <c r="N261" s="204">
        <v>0</v>
      </c>
      <c r="O261" s="204">
        <v>0</v>
      </c>
      <c r="P261" s="204">
        <v>0</v>
      </c>
      <c r="Q261" s="204">
        <v>0</v>
      </c>
      <c r="R261" s="204">
        <v>0</v>
      </c>
      <c r="S261" s="239">
        <v>0</v>
      </c>
      <c r="T261" s="319" t="e">
        <v>#DIV/0!</v>
      </c>
      <c r="U261" s="239">
        <v>0</v>
      </c>
      <c r="V261" s="239">
        <v>0</v>
      </c>
      <c r="W261" s="239">
        <v>0</v>
      </c>
      <c r="X261" s="239">
        <v>0</v>
      </c>
      <c r="Y261" s="239">
        <v>0</v>
      </c>
      <c r="Z261" s="239">
        <v>0</v>
      </c>
    </row>
    <row r="262" spans="1:26" x14ac:dyDescent="0.3">
      <c r="A262" s="322" t="s">
        <v>677</v>
      </c>
      <c r="B262" s="204">
        <v>0</v>
      </c>
      <c r="C262" s="204">
        <v>0</v>
      </c>
      <c r="D262" s="204">
        <v>0</v>
      </c>
      <c r="E262" s="204">
        <v>0</v>
      </c>
      <c r="F262" s="204">
        <v>0</v>
      </c>
      <c r="G262" s="204">
        <v>0</v>
      </c>
      <c r="H262" s="204">
        <v>0</v>
      </c>
      <c r="I262" s="204">
        <v>0</v>
      </c>
      <c r="J262" s="204">
        <v>0</v>
      </c>
      <c r="K262" s="204">
        <v>0</v>
      </c>
      <c r="L262" s="204">
        <v>0</v>
      </c>
      <c r="M262" s="204">
        <v>0</v>
      </c>
      <c r="N262" s="204">
        <v>0</v>
      </c>
      <c r="O262" s="204">
        <v>0</v>
      </c>
      <c r="P262" s="204">
        <v>0</v>
      </c>
      <c r="Q262" s="204">
        <v>0</v>
      </c>
      <c r="R262" s="204">
        <v>0</v>
      </c>
      <c r="S262" s="239">
        <v>0</v>
      </c>
      <c r="T262" s="319" t="e">
        <v>#DIV/0!</v>
      </c>
      <c r="U262" s="239">
        <v>0</v>
      </c>
      <c r="V262" s="239">
        <v>0</v>
      </c>
      <c r="W262" s="239">
        <v>0</v>
      </c>
      <c r="X262" s="239">
        <v>0</v>
      </c>
      <c r="Y262" s="239">
        <v>0</v>
      </c>
      <c r="Z262" s="239">
        <v>0</v>
      </c>
    </row>
    <row r="263" spans="1:26" x14ac:dyDescent="0.3">
      <c r="A263" s="322" t="s">
        <v>678</v>
      </c>
      <c r="B263" s="204">
        <v>0</v>
      </c>
      <c r="C263" s="204">
        <v>0</v>
      </c>
      <c r="D263" s="204">
        <v>0</v>
      </c>
      <c r="E263" s="204">
        <v>0</v>
      </c>
      <c r="F263" s="204">
        <v>0</v>
      </c>
      <c r="G263" s="204">
        <v>0</v>
      </c>
      <c r="H263" s="204">
        <v>0</v>
      </c>
      <c r="I263" s="204">
        <v>0</v>
      </c>
      <c r="J263" s="204">
        <v>0</v>
      </c>
      <c r="K263" s="204">
        <v>0</v>
      </c>
      <c r="L263" s="204">
        <v>0</v>
      </c>
      <c r="M263" s="204">
        <v>0</v>
      </c>
      <c r="N263" s="204">
        <v>0</v>
      </c>
      <c r="O263" s="204">
        <v>0</v>
      </c>
      <c r="P263" s="204">
        <v>0</v>
      </c>
      <c r="Q263" s="204">
        <v>0</v>
      </c>
      <c r="R263" s="204">
        <v>0</v>
      </c>
      <c r="S263" s="239">
        <v>0</v>
      </c>
      <c r="T263" s="319" t="e">
        <v>#DIV/0!</v>
      </c>
      <c r="U263" s="239">
        <v>0</v>
      </c>
      <c r="V263" s="239">
        <v>0</v>
      </c>
      <c r="W263" s="239">
        <v>0</v>
      </c>
      <c r="X263" s="239">
        <v>0</v>
      </c>
      <c r="Y263" s="239">
        <v>0</v>
      </c>
      <c r="Z263" s="239">
        <v>0</v>
      </c>
    </row>
    <row r="264" spans="1:26" x14ac:dyDescent="0.3">
      <c r="A264" s="322" t="s">
        <v>679</v>
      </c>
      <c r="B264" s="204">
        <v>0</v>
      </c>
      <c r="C264" s="204">
        <v>0</v>
      </c>
      <c r="D264" s="204">
        <v>0</v>
      </c>
      <c r="E264" s="204">
        <v>0</v>
      </c>
      <c r="F264" s="204">
        <v>0</v>
      </c>
      <c r="G264" s="204">
        <v>0</v>
      </c>
      <c r="H264" s="204">
        <v>0</v>
      </c>
      <c r="I264" s="204">
        <v>0</v>
      </c>
      <c r="J264" s="204">
        <v>0</v>
      </c>
      <c r="K264" s="204">
        <v>0</v>
      </c>
      <c r="L264" s="204">
        <v>0</v>
      </c>
      <c r="M264" s="204">
        <v>0</v>
      </c>
      <c r="N264" s="204">
        <v>0</v>
      </c>
      <c r="O264" s="204">
        <v>0</v>
      </c>
      <c r="P264" s="204">
        <v>0</v>
      </c>
      <c r="Q264" s="204">
        <v>0</v>
      </c>
      <c r="R264" s="204">
        <v>0</v>
      </c>
      <c r="S264" s="239">
        <v>0</v>
      </c>
      <c r="T264" s="319" t="e">
        <v>#DIV/0!</v>
      </c>
      <c r="U264" s="239">
        <v>0</v>
      </c>
      <c r="V264" s="239">
        <v>0</v>
      </c>
      <c r="W264" s="239">
        <v>0</v>
      </c>
      <c r="X264" s="239">
        <v>0</v>
      </c>
      <c r="Y264" s="239">
        <v>0</v>
      </c>
      <c r="Z264" s="239">
        <v>0</v>
      </c>
    </row>
    <row r="265" spans="1:26" x14ac:dyDescent="0.3">
      <c r="A265" s="322" t="s">
        <v>680</v>
      </c>
      <c r="B265" s="204">
        <v>0</v>
      </c>
      <c r="C265" s="204">
        <v>0</v>
      </c>
      <c r="D265" s="204">
        <v>0</v>
      </c>
      <c r="E265" s="204">
        <v>0</v>
      </c>
      <c r="F265" s="204">
        <v>0</v>
      </c>
      <c r="G265" s="204">
        <v>0</v>
      </c>
      <c r="H265" s="204">
        <v>0</v>
      </c>
      <c r="I265" s="204">
        <v>0</v>
      </c>
      <c r="J265" s="204">
        <v>0</v>
      </c>
      <c r="K265" s="204">
        <v>0</v>
      </c>
      <c r="L265" s="204">
        <v>0</v>
      </c>
      <c r="M265" s="204">
        <v>0</v>
      </c>
      <c r="N265" s="204">
        <v>0</v>
      </c>
      <c r="O265" s="204">
        <v>0</v>
      </c>
      <c r="P265" s="204">
        <v>0</v>
      </c>
      <c r="Q265" s="204">
        <v>0</v>
      </c>
      <c r="R265" s="204">
        <v>0</v>
      </c>
      <c r="S265" s="239">
        <v>0</v>
      </c>
      <c r="T265" s="319" t="e">
        <v>#DIV/0!</v>
      </c>
      <c r="U265" s="239">
        <v>0</v>
      </c>
      <c r="V265" s="239">
        <v>0</v>
      </c>
      <c r="W265" s="239">
        <v>0</v>
      </c>
      <c r="X265" s="239">
        <v>0</v>
      </c>
      <c r="Y265" s="239">
        <v>0</v>
      </c>
      <c r="Z265" s="239">
        <v>0</v>
      </c>
    </row>
    <row r="266" spans="1:26" x14ac:dyDescent="0.3">
      <c r="A266" s="322" t="s">
        <v>681</v>
      </c>
      <c r="B266" s="204">
        <v>0</v>
      </c>
      <c r="C266" s="204">
        <v>0</v>
      </c>
      <c r="D266" s="204">
        <v>0</v>
      </c>
      <c r="E266" s="204">
        <v>0</v>
      </c>
      <c r="F266" s="204">
        <v>0</v>
      </c>
      <c r="G266" s="204">
        <v>0</v>
      </c>
      <c r="H266" s="204">
        <v>0</v>
      </c>
      <c r="I266" s="204">
        <v>0</v>
      </c>
      <c r="J266" s="204">
        <v>0</v>
      </c>
      <c r="K266" s="204">
        <v>0</v>
      </c>
      <c r="L266" s="204">
        <v>0</v>
      </c>
      <c r="M266" s="204">
        <v>0</v>
      </c>
      <c r="N266" s="204">
        <v>0</v>
      </c>
      <c r="O266" s="204">
        <v>0</v>
      </c>
      <c r="P266" s="204">
        <v>0</v>
      </c>
      <c r="Q266" s="204">
        <v>0</v>
      </c>
      <c r="R266" s="204">
        <v>0</v>
      </c>
      <c r="S266" s="239">
        <v>0</v>
      </c>
      <c r="T266" s="319" t="e">
        <v>#DIV/0!</v>
      </c>
      <c r="U266" s="239">
        <v>0</v>
      </c>
      <c r="V266" s="239">
        <v>0</v>
      </c>
      <c r="W266" s="239">
        <v>0</v>
      </c>
      <c r="X266" s="239">
        <v>0</v>
      </c>
      <c r="Y266" s="239">
        <v>0</v>
      </c>
      <c r="Z266" s="239">
        <v>0</v>
      </c>
    </row>
    <row r="267" spans="1:26" x14ac:dyDescent="0.3">
      <c r="A267" s="322" t="s">
        <v>682</v>
      </c>
      <c r="B267" s="204">
        <v>0</v>
      </c>
      <c r="C267" s="204">
        <v>0</v>
      </c>
      <c r="D267" s="204">
        <v>0</v>
      </c>
      <c r="E267" s="204">
        <v>0</v>
      </c>
      <c r="F267" s="204">
        <v>0</v>
      </c>
      <c r="G267" s="204">
        <v>0</v>
      </c>
      <c r="H267" s="204">
        <v>0</v>
      </c>
      <c r="I267" s="204">
        <v>0</v>
      </c>
      <c r="J267" s="204">
        <v>0</v>
      </c>
      <c r="K267" s="204">
        <v>0</v>
      </c>
      <c r="L267" s="204">
        <v>0</v>
      </c>
      <c r="M267" s="204">
        <v>0</v>
      </c>
      <c r="N267" s="204">
        <v>0</v>
      </c>
      <c r="O267" s="204">
        <v>0</v>
      </c>
      <c r="P267" s="204">
        <v>0</v>
      </c>
      <c r="Q267" s="204">
        <v>0</v>
      </c>
      <c r="R267" s="204">
        <v>0</v>
      </c>
      <c r="S267" s="239">
        <v>0</v>
      </c>
      <c r="T267" s="319" t="e">
        <v>#DIV/0!</v>
      </c>
      <c r="U267" s="239">
        <v>0</v>
      </c>
      <c r="V267" s="239">
        <v>0</v>
      </c>
      <c r="W267" s="239">
        <v>0</v>
      </c>
      <c r="X267" s="239">
        <v>0</v>
      </c>
      <c r="Y267" s="239">
        <v>0</v>
      </c>
      <c r="Z267" s="239">
        <v>0</v>
      </c>
    </row>
    <row r="268" spans="1:26" x14ac:dyDescent="0.3">
      <c r="A268" s="322" t="s">
        <v>683</v>
      </c>
      <c r="B268" s="204">
        <v>0</v>
      </c>
      <c r="C268" s="204">
        <v>0</v>
      </c>
      <c r="D268" s="204">
        <v>0</v>
      </c>
      <c r="E268" s="204">
        <v>0</v>
      </c>
      <c r="F268" s="204">
        <v>0</v>
      </c>
      <c r="G268" s="204">
        <v>0</v>
      </c>
      <c r="H268" s="204">
        <v>0</v>
      </c>
      <c r="I268" s="204">
        <v>0</v>
      </c>
      <c r="J268" s="204">
        <v>0</v>
      </c>
      <c r="K268" s="204">
        <v>0</v>
      </c>
      <c r="L268" s="204">
        <v>0</v>
      </c>
      <c r="M268" s="204">
        <v>0</v>
      </c>
      <c r="N268" s="204">
        <v>0</v>
      </c>
      <c r="O268" s="204">
        <v>0</v>
      </c>
      <c r="P268" s="204">
        <v>0</v>
      </c>
      <c r="Q268" s="204">
        <v>0</v>
      </c>
      <c r="R268" s="204">
        <v>0</v>
      </c>
      <c r="S268" s="239">
        <v>0</v>
      </c>
      <c r="T268" s="319" t="e">
        <v>#DIV/0!</v>
      </c>
      <c r="U268" s="239">
        <v>0</v>
      </c>
      <c r="V268" s="239">
        <v>0</v>
      </c>
      <c r="W268" s="239">
        <v>0</v>
      </c>
      <c r="X268" s="239">
        <v>0</v>
      </c>
      <c r="Y268" s="239">
        <v>0</v>
      </c>
      <c r="Z268" s="239">
        <v>0</v>
      </c>
    </row>
    <row r="269" spans="1:26" x14ac:dyDescent="0.3">
      <c r="A269" s="322" t="s">
        <v>684</v>
      </c>
      <c r="B269" s="204">
        <v>0</v>
      </c>
      <c r="C269" s="204">
        <v>0</v>
      </c>
      <c r="D269" s="204">
        <v>0</v>
      </c>
      <c r="E269" s="204">
        <v>0</v>
      </c>
      <c r="F269" s="204">
        <v>0</v>
      </c>
      <c r="G269" s="204">
        <v>0</v>
      </c>
      <c r="H269" s="204">
        <v>0</v>
      </c>
      <c r="I269" s="204">
        <v>0</v>
      </c>
      <c r="J269" s="204">
        <v>0</v>
      </c>
      <c r="K269" s="204">
        <v>0</v>
      </c>
      <c r="L269" s="204">
        <v>0</v>
      </c>
      <c r="M269" s="204">
        <v>0</v>
      </c>
      <c r="N269" s="204">
        <v>0</v>
      </c>
      <c r="O269" s="204">
        <v>0</v>
      </c>
      <c r="P269" s="204">
        <v>0</v>
      </c>
      <c r="Q269" s="204">
        <v>0</v>
      </c>
      <c r="R269" s="204">
        <v>0</v>
      </c>
      <c r="S269" s="239">
        <v>0</v>
      </c>
      <c r="T269" s="319" t="e">
        <v>#DIV/0!</v>
      </c>
      <c r="U269" s="239">
        <v>0</v>
      </c>
      <c r="V269" s="239">
        <v>0</v>
      </c>
      <c r="W269" s="239">
        <v>0</v>
      </c>
      <c r="X269" s="239">
        <v>0</v>
      </c>
      <c r="Y269" s="239">
        <v>0</v>
      </c>
      <c r="Z269" s="239">
        <v>0</v>
      </c>
    </row>
    <row r="270" spans="1:26" x14ac:dyDescent="0.3">
      <c r="A270" s="322" t="s">
        <v>685</v>
      </c>
      <c r="B270" s="204">
        <v>0</v>
      </c>
      <c r="C270" s="204">
        <v>0</v>
      </c>
      <c r="D270" s="204">
        <v>0</v>
      </c>
      <c r="E270" s="204">
        <v>0</v>
      </c>
      <c r="F270" s="204">
        <v>0</v>
      </c>
      <c r="G270" s="204">
        <v>0</v>
      </c>
      <c r="H270" s="204">
        <v>0</v>
      </c>
      <c r="I270" s="204">
        <v>0</v>
      </c>
      <c r="J270" s="204">
        <v>0</v>
      </c>
      <c r="K270" s="204">
        <v>0</v>
      </c>
      <c r="L270" s="204">
        <v>0</v>
      </c>
      <c r="M270" s="204">
        <v>0</v>
      </c>
      <c r="N270" s="204">
        <v>0</v>
      </c>
      <c r="O270" s="204">
        <v>0</v>
      </c>
      <c r="P270" s="204">
        <v>0</v>
      </c>
      <c r="Q270" s="204">
        <v>0</v>
      </c>
      <c r="R270" s="204">
        <v>0</v>
      </c>
      <c r="S270" s="239">
        <v>0</v>
      </c>
      <c r="T270" s="319" t="e">
        <v>#DIV/0!</v>
      </c>
      <c r="U270" s="239">
        <v>0</v>
      </c>
      <c r="V270" s="239">
        <v>0</v>
      </c>
      <c r="W270" s="239">
        <v>0</v>
      </c>
      <c r="X270" s="239">
        <v>0</v>
      </c>
      <c r="Y270" s="239">
        <v>0</v>
      </c>
      <c r="Z270" s="239">
        <v>0</v>
      </c>
    </row>
    <row r="271" spans="1:26" x14ac:dyDescent="0.3">
      <c r="A271" s="322" t="s">
        <v>686</v>
      </c>
      <c r="B271" s="204">
        <v>0</v>
      </c>
      <c r="C271" s="204">
        <v>0</v>
      </c>
      <c r="D271" s="204">
        <v>0</v>
      </c>
      <c r="E271" s="204">
        <v>0</v>
      </c>
      <c r="F271" s="204">
        <v>0</v>
      </c>
      <c r="G271" s="204">
        <v>0</v>
      </c>
      <c r="H271" s="204">
        <v>0</v>
      </c>
      <c r="I271" s="204">
        <v>0</v>
      </c>
      <c r="J271" s="204">
        <v>0</v>
      </c>
      <c r="K271" s="204">
        <v>0</v>
      </c>
      <c r="L271" s="204">
        <v>0</v>
      </c>
      <c r="M271" s="204">
        <v>0</v>
      </c>
      <c r="N271" s="204">
        <v>0</v>
      </c>
      <c r="O271" s="204">
        <v>0</v>
      </c>
      <c r="P271" s="204">
        <v>0</v>
      </c>
      <c r="Q271" s="204">
        <v>0</v>
      </c>
      <c r="R271" s="204">
        <v>0</v>
      </c>
      <c r="S271" s="239">
        <v>0</v>
      </c>
      <c r="T271" s="319" t="e">
        <v>#DIV/0!</v>
      </c>
      <c r="U271" s="239">
        <v>0</v>
      </c>
      <c r="V271" s="239">
        <v>0</v>
      </c>
      <c r="W271" s="239">
        <v>0</v>
      </c>
      <c r="X271" s="239">
        <v>0</v>
      </c>
      <c r="Y271" s="239">
        <v>0</v>
      </c>
      <c r="Z271" s="239">
        <v>0</v>
      </c>
    </row>
    <row r="272" spans="1:26" x14ac:dyDescent="0.3">
      <c r="A272" s="322" t="s">
        <v>687</v>
      </c>
      <c r="B272" s="204">
        <v>0</v>
      </c>
      <c r="C272" s="204">
        <v>0</v>
      </c>
      <c r="D272" s="204">
        <v>0</v>
      </c>
      <c r="E272" s="204">
        <v>0</v>
      </c>
      <c r="F272" s="204">
        <v>0</v>
      </c>
      <c r="G272" s="204">
        <v>0</v>
      </c>
      <c r="H272" s="204">
        <v>0</v>
      </c>
      <c r="I272" s="204">
        <v>0</v>
      </c>
      <c r="J272" s="204">
        <v>0</v>
      </c>
      <c r="K272" s="204">
        <v>0</v>
      </c>
      <c r="L272" s="204">
        <v>0</v>
      </c>
      <c r="M272" s="204">
        <v>0</v>
      </c>
      <c r="N272" s="204">
        <v>0</v>
      </c>
      <c r="O272" s="204">
        <v>0</v>
      </c>
      <c r="P272" s="204">
        <v>0</v>
      </c>
      <c r="Q272" s="204">
        <v>0</v>
      </c>
      <c r="R272" s="204">
        <v>0</v>
      </c>
      <c r="S272" s="239">
        <v>0</v>
      </c>
      <c r="T272" s="319" t="e">
        <v>#DIV/0!</v>
      </c>
      <c r="U272" s="239">
        <v>0</v>
      </c>
      <c r="V272" s="239">
        <v>0</v>
      </c>
      <c r="W272" s="239">
        <v>0</v>
      </c>
      <c r="X272" s="239">
        <v>0</v>
      </c>
      <c r="Y272" s="239">
        <v>0</v>
      </c>
      <c r="Z272" s="239">
        <v>0</v>
      </c>
    </row>
    <row r="273" spans="1:26" x14ac:dyDescent="0.3">
      <c r="A273" s="322" t="s">
        <v>688</v>
      </c>
      <c r="B273" s="204">
        <v>0</v>
      </c>
      <c r="C273" s="204">
        <v>0</v>
      </c>
      <c r="D273" s="204">
        <v>0</v>
      </c>
      <c r="E273" s="204">
        <v>0</v>
      </c>
      <c r="F273" s="204">
        <v>0</v>
      </c>
      <c r="G273" s="204">
        <v>0</v>
      </c>
      <c r="H273" s="204">
        <v>0</v>
      </c>
      <c r="I273" s="204">
        <v>0</v>
      </c>
      <c r="J273" s="204">
        <v>0</v>
      </c>
      <c r="K273" s="204">
        <v>0</v>
      </c>
      <c r="L273" s="204">
        <v>0</v>
      </c>
      <c r="M273" s="204">
        <v>0</v>
      </c>
      <c r="N273" s="204">
        <v>0</v>
      </c>
      <c r="O273" s="204">
        <v>0</v>
      </c>
      <c r="P273" s="204">
        <v>0</v>
      </c>
      <c r="Q273" s="204">
        <v>0</v>
      </c>
      <c r="R273" s="204">
        <v>0</v>
      </c>
      <c r="S273" s="239">
        <v>0</v>
      </c>
      <c r="T273" s="319" t="e">
        <v>#DIV/0!</v>
      </c>
      <c r="U273" s="239">
        <v>0</v>
      </c>
      <c r="V273" s="239">
        <v>0</v>
      </c>
      <c r="W273" s="239">
        <v>0</v>
      </c>
      <c r="X273" s="239">
        <v>0</v>
      </c>
      <c r="Y273" s="239">
        <v>0</v>
      </c>
      <c r="Z273" s="239">
        <v>0</v>
      </c>
    </row>
    <row r="274" spans="1:26" x14ac:dyDescent="0.3">
      <c r="A274" s="314" t="s">
        <v>689</v>
      </c>
      <c r="B274" s="320">
        <v>0</v>
      </c>
      <c r="C274" s="320">
        <v>0</v>
      </c>
      <c r="D274" s="320">
        <v>0</v>
      </c>
      <c r="E274" s="320">
        <v>0</v>
      </c>
      <c r="F274" s="320">
        <v>0</v>
      </c>
      <c r="G274" s="320">
        <v>0</v>
      </c>
      <c r="H274" s="320">
        <v>0</v>
      </c>
      <c r="I274" s="320">
        <v>0</v>
      </c>
      <c r="J274" s="320">
        <v>0</v>
      </c>
      <c r="K274" s="320">
        <v>0</v>
      </c>
      <c r="L274" s="320">
        <v>0</v>
      </c>
      <c r="M274" s="320">
        <v>0</v>
      </c>
      <c r="N274" s="320">
        <v>0</v>
      </c>
      <c r="O274" s="320">
        <v>0</v>
      </c>
      <c r="P274" s="320">
        <v>0</v>
      </c>
      <c r="Q274" s="320">
        <v>0</v>
      </c>
      <c r="R274" s="320">
        <v>0</v>
      </c>
      <c r="S274" s="316">
        <v>0</v>
      </c>
      <c r="T274" s="317" t="e">
        <v>#DIV/0!</v>
      </c>
      <c r="U274" s="316">
        <v>0</v>
      </c>
      <c r="V274" s="316">
        <v>0</v>
      </c>
      <c r="W274" s="316">
        <v>0</v>
      </c>
      <c r="X274" s="316">
        <v>0</v>
      </c>
      <c r="Y274" s="316">
        <v>0</v>
      </c>
      <c r="Z274" s="316">
        <v>0</v>
      </c>
    </row>
    <row r="275" spans="1:26" x14ac:dyDescent="0.3">
      <c r="A275" s="308" t="s">
        <v>690</v>
      </c>
      <c r="B275" s="309">
        <v>0</v>
      </c>
      <c r="C275" s="309">
        <v>0</v>
      </c>
      <c r="D275" s="309">
        <v>0</v>
      </c>
      <c r="E275" s="309">
        <v>0</v>
      </c>
      <c r="F275" s="309">
        <v>0</v>
      </c>
      <c r="G275" s="309">
        <v>0</v>
      </c>
      <c r="H275" s="309">
        <v>0</v>
      </c>
      <c r="I275" s="309">
        <v>0</v>
      </c>
      <c r="J275" s="309">
        <v>0</v>
      </c>
      <c r="K275" s="309">
        <v>0</v>
      </c>
      <c r="L275" s="309">
        <v>0</v>
      </c>
      <c r="M275" s="309">
        <v>0</v>
      </c>
      <c r="N275" s="309">
        <v>0</v>
      </c>
      <c r="O275" s="309">
        <v>0</v>
      </c>
      <c r="P275" s="309">
        <v>0</v>
      </c>
      <c r="Q275" s="309">
        <v>0</v>
      </c>
      <c r="R275" s="309">
        <v>0</v>
      </c>
      <c r="S275" s="310">
        <v>0</v>
      </c>
      <c r="T275" s="311" t="e">
        <v>#DIV/0!</v>
      </c>
      <c r="U275" s="310">
        <v>0</v>
      </c>
      <c r="V275" s="310">
        <v>0</v>
      </c>
      <c r="W275" s="310">
        <v>0</v>
      </c>
      <c r="X275" s="310">
        <v>0</v>
      </c>
      <c r="Y275" s="310">
        <v>0</v>
      </c>
      <c r="Z275" s="310">
        <v>0</v>
      </c>
    </row>
    <row r="276" spans="1:26" x14ac:dyDescent="0.3">
      <c r="A276" s="314" t="s">
        <v>691</v>
      </c>
      <c r="B276" s="315">
        <v>0</v>
      </c>
      <c r="C276" s="315">
        <v>0</v>
      </c>
      <c r="D276" s="315">
        <v>0</v>
      </c>
      <c r="E276" s="315">
        <v>0</v>
      </c>
      <c r="F276" s="315">
        <v>0</v>
      </c>
      <c r="G276" s="315">
        <v>0</v>
      </c>
      <c r="H276" s="315">
        <v>0</v>
      </c>
      <c r="I276" s="315">
        <v>0</v>
      </c>
      <c r="J276" s="315">
        <v>0</v>
      </c>
      <c r="K276" s="315">
        <v>0</v>
      </c>
      <c r="L276" s="315">
        <v>0</v>
      </c>
      <c r="M276" s="315">
        <v>0</v>
      </c>
      <c r="N276" s="315">
        <v>0</v>
      </c>
      <c r="O276" s="315">
        <v>0</v>
      </c>
      <c r="P276" s="315">
        <v>0</v>
      </c>
      <c r="Q276" s="315">
        <v>0</v>
      </c>
      <c r="R276" s="315">
        <v>0</v>
      </c>
      <c r="S276" s="316">
        <v>0</v>
      </c>
      <c r="T276" s="317" t="e">
        <v>#DIV/0!</v>
      </c>
      <c r="U276" s="316">
        <v>0</v>
      </c>
      <c r="V276" s="316">
        <v>0</v>
      </c>
      <c r="W276" s="316">
        <v>0</v>
      </c>
      <c r="X276" s="316">
        <v>0</v>
      </c>
      <c r="Y276" s="316">
        <v>0</v>
      </c>
      <c r="Z276" s="316">
        <v>0</v>
      </c>
    </row>
    <row r="277" spans="1:26" x14ac:dyDescent="0.3">
      <c r="A277" s="322" t="s">
        <v>692</v>
      </c>
      <c r="B277" s="204">
        <v>0</v>
      </c>
      <c r="C277" s="204">
        <v>0</v>
      </c>
      <c r="D277" s="204">
        <v>0</v>
      </c>
      <c r="E277" s="204">
        <v>0</v>
      </c>
      <c r="F277" s="204">
        <v>0</v>
      </c>
      <c r="G277" s="204">
        <v>0</v>
      </c>
      <c r="H277" s="204">
        <v>0</v>
      </c>
      <c r="I277" s="204">
        <v>0</v>
      </c>
      <c r="J277" s="204">
        <v>0</v>
      </c>
      <c r="K277" s="204">
        <v>0</v>
      </c>
      <c r="L277" s="204">
        <v>0</v>
      </c>
      <c r="M277" s="204">
        <v>0</v>
      </c>
      <c r="N277" s="204">
        <v>0</v>
      </c>
      <c r="O277" s="204">
        <v>0</v>
      </c>
      <c r="P277" s="204">
        <v>0</v>
      </c>
      <c r="Q277" s="204">
        <v>0</v>
      </c>
      <c r="R277" s="204">
        <v>0</v>
      </c>
      <c r="S277" s="239">
        <v>0</v>
      </c>
      <c r="T277" s="319" t="e">
        <v>#DIV/0!</v>
      </c>
      <c r="U277" s="239">
        <v>0</v>
      </c>
      <c r="V277" s="239">
        <v>0</v>
      </c>
      <c r="W277" s="239">
        <v>0</v>
      </c>
      <c r="X277" s="239">
        <v>0</v>
      </c>
      <c r="Y277" s="239">
        <v>0</v>
      </c>
      <c r="Z277" s="239">
        <v>0</v>
      </c>
    </row>
    <row r="278" spans="1:26" x14ac:dyDescent="0.3">
      <c r="A278" s="322" t="s">
        <v>693</v>
      </c>
      <c r="B278" s="204">
        <v>0</v>
      </c>
      <c r="C278" s="204">
        <v>0</v>
      </c>
      <c r="D278" s="204">
        <v>0</v>
      </c>
      <c r="E278" s="204">
        <v>0</v>
      </c>
      <c r="F278" s="204">
        <v>0</v>
      </c>
      <c r="G278" s="204">
        <v>0</v>
      </c>
      <c r="H278" s="204">
        <v>0</v>
      </c>
      <c r="I278" s="204">
        <v>0</v>
      </c>
      <c r="J278" s="204">
        <v>0</v>
      </c>
      <c r="K278" s="204">
        <v>0</v>
      </c>
      <c r="L278" s="204">
        <v>0</v>
      </c>
      <c r="M278" s="204">
        <v>0</v>
      </c>
      <c r="N278" s="204">
        <v>0</v>
      </c>
      <c r="O278" s="204">
        <v>0</v>
      </c>
      <c r="P278" s="204">
        <v>0</v>
      </c>
      <c r="Q278" s="204">
        <v>0</v>
      </c>
      <c r="R278" s="204">
        <v>0</v>
      </c>
      <c r="S278" s="239">
        <v>0</v>
      </c>
      <c r="T278" s="319" t="e">
        <v>#DIV/0!</v>
      </c>
      <c r="U278" s="239">
        <v>0</v>
      </c>
      <c r="V278" s="239">
        <v>0</v>
      </c>
      <c r="W278" s="239">
        <v>0</v>
      </c>
      <c r="X278" s="239">
        <v>0</v>
      </c>
      <c r="Y278" s="239">
        <v>0</v>
      </c>
      <c r="Z278" s="239">
        <v>0</v>
      </c>
    </row>
    <row r="279" spans="1:26" x14ac:dyDescent="0.3">
      <c r="A279" s="322" t="s">
        <v>694</v>
      </c>
      <c r="B279" s="204">
        <v>0</v>
      </c>
      <c r="C279" s="204">
        <v>0</v>
      </c>
      <c r="D279" s="204">
        <v>0</v>
      </c>
      <c r="E279" s="204">
        <v>0</v>
      </c>
      <c r="F279" s="204">
        <v>0</v>
      </c>
      <c r="G279" s="204">
        <v>0</v>
      </c>
      <c r="H279" s="204">
        <v>0</v>
      </c>
      <c r="I279" s="204">
        <v>0</v>
      </c>
      <c r="J279" s="204">
        <v>0</v>
      </c>
      <c r="K279" s="204">
        <v>0</v>
      </c>
      <c r="L279" s="204">
        <v>0</v>
      </c>
      <c r="M279" s="204">
        <v>0</v>
      </c>
      <c r="N279" s="204">
        <v>0</v>
      </c>
      <c r="O279" s="204">
        <v>0</v>
      </c>
      <c r="P279" s="204">
        <v>0</v>
      </c>
      <c r="Q279" s="204">
        <v>0</v>
      </c>
      <c r="R279" s="204">
        <v>0</v>
      </c>
      <c r="S279" s="239">
        <v>0</v>
      </c>
      <c r="T279" s="319" t="e">
        <v>#DIV/0!</v>
      </c>
      <c r="U279" s="239">
        <v>0</v>
      </c>
      <c r="V279" s="239">
        <v>0</v>
      </c>
      <c r="W279" s="239">
        <v>0</v>
      </c>
      <c r="X279" s="239">
        <v>0</v>
      </c>
      <c r="Y279" s="239">
        <v>0</v>
      </c>
      <c r="Z279" s="239">
        <v>0</v>
      </c>
    </row>
    <row r="280" spans="1:26" x14ac:dyDescent="0.3">
      <c r="A280" s="322" t="s">
        <v>695</v>
      </c>
      <c r="B280" s="204">
        <v>0</v>
      </c>
      <c r="C280" s="204">
        <v>0</v>
      </c>
      <c r="D280" s="204">
        <v>0</v>
      </c>
      <c r="E280" s="204">
        <v>0</v>
      </c>
      <c r="F280" s="204">
        <v>0</v>
      </c>
      <c r="G280" s="204">
        <v>0</v>
      </c>
      <c r="H280" s="204">
        <v>0</v>
      </c>
      <c r="I280" s="204">
        <v>0</v>
      </c>
      <c r="J280" s="204">
        <v>0</v>
      </c>
      <c r="K280" s="204">
        <v>0</v>
      </c>
      <c r="L280" s="204">
        <v>0</v>
      </c>
      <c r="M280" s="204">
        <v>0</v>
      </c>
      <c r="N280" s="204">
        <v>0</v>
      </c>
      <c r="O280" s="204">
        <v>0</v>
      </c>
      <c r="P280" s="204">
        <v>0</v>
      </c>
      <c r="Q280" s="204">
        <v>0</v>
      </c>
      <c r="R280" s="204">
        <v>0</v>
      </c>
      <c r="S280" s="239">
        <v>0</v>
      </c>
      <c r="T280" s="319" t="e">
        <v>#DIV/0!</v>
      </c>
      <c r="U280" s="239">
        <v>0</v>
      </c>
      <c r="V280" s="239">
        <v>0</v>
      </c>
      <c r="W280" s="239">
        <v>0</v>
      </c>
      <c r="X280" s="239">
        <v>0</v>
      </c>
      <c r="Y280" s="239">
        <v>0</v>
      </c>
      <c r="Z280" s="239">
        <v>0</v>
      </c>
    </row>
    <row r="281" spans="1:26" x14ac:dyDescent="0.3">
      <c r="A281" s="322" t="s">
        <v>696</v>
      </c>
      <c r="B281" s="204">
        <v>0</v>
      </c>
      <c r="C281" s="204">
        <v>0</v>
      </c>
      <c r="D281" s="204">
        <v>0</v>
      </c>
      <c r="E281" s="204">
        <v>0</v>
      </c>
      <c r="F281" s="204">
        <v>0</v>
      </c>
      <c r="G281" s="204">
        <v>0</v>
      </c>
      <c r="H281" s="204">
        <v>0</v>
      </c>
      <c r="I281" s="204">
        <v>0</v>
      </c>
      <c r="J281" s="204">
        <v>0</v>
      </c>
      <c r="K281" s="204">
        <v>0</v>
      </c>
      <c r="L281" s="204">
        <v>0</v>
      </c>
      <c r="M281" s="204">
        <v>0</v>
      </c>
      <c r="N281" s="204">
        <v>0</v>
      </c>
      <c r="O281" s="204">
        <v>0</v>
      </c>
      <c r="P281" s="204">
        <v>0</v>
      </c>
      <c r="Q281" s="204">
        <v>0</v>
      </c>
      <c r="R281" s="204">
        <v>0</v>
      </c>
      <c r="S281" s="239">
        <v>0</v>
      </c>
      <c r="T281" s="319" t="e">
        <v>#DIV/0!</v>
      </c>
      <c r="U281" s="239">
        <v>0</v>
      </c>
      <c r="V281" s="239">
        <v>0</v>
      </c>
      <c r="W281" s="239">
        <v>0</v>
      </c>
      <c r="X281" s="239">
        <v>0</v>
      </c>
      <c r="Y281" s="239">
        <v>0</v>
      </c>
      <c r="Z281" s="239">
        <v>0</v>
      </c>
    </row>
    <row r="282" spans="1:26" x14ac:dyDescent="0.3">
      <c r="A282" s="322" t="s">
        <v>697</v>
      </c>
      <c r="B282" s="204">
        <v>0</v>
      </c>
      <c r="C282" s="204">
        <v>0</v>
      </c>
      <c r="D282" s="204">
        <v>0</v>
      </c>
      <c r="E282" s="204">
        <v>0</v>
      </c>
      <c r="F282" s="204">
        <v>0</v>
      </c>
      <c r="G282" s="204">
        <v>0</v>
      </c>
      <c r="H282" s="204">
        <v>0</v>
      </c>
      <c r="I282" s="204">
        <v>0</v>
      </c>
      <c r="J282" s="204">
        <v>0</v>
      </c>
      <c r="K282" s="204">
        <v>0</v>
      </c>
      <c r="L282" s="204">
        <v>0</v>
      </c>
      <c r="M282" s="204">
        <v>0</v>
      </c>
      <c r="N282" s="204">
        <v>0</v>
      </c>
      <c r="O282" s="204">
        <v>0</v>
      </c>
      <c r="P282" s="204">
        <v>0</v>
      </c>
      <c r="Q282" s="204">
        <v>0</v>
      </c>
      <c r="R282" s="204">
        <v>0</v>
      </c>
      <c r="S282" s="239">
        <v>0</v>
      </c>
      <c r="T282" s="319" t="e">
        <v>#DIV/0!</v>
      </c>
      <c r="U282" s="239">
        <v>0</v>
      </c>
      <c r="V282" s="239">
        <v>0</v>
      </c>
      <c r="W282" s="239">
        <v>0</v>
      </c>
      <c r="X282" s="239">
        <v>0</v>
      </c>
      <c r="Y282" s="239">
        <v>0</v>
      </c>
      <c r="Z282" s="239">
        <v>0</v>
      </c>
    </row>
    <row r="283" spans="1:26" x14ac:dyDescent="0.3">
      <c r="A283" s="322" t="s">
        <v>698</v>
      </c>
      <c r="B283" s="204">
        <v>0</v>
      </c>
      <c r="C283" s="204">
        <v>0</v>
      </c>
      <c r="D283" s="204">
        <v>0</v>
      </c>
      <c r="E283" s="204">
        <v>0</v>
      </c>
      <c r="F283" s="204">
        <v>0</v>
      </c>
      <c r="G283" s="204">
        <v>0</v>
      </c>
      <c r="H283" s="204">
        <v>0</v>
      </c>
      <c r="I283" s="204">
        <v>0</v>
      </c>
      <c r="J283" s="204">
        <v>0</v>
      </c>
      <c r="K283" s="204">
        <v>0</v>
      </c>
      <c r="L283" s="204">
        <v>0</v>
      </c>
      <c r="M283" s="204">
        <v>0</v>
      </c>
      <c r="N283" s="204">
        <v>0</v>
      </c>
      <c r="O283" s="204">
        <v>0</v>
      </c>
      <c r="P283" s="204">
        <v>0</v>
      </c>
      <c r="Q283" s="204">
        <v>0</v>
      </c>
      <c r="R283" s="204">
        <v>0</v>
      </c>
      <c r="S283" s="239">
        <v>0</v>
      </c>
      <c r="T283" s="319" t="e">
        <v>#DIV/0!</v>
      </c>
      <c r="U283" s="239">
        <v>0</v>
      </c>
      <c r="V283" s="239">
        <v>0</v>
      </c>
      <c r="W283" s="239">
        <v>0</v>
      </c>
      <c r="X283" s="239">
        <v>0</v>
      </c>
      <c r="Y283" s="239">
        <v>0</v>
      </c>
      <c r="Z283" s="239">
        <v>0</v>
      </c>
    </row>
    <row r="284" spans="1:26" x14ac:dyDescent="0.3">
      <c r="A284" s="322" t="s">
        <v>699</v>
      </c>
      <c r="B284" s="204">
        <v>0</v>
      </c>
      <c r="C284" s="204">
        <v>0</v>
      </c>
      <c r="D284" s="204">
        <v>0</v>
      </c>
      <c r="E284" s="204">
        <v>0</v>
      </c>
      <c r="F284" s="204">
        <v>0</v>
      </c>
      <c r="G284" s="204">
        <v>0</v>
      </c>
      <c r="H284" s="204">
        <v>0</v>
      </c>
      <c r="I284" s="204">
        <v>0</v>
      </c>
      <c r="J284" s="204">
        <v>0</v>
      </c>
      <c r="K284" s="204">
        <v>0</v>
      </c>
      <c r="L284" s="204">
        <v>0</v>
      </c>
      <c r="M284" s="204">
        <v>0</v>
      </c>
      <c r="N284" s="204">
        <v>0</v>
      </c>
      <c r="O284" s="204">
        <v>0</v>
      </c>
      <c r="P284" s="204">
        <v>0</v>
      </c>
      <c r="Q284" s="204">
        <v>0</v>
      </c>
      <c r="R284" s="204">
        <v>0</v>
      </c>
      <c r="S284" s="239">
        <v>0</v>
      </c>
      <c r="T284" s="319" t="e">
        <v>#DIV/0!</v>
      </c>
      <c r="U284" s="239">
        <v>0</v>
      </c>
      <c r="V284" s="239">
        <v>0</v>
      </c>
      <c r="W284" s="239">
        <v>0</v>
      </c>
      <c r="X284" s="239">
        <v>0</v>
      </c>
      <c r="Y284" s="239">
        <v>0</v>
      </c>
      <c r="Z284" s="239">
        <v>0</v>
      </c>
    </row>
    <row r="285" spans="1:26" x14ac:dyDescent="0.3">
      <c r="A285" s="322" t="s">
        <v>700</v>
      </c>
      <c r="B285" s="204">
        <v>0</v>
      </c>
      <c r="C285" s="204">
        <v>0</v>
      </c>
      <c r="D285" s="204">
        <v>0</v>
      </c>
      <c r="E285" s="204">
        <v>0</v>
      </c>
      <c r="F285" s="204">
        <v>0</v>
      </c>
      <c r="G285" s="204">
        <v>0</v>
      </c>
      <c r="H285" s="204">
        <v>0</v>
      </c>
      <c r="I285" s="204">
        <v>0</v>
      </c>
      <c r="J285" s="204">
        <v>0</v>
      </c>
      <c r="K285" s="204">
        <v>0</v>
      </c>
      <c r="L285" s="204">
        <v>0</v>
      </c>
      <c r="M285" s="204">
        <v>0</v>
      </c>
      <c r="N285" s="204">
        <v>0</v>
      </c>
      <c r="O285" s="204">
        <v>0</v>
      </c>
      <c r="P285" s="204">
        <v>0</v>
      </c>
      <c r="Q285" s="204">
        <v>0</v>
      </c>
      <c r="R285" s="204">
        <v>0</v>
      </c>
      <c r="S285" s="239">
        <v>0</v>
      </c>
      <c r="T285" s="319" t="e">
        <v>#DIV/0!</v>
      </c>
      <c r="U285" s="239">
        <v>0</v>
      </c>
      <c r="V285" s="239">
        <v>0</v>
      </c>
      <c r="W285" s="239">
        <v>0</v>
      </c>
      <c r="X285" s="239">
        <v>0</v>
      </c>
      <c r="Y285" s="239">
        <v>0</v>
      </c>
      <c r="Z285" s="239">
        <v>0</v>
      </c>
    </row>
    <row r="286" spans="1:26" x14ac:dyDescent="0.3">
      <c r="A286" s="322" t="s">
        <v>701</v>
      </c>
      <c r="B286" s="204">
        <v>0</v>
      </c>
      <c r="C286" s="204">
        <v>0</v>
      </c>
      <c r="D286" s="204">
        <v>0</v>
      </c>
      <c r="E286" s="204">
        <v>0</v>
      </c>
      <c r="F286" s="204">
        <v>0</v>
      </c>
      <c r="G286" s="204">
        <v>0</v>
      </c>
      <c r="H286" s="204">
        <v>0</v>
      </c>
      <c r="I286" s="204">
        <v>0</v>
      </c>
      <c r="J286" s="204">
        <v>0</v>
      </c>
      <c r="K286" s="204">
        <v>0</v>
      </c>
      <c r="L286" s="204">
        <v>0</v>
      </c>
      <c r="M286" s="204">
        <v>0</v>
      </c>
      <c r="N286" s="204">
        <v>0</v>
      </c>
      <c r="O286" s="204">
        <v>0</v>
      </c>
      <c r="P286" s="204">
        <v>0</v>
      </c>
      <c r="Q286" s="204">
        <v>0</v>
      </c>
      <c r="R286" s="204">
        <v>0</v>
      </c>
      <c r="S286" s="239">
        <v>0</v>
      </c>
      <c r="T286" s="319" t="e">
        <v>#DIV/0!</v>
      </c>
      <c r="U286" s="239">
        <v>0</v>
      </c>
      <c r="V286" s="239">
        <v>0</v>
      </c>
      <c r="W286" s="239">
        <v>0</v>
      </c>
      <c r="X286" s="239">
        <v>0</v>
      </c>
      <c r="Y286" s="239">
        <v>0</v>
      </c>
      <c r="Z286" s="239">
        <v>0</v>
      </c>
    </row>
    <row r="287" spans="1:26" x14ac:dyDescent="0.3">
      <c r="A287" s="322" t="s">
        <v>702</v>
      </c>
      <c r="B287" s="204">
        <v>0</v>
      </c>
      <c r="C287" s="204">
        <v>0</v>
      </c>
      <c r="D287" s="204">
        <v>0</v>
      </c>
      <c r="E287" s="204">
        <v>0</v>
      </c>
      <c r="F287" s="204">
        <v>0</v>
      </c>
      <c r="G287" s="204">
        <v>0</v>
      </c>
      <c r="H287" s="204">
        <v>0</v>
      </c>
      <c r="I287" s="204">
        <v>0</v>
      </c>
      <c r="J287" s="204">
        <v>0</v>
      </c>
      <c r="K287" s="204">
        <v>0</v>
      </c>
      <c r="L287" s="204">
        <v>0</v>
      </c>
      <c r="M287" s="204">
        <v>0</v>
      </c>
      <c r="N287" s="204">
        <v>0</v>
      </c>
      <c r="O287" s="204">
        <v>0</v>
      </c>
      <c r="P287" s="204">
        <v>0</v>
      </c>
      <c r="Q287" s="204">
        <v>0</v>
      </c>
      <c r="R287" s="204">
        <v>0</v>
      </c>
      <c r="S287" s="239">
        <v>0</v>
      </c>
      <c r="T287" s="319" t="e">
        <v>#DIV/0!</v>
      </c>
      <c r="U287" s="239">
        <v>0</v>
      </c>
      <c r="V287" s="239">
        <v>0</v>
      </c>
      <c r="W287" s="239">
        <v>0</v>
      </c>
      <c r="X287" s="239">
        <v>0</v>
      </c>
      <c r="Y287" s="239">
        <v>0</v>
      </c>
      <c r="Z287" s="239">
        <v>0</v>
      </c>
    </row>
    <row r="288" spans="1:26" x14ac:dyDescent="0.3">
      <c r="A288" s="322" t="s">
        <v>703</v>
      </c>
      <c r="B288" s="204">
        <v>0</v>
      </c>
      <c r="C288" s="204">
        <v>0</v>
      </c>
      <c r="D288" s="204">
        <v>0</v>
      </c>
      <c r="E288" s="204">
        <v>0</v>
      </c>
      <c r="F288" s="204">
        <v>0</v>
      </c>
      <c r="G288" s="204">
        <v>0</v>
      </c>
      <c r="H288" s="204">
        <v>0</v>
      </c>
      <c r="I288" s="204">
        <v>0</v>
      </c>
      <c r="J288" s="204">
        <v>0</v>
      </c>
      <c r="K288" s="204">
        <v>0</v>
      </c>
      <c r="L288" s="204">
        <v>0</v>
      </c>
      <c r="M288" s="204">
        <v>0</v>
      </c>
      <c r="N288" s="204">
        <v>0</v>
      </c>
      <c r="O288" s="204">
        <v>0</v>
      </c>
      <c r="P288" s="204">
        <v>0</v>
      </c>
      <c r="Q288" s="204">
        <v>0</v>
      </c>
      <c r="R288" s="204">
        <v>0</v>
      </c>
      <c r="S288" s="239">
        <v>0</v>
      </c>
      <c r="T288" s="319" t="e">
        <v>#DIV/0!</v>
      </c>
      <c r="U288" s="239">
        <v>0</v>
      </c>
      <c r="V288" s="239">
        <v>0</v>
      </c>
      <c r="W288" s="239">
        <v>0</v>
      </c>
      <c r="X288" s="239">
        <v>0</v>
      </c>
      <c r="Y288" s="239">
        <v>0</v>
      </c>
      <c r="Z288" s="239">
        <v>0</v>
      </c>
    </row>
    <row r="289" spans="1:26" x14ac:dyDescent="0.3">
      <c r="A289" s="322" t="s">
        <v>704</v>
      </c>
      <c r="B289" s="204">
        <v>0</v>
      </c>
      <c r="C289" s="204">
        <v>0</v>
      </c>
      <c r="D289" s="204">
        <v>0</v>
      </c>
      <c r="E289" s="204">
        <v>0</v>
      </c>
      <c r="F289" s="204">
        <v>0</v>
      </c>
      <c r="G289" s="204">
        <v>0</v>
      </c>
      <c r="H289" s="204">
        <v>0</v>
      </c>
      <c r="I289" s="204">
        <v>0</v>
      </c>
      <c r="J289" s="204">
        <v>0</v>
      </c>
      <c r="K289" s="204">
        <v>0</v>
      </c>
      <c r="L289" s="204">
        <v>0</v>
      </c>
      <c r="M289" s="204">
        <v>0</v>
      </c>
      <c r="N289" s="204">
        <v>0</v>
      </c>
      <c r="O289" s="204">
        <v>0</v>
      </c>
      <c r="P289" s="204">
        <v>0</v>
      </c>
      <c r="Q289" s="204">
        <v>0</v>
      </c>
      <c r="R289" s="204">
        <v>0</v>
      </c>
      <c r="S289" s="239">
        <v>0</v>
      </c>
      <c r="T289" s="319" t="e">
        <v>#DIV/0!</v>
      </c>
      <c r="U289" s="239">
        <v>0</v>
      </c>
      <c r="V289" s="239">
        <v>0</v>
      </c>
      <c r="W289" s="239">
        <v>0</v>
      </c>
      <c r="X289" s="239">
        <v>0</v>
      </c>
      <c r="Y289" s="239">
        <v>0</v>
      </c>
      <c r="Z289" s="239">
        <v>0</v>
      </c>
    </row>
    <row r="290" spans="1:26" x14ac:dyDescent="0.3">
      <c r="A290" s="322" t="s">
        <v>705</v>
      </c>
      <c r="B290" s="204">
        <v>0</v>
      </c>
      <c r="C290" s="204">
        <v>0</v>
      </c>
      <c r="D290" s="204">
        <v>0</v>
      </c>
      <c r="E290" s="204">
        <v>0</v>
      </c>
      <c r="F290" s="204">
        <v>0</v>
      </c>
      <c r="G290" s="204">
        <v>0</v>
      </c>
      <c r="H290" s="204">
        <v>0</v>
      </c>
      <c r="I290" s="204">
        <v>0</v>
      </c>
      <c r="J290" s="204">
        <v>0</v>
      </c>
      <c r="K290" s="204">
        <v>0</v>
      </c>
      <c r="L290" s="204">
        <v>0</v>
      </c>
      <c r="M290" s="204">
        <v>0</v>
      </c>
      <c r="N290" s="204">
        <v>0</v>
      </c>
      <c r="O290" s="204">
        <v>0</v>
      </c>
      <c r="P290" s="204">
        <v>0</v>
      </c>
      <c r="Q290" s="204">
        <v>0</v>
      </c>
      <c r="R290" s="204">
        <v>0</v>
      </c>
      <c r="S290" s="239">
        <v>0</v>
      </c>
      <c r="T290" s="319" t="e">
        <v>#DIV/0!</v>
      </c>
      <c r="U290" s="239">
        <v>0</v>
      </c>
      <c r="V290" s="239">
        <v>0</v>
      </c>
      <c r="W290" s="239">
        <v>0</v>
      </c>
      <c r="X290" s="239">
        <v>0</v>
      </c>
      <c r="Y290" s="239">
        <v>0</v>
      </c>
      <c r="Z290" s="239">
        <v>0</v>
      </c>
    </row>
    <row r="291" spans="1:26" x14ac:dyDescent="0.3">
      <c r="A291" s="322" t="s">
        <v>706</v>
      </c>
      <c r="B291" s="204">
        <v>0</v>
      </c>
      <c r="C291" s="204">
        <v>0</v>
      </c>
      <c r="D291" s="204">
        <v>0</v>
      </c>
      <c r="E291" s="204">
        <v>0</v>
      </c>
      <c r="F291" s="204">
        <v>0</v>
      </c>
      <c r="G291" s="204">
        <v>0</v>
      </c>
      <c r="H291" s="204">
        <v>0</v>
      </c>
      <c r="I291" s="204">
        <v>0</v>
      </c>
      <c r="J291" s="204">
        <v>0</v>
      </c>
      <c r="K291" s="204">
        <v>0</v>
      </c>
      <c r="L291" s="204">
        <v>0</v>
      </c>
      <c r="M291" s="204">
        <v>0</v>
      </c>
      <c r="N291" s="204">
        <v>0</v>
      </c>
      <c r="O291" s="204">
        <v>0</v>
      </c>
      <c r="P291" s="204">
        <v>0</v>
      </c>
      <c r="Q291" s="204">
        <v>0</v>
      </c>
      <c r="R291" s="204">
        <v>0</v>
      </c>
      <c r="S291" s="239">
        <v>0</v>
      </c>
      <c r="T291" s="319" t="e">
        <v>#DIV/0!</v>
      </c>
      <c r="U291" s="239">
        <v>0</v>
      </c>
      <c r="V291" s="239">
        <v>0</v>
      </c>
      <c r="W291" s="239">
        <v>0</v>
      </c>
      <c r="X291" s="239">
        <v>0</v>
      </c>
      <c r="Y291" s="239">
        <v>0</v>
      </c>
      <c r="Z291" s="239">
        <v>0</v>
      </c>
    </row>
    <row r="292" spans="1:26" x14ac:dyDescent="0.3">
      <c r="A292" s="322" t="s">
        <v>707</v>
      </c>
      <c r="B292" s="204">
        <v>0</v>
      </c>
      <c r="C292" s="204">
        <v>0</v>
      </c>
      <c r="D292" s="204">
        <v>0</v>
      </c>
      <c r="E292" s="204">
        <v>0</v>
      </c>
      <c r="F292" s="204">
        <v>0</v>
      </c>
      <c r="G292" s="204">
        <v>0</v>
      </c>
      <c r="H292" s="204">
        <v>0</v>
      </c>
      <c r="I292" s="204">
        <v>0</v>
      </c>
      <c r="J292" s="204">
        <v>0</v>
      </c>
      <c r="K292" s="204">
        <v>0</v>
      </c>
      <c r="L292" s="204">
        <v>0</v>
      </c>
      <c r="M292" s="204">
        <v>0</v>
      </c>
      <c r="N292" s="204">
        <v>0</v>
      </c>
      <c r="O292" s="204">
        <v>0</v>
      </c>
      <c r="P292" s="204">
        <v>0</v>
      </c>
      <c r="Q292" s="204">
        <v>0</v>
      </c>
      <c r="R292" s="204">
        <v>0</v>
      </c>
      <c r="S292" s="239">
        <v>0</v>
      </c>
      <c r="T292" s="319" t="e">
        <v>#DIV/0!</v>
      </c>
      <c r="U292" s="239">
        <v>0</v>
      </c>
      <c r="V292" s="239">
        <v>0</v>
      </c>
      <c r="W292" s="239">
        <v>0</v>
      </c>
      <c r="X292" s="239">
        <v>0</v>
      </c>
      <c r="Y292" s="239">
        <v>0</v>
      </c>
      <c r="Z292" s="239">
        <v>0</v>
      </c>
    </row>
    <row r="293" spans="1:26" x14ac:dyDescent="0.3">
      <c r="A293" s="322" t="s">
        <v>708</v>
      </c>
      <c r="B293" s="204">
        <v>0</v>
      </c>
      <c r="C293" s="204">
        <v>0</v>
      </c>
      <c r="D293" s="204">
        <v>0</v>
      </c>
      <c r="E293" s="204">
        <v>0</v>
      </c>
      <c r="F293" s="204">
        <v>0</v>
      </c>
      <c r="G293" s="204">
        <v>0</v>
      </c>
      <c r="H293" s="204">
        <v>0</v>
      </c>
      <c r="I293" s="204">
        <v>0</v>
      </c>
      <c r="J293" s="204">
        <v>0</v>
      </c>
      <c r="K293" s="204">
        <v>0</v>
      </c>
      <c r="L293" s="204">
        <v>0</v>
      </c>
      <c r="M293" s="204">
        <v>0</v>
      </c>
      <c r="N293" s="204">
        <v>0</v>
      </c>
      <c r="O293" s="204">
        <v>0</v>
      </c>
      <c r="P293" s="204">
        <v>0</v>
      </c>
      <c r="Q293" s="204">
        <v>0</v>
      </c>
      <c r="R293" s="204">
        <v>0</v>
      </c>
      <c r="S293" s="239">
        <v>0</v>
      </c>
      <c r="T293" s="319" t="e">
        <v>#DIV/0!</v>
      </c>
      <c r="U293" s="239">
        <v>0</v>
      </c>
      <c r="V293" s="239">
        <v>0</v>
      </c>
      <c r="W293" s="239">
        <v>0</v>
      </c>
      <c r="X293" s="239">
        <v>0</v>
      </c>
      <c r="Y293" s="239">
        <v>0</v>
      </c>
      <c r="Z293" s="239">
        <v>0</v>
      </c>
    </row>
    <row r="294" spans="1:26" x14ac:dyDescent="0.3">
      <c r="A294" s="322" t="s">
        <v>709</v>
      </c>
      <c r="B294" s="204">
        <v>0</v>
      </c>
      <c r="C294" s="204">
        <v>0</v>
      </c>
      <c r="D294" s="204">
        <v>0</v>
      </c>
      <c r="E294" s="204">
        <v>0</v>
      </c>
      <c r="F294" s="204">
        <v>0</v>
      </c>
      <c r="G294" s="204">
        <v>0</v>
      </c>
      <c r="H294" s="204">
        <v>0</v>
      </c>
      <c r="I294" s="204">
        <v>0</v>
      </c>
      <c r="J294" s="204">
        <v>0</v>
      </c>
      <c r="K294" s="204">
        <v>0</v>
      </c>
      <c r="L294" s="204">
        <v>0</v>
      </c>
      <c r="M294" s="204">
        <v>0</v>
      </c>
      <c r="N294" s="204">
        <v>0</v>
      </c>
      <c r="O294" s="204">
        <v>0</v>
      </c>
      <c r="P294" s="204">
        <v>0</v>
      </c>
      <c r="Q294" s="204">
        <v>0</v>
      </c>
      <c r="R294" s="204">
        <v>0</v>
      </c>
      <c r="S294" s="239">
        <v>0</v>
      </c>
      <c r="T294" s="319" t="e">
        <v>#DIV/0!</v>
      </c>
      <c r="U294" s="239">
        <v>0</v>
      </c>
      <c r="V294" s="239">
        <v>0</v>
      </c>
      <c r="W294" s="239">
        <v>0</v>
      </c>
      <c r="X294" s="239">
        <v>0</v>
      </c>
      <c r="Y294" s="239">
        <v>0</v>
      </c>
      <c r="Z294" s="239">
        <v>0</v>
      </c>
    </row>
    <row r="295" spans="1:26" x14ac:dyDescent="0.3">
      <c r="A295" s="326" t="s">
        <v>710</v>
      </c>
      <c r="B295" s="327">
        <v>0</v>
      </c>
      <c r="C295" s="327">
        <v>0</v>
      </c>
      <c r="D295" s="327">
        <v>0</v>
      </c>
      <c r="E295" s="327">
        <v>0</v>
      </c>
      <c r="F295" s="327">
        <v>0</v>
      </c>
      <c r="G295" s="327">
        <v>0</v>
      </c>
      <c r="H295" s="327">
        <v>0</v>
      </c>
      <c r="I295" s="327">
        <v>0</v>
      </c>
      <c r="J295" s="327">
        <v>0</v>
      </c>
      <c r="K295" s="327">
        <v>0</v>
      </c>
      <c r="L295" s="327">
        <v>0</v>
      </c>
      <c r="M295" s="327">
        <v>0</v>
      </c>
      <c r="N295" s="327">
        <v>0</v>
      </c>
      <c r="O295" s="327">
        <v>0</v>
      </c>
      <c r="P295" s="327">
        <v>0</v>
      </c>
      <c r="Q295" s="327">
        <v>0</v>
      </c>
      <c r="R295" s="327">
        <v>0</v>
      </c>
      <c r="S295" s="328">
        <v>0</v>
      </c>
      <c r="T295" s="329" t="e">
        <v>#DIV/0!</v>
      </c>
      <c r="U295" s="328">
        <v>0</v>
      </c>
      <c r="V295" s="328">
        <v>0</v>
      </c>
      <c r="W295" s="328">
        <v>0</v>
      </c>
      <c r="X295" s="328">
        <v>0</v>
      </c>
      <c r="Y295" s="328">
        <v>0</v>
      </c>
      <c r="Z295" s="328">
        <v>0</v>
      </c>
    </row>
    <row r="296" spans="1:26" x14ac:dyDescent="0.3">
      <c r="A296" s="314" t="s">
        <v>711</v>
      </c>
      <c r="B296" s="320">
        <v>0</v>
      </c>
      <c r="C296" s="320">
        <v>0</v>
      </c>
      <c r="D296" s="320">
        <v>0</v>
      </c>
      <c r="E296" s="320">
        <v>0</v>
      </c>
      <c r="F296" s="320">
        <v>0</v>
      </c>
      <c r="G296" s="320">
        <v>0</v>
      </c>
      <c r="H296" s="320">
        <v>0</v>
      </c>
      <c r="I296" s="320">
        <v>0</v>
      </c>
      <c r="J296" s="320">
        <v>0</v>
      </c>
      <c r="K296" s="320">
        <v>0</v>
      </c>
      <c r="L296" s="320">
        <v>0</v>
      </c>
      <c r="M296" s="320">
        <v>0</v>
      </c>
      <c r="N296" s="320">
        <v>0</v>
      </c>
      <c r="O296" s="320">
        <v>0</v>
      </c>
      <c r="P296" s="320">
        <v>0</v>
      </c>
      <c r="Q296" s="320">
        <v>0</v>
      </c>
      <c r="R296" s="320">
        <v>0</v>
      </c>
      <c r="S296" s="316">
        <v>0</v>
      </c>
      <c r="T296" s="317" t="e">
        <v>#DIV/0!</v>
      </c>
      <c r="U296" s="316">
        <v>0</v>
      </c>
      <c r="V296" s="316">
        <v>0</v>
      </c>
      <c r="W296" s="316">
        <v>0</v>
      </c>
      <c r="X296" s="316">
        <v>0</v>
      </c>
      <c r="Y296" s="316">
        <v>0</v>
      </c>
      <c r="Z296" s="316">
        <v>0</v>
      </c>
    </row>
    <row r="297" spans="1:26" x14ac:dyDescent="0.3">
      <c r="A297" s="314" t="s">
        <v>712</v>
      </c>
      <c r="B297" s="315">
        <v>0</v>
      </c>
      <c r="C297" s="315">
        <v>0</v>
      </c>
      <c r="D297" s="315">
        <v>0</v>
      </c>
      <c r="E297" s="315">
        <v>0</v>
      </c>
      <c r="F297" s="315">
        <v>0</v>
      </c>
      <c r="G297" s="315">
        <v>0</v>
      </c>
      <c r="H297" s="315">
        <v>0</v>
      </c>
      <c r="I297" s="315">
        <v>0</v>
      </c>
      <c r="J297" s="315">
        <v>0</v>
      </c>
      <c r="K297" s="315">
        <v>0</v>
      </c>
      <c r="L297" s="315">
        <v>0</v>
      </c>
      <c r="M297" s="315">
        <v>0</v>
      </c>
      <c r="N297" s="315">
        <v>0</v>
      </c>
      <c r="O297" s="315">
        <v>0</v>
      </c>
      <c r="P297" s="315">
        <v>0</v>
      </c>
      <c r="Q297" s="315">
        <v>0</v>
      </c>
      <c r="R297" s="315">
        <v>0</v>
      </c>
      <c r="S297" s="316">
        <v>0</v>
      </c>
      <c r="T297" s="317" t="e">
        <v>#DIV/0!</v>
      </c>
      <c r="U297" s="316">
        <v>0</v>
      </c>
      <c r="V297" s="316">
        <v>0</v>
      </c>
      <c r="W297" s="316">
        <v>0</v>
      </c>
      <c r="X297" s="316">
        <v>0</v>
      </c>
      <c r="Y297" s="316">
        <v>0</v>
      </c>
      <c r="Z297" s="316">
        <v>0</v>
      </c>
    </row>
    <row r="298" spans="1:26" x14ac:dyDescent="0.3">
      <c r="A298" s="322" t="s">
        <v>713</v>
      </c>
      <c r="B298" s="204">
        <v>0</v>
      </c>
      <c r="C298" s="204">
        <v>0</v>
      </c>
      <c r="D298" s="204">
        <v>0</v>
      </c>
      <c r="E298" s="204">
        <v>0</v>
      </c>
      <c r="F298" s="204">
        <v>0</v>
      </c>
      <c r="G298" s="204">
        <v>0</v>
      </c>
      <c r="H298" s="204">
        <v>0</v>
      </c>
      <c r="I298" s="204">
        <v>0</v>
      </c>
      <c r="J298" s="204">
        <v>0</v>
      </c>
      <c r="K298" s="204">
        <v>0</v>
      </c>
      <c r="L298" s="204">
        <v>0</v>
      </c>
      <c r="M298" s="204">
        <v>0</v>
      </c>
      <c r="N298" s="204">
        <v>0</v>
      </c>
      <c r="O298" s="204">
        <v>0</v>
      </c>
      <c r="P298" s="204">
        <v>0</v>
      </c>
      <c r="Q298" s="204">
        <v>0</v>
      </c>
      <c r="R298" s="204">
        <v>0</v>
      </c>
      <c r="S298" s="239">
        <v>0</v>
      </c>
      <c r="T298" s="319" t="e">
        <v>#DIV/0!</v>
      </c>
      <c r="U298" s="239">
        <v>0</v>
      </c>
      <c r="V298" s="239">
        <v>0</v>
      </c>
      <c r="W298" s="239">
        <v>0</v>
      </c>
      <c r="X298" s="239">
        <v>0</v>
      </c>
      <c r="Y298" s="239">
        <v>0</v>
      </c>
      <c r="Z298" s="239">
        <v>0</v>
      </c>
    </row>
    <row r="299" spans="1:26" x14ac:dyDescent="0.3">
      <c r="A299" s="322" t="s">
        <v>714</v>
      </c>
      <c r="B299" s="204">
        <v>0</v>
      </c>
      <c r="C299" s="204">
        <v>0</v>
      </c>
      <c r="D299" s="204">
        <v>0</v>
      </c>
      <c r="E299" s="204">
        <v>0</v>
      </c>
      <c r="F299" s="204">
        <v>0</v>
      </c>
      <c r="G299" s="204">
        <v>0</v>
      </c>
      <c r="H299" s="204">
        <v>0</v>
      </c>
      <c r="I299" s="204">
        <v>0</v>
      </c>
      <c r="J299" s="204">
        <v>0</v>
      </c>
      <c r="K299" s="204">
        <v>0</v>
      </c>
      <c r="L299" s="204">
        <v>0</v>
      </c>
      <c r="M299" s="204">
        <v>0</v>
      </c>
      <c r="N299" s="204">
        <v>0</v>
      </c>
      <c r="O299" s="204">
        <v>0</v>
      </c>
      <c r="P299" s="204">
        <v>0</v>
      </c>
      <c r="Q299" s="204">
        <v>0</v>
      </c>
      <c r="R299" s="204">
        <v>0</v>
      </c>
      <c r="S299" s="239">
        <v>0</v>
      </c>
      <c r="T299" s="319" t="e">
        <v>#DIV/0!</v>
      </c>
      <c r="U299" s="239">
        <v>0</v>
      </c>
      <c r="V299" s="239">
        <v>0</v>
      </c>
      <c r="W299" s="239">
        <v>0</v>
      </c>
      <c r="X299" s="239">
        <v>0</v>
      </c>
      <c r="Y299" s="239">
        <v>0</v>
      </c>
      <c r="Z299" s="239">
        <v>0</v>
      </c>
    </row>
    <row r="300" spans="1:26" x14ac:dyDescent="0.3">
      <c r="A300" s="322" t="s">
        <v>715</v>
      </c>
      <c r="B300" s="204">
        <v>0</v>
      </c>
      <c r="C300" s="204">
        <v>0</v>
      </c>
      <c r="D300" s="204">
        <v>0</v>
      </c>
      <c r="E300" s="204">
        <v>0</v>
      </c>
      <c r="F300" s="204">
        <v>0</v>
      </c>
      <c r="G300" s="204">
        <v>0</v>
      </c>
      <c r="H300" s="204">
        <v>0</v>
      </c>
      <c r="I300" s="204">
        <v>0</v>
      </c>
      <c r="J300" s="204">
        <v>0</v>
      </c>
      <c r="K300" s="204">
        <v>0</v>
      </c>
      <c r="L300" s="204">
        <v>0</v>
      </c>
      <c r="M300" s="204">
        <v>0</v>
      </c>
      <c r="N300" s="204">
        <v>0</v>
      </c>
      <c r="O300" s="204">
        <v>0</v>
      </c>
      <c r="P300" s="204">
        <v>0</v>
      </c>
      <c r="Q300" s="204">
        <v>0</v>
      </c>
      <c r="R300" s="204">
        <v>0</v>
      </c>
      <c r="S300" s="239">
        <v>0</v>
      </c>
      <c r="T300" s="319" t="e">
        <v>#DIV/0!</v>
      </c>
      <c r="U300" s="239">
        <v>0</v>
      </c>
      <c r="V300" s="239">
        <v>0</v>
      </c>
      <c r="W300" s="239">
        <v>0</v>
      </c>
      <c r="X300" s="239">
        <v>0</v>
      </c>
      <c r="Y300" s="239">
        <v>0</v>
      </c>
      <c r="Z300" s="239">
        <v>0</v>
      </c>
    </row>
    <row r="301" spans="1:26" x14ac:dyDescent="0.3">
      <c r="A301" s="314" t="s">
        <v>716</v>
      </c>
      <c r="B301" s="315">
        <v>0</v>
      </c>
      <c r="C301" s="315">
        <v>0</v>
      </c>
      <c r="D301" s="315">
        <v>0</v>
      </c>
      <c r="E301" s="315">
        <v>0</v>
      </c>
      <c r="F301" s="315">
        <v>0</v>
      </c>
      <c r="G301" s="315">
        <v>0</v>
      </c>
      <c r="H301" s="315">
        <v>0</v>
      </c>
      <c r="I301" s="315">
        <v>0</v>
      </c>
      <c r="J301" s="315">
        <v>0</v>
      </c>
      <c r="K301" s="315">
        <v>0</v>
      </c>
      <c r="L301" s="315">
        <v>0</v>
      </c>
      <c r="M301" s="315">
        <v>0</v>
      </c>
      <c r="N301" s="315">
        <v>0</v>
      </c>
      <c r="O301" s="315">
        <v>0</v>
      </c>
      <c r="P301" s="315">
        <v>0</v>
      </c>
      <c r="Q301" s="315">
        <v>0</v>
      </c>
      <c r="R301" s="315">
        <v>0</v>
      </c>
      <c r="S301" s="316">
        <v>0</v>
      </c>
      <c r="T301" s="317" t="e">
        <v>#DIV/0!</v>
      </c>
      <c r="U301" s="316">
        <v>0</v>
      </c>
      <c r="V301" s="316">
        <v>0</v>
      </c>
      <c r="W301" s="316">
        <v>0</v>
      </c>
      <c r="X301" s="316">
        <v>0</v>
      </c>
      <c r="Y301" s="316">
        <v>0</v>
      </c>
      <c r="Z301" s="316">
        <v>0</v>
      </c>
    </row>
    <row r="302" spans="1:26" x14ac:dyDescent="0.3">
      <c r="A302" s="322" t="s">
        <v>717</v>
      </c>
      <c r="B302" s="204">
        <v>0</v>
      </c>
      <c r="C302" s="204">
        <v>0</v>
      </c>
      <c r="D302" s="204">
        <v>0</v>
      </c>
      <c r="E302" s="204">
        <v>0</v>
      </c>
      <c r="F302" s="204">
        <v>0</v>
      </c>
      <c r="G302" s="204">
        <v>0</v>
      </c>
      <c r="H302" s="204">
        <v>0</v>
      </c>
      <c r="I302" s="204">
        <v>0</v>
      </c>
      <c r="J302" s="204">
        <v>0</v>
      </c>
      <c r="K302" s="204">
        <v>0</v>
      </c>
      <c r="L302" s="204">
        <v>0</v>
      </c>
      <c r="M302" s="204">
        <v>0</v>
      </c>
      <c r="N302" s="204">
        <v>0</v>
      </c>
      <c r="O302" s="204">
        <v>0</v>
      </c>
      <c r="P302" s="204">
        <v>0</v>
      </c>
      <c r="Q302" s="204">
        <v>0</v>
      </c>
      <c r="R302" s="204">
        <v>0</v>
      </c>
      <c r="S302" s="239">
        <v>0</v>
      </c>
      <c r="T302" s="319" t="e">
        <v>#DIV/0!</v>
      </c>
      <c r="U302" s="239">
        <v>0</v>
      </c>
      <c r="V302" s="239">
        <v>0</v>
      </c>
      <c r="W302" s="239">
        <v>0</v>
      </c>
      <c r="X302" s="239">
        <v>0</v>
      </c>
      <c r="Y302" s="239">
        <v>0</v>
      </c>
      <c r="Z302" s="239">
        <v>0</v>
      </c>
    </row>
    <row r="303" spans="1:26" x14ac:dyDescent="0.3">
      <c r="A303" s="322" t="s">
        <v>718</v>
      </c>
      <c r="B303" s="204">
        <v>0</v>
      </c>
      <c r="C303" s="204">
        <v>0</v>
      </c>
      <c r="D303" s="204">
        <v>0</v>
      </c>
      <c r="E303" s="204">
        <v>0</v>
      </c>
      <c r="F303" s="204">
        <v>0</v>
      </c>
      <c r="G303" s="204">
        <v>0</v>
      </c>
      <c r="H303" s="204">
        <v>0</v>
      </c>
      <c r="I303" s="204">
        <v>0</v>
      </c>
      <c r="J303" s="204">
        <v>0</v>
      </c>
      <c r="K303" s="204">
        <v>0</v>
      </c>
      <c r="L303" s="204">
        <v>0</v>
      </c>
      <c r="M303" s="204">
        <v>0</v>
      </c>
      <c r="N303" s="204">
        <v>0</v>
      </c>
      <c r="O303" s="204">
        <v>0</v>
      </c>
      <c r="P303" s="204">
        <v>0</v>
      </c>
      <c r="Q303" s="204">
        <v>0</v>
      </c>
      <c r="R303" s="204">
        <v>0</v>
      </c>
      <c r="S303" s="239">
        <v>0</v>
      </c>
      <c r="T303" s="319" t="e">
        <v>#DIV/0!</v>
      </c>
      <c r="U303" s="239">
        <v>0</v>
      </c>
      <c r="V303" s="239">
        <v>0</v>
      </c>
      <c r="W303" s="239">
        <v>0</v>
      </c>
      <c r="X303" s="239">
        <v>0</v>
      </c>
      <c r="Y303" s="239">
        <v>0</v>
      </c>
      <c r="Z303" s="239">
        <v>0</v>
      </c>
    </row>
    <row r="304" spans="1:26" x14ac:dyDescent="0.3">
      <c r="A304" s="322" t="s">
        <v>719</v>
      </c>
      <c r="B304" s="204">
        <v>0</v>
      </c>
      <c r="C304" s="204">
        <v>0</v>
      </c>
      <c r="D304" s="204">
        <v>0</v>
      </c>
      <c r="E304" s="204">
        <v>0</v>
      </c>
      <c r="F304" s="204">
        <v>0</v>
      </c>
      <c r="G304" s="204">
        <v>0</v>
      </c>
      <c r="H304" s="204">
        <v>0</v>
      </c>
      <c r="I304" s="204">
        <v>0</v>
      </c>
      <c r="J304" s="204">
        <v>0</v>
      </c>
      <c r="K304" s="204">
        <v>0</v>
      </c>
      <c r="L304" s="204">
        <v>0</v>
      </c>
      <c r="M304" s="204">
        <v>0</v>
      </c>
      <c r="N304" s="204">
        <v>0</v>
      </c>
      <c r="O304" s="204">
        <v>0</v>
      </c>
      <c r="P304" s="204">
        <v>0</v>
      </c>
      <c r="Q304" s="204">
        <v>0</v>
      </c>
      <c r="R304" s="204">
        <v>0</v>
      </c>
      <c r="S304" s="239">
        <v>0</v>
      </c>
      <c r="T304" s="319" t="e">
        <v>#DIV/0!</v>
      </c>
      <c r="U304" s="239">
        <v>0</v>
      </c>
      <c r="V304" s="239">
        <v>0</v>
      </c>
      <c r="W304" s="239">
        <v>0</v>
      </c>
      <c r="X304" s="239">
        <v>0</v>
      </c>
      <c r="Y304" s="239">
        <v>0</v>
      </c>
      <c r="Z304" s="239">
        <v>0</v>
      </c>
    </row>
    <row r="305" spans="1:26" x14ac:dyDescent="0.3">
      <c r="A305" s="314" t="s">
        <v>720</v>
      </c>
      <c r="B305" s="320">
        <v>0</v>
      </c>
      <c r="C305" s="320">
        <v>0</v>
      </c>
      <c r="D305" s="320">
        <v>0</v>
      </c>
      <c r="E305" s="320">
        <v>0</v>
      </c>
      <c r="F305" s="320">
        <v>0</v>
      </c>
      <c r="G305" s="320">
        <v>0</v>
      </c>
      <c r="H305" s="320">
        <v>0</v>
      </c>
      <c r="I305" s="320">
        <v>0</v>
      </c>
      <c r="J305" s="320">
        <v>0</v>
      </c>
      <c r="K305" s="320">
        <v>0</v>
      </c>
      <c r="L305" s="320">
        <v>0</v>
      </c>
      <c r="M305" s="320">
        <v>0</v>
      </c>
      <c r="N305" s="320">
        <v>0</v>
      </c>
      <c r="O305" s="320">
        <v>0</v>
      </c>
      <c r="P305" s="320">
        <v>0</v>
      </c>
      <c r="Q305" s="320">
        <v>0</v>
      </c>
      <c r="R305" s="320">
        <v>0</v>
      </c>
      <c r="S305" s="316">
        <v>0</v>
      </c>
      <c r="T305" s="317" t="e">
        <v>#DIV/0!</v>
      </c>
      <c r="U305" s="316">
        <v>0</v>
      </c>
      <c r="V305" s="316">
        <v>0</v>
      </c>
      <c r="W305" s="316">
        <v>0</v>
      </c>
      <c r="X305" s="316">
        <v>0</v>
      </c>
      <c r="Y305" s="316">
        <v>0</v>
      </c>
      <c r="Z305" s="316">
        <v>0</v>
      </c>
    </row>
    <row r="306" spans="1:26" x14ac:dyDescent="0.3">
      <c r="A306" s="330" t="s">
        <v>1105</v>
      </c>
      <c r="B306" s="331">
        <v>2237117</v>
      </c>
      <c r="C306" s="331">
        <v>2226968</v>
      </c>
      <c r="D306" s="331">
        <v>304218</v>
      </c>
      <c r="E306" s="331">
        <v>172236.26</v>
      </c>
      <c r="F306" s="331">
        <v>118894.26</v>
      </c>
      <c r="G306" s="331">
        <v>10766</v>
      </c>
      <c r="H306" s="331">
        <v>10562</v>
      </c>
      <c r="I306" s="331">
        <v>12182.18</v>
      </c>
      <c r="J306" s="331">
        <v>11237</v>
      </c>
      <c r="K306" s="331">
        <v>16861.36</v>
      </c>
      <c r="L306" s="331">
        <v>15252</v>
      </c>
      <c r="M306" s="331">
        <v>14370.355000000001</v>
      </c>
      <c r="N306" s="331">
        <v>13835.18</v>
      </c>
      <c r="O306" s="331">
        <v>13768.18</v>
      </c>
      <c r="P306" s="331">
        <v>0</v>
      </c>
      <c r="Q306" s="331">
        <v>0</v>
      </c>
      <c r="R306" s="331">
        <v>0</v>
      </c>
      <c r="S306" s="332">
        <v>118834.255</v>
      </c>
      <c r="T306" s="333">
        <v>5.3361456024514052E-2</v>
      </c>
      <c r="U306" s="332">
        <v>2108133.7450000001</v>
      </c>
      <c r="V306" s="332">
        <v>1922750</v>
      </c>
      <c r="W306" s="332">
        <v>2054731.74</v>
      </c>
      <c r="X306" s="332">
        <v>131981.74</v>
      </c>
      <c r="Y306" s="332">
        <v>53342.000000000015</v>
      </c>
      <c r="Z306" s="332">
        <v>60.004999999990105</v>
      </c>
    </row>
    <row r="307" spans="1:26" x14ac:dyDescent="0.3">
      <c r="A307" s="334" t="s">
        <v>74</v>
      </c>
      <c r="B307" s="335">
        <v>2237117</v>
      </c>
      <c r="C307" s="335">
        <v>2226968</v>
      </c>
      <c r="D307" s="335">
        <v>304218</v>
      </c>
      <c r="E307" s="335">
        <v>172236.26</v>
      </c>
      <c r="F307" s="335">
        <v>118894.26</v>
      </c>
      <c r="G307" s="335">
        <v>10766</v>
      </c>
      <c r="H307" s="335">
        <v>10562</v>
      </c>
      <c r="I307" s="335">
        <v>12182.18</v>
      </c>
      <c r="J307" s="335">
        <v>11237</v>
      </c>
      <c r="K307" s="335">
        <v>16861.36</v>
      </c>
      <c r="L307" s="335">
        <v>15252</v>
      </c>
      <c r="M307" s="335">
        <v>14370.355000000001</v>
      </c>
      <c r="N307" s="335">
        <v>13835.18</v>
      </c>
      <c r="O307" s="335">
        <v>13768.18</v>
      </c>
      <c r="P307" s="335">
        <v>0</v>
      </c>
      <c r="Q307" s="335">
        <v>0</v>
      </c>
      <c r="R307" s="335">
        <v>0</v>
      </c>
      <c r="S307" s="336">
        <v>118834.255</v>
      </c>
      <c r="T307" s="337">
        <v>5.3361456024514052E-2</v>
      </c>
      <c r="U307" s="336">
        <v>2108133.7450000001</v>
      </c>
      <c r="V307" s="336">
        <v>1922750</v>
      </c>
      <c r="W307" s="336">
        <v>2054731.74</v>
      </c>
      <c r="X307" s="336">
        <v>131981.74</v>
      </c>
      <c r="Y307" s="336">
        <v>53342.000000000015</v>
      </c>
      <c r="Z307" s="336">
        <v>60.004999999990105</v>
      </c>
    </row>
    <row r="308" spans="1:26" x14ac:dyDescent="0.3">
      <c r="B308" s="312"/>
    </row>
  </sheetData>
  <sheetProtection formatCells="0" formatColumns="0" formatRows="0"/>
  <mergeCells count="26">
    <mergeCell ref="A7:B7"/>
    <mergeCell ref="A9:Z9"/>
    <mergeCell ref="A2:Z2"/>
    <mergeCell ref="A3:Z3"/>
    <mergeCell ref="A4:Z4"/>
    <mergeCell ref="O10:O11"/>
    <mergeCell ref="A10:A12"/>
    <mergeCell ref="B10:B11"/>
    <mergeCell ref="C10:C11"/>
    <mergeCell ref="G10:G11"/>
    <mergeCell ref="H10:H11"/>
    <mergeCell ref="I10:I11"/>
    <mergeCell ref="J10:J11"/>
    <mergeCell ref="K10:K11"/>
    <mergeCell ref="L10:L11"/>
    <mergeCell ref="M10:M11"/>
    <mergeCell ref="N10:N11"/>
    <mergeCell ref="X10:X11"/>
    <mergeCell ref="Y10:Y11"/>
    <mergeCell ref="Z10:Z11"/>
    <mergeCell ref="P10:P11"/>
    <mergeCell ref="Q10:Q11"/>
    <mergeCell ref="R10:R11"/>
    <mergeCell ref="U10:U11"/>
    <mergeCell ref="V10:V11"/>
    <mergeCell ref="W10:W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6C94C-E797-44CE-8C60-322796CCDF7D}">
  <sheetPr>
    <tabColor theme="5" tint="0.39997558519241921"/>
  </sheetPr>
  <dimension ref="A1:Z307"/>
  <sheetViews>
    <sheetView zoomScale="80" zoomScaleNormal="80" workbookViewId="0">
      <pane ySplit="12" topLeftCell="A13" activePane="bottomLeft" state="frozen"/>
      <selection pane="bottomLeft" activeCell="M38" sqref="M38"/>
    </sheetView>
  </sheetViews>
  <sheetFormatPr defaultColWidth="8.7265625" defaultRowHeight="12" x14ac:dyDescent="0.3"/>
  <cols>
    <col min="1" max="1" width="60.1796875" style="313" customWidth="1"/>
    <col min="2" max="2" width="17.453125" style="313" customWidth="1"/>
    <col min="3" max="3" width="18.453125" style="313" customWidth="1"/>
    <col min="4" max="4" width="19.81640625" style="313" customWidth="1"/>
    <col min="5" max="5" width="16.453125" style="313" customWidth="1"/>
    <col min="6" max="6" width="15.1796875" style="313" customWidth="1"/>
    <col min="7" max="7" width="12.26953125" style="313" customWidth="1"/>
    <col min="8" max="11" width="12.7265625" style="313" bestFit="1" customWidth="1"/>
    <col min="12" max="13" width="12.54296875" style="313" customWidth="1"/>
    <col min="14" max="14" width="12.7265625" style="313" customWidth="1"/>
    <col min="15" max="16" width="12.81640625" style="313" customWidth="1"/>
    <col min="17" max="17" width="13.81640625" style="313" customWidth="1"/>
    <col min="18" max="18" width="12.54296875" style="313" customWidth="1"/>
    <col min="19" max="19" width="15.7265625" style="313" customWidth="1"/>
    <col min="20" max="20" width="10.54296875" style="313" customWidth="1"/>
    <col min="21" max="21" width="13.81640625" style="313" customWidth="1"/>
    <col min="22" max="22" width="18" style="313" customWidth="1"/>
    <col min="23" max="23" width="12.453125" style="313" customWidth="1"/>
    <col min="24" max="24" width="13.54296875" style="313" customWidth="1"/>
    <col min="25" max="25" width="11.81640625" style="313" customWidth="1"/>
    <col min="26" max="26" width="14.54296875" style="313" customWidth="1"/>
    <col min="27" max="16384" width="8.7265625" style="313"/>
  </cols>
  <sheetData>
    <row r="1" spans="1:26" s="215" customFormat="1" x14ac:dyDescent="0.25">
      <c r="A1" s="6"/>
      <c r="B1" s="6"/>
      <c r="C1" s="7"/>
    </row>
    <row r="2" spans="1:26" s="215" customFormat="1" ht="12" customHeight="1" x14ac:dyDescent="0.25">
      <c r="A2" s="420" t="s">
        <v>0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</row>
    <row r="3" spans="1:26" s="215" customFormat="1" ht="15.65" customHeight="1" x14ac:dyDescent="0.25">
      <c r="A3" s="420" t="s">
        <v>1115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</row>
    <row r="4" spans="1:26" s="215" customFormat="1" ht="15.5" x14ac:dyDescent="0.25">
      <c r="A4" s="421">
        <v>2024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</row>
    <row r="5" spans="1:26" s="215" customFormat="1" ht="14.5" x14ac:dyDescent="0.25">
      <c r="A5" s="302" t="s">
        <v>1116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ht="14.5" x14ac:dyDescent="0.3">
      <c r="A6" s="302" t="s">
        <v>1126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215"/>
      <c r="X6" s="215"/>
      <c r="Y6" s="215"/>
      <c r="Z6" s="215"/>
    </row>
    <row r="7" spans="1:26" ht="15.5" x14ac:dyDescent="0.3">
      <c r="A7" s="422" t="s">
        <v>1129</v>
      </c>
      <c r="B7" s="422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303"/>
      <c r="X7" s="303"/>
      <c r="Y7" s="303"/>
      <c r="Z7" s="303"/>
    </row>
    <row r="8" spans="1:26" x14ac:dyDescent="0.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215"/>
      <c r="X8" s="215"/>
      <c r="Y8" s="215"/>
      <c r="Z8" s="304" t="s">
        <v>1</v>
      </c>
    </row>
    <row r="9" spans="1:26" x14ac:dyDescent="0.3">
      <c r="A9" s="423" t="s">
        <v>34</v>
      </c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</row>
    <row r="10" spans="1:26" ht="24" x14ac:dyDescent="0.3">
      <c r="A10" s="423" t="s">
        <v>1130</v>
      </c>
      <c r="B10" s="423" t="s">
        <v>2</v>
      </c>
      <c r="C10" s="423" t="s">
        <v>3</v>
      </c>
      <c r="D10" s="305" t="s">
        <v>57</v>
      </c>
      <c r="E10" s="305" t="s">
        <v>30</v>
      </c>
      <c r="F10" s="305" t="s">
        <v>58</v>
      </c>
      <c r="G10" s="419" t="s">
        <v>5</v>
      </c>
      <c r="H10" s="419" t="s">
        <v>6</v>
      </c>
      <c r="I10" s="419" t="s">
        <v>7</v>
      </c>
      <c r="J10" s="419" t="s">
        <v>8</v>
      </c>
      <c r="K10" s="419" t="s">
        <v>9</v>
      </c>
      <c r="L10" s="419" t="s">
        <v>10</v>
      </c>
      <c r="M10" s="419" t="s">
        <v>11</v>
      </c>
      <c r="N10" s="419" t="s">
        <v>12</v>
      </c>
      <c r="O10" s="419" t="s">
        <v>13</v>
      </c>
      <c r="P10" s="419" t="s">
        <v>14</v>
      </c>
      <c r="Q10" s="419" t="s">
        <v>15</v>
      </c>
      <c r="R10" s="419" t="s">
        <v>16</v>
      </c>
      <c r="S10" s="305" t="s">
        <v>17</v>
      </c>
      <c r="T10" s="305" t="s">
        <v>18</v>
      </c>
      <c r="U10" s="419" t="s">
        <v>59</v>
      </c>
      <c r="V10" s="419" t="s">
        <v>60</v>
      </c>
      <c r="W10" s="419" t="s">
        <v>32</v>
      </c>
      <c r="X10" s="419" t="s">
        <v>31</v>
      </c>
      <c r="Y10" s="419" t="s">
        <v>61</v>
      </c>
      <c r="Z10" s="419" t="s">
        <v>62</v>
      </c>
    </row>
    <row r="11" spans="1:26" ht="24" x14ac:dyDescent="0.3">
      <c r="A11" s="423"/>
      <c r="B11" s="423"/>
      <c r="C11" s="423"/>
      <c r="D11" s="306" t="s">
        <v>1145</v>
      </c>
      <c r="E11" s="306" t="s">
        <v>1145</v>
      </c>
      <c r="F11" s="306" t="s">
        <v>1145</v>
      </c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306" t="s">
        <v>1145</v>
      </c>
      <c r="T11" s="306" t="s">
        <v>1145</v>
      </c>
      <c r="U11" s="419"/>
      <c r="V11" s="419"/>
      <c r="W11" s="419"/>
      <c r="X11" s="419"/>
      <c r="Y11" s="419"/>
      <c r="Z11" s="419"/>
    </row>
    <row r="12" spans="1:26" x14ac:dyDescent="0.3">
      <c r="A12" s="423"/>
      <c r="B12" s="307" t="s">
        <v>20</v>
      </c>
      <c r="C12" s="307" t="s">
        <v>21</v>
      </c>
      <c r="D12" s="307" t="s">
        <v>22</v>
      </c>
      <c r="E12" s="307" t="s">
        <v>23</v>
      </c>
      <c r="F12" s="307" t="s">
        <v>24</v>
      </c>
      <c r="G12" s="307" t="s">
        <v>63</v>
      </c>
      <c r="H12" s="307" t="s">
        <v>63</v>
      </c>
      <c r="I12" s="307" t="s">
        <v>63</v>
      </c>
      <c r="J12" s="307" t="s">
        <v>63</v>
      </c>
      <c r="K12" s="307" t="s">
        <v>63</v>
      </c>
      <c r="L12" s="307" t="s">
        <v>63</v>
      </c>
      <c r="M12" s="307" t="s">
        <v>63</v>
      </c>
      <c r="N12" s="307" t="s">
        <v>63</v>
      </c>
      <c r="O12" s="307" t="s">
        <v>63</v>
      </c>
      <c r="P12" s="307" t="s">
        <v>63</v>
      </c>
      <c r="Q12" s="307" t="s">
        <v>63</v>
      </c>
      <c r="R12" s="307" t="s">
        <v>63</v>
      </c>
      <c r="S12" s="307" t="s">
        <v>64</v>
      </c>
      <c r="T12" s="307" t="s">
        <v>65</v>
      </c>
      <c r="U12" s="307" t="s">
        <v>66</v>
      </c>
      <c r="V12" s="307" t="s">
        <v>67</v>
      </c>
      <c r="W12" s="307" t="s">
        <v>68</v>
      </c>
      <c r="X12" s="307" t="s">
        <v>69</v>
      </c>
      <c r="Y12" s="307" t="s">
        <v>70</v>
      </c>
      <c r="Z12" s="307" t="s">
        <v>71</v>
      </c>
    </row>
    <row r="13" spans="1:26" x14ac:dyDescent="0.3">
      <c r="A13" s="308" t="s">
        <v>428</v>
      </c>
      <c r="B13" s="309">
        <v>0</v>
      </c>
      <c r="C13" s="309">
        <v>0</v>
      </c>
      <c r="D13" s="309">
        <v>0</v>
      </c>
      <c r="E13" s="309">
        <v>0</v>
      </c>
      <c r="F13" s="309">
        <v>0</v>
      </c>
      <c r="G13" s="309">
        <v>0</v>
      </c>
      <c r="H13" s="309">
        <v>0</v>
      </c>
      <c r="I13" s="309">
        <v>0</v>
      </c>
      <c r="J13" s="309">
        <v>0</v>
      </c>
      <c r="K13" s="309">
        <v>0</v>
      </c>
      <c r="L13" s="309">
        <v>0</v>
      </c>
      <c r="M13" s="309">
        <v>0</v>
      </c>
      <c r="N13" s="309">
        <v>0</v>
      </c>
      <c r="O13" s="309">
        <v>0</v>
      </c>
      <c r="P13" s="309">
        <v>0</v>
      </c>
      <c r="Q13" s="309">
        <v>0</v>
      </c>
      <c r="R13" s="309">
        <v>0</v>
      </c>
      <c r="S13" s="310">
        <v>0</v>
      </c>
      <c r="T13" s="311" t="e">
        <v>#DIV/0!</v>
      </c>
      <c r="U13" s="310">
        <v>0</v>
      </c>
      <c r="V13" s="310">
        <v>0</v>
      </c>
      <c r="W13" s="310">
        <v>0</v>
      </c>
      <c r="X13" s="310">
        <v>0</v>
      </c>
      <c r="Y13" s="310">
        <v>0</v>
      </c>
      <c r="Z13" s="310">
        <v>0</v>
      </c>
    </row>
    <row r="14" spans="1:26" x14ac:dyDescent="0.3">
      <c r="A14" s="314" t="s">
        <v>429</v>
      </c>
      <c r="B14" s="315">
        <v>0</v>
      </c>
      <c r="C14" s="315">
        <v>0</v>
      </c>
      <c r="D14" s="315">
        <v>0</v>
      </c>
      <c r="E14" s="315">
        <v>0</v>
      </c>
      <c r="F14" s="315">
        <v>0</v>
      </c>
      <c r="G14" s="315">
        <v>0</v>
      </c>
      <c r="H14" s="315">
        <v>0</v>
      </c>
      <c r="I14" s="315">
        <v>0</v>
      </c>
      <c r="J14" s="315">
        <v>0</v>
      </c>
      <c r="K14" s="315">
        <v>0</v>
      </c>
      <c r="L14" s="315">
        <v>0</v>
      </c>
      <c r="M14" s="315">
        <v>0</v>
      </c>
      <c r="N14" s="315">
        <v>0</v>
      </c>
      <c r="O14" s="315">
        <v>0</v>
      </c>
      <c r="P14" s="315">
        <v>0</v>
      </c>
      <c r="Q14" s="315">
        <v>0</v>
      </c>
      <c r="R14" s="315">
        <v>0</v>
      </c>
      <c r="S14" s="316">
        <v>0</v>
      </c>
      <c r="T14" s="317" t="e">
        <v>#DIV/0!</v>
      </c>
      <c r="U14" s="316">
        <v>0</v>
      </c>
      <c r="V14" s="316">
        <v>0</v>
      </c>
      <c r="W14" s="316">
        <v>0</v>
      </c>
      <c r="X14" s="316">
        <v>0</v>
      </c>
      <c r="Y14" s="316">
        <v>0</v>
      </c>
      <c r="Z14" s="316">
        <v>0</v>
      </c>
    </row>
    <row r="15" spans="1:26" x14ac:dyDescent="0.3">
      <c r="A15" s="318" t="s">
        <v>430</v>
      </c>
      <c r="B15" s="204">
        <v>0</v>
      </c>
      <c r="C15" s="204">
        <v>0</v>
      </c>
      <c r="D15" s="204">
        <v>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  <c r="Q15" s="204">
        <v>0</v>
      </c>
      <c r="R15" s="204">
        <v>0</v>
      </c>
      <c r="S15" s="239">
        <v>0</v>
      </c>
      <c r="T15" s="319" t="e">
        <v>#DIV/0!</v>
      </c>
      <c r="U15" s="239">
        <v>0</v>
      </c>
      <c r="V15" s="239">
        <v>0</v>
      </c>
      <c r="W15" s="239">
        <v>0</v>
      </c>
      <c r="X15" s="239">
        <v>0</v>
      </c>
      <c r="Y15" s="239">
        <v>0</v>
      </c>
      <c r="Z15" s="239">
        <v>0</v>
      </c>
    </row>
    <row r="16" spans="1:26" x14ac:dyDescent="0.3">
      <c r="A16" s="318" t="s">
        <v>431</v>
      </c>
      <c r="B16" s="204">
        <v>0</v>
      </c>
      <c r="C16" s="204">
        <v>0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0</v>
      </c>
      <c r="L16" s="204">
        <v>0</v>
      </c>
      <c r="M16" s="204">
        <v>0</v>
      </c>
      <c r="N16" s="204">
        <v>0</v>
      </c>
      <c r="O16" s="204">
        <v>0</v>
      </c>
      <c r="P16" s="204">
        <v>0</v>
      </c>
      <c r="Q16" s="204">
        <v>0</v>
      </c>
      <c r="R16" s="204">
        <v>0</v>
      </c>
      <c r="S16" s="239">
        <v>0</v>
      </c>
      <c r="T16" s="319" t="e">
        <v>#DIV/0!</v>
      </c>
      <c r="U16" s="239">
        <v>0</v>
      </c>
      <c r="V16" s="239">
        <v>0</v>
      </c>
      <c r="W16" s="239">
        <v>0</v>
      </c>
      <c r="X16" s="239">
        <v>0</v>
      </c>
      <c r="Y16" s="239">
        <v>0</v>
      </c>
      <c r="Z16" s="239">
        <v>0</v>
      </c>
    </row>
    <row r="17" spans="1:26" x14ac:dyDescent="0.3">
      <c r="A17" s="318" t="s">
        <v>432</v>
      </c>
      <c r="B17" s="204">
        <v>0</v>
      </c>
      <c r="C17" s="204">
        <v>0</v>
      </c>
      <c r="D17" s="204">
        <v>0</v>
      </c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0</v>
      </c>
      <c r="L17" s="204">
        <v>0</v>
      </c>
      <c r="M17" s="204">
        <v>0</v>
      </c>
      <c r="N17" s="204">
        <v>0</v>
      </c>
      <c r="O17" s="204">
        <v>0</v>
      </c>
      <c r="P17" s="204">
        <v>0</v>
      </c>
      <c r="Q17" s="204">
        <v>0</v>
      </c>
      <c r="R17" s="204">
        <v>0</v>
      </c>
      <c r="S17" s="239">
        <v>0</v>
      </c>
      <c r="T17" s="319" t="e">
        <v>#DIV/0!</v>
      </c>
      <c r="U17" s="239">
        <v>0</v>
      </c>
      <c r="V17" s="239">
        <v>0</v>
      </c>
      <c r="W17" s="239">
        <v>0</v>
      </c>
      <c r="X17" s="239">
        <v>0</v>
      </c>
      <c r="Y17" s="239">
        <v>0</v>
      </c>
      <c r="Z17" s="239">
        <v>0</v>
      </c>
    </row>
    <row r="18" spans="1:26" x14ac:dyDescent="0.3">
      <c r="A18" s="318" t="s">
        <v>433</v>
      </c>
      <c r="B18" s="204">
        <v>0</v>
      </c>
      <c r="C18" s="204">
        <v>0</v>
      </c>
      <c r="D18" s="204">
        <v>0</v>
      </c>
      <c r="E18" s="204">
        <v>0</v>
      </c>
      <c r="F18" s="204">
        <v>0</v>
      </c>
      <c r="G18" s="204">
        <v>0</v>
      </c>
      <c r="H18" s="204">
        <v>0</v>
      </c>
      <c r="I18" s="204">
        <v>0</v>
      </c>
      <c r="J18" s="204">
        <v>0</v>
      </c>
      <c r="K18" s="204">
        <v>0</v>
      </c>
      <c r="L18" s="204">
        <v>0</v>
      </c>
      <c r="M18" s="204">
        <v>0</v>
      </c>
      <c r="N18" s="204">
        <v>0</v>
      </c>
      <c r="O18" s="204">
        <v>0</v>
      </c>
      <c r="P18" s="204">
        <v>0</v>
      </c>
      <c r="Q18" s="204">
        <v>0</v>
      </c>
      <c r="R18" s="204">
        <v>0</v>
      </c>
      <c r="S18" s="239">
        <v>0</v>
      </c>
      <c r="T18" s="319" t="e">
        <v>#DIV/0!</v>
      </c>
      <c r="U18" s="239">
        <v>0</v>
      </c>
      <c r="V18" s="239">
        <v>0</v>
      </c>
      <c r="W18" s="239">
        <v>0</v>
      </c>
      <c r="X18" s="239">
        <v>0</v>
      </c>
      <c r="Y18" s="239">
        <v>0</v>
      </c>
      <c r="Z18" s="239">
        <v>0</v>
      </c>
    </row>
    <row r="19" spans="1:26" x14ac:dyDescent="0.3">
      <c r="A19" s="318" t="s">
        <v>434</v>
      </c>
      <c r="B19" s="204">
        <v>0</v>
      </c>
      <c r="C19" s="204">
        <v>0</v>
      </c>
      <c r="D19" s="204">
        <v>0</v>
      </c>
      <c r="E19" s="204">
        <v>0</v>
      </c>
      <c r="F19" s="204">
        <v>0</v>
      </c>
      <c r="G19" s="204">
        <v>0</v>
      </c>
      <c r="H19" s="204">
        <v>0</v>
      </c>
      <c r="I19" s="204">
        <v>0</v>
      </c>
      <c r="J19" s="204">
        <v>0</v>
      </c>
      <c r="K19" s="204">
        <v>0</v>
      </c>
      <c r="L19" s="204">
        <v>0</v>
      </c>
      <c r="M19" s="204">
        <v>0</v>
      </c>
      <c r="N19" s="204">
        <v>0</v>
      </c>
      <c r="O19" s="204">
        <v>0</v>
      </c>
      <c r="P19" s="204">
        <v>0</v>
      </c>
      <c r="Q19" s="204">
        <v>0</v>
      </c>
      <c r="R19" s="204">
        <v>0</v>
      </c>
      <c r="S19" s="239">
        <v>0</v>
      </c>
      <c r="T19" s="319" t="e">
        <v>#DIV/0!</v>
      </c>
      <c r="U19" s="239">
        <v>0</v>
      </c>
      <c r="V19" s="239">
        <v>0</v>
      </c>
      <c r="W19" s="239">
        <v>0</v>
      </c>
      <c r="X19" s="239">
        <v>0</v>
      </c>
      <c r="Y19" s="239">
        <v>0</v>
      </c>
      <c r="Z19" s="239">
        <v>0</v>
      </c>
    </row>
    <row r="20" spans="1:26" x14ac:dyDescent="0.3">
      <c r="A20" s="318" t="s">
        <v>435</v>
      </c>
      <c r="B20" s="204">
        <v>0</v>
      </c>
      <c r="C20" s="204">
        <v>0</v>
      </c>
      <c r="D20" s="204">
        <v>0</v>
      </c>
      <c r="E20" s="204">
        <v>0</v>
      </c>
      <c r="F20" s="204">
        <v>0</v>
      </c>
      <c r="G20" s="204">
        <v>0</v>
      </c>
      <c r="H20" s="204">
        <v>0</v>
      </c>
      <c r="I20" s="204">
        <v>0</v>
      </c>
      <c r="J20" s="204">
        <v>0</v>
      </c>
      <c r="K20" s="204">
        <v>0</v>
      </c>
      <c r="L20" s="204">
        <v>0</v>
      </c>
      <c r="M20" s="204">
        <v>0</v>
      </c>
      <c r="N20" s="204">
        <v>0</v>
      </c>
      <c r="O20" s="204">
        <v>0</v>
      </c>
      <c r="P20" s="204">
        <v>0</v>
      </c>
      <c r="Q20" s="204">
        <v>0</v>
      </c>
      <c r="R20" s="204">
        <v>0</v>
      </c>
      <c r="S20" s="239">
        <v>0</v>
      </c>
      <c r="T20" s="319" t="e">
        <v>#DIV/0!</v>
      </c>
      <c r="U20" s="239">
        <v>0</v>
      </c>
      <c r="V20" s="239">
        <v>0</v>
      </c>
      <c r="W20" s="239">
        <v>0</v>
      </c>
      <c r="X20" s="239">
        <v>0</v>
      </c>
      <c r="Y20" s="239">
        <v>0</v>
      </c>
      <c r="Z20" s="239">
        <v>0</v>
      </c>
    </row>
    <row r="21" spans="1:26" x14ac:dyDescent="0.3">
      <c r="A21" s="318" t="s">
        <v>436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0</v>
      </c>
      <c r="L21" s="204">
        <v>0</v>
      </c>
      <c r="M21" s="204">
        <v>0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39">
        <v>0</v>
      </c>
      <c r="T21" s="319" t="e">
        <v>#DIV/0!</v>
      </c>
      <c r="U21" s="239">
        <v>0</v>
      </c>
      <c r="V21" s="239">
        <v>0</v>
      </c>
      <c r="W21" s="239">
        <v>0</v>
      </c>
      <c r="X21" s="239">
        <v>0</v>
      </c>
      <c r="Y21" s="239">
        <v>0</v>
      </c>
      <c r="Z21" s="239">
        <v>0</v>
      </c>
    </row>
    <row r="22" spans="1:26" x14ac:dyDescent="0.3">
      <c r="A22" s="318" t="s">
        <v>437</v>
      </c>
      <c r="B22" s="204">
        <v>0</v>
      </c>
      <c r="C22" s="204">
        <v>0</v>
      </c>
      <c r="D22" s="204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4">
        <v>0</v>
      </c>
      <c r="L22" s="204">
        <v>0</v>
      </c>
      <c r="M22" s="204">
        <v>0</v>
      </c>
      <c r="N22" s="204">
        <v>0</v>
      </c>
      <c r="O22" s="204">
        <v>0</v>
      </c>
      <c r="P22" s="204">
        <v>0</v>
      </c>
      <c r="Q22" s="204">
        <v>0</v>
      </c>
      <c r="R22" s="204">
        <v>0</v>
      </c>
      <c r="S22" s="239">
        <v>0</v>
      </c>
      <c r="T22" s="319" t="e">
        <v>#DIV/0!</v>
      </c>
      <c r="U22" s="239">
        <v>0</v>
      </c>
      <c r="V22" s="239">
        <v>0</v>
      </c>
      <c r="W22" s="239">
        <v>0</v>
      </c>
      <c r="X22" s="239">
        <v>0</v>
      </c>
      <c r="Y22" s="239">
        <v>0</v>
      </c>
      <c r="Z22" s="239">
        <v>0</v>
      </c>
    </row>
    <row r="23" spans="1:26" x14ac:dyDescent="0.3">
      <c r="A23" s="318" t="s">
        <v>438</v>
      </c>
      <c r="B23" s="204">
        <v>0</v>
      </c>
      <c r="C23" s="204">
        <v>0</v>
      </c>
      <c r="D23" s="204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4">
        <v>0</v>
      </c>
      <c r="L23" s="204">
        <v>0</v>
      </c>
      <c r="M23" s="204">
        <v>0</v>
      </c>
      <c r="N23" s="204">
        <v>0</v>
      </c>
      <c r="O23" s="204">
        <v>0</v>
      </c>
      <c r="P23" s="204">
        <v>0</v>
      </c>
      <c r="Q23" s="204">
        <v>0</v>
      </c>
      <c r="R23" s="204">
        <v>0</v>
      </c>
      <c r="S23" s="239">
        <v>0</v>
      </c>
      <c r="T23" s="319" t="e">
        <v>#DIV/0!</v>
      </c>
      <c r="U23" s="239">
        <v>0</v>
      </c>
      <c r="V23" s="239">
        <v>0</v>
      </c>
      <c r="W23" s="239">
        <v>0</v>
      </c>
      <c r="X23" s="239">
        <v>0</v>
      </c>
      <c r="Y23" s="239">
        <v>0</v>
      </c>
      <c r="Z23" s="239">
        <v>0</v>
      </c>
    </row>
    <row r="24" spans="1:26" x14ac:dyDescent="0.3">
      <c r="A24" s="318" t="s">
        <v>439</v>
      </c>
      <c r="B24" s="204">
        <v>0</v>
      </c>
      <c r="C24" s="204">
        <v>0</v>
      </c>
      <c r="D24" s="204">
        <v>0</v>
      </c>
      <c r="E24" s="204">
        <v>0</v>
      </c>
      <c r="F24" s="204">
        <v>0</v>
      </c>
      <c r="G24" s="204">
        <v>0</v>
      </c>
      <c r="H24" s="204">
        <v>0</v>
      </c>
      <c r="I24" s="204">
        <v>0</v>
      </c>
      <c r="J24" s="204">
        <v>0</v>
      </c>
      <c r="K24" s="204">
        <v>0</v>
      </c>
      <c r="L24" s="204">
        <v>0</v>
      </c>
      <c r="M24" s="204">
        <v>0</v>
      </c>
      <c r="N24" s="204">
        <v>0</v>
      </c>
      <c r="O24" s="204">
        <v>0</v>
      </c>
      <c r="P24" s="204">
        <v>0</v>
      </c>
      <c r="Q24" s="204">
        <v>0</v>
      </c>
      <c r="R24" s="204">
        <v>0</v>
      </c>
      <c r="S24" s="239">
        <v>0</v>
      </c>
      <c r="T24" s="319" t="e">
        <v>#DIV/0!</v>
      </c>
      <c r="U24" s="239">
        <v>0</v>
      </c>
      <c r="V24" s="239">
        <v>0</v>
      </c>
      <c r="W24" s="239">
        <v>0</v>
      </c>
      <c r="X24" s="239">
        <v>0</v>
      </c>
      <c r="Y24" s="239">
        <v>0</v>
      </c>
      <c r="Z24" s="239">
        <v>0</v>
      </c>
    </row>
    <row r="25" spans="1:26" x14ac:dyDescent="0.3">
      <c r="A25" s="318" t="s">
        <v>440</v>
      </c>
      <c r="B25" s="204">
        <v>0</v>
      </c>
      <c r="C25" s="204">
        <v>0</v>
      </c>
      <c r="D25" s="204">
        <v>0</v>
      </c>
      <c r="E25" s="204">
        <v>0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0</v>
      </c>
      <c r="L25" s="204">
        <v>0</v>
      </c>
      <c r="M25" s="204">
        <v>0</v>
      </c>
      <c r="N25" s="204">
        <v>0</v>
      </c>
      <c r="O25" s="204">
        <v>0</v>
      </c>
      <c r="P25" s="204">
        <v>0</v>
      </c>
      <c r="Q25" s="204">
        <v>0</v>
      </c>
      <c r="R25" s="204">
        <v>0</v>
      </c>
      <c r="S25" s="239">
        <v>0</v>
      </c>
      <c r="T25" s="319" t="e">
        <v>#DIV/0!</v>
      </c>
      <c r="U25" s="239">
        <v>0</v>
      </c>
      <c r="V25" s="239">
        <v>0</v>
      </c>
      <c r="W25" s="239">
        <v>0</v>
      </c>
      <c r="X25" s="239">
        <v>0</v>
      </c>
      <c r="Y25" s="239">
        <v>0</v>
      </c>
      <c r="Z25" s="239">
        <v>0</v>
      </c>
    </row>
    <row r="26" spans="1:26" x14ac:dyDescent="0.3">
      <c r="A26" s="318" t="s">
        <v>441</v>
      </c>
      <c r="B26" s="204">
        <v>0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04">
        <v>0</v>
      </c>
      <c r="I26" s="204">
        <v>0</v>
      </c>
      <c r="J26" s="204">
        <v>0</v>
      </c>
      <c r="K26" s="204">
        <v>0</v>
      </c>
      <c r="L26" s="204">
        <v>0</v>
      </c>
      <c r="M26" s="204">
        <v>0</v>
      </c>
      <c r="N26" s="204">
        <v>0</v>
      </c>
      <c r="O26" s="204">
        <v>0</v>
      </c>
      <c r="P26" s="204">
        <v>0</v>
      </c>
      <c r="Q26" s="204">
        <v>0</v>
      </c>
      <c r="R26" s="204">
        <v>0</v>
      </c>
      <c r="S26" s="239">
        <v>0</v>
      </c>
      <c r="T26" s="319" t="e">
        <v>#DIV/0!</v>
      </c>
      <c r="U26" s="239">
        <v>0</v>
      </c>
      <c r="V26" s="239">
        <v>0</v>
      </c>
      <c r="W26" s="239">
        <v>0</v>
      </c>
      <c r="X26" s="239">
        <v>0</v>
      </c>
      <c r="Y26" s="239">
        <v>0</v>
      </c>
      <c r="Z26" s="239">
        <v>0</v>
      </c>
    </row>
    <row r="27" spans="1:26" x14ac:dyDescent="0.3">
      <c r="A27" s="314" t="s">
        <v>442</v>
      </c>
      <c r="B27" s="315">
        <v>0</v>
      </c>
      <c r="C27" s="315">
        <v>0</v>
      </c>
      <c r="D27" s="315">
        <v>0</v>
      </c>
      <c r="E27" s="315">
        <v>0</v>
      </c>
      <c r="F27" s="315">
        <v>0</v>
      </c>
      <c r="G27" s="315">
        <v>0</v>
      </c>
      <c r="H27" s="315">
        <v>0</v>
      </c>
      <c r="I27" s="315">
        <v>0</v>
      </c>
      <c r="J27" s="315">
        <v>0</v>
      </c>
      <c r="K27" s="315">
        <v>0</v>
      </c>
      <c r="L27" s="315">
        <v>0</v>
      </c>
      <c r="M27" s="315">
        <v>0</v>
      </c>
      <c r="N27" s="315">
        <v>0</v>
      </c>
      <c r="O27" s="315">
        <v>0</v>
      </c>
      <c r="P27" s="315">
        <v>0</v>
      </c>
      <c r="Q27" s="315">
        <v>0</v>
      </c>
      <c r="R27" s="315">
        <v>0</v>
      </c>
      <c r="S27" s="316">
        <v>0</v>
      </c>
      <c r="T27" s="317" t="e">
        <v>#DIV/0!</v>
      </c>
      <c r="U27" s="316">
        <v>0</v>
      </c>
      <c r="V27" s="316">
        <v>0</v>
      </c>
      <c r="W27" s="316">
        <v>0</v>
      </c>
      <c r="X27" s="316">
        <v>0</v>
      </c>
      <c r="Y27" s="316">
        <v>0</v>
      </c>
      <c r="Z27" s="316">
        <v>0</v>
      </c>
    </row>
    <row r="28" spans="1:26" x14ac:dyDescent="0.3">
      <c r="A28" s="318" t="s">
        <v>443</v>
      </c>
      <c r="B28" s="204">
        <v>0</v>
      </c>
      <c r="C28" s="204">
        <v>0</v>
      </c>
      <c r="D28" s="204">
        <v>0</v>
      </c>
      <c r="E28" s="204">
        <v>0</v>
      </c>
      <c r="F28" s="204">
        <v>0</v>
      </c>
      <c r="G28" s="204">
        <v>0</v>
      </c>
      <c r="H28" s="204">
        <v>0</v>
      </c>
      <c r="I28" s="204">
        <v>0</v>
      </c>
      <c r="J28" s="204">
        <v>0</v>
      </c>
      <c r="K28" s="204">
        <v>0</v>
      </c>
      <c r="L28" s="204">
        <v>0</v>
      </c>
      <c r="M28" s="204">
        <v>0</v>
      </c>
      <c r="N28" s="204">
        <v>0</v>
      </c>
      <c r="O28" s="204">
        <v>0</v>
      </c>
      <c r="P28" s="204">
        <v>0</v>
      </c>
      <c r="Q28" s="204">
        <v>0</v>
      </c>
      <c r="R28" s="204">
        <v>0</v>
      </c>
      <c r="S28" s="239">
        <v>0</v>
      </c>
      <c r="T28" s="319" t="e">
        <v>#DIV/0!</v>
      </c>
      <c r="U28" s="239">
        <v>0</v>
      </c>
      <c r="V28" s="239">
        <v>0</v>
      </c>
      <c r="W28" s="239">
        <v>0</v>
      </c>
      <c r="X28" s="239">
        <v>0</v>
      </c>
      <c r="Y28" s="239">
        <v>0</v>
      </c>
      <c r="Z28" s="239">
        <v>0</v>
      </c>
    </row>
    <row r="29" spans="1:26" x14ac:dyDescent="0.3">
      <c r="A29" s="318" t="s">
        <v>444</v>
      </c>
      <c r="B29" s="204">
        <v>0</v>
      </c>
      <c r="C29" s="204">
        <v>0</v>
      </c>
      <c r="D29" s="204">
        <v>0</v>
      </c>
      <c r="E29" s="204">
        <v>0</v>
      </c>
      <c r="F29" s="204">
        <v>0</v>
      </c>
      <c r="G29" s="204">
        <v>0</v>
      </c>
      <c r="H29" s="204">
        <v>0</v>
      </c>
      <c r="I29" s="204">
        <v>0</v>
      </c>
      <c r="J29" s="204">
        <v>0</v>
      </c>
      <c r="K29" s="204">
        <v>0</v>
      </c>
      <c r="L29" s="204">
        <v>0</v>
      </c>
      <c r="M29" s="204">
        <v>0</v>
      </c>
      <c r="N29" s="204">
        <v>0</v>
      </c>
      <c r="O29" s="204">
        <v>0</v>
      </c>
      <c r="P29" s="204">
        <v>0</v>
      </c>
      <c r="Q29" s="204">
        <v>0</v>
      </c>
      <c r="R29" s="204">
        <v>0</v>
      </c>
      <c r="S29" s="239">
        <v>0</v>
      </c>
      <c r="T29" s="319" t="e">
        <v>#DIV/0!</v>
      </c>
      <c r="U29" s="239">
        <v>0</v>
      </c>
      <c r="V29" s="239">
        <v>0</v>
      </c>
      <c r="W29" s="239">
        <v>0</v>
      </c>
      <c r="X29" s="239">
        <v>0</v>
      </c>
      <c r="Y29" s="239">
        <v>0</v>
      </c>
      <c r="Z29" s="239">
        <v>0</v>
      </c>
    </row>
    <row r="30" spans="1:26" x14ac:dyDescent="0.3">
      <c r="A30" s="318" t="s">
        <v>445</v>
      </c>
      <c r="B30" s="204">
        <v>0</v>
      </c>
      <c r="C30" s="204">
        <v>0</v>
      </c>
      <c r="D30" s="204">
        <v>0</v>
      </c>
      <c r="E30" s="204">
        <v>0</v>
      </c>
      <c r="F30" s="204">
        <v>0</v>
      </c>
      <c r="G30" s="204">
        <v>0</v>
      </c>
      <c r="H30" s="204">
        <v>0</v>
      </c>
      <c r="I30" s="204">
        <v>0</v>
      </c>
      <c r="J30" s="204">
        <v>0</v>
      </c>
      <c r="K30" s="204">
        <v>0</v>
      </c>
      <c r="L30" s="204">
        <v>0</v>
      </c>
      <c r="M30" s="204">
        <v>0</v>
      </c>
      <c r="N30" s="204">
        <v>0</v>
      </c>
      <c r="O30" s="204">
        <v>0</v>
      </c>
      <c r="P30" s="204">
        <v>0</v>
      </c>
      <c r="Q30" s="204">
        <v>0</v>
      </c>
      <c r="R30" s="204">
        <v>0</v>
      </c>
      <c r="S30" s="239">
        <v>0</v>
      </c>
      <c r="T30" s="319" t="e">
        <v>#DIV/0!</v>
      </c>
      <c r="U30" s="239">
        <v>0</v>
      </c>
      <c r="V30" s="239">
        <v>0</v>
      </c>
      <c r="W30" s="239">
        <v>0</v>
      </c>
      <c r="X30" s="239">
        <v>0</v>
      </c>
      <c r="Y30" s="239">
        <v>0</v>
      </c>
      <c r="Z30" s="239">
        <v>0</v>
      </c>
    </row>
    <row r="31" spans="1:26" x14ac:dyDescent="0.3">
      <c r="A31" s="318" t="s">
        <v>446</v>
      </c>
      <c r="B31" s="204">
        <v>0</v>
      </c>
      <c r="C31" s="204">
        <v>0</v>
      </c>
      <c r="D31" s="204">
        <v>0</v>
      </c>
      <c r="E31" s="204">
        <v>0</v>
      </c>
      <c r="F31" s="204">
        <v>0</v>
      </c>
      <c r="G31" s="204">
        <v>0</v>
      </c>
      <c r="H31" s="204">
        <v>0</v>
      </c>
      <c r="I31" s="204">
        <v>0</v>
      </c>
      <c r="J31" s="204">
        <v>0</v>
      </c>
      <c r="K31" s="204">
        <v>0</v>
      </c>
      <c r="L31" s="204">
        <v>0</v>
      </c>
      <c r="M31" s="204">
        <v>0</v>
      </c>
      <c r="N31" s="204">
        <v>0</v>
      </c>
      <c r="O31" s="204">
        <v>0</v>
      </c>
      <c r="P31" s="204">
        <v>0</v>
      </c>
      <c r="Q31" s="204">
        <v>0</v>
      </c>
      <c r="R31" s="204">
        <v>0</v>
      </c>
      <c r="S31" s="239">
        <v>0</v>
      </c>
      <c r="T31" s="319" t="e">
        <v>#DIV/0!</v>
      </c>
      <c r="U31" s="239">
        <v>0</v>
      </c>
      <c r="V31" s="239">
        <v>0</v>
      </c>
      <c r="W31" s="239">
        <v>0</v>
      </c>
      <c r="X31" s="239">
        <v>0</v>
      </c>
      <c r="Y31" s="239">
        <v>0</v>
      </c>
      <c r="Z31" s="239">
        <v>0</v>
      </c>
    </row>
    <row r="32" spans="1:26" x14ac:dyDescent="0.3">
      <c r="A32" s="318" t="s">
        <v>447</v>
      </c>
      <c r="B32" s="204">
        <v>0</v>
      </c>
      <c r="C32" s="204">
        <v>0</v>
      </c>
      <c r="D32" s="204">
        <v>0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0</v>
      </c>
      <c r="L32" s="204">
        <v>0</v>
      </c>
      <c r="M32" s="204">
        <v>0</v>
      </c>
      <c r="N32" s="204">
        <v>0</v>
      </c>
      <c r="O32" s="204">
        <v>0</v>
      </c>
      <c r="P32" s="204">
        <v>0</v>
      </c>
      <c r="Q32" s="204">
        <v>0</v>
      </c>
      <c r="R32" s="204">
        <v>0</v>
      </c>
      <c r="S32" s="239">
        <v>0</v>
      </c>
      <c r="T32" s="319" t="e">
        <v>#DIV/0!</v>
      </c>
      <c r="U32" s="239">
        <v>0</v>
      </c>
      <c r="V32" s="239">
        <v>0</v>
      </c>
      <c r="W32" s="239">
        <v>0</v>
      </c>
      <c r="X32" s="239">
        <v>0</v>
      </c>
      <c r="Y32" s="239">
        <v>0</v>
      </c>
      <c r="Z32" s="239">
        <v>0</v>
      </c>
    </row>
    <row r="33" spans="1:26" x14ac:dyDescent="0.3">
      <c r="A33" s="318" t="s">
        <v>448</v>
      </c>
      <c r="B33" s="204">
        <v>0</v>
      </c>
      <c r="C33" s="204">
        <v>0</v>
      </c>
      <c r="D33" s="204">
        <v>0</v>
      </c>
      <c r="E33" s="204">
        <v>0</v>
      </c>
      <c r="F33" s="204">
        <v>0</v>
      </c>
      <c r="G33" s="204">
        <v>0</v>
      </c>
      <c r="H33" s="204">
        <v>0</v>
      </c>
      <c r="I33" s="204">
        <v>0</v>
      </c>
      <c r="J33" s="204">
        <v>0</v>
      </c>
      <c r="K33" s="204">
        <v>0</v>
      </c>
      <c r="L33" s="204">
        <v>0</v>
      </c>
      <c r="M33" s="204">
        <v>0</v>
      </c>
      <c r="N33" s="204">
        <v>0</v>
      </c>
      <c r="O33" s="204">
        <v>0</v>
      </c>
      <c r="P33" s="204">
        <v>0</v>
      </c>
      <c r="Q33" s="204">
        <v>0</v>
      </c>
      <c r="R33" s="204">
        <v>0</v>
      </c>
      <c r="S33" s="239">
        <v>0</v>
      </c>
      <c r="T33" s="319" t="e">
        <v>#DIV/0!</v>
      </c>
      <c r="U33" s="239">
        <v>0</v>
      </c>
      <c r="V33" s="239">
        <v>0</v>
      </c>
      <c r="W33" s="239">
        <v>0</v>
      </c>
      <c r="X33" s="239">
        <v>0</v>
      </c>
      <c r="Y33" s="239">
        <v>0</v>
      </c>
      <c r="Z33" s="239">
        <v>0</v>
      </c>
    </row>
    <row r="34" spans="1:26" x14ac:dyDescent="0.3">
      <c r="A34" s="318" t="s">
        <v>449</v>
      </c>
      <c r="B34" s="204">
        <v>0</v>
      </c>
      <c r="C34" s="204">
        <v>0</v>
      </c>
      <c r="D34" s="204">
        <v>0</v>
      </c>
      <c r="E34" s="204">
        <v>0</v>
      </c>
      <c r="F34" s="204">
        <v>0</v>
      </c>
      <c r="G34" s="204">
        <v>0</v>
      </c>
      <c r="H34" s="204">
        <v>0</v>
      </c>
      <c r="I34" s="204">
        <v>0</v>
      </c>
      <c r="J34" s="204">
        <v>0</v>
      </c>
      <c r="K34" s="204">
        <v>0</v>
      </c>
      <c r="L34" s="204">
        <v>0</v>
      </c>
      <c r="M34" s="204">
        <v>0</v>
      </c>
      <c r="N34" s="204">
        <v>0</v>
      </c>
      <c r="O34" s="204">
        <v>0</v>
      </c>
      <c r="P34" s="204">
        <v>0</v>
      </c>
      <c r="Q34" s="204">
        <v>0</v>
      </c>
      <c r="R34" s="204">
        <v>0</v>
      </c>
      <c r="S34" s="239">
        <v>0</v>
      </c>
      <c r="T34" s="319" t="e">
        <v>#DIV/0!</v>
      </c>
      <c r="U34" s="239">
        <v>0</v>
      </c>
      <c r="V34" s="239">
        <v>0</v>
      </c>
      <c r="W34" s="239">
        <v>0</v>
      </c>
      <c r="X34" s="239">
        <v>0</v>
      </c>
      <c r="Y34" s="239">
        <v>0</v>
      </c>
      <c r="Z34" s="239">
        <v>0</v>
      </c>
    </row>
    <row r="35" spans="1:26" x14ac:dyDescent="0.3">
      <c r="A35" s="318" t="s">
        <v>450</v>
      </c>
      <c r="B35" s="204">
        <v>0</v>
      </c>
      <c r="C35" s="204">
        <v>0</v>
      </c>
      <c r="D35" s="204">
        <v>0</v>
      </c>
      <c r="E35" s="204">
        <v>0</v>
      </c>
      <c r="F35" s="204">
        <v>0</v>
      </c>
      <c r="G35" s="204">
        <v>0</v>
      </c>
      <c r="H35" s="204">
        <v>0</v>
      </c>
      <c r="I35" s="204">
        <v>0</v>
      </c>
      <c r="J35" s="204">
        <v>0</v>
      </c>
      <c r="K35" s="204">
        <v>0</v>
      </c>
      <c r="L35" s="204">
        <v>0</v>
      </c>
      <c r="M35" s="204">
        <v>0</v>
      </c>
      <c r="N35" s="204">
        <v>0</v>
      </c>
      <c r="O35" s="204">
        <v>0</v>
      </c>
      <c r="P35" s="204">
        <v>0</v>
      </c>
      <c r="Q35" s="204">
        <v>0</v>
      </c>
      <c r="R35" s="204">
        <v>0</v>
      </c>
      <c r="S35" s="239">
        <v>0</v>
      </c>
      <c r="T35" s="319" t="e">
        <v>#DIV/0!</v>
      </c>
      <c r="U35" s="239">
        <v>0</v>
      </c>
      <c r="V35" s="239">
        <v>0</v>
      </c>
      <c r="W35" s="239">
        <v>0</v>
      </c>
      <c r="X35" s="239">
        <v>0</v>
      </c>
      <c r="Y35" s="239">
        <v>0</v>
      </c>
      <c r="Z35" s="239">
        <v>0</v>
      </c>
    </row>
    <row r="36" spans="1:26" x14ac:dyDescent="0.3">
      <c r="A36" s="318" t="s">
        <v>451</v>
      </c>
      <c r="B36" s="204">
        <v>0</v>
      </c>
      <c r="C36" s="204">
        <v>0</v>
      </c>
      <c r="D36" s="204">
        <v>0</v>
      </c>
      <c r="E36" s="204">
        <v>0</v>
      </c>
      <c r="F36" s="204">
        <v>0</v>
      </c>
      <c r="G36" s="204">
        <v>0</v>
      </c>
      <c r="H36" s="204">
        <v>0</v>
      </c>
      <c r="I36" s="204">
        <v>0</v>
      </c>
      <c r="J36" s="204">
        <v>0</v>
      </c>
      <c r="K36" s="204">
        <v>0</v>
      </c>
      <c r="L36" s="204">
        <v>0</v>
      </c>
      <c r="M36" s="204">
        <v>0</v>
      </c>
      <c r="N36" s="204">
        <v>0</v>
      </c>
      <c r="O36" s="204">
        <v>0</v>
      </c>
      <c r="P36" s="204">
        <v>0</v>
      </c>
      <c r="Q36" s="204">
        <v>0</v>
      </c>
      <c r="R36" s="204">
        <v>0</v>
      </c>
      <c r="S36" s="239">
        <v>0</v>
      </c>
      <c r="T36" s="319" t="e">
        <v>#DIV/0!</v>
      </c>
      <c r="U36" s="239">
        <v>0</v>
      </c>
      <c r="V36" s="239">
        <v>0</v>
      </c>
      <c r="W36" s="239">
        <v>0</v>
      </c>
      <c r="X36" s="239">
        <v>0</v>
      </c>
      <c r="Y36" s="239">
        <v>0</v>
      </c>
      <c r="Z36" s="239">
        <v>0</v>
      </c>
    </row>
    <row r="37" spans="1:26" x14ac:dyDescent="0.3">
      <c r="A37" s="314" t="s">
        <v>452</v>
      </c>
      <c r="B37" s="320">
        <v>0</v>
      </c>
      <c r="C37" s="320">
        <v>0</v>
      </c>
      <c r="D37" s="320">
        <v>0</v>
      </c>
      <c r="E37" s="320">
        <v>0</v>
      </c>
      <c r="F37" s="320">
        <v>0</v>
      </c>
      <c r="G37" s="320">
        <v>0</v>
      </c>
      <c r="H37" s="320">
        <v>0</v>
      </c>
      <c r="I37" s="320">
        <v>0</v>
      </c>
      <c r="J37" s="320">
        <v>0</v>
      </c>
      <c r="K37" s="320">
        <v>0</v>
      </c>
      <c r="L37" s="320">
        <v>0</v>
      </c>
      <c r="M37" s="320">
        <v>0</v>
      </c>
      <c r="N37" s="320">
        <v>0</v>
      </c>
      <c r="O37" s="320">
        <v>0</v>
      </c>
      <c r="P37" s="320">
        <v>0</v>
      </c>
      <c r="Q37" s="320">
        <v>0</v>
      </c>
      <c r="R37" s="320">
        <v>0</v>
      </c>
      <c r="S37" s="316">
        <v>0</v>
      </c>
      <c r="T37" s="317" t="e">
        <v>#DIV/0!</v>
      </c>
      <c r="U37" s="316">
        <v>0</v>
      </c>
      <c r="V37" s="316">
        <v>0</v>
      </c>
      <c r="W37" s="316">
        <v>0</v>
      </c>
      <c r="X37" s="316">
        <v>0</v>
      </c>
      <c r="Y37" s="316">
        <v>0</v>
      </c>
      <c r="Z37" s="316">
        <v>0</v>
      </c>
    </row>
    <row r="38" spans="1:26" x14ac:dyDescent="0.3">
      <c r="A38" s="314" t="s">
        <v>453</v>
      </c>
      <c r="B38" s="320">
        <v>0</v>
      </c>
      <c r="C38" s="320">
        <v>0</v>
      </c>
      <c r="D38" s="320">
        <v>0</v>
      </c>
      <c r="E38" s="320">
        <v>0</v>
      </c>
      <c r="F38" s="320">
        <v>0</v>
      </c>
      <c r="G38" s="320">
        <v>0</v>
      </c>
      <c r="H38" s="320">
        <v>0</v>
      </c>
      <c r="I38" s="320">
        <v>0</v>
      </c>
      <c r="J38" s="320">
        <v>0</v>
      </c>
      <c r="K38" s="320">
        <v>0</v>
      </c>
      <c r="L38" s="320">
        <v>0</v>
      </c>
      <c r="M38" s="320">
        <v>0</v>
      </c>
      <c r="N38" s="320">
        <v>0</v>
      </c>
      <c r="O38" s="320">
        <v>0</v>
      </c>
      <c r="P38" s="320">
        <v>0</v>
      </c>
      <c r="Q38" s="320">
        <v>0</v>
      </c>
      <c r="R38" s="320">
        <v>0</v>
      </c>
      <c r="S38" s="316">
        <v>0</v>
      </c>
      <c r="T38" s="317" t="e">
        <v>#DIV/0!</v>
      </c>
      <c r="U38" s="316">
        <v>0</v>
      </c>
      <c r="V38" s="316">
        <v>0</v>
      </c>
      <c r="W38" s="316">
        <v>0</v>
      </c>
      <c r="X38" s="316">
        <v>0</v>
      </c>
      <c r="Y38" s="316">
        <v>0</v>
      </c>
      <c r="Z38" s="316">
        <v>0</v>
      </c>
    </row>
    <row r="39" spans="1:26" x14ac:dyDescent="0.3">
      <c r="A39" s="308" t="s">
        <v>454</v>
      </c>
      <c r="B39" s="309">
        <v>50880</v>
      </c>
      <c r="C39" s="309">
        <v>60329</v>
      </c>
      <c r="D39" s="309">
        <v>60329</v>
      </c>
      <c r="E39" s="309">
        <v>54781</v>
      </c>
      <c r="F39" s="309">
        <v>54781</v>
      </c>
      <c r="G39" s="309">
        <v>0</v>
      </c>
      <c r="H39" s="309">
        <v>0</v>
      </c>
      <c r="I39" s="309">
        <v>0</v>
      </c>
      <c r="J39" s="309">
        <v>5289</v>
      </c>
      <c r="K39" s="309">
        <v>0</v>
      </c>
      <c r="L39" s="309">
        <v>0</v>
      </c>
      <c r="M39" s="309">
        <v>0</v>
      </c>
      <c r="N39" s="309">
        <v>49492</v>
      </c>
      <c r="O39" s="309">
        <v>-1528</v>
      </c>
      <c r="P39" s="309">
        <v>0</v>
      </c>
      <c r="Q39" s="309">
        <v>0</v>
      </c>
      <c r="R39" s="309">
        <v>0</v>
      </c>
      <c r="S39" s="310">
        <v>53253</v>
      </c>
      <c r="T39" s="311">
        <v>0.88270980788675435</v>
      </c>
      <c r="U39" s="310">
        <v>7076</v>
      </c>
      <c r="V39" s="310">
        <v>0</v>
      </c>
      <c r="W39" s="310">
        <v>5548</v>
      </c>
      <c r="X39" s="310">
        <v>5548</v>
      </c>
      <c r="Y39" s="310">
        <v>0</v>
      </c>
      <c r="Z39" s="310">
        <v>1528</v>
      </c>
    </row>
    <row r="40" spans="1:26" x14ac:dyDescent="0.3">
      <c r="A40" s="314" t="s">
        <v>455</v>
      </c>
      <c r="B40" s="320">
        <v>0</v>
      </c>
      <c r="C40" s="320">
        <v>0</v>
      </c>
      <c r="D40" s="320">
        <v>0</v>
      </c>
      <c r="E40" s="320">
        <v>0</v>
      </c>
      <c r="F40" s="320">
        <v>0</v>
      </c>
      <c r="G40" s="320">
        <v>0</v>
      </c>
      <c r="H40" s="320">
        <v>0</v>
      </c>
      <c r="I40" s="320">
        <v>0</v>
      </c>
      <c r="J40" s="320">
        <v>0</v>
      </c>
      <c r="K40" s="320">
        <v>0</v>
      </c>
      <c r="L40" s="320">
        <v>0</v>
      </c>
      <c r="M40" s="320">
        <v>0</v>
      </c>
      <c r="N40" s="320">
        <v>0</v>
      </c>
      <c r="O40" s="320">
        <v>0</v>
      </c>
      <c r="P40" s="320">
        <v>0</v>
      </c>
      <c r="Q40" s="320">
        <v>0</v>
      </c>
      <c r="R40" s="320">
        <v>0</v>
      </c>
      <c r="S40" s="316">
        <v>0</v>
      </c>
      <c r="T40" s="317" t="e">
        <v>#DIV/0!</v>
      </c>
      <c r="U40" s="316">
        <v>0</v>
      </c>
      <c r="V40" s="316">
        <v>0</v>
      </c>
      <c r="W40" s="316">
        <v>0</v>
      </c>
      <c r="X40" s="316">
        <v>0</v>
      </c>
      <c r="Y40" s="316">
        <v>0</v>
      </c>
      <c r="Z40" s="316">
        <v>0</v>
      </c>
    </row>
    <row r="41" spans="1:26" x14ac:dyDescent="0.3">
      <c r="A41" s="314" t="s">
        <v>456</v>
      </c>
      <c r="B41" s="320">
        <v>0</v>
      </c>
      <c r="C41" s="320">
        <v>0</v>
      </c>
      <c r="D41" s="320">
        <v>0</v>
      </c>
      <c r="E41" s="320">
        <v>0</v>
      </c>
      <c r="F41" s="320">
        <v>0</v>
      </c>
      <c r="G41" s="320">
        <v>0</v>
      </c>
      <c r="H41" s="320">
        <v>0</v>
      </c>
      <c r="I41" s="320">
        <v>0</v>
      </c>
      <c r="J41" s="320">
        <v>0</v>
      </c>
      <c r="K41" s="320">
        <v>0</v>
      </c>
      <c r="L41" s="320">
        <v>0</v>
      </c>
      <c r="M41" s="320">
        <v>0</v>
      </c>
      <c r="N41" s="320">
        <v>0</v>
      </c>
      <c r="O41" s="320">
        <v>0</v>
      </c>
      <c r="P41" s="320">
        <v>0</v>
      </c>
      <c r="Q41" s="320">
        <v>0</v>
      </c>
      <c r="R41" s="320">
        <v>0</v>
      </c>
      <c r="S41" s="316">
        <v>0</v>
      </c>
      <c r="T41" s="317" t="e">
        <v>#DIV/0!</v>
      </c>
      <c r="U41" s="316">
        <v>0</v>
      </c>
      <c r="V41" s="316">
        <v>0</v>
      </c>
      <c r="W41" s="316">
        <v>0</v>
      </c>
      <c r="X41" s="316">
        <v>0</v>
      </c>
      <c r="Y41" s="316">
        <v>0</v>
      </c>
      <c r="Z41" s="316">
        <v>0</v>
      </c>
    </row>
    <row r="42" spans="1:26" x14ac:dyDescent="0.3">
      <c r="A42" s="314" t="s">
        <v>457</v>
      </c>
      <c r="B42" s="315">
        <v>0</v>
      </c>
      <c r="C42" s="315">
        <v>0</v>
      </c>
      <c r="D42" s="315">
        <v>0</v>
      </c>
      <c r="E42" s="315">
        <v>0</v>
      </c>
      <c r="F42" s="315">
        <v>0</v>
      </c>
      <c r="G42" s="315">
        <v>0</v>
      </c>
      <c r="H42" s="315">
        <v>0</v>
      </c>
      <c r="I42" s="315">
        <v>0</v>
      </c>
      <c r="J42" s="315">
        <v>0</v>
      </c>
      <c r="K42" s="315">
        <v>0</v>
      </c>
      <c r="L42" s="315">
        <v>0</v>
      </c>
      <c r="M42" s="315">
        <v>0</v>
      </c>
      <c r="N42" s="315">
        <v>0</v>
      </c>
      <c r="O42" s="315">
        <v>0</v>
      </c>
      <c r="P42" s="315">
        <v>0</v>
      </c>
      <c r="Q42" s="315">
        <v>0</v>
      </c>
      <c r="R42" s="315">
        <v>0</v>
      </c>
      <c r="S42" s="316">
        <v>0</v>
      </c>
      <c r="T42" s="317" t="e">
        <v>#DIV/0!</v>
      </c>
      <c r="U42" s="316">
        <v>0</v>
      </c>
      <c r="V42" s="316">
        <v>0</v>
      </c>
      <c r="W42" s="316">
        <v>0</v>
      </c>
      <c r="X42" s="316">
        <v>0</v>
      </c>
      <c r="Y42" s="316">
        <v>0</v>
      </c>
      <c r="Z42" s="316">
        <v>0</v>
      </c>
    </row>
    <row r="43" spans="1:26" x14ac:dyDescent="0.3">
      <c r="A43" s="318" t="s">
        <v>458</v>
      </c>
      <c r="B43" s="204">
        <v>0</v>
      </c>
      <c r="C43" s="204">
        <v>0</v>
      </c>
      <c r="D43" s="204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04">
        <v>0</v>
      </c>
      <c r="L43" s="204">
        <v>0</v>
      </c>
      <c r="M43" s="204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39">
        <v>0</v>
      </c>
      <c r="T43" s="319" t="e">
        <v>#DIV/0!</v>
      </c>
      <c r="U43" s="239">
        <v>0</v>
      </c>
      <c r="V43" s="239">
        <v>0</v>
      </c>
      <c r="W43" s="239">
        <v>0</v>
      </c>
      <c r="X43" s="239">
        <v>0</v>
      </c>
      <c r="Y43" s="239">
        <v>0</v>
      </c>
      <c r="Z43" s="239">
        <v>0</v>
      </c>
    </row>
    <row r="44" spans="1:26" x14ac:dyDescent="0.3">
      <c r="A44" s="318" t="s">
        <v>459</v>
      </c>
      <c r="B44" s="204">
        <v>0</v>
      </c>
      <c r="C44" s="204">
        <v>0</v>
      </c>
      <c r="D44" s="204">
        <v>0</v>
      </c>
      <c r="E44" s="204">
        <v>0</v>
      </c>
      <c r="F44" s="204">
        <v>0</v>
      </c>
      <c r="G44" s="204">
        <v>0</v>
      </c>
      <c r="H44" s="204">
        <v>0</v>
      </c>
      <c r="I44" s="204">
        <v>0</v>
      </c>
      <c r="J44" s="204">
        <v>0</v>
      </c>
      <c r="K44" s="204">
        <v>0</v>
      </c>
      <c r="L44" s="204">
        <v>0</v>
      </c>
      <c r="M44" s="204">
        <v>0</v>
      </c>
      <c r="N44" s="204">
        <v>0</v>
      </c>
      <c r="O44" s="204">
        <v>0</v>
      </c>
      <c r="P44" s="204">
        <v>0</v>
      </c>
      <c r="Q44" s="204">
        <v>0</v>
      </c>
      <c r="R44" s="204">
        <v>0</v>
      </c>
      <c r="S44" s="239">
        <v>0</v>
      </c>
      <c r="T44" s="319" t="e">
        <v>#DIV/0!</v>
      </c>
      <c r="U44" s="239">
        <v>0</v>
      </c>
      <c r="V44" s="239">
        <v>0</v>
      </c>
      <c r="W44" s="239">
        <v>0</v>
      </c>
      <c r="X44" s="239">
        <v>0</v>
      </c>
      <c r="Y44" s="239">
        <v>0</v>
      </c>
      <c r="Z44" s="239">
        <v>0</v>
      </c>
    </row>
    <row r="45" spans="1:26" x14ac:dyDescent="0.3">
      <c r="A45" s="314" t="s">
        <v>460</v>
      </c>
      <c r="B45" s="315">
        <v>0</v>
      </c>
      <c r="C45" s="315">
        <v>0</v>
      </c>
      <c r="D45" s="315">
        <v>0</v>
      </c>
      <c r="E45" s="315">
        <v>0</v>
      </c>
      <c r="F45" s="315">
        <v>0</v>
      </c>
      <c r="G45" s="315">
        <v>0</v>
      </c>
      <c r="H45" s="315">
        <v>0</v>
      </c>
      <c r="I45" s="315">
        <v>0</v>
      </c>
      <c r="J45" s="315">
        <v>0</v>
      </c>
      <c r="K45" s="315">
        <v>0</v>
      </c>
      <c r="L45" s="315">
        <v>0</v>
      </c>
      <c r="M45" s="315">
        <v>0</v>
      </c>
      <c r="N45" s="315">
        <v>0</v>
      </c>
      <c r="O45" s="315">
        <v>0</v>
      </c>
      <c r="P45" s="315">
        <v>0</v>
      </c>
      <c r="Q45" s="315">
        <v>0</v>
      </c>
      <c r="R45" s="315">
        <v>0</v>
      </c>
      <c r="S45" s="316">
        <v>0</v>
      </c>
      <c r="T45" s="317" t="e">
        <v>#DIV/0!</v>
      </c>
      <c r="U45" s="316">
        <v>0</v>
      </c>
      <c r="V45" s="316">
        <v>0</v>
      </c>
      <c r="W45" s="316">
        <v>0</v>
      </c>
      <c r="X45" s="316">
        <v>0</v>
      </c>
      <c r="Y45" s="316">
        <v>0</v>
      </c>
      <c r="Z45" s="316">
        <v>0</v>
      </c>
    </row>
    <row r="46" spans="1:26" x14ac:dyDescent="0.3">
      <c r="A46" s="318" t="s">
        <v>461</v>
      </c>
      <c r="B46" s="204">
        <v>0</v>
      </c>
      <c r="C46" s="204">
        <v>0</v>
      </c>
      <c r="D46" s="204">
        <v>0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4">
        <v>0</v>
      </c>
      <c r="L46" s="204">
        <v>0</v>
      </c>
      <c r="M46" s="204">
        <v>0</v>
      </c>
      <c r="N46" s="204">
        <v>0</v>
      </c>
      <c r="O46" s="204">
        <v>0</v>
      </c>
      <c r="P46" s="204">
        <v>0</v>
      </c>
      <c r="Q46" s="204">
        <v>0</v>
      </c>
      <c r="R46" s="204">
        <v>0</v>
      </c>
      <c r="S46" s="239">
        <v>0</v>
      </c>
      <c r="T46" s="319" t="e">
        <v>#DIV/0!</v>
      </c>
      <c r="U46" s="239">
        <v>0</v>
      </c>
      <c r="V46" s="239">
        <v>0</v>
      </c>
      <c r="W46" s="239">
        <v>0</v>
      </c>
      <c r="X46" s="239">
        <v>0</v>
      </c>
      <c r="Y46" s="239">
        <v>0</v>
      </c>
      <c r="Z46" s="239">
        <v>0</v>
      </c>
    </row>
    <row r="47" spans="1:26" x14ac:dyDescent="0.3">
      <c r="A47" s="318" t="s">
        <v>462</v>
      </c>
      <c r="B47" s="204">
        <v>0</v>
      </c>
      <c r="C47" s="204">
        <v>0</v>
      </c>
      <c r="D47" s="204">
        <v>0</v>
      </c>
      <c r="E47" s="204">
        <v>0</v>
      </c>
      <c r="F47" s="204">
        <v>0</v>
      </c>
      <c r="G47" s="204">
        <v>0</v>
      </c>
      <c r="H47" s="204">
        <v>0</v>
      </c>
      <c r="I47" s="204">
        <v>0</v>
      </c>
      <c r="J47" s="204">
        <v>0</v>
      </c>
      <c r="K47" s="204">
        <v>0</v>
      </c>
      <c r="L47" s="204">
        <v>0</v>
      </c>
      <c r="M47" s="204">
        <v>0</v>
      </c>
      <c r="N47" s="204">
        <v>0</v>
      </c>
      <c r="O47" s="204">
        <v>0</v>
      </c>
      <c r="P47" s="204">
        <v>0</v>
      </c>
      <c r="Q47" s="204">
        <v>0</v>
      </c>
      <c r="R47" s="204">
        <v>0</v>
      </c>
      <c r="S47" s="239">
        <v>0</v>
      </c>
      <c r="T47" s="319" t="e">
        <v>#DIV/0!</v>
      </c>
      <c r="U47" s="239">
        <v>0</v>
      </c>
      <c r="V47" s="239">
        <v>0</v>
      </c>
      <c r="W47" s="239">
        <v>0</v>
      </c>
      <c r="X47" s="239">
        <v>0</v>
      </c>
      <c r="Y47" s="239">
        <v>0</v>
      </c>
      <c r="Z47" s="239">
        <v>0</v>
      </c>
    </row>
    <row r="48" spans="1:26" x14ac:dyDescent="0.3">
      <c r="A48" s="318" t="s">
        <v>463</v>
      </c>
      <c r="B48" s="204">
        <v>0</v>
      </c>
      <c r="C48" s="204">
        <v>0</v>
      </c>
      <c r="D48" s="204">
        <v>0</v>
      </c>
      <c r="E48" s="204">
        <v>0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204">
        <v>0</v>
      </c>
      <c r="L48" s="204">
        <v>0</v>
      </c>
      <c r="M48" s="204">
        <v>0</v>
      </c>
      <c r="N48" s="204">
        <v>0</v>
      </c>
      <c r="O48" s="204">
        <v>0</v>
      </c>
      <c r="P48" s="204">
        <v>0</v>
      </c>
      <c r="Q48" s="204">
        <v>0</v>
      </c>
      <c r="R48" s="204">
        <v>0</v>
      </c>
      <c r="S48" s="239">
        <v>0</v>
      </c>
      <c r="T48" s="319" t="e">
        <v>#DIV/0!</v>
      </c>
      <c r="U48" s="239">
        <v>0</v>
      </c>
      <c r="V48" s="239">
        <v>0</v>
      </c>
      <c r="W48" s="239">
        <v>0</v>
      </c>
      <c r="X48" s="239">
        <v>0</v>
      </c>
      <c r="Y48" s="239">
        <v>0</v>
      </c>
      <c r="Z48" s="239">
        <v>0</v>
      </c>
    </row>
    <row r="49" spans="1:26" x14ac:dyDescent="0.3">
      <c r="A49" s="318" t="s">
        <v>464</v>
      </c>
      <c r="B49" s="204">
        <v>0</v>
      </c>
      <c r="C49" s="204">
        <v>0</v>
      </c>
      <c r="D49" s="204">
        <v>0</v>
      </c>
      <c r="E49" s="204">
        <v>0</v>
      </c>
      <c r="F49" s="204">
        <v>0</v>
      </c>
      <c r="G49" s="204">
        <v>0</v>
      </c>
      <c r="H49" s="204">
        <v>0</v>
      </c>
      <c r="I49" s="204">
        <v>0</v>
      </c>
      <c r="J49" s="204">
        <v>0</v>
      </c>
      <c r="K49" s="204">
        <v>0</v>
      </c>
      <c r="L49" s="204">
        <v>0</v>
      </c>
      <c r="M49" s="204">
        <v>0</v>
      </c>
      <c r="N49" s="204">
        <v>0</v>
      </c>
      <c r="O49" s="204">
        <v>0</v>
      </c>
      <c r="P49" s="204">
        <v>0</v>
      </c>
      <c r="Q49" s="204">
        <v>0</v>
      </c>
      <c r="R49" s="204">
        <v>0</v>
      </c>
      <c r="S49" s="239">
        <v>0</v>
      </c>
      <c r="T49" s="319" t="e">
        <v>#DIV/0!</v>
      </c>
      <c r="U49" s="239">
        <v>0</v>
      </c>
      <c r="V49" s="239">
        <v>0</v>
      </c>
      <c r="W49" s="239">
        <v>0</v>
      </c>
      <c r="X49" s="239">
        <v>0</v>
      </c>
      <c r="Y49" s="239">
        <v>0</v>
      </c>
      <c r="Z49" s="239">
        <v>0</v>
      </c>
    </row>
    <row r="50" spans="1:26" x14ac:dyDescent="0.3">
      <c r="A50" s="314" t="s">
        <v>465</v>
      </c>
      <c r="B50" s="315">
        <v>0</v>
      </c>
      <c r="C50" s="315">
        <v>0</v>
      </c>
      <c r="D50" s="315">
        <v>0</v>
      </c>
      <c r="E50" s="315">
        <v>0</v>
      </c>
      <c r="F50" s="315">
        <v>0</v>
      </c>
      <c r="G50" s="315">
        <v>0</v>
      </c>
      <c r="H50" s="315">
        <v>0</v>
      </c>
      <c r="I50" s="315">
        <v>0</v>
      </c>
      <c r="J50" s="315">
        <v>0</v>
      </c>
      <c r="K50" s="315">
        <v>0</v>
      </c>
      <c r="L50" s="315">
        <v>0</v>
      </c>
      <c r="M50" s="315">
        <v>0</v>
      </c>
      <c r="N50" s="315">
        <v>0</v>
      </c>
      <c r="O50" s="315">
        <v>0</v>
      </c>
      <c r="P50" s="315">
        <v>0</v>
      </c>
      <c r="Q50" s="315">
        <v>0</v>
      </c>
      <c r="R50" s="315">
        <v>0</v>
      </c>
      <c r="S50" s="316">
        <v>0</v>
      </c>
      <c r="T50" s="317" t="e">
        <v>#DIV/0!</v>
      </c>
      <c r="U50" s="316">
        <v>0</v>
      </c>
      <c r="V50" s="316">
        <v>0</v>
      </c>
      <c r="W50" s="316">
        <v>0</v>
      </c>
      <c r="X50" s="316">
        <v>0</v>
      </c>
      <c r="Y50" s="316">
        <v>0</v>
      </c>
      <c r="Z50" s="316">
        <v>0</v>
      </c>
    </row>
    <row r="51" spans="1:26" x14ac:dyDescent="0.3">
      <c r="A51" s="318" t="s">
        <v>466</v>
      </c>
      <c r="B51" s="204">
        <v>0</v>
      </c>
      <c r="C51" s="204">
        <v>0</v>
      </c>
      <c r="D51" s="204">
        <v>0</v>
      </c>
      <c r="E51" s="204">
        <v>0</v>
      </c>
      <c r="F51" s="204">
        <v>0</v>
      </c>
      <c r="G51" s="204">
        <v>0</v>
      </c>
      <c r="H51" s="204">
        <v>0</v>
      </c>
      <c r="I51" s="204">
        <v>0</v>
      </c>
      <c r="J51" s="204">
        <v>0</v>
      </c>
      <c r="K51" s="204">
        <v>0</v>
      </c>
      <c r="L51" s="204">
        <v>0</v>
      </c>
      <c r="M51" s="204">
        <v>0</v>
      </c>
      <c r="N51" s="204">
        <v>0</v>
      </c>
      <c r="O51" s="204">
        <v>0</v>
      </c>
      <c r="P51" s="204">
        <v>0</v>
      </c>
      <c r="Q51" s="204">
        <v>0</v>
      </c>
      <c r="R51" s="204">
        <v>0</v>
      </c>
      <c r="S51" s="239">
        <v>0</v>
      </c>
      <c r="T51" s="319" t="e">
        <v>#DIV/0!</v>
      </c>
      <c r="U51" s="239">
        <v>0</v>
      </c>
      <c r="V51" s="239">
        <v>0</v>
      </c>
      <c r="W51" s="239">
        <v>0</v>
      </c>
      <c r="X51" s="239">
        <v>0</v>
      </c>
      <c r="Y51" s="239">
        <v>0</v>
      </c>
      <c r="Z51" s="239">
        <v>0</v>
      </c>
    </row>
    <row r="52" spans="1:26" x14ac:dyDescent="0.3">
      <c r="A52" s="318" t="s">
        <v>467</v>
      </c>
      <c r="B52" s="204">
        <v>0</v>
      </c>
      <c r="C52" s="204">
        <v>0</v>
      </c>
      <c r="D52" s="204">
        <v>0</v>
      </c>
      <c r="E52" s="204">
        <v>0</v>
      </c>
      <c r="F52" s="204">
        <v>0</v>
      </c>
      <c r="G52" s="204">
        <v>0</v>
      </c>
      <c r="H52" s="204">
        <v>0</v>
      </c>
      <c r="I52" s="204">
        <v>0</v>
      </c>
      <c r="J52" s="204">
        <v>0</v>
      </c>
      <c r="K52" s="204">
        <v>0</v>
      </c>
      <c r="L52" s="204">
        <v>0</v>
      </c>
      <c r="M52" s="204">
        <v>0</v>
      </c>
      <c r="N52" s="204">
        <v>0</v>
      </c>
      <c r="O52" s="204">
        <v>0</v>
      </c>
      <c r="P52" s="204">
        <v>0</v>
      </c>
      <c r="Q52" s="204">
        <v>0</v>
      </c>
      <c r="R52" s="204">
        <v>0</v>
      </c>
      <c r="S52" s="239">
        <v>0</v>
      </c>
      <c r="T52" s="319" t="e">
        <v>#DIV/0!</v>
      </c>
      <c r="U52" s="239">
        <v>0</v>
      </c>
      <c r="V52" s="239">
        <v>0</v>
      </c>
      <c r="W52" s="239">
        <v>0</v>
      </c>
      <c r="X52" s="239">
        <v>0</v>
      </c>
      <c r="Y52" s="239">
        <v>0</v>
      </c>
      <c r="Z52" s="239">
        <v>0</v>
      </c>
    </row>
    <row r="53" spans="1:26" x14ac:dyDescent="0.3">
      <c r="A53" s="318" t="s">
        <v>468</v>
      </c>
      <c r="B53" s="204">
        <v>0</v>
      </c>
      <c r="C53" s="204">
        <v>0</v>
      </c>
      <c r="D53" s="204">
        <v>0</v>
      </c>
      <c r="E53" s="204">
        <v>0</v>
      </c>
      <c r="F53" s="204">
        <v>0</v>
      </c>
      <c r="G53" s="204">
        <v>0</v>
      </c>
      <c r="H53" s="204">
        <v>0</v>
      </c>
      <c r="I53" s="204">
        <v>0</v>
      </c>
      <c r="J53" s="204">
        <v>0</v>
      </c>
      <c r="K53" s="204">
        <v>0</v>
      </c>
      <c r="L53" s="204">
        <v>0</v>
      </c>
      <c r="M53" s="204">
        <v>0</v>
      </c>
      <c r="N53" s="204">
        <v>0</v>
      </c>
      <c r="O53" s="204">
        <v>0</v>
      </c>
      <c r="P53" s="204">
        <v>0</v>
      </c>
      <c r="Q53" s="204">
        <v>0</v>
      </c>
      <c r="R53" s="204">
        <v>0</v>
      </c>
      <c r="S53" s="239">
        <v>0</v>
      </c>
      <c r="T53" s="319" t="e">
        <v>#DIV/0!</v>
      </c>
      <c r="U53" s="239">
        <v>0</v>
      </c>
      <c r="V53" s="239">
        <v>0</v>
      </c>
      <c r="W53" s="239">
        <v>0</v>
      </c>
      <c r="X53" s="239">
        <v>0</v>
      </c>
      <c r="Y53" s="239">
        <v>0</v>
      </c>
      <c r="Z53" s="239">
        <v>0</v>
      </c>
    </row>
    <row r="54" spans="1:26" x14ac:dyDescent="0.3">
      <c r="A54" s="318" t="s">
        <v>469</v>
      </c>
      <c r="B54" s="204">
        <v>0</v>
      </c>
      <c r="C54" s="204">
        <v>0</v>
      </c>
      <c r="D54" s="204">
        <v>0</v>
      </c>
      <c r="E54" s="204">
        <v>0</v>
      </c>
      <c r="F54" s="204">
        <v>0</v>
      </c>
      <c r="G54" s="204">
        <v>0</v>
      </c>
      <c r="H54" s="204">
        <v>0</v>
      </c>
      <c r="I54" s="204">
        <v>0</v>
      </c>
      <c r="J54" s="204">
        <v>0</v>
      </c>
      <c r="K54" s="204">
        <v>0</v>
      </c>
      <c r="L54" s="204">
        <v>0</v>
      </c>
      <c r="M54" s="204">
        <v>0</v>
      </c>
      <c r="N54" s="204">
        <v>0</v>
      </c>
      <c r="O54" s="204">
        <v>0</v>
      </c>
      <c r="P54" s="204">
        <v>0</v>
      </c>
      <c r="Q54" s="204">
        <v>0</v>
      </c>
      <c r="R54" s="204">
        <v>0</v>
      </c>
      <c r="S54" s="239">
        <v>0</v>
      </c>
      <c r="T54" s="319" t="e">
        <v>#DIV/0!</v>
      </c>
      <c r="U54" s="239">
        <v>0</v>
      </c>
      <c r="V54" s="239">
        <v>0</v>
      </c>
      <c r="W54" s="239">
        <v>0</v>
      </c>
      <c r="X54" s="239">
        <v>0</v>
      </c>
      <c r="Y54" s="239">
        <v>0</v>
      </c>
      <c r="Z54" s="239">
        <v>0</v>
      </c>
    </row>
    <row r="55" spans="1:26" x14ac:dyDescent="0.3">
      <c r="A55" s="314" t="s">
        <v>470</v>
      </c>
      <c r="B55" s="320">
        <v>0</v>
      </c>
      <c r="C55" s="320">
        <v>0</v>
      </c>
      <c r="D55" s="320">
        <v>0</v>
      </c>
      <c r="E55" s="320">
        <v>0</v>
      </c>
      <c r="F55" s="320">
        <v>0</v>
      </c>
      <c r="G55" s="320">
        <v>0</v>
      </c>
      <c r="H55" s="320">
        <v>0</v>
      </c>
      <c r="I55" s="320">
        <v>0</v>
      </c>
      <c r="J55" s="320">
        <v>0</v>
      </c>
      <c r="K55" s="320">
        <v>0</v>
      </c>
      <c r="L55" s="320">
        <v>0</v>
      </c>
      <c r="M55" s="320">
        <v>0</v>
      </c>
      <c r="N55" s="320">
        <v>0</v>
      </c>
      <c r="O55" s="320">
        <v>0</v>
      </c>
      <c r="P55" s="320">
        <v>0</v>
      </c>
      <c r="Q55" s="320">
        <v>0</v>
      </c>
      <c r="R55" s="320">
        <v>0</v>
      </c>
      <c r="S55" s="316">
        <v>0</v>
      </c>
      <c r="T55" s="317" t="e">
        <v>#DIV/0!</v>
      </c>
      <c r="U55" s="316">
        <v>0</v>
      </c>
      <c r="V55" s="316">
        <v>0</v>
      </c>
      <c r="W55" s="316">
        <v>0</v>
      </c>
      <c r="X55" s="316">
        <v>0</v>
      </c>
      <c r="Y55" s="316">
        <v>0</v>
      </c>
      <c r="Z55" s="316">
        <v>0</v>
      </c>
    </row>
    <row r="56" spans="1:26" x14ac:dyDescent="0.3">
      <c r="A56" s="314" t="s">
        <v>471</v>
      </c>
      <c r="B56" s="320">
        <v>0</v>
      </c>
      <c r="C56" s="320">
        <v>0</v>
      </c>
      <c r="D56" s="320">
        <v>0</v>
      </c>
      <c r="E56" s="320">
        <v>0</v>
      </c>
      <c r="F56" s="320">
        <v>0</v>
      </c>
      <c r="G56" s="320">
        <v>0</v>
      </c>
      <c r="H56" s="320">
        <v>0</v>
      </c>
      <c r="I56" s="320">
        <v>0</v>
      </c>
      <c r="J56" s="320">
        <v>0</v>
      </c>
      <c r="K56" s="320">
        <v>0</v>
      </c>
      <c r="L56" s="320">
        <v>0</v>
      </c>
      <c r="M56" s="320">
        <v>0</v>
      </c>
      <c r="N56" s="320">
        <v>0</v>
      </c>
      <c r="O56" s="320">
        <v>0</v>
      </c>
      <c r="P56" s="320">
        <v>0</v>
      </c>
      <c r="Q56" s="320">
        <v>0</v>
      </c>
      <c r="R56" s="320">
        <v>0</v>
      </c>
      <c r="S56" s="316">
        <v>0</v>
      </c>
      <c r="T56" s="317" t="e">
        <v>#DIV/0!</v>
      </c>
      <c r="U56" s="316">
        <v>0</v>
      </c>
      <c r="V56" s="316">
        <v>0</v>
      </c>
      <c r="W56" s="316">
        <v>0</v>
      </c>
      <c r="X56" s="316">
        <v>0</v>
      </c>
      <c r="Y56" s="316">
        <v>0</v>
      </c>
      <c r="Z56" s="316">
        <v>0</v>
      </c>
    </row>
    <row r="57" spans="1:26" x14ac:dyDescent="0.3">
      <c r="A57" s="314" t="s">
        <v>472</v>
      </c>
      <c r="B57" s="320">
        <v>0</v>
      </c>
      <c r="C57" s="320">
        <v>0</v>
      </c>
      <c r="D57" s="320">
        <v>0</v>
      </c>
      <c r="E57" s="320">
        <v>0</v>
      </c>
      <c r="F57" s="320">
        <v>0</v>
      </c>
      <c r="G57" s="320">
        <v>0</v>
      </c>
      <c r="H57" s="320">
        <v>0</v>
      </c>
      <c r="I57" s="320">
        <v>0</v>
      </c>
      <c r="J57" s="320">
        <v>0</v>
      </c>
      <c r="K57" s="320">
        <v>0</v>
      </c>
      <c r="L57" s="320">
        <v>0</v>
      </c>
      <c r="M57" s="320">
        <v>0</v>
      </c>
      <c r="N57" s="320">
        <v>0</v>
      </c>
      <c r="O57" s="320">
        <v>0</v>
      </c>
      <c r="P57" s="320">
        <v>0</v>
      </c>
      <c r="Q57" s="320">
        <v>0</v>
      </c>
      <c r="R57" s="320">
        <v>0</v>
      </c>
      <c r="S57" s="316">
        <v>0</v>
      </c>
      <c r="T57" s="317" t="e">
        <v>#DIV/0!</v>
      </c>
      <c r="U57" s="316">
        <v>0</v>
      </c>
      <c r="V57" s="316">
        <v>0</v>
      </c>
      <c r="W57" s="316">
        <v>0</v>
      </c>
      <c r="X57" s="316">
        <v>0</v>
      </c>
      <c r="Y57" s="316">
        <v>0</v>
      </c>
      <c r="Z57" s="316">
        <v>0</v>
      </c>
    </row>
    <row r="58" spans="1:26" x14ac:dyDescent="0.3">
      <c r="A58" s="314" t="s">
        <v>473</v>
      </c>
      <c r="B58" s="320">
        <v>0</v>
      </c>
      <c r="C58" s="320">
        <v>0</v>
      </c>
      <c r="D58" s="320">
        <v>0</v>
      </c>
      <c r="E58" s="320">
        <v>0</v>
      </c>
      <c r="F58" s="320">
        <v>0</v>
      </c>
      <c r="G58" s="320">
        <v>0</v>
      </c>
      <c r="H58" s="320">
        <v>0</v>
      </c>
      <c r="I58" s="320">
        <v>0</v>
      </c>
      <c r="J58" s="320">
        <v>0</v>
      </c>
      <c r="K58" s="320">
        <v>0</v>
      </c>
      <c r="L58" s="320">
        <v>0</v>
      </c>
      <c r="M58" s="320">
        <v>0</v>
      </c>
      <c r="N58" s="320">
        <v>0</v>
      </c>
      <c r="O58" s="320">
        <v>0</v>
      </c>
      <c r="P58" s="320">
        <v>0</v>
      </c>
      <c r="Q58" s="320">
        <v>0</v>
      </c>
      <c r="R58" s="320">
        <v>0</v>
      </c>
      <c r="S58" s="316">
        <v>0</v>
      </c>
      <c r="T58" s="317" t="e">
        <v>#DIV/0!</v>
      </c>
      <c r="U58" s="316">
        <v>0</v>
      </c>
      <c r="V58" s="316">
        <v>0</v>
      </c>
      <c r="W58" s="316">
        <v>0</v>
      </c>
      <c r="X58" s="316">
        <v>0</v>
      </c>
      <c r="Y58" s="316">
        <v>0</v>
      </c>
      <c r="Z58" s="316">
        <v>0</v>
      </c>
    </row>
    <row r="59" spans="1:26" x14ac:dyDescent="0.3">
      <c r="A59" s="314" t="s">
        <v>474</v>
      </c>
      <c r="B59" s="315">
        <v>0</v>
      </c>
      <c r="C59" s="315">
        <v>0</v>
      </c>
      <c r="D59" s="315">
        <v>0</v>
      </c>
      <c r="E59" s="315">
        <v>0</v>
      </c>
      <c r="F59" s="315">
        <v>0</v>
      </c>
      <c r="G59" s="315">
        <v>0</v>
      </c>
      <c r="H59" s="315">
        <v>0</v>
      </c>
      <c r="I59" s="315">
        <v>0</v>
      </c>
      <c r="J59" s="315">
        <v>0</v>
      </c>
      <c r="K59" s="315">
        <v>0</v>
      </c>
      <c r="L59" s="315">
        <v>0</v>
      </c>
      <c r="M59" s="315">
        <v>0</v>
      </c>
      <c r="N59" s="315">
        <v>0</v>
      </c>
      <c r="O59" s="315">
        <v>0</v>
      </c>
      <c r="P59" s="315">
        <v>0</v>
      </c>
      <c r="Q59" s="315">
        <v>0</v>
      </c>
      <c r="R59" s="315">
        <v>0</v>
      </c>
      <c r="S59" s="316">
        <v>0</v>
      </c>
      <c r="T59" s="317" t="e">
        <v>#DIV/0!</v>
      </c>
      <c r="U59" s="316">
        <v>0</v>
      </c>
      <c r="V59" s="316">
        <v>0</v>
      </c>
      <c r="W59" s="316">
        <v>0</v>
      </c>
      <c r="X59" s="316">
        <v>0</v>
      </c>
      <c r="Y59" s="316">
        <v>0</v>
      </c>
      <c r="Z59" s="316">
        <v>0</v>
      </c>
    </row>
    <row r="60" spans="1:26" x14ac:dyDescent="0.3">
      <c r="A60" s="318" t="s">
        <v>475</v>
      </c>
      <c r="B60" s="204">
        <v>0</v>
      </c>
      <c r="C60" s="204">
        <v>0</v>
      </c>
      <c r="D60" s="204">
        <v>0</v>
      </c>
      <c r="E60" s="204">
        <v>0</v>
      </c>
      <c r="F60" s="204">
        <v>0</v>
      </c>
      <c r="G60" s="204">
        <v>0</v>
      </c>
      <c r="H60" s="204">
        <v>0</v>
      </c>
      <c r="I60" s="204">
        <v>0</v>
      </c>
      <c r="J60" s="204">
        <v>0</v>
      </c>
      <c r="K60" s="204">
        <v>0</v>
      </c>
      <c r="L60" s="204">
        <v>0</v>
      </c>
      <c r="M60" s="204">
        <v>0</v>
      </c>
      <c r="N60" s="204">
        <v>0</v>
      </c>
      <c r="O60" s="204">
        <v>0</v>
      </c>
      <c r="P60" s="204">
        <v>0</v>
      </c>
      <c r="Q60" s="204">
        <v>0</v>
      </c>
      <c r="R60" s="204">
        <v>0</v>
      </c>
      <c r="S60" s="239">
        <v>0</v>
      </c>
      <c r="T60" s="319" t="e">
        <v>#DIV/0!</v>
      </c>
      <c r="U60" s="239">
        <v>0</v>
      </c>
      <c r="V60" s="239">
        <v>0</v>
      </c>
      <c r="W60" s="239">
        <v>0</v>
      </c>
      <c r="X60" s="239">
        <v>0</v>
      </c>
      <c r="Y60" s="239">
        <v>0</v>
      </c>
      <c r="Z60" s="239">
        <v>0</v>
      </c>
    </row>
    <row r="61" spans="1:26" x14ac:dyDescent="0.3">
      <c r="A61" s="318" t="s">
        <v>476</v>
      </c>
      <c r="B61" s="204">
        <v>0</v>
      </c>
      <c r="C61" s="204">
        <v>0</v>
      </c>
      <c r="D61" s="204">
        <v>0</v>
      </c>
      <c r="E61" s="204">
        <v>0</v>
      </c>
      <c r="F61" s="204">
        <v>0</v>
      </c>
      <c r="G61" s="204">
        <v>0</v>
      </c>
      <c r="H61" s="204">
        <v>0</v>
      </c>
      <c r="I61" s="204">
        <v>0</v>
      </c>
      <c r="J61" s="204">
        <v>0</v>
      </c>
      <c r="K61" s="204">
        <v>0</v>
      </c>
      <c r="L61" s="204">
        <v>0</v>
      </c>
      <c r="M61" s="204">
        <v>0</v>
      </c>
      <c r="N61" s="204">
        <v>0</v>
      </c>
      <c r="O61" s="204">
        <v>0</v>
      </c>
      <c r="P61" s="204">
        <v>0</v>
      </c>
      <c r="Q61" s="204">
        <v>0</v>
      </c>
      <c r="R61" s="204">
        <v>0</v>
      </c>
      <c r="S61" s="239">
        <v>0</v>
      </c>
      <c r="T61" s="319" t="e">
        <v>#DIV/0!</v>
      </c>
      <c r="U61" s="239">
        <v>0</v>
      </c>
      <c r="V61" s="239">
        <v>0</v>
      </c>
      <c r="W61" s="239">
        <v>0</v>
      </c>
      <c r="X61" s="239">
        <v>0</v>
      </c>
      <c r="Y61" s="239">
        <v>0</v>
      </c>
      <c r="Z61" s="239">
        <v>0</v>
      </c>
    </row>
    <row r="62" spans="1:26" x14ac:dyDescent="0.3">
      <c r="A62" s="318" t="s">
        <v>477</v>
      </c>
      <c r="B62" s="204">
        <v>0</v>
      </c>
      <c r="C62" s="204">
        <v>0</v>
      </c>
      <c r="D62" s="204">
        <v>0</v>
      </c>
      <c r="E62" s="204">
        <v>0</v>
      </c>
      <c r="F62" s="204">
        <v>0</v>
      </c>
      <c r="G62" s="204">
        <v>0</v>
      </c>
      <c r="H62" s="204">
        <v>0</v>
      </c>
      <c r="I62" s="204">
        <v>0</v>
      </c>
      <c r="J62" s="204">
        <v>0</v>
      </c>
      <c r="K62" s="204">
        <v>0</v>
      </c>
      <c r="L62" s="204">
        <v>0</v>
      </c>
      <c r="M62" s="204">
        <v>0</v>
      </c>
      <c r="N62" s="204">
        <v>0</v>
      </c>
      <c r="O62" s="204">
        <v>0</v>
      </c>
      <c r="P62" s="204">
        <v>0</v>
      </c>
      <c r="Q62" s="204">
        <v>0</v>
      </c>
      <c r="R62" s="204">
        <v>0</v>
      </c>
      <c r="S62" s="239">
        <v>0</v>
      </c>
      <c r="T62" s="319" t="e">
        <v>#DIV/0!</v>
      </c>
      <c r="U62" s="239">
        <v>0</v>
      </c>
      <c r="V62" s="239">
        <v>0</v>
      </c>
      <c r="W62" s="239">
        <v>0</v>
      </c>
      <c r="X62" s="239">
        <v>0</v>
      </c>
      <c r="Y62" s="239">
        <v>0</v>
      </c>
      <c r="Z62" s="239">
        <v>0</v>
      </c>
    </row>
    <row r="63" spans="1:26" x14ac:dyDescent="0.3">
      <c r="A63" s="318" t="s">
        <v>478</v>
      </c>
      <c r="B63" s="204">
        <v>0</v>
      </c>
      <c r="C63" s="204">
        <v>0</v>
      </c>
      <c r="D63" s="204">
        <v>0</v>
      </c>
      <c r="E63" s="204">
        <v>0</v>
      </c>
      <c r="F63" s="204">
        <v>0</v>
      </c>
      <c r="G63" s="204">
        <v>0</v>
      </c>
      <c r="H63" s="204">
        <v>0</v>
      </c>
      <c r="I63" s="204">
        <v>0</v>
      </c>
      <c r="J63" s="204">
        <v>0</v>
      </c>
      <c r="K63" s="204">
        <v>0</v>
      </c>
      <c r="L63" s="204">
        <v>0</v>
      </c>
      <c r="M63" s="204">
        <v>0</v>
      </c>
      <c r="N63" s="204">
        <v>0</v>
      </c>
      <c r="O63" s="204">
        <v>0</v>
      </c>
      <c r="P63" s="204">
        <v>0</v>
      </c>
      <c r="Q63" s="204">
        <v>0</v>
      </c>
      <c r="R63" s="204">
        <v>0</v>
      </c>
      <c r="S63" s="239">
        <v>0</v>
      </c>
      <c r="T63" s="319" t="e">
        <v>#DIV/0!</v>
      </c>
      <c r="U63" s="239">
        <v>0</v>
      </c>
      <c r="V63" s="239">
        <v>0</v>
      </c>
      <c r="W63" s="239">
        <v>0</v>
      </c>
      <c r="X63" s="239">
        <v>0</v>
      </c>
      <c r="Y63" s="239">
        <v>0</v>
      </c>
      <c r="Z63" s="239">
        <v>0</v>
      </c>
    </row>
    <row r="64" spans="1:26" x14ac:dyDescent="0.3">
      <c r="A64" s="318" t="s">
        <v>479</v>
      </c>
      <c r="B64" s="204">
        <v>0</v>
      </c>
      <c r="C64" s="204">
        <v>0</v>
      </c>
      <c r="D64" s="204">
        <v>0</v>
      </c>
      <c r="E64" s="204">
        <v>0</v>
      </c>
      <c r="F64" s="204">
        <v>0</v>
      </c>
      <c r="G64" s="204">
        <v>0</v>
      </c>
      <c r="H64" s="204">
        <v>0</v>
      </c>
      <c r="I64" s="204">
        <v>0</v>
      </c>
      <c r="J64" s="204">
        <v>0</v>
      </c>
      <c r="K64" s="204">
        <v>0</v>
      </c>
      <c r="L64" s="204">
        <v>0</v>
      </c>
      <c r="M64" s="204">
        <v>0</v>
      </c>
      <c r="N64" s="204">
        <v>0</v>
      </c>
      <c r="O64" s="204">
        <v>0</v>
      </c>
      <c r="P64" s="204">
        <v>0</v>
      </c>
      <c r="Q64" s="204">
        <v>0</v>
      </c>
      <c r="R64" s="204">
        <v>0</v>
      </c>
      <c r="S64" s="239">
        <v>0</v>
      </c>
      <c r="T64" s="319" t="e">
        <v>#DIV/0!</v>
      </c>
      <c r="U64" s="239">
        <v>0</v>
      </c>
      <c r="V64" s="239">
        <v>0</v>
      </c>
      <c r="W64" s="239">
        <v>0</v>
      </c>
      <c r="X64" s="239">
        <v>0</v>
      </c>
      <c r="Y64" s="239">
        <v>0</v>
      </c>
      <c r="Z64" s="239">
        <v>0</v>
      </c>
    </row>
    <row r="65" spans="1:26" x14ac:dyDescent="0.3">
      <c r="A65" s="314" t="s">
        <v>480</v>
      </c>
      <c r="B65" s="315">
        <v>0</v>
      </c>
      <c r="C65" s="315">
        <v>0</v>
      </c>
      <c r="D65" s="315">
        <v>0</v>
      </c>
      <c r="E65" s="315">
        <v>0</v>
      </c>
      <c r="F65" s="315">
        <v>0</v>
      </c>
      <c r="G65" s="315">
        <v>0</v>
      </c>
      <c r="H65" s="315">
        <v>0</v>
      </c>
      <c r="I65" s="315">
        <v>0</v>
      </c>
      <c r="J65" s="315">
        <v>0</v>
      </c>
      <c r="K65" s="315">
        <v>0</v>
      </c>
      <c r="L65" s="315">
        <v>0</v>
      </c>
      <c r="M65" s="315">
        <v>0</v>
      </c>
      <c r="N65" s="315">
        <v>0</v>
      </c>
      <c r="O65" s="315">
        <v>0</v>
      </c>
      <c r="P65" s="315">
        <v>0</v>
      </c>
      <c r="Q65" s="315">
        <v>0</v>
      </c>
      <c r="R65" s="315">
        <v>0</v>
      </c>
      <c r="S65" s="316">
        <v>0</v>
      </c>
      <c r="T65" s="317" t="e">
        <v>#DIV/0!</v>
      </c>
      <c r="U65" s="316">
        <v>0</v>
      </c>
      <c r="V65" s="316">
        <v>0</v>
      </c>
      <c r="W65" s="316">
        <v>0</v>
      </c>
      <c r="X65" s="316">
        <v>0</v>
      </c>
      <c r="Y65" s="316">
        <v>0</v>
      </c>
      <c r="Z65" s="316">
        <v>0</v>
      </c>
    </row>
    <row r="66" spans="1:26" x14ac:dyDescent="0.3">
      <c r="A66" s="318" t="s">
        <v>481</v>
      </c>
      <c r="B66" s="204">
        <v>0</v>
      </c>
      <c r="C66" s="204">
        <v>0</v>
      </c>
      <c r="D66" s="204">
        <v>0</v>
      </c>
      <c r="E66" s="204">
        <v>0</v>
      </c>
      <c r="F66" s="204">
        <v>0</v>
      </c>
      <c r="G66" s="204">
        <v>0</v>
      </c>
      <c r="H66" s="204">
        <v>0</v>
      </c>
      <c r="I66" s="204">
        <v>0</v>
      </c>
      <c r="J66" s="204">
        <v>0</v>
      </c>
      <c r="K66" s="204">
        <v>0</v>
      </c>
      <c r="L66" s="204">
        <v>0</v>
      </c>
      <c r="M66" s="204">
        <v>0</v>
      </c>
      <c r="N66" s="204">
        <v>0</v>
      </c>
      <c r="O66" s="204">
        <v>0</v>
      </c>
      <c r="P66" s="204">
        <v>0</v>
      </c>
      <c r="Q66" s="204">
        <v>0</v>
      </c>
      <c r="R66" s="204">
        <v>0</v>
      </c>
      <c r="S66" s="239">
        <v>0</v>
      </c>
      <c r="T66" s="319" t="e">
        <v>#DIV/0!</v>
      </c>
      <c r="U66" s="239">
        <v>0</v>
      </c>
      <c r="V66" s="239">
        <v>0</v>
      </c>
      <c r="W66" s="239">
        <v>0</v>
      </c>
      <c r="X66" s="239">
        <v>0</v>
      </c>
      <c r="Y66" s="239">
        <v>0</v>
      </c>
      <c r="Z66" s="239">
        <v>0</v>
      </c>
    </row>
    <row r="67" spans="1:26" x14ac:dyDescent="0.3">
      <c r="A67" s="318" t="s">
        <v>482</v>
      </c>
      <c r="B67" s="204">
        <v>0</v>
      </c>
      <c r="C67" s="204">
        <v>0</v>
      </c>
      <c r="D67" s="204">
        <v>0</v>
      </c>
      <c r="E67" s="204">
        <v>0</v>
      </c>
      <c r="F67" s="204">
        <v>0</v>
      </c>
      <c r="G67" s="204">
        <v>0</v>
      </c>
      <c r="H67" s="204">
        <v>0</v>
      </c>
      <c r="I67" s="204">
        <v>0</v>
      </c>
      <c r="J67" s="204">
        <v>0</v>
      </c>
      <c r="K67" s="204">
        <v>0</v>
      </c>
      <c r="L67" s="204">
        <v>0</v>
      </c>
      <c r="M67" s="204">
        <v>0</v>
      </c>
      <c r="N67" s="204">
        <v>0</v>
      </c>
      <c r="O67" s="204">
        <v>0</v>
      </c>
      <c r="P67" s="204">
        <v>0</v>
      </c>
      <c r="Q67" s="204">
        <v>0</v>
      </c>
      <c r="R67" s="204">
        <v>0</v>
      </c>
      <c r="S67" s="239">
        <v>0</v>
      </c>
      <c r="T67" s="319" t="e">
        <v>#DIV/0!</v>
      </c>
      <c r="U67" s="239">
        <v>0</v>
      </c>
      <c r="V67" s="239">
        <v>0</v>
      </c>
      <c r="W67" s="239">
        <v>0</v>
      </c>
      <c r="X67" s="239">
        <v>0</v>
      </c>
      <c r="Y67" s="239">
        <v>0</v>
      </c>
      <c r="Z67" s="239">
        <v>0</v>
      </c>
    </row>
    <row r="68" spans="1:26" x14ac:dyDescent="0.3">
      <c r="A68" s="318" t="s">
        <v>483</v>
      </c>
      <c r="B68" s="204">
        <v>0</v>
      </c>
      <c r="C68" s="204">
        <v>0</v>
      </c>
      <c r="D68" s="204">
        <v>0</v>
      </c>
      <c r="E68" s="204">
        <v>0</v>
      </c>
      <c r="F68" s="204">
        <v>0</v>
      </c>
      <c r="G68" s="204">
        <v>0</v>
      </c>
      <c r="H68" s="204">
        <v>0</v>
      </c>
      <c r="I68" s="204">
        <v>0</v>
      </c>
      <c r="J68" s="204">
        <v>0</v>
      </c>
      <c r="K68" s="204">
        <v>0</v>
      </c>
      <c r="L68" s="204">
        <v>0</v>
      </c>
      <c r="M68" s="204">
        <v>0</v>
      </c>
      <c r="N68" s="204">
        <v>0</v>
      </c>
      <c r="O68" s="204">
        <v>0</v>
      </c>
      <c r="P68" s="204">
        <v>0</v>
      </c>
      <c r="Q68" s="204">
        <v>0</v>
      </c>
      <c r="R68" s="204">
        <v>0</v>
      </c>
      <c r="S68" s="239">
        <v>0</v>
      </c>
      <c r="T68" s="319" t="e">
        <v>#DIV/0!</v>
      </c>
      <c r="U68" s="239">
        <v>0</v>
      </c>
      <c r="V68" s="239">
        <v>0</v>
      </c>
      <c r="W68" s="239">
        <v>0</v>
      </c>
      <c r="X68" s="239">
        <v>0</v>
      </c>
      <c r="Y68" s="239">
        <v>0</v>
      </c>
      <c r="Z68" s="239">
        <v>0</v>
      </c>
    </row>
    <row r="69" spans="1:26" x14ac:dyDescent="0.3">
      <c r="A69" s="318" t="s">
        <v>484</v>
      </c>
      <c r="B69" s="204">
        <v>0</v>
      </c>
      <c r="C69" s="204">
        <v>0</v>
      </c>
      <c r="D69" s="204">
        <v>0</v>
      </c>
      <c r="E69" s="204">
        <v>0</v>
      </c>
      <c r="F69" s="204">
        <v>0</v>
      </c>
      <c r="G69" s="204">
        <v>0</v>
      </c>
      <c r="H69" s="204">
        <v>0</v>
      </c>
      <c r="I69" s="204">
        <v>0</v>
      </c>
      <c r="J69" s="204">
        <v>0</v>
      </c>
      <c r="K69" s="204">
        <v>0</v>
      </c>
      <c r="L69" s="204">
        <v>0</v>
      </c>
      <c r="M69" s="204">
        <v>0</v>
      </c>
      <c r="N69" s="204">
        <v>0</v>
      </c>
      <c r="O69" s="204">
        <v>0</v>
      </c>
      <c r="P69" s="204">
        <v>0</v>
      </c>
      <c r="Q69" s="204">
        <v>0</v>
      </c>
      <c r="R69" s="204">
        <v>0</v>
      </c>
      <c r="S69" s="239">
        <v>0</v>
      </c>
      <c r="T69" s="319" t="e">
        <v>#DIV/0!</v>
      </c>
      <c r="U69" s="239">
        <v>0</v>
      </c>
      <c r="V69" s="239">
        <v>0</v>
      </c>
      <c r="W69" s="239">
        <v>0</v>
      </c>
      <c r="X69" s="239">
        <v>0</v>
      </c>
      <c r="Y69" s="239">
        <v>0</v>
      </c>
      <c r="Z69" s="239">
        <v>0</v>
      </c>
    </row>
    <row r="70" spans="1:26" x14ac:dyDescent="0.3">
      <c r="A70" s="318" t="s">
        <v>485</v>
      </c>
      <c r="B70" s="204">
        <v>0</v>
      </c>
      <c r="C70" s="204">
        <v>0</v>
      </c>
      <c r="D70" s="204">
        <v>0</v>
      </c>
      <c r="E70" s="204">
        <v>0</v>
      </c>
      <c r="F70" s="204">
        <v>0</v>
      </c>
      <c r="G70" s="204">
        <v>0</v>
      </c>
      <c r="H70" s="204">
        <v>0</v>
      </c>
      <c r="I70" s="204">
        <v>0</v>
      </c>
      <c r="J70" s="204">
        <v>0</v>
      </c>
      <c r="K70" s="204">
        <v>0</v>
      </c>
      <c r="L70" s="204">
        <v>0</v>
      </c>
      <c r="M70" s="204">
        <v>0</v>
      </c>
      <c r="N70" s="204">
        <v>0</v>
      </c>
      <c r="O70" s="204">
        <v>0</v>
      </c>
      <c r="P70" s="204">
        <v>0</v>
      </c>
      <c r="Q70" s="204">
        <v>0</v>
      </c>
      <c r="R70" s="204">
        <v>0</v>
      </c>
      <c r="S70" s="239">
        <v>0</v>
      </c>
      <c r="T70" s="319" t="e">
        <v>#DIV/0!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</row>
    <row r="71" spans="1:26" x14ac:dyDescent="0.3">
      <c r="A71" s="318" t="s">
        <v>486</v>
      </c>
      <c r="B71" s="204">
        <v>0</v>
      </c>
      <c r="C71" s="204">
        <v>0</v>
      </c>
      <c r="D71" s="204">
        <v>0</v>
      </c>
      <c r="E71" s="204">
        <v>0</v>
      </c>
      <c r="F71" s="204">
        <v>0</v>
      </c>
      <c r="G71" s="204">
        <v>0</v>
      </c>
      <c r="H71" s="204">
        <v>0</v>
      </c>
      <c r="I71" s="204">
        <v>0</v>
      </c>
      <c r="J71" s="204">
        <v>0</v>
      </c>
      <c r="K71" s="204">
        <v>0</v>
      </c>
      <c r="L71" s="204">
        <v>0</v>
      </c>
      <c r="M71" s="204">
        <v>0</v>
      </c>
      <c r="N71" s="204">
        <v>0</v>
      </c>
      <c r="O71" s="204">
        <v>0</v>
      </c>
      <c r="P71" s="204">
        <v>0</v>
      </c>
      <c r="Q71" s="204">
        <v>0</v>
      </c>
      <c r="R71" s="204">
        <v>0</v>
      </c>
      <c r="S71" s="239">
        <v>0</v>
      </c>
      <c r="T71" s="319" t="e">
        <v>#DIV/0!</v>
      </c>
      <c r="U71" s="239">
        <v>0</v>
      </c>
      <c r="V71" s="239">
        <v>0</v>
      </c>
      <c r="W71" s="239">
        <v>0</v>
      </c>
      <c r="X71" s="239">
        <v>0</v>
      </c>
      <c r="Y71" s="239">
        <v>0</v>
      </c>
      <c r="Z71" s="239">
        <v>0</v>
      </c>
    </row>
    <row r="72" spans="1:26" x14ac:dyDescent="0.3">
      <c r="A72" s="314" t="s">
        <v>487</v>
      </c>
      <c r="B72" s="315">
        <v>0</v>
      </c>
      <c r="C72" s="315">
        <v>0</v>
      </c>
      <c r="D72" s="315">
        <v>0</v>
      </c>
      <c r="E72" s="315">
        <v>0</v>
      </c>
      <c r="F72" s="315">
        <v>0</v>
      </c>
      <c r="G72" s="315">
        <v>0</v>
      </c>
      <c r="H72" s="315">
        <v>0</v>
      </c>
      <c r="I72" s="315">
        <v>0</v>
      </c>
      <c r="J72" s="315">
        <v>0</v>
      </c>
      <c r="K72" s="315">
        <v>0</v>
      </c>
      <c r="L72" s="315">
        <v>0</v>
      </c>
      <c r="M72" s="315">
        <v>0</v>
      </c>
      <c r="N72" s="315">
        <v>0</v>
      </c>
      <c r="O72" s="315">
        <v>0</v>
      </c>
      <c r="P72" s="315">
        <v>0</v>
      </c>
      <c r="Q72" s="315">
        <v>0</v>
      </c>
      <c r="R72" s="315">
        <v>0</v>
      </c>
      <c r="S72" s="316">
        <v>0</v>
      </c>
      <c r="T72" s="317" t="e">
        <v>#DIV/0!</v>
      </c>
      <c r="U72" s="316">
        <v>0</v>
      </c>
      <c r="V72" s="316">
        <v>0</v>
      </c>
      <c r="W72" s="316">
        <v>0</v>
      </c>
      <c r="X72" s="316">
        <v>0</v>
      </c>
      <c r="Y72" s="316">
        <v>0</v>
      </c>
      <c r="Z72" s="316">
        <v>0</v>
      </c>
    </row>
    <row r="73" spans="1:26" x14ac:dyDescent="0.3">
      <c r="A73" s="318" t="s">
        <v>488</v>
      </c>
      <c r="B73" s="204">
        <v>0</v>
      </c>
      <c r="C73" s="204">
        <v>0</v>
      </c>
      <c r="D73" s="204">
        <v>0</v>
      </c>
      <c r="E73" s="204">
        <v>0</v>
      </c>
      <c r="F73" s="204">
        <v>0</v>
      </c>
      <c r="G73" s="204">
        <v>0</v>
      </c>
      <c r="H73" s="204">
        <v>0</v>
      </c>
      <c r="I73" s="204">
        <v>0</v>
      </c>
      <c r="J73" s="204">
        <v>0</v>
      </c>
      <c r="K73" s="204">
        <v>0</v>
      </c>
      <c r="L73" s="204">
        <v>0</v>
      </c>
      <c r="M73" s="204">
        <v>0</v>
      </c>
      <c r="N73" s="204">
        <v>0</v>
      </c>
      <c r="O73" s="204">
        <v>0</v>
      </c>
      <c r="P73" s="204">
        <v>0</v>
      </c>
      <c r="Q73" s="204">
        <v>0</v>
      </c>
      <c r="R73" s="204">
        <v>0</v>
      </c>
      <c r="S73" s="239">
        <v>0</v>
      </c>
      <c r="T73" s="319" t="e">
        <v>#DIV/0!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</row>
    <row r="74" spans="1:26" x14ac:dyDescent="0.3">
      <c r="A74" s="318" t="s">
        <v>489</v>
      </c>
      <c r="B74" s="204">
        <v>0</v>
      </c>
      <c r="C74" s="204">
        <v>0</v>
      </c>
      <c r="D74" s="204">
        <v>0</v>
      </c>
      <c r="E74" s="204">
        <v>0</v>
      </c>
      <c r="F74" s="204">
        <v>0</v>
      </c>
      <c r="G74" s="204">
        <v>0</v>
      </c>
      <c r="H74" s="204">
        <v>0</v>
      </c>
      <c r="I74" s="204">
        <v>0</v>
      </c>
      <c r="J74" s="204">
        <v>0</v>
      </c>
      <c r="K74" s="204">
        <v>0</v>
      </c>
      <c r="L74" s="204">
        <v>0</v>
      </c>
      <c r="M74" s="204">
        <v>0</v>
      </c>
      <c r="N74" s="204">
        <v>0</v>
      </c>
      <c r="O74" s="204">
        <v>0</v>
      </c>
      <c r="P74" s="204">
        <v>0</v>
      </c>
      <c r="Q74" s="204">
        <v>0</v>
      </c>
      <c r="R74" s="204">
        <v>0</v>
      </c>
      <c r="S74" s="239">
        <v>0</v>
      </c>
      <c r="T74" s="319" t="e">
        <v>#DIV/0!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</row>
    <row r="75" spans="1:26" x14ac:dyDescent="0.3">
      <c r="A75" s="314" t="s">
        <v>490</v>
      </c>
      <c r="B75" s="320">
        <v>0</v>
      </c>
      <c r="C75" s="320">
        <v>0</v>
      </c>
      <c r="D75" s="320">
        <v>0</v>
      </c>
      <c r="E75" s="320">
        <v>0</v>
      </c>
      <c r="F75" s="320">
        <v>0</v>
      </c>
      <c r="G75" s="320">
        <v>0</v>
      </c>
      <c r="H75" s="320">
        <v>0</v>
      </c>
      <c r="I75" s="320">
        <v>0</v>
      </c>
      <c r="J75" s="320">
        <v>0</v>
      </c>
      <c r="K75" s="320">
        <v>0</v>
      </c>
      <c r="L75" s="320">
        <v>0</v>
      </c>
      <c r="M75" s="320">
        <v>0</v>
      </c>
      <c r="N75" s="320">
        <v>0</v>
      </c>
      <c r="O75" s="320">
        <v>0</v>
      </c>
      <c r="P75" s="320">
        <v>0</v>
      </c>
      <c r="Q75" s="320">
        <v>0</v>
      </c>
      <c r="R75" s="320">
        <v>0</v>
      </c>
      <c r="S75" s="316">
        <v>0</v>
      </c>
      <c r="T75" s="317" t="e">
        <v>#DIV/0!</v>
      </c>
      <c r="U75" s="316">
        <v>0</v>
      </c>
      <c r="V75" s="316">
        <v>0</v>
      </c>
      <c r="W75" s="316">
        <v>0</v>
      </c>
      <c r="X75" s="316">
        <v>0</v>
      </c>
      <c r="Y75" s="316">
        <v>0</v>
      </c>
      <c r="Z75" s="316">
        <v>0</v>
      </c>
    </row>
    <row r="76" spans="1:26" x14ac:dyDescent="0.3">
      <c r="A76" s="314" t="s">
        <v>491</v>
      </c>
      <c r="B76" s="320">
        <v>0</v>
      </c>
      <c r="C76" s="320">
        <v>0</v>
      </c>
      <c r="D76" s="320">
        <v>0</v>
      </c>
      <c r="E76" s="320">
        <v>0</v>
      </c>
      <c r="F76" s="320">
        <v>0</v>
      </c>
      <c r="G76" s="320">
        <v>0</v>
      </c>
      <c r="H76" s="320">
        <v>0</v>
      </c>
      <c r="I76" s="320">
        <v>0</v>
      </c>
      <c r="J76" s="320">
        <v>0</v>
      </c>
      <c r="K76" s="320">
        <v>0</v>
      </c>
      <c r="L76" s="320">
        <v>0</v>
      </c>
      <c r="M76" s="320">
        <v>0</v>
      </c>
      <c r="N76" s="320">
        <v>0</v>
      </c>
      <c r="O76" s="320">
        <v>0</v>
      </c>
      <c r="P76" s="320">
        <v>0</v>
      </c>
      <c r="Q76" s="320">
        <v>0</v>
      </c>
      <c r="R76" s="320">
        <v>0</v>
      </c>
      <c r="S76" s="316">
        <v>0</v>
      </c>
      <c r="T76" s="317" t="e">
        <v>#DIV/0!</v>
      </c>
      <c r="U76" s="316">
        <v>0</v>
      </c>
      <c r="V76" s="316">
        <v>0</v>
      </c>
      <c r="W76" s="316">
        <v>0</v>
      </c>
      <c r="X76" s="316">
        <v>0</v>
      </c>
      <c r="Y76" s="316">
        <v>0</v>
      </c>
      <c r="Z76" s="316">
        <v>0</v>
      </c>
    </row>
    <row r="77" spans="1:26" x14ac:dyDescent="0.3">
      <c r="A77" s="314" t="s">
        <v>492</v>
      </c>
      <c r="B77" s="320">
        <v>0</v>
      </c>
      <c r="C77" s="320">
        <v>0</v>
      </c>
      <c r="D77" s="320">
        <v>0</v>
      </c>
      <c r="E77" s="320">
        <v>0</v>
      </c>
      <c r="F77" s="320">
        <v>0</v>
      </c>
      <c r="G77" s="320">
        <v>0</v>
      </c>
      <c r="H77" s="320">
        <v>0</v>
      </c>
      <c r="I77" s="320">
        <v>0</v>
      </c>
      <c r="J77" s="320">
        <v>0</v>
      </c>
      <c r="K77" s="320">
        <v>0</v>
      </c>
      <c r="L77" s="320">
        <v>0</v>
      </c>
      <c r="M77" s="320">
        <v>0</v>
      </c>
      <c r="N77" s="320">
        <v>0</v>
      </c>
      <c r="O77" s="320">
        <v>0</v>
      </c>
      <c r="P77" s="320">
        <v>0</v>
      </c>
      <c r="Q77" s="320">
        <v>0</v>
      </c>
      <c r="R77" s="320">
        <v>0</v>
      </c>
      <c r="S77" s="316">
        <v>0</v>
      </c>
      <c r="T77" s="317" t="e">
        <v>#DIV/0!</v>
      </c>
      <c r="U77" s="316">
        <v>0</v>
      </c>
      <c r="V77" s="316">
        <v>0</v>
      </c>
      <c r="W77" s="316">
        <v>0</v>
      </c>
      <c r="X77" s="316">
        <v>0</v>
      </c>
      <c r="Y77" s="316">
        <v>0</v>
      </c>
      <c r="Z77" s="316">
        <v>0</v>
      </c>
    </row>
    <row r="78" spans="1:26" x14ac:dyDescent="0.3">
      <c r="A78" s="314" t="s">
        <v>493</v>
      </c>
      <c r="B78" s="315">
        <v>0</v>
      </c>
      <c r="C78" s="315">
        <v>0</v>
      </c>
      <c r="D78" s="315">
        <v>0</v>
      </c>
      <c r="E78" s="315">
        <v>0</v>
      </c>
      <c r="F78" s="315">
        <v>0</v>
      </c>
      <c r="G78" s="315">
        <v>0</v>
      </c>
      <c r="H78" s="315">
        <v>0</v>
      </c>
      <c r="I78" s="315">
        <v>0</v>
      </c>
      <c r="J78" s="315">
        <v>0</v>
      </c>
      <c r="K78" s="315">
        <v>0</v>
      </c>
      <c r="L78" s="315">
        <v>0</v>
      </c>
      <c r="M78" s="315">
        <v>0</v>
      </c>
      <c r="N78" s="315">
        <v>0</v>
      </c>
      <c r="O78" s="315">
        <v>0</v>
      </c>
      <c r="P78" s="315">
        <v>0</v>
      </c>
      <c r="Q78" s="315">
        <v>0</v>
      </c>
      <c r="R78" s="315">
        <v>0</v>
      </c>
      <c r="S78" s="316">
        <v>0</v>
      </c>
      <c r="T78" s="317" t="e">
        <v>#DIV/0!</v>
      </c>
      <c r="U78" s="316">
        <v>0</v>
      </c>
      <c r="V78" s="316">
        <v>0</v>
      </c>
      <c r="W78" s="316">
        <v>0</v>
      </c>
      <c r="X78" s="316">
        <v>0</v>
      </c>
      <c r="Y78" s="316">
        <v>0</v>
      </c>
      <c r="Z78" s="316">
        <v>0</v>
      </c>
    </row>
    <row r="79" spans="1:26" x14ac:dyDescent="0.3">
      <c r="A79" s="318" t="s">
        <v>494</v>
      </c>
      <c r="B79" s="204">
        <v>0</v>
      </c>
      <c r="C79" s="204">
        <v>0</v>
      </c>
      <c r="D79" s="204">
        <v>0</v>
      </c>
      <c r="E79" s="204">
        <v>0</v>
      </c>
      <c r="F79" s="204">
        <v>0</v>
      </c>
      <c r="G79" s="204">
        <v>0</v>
      </c>
      <c r="H79" s="204">
        <v>0</v>
      </c>
      <c r="I79" s="204">
        <v>0</v>
      </c>
      <c r="J79" s="204">
        <v>0</v>
      </c>
      <c r="K79" s="204">
        <v>0</v>
      </c>
      <c r="L79" s="204">
        <v>0</v>
      </c>
      <c r="M79" s="204">
        <v>0</v>
      </c>
      <c r="N79" s="204">
        <v>0</v>
      </c>
      <c r="O79" s="204">
        <v>0</v>
      </c>
      <c r="P79" s="204">
        <v>0</v>
      </c>
      <c r="Q79" s="204">
        <v>0</v>
      </c>
      <c r="R79" s="204">
        <v>0</v>
      </c>
      <c r="S79" s="239">
        <v>0</v>
      </c>
      <c r="T79" s="319" t="e">
        <v>#DIV/0!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</row>
    <row r="80" spans="1:26" x14ac:dyDescent="0.3">
      <c r="A80" s="318" t="s">
        <v>495</v>
      </c>
      <c r="B80" s="204">
        <v>0</v>
      </c>
      <c r="C80" s="204">
        <v>0</v>
      </c>
      <c r="D80" s="204">
        <v>0</v>
      </c>
      <c r="E80" s="204">
        <v>0</v>
      </c>
      <c r="F80" s="204">
        <v>0</v>
      </c>
      <c r="G80" s="204">
        <v>0</v>
      </c>
      <c r="H80" s="204">
        <v>0</v>
      </c>
      <c r="I80" s="204">
        <v>0</v>
      </c>
      <c r="J80" s="204">
        <v>0</v>
      </c>
      <c r="K80" s="204">
        <v>0</v>
      </c>
      <c r="L80" s="204">
        <v>0</v>
      </c>
      <c r="M80" s="204">
        <v>0</v>
      </c>
      <c r="N80" s="204">
        <v>0</v>
      </c>
      <c r="O80" s="204">
        <v>0</v>
      </c>
      <c r="P80" s="204">
        <v>0</v>
      </c>
      <c r="Q80" s="204">
        <v>0</v>
      </c>
      <c r="R80" s="204">
        <v>0</v>
      </c>
      <c r="S80" s="239">
        <v>0</v>
      </c>
      <c r="T80" s="319" t="e">
        <v>#DIV/0!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</row>
    <row r="81" spans="1:26" x14ac:dyDescent="0.3">
      <c r="A81" s="314" t="s">
        <v>496</v>
      </c>
      <c r="B81" s="315">
        <v>0</v>
      </c>
      <c r="C81" s="315">
        <v>0</v>
      </c>
      <c r="D81" s="315">
        <v>0</v>
      </c>
      <c r="E81" s="315">
        <v>0</v>
      </c>
      <c r="F81" s="315">
        <v>0</v>
      </c>
      <c r="G81" s="315">
        <v>0</v>
      </c>
      <c r="H81" s="315">
        <v>0</v>
      </c>
      <c r="I81" s="315">
        <v>0</v>
      </c>
      <c r="J81" s="315">
        <v>0</v>
      </c>
      <c r="K81" s="315">
        <v>0</v>
      </c>
      <c r="L81" s="315">
        <v>0</v>
      </c>
      <c r="M81" s="315">
        <v>0</v>
      </c>
      <c r="N81" s="315">
        <v>0</v>
      </c>
      <c r="O81" s="315">
        <v>0</v>
      </c>
      <c r="P81" s="315">
        <v>0</v>
      </c>
      <c r="Q81" s="315">
        <v>0</v>
      </c>
      <c r="R81" s="315">
        <v>0</v>
      </c>
      <c r="S81" s="316">
        <v>0</v>
      </c>
      <c r="T81" s="317" t="e">
        <v>#DIV/0!</v>
      </c>
      <c r="U81" s="316">
        <v>0</v>
      </c>
      <c r="V81" s="316">
        <v>0</v>
      </c>
      <c r="W81" s="316">
        <v>0</v>
      </c>
      <c r="X81" s="316">
        <v>0</v>
      </c>
      <c r="Y81" s="316">
        <v>0</v>
      </c>
      <c r="Z81" s="316">
        <v>0</v>
      </c>
    </row>
    <row r="82" spans="1:26" x14ac:dyDescent="0.3">
      <c r="A82" s="322" t="s">
        <v>497</v>
      </c>
      <c r="B82" s="204">
        <v>0</v>
      </c>
      <c r="C82" s="204">
        <v>0</v>
      </c>
      <c r="D82" s="204">
        <v>0</v>
      </c>
      <c r="E82" s="204">
        <v>0</v>
      </c>
      <c r="F82" s="204">
        <v>0</v>
      </c>
      <c r="G82" s="204">
        <v>0</v>
      </c>
      <c r="H82" s="204">
        <v>0</v>
      </c>
      <c r="I82" s="204">
        <v>0</v>
      </c>
      <c r="J82" s="204">
        <v>0</v>
      </c>
      <c r="K82" s="204">
        <v>0</v>
      </c>
      <c r="L82" s="204">
        <v>0</v>
      </c>
      <c r="M82" s="204">
        <v>0</v>
      </c>
      <c r="N82" s="204">
        <v>0</v>
      </c>
      <c r="O82" s="204">
        <v>0</v>
      </c>
      <c r="P82" s="204">
        <v>0</v>
      </c>
      <c r="Q82" s="204">
        <v>0</v>
      </c>
      <c r="R82" s="204">
        <v>0</v>
      </c>
      <c r="S82" s="239">
        <v>0</v>
      </c>
      <c r="T82" s="319" t="e">
        <v>#DIV/0!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</row>
    <row r="83" spans="1:26" x14ac:dyDescent="0.3">
      <c r="A83" s="322" t="s">
        <v>498</v>
      </c>
      <c r="B83" s="204">
        <v>0</v>
      </c>
      <c r="C83" s="204">
        <v>0</v>
      </c>
      <c r="D83" s="204">
        <v>0</v>
      </c>
      <c r="E83" s="204">
        <v>0</v>
      </c>
      <c r="F83" s="204">
        <v>0</v>
      </c>
      <c r="G83" s="204">
        <v>0</v>
      </c>
      <c r="H83" s="204">
        <v>0</v>
      </c>
      <c r="I83" s="204">
        <v>0</v>
      </c>
      <c r="J83" s="204">
        <v>0</v>
      </c>
      <c r="K83" s="204">
        <v>0</v>
      </c>
      <c r="L83" s="204">
        <v>0</v>
      </c>
      <c r="M83" s="204">
        <v>0</v>
      </c>
      <c r="N83" s="204">
        <v>0</v>
      </c>
      <c r="O83" s="204">
        <v>0</v>
      </c>
      <c r="P83" s="204">
        <v>0</v>
      </c>
      <c r="Q83" s="204">
        <v>0</v>
      </c>
      <c r="R83" s="204">
        <v>0</v>
      </c>
      <c r="S83" s="239">
        <v>0</v>
      </c>
      <c r="T83" s="319" t="e">
        <v>#DIV/0!</v>
      </c>
      <c r="U83" s="239">
        <v>0</v>
      </c>
      <c r="V83" s="239">
        <v>0</v>
      </c>
      <c r="W83" s="239">
        <v>0</v>
      </c>
      <c r="X83" s="239">
        <v>0</v>
      </c>
      <c r="Y83" s="239">
        <v>0</v>
      </c>
      <c r="Z83" s="239">
        <v>0</v>
      </c>
    </row>
    <row r="84" spans="1:26" x14ac:dyDescent="0.3">
      <c r="A84" s="322" t="s">
        <v>499</v>
      </c>
      <c r="B84" s="204">
        <v>0</v>
      </c>
      <c r="C84" s="204">
        <v>0</v>
      </c>
      <c r="D84" s="204">
        <v>0</v>
      </c>
      <c r="E84" s="204">
        <v>0</v>
      </c>
      <c r="F84" s="204">
        <v>0</v>
      </c>
      <c r="G84" s="204">
        <v>0</v>
      </c>
      <c r="H84" s="204">
        <v>0</v>
      </c>
      <c r="I84" s="204">
        <v>0</v>
      </c>
      <c r="J84" s="204">
        <v>0</v>
      </c>
      <c r="K84" s="204">
        <v>0</v>
      </c>
      <c r="L84" s="204">
        <v>0</v>
      </c>
      <c r="M84" s="204">
        <v>0</v>
      </c>
      <c r="N84" s="204">
        <v>0</v>
      </c>
      <c r="O84" s="204">
        <v>0</v>
      </c>
      <c r="P84" s="204">
        <v>0</v>
      </c>
      <c r="Q84" s="204">
        <v>0</v>
      </c>
      <c r="R84" s="204">
        <v>0</v>
      </c>
      <c r="S84" s="239">
        <v>0</v>
      </c>
      <c r="T84" s="319" t="e">
        <v>#DIV/0!</v>
      </c>
      <c r="U84" s="239">
        <v>0</v>
      </c>
      <c r="V84" s="239">
        <v>0</v>
      </c>
      <c r="W84" s="239">
        <v>0</v>
      </c>
      <c r="X84" s="239">
        <v>0</v>
      </c>
      <c r="Y84" s="239">
        <v>0</v>
      </c>
      <c r="Z84" s="239">
        <v>0</v>
      </c>
    </row>
    <row r="85" spans="1:26" x14ac:dyDescent="0.3">
      <c r="A85" s="322" t="s">
        <v>500</v>
      </c>
      <c r="B85" s="204">
        <v>0</v>
      </c>
      <c r="C85" s="204">
        <v>0</v>
      </c>
      <c r="D85" s="204">
        <v>0</v>
      </c>
      <c r="E85" s="204">
        <v>0</v>
      </c>
      <c r="F85" s="204">
        <v>0</v>
      </c>
      <c r="G85" s="204">
        <v>0</v>
      </c>
      <c r="H85" s="204">
        <v>0</v>
      </c>
      <c r="I85" s="204">
        <v>0</v>
      </c>
      <c r="J85" s="204">
        <v>0</v>
      </c>
      <c r="K85" s="204">
        <v>0</v>
      </c>
      <c r="L85" s="204">
        <v>0</v>
      </c>
      <c r="M85" s="204">
        <v>0</v>
      </c>
      <c r="N85" s="204">
        <v>0</v>
      </c>
      <c r="O85" s="204">
        <v>0</v>
      </c>
      <c r="P85" s="204">
        <v>0</v>
      </c>
      <c r="Q85" s="204">
        <v>0</v>
      </c>
      <c r="R85" s="204">
        <v>0</v>
      </c>
      <c r="S85" s="239">
        <v>0</v>
      </c>
      <c r="T85" s="319" t="e">
        <v>#DIV/0!</v>
      </c>
      <c r="U85" s="239">
        <v>0</v>
      </c>
      <c r="V85" s="239">
        <v>0</v>
      </c>
      <c r="W85" s="239">
        <v>0</v>
      </c>
      <c r="X85" s="239">
        <v>0</v>
      </c>
      <c r="Y85" s="239">
        <v>0</v>
      </c>
      <c r="Z85" s="239">
        <v>0</v>
      </c>
    </row>
    <row r="86" spans="1:26" x14ac:dyDescent="0.3">
      <c r="A86" s="322" t="s">
        <v>501</v>
      </c>
      <c r="B86" s="204">
        <v>0</v>
      </c>
      <c r="C86" s="204">
        <v>0</v>
      </c>
      <c r="D86" s="204">
        <v>0</v>
      </c>
      <c r="E86" s="204">
        <v>0</v>
      </c>
      <c r="F86" s="204">
        <v>0</v>
      </c>
      <c r="G86" s="204">
        <v>0</v>
      </c>
      <c r="H86" s="204">
        <v>0</v>
      </c>
      <c r="I86" s="204">
        <v>0</v>
      </c>
      <c r="J86" s="204">
        <v>0</v>
      </c>
      <c r="K86" s="204">
        <v>0</v>
      </c>
      <c r="L86" s="204">
        <v>0</v>
      </c>
      <c r="M86" s="204">
        <v>0</v>
      </c>
      <c r="N86" s="204">
        <v>0</v>
      </c>
      <c r="O86" s="204">
        <v>0</v>
      </c>
      <c r="P86" s="204">
        <v>0</v>
      </c>
      <c r="Q86" s="204">
        <v>0</v>
      </c>
      <c r="R86" s="204">
        <v>0</v>
      </c>
      <c r="S86" s="239">
        <v>0</v>
      </c>
      <c r="T86" s="319" t="e">
        <v>#DIV/0!</v>
      </c>
      <c r="U86" s="239">
        <v>0</v>
      </c>
      <c r="V86" s="239">
        <v>0</v>
      </c>
      <c r="W86" s="239">
        <v>0</v>
      </c>
      <c r="X86" s="239">
        <v>0</v>
      </c>
      <c r="Y86" s="239">
        <v>0</v>
      </c>
      <c r="Z86" s="239">
        <v>0</v>
      </c>
    </row>
    <row r="87" spans="1:26" x14ac:dyDescent="0.3">
      <c r="A87" s="322" t="s">
        <v>502</v>
      </c>
      <c r="B87" s="204">
        <v>0</v>
      </c>
      <c r="C87" s="204">
        <v>0</v>
      </c>
      <c r="D87" s="204">
        <v>0</v>
      </c>
      <c r="E87" s="204">
        <v>0</v>
      </c>
      <c r="F87" s="204">
        <v>0</v>
      </c>
      <c r="G87" s="204">
        <v>0</v>
      </c>
      <c r="H87" s="204">
        <v>0</v>
      </c>
      <c r="I87" s="204">
        <v>0</v>
      </c>
      <c r="J87" s="204">
        <v>0</v>
      </c>
      <c r="K87" s="204">
        <v>0</v>
      </c>
      <c r="L87" s="204">
        <v>0</v>
      </c>
      <c r="M87" s="204">
        <v>0</v>
      </c>
      <c r="N87" s="204">
        <v>0</v>
      </c>
      <c r="O87" s="204">
        <v>0</v>
      </c>
      <c r="P87" s="204">
        <v>0</v>
      </c>
      <c r="Q87" s="204">
        <v>0</v>
      </c>
      <c r="R87" s="204">
        <v>0</v>
      </c>
      <c r="S87" s="239">
        <v>0</v>
      </c>
      <c r="T87" s="319" t="e">
        <v>#DIV/0!</v>
      </c>
      <c r="U87" s="239">
        <v>0</v>
      </c>
      <c r="V87" s="239">
        <v>0</v>
      </c>
      <c r="W87" s="239">
        <v>0</v>
      </c>
      <c r="X87" s="239">
        <v>0</v>
      </c>
      <c r="Y87" s="239">
        <v>0</v>
      </c>
      <c r="Z87" s="239">
        <v>0</v>
      </c>
    </row>
    <row r="88" spans="1:26" x14ac:dyDescent="0.3">
      <c r="A88" s="322" t="s">
        <v>503</v>
      </c>
      <c r="B88" s="204">
        <v>0</v>
      </c>
      <c r="C88" s="204">
        <v>0</v>
      </c>
      <c r="D88" s="204">
        <v>0</v>
      </c>
      <c r="E88" s="204">
        <v>0</v>
      </c>
      <c r="F88" s="204">
        <v>0</v>
      </c>
      <c r="G88" s="204">
        <v>0</v>
      </c>
      <c r="H88" s="204">
        <v>0</v>
      </c>
      <c r="I88" s="204">
        <v>0</v>
      </c>
      <c r="J88" s="204">
        <v>0</v>
      </c>
      <c r="K88" s="204">
        <v>0</v>
      </c>
      <c r="L88" s="204">
        <v>0</v>
      </c>
      <c r="M88" s="204">
        <v>0</v>
      </c>
      <c r="N88" s="204">
        <v>0</v>
      </c>
      <c r="O88" s="204">
        <v>0</v>
      </c>
      <c r="P88" s="204">
        <v>0</v>
      </c>
      <c r="Q88" s="204">
        <v>0</v>
      </c>
      <c r="R88" s="204">
        <v>0</v>
      </c>
      <c r="S88" s="239">
        <v>0</v>
      </c>
      <c r="T88" s="319" t="e">
        <v>#DIV/0!</v>
      </c>
      <c r="U88" s="239">
        <v>0</v>
      </c>
      <c r="V88" s="239">
        <v>0</v>
      </c>
      <c r="W88" s="239">
        <v>0</v>
      </c>
      <c r="X88" s="239">
        <v>0</v>
      </c>
      <c r="Y88" s="239">
        <v>0</v>
      </c>
      <c r="Z88" s="239">
        <v>0</v>
      </c>
    </row>
    <row r="89" spans="1:26" x14ac:dyDescent="0.3">
      <c r="A89" s="322" t="s">
        <v>504</v>
      </c>
      <c r="B89" s="204">
        <v>0</v>
      </c>
      <c r="C89" s="204">
        <v>0</v>
      </c>
      <c r="D89" s="204">
        <v>0</v>
      </c>
      <c r="E89" s="204">
        <v>0</v>
      </c>
      <c r="F89" s="204">
        <v>0</v>
      </c>
      <c r="G89" s="204">
        <v>0</v>
      </c>
      <c r="H89" s="204">
        <v>0</v>
      </c>
      <c r="I89" s="204">
        <v>0</v>
      </c>
      <c r="J89" s="204">
        <v>0</v>
      </c>
      <c r="K89" s="204">
        <v>0</v>
      </c>
      <c r="L89" s="204">
        <v>0</v>
      </c>
      <c r="M89" s="204">
        <v>0</v>
      </c>
      <c r="N89" s="204">
        <v>0</v>
      </c>
      <c r="O89" s="204">
        <v>0</v>
      </c>
      <c r="P89" s="204">
        <v>0</v>
      </c>
      <c r="Q89" s="204">
        <v>0</v>
      </c>
      <c r="R89" s="204">
        <v>0</v>
      </c>
      <c r="S89" s="239">
        <v>0</v>
      </c>
      <c r="T89" s="319" t="e">
        <v>#DIV/0!</v>
      </c>
      <c r="U89" s="239">
        <v>0</v>
      </c>
      <c r="V89" s="239">
        <v>0</v>
      </c>
      <c r="W89" s="239">
        <v>0</v>
      </c>
      <c r="X89" s="239">
        <v>0</v>
      </c>
      <c r="Y89" s="239">
        <v>0</v>
      </c>
      <c r="Z89" s="239">
        <v>0</v>
      </c>
    </row>
    <row r="90" spans="1:26" x14ac:dyDescent="0.3">
      <c r="A90" s="322" t="s">
        <v>505</v>
      </c>
      <c r="B90" s="204">
        <v>0</v>
      </c>
      <c r="C90" s="204">
        <v>0</v>
      </c>
      <c r="D90" s="204">
        <v>0</v>
      </c>
      <c r="E90" s="204">
        <v>0</v>
      </c>
      <c r="F90" s="204">
        <v>0</v>
      </c>
      <c r="G90" s="204">
        <v>0</v>
      </c>
      <c r="H90" s="204">
        <v>0</v>
      </c>
      <c r="I90" s="204">
        <v>0</v>
      </c>
      <c r="J90" s="204">
        <v>0</v>
      </c>
      <c r="K90" s="204">
        <v>0</v>
      </c>
      <c r="L90" s="204">
        <v>0</v>
      </c>
      <c r="M90" s="204">
        <v>0</v>
      </c>
      <c r="N90" s="204">
        <v>0</v>
      </c>
      <c r="O90" s="204">
        <v>0</v>
      </c>
      <c r="P90" s="204">
        <v>0</v>
      </c>
      <c r="Q90" s="204">
        <v>0</v>
      </c>
      <c r="R90" s="204">
        <v>0</v>
      </c>
      <c r="S90" s="239">
        <v>0</v>
      </c>
      <c r="T90" s="319" t="e">
        <v>#DIV/0!</v>
      </c>
      <c r="U90" s="239">
        <v>0</v>
      </c>
      <c r="V90" s="239">
        <v>0</v>
      </c>
      <c r="W90" s="239">
        <v>0</v>
      </c>
      <c r="X90" s="239">
        <v>0</v>
      </c>
      <c r="Y90" s="239">
        <v>0</v>
      </c>
      <c r="Z90" s="239">
        <v>0</v>
      </c>
    </row>
    <row r="91" spans="1:26" x14ac:dyDescent="0.3">
      <c r="A91" s="322" t="s">
        <v>506</v>
      </c>
      <c r="B91" s="204">
        <v>0</v>
      </c>
      <c r="C91" s="204">
        <v>0</v>
      </c>
      <c r="D91" s="204">
        <v>0</v>
      </c>
      <c r="E91" s="204">
        <v>0</v>
      </c>
      <c r="F91" s="204">
        <v>0</v>
      </c>
      <c r="G91" s="204">
        <v>0</v>
      </c>
      <c r="H91" s="204">
        <v>0</v>
      </c>
      <c r="I91" s="204">
        <v>0</v>
      </c>
      <c r="J91" s="204">
        <v>0</v>
      </c>
      <c r="K91" s="204">
        <v>0</v>
      </c>
      <c r="L91" s="204">
        <v>0</v>
      </c>
      <c r="M91" s="204">
        <v>0</v>
      </c>
      <c r="N91" s="204">
        <v>0</v>
      </c>
      <c r="O91" s="204">
        <v>0</v>
      </c>
      <c r="P91" s="204">
        <v>0</v>
      </c>
      <c r="Q91" s="204">
        <v>0</v>
      </c>
      <c r="R91" s="204">
        <v>0</v>
      </c>
      <c r="S91" s="239">
        <v>0</v>
      </c>
      <c r="T91" s="319" t="e">
        <v>#DIV/0!</v>
      </c>
      <c r="U91" s="239">
        <v>0</v>
      </c>
      <c r="V91" s="239">
        <v>0</v>
      </c>
      <c r="W91" s="239">
        <v>0</v>
      </c>
      <c r="X91" s="239">
        <v>0</v>
      </c>
      <c r="Y91" s="239">
        <v>0</v>
      </c>
      <c r="Z91" s="239">
        <v>0</v>
      </c>
    </row>
    <row r="92" spans="1:26" x14ac:dyDescent="0.3">
      <c r="A92" s="322" t="s">
        <v>507</v>
      </c>
      <c r="B92" s="204">
        <v>0</v>
      </c>
      <c r="C92" s="204">
        <v>0</v>
      </c>
      <c r="D92" s="204">
        <v>0</v>
      </c>
      <c r="E92" s="204">
        <v>0</v>
      </c>
      <c r="F92" s="204">
        <v>0</v>
      </c>
      <c r="G92" s="204">
        <v>0</v>
      </c>
      <c r="H92" s="204">
        <v>0</v>
      </c>
      <c r="I92" s="204">
        <v>0</v>
      </c>
      <c r="J92" s="204">
        <v>0</v>
      </c>
      <c r="K92" s="204">
        <v>0</v>
      </c>
      <c r="L92" s="204">
        <v>0</v>
      </c>
      <c r="M92" s="204">
        <v>0</v>
      </c>
      <c r="N92" s="204">
        <v>0</v>
      </c>
      <c r="O92" s="204">
        <v>0</v>
      </c>
      <c r="P92" s="204">
        <v>0</v>
      </c>
      <c r="Q92" s="204">
        <v>0</v>
      </c>
      <c r="R92" s="204">
        <v>0</v>
      </c>
      <c r="S92" s="239">
        <v>0</v>
      </c>
      <c r="T92" s="319" t="e">
        <v>#DIV/0!</v>
      </c>
      <c r="U92" s="239">
        <v>0</v>
      </c>
      <c r="V92" s="239">
        <v>0</v>
      </c>
      <c r="W92" s="239">
        <v>0</v>
      </c>
      <c r="X92" s="239">
        <v>0</v>
      </c>
      <c r="Y92" s="239">
        <v>0</v>
      </c>
      <c r="Z92" s="239">
        <v>0</v>
      </c>
    </row>
    <row r="93" spans="1:26" x14ac:dyDescent="0.3">
      <c r="A93" s="322" t="s">
        <v>508</v>
      </c>
      <c r="B93" s="204">
        <v>0</v>
      </c>
      <c r="C93" s="204">
        <v>0</v>
      </c>
      <c r="D93" s="204">
        <v>0</v>
      </c>
      <c r="E93" s="204">
        <v>0</v>
      </c>
      <c r="F93" s="204">
        <v>0</v>
      </c>
      <c r="G93" s="204">
        <v>0</v>
      </c>
      <c r="H93" s="204">
        <v>0</v>
      </c>
      <c r="I93" s="204">
        <v>0</v>
      </c>
      <c r="J93" s="204">
        <v>0</v>
      </c>
      <c r="K93" s="204">
        <v>0</v>
      </c>
      <c r="L93" s="204">
        <v>0</v>
      </c>
      <c r="M93" s="204">
        <v>0</v>
      </c>
      <c r="N93" s="204">
        <v>0</v>
      </c>
      <c r="O93" s="204">
        <v>0</v>
      </c>
      <c r="P93" s="204">
        <v>0</v>
      </c>
      <c r="Q93" s="204">
        <v>0</v>
      </c>
      <c r="R93" s="204">
        <v>0</v>
      </c>
      <c r="S93" s="239">
        <v>0</v>
      </c>
      <c r="T93" s="319" t="e">
        <v>#DIV/0!</v>
      </c>
      <c r="U93" s="239">
        <v>0</v>
      </c>
      <c r="V93" s="239">
        <v>0</v>
      </c>
      <c r="W93" s="239">
        <v>0</v>
      </c>
      <c r="X93" s="239">
        <v>0</v>
      </c>
      <c r="Y93" s="239">
        <v>0</v>
      </c>
      <c r="Z93" s="239">
        <v>0</v>
      </c>
    </row>
    <row r="94" spans="1:26" x14ac:dyDescent="0.3">
      <c r="A94" s="322" t="s">
        <v>509</v>
      </c>
      <c r="B94" s="204">
        <v>0</v>
      </c>
      <c r="C94" s="204">
        <v>0</v>
      </c>
      <c r="D94" s="204">
        <v>0</v>
      </c>
      <c r="E94" s="204">
        <v>0</v>
      </c>
      <c r="F94" s="204">
        <v>0</v>
      </c>
      <c r="G94" s="204">
        <v>0</v>
      </c>
      <c r="H94" s="204">
        <v>0</v>
      </c>
      <c r="I94" s="204">
        <v>0</v>
      </c>
      <c r="J94" s="204">
        <v>0</v>
      </c>
      <c r="K94" s="204">
        <v>0</v>
      </c>
      <c r="L94" s="204">
        <v>0</v>
      </c>
      <c r="M94" s="204">
        <v>0</v>
      </c>
      <c r="N94" s="204">
        <v>0</v>
      </c>
      <c r="O94" s="204">
        <v>0</v>
      </c>
      <c r="P94" s="204">
        <v>0</v>
      </c>
      <c r="Q94" s="204">
        <v>0</v>
      </c>
      <c r="R94" s="204">
        <v>0</v>
      </c>
      <c r="S94" s="239">
        <v>0</v>
      </c>
      <c r="T94" s="319" t="e">
        <v>#DIV/0!</v>
      </c>
      <c r="U94" s="239">
        <v>0</v>
      </c>
      <c r="V94" s="239">
        <v>0</v>
      </c>
      <c r="W94" s="239">
        <v>0</v>
      </c>
      <c r="X94" s="239">
        <v>0</v>
      </c>
      <c r="Y94" s="239">
        <v>0</v>
      </c>
      <c r="Z94" s="239">
        <v>0</v>
      </c>
    </row>
    <row r="95" spans="1:26" x14ac:dyDescent="0.3">
      <c r="A95" s="322" t="s">
        <v>510</v>
      </c>
      <c r="B95" s="204">
        <v>0</v>
      </c>
      <c r="C95" s="204">
        <v>0</v>
      </c>
      <c r="D95" s="204">
        <v>0</v>
      </c>
      <c r="E95" s="204">
        <v>0</v>
      </c>
      <c r="F95" s="204">
        <v>0</v>
      </c>
      <c r="G95" s="204">
        <v>0</v>
      </c>
      <c r="H95" s="204">
        <v>0</v>
      </c>
      <c r="I95" s="204">
        <v>0</v>
      </c>
      <c r="J95" s="204">
        <v>0</v>
      </c>
      <c r="K95" s="204">
        <v>0</v>
      </c>
      <c r="L95" s="204">
        <v>0</v>
      </c>
      <c r="M95" s="204">
        <v>0</v>
      </c>
      <c r="N95" s="204">
        <v>0</v>
      </c>
      <c r="O95" s="204">
        <v>0</v>
      </c>
      <c r="P95" s="204">
        <v>0</v>
      </c>
      <c r="Q95" s="204">
        <v>0</v>
      </c>
      <c r="R95" s="204">
        <v>0</v>
      </c>
      <c r="S95" s="239">
        <v>0</v>
      </c>
      <c r="T95" s="319" t="e">
        <v>#DIV/0!</v>
      </c>
      <c r="U95" s="239">
        <v>0</v>
      </c>
      <c r="V95" s="239">
        <v>0</v>
      </c>
      <c r="W95" s="239">
        <v>0</v>
      </c>
      <c r="X95" s="239">
        <v>0</v>
      </c>
      <c r="Y95" s="239">
        <v>0</v>
      </c>
      <c r="Z95" s="239">
        <v>0</v>
      </c>
    </row>
    <row r="96" spans="1:26" x14ac:dyDescent="0.3">
      <c r="A96" s="322" t="s">
        <v>511</v>
      </c>
      <c r="B96" s="204">
        <v>0</v>
      </c>
      <c r="C96" s="204">
        <v>0</v>
      </c>
      <c r="D96" s="204">
        <v>0</v>
      </c>
      <c r="E96" s="204">
        <v>0</v>
      </c>
      <c r="F96" s="204">
        <v>0</v>
      </c>
      <c r="G96" s="204">
        <v>0</v>
      </c>
      <c r="H96" s="204">
        <v>0</v>
      </c>
      <c r="I96" s="204">
        <v>0</v>
      </c>
      <c r="J96" s="204">
        <v>0</v>
      </c>
      <c r="K96" s="204">
        <v>0</v>
      </c>
      <c r="L96" s="204">
        <v>0</v>
      </c>
      <c r="M96" s="204">
        <v>0</v>
      </c>
      <c r="N96" s="204">
        <v>0</v>
      </c>
      <c r="O96" s="204">
        <v>0</v>
      </c>
      <c r="P96" s="204">
        <v>0</v>
      </c>
      <c r="Q96" s="204">
        <v>0</v>
      </c>
      <c r="R96" s="204">
        <v>0</v>
      </c>
      <c r="S96" s="239">
        <v>0</v>
      </c>
      <c r="T96" s="319" t="e">
        <v>#DIV/0!</v>
      </c>
      <c r="U96" s="239">
        <v>0</v>
      </c>
      <c r="V96" s="239">
        <v>0</v>
      </c>
      <c r="W96" s="239">
        <v>0</v>
      </c>
      <c r="X96" s="239">
        <v>0</v>
      </c>
      <c r="Y96" s="239">
        <v>0</v>
      </c>
      <c r="Z96" s="239">
        <v>0</v>
      </c>
    </row>
    <row r="97" spans="1:26" x14ac:dyDescent="0.3">
      <c r="A97" s="322" t="s">
        <v>512</v>
      </c>
      <c r="B97" s="204">
        <v>0</v>
      </c>
      <c r="C97" s="204">
        <v>0</v>
      </c>
      <c r="D97" s="204">
        <v>0</v>
      </c>
      <c r="E97" s="204">
        <v>0</v>
      </c>
      <c r="F97" s="204">
        <v>0</v>
      </c>
      <c r="G97" s="204">
        <v>0</v>
      </c>
      <c r="H97" s="204">
        <v>0</v>
      </c>
      <c r="I97" s="204">
        <v>0</v>
      </c>
      <c r="J97" s="204">
        <v>0</v>
      </c>
      <c r="K97" s="204">
        <v>0</v>
      </c>
      <c r="L97" s="204">
        <v>0</v>
      </c>
      <c r="M97" s="204">
        <v>0</v>
      </c>
      <c r="N97" s="204">
        <v>0</v>
      </c>
      <c r="O97" s="204">
        <v>0</v>
      </c>
      <c r="P97" s="204">
        <v>0</v>
      </c>
      <c r="Q97" s="204">
        <v>0</v>
      </c>
      <c r="R97" s="204">
        <v>0</v>
      </c>
      <c r="S97" s="239">
        <v>0</v>
      </c>
      <c r="T97" s="319" t="e">
        <v>#DIV/0!</v>
      </c>
      <c r="U97" s="239">
        <v>0</v>
      </c>
      <c r="V97" s="239">
        <v>0</v>
      </c>
      <c r="W97" s="239">
        <v>0</v>
      </c>
      <c r="X97" s="239">
        <v>0</v>
      </c>
      <c r="Y97" s="239">
        <v>0</v>
      </c>
      <c r="Z97" s="239">
        <v>0</v>
      </c>
    </row>
    <row r="98" spans="1:26" x14ac:dyDescent="0.3">
      <c r="A98" s="322" t="s">
        <v>513</v>
      </c>
      <c r="B98" s="204">
        <v>0</v>
      </c>
      <c r="C98" s="204">
        <v>0</v>
      </c>
      <c r="D98" s="204">
        <v>0</v>
      </c>
      <c r="E98" s="204">
        <v>0</v>
      </c>
      <c r="F98" s="204">
        <v>0</v>
      </c>
      <c r="G98" s="204">
        <v>0</v>
      </c>
      <c r="H98" s="204">
        <v>0</v>
      </c>
      <c r="I98" s="204">
        <v>0</v>
      </c>
      <c r="J98" s="204">
        <v>0</v>
      </c>
      <c r="K98" s="204">
        <v>0</v>
      </c>
      <c r="L98" s="204">
        <v>0</v>
      </c>
      <c r="M98" s="204">
        <v>0</v>
      </c>
      <c r="N98" s="204">
        <v>0</v>
      </c>
      <c r="O98" s="204">
        <v>0</v>
      </c>
      <c r="P98" s="204">
        <v>0</v>
      </c>
      <c r="Q98" s="204">
        <v>0</v>
      </c>
      <c r="R98" s="204">
        <v>0</v>
      </c>
      <c r="S98" s="239">
        <v>0</v>
      </c>
      <c r="T98" s="319" t="e">
        <v>#DIV/0!</v>
      </c>
      <c r="U98" s="239">
        <v>0</v>
      </c>
      <c r="V98" s="239">
        <v>0</v>
      </c>
      <c r="W98" s="239">
        <v>0</v>
      </c>
      <c r="X98" s="239">
        <v>0</v>
      </c>
      <c r="Y98" s="239">
        <v>0</v>
      </c>
      <c r="Z98" s="239">
        <v>0</v>
      </c>
    </row>
    <row r="99" spans="1:26" x14ac:dyDescent="0.3">
      <c r="A99" s="322" t="s">
        <v>514</v>
      </c>
      <c r="B99" s="204">
        <v>0</v>
      </c>
      <c r="C99" s="204">
        <v>0</v>
      </c>
      <c r="D99" s="204">
        <v>0</v>
      </c>
      <c r="E99" s="204">
        <v>0</v>
      </c>
      <c r="F99" s="204">
        <v>0</v>
      </c>
      <c r="G99" s="204">
        <v>0</v>
      </c>
      <c r="H99" s="204">
        <v>0</v>
      </c>
      <c r="I99" s="204">
        <v>0</v>
      </c>
      <c r="J99" s="204">
        <v>0</v>
      </c>
      <c r="K99" s="204">
        <v>0</v>
      </c>
      <c r="L99" s="204">
        <v>0</v>
      </c>
      <c r="M99" s="204">
        <v>0</v>
      </c>
      <c r="N99" s="204">
        <v>0</v>
      </c>
      <c r="O99" s="204">
        <v>0</v>
      </c>
      <c r="P99" s="204">
        <v>0</v>
      </c>
      <c r="Q99" s="204">
        <v>0</v>
      </c>
      <c r="R99" s="204">
        <v>0</v>
      </c>
      <c r="S99" s="239">
        <v>0</v>
      </c>
      <c r="T99" s="319" t="e">
        <v>#DIV/0!</v>
      </c>
      <c r="U99" s="239">
        <v>0</v>
      </c>
      <c r="V99" s="239">
        <v>0</v>
      </c>
      <c r="W99" s="239">
        <v>0</v>
      </c>
      <c r="X99" s="239">
        <v>0</v>
      </c>
      <c r="Y99" s="239">
        <v>0</v>
      </c>
      <c r="Z99" s="239">
        <v>0</v>
      </c>
    </row>
    <row r="100" spans="1:26" x14ac:dyDescent="0.3">
      <c r="A100" s="322" t="s">
        <v>515</v>
      </c>
      <c r="B100" s="204">
        <v>0</v>
      </c>
      <c r="C100" s="204">
        <v>0</v>
      </c>
      <c r="D100" s="204">
        <v>0</v>
      </c>
      <c r="E100" s="204">
        <v>0</v>
      </c>
      <c r="F100" s="204">
        <v>0</v>
      </c>
      <c r="G100" s="204">
        <v>0</v>
      </c>
      <c r="H100" s="204">
        <v>0</v>
      </c>
      <c r="I100" s="204">
        <v>0</v>
      </c>
      <c r="J100" s="204">
        <v>0</v>
      </c>
      <c r="K100" s="204">
        <v>0</v>
      </c>
      <c r="L100" s="204">
        <v>0</v>
      </c>
      <c r="M100" s="204">
        <v>0</v>
      </c>
      <c r="N100" s="204">
        <v>0</v>
      </c>
      <c r="O100" s="204">
        <v>0</v>
      </c>
      <c r="P100" s="204">
        <v>0</v>
      </c>
      <c r="Q100" s="204">
        <v>0</v>
      </c>
      <c r="R100" s="204">
        <v>0</v>
      </c>
      <c r="S100" s="239">
        <v>0</v>
      </c>
      <c r="T100" s="319" t="e">
        <v>#DIV/0!</v>
      </c>
      <c r="U100" s="239">
        <v>0</v>
      </c>
      <c r="V100" s="239">
        <v>0</v>
      </c>
      <c r="W100" s="239">
        <v>0</v>
      </c>
      <c r="X100" s="239">
        <v>0</v>
      </c>
      <c r="Y100" s="239">
        <v>0</v>
      </c>
      <c r="Z100" s="239">
        <v>0</v>
      </c>
    </row>
    <row r="101" spans="1:26" x14ac:dyDescent="0.3">
      <c r="A101" s="322" t="s">
        <v>516</v>
      </c>
      <c r="B101" s="204">
        <v>0</v>
      </c>
      <c r="C101" s="204">
        <v>0</v>
      </c>
      <c r="D101" s="204">
        <v>0</v>
      </c>
      <c r="E101" s="204">
        <v>0</v>
      </c>
      <c r="F101" s="204">
        <v>0</v>
      </c>
      <c r="G101" s="204">
        <v>0</v>
      </c>
      <c r="H101" s="204">
        <v>0</v>
      </c>
      <c r="I101" s="204">
        <v>0</v>
      </c>
      <c r="J101" s="204">
        <v>0</v>
      </c>
      <c r="K101" s="204">
        <v>0</v>
      </c>
      <c r="L101" s="204">
        <v>0</v>
      </c>
      <c r="M101" s="204">
        <v>0</v>
      </c>
      <c r="N101" s="204">
        <v>0</v>
      </c>
      <c r="O101" s="204">
        <v>0</v>
      </c>
      <c r="P101" s="204">
        <v>0</v>
      </c>
      <c r="Q101" s="204">
        <v>0</v>
      </c>
      <c r="R101" s="204">
        <v>0</v>
      </c>
      <c r="S101" s="239">
        <v>0</v>
      </c>
      <c r="T101" s="319" t="e">
        <v>#DIV/0!</v>
      </c>
      <c r="U101" s="239">
        <v>0</v>
      </c>
      <c r="V101" s="239">
        <v>0</v>
      </c>
      <c r="W101" s="239">
        <v>0</v>
      </c>
      <c r="X101" s="239">
        <v>0</v>
      </c>
      <c r="Y101" s="239">
        <v>0</v>
      </c>
      <c r="Z101" s="239">
        <v>0</v>
      </c>
    </row>
    <row r="102" spans="1:26" x14ac:dyDescent="0.3">
      <c r="A102" s="322" t="s">
        <v>517</v>
      </c>
      <c r="B102" s="204">
        <v>0</v>
      </c>
      <c r="C102" s="204">
        <v>0</v>
      </c>
      <c r="D102" s="204">
        <v>0</v>
      </c>
      <c r="E102" s="204">
        <v>0</v>
      </c>
      <c r="F102" s="204">
        <v>0</v>
      </c>
      <c r="G102" s="204">
        <v>0</v>
      </c>
      <c r="H102" s="204">
        <v>0</v>
      </c>
      <c r="I102" s="204">
        <v>0</v>
      </c>
      <c r="J102" s="204">
        <v>0</v>
      </c>
      <c r="K102" s="204">
        <v>0</v>
      </c>
      <c r="L102" s="204">
        <v>0</v>
      </c>
      <c r="M102" s="204">
        <v>0</v>
      </c>
      <c r="N102" s="204">
        <v>0</v>
      </c>
      <c r="O102" s="204">
        <v>0</v>
      </c>
      <c r="P102" s="204">
        <v>0</v>
      </c>
      <c r="Q102" s="204">
        <v>0</v>
      </c>
      <c r="R102" s="204">
        <v>0</v>
      </c>
      <c r="S102" s="239">
        <v>0</v>
      </c>
      <c r="T102" s="319" t="e">
        <v>#DIV/0!</v>
      </c>
      <c r="U102" s="239">
        <v>0</v>
      </c>
      <c r="V102" s="239">
        <v>0</v>
      </c>
      <c r="W102" s="239">
        <v>0</v>
      </c>
      <c r="X102" s="239">
        <v>0</v>
      </c>
      <c r="Y102" s="239">
        <v>0</v>
      </c>
      <c r="Z102" s="239">
        <v>0</v>
      </c>
    </row>
    <row r="103" spans="1:26" x14ac:dyDescent="0.3">
      <c r="A103" s="322" t="s">
        <v>518</v>
      </c>
      <c r="B103" s="204">
        <v>0</v>
      </c>
      <c r="C103" s="204">
        <v>0</v>
      </c>
      <c r="D103" s="204">
        <v>0</v>
      </c>
      <c r="E103" s="204">
        <v>0</v>
      </c>
      <c r="F103" s="204">
        <v>0</v>
      </c>
      <c r="G103" s="204">
        <v>0</v>
      </c>
      <c r="H103" s="204">
        <v>0</v>
      </c>
      <c r="I103" s="204">
        <v>0</v>
      </c>
      <c r="J103" s="204">
        <v>0</v>
      </c>
      <c r="K103" s="204">
        <v>0</v>
      </c>
      <c r="L103" s="204">
        <v>0</v>
      </c>
      <c r="M103" s="204">
        <v>0</v>
      </c>
      <c r="N103" s="204">
        <v>0</v>
      </c>
      <c r="O103" s="204">
        <v>0</v>
      </c>
      <c r="P103" s="204">
        <v>0</v>
      </c>
      <c r="Q103" s="204">
        <v>0</v>
      </c>
      <c r="R103" s="204">
        <v>0</v>
      </c>
      <c r="S103" s="239">
        <v>0</v>
      </c>
      <c r="T103" s="319" t="e">
        <v>#DIV/0!</v>
      </c>
      <c r="U103" s="239">
        <v>0</v>
      </c>
      <c r="V103" s="239">
        <v>0</v>
      </c>
      <c r="W103" s="239">
        <v>0</v>
      </c>
      <c r="X103" s="239">
        <v>0</v>
      </c>
      <c r="Y103" s="239">
        <v>0</v>
      </c>
      <c r="Z103" s="239">
        <v>0</v>
      </c>
    </row>
    <row r="104" spans="1:26" x14ac:dyDescent="0.3">
      <c r="A104" s="322" t="s">
        <v>519</v>
      </c>
      <c r="B104" s="204">
        <v>0</v>
      </c>
      <c r="C104" s="204">
        <v>0</v>
      </c>
      <c r="D104" s="204">
        <v>0</v>
      </c>
      <c r="E104" s="204">
        <v>0</v>
      </c>
      <c r="F104" s="204">
        <v>0</v>
      </c>
      <c r="G104" s="204">
        <v>0</v>
      </c>
      <c r="H104" s="204">
        <v>0</v>
      </c>
      <c r="I104" s="204">
        <v>0</v>
      </c>
      <c r="J104" s="204">
        <v>0</v>
      </c>
      <c r="K104" s="204">
        <v>0</v>
      </c>
      <c r="L104" s="204">
        <v>0</v>
      </c>
      <c r="M104" s="204">
        <v>0</v>
      </c>
      <c r="N104" s="204">
        <v>0</v>
      </c>
      <c r="O104" s="204">
        <v>0</v>
      </c>
      <c r="P104" s="204">
        <v>0</v>
      </c>
      <c r="Q104" s="204">
        <v>0</v>
      </c>
      <c r="R104" s="204">
        <v>0</v>
      </c>
      <c r="S104" s="239">
        <v>0</v>
      </c>
      <c r="T104" s="319" t="e">
        <v>#DIV/0!</v>
      </c>
      <c r="U104" s="239">
        <v>0</v>
      </c>
      <c r="V104" s="239">
        <v>0</v>
      </c>
      <c r="W104" s="239">
        <v>0</v>
      </c>
      <c r="X104" s="239">
        <v>0</v>
      </c>
      <c r="Y104" s="239">
        <v>0</v>
      </c>
      <c r="Z104" s="239">
        <v>0</v>
      </c>
    </row>
    <row r="105" spans="1:26" x14ac:dyDescent="0.3">
      <c r="A105" s="322" t="s">
        <v>520</v>
      </c>
      <c r="B105" s="204">
        <v>0</v>
      </c>
      <c r="C105" s="204">
        <v>0</v>
      </c>
      <c r="D105" s="204">
        <v>0</v>
      </c>
      <c r="E105" s="204">
        <v>0</v>
      </c>
      <c r="F105" s="204">
        <v>0</v>
      </c>
      <c r="G105" s="204">
        <v>0</v>
      </c>
      <c r="H105" s="204">
        <v>0</v>
      </c>
      <c r="I105" s="204">
        <v>0</v>
      </c>
      <c r="J105" s="204">
        <v>0</v>
      </c>
      <c r="K105" s="204">
        <v>0</v>
      </c>
      <c r="L105" s="204">
        <v>0</v>
      </c>
      <c r="M105" s="204">
        <v>0</v>
      </c>
      <c r="N105" s="204">
        <v>0</v>
      </c>
      <c r="O105" s="204">
        <v>0</v>
      </c>
      <c r="P105" s="204">
        <v>0</v>
      </c>
      <c r="Q105" s="204">
        <v>0</v>
      </c>
      <c r="R105" s="204">
        <v>0</v>
      </c>
      <c r="S105" s="239">
        <v>0</v>
      </c>
      <c r="T105" s="319" t="e">
        <v>#DIV/0!</v>
      </c>
      <c r="U105" s="239">
        <v>0</v>
      </c>
      <c r="V105" s="239">
        <v>0</v>
      </c>
      <c r="W105" s="239">
        <v>0</v>
      </c>
      <c r="X105" s="239">
        <v>0</v>
      </c>
      <c r="Y105" s="239">
        <v>0</v>
      </c>
      <c r="Z105" s="239">
        <v>0</v>
      </c>
    </row>
    <row r="106" spans="1:26" x14ac:dyDescent="0.3">
      <c r="A106" s="322" t="s">
        <v>521</v>
      </c>
      <c r="B106" s="204">
        <v>0</v>
      </c>
      <c r="C106" s="204">
        <v>0</v>
      </c>
      <c r="D106" s="204">
        <v>0</v>
      </c>
      <c r="E106" s="204">
        <v>0</v>
      </c>
      <c r="F106" s="204">
        <v>0</v>
      </c>
      <c r="G106" s="204">
        <v>0</v>
      </c>
      <c r="H106" s="204">
        <v>0</v>
      </c>
      <c r="I106" s="204">
        <v>0</v>
      </c>
      <c r="J106" s="204">
        <v>0</v>
      </c>
      <c r="K106" s="204">
        <v>0</v>
      </c>
      <c r="L106" s="204">
        <v>0</v>
      </c>
      <c r="M106" s="204">
        <v>0</v>
      </c>
      <c r="N106" s="204">
        <v>0</v>
      </c>
      <c r="O106" s="204">
        <v>0</v>
      </c>
      <c r="P106" s="204">
        <v>0</v>
      </c>
      <c r="Q106" s="204">
        <v>0</v>
      </c>
      <c r="R106" s="204">
        <v>0</v>
      </c>
      <c r="S106" s="239">
        <v>0</v>
      </c>
      <c r="T106" s="319" t="e">
        <v>#DIV/0!</v>
      </c>
      <c r="U106" s="239">
        <v>0</v>
      </c>
      <c r="V106" s="239">
        <v>0</v>
      </c>
      <c r="W106" s="239">
        <v>0</v>
      </c>
      <c r="X106" s="239">
        <v>0</v>
      </c>
      <c r="Y106" s="239">
        <v>0</v>
      </c>
      <c r="Z106" s="239">
        <v>0</v>
      </c>
    </row>
    <row r="107" spans="1:26" x14ac:dyDescent="0.3">
      <c r="A107" s="322" t="s">
        <v>522</v>
      </c>
      <c r="B107" s="204">
        <v>0</v>
      </c>
      <c r="C107" s="204">
        <v>0</v>
      </c>
      <c r="D107" s="204">
        <v>0</v>
      </c>
      <c r="E107" s="204">
        <v>0</v>
      </c>
      <c r="F107" s="204">
        <v>0</v>
      </c>
      <c r="G107" s="204">
        <v>0</v>
      </c>
      <c r="H107" s="204">
        <v>0</v>
      </c>
      <c r="I107" s="204">
        <v>0</v>
      </c>
      <c r="J107" s="204">
        <v>0</v>
      </c>
      <c r="K107" s="204">
        <v>0</v>
      </c>
      <c r="L107" s="204">
        <v>0</v>
      </c>
      <c r="M107" s="204">
        <v>0</v>
      </c>
      <c r="N107" s="204">
        <v>0</v>
      </c>
      <c r="O107" s="204">
        <v>0</v>
      </c>
      <c r="P107" s="204">
        <v>0</v>
      </c>
      <c r="Q107" s="204">
        <v>0</v>
      </c>
      <c r="R107" s="204">
        <v>0</v>
      </c>
      <c r="S107" s="239">
        <v>0</v>
      </c>
      <c r="T107" s="319" t="e">
        <v>#DIV/0!</v>
      </c>
      <c r="U107" s="239">
        <v>0</v>
      </c>
      <c r="V107" s="239">
        <v>0</v>
      </c>
      <c r="W107" s="239">
        <v>0</v>
      </c>
      <c r="X107" s="239">
        <v>0</v>
      </c>
      <c r="Y107" s="239">
        <v>0</v>
      </c>
      <c r="Z107" s="239">
        <v>0</v>
      </c>
    </row>
    <row r="108" spans="1:26" x14ac:dyDescent="0.3">
      <c r="A108" s="314" t="s">
        <v>523</v>
      </c>
      <c r="B108" s="315">
        <v>0</v>
      </c>
      <c r="C108" s="315">
        <v>0</v>
      </c>
      <c r="D108" s="315">
        <v>0</v>
      </c>
      <c r="E108" s="315">
        <v>0</v>
      </c>
      <c r="F108" s="315">
        <v>0</v>
      </c>
      <c r="G108" s="315">
        <v>0</v>
      </c>
      <c r="H108" s="315">
        <v>0</v>
      </c>
      <c r="I108" s="315">
        <v>0</v>
      </c>
      <c r="J108" s="315">
        <v>0</v>
      </c>
      <c r="K108" s="315">
        <v>0</v>
      </c>
      <c r="L108" s="315">
        <v>0</v>
      </c>
      <c r="M108" s="315">
        <v>0</v>
      </c>
      <c r="N108" s="315">
        <v>0</v>
      </c>
      <c r="O108" s="315">
        <v>0</v>
      </c>
      <c r="P108" s="315">
        <v>0</v>
      </c>
      <c r="Q108" s="315">
        <v>0</v>
      </c>
      <c r="R108" s="315">
        <v>0</v>
      </c>
      <c r="S108" s="316">
        <v>0</v>
      </c>
      <c r="T108" s="317" t="e">
        <v>#DIV/0!</v>
      </c>
      <c r="U108" s="316">
        <v>0</v>
      </c>
      <c r="V108" s="316">
        <v>0</v>
      </c>
      <c r="W108" s="316">
        <v>0</v>
      </c>
      <c r="X108" s="316">
        <v>0</v>
      </c>
      <c r="Y108" s="316">
        <v>0</v>
      </c>
      <c r="Z108" s="316">
        <v>0</v>
      </c>
    </row>
    <row r="109" spans="1:26" x14ac:dyDescent="0.3">
      <c r="A109" s="322" t="s">
        <v>524</v>
      </c>
      <c r="B109" s="204">
        <v>0</v>
      </c>
      <c r="C109" s="204">
        <v>0</v>
      </c>
      <c r="D109" s="204">
        <v>0</v>
      </c>
      <c r="E109" s="204">
        <v>0</v>
      </c>
      <c r="F109" s="204">
        <v>0</v>
      </c>
      <c r="G109" s="204">
        <v>0</v>
      </c>
      <c r="H109" s="204">
        <v>0</v>
      </c>
      <c r="I109" s="204">
        <v>0</v>
      </c>
      <c r="J109" s="204">
        <v>0</v>
      </c>
      <c r="K109" s="204">
        <v>0</v>
      </c>
      <c r="L109" s="204">
        <v>0</v>
      </c>
      <c r="M109" s="204">
        <v>0</v>
      </c>
      <c r="N109" s="204">
        <v>0</v>
      </c>
      <c r="O109" s="204">
        <v>0</v>
      </c>
      <c r="P109" s="204">
        <v>0</v>
      </c>
      <c r="Q109" s="204">
        <v>0</v>
      </c>
      <c r="R109" s="204">
        <v>0</v>
      </c>
      <c r="S109" s="239">
        <v>0</v>
      </c>
      <c r="T109" s="319" t="e">
        <v>#DIV/0!</v>
      </c>
      <c r="U109" s="239">
        <v>0</v>
      </c>
      <c r="V109" s="239">
        <v>0</v>
      </c>
      <c r="W109" s="239">
        <v>0</v>
      </c>
      <c r="X109" s="239">
        <v>0</v>
      </c>
      <c r="Y109" s="239">
        <v>0</v>
      </c>
      <c r="Z109" s="239">
        <v>0</v>
      </c>
    </row>
    <row r="110" spans="1:26" x14ac:dyDescent="0.3">
      <c r="A110" s="322" t="s">
        <v>525</v>
      </c>
      <c r="B110" s="204">
        <v>0</v>
      </c>
      <c r="C110" s="204">
        <v>0</v>
      </c>
      <c r="D110" s="204">
        <v>0</v>
      </c>
      <c r="E110" s="204">
        <v>0</v>
      </c>
      <c r="F110" s="204">
        <v>0</v>
      </c>
      <c r="G110" s="204">
        <v>0</v>
      </c>
      <c r="H110" s="204">
        <v>0</v>
      </c>
      <c r="I110" s="204">
        <v>0</v>
      </c>
      <c r="J110" s="204">
        <v>0</v>
      </c>
      <c r="K110" s="204">
        <v>0</v>
      </c>
      <c r="L110" s="204">
        <v>0</v>
      </c>
      <c r="M110" s="204">
        <v>0</v>
      </c>
      <c r="N110" s="204">
        <v>0</v>
      </c>
      <c r="O110" s="204">
        <v>0</v>
      </c>
      <c r="P110" s="204">
        <v>0</v>
      </c>
      <c r="Q110" s="204">
        <v>0</v>
      </c>
      <c r="R110" s="204">
        <v>0</v>
      </c>
      <c r="S110" s="239">
        <v>0</v>
      </c>
      <c r="T110" s="319" t="e">
        <v>#DIV/0!</v>
      </c>
      <c r="U110" s="239">
        <v>0</v>
      </c>
      <c r="V110" s="239">
        <v>0</v>
      </c>
      <c r="W110" s="239">
        <v>0</v>
      </c>
      <c r="X110" s="239">
        <v>0</v>
      </c>
      <c r="Y110" s="239">
        <v>0</v>
      </c>
      <c r="Z110" s="239">
        <v>0</v>
      </c>
    </row>
    <row r="111" spans="1:26" x14ac:dyDescent="0.3">
      <c r="A111" s="322" t="s">
        <v>526</v>
      </c>
      <c r="B111" s="204">
        <v>0</v>
      </c>
      <c r="C111" s="204">
        <v>0</v>
      </c>
      <c r="D111" s="204">
        <v>0</v>
      </c>
      <c r="E111" s="204">
        <v>0</v>
      </c>
      <c r="F111" s="204">
        <v>0</v>
      </c>
      <c r="G111" s="204">
        <v>0</v>
      </c>
      <c r="H111" s="204">
        <v>0</v>
      </c>
      <c r="I111" s="204">
        <v>0</v>
      </c>
      <c r="J111" s="204">
        <v>0</v>
      </c>
      <c r="K111" s="204">
        <v>0</v>
      </c>
      <c r="L111" s="204">
        <v>0</v>
      </c>
      <c r="M111" s="204">
        <v>0</v>
      </c>
      <c r="N111" s="204">
        <v>0</v>
      </c>
      <c r="O111" s="204">
        <v>0</v>
      </c>
      <c r="P111" s="204">
        <v>0</v>
      </c>
      <c r="Q111" s="204">
        <v>0</v>
      </c>
      <c r="R111" s="204">
        <v>0</v>
      </c>
      <c r="S111" s="239">
        <v>0</v>
      </c>
      <c r="T111" s="319" t="e">
        <v>#DIV/0!</v>
      </c>
      <c r="U111" s="239">
        <v>0</v>
      </c>
      <c r="V111" s="239">
        <v>0</v>
      </c>
      <c r="W111" s="239">
        <v>0</v>
      </c>
      <c r="X111" s="239">
        <v>0</v>
      </c>
      <c r="Y111" s="239">
        <v>0</v>
      </c>
      <c r="Z111" s="239">
        <v>0</v>
      </c>
    </row>
    <row r="112" spans="1:26" x14ac:dyDescent="0.3">
      <c r="A112" s="322" t="s">
        <v>527</v>
      </c>
      <c r="B112" s="204">
        <v>0</v>
      </c>
      <c r="C112" s="204">
        <v>0</v>
      </c>
      <c r="D112" s="204">
        <v>0</v>
      </c>
      <c r="E112" s="204">
        <v>0</v>
      </c>
      <c r="F112" s="204">
        <v>0</v>
      </c>
      <c r="G112" s="204">
        <v>0</v>
      </c>
      <c r="H112" s="204">
        <v>0</v>
      </c>
      <c r="I112" s="204">
        <v>0</v>
      </c>
      <c r="J112" s="204">
        <v>0</v>
      </c>
      <c r="K112" s="204">
        <v>0</v>
      </c>
      <c r="L112" s="204">
        <v>0</v>
      </c>
      <c r="M112" s="204">
        <v>0</v>
      </c>
      <c r="N112" s="204">
        <v>0</v>
      </c>
      <c r="O112" s="204">
        <v>0</v>
      </c>
      <c r="P112" s="204">
        <v>0</v>
      </c>
      <c r="Q112" s="204">
        <v>0</v>
      </c>
      <c r="R112" s="204">
        <v>0</v>
      </c>
      <c r="S112" s="239">
        <v>0</v>
      </c>
      <c r="T112" s="319" t="e">
        <v>#DIV/0!</v>
      </c>
      <c r="U112" s="239">
        <v>0</v>
      </c>
      <c r="V112" s="239">
        <v>0</v>
      </c>
      <c r="W112" s="239">
        <v>0</v>
      </c>
      <c r="X112" s="239">
        <v>0</v>
      </c>
      <c r="Y112" s="239">
        <v>0</v>
      </c>
      <c r="Z112" s="239">
        <v>0</v>
      </c>
    </row>
    <row r="113" spans="1:26" x14ac:dyDescent="0.3">
      <c r="A113" s="314" t="s">
        <v>528</v>
      </c>
      <c r="B113" s="315">
        <v>0</v>
      </c>
      <c r="C113" s="315">
        <v>0</v>
      </c>
      <c r="D113" s="315">
        <v>0</v>
      </c>
      <c r="E113" s="315">
        <v>0</v>
      </c>
      <c r="F113" s="315">
        <v>0</v>
      </c>
      <c r="G113" s="315">
        <v>0</v>
      </c>
      <c r="H113" s="315">
        <v>0</v>
      </c>
      <c r="I113" s="315">
        <v>0</v>
      </c>
      <c r="J113" s="315">
        <v>0</v>
      </c>
      <c r="K113" s="315">
        <v>0</v>
      </c>
      <c r="L113" s="315">
        <v>0</v>
      </c>
      <c r="M113" s="315">
        <v>0</v>
      </c>
      <c r="N113" s="315">
        <v>0</v>
      </c>
      <c r="O113" s="315">
        <v>0</v>
      </c>
      <c r="P113" s="315">
        <v>0</v>
      </c>
      <c r="Q113" s="315">
        <v>0</v>
      </c>
      <c r="R113" s="315">
        <v>0</v>
      </c>
      <c r="S113" s="316">
        <v>0</v>
      </c>
      <c r="T113" s="317" t="e">
        <v>#DIV/0!</v>
      </c>
      <c r="U113" s="316">
        <v>0</v>
      </c>
      <c r="V113" s="316">
        <v>0</v>
      </c>
      <c r="W113" s="316">
        <v>0</v>
      </c>
      <c r="X113" s="316">
        <v>0</v>
      </c>
      <c r="Y113" s="316">
        <v>0</v>
      </c>
      <c r="Z113" s="316">
        <v>0</v>
      </c>
    </row>
    <row r="114" spans="1:26" x14ac:dyDescent="0.3">
      <c r="A114" s="322" t="s">
        <v>529</v>
      </c>
      <c r="B114" s="204">
        <v>0</v>
      </c>
      <c r="C114" s="204">
        <v>0</v>
      </c>
      <c r="D114" s="204">
        <v>0</v>
      </c>
      <c r="E114" s="204">
        <v>0</v>
      </c>
      <c r="F114" s="204">
        <v>0</v>
      </c>
      <c r="G114" s="204">
        <v>0</v>
      </c>
      <c r="H114" s="204">
        <v>0</v>
      </c>
      <c r="I114" s="204">
        <v>0</v>
      </c>
      <c r="J114" s="204">
        <v>0</v>
      </c>
      <c r="K114" s="204">
        <v>0</v>
      </c>
      <c r="L114" s="204">
        <v>0</v>
      </c>
      <c r="M114" s="204">
        <v>0</v>
      </c>
      <c r="N114" s="204">
        <v>0</v>
      </c>
      <c r="O114" s="204">
        <v>0</v>
      </c>
      <c r="P114" s="204">
        <v>0</v>
      </c>
      <c r="Q114" s="204">
        <v>0</v>
      </c>
      <c r="R114" s="204">
        <v>0</v>
      </c>
      <c r="S114" s="239">
        <v>0</v>
      </c>
      <c r="T114" s="319" t="e">
        <v>#DIV/0!</v>
      </c>
      <c r="U114" s="239">
        <v>0</v>
      </c>
      <c r="V114" s="239">
        <v>0</v>
      </c>
      <c r="W114" s="239">
        <v>0</v>
      </c>
      <c r="X114" s="239">
        <v>0</v>
      </c>
      <c r="Y114" s="239">
        <v>0</v>
      </c>
      <c r="Z114" s="239">
        <v>0</v>
      </c>
    </row>
    <row r="115" spans="1:26" x14ac:dyDescent="0.3">
      <c r="A115" s="322" t="s">
        <v>530</v>
      </c>
      <c r="B115" s="204">
        <v>0</v>
      </c>
      <c r="C115" s="204">
        <v>0</v>
      </c>
      <c r="D115" s="204">
        <v>0</v>
      </c>
      <c r="E115" s="204">
        <v>0</v>
      </c>
      <c r="F115" s="204">
        <v>0</v>
      </c>
      <c r="G115" s="204">
        <v>0</v>
      </c>
      <c r="H115" s="204">
        <v>0</v>
      </c>
      <c r="I115" s="204">
        <v>0</v>
      </c>
      <c r="J115" s="204">
        <v>0</v>
      </c>
      <c r="K115" s="204">
        <v>0</v>
      </c>
      <c r="L115" s="204">
        <v>0</v>
      </c>
      <c r="M115" s="204">
        <v>0</v>
      </c>
      <c r="N115" s="204">
        <v>0</v>
      </c>
      <c r="O115" s="204">
        <v>0</v>
      </c>
      <c r="P115" s="204">
        <v>0</v>
      </c>
      <c r="Q115" s="204">
        <v>0</v>
      </c>
      <c r="R115" s="204">
        <v>0</v>
      </c>
      <c r="S115" s="239">
        <v>0</v>
      </c>
      <c r="T115" s="319" t="e">
        <v>#DIV/0!</v>
      </c>
      <c r="U115" s="239">
        <v>0</v>
      </c>
      <c r="V115" s="239">
        <v>0</v>
      </c>
      <c r="W115" s="239">
        <v>0</v>
      </c>
      <c r="X115" s="239">
        <v>0</v>
      </c>
      <c r="Y115" s="239">
        <v>0</v>
      </c>
      <c r="Z115" s="239">
        <v>0</v>
      </c>
    </row>
    <row r="116" spans="1:26" x14ac:dyDescent="0.3">
      <c r="A116" s="322" t="s">
        <v>531</v>
      </c>
      <c r="B116" s="204">
        <v>0</v>
      </c>
      <c r="C116" s="204">
        <v>0</v>
      </c>
      <c r="D116" s="204">
        <v>0</v>
      </c>
      <c r="E116" s="204">
        <v>0</v>
      </c>
      <c r="F116" s="204">
        <v>0</v>
      </c>
      <c r="G116" s="204">
        <v>0</v>
      </c>
      <c r="H116" s="204">
        <v>0</v>
      </c>
      <c r="I116" s="204">
        <v>0</v>
      </c>
      <c r="J116" s="204">
        <v>0</v>
      </c>
      <c r="K116" s="204">
        <v>0</v>
      </c>
      <c r="L116" s="204">
        <v>0</v>
      </c>
      <c r="M116" s="204">
        <v>0</v>
      </c>
      <c r="N116" s="204">
        <v>0</v>
      </c>
      <c r="O116" s="204">
        <v>0</v>
      </c>
      <c r="P116" s="204">
        <v>0</v>
      </c>
      <c r="Q116" s="204">
        <v>0</v>
      </c>
      <c r="R116" s="204">
        <v>0</v>
      </c>
      <c r="S116" s="239">
        <v>0</v>
      </c>
      <c r="T116" s="319" t="e">
        <v>#DIV/0!</v>
      </c>
      <c r="U116" s="239">
        <v>0</v>
      </c>
      <c r="V116" s="239">
        <v>0</v>
      </c>
      <c r="W116" s="239">
        <v>0</v>
      </c>
      <c r="X116" s="239">
        <v>0</v>
      </c>
      <c r="Y116" s="239">
        <v>0</v>
      </c>
      <c r="Z116" s="239">
        <v>0</v>
      </c>
    </row>
    <row r="117" spans="1:26" x14ac:dyDescent="0.3">
      <c r="A117" s="322" t="s">
        <v>532</v>
      </c>
      <c r="B117" s="204">
        <v>0</v>
      </c>
      <c r="C117" s="204">
        <v>0</v>
      </c>
      <c r="D117" s="204">
        <v>0</v>
      </c>
      <c r="E117" s="204">
        <v>0</v>
      </c>
      <c r="F117" s="204">
        <v>0</v>
      </c>
      <c r="G117" s="204">
        <v>0</v>
      </c>
      <c r="H117" s="204">
        <v>0</v>
      </c>
      <c r="I117" s="204">
        <v>0</v>
      </c>
      <c r="J117" s="204">
        <v>0</v>
      </c>
      <c r="K117" s="204">
        <v>0</v>
      </c>
      <c r="L117" s="204">
        <v>0</v>
      </c>
      <c r="M117" s="204">
        <v>0</v>
      </c>
      <c r="N117" s="204">
        <v>0</v>
      </c>
      <c r="O117" s="204">
        <v>0</v>
      </c>
      <c r="P117" s="204">
        <v>0</v>
      </c>
      <c r="Q117" s="204">
        <v>0</v>
      </c>
      <c r="R117" s="204">
        <v>0</v>
      </c>
      <c r="S117" s="239">
        <v>0</v>
      </c>
      <c r="T117" s="319" t="e">
        <v>#DIV/0!</v>
      </c>
      <c r="U117" s="239">
        <v>0</v>
      </c>
      <c r="V117" s="239">
        <v>0</v>
      </c>
      <c r="W117" s="239">
        <v>0</v>
      </c>
      <c r="X117" s="239">
        <v>0</v>
      </c>
      <c r="Y117" s="239">
        <v>0</v>
      </c>
      <c r="Z117" s="239">
        <v>0</v>
      </c>
    </row>
    <row r="118" spans="1:26" x14ac:dyDescent="0.3">
      <c r="A118" s="322" t="s">
        <v>533</v>
      </c>
      <c r="B118" s="204">
        <v>0</v>
      </c>
      <c r="C118" s="204">
        <v>0</v>
      </c>
      <c r="D118" s="204">
        <v>0</v>
      </c>
      <c r="E118" s="204">
        <v>0</v>
      </c>
      <c r="F118" s="204">
        <v>0</v>
      </c>
      <c r="G118" s="204">
        <v>0</v>
      </c>
      <c r="H118" s="204">
        <v>0</v>
      </c>
      <c r="I118" s="204">
        <v>0</v>
      </c>
      <c r="J118" s="204">
        <v>0</v>
      </c>
      <c r="K118" s="204">
        <v>0</v>
      </c>
      <c r="L118" s="204">
        <v>0</v>
      </c>
      <c r="M118" s="204">
        <v>0</v>
      </c>
      <c r="N118" s="204">
        <v>0</v>
      </c>
      <c r="O118" s="204">
        <v>0</v>
      </c>
      <c r="P118" s="204">
        <v>0</v>
      </c>
      <c r="Q118" s="204">
        <v>0</v>
      </c>
      <c r="R118" s="204">
        <v>0</v>
      </c>
      <c r="S118" s="239">
        <v>0</v>
      </c>
      <c r="T118" s="319" t="e">
        <v>#DIV/0!</v>
      </c>
      <c r="U118" s="239">
        <v>0</v>
      </c>
      <c r="V118" s="239">
        <v>0</v>
      </c>
      <c r="W118" s="239">
        <v>0</v>
      </c>
      <c r="X118" s="239">
        <v>0</v>
      </c>
      <c r="Y118" s="239">
        <v>0</v>
      </c>
      <c r="Z118" s="239">
        <v>0</v>
      </c>
    </row>
    <row r="119" spans="1:26" x14ac:dyDescent="0.3">
      <c r="A119" s="322" t="s">
        <v>534</v>
      </c>
      <c r="B119" s="204">
        <v>0</v>
      </c>
      <c r="C119" s="204">
        <v>0</v>
      </c>
      <c r="D119" s="204">
        <v>0</v>
      </c>
      <c r="E119" s="204">
        <v>0</v>
      </c>
      <c r="F119" s="204">
        <v>0</v>
      </c>
      <c r="G119" s="204">
        <v>0</v>
      </c>
      <c r="H119" s="204">
        <v>0</v>
      </c>
      <c r="I119" s="204">
        <v>0</v>
      </c>
      <c r="J119" s="204">
        <v>0</v>
      </c>
      <c r="K119" s="204">
        <v>0</v>
      </c>
      <c r="L119" s="204">
        <v>0</v>
      </c>
      <c r="M119" s="204">
        <v>0</v>
      </c>
      <c r="N119" s="204">
        <v>0</v>
      </c>
      <c r="O119" s="204">
        <v>0</v>
      </c>
      <c r="P119" s="204">
        <v>0</v>
      </c>
      <c r="Q119" s="204">
        <v>0</v>
      </c>
      <c r="R119" s="204">
        <v>0</v>
      </c>
      <c r="S119" s="239">
        <v>0</v>
      </c>
      <c r="T119" s="319" t="e">
        <v>#DIV/0!</v>
      </c>
      <c r="U119" s="239">
        <v>0</v>
      </c>
      <c r="V119" s="239">
        <v>0</v>
      </c>
      <c r="W119" s="239">
        <v>0</v>
      </c>
      <c r="X119" s="239">
        <v>0</v>
      </c>
      <c r="Y119" s="239">
        <v>0</v>
      </c>
      <c r="Z119" s="239">
        <v>0</v>
      </c>
    </row>
    <row r="120" spans="1:26" x14ac:dyDescent="0.3">
      <c r="A120" s="314" t="s">
        <v>535</v>
      </c>
      <c r="B120" s="315">
        <v>6000</v>
      </c>
      <c r="C120" s="315">
        <v>9530</v>
      </c>
      <c r="D120" s="315">
        <v>9530</v>
      </c>
      <c r="E120" s="315">
        <v>8627</v>
      </c>
      <c r="F120" s="315">
        <v>8627</v>
      </c>
      <c r="G120" s="315">
        <v>0</v>
      </c>
      <c r="H120" s="315">
        <v>0</v>
      </c>
      <c r="I120" s="315">
        <v>0</v>
      </c>
      <c r="J120" s="315">
        <v>2287</v>
      </c>
      <c r="K120" s="315">
        <v>0</v>
      </c>
      <c r="L120" s="315">
        <v>0</v>
      </c>
      <c r="M120" s="315">
        <v>0</v>
      </c>
      <c r="N120" s="315">
        <v>6340</v>
      </c>
      <c r="O120" s="315">
        <v>0</v>
      </c>
      <c r="P120" s="315">
        <v>0</v>
      </c>
      <c r="Q120" s="315">
        <v>0</v>
      </c>
      <c r="R120" s="315">
        <v>0</v>
      </c>
      <c r="S120" s="316">
        <v>8627</v>
      </c>
      <c r="T120" s="317">
        <v>0.90524658971668415</v>
      </c>
      <c r="U120" s="316">
        <v>903</v>
      </c>
      <c r="V120" s="316">
        <v>0</v>
      </c>
      <c r="W120" s="316">
        <v>903</v>
      </c>
      <c r="X120" s="316">
        <v>903</v>
      </c>
      <c r="Y120" s="316">
        <v>0</v>
      </c>
      <c r="Z120" s="316">
        <v>0</v>
      </c>
    </row>
    <row r="121" spans="1:26" x14ac:dyDescent="0.3">
      <c r="A121" s="322" t="s">
        <v>536</v>
      </c>
      <c r="B121" s="204">
        <v>0</v>
      </c>
      <c r="C121" s="204">
        <v>0</v>
      </c>
      <c r="D121" s="204">
        <v>0</v>
      </c>
      <c r="E121" s="204">
        <v>0</v>
      </c>
      <c r="F121" s="204">
        <v>0</v>
      </c>
      <c r="G121" s="204">
        <v>0</v>
      </c>
      <c r="H121" s="204">
        <v>0</v>
      </c>
      <c r="I121" s="204">
        <v>0</v>
      </c>
      <c r="J121" s="204">
        <v>0</v>
      </c>
      <c r="K121" s="204">
        <v>0</v>
      </c>
      <c r="L121" s="204">
        <v>0</v>
      </c>
      <c r="M121" s="204">
        <v>0</v>
      </c>
      <c r="N121" s="204">
        <v>0</v>
      </c>
      <c r="O121" s="204">
        <v>0</v>
      </c>
      <c r="P121" s="204">
        <v>0</v>
      </c>
      <c r="Q121" s="204">
        <v>0</v>
      </c>
      <c r="R121" s="204">
        <v>0</v>
      </c>
      <c r="S121" s="239">
        <v>0</v>
      </c>
      <c r="T121" s="319" t="e">
        <v>#DIV/0!</v>
      </c>
      <c r="U121" s="239">
        <v>0</v>
      </c>
      <c r="V121" s="239">
        <v>0</v>
      </c>
      <c r="W121" s="239">
        <v>0</v>
      </c>
      <c r="X121" s="239">
        <v>0</v>
      </c>
      <c r="Y121" s="239">
        <v>0</v>
      </c>
      <c r="Z121" s="239">
        <v>0</v>
      </c>
    </row>
    <row r="122" spans="1:26" x14ac:dyDescent="0.3">
      <c r="A122" s="322" t="s">
        <v>537</v>
      </c>
      <c r="B122" s="204">
        <v>6000</v>
      </c>
      <c r="C122" s="204">
        <v>9530</v>
      </c>
      <c r="D122" s="204">
        <v>9530</v>
      </c>
      <c r="E122" s="204">
        <v>8627</v>
      </c>
      <c r="F122" s="204">
        <v>8627</v>
      </c>
      <c r="G122" s="204">
        <v>0</v>
      </c>
      <c r="H122" s="204">
        <v>0</v>
      </c>
      <c r="I122" s="204">
        <v>0</v>
      </c>
      <c r="J122" s="204">
        <v>2287</v>
      </c>
      <c r="K122" s="204">
        <v>0</v>
      </c>
      <c r="L122" s="204">
        <v>0</v>
      </c>
      <c r="M122" s="204">
        <v>0</v>
      </c>
      <c r="N122" s="204">
        <v>6340</v>
      </c>
      <c r="O122" s="204">
        <v>0</v>
      </c>
      <c r="P122" s="204">
        <v>0</v>
      </c>
      <c r="Q122" s="204">
        <v>0</v>
      </c>
      <c r="R122" s="204">
        <v>0</v>
      </c>
      <c r="S122" s="239">
        <v>8627</v>
      </c>
      <c r="T122" s="319">
        <v>0.90524658971668415</v>
      </c>
      <c r="U122" s="239">
        <v>903</v>
      </c>
      <c r="V122" s="239">
        <v>0</v>
      </c>
      <c r="W122" s="239">
        <v>903</v>
      </c>
      <c r="X122" s="239">
        <v>903</v>
      </c>
      <c r="Y122" s="239">
        <v>0</v>
      </c>
      <c r="Z122" s="239">
        <v>0</v>
      </c>
    </row>
    <row r="123" spans="1:26" x14ac:dyDescent="0.3">
      <c r="A123" s="314" t="s">
        <v>538</v>
      </c>
      <c r="B123" s="320">
        <v>0</v>
      </c>
      <c r="C123" s="320">
        <v>0</v>
      </c>
      <c r="D123" s="320">
        <v>0</v>
      </c>
      <c r="E123" s="320">
        <v>0</v>
      </c>
      <c r="F123" s="320">
        <v>0</v>
      </c>
      <c r="G123" s="320">
        <v>0</v>
      </c>
      <c r="H123" s="320">
        <v>0</v>
      </c>
      <c r="I123" s="320">
        <v>0</v>
      </c>
      <c r="J123" s="320">
        <v>0</v>
      </c>
      <c r="K123" s="320">
        <v>0</v>
      </c>
      <c r="L123" s="320">
        <v>0</v>
      </c>
      <c r="M123" s="320">
        <v>0</v>
      </c>
      <c r="N123" s="320">
        <v>0</v>
      </c>
      <c r="O123" s="320">
        <v>0</v>
      </c>
      <c r="P123" s="320">
        <v>0</v>
      </c>
      <c r="Q123" s="320">
        <v>0</v>
      </c>
      <c r="R123" s="320">
        <v>0</v>
      </c>
      <c r="S123" s="316">
        <v>0</v>
      </c>
      <c r="T123" s="317" t="e">
        <v>#DIV/0!</v>
      </c>
      <c r="U123" s="316">
        <v>0</v>
      </c>
      <c r="V123" s="316">
        <v>0</v>
      </c>
      <c r="W123" s="316">
        <v>0</v>
      </c>
      <c r="X123" s="316">
        <v>0</v>
      </c>
      <c r="Y123" s="316">
        <v>0</v>
      </c>
      <c r="Z123" s="316">
        <v>0</v>
      </c>
    </row>
    <row r="124" spans="1:26" x14ac:dyDescent="0.3">
      <c r="A124" s="314" t="s">
        <v>539</v>
      </c>
      <c r="B124" s="315">
        <v>0</v>
      </c>
      <c r="C124" s="315">
        <v>0</v>
      </c>
      <c r="D124" s="315">
        <v>0</v>
      </c>
      <c r="E124" s="315">
        <v>0</v>
      </c>
      <c r="F124" s="315">
        <v>0</v>
      </c>
      <c r="G124" s="315">
        <v>0</v>
      </c>
      <c r="H124" s="315">
        <v>0</v>
      </c>
      <c r="I124" s="315">
        <v>0</v>
      </c>
      <c r="J124" s="315">
        <v>0</v>
      </c>
      <c r="K124" s="315">
        <v>0</v>
      </c>
      <c r="L124" s="315">
        <v>0</v>
      </c>
      <c r="M124" s="315">
        <v>0</v>
      </c>
      <c r="N124" s="315">
        <v>0</v>
      </c>
      <c r="O124" s="315">
        <v>0</v>
      </c>
      <c r="P124" s="315">
        <v>0</v>
      </c>
      <c r="Q124" s="315">
        <v>0</v>
      </c>
      <c r="R124" s="315">
        <v>0</v>
      </c>
      <c r="S124" s="316">
        <v>0</v>
      </c>
      <c r="T124" s="317" t="e">
        <v>#DIV/0!</v>
      </c>
      <c r="U124" s="316">
        <v>0</v>
      </c>
      <c r="V124" s="316">
        <v>0</v>
      </c>
      <c r="W124" s="316">
        <v>0</v>
      </c>
      <c r="X124" s="316">
        <v>0</v>
      </c>
      <c r="Y124" s="316">
        <v>0</v>
      </c>
      <c r="Z124" s="316">
        <v>0</v>
      </c>
    </row>
    <row r="125" spans="1:26" x14ac:dyDescent="0.3">
      <c r="A125" s="322" t="s">
        <v>540</v>
      </c>
      <c r="B125" s="204">
        <v>0</v>
      </c>
      <c r="C125" s="204">
        <v>0</v>
      </c>
      <c r="D125" s="204">
        <v>0</v>
      </c>
      <c r="E125" s="204">
        <v>0</v>
      </c>
      <c r="F125" s="204">
        <v>0</v>
      </c>
      <c r="G125" s="204">
        <v>0</v>
      </c>
      <c r="H125" s="204">
        <v>0</v>
      </c>
      <c r="I125" s="204">
        <v>0</v>
      </c>
      <c r="J125" s="204">
        <v>0</v>
      </c>
      <c r="K125" s="204">
        <v>0</v>
      </c>
      <c r="L125" s="204">
        <v>0</v>
      </c>
      <c r="M125" s="204">
        <v>0</v>
      </c>
      <c r="N125" s="204">
        <v>0</v>
      </c>
      <c r="O125" s="204">
        <v>0</v>
      </c>
      <c r="P125" s="204">
        <v>0</v>
      </c>
      <c r="Q125" s="204">
        <v>0</v>
      </c>
      <c r="R125" s="204">
        <v>0</v>
      </c>
      <c r="S125" s="239">
        <v>0</v>
      </c>
      <c r="T125" s="319" t="e">
        <v>#DIV/0!</v>
      </c>
      <c r="U125" s="239">
        <v>0</v>
      </c>
      <c r="V125" s="239">
        <v>0</v>
      </c>
      <c r="W125" s="239">
        <v>0</v>
      </c>
      <c r="X125" s="239">
        <v>0</v>
      </c>
      <c r="Y125" s="239">
        <v>0</v>
      </c>
      <c r="Z125" s="239">
        <v>0</v>
      </c>
    </row>
    <row r="126" spans="1:26" x14ac:dyDescent="0.3">
      <c r="A126" s="322" t="s">
        <v>541</v>
      </c>
      <c r="B126" s="204">
        <v>0</v>
      </c>
      <c r="C126" s="204">
        <v>0</v>
      </c>
      <c r="D126" s="204">
        <v>0</v>
      </c>
      <c r="E126" s="204">
        <v>0</v>
      </c>
      <c r="F126" s="204">
        <v>0</v>
      </c>
      <c r="G126" s="204">
        <v>0</v>
      </c>
      <c r="H126" s="204">
        <v>0</v>
      </c>
      <c r="I126" s="204">
        <v>0</v>
      </c>
      <c r="J126" s="204">
        <v>0</v>
      </c>
      <c r="K126" s="204">
        <v>0</v>
      </c>
      <c r="L126" s="204">
        <v>0</v>
      </c>
      <c r="M126" s="204">
        <v>0</v>
      </c>
      <c r="N126" s="204">
        <v>0</v>
      </c>
      <c r="O126" s="204">
        <v>0</v>
      </c>
      <c r="P126" s="204">
        <v>0</v>
      </c>
      <c r="Q126" s="204">
        <v>0</v>
      </c>
      <c r="R126" s="204">
        <v>0</v>
      </c>
      <c r="S126" s="239">
        <v>0</v>
      </c>
      <c r="T126" s="319" t="e">
        <v>#DIV/0!</v>
      </c>
      <c r="U126" s="239">
        <v>0</v>
      </c>
      <c r="V126" s="239">
        <v>0</v>
      </c>
      <c r="W126" s="239">
        <v>0</v>
      </c>
      <c r="X126" s="239">
        <v>0</v>
      </c>
      <c r="Y126" s="239">
        <v>0</v>
      </c>
      <c r="Z126" s="239">
        <v>0</v>
      </c>
    </row>
    <row r="127" spans="1:26" x14ac:dyDescent="0.3">
      <c r="A127" s="314" t="s">
        <v>542</v>
      </c>
      <c r="B127" s="315">
        <v>0</v>
      </c>
      <c r="C127" s="315">
        <v>0</v>
      </c>
      <c r="D127" s="315">
        <v>0</v>
      </c>
      <c r="E127" s="315">
        <v>0</v>
      </c>
      <c r="F127" s="315">
        <v>0</v>
      </c>
      <c r="G127" s="315">
        <v>0</v>
      </c>
      <c r="H127" s="315">
        <v>0</v>
      </c>
      <c r="I127" s="315">
        <v>0</v>
      </c>
      <c r="J127" s="315">
        <v>0</v>
      </c>
      <c r="K127" s="315">
        <v>0</v>
      </c>
      <c r="L127" s="315">
        <v>0</v>
      </c>
      <c r="M127" s="315">
        <v>0</v>
      </c>
      <c r="N127" s="315">
        <v>0</v>
      </c>
      <c r="O127" s="315">
        <v>0</v>
      </c>
      <c r="P127" s="315">
        <v>0</v>
      </c>
      <c r="Q127" s="315">
        <v>0</v>
      </c>
      <c r="R127" s="315">
        <v>0</v>
      </c>
      <c r="S127" s="316">
        <v>0</v>
      </c>
      <c r="T127" s="317" t="e">
        <v>#DIV/0!</v>
      </c>
      <c r="U127" s="316">
        <v>0</v>
      </c>
      <c r="V127" s="316">
        <v>0</v>
      </c>
      <c r="W127" s="316">
        <v>0</v>
      </c>
      <c r="X127" s="316">
        <v>0</v>
      </c>
      <c r="Y127" s="316">
        <v>0</v>
      </c>
      <c r="Z127" s="316">
        <v>0</v>
      </c>
    </row>
    <row r="128" spans="1:26" x14ac:dyDescent="0.3">
      <c r="A128" s="322" t="s">
        <v>543</v>
      </c>
      <c r="B128" s="204">
        <v>0</v>
      </c>
      <c r="C128" s="204">
        <v>0</v>
      </c>
      <c r="D128" s="204">
        <v>0</v>
      </c>
      <c r="E128" s="204">
        <v>0</v>
      </c>
      <c r="F128" s="204">
        <v>0</v>
      </c>
      <c r="G128" s="204">
        <v>0</v>
      </c>
      <c r="H128" s="204">
        <v>0</v>
      </c>
      <c r="I128" s="204">
        <v>0</v>
      </c>
      <c r="J128" s="204">
        <v>0</v>
      </c>
      <c r="K128" s="204">
        <v>0</v>
      </c>
      <c r="L128" s="204">
        <v>0</v>
      </c>
      <c r="M128" s="204">
        <v>0</v>
      </c>
      <c r="N128" s="204">
        <v>0</v>
      </c>
      <c r="O128" s="204">
        <v>0</v>
      </c>
      <c r="P128" s="204">
        <v>0</v>
      </c>
      <c r="Q128" s="204">
        <v>0</v>
      </c>
      <c r="R128" s="204">
        <v>0</v>
      </c>
      <c r="S128" s="239">
        <v>0</v>
      </c>
      <c r="T128" s="319" t="e">
        <v>#DIV/0!</v>
      </c>
      <c r="U128" s="239">
        <v>0</v>
      </c>
      <c r="V128" s="239">
        <v>0</v>
      </c>
      <c r="W128" s="239">
        <v>0</v>
      </c>
      <c r="X128" s="239">
        <v>0</v>
      </c>
      <c r="Y128" s="239">
        <v>0</v>
      </c>
      <c r="Z128" s="239">
        <v>0</v>
      </c>
    </row>
    <row r="129" spans="1:26" x14ac:dyDescent="0.3">
      <c r="A129" s="322" t="s">
        <v>544</v>
      </c>
      <c r="B129" s="204">
        <v>0</v>
      </c>
      <c r="C129" s="204">
        <v>0</v>
      </c>
      <c r="D129" s="204">
        <v>0</v>
      </c>
      <c r="E129" s="204">
        <v>0</v>
      </c>
      <c r="F129" s="204">
        <v>0</v>
      </c>
      <c r="G129" s="204">
        <v>0</v>
      </c>
      <c r="H129" s="204">
        <v>0</v>
      </c>
      <c r="I129" s="204">
        <v>0</v>
      </c>
      <c r="J129" s="204">
        <v>0</v>
      </c>
      <c r="K129" s="204">
        <v>0</v>
      </c>
      <c r="L129" s="204">
        <v>0</v>
      </c>
      <c r="M129" s="204">
        <v>0</v>
      </c>
      <c r="N129" s="204">
        <v>0</v>
      </c>
      <c r="O129" s="204">
        <v>0</v>
      </c>
      <c r="P129" s="204">
        <v>0</v>
      </c>
      <c r="Q129" s="204">
        <v>0</v>
      </c>
      <c r="R129" s="204">
        <v>0</v>
      </c>
      <c r="S129" s="239">
        <v>0</v>
      </c>
      <c r="T129" s="319" t="e">
        <v>#DIV/0!</v>
      </c>
      <c r="U129" s="239">
        <v>0</v>
      </c>
      <c r="V129" s="239">
        <v>0</v>
      </c>
      <c r="W129" s="239">
        <v>0</v>
      </c>
      <c r="X129" s="239">
        <v>0</v>
      </c>
      <c r="Y129" s="239">
        <v>0</v>
      </c>
      <c r="Z129" s="239">
        <v>0</v>
      </c>
    </row>
    <row r="130" spans="1:26" x14ac:dyDescent="0.3">
      <c r="A130" s="314" t="s">
        <v>545</v>
      </c>
      <c r="B130" s="315">
        <v>38880</v>
      </c>
      <c r="C130" s="315">
        <v>46154</v>
      </c>
      <c r="D130" s="315">
        <v>46154</v>
      </c>
      <c r="E130" s="315">
        <v>46154</v>
      </c>
      <c r="F130" s="315">
        <v>46154</v>
      </c>
      <c r="G130" s="315">
        <v>0</v>
      </c>
      <c r="H130" s="315">
        <v>0</v>
      </c>
      <c r="I130" s="315">
        <v>0</v>
      </c>
      <c r="J130" s="315">
        <v>3002</v>
      </c>
      <c r="K130" s="315">
        <v>0</v>
      </c>
      <c r="L130" s="315">
        <v>0</v>
      </c>
      <c r="M130" s="315">
        <v>0</v>
      </c>
      <c r="N130" s="315">
        <v>43152</v>
      </c>
      <c r="O130" s="315">
        <v>-1528</v>
      </c>
      <c r="P130" s="315">
        <v>0</v>
      </c>
      <c r="Q130" s="315">
        <v>0</v>
      </c>
      <c r="R130" s="315">
        <v>0</v>
      </c>
      <c r="S130" s="316">
        <v>44626</v>
      </c>
      <c r="T130" s="317">
        <v>0.96689344368852104</v>
      </c>
      <c r="U130" s="316">
        <v>1528</v>
      </c>
      <c r="V130" s="316">
        <v>0</v>
      </c>
      <c r="W130" s="316">
        <v>0</v>
      </c>
      <c r="X130" s="316">
        <v>0</v>
      </c>
      <c r="Y130" s="316">
        <v>0</v>
      </c>
      <c r="Z130" s="316">
        <v>1528</v>
      </c>
    </row>
    <row r="131" spans="1:26" x14ac:dyDescent="0.3">
      <c r="A131" s="318" t="s">
        <v>546</v>
      </c>
      <c r="B131" s="204">
        <v>0</v>
      </c>
      <c r="C131" s="204">
        <v>0</v>
      </c>
      <c r="D131" s="204">
        <v>0</v>
      </c>
      <c r="E131" s="204">
        <v>0</v>
      </c>
      <c r="F131" s="204">
        <v>0</v>
      </c>
      <c r="G131" s="204">
        <v>0</v>
      </c>
      <c r="H131" s="204">
        <v>0</v>
      </c>
      <c r="I131" s="204">
        <v>0</v>
      </c>
      <c r="J131" s="204">
        <v>0</v>
      </c>
      <c r="K131" s="204">
        <v>0</v>
      </c>
      <c r="L131" s="204">
        <v>0</v>
      </c>
      <c r="M131" s="204">
        <v>0</v>
      </c>
      <c r="N131" s="204">
        <v>0</v>
      </c>
      <c r="O131" s="204">
        <v>0</v>
      </c>
      <c r="P131" s="204">
        <v>0</v>
      </c>
      <c r="Q131" s="204">
        <v>0</v>
      </c>
      <c r="R131" s="204">
        <v>0</v>
      </c>
      <c r="S131" s="239">
        <v>0</v>
      </c>
      <c r="T131" s="319" t="e">
        <v>#DIV/0!</v>
      </c>
      <c r="U131" s="239">
        <v>0</v>
      </c>
      <c r="V131" s="239">
        <v>0</v>
      </c>
      <c r="W131" s="239">
        <v>0</v>
      </c>
      <c r="X131" s="239">
        <v>0</v>
      </c>
      <c r="Y131" s="239">
        <v>0</v>
      </c>
      <c r="Z131" s="239">
        <v>0</v>
      </c>
    </row>
    <row r="132" spans="1:26" x14ac:dyDescent="0.3">
      <c r="A132" s="318" t="s">
        <v>547</v>
      </c>
      <c r="B132" s="204">
        <v>38880</v>
      </c>
      <c r="C132" s="204">
        <v>46154</v>
      </c>
      <c r="D132" s="204">
        <v>46154</v>
      </c>
      <c r="E132" s="204">
        <v>46154</v>
      </c>
      <c r="F132" s="204">
        <v>46154</v>
      </c>
      <c r="G132" s="204">
        <v>0</v>
      </c>
      <c r="H132" s="204">
        <v>0</v>
      </c>
      <c r="I132" s="204">
        <v>0</v>
      </c>
      <c r="J132" s="204">
        <v>3002</v>
      </c>
      <c r="K132" s="204">
        <v>0</v>
      </c>
      <c r="L132" s="204">
        <v>0</v>
      </c>
      <c r="M132" s="204">
        <v>0</v>
      </c>
      <c r="N132" s="204">
        <v>43152</v>
      </c>
      <c r="O132" s="204">
        <v>-1528</v>
      </c>
      <c r="P132" s="204">
        <v>0</v>
      </c>
      <c r="Q132" s="204">
        <v>0</v>
      </c>
      <c r="R132" s="204">
        <v>0</v>
      </c>
      <c r="S132" s="239">
        <v>44626</v>
      </c>
      <c r="T132" s="319">
        <v>0.96689344368852104</v>
      </c>
      <c r="U132" s="239">
        <v>1528</v>
      </c>
      <c r="V132" s="239">
        <v>0</v>
      </c>
      <c r="W132" s="239">
        <v>0</v>
      </c>
      <c r="X132" s="239">
        <v>0</v>
      </c>
      <c r="Y132" s="239">
        <v>0</v>
      </c>
      <c r="Z132" s="239">
        <v>1528</v>
      </c>
    </row>
    <row r="133" spans="1:26" x14ac:dyDescent="0.3">
      <c r="A133" s="318" t="s">
        <v>548</v>
      </c>
      <c r="B133" s="204">
        <v>0</v>
      </c>
      <c r="C133" s="204">
        <v>0</v>
      </c>
      <c r="D133" s="204">
        <v>0</v>
      </c>
      <c r="E133" s="204">
        <v>0</v>
      </c>
      <c r="F133" s="204">
        <v>0</v>
      </c>
      <c r="G133" s="204">
        <v>0</v>
      </c>
      <c r="H133" s="204">
        <v>0</v>
      </c>
      <c r="I133" s="204">
        <v>0</v>
      </c>
      <c r="J133" s="204">
        <v>0</v>
      </c>
      <c r="K133" s="204">
        <v>0</v>
      </c>
      <c r="L133" s="204">
        <v>0</v>
      </c>
      <c r="M133" s="204">
        <v>0</v>
      </c>
      <c r="N133" s="204">
        <v>0</v>
      </c>
      <c r="O133" s="204">
        <v>0</v>
      </c>
      <c r="P133" s="204">
        <v>0</v>
      </c>
      <c r="Q133" s="204">
        <v>0</v>
      </c>
      <c r="R133" s="204">
        <v>0</v>
      </c>
      <c r="S133" s="239">
        <v>0</v>
      </c>
      <c r="T133" s="319" t="e">
        <v>#DIV/0!</v>
      </c>
      <c r="U133" s="239">
        <v>0</v>
      </c>
      <c r="V133" s="239">
        <v>0</v>
      </c>
      <c r="W133" s="239">
        <v>0</v>
      </c>
      <c r="X133" s="239">
        <v>0</v>
      </c>
      <c r="Y133" s="239">
        <v>0</v>
      </c>
      <c r="Z133" s="239">
        <v>0</v>
      </c>
    </row>
    <row r="134" spans="1:26" x14ac:dyDescent="0.3">
      <c r="A134" s="314" t="s">
        <v>549</v>
      </c>
      <c r="B134" s="315">
        <v>6000</v>
      </c>
      <c r="C134" s="315">
        <v>4645</v>
      </c>
      <c r="D134" s="315">
        <v>4645</v>
      </c>
      <c r="E134" s="315">
        <v>0</v>
      </c>
      <c r="F134" s="315">
        <v>0</v>
      </c>
      <c r="G134" s="315">
        <v>0</v>
      </c>
      <c r="H134" s="315">
        <v>0</v>
      </c>
      <c r="I134" s="315">
        <v>0</v>
      </c>
      <c r="J134" s="315">
        <v>0</v>
      </c>
      <c r="K134" s="315">
        <v>0</v>
      </c>
      <c r="L134" s="315">
        <v>0</v>
      </c>
      <c r="M134" s="315">
        <v>0</v>
      </c>
      <c r="N134" s="315">
        <v>0</v>
      </c>
      <c r="O134" s="315">
        <v>0</v>
      </c>
      <c r="P134" s="315">
        <v>0</v>
      </c>
      <c r="Q134" s="315">
        <v>0</v>
      </c>
      <c r="R134" s="315">
        <v>0</v>
      </c>
      <c r="S134" s="316">
        <v>0</v>
      </c>
      <c r="T134" s="317">
        <v>0</v>
      </c>
      <c r="U134" s="316">
        <v>4645</v>
      </c>
      <c r="V134" s="316">
        <v>0</v>
      </c>
      <c r="W134" s="316">
        <v>4645</v>
      </c>
      <c r="X134" s="316">
        <v>4645</v>
      </c>
      <c r="Y134" s="316">
        <v>0</v>
      </c>
      <c r="Z134" s="316">
        <v>0</v>
      </c>
    </row>
    <row r="135" spans="1:26" x14ac:dyDescent="0.3">
      <c r="A135" s="322" t="s">
        <v>550</v>
      </c>
      <c r="B135" s="204">
        <v>0</v>
      </c>
      <c r="C135" s="204">
        <v>0</v>
      </c>
      <c r="D135" s="204">
        <v>0</v>
      </c>
      <c r="E135" s="204">
        <v>0</v>
      </c>
      <c r="F135" s="204">
        <v>0</v>
      </c>
      <c r="G135" s="204">
        <v>0</v>
      </c>
      <c r="H135" s="204">
        <v>0</v>
      </c>
      <c r="I135" s="204">
        <v>0</v>
      </c>
      <c r="J135" s="204">
        <v>0</v>
      </c>
      <c r="K135" s="204">
        <v>0</v>
      </c>
      <c r="L135" s="204">
        <v>0</v>
      </c>
      <c r="M135" s="204">
        <v>0</v>
      </c>
      <c r="N135" s="204">
        <v>0</v>
      </c>
      <c r="O135" s="204">
        <v>0</v>
      </c>
      <c r="P135" s="204">
        <v>0</v>
      </c>
      <c r="Q135" s="204">
        <v>0</v>
      </c>
      <c r="R135" s="204">
        <v>0</v>
      </c>
      <c r="S135" s="239">
        <v>0</v>
      </c>
      <c r="T135" s="319" t="e">
        <v>#DIV/0!</v>
      </c>
      <c r="U135" s="239">
        <v>0</v>
      </c>
      <c r="V135" s="239">
        <v>0</v>
      </c>
      <c r="W135" s="239">
        <v>0</v>
      </c>
      <c r="X135" s="239">
        <v>0</v>
      </c>
      <c r="Y135" s="239">
        <v>0</v>
      </c>
      <c r="Z135" s="239">
        <v>0</v>
      </c>
    </row>
    <row r="136" spans="1:26" x14ac:dyDescent="0.3">
      <c r="A136" s="322" t="s">
        <v>551</v>
      </c>
      <c r="B136" s="204">
        <v>6000</v>
      </c>
      <c r="C136" s="204">
        <v>4645</v>
      </c>
      <c r="D136" s="204">
        <v>4645</v>
      </c>
      <c r="E136" s="204">
        <v>0</v>
      </c>
      <c r="F136" s="204">
        <v>0</v>
      </c>
      <c r="G136" s="204">
        <v>0</v>
      </c>
      <c r="H136" s="204">
        <v>0</v>
      </c>
      <c r="I136" s="204">
        <v>0</v>
      </c>
      <c r="J136" s="204">
        <v>0</v>
      </c>
      <c r="K136" s="204">
        <v>0</v>
      </c>
      <c r="L136" s="204">
        <v>0</v>
      </c>
      <c r="M136" s="204">
        <v>0</v>
      </c>
      <c r="N136" s="204">
        <v>0</v>
      </c>
      <c r="O136" s="204">
        <v>0</v>
      </c>
      <c r="P136" s="204">
        <v>0</v>
      </c>
      <c r="Q136" s="204">
        <v>0</v>
      </c>
      <c r="R136" s="204">
        <v>0</v>
      </c>
      <c r="S136" s="239">
        <v>0</v>
      </c>
      <c r="T136" s="319">
        <v>0</v>
      </c>
      <c r="U136" s="239">
        <v>4645</v>
      </c>
      <c r="V136" s="239">
        <v>0</v>
      </c>
      <c r="W136" s="239">
        <v>4645</v>
      </c>
      <c r="X136" s="239">
        <v>4645</v>
      </c>
      <c r="Y136" s="239">
        <v>0</v>
      </c>
      <c r="Z136" s="239">
        <v>0</v>
      </c>
    </row>
    <row r="137" spans="1:26" x14ac:dyDescent="0.3">
      <c r="A137" s="322" t="s">
        <v>552</v>
      </c>
      <c r="B137" s="204">
        <v>0</v>
      </c>
      <c r="C137" s="204">
        <v>0</v>
      </c>
      <c r="D137" s="204">
        <v>0</v>
      </c>
      <c r="E137" s="204">
        <v>0</v>
      </c>
      <c r="F137" s="204">
        <v>0</v>
      </c>
      <c r="G137" s="204">
        <v>0</v>
      </c>
      <c r="H137" s="204">
        <v>0</v>
      </c>
      <c r="I137" s="204">
        <v>0</v>
      </c>
      <c r="J137" s="204">
        <v>0</v>
      </c>
      <c r="K137" s="204">
        <v>0</v>
      </c>
      <c r="L137" s="204">
        <v>0</v>
      </c>
      <c r="M137" s="204">
        <v>0</v>
      </c>
      <c r="N137" s="204">
        <v>0</v>
      </c>
      <c r="O137" s="204">
        <v>0</v>
      </c>
      <c r="P137" s="204">
        <v>0</v>
      </c>
      <c r="Q137" s="204">
        <v>0</v>
      </c>
      <c r="R137" s="204">
        <v>0</v>
      </c>
      <c r="S137" s="239">
        <v>0</v>
      </c>
      <c r="T137" s="319" t="e">
        <v>#DIV/0!</v>
      </c>
      <c r="U137" s="239">
        <v>0</v>
      </c>
      <c r="V137" s="239">
        <v>0</v>
      </c>
      <c r="W137" s="239">
        <v>0</v>
      </c>
      <c r="X137" s="239">
        <v>0</v>
      </c>
      <c r="Y137" s="239">
        <v>0</v>
      </c>
      <c r="Z137" s="239">
        <v>0</v>
      </c>
    </row>
    <row r="138" spans="1:26" x14ac:dyDescent="0.3">
      <c r="A138" s="322" t="s">
        <v>553</v>
      </c>
      <c r="B138" s="204">
        <v>0</v>
      </c>
      <c r="C138" s="204">
        <v>0</v>
      </c>
      <c r="D138" s="204">
        <v>0</v>
      </c>
      <c r="E138" s="204">
        <v>0</v>
      </c>
      <c r="F138" s="204">
        <v>0</v>
      </c>
      <c r="G138" s="204">
        <v>0</v>
      </c>
      <c r="H138" s="204">
        <v>0</v>
      </c>
      <c r="I138" s="204">
        <v>0</v>
      </c>
      <c r="J138" s="204">
        <v>0</v>
      </c>
      <c r="K138" s="204">
        <v>0</v>
      </c>
      <c r="L138" s="204">
        <v>0</v>
      </c>
      <c r="M138" s="204">
        <v>0</v>
      </c>
      <c r="N138" s="204">
        <v>0</v>
      </c>
      <c r="O138" s="204">
        <v>0</v>
      </c>
      <c r="P138" s="204">
        <v>0</v>
      </c>
      <c r="Q138" s="204">
        <v>0</v>
      </c>
      <c r="R138" s="204">
        <v>0</v>
      </c>
      <c r="S138" s="239">
        <v>0</v>
      </c>
      <c r="T138" s="319" t="e">
        <v>#DIV/0!</v>
      </c>
      <c r="U138" s="239">
        <v>0</v>
      </c>
      <c r="V138" s="239">
        <v>0</v>
      </c>
      <c r="W138" s="239">
        <v>0</v>
      </c>
      <c r="X138" s="239">
        <v>0</v>
      </c>
      <c r="Y138" s="239">
        <v>0</v>
      </c>
      <c r="Z138" s="239">
        <v>0</v>
      </c>
    </row>
    <row r="139" spans="1:26" x14ac:dyDescent="0.3">
      <c r="A139" s="322" t="s">
        <v>554</v>
      </c>
      <c r="B139" s="204">
        <v>0</v>
      </c>
      <c r="C139" s="204">
        <v>0</v>
      </c>
      <c r="D139" s="204">
        <v>0</v>
      </c>
      <c r="E139" s="204">
        <v>0</v>
      </c>
      <c r="F139" s="204">
        <v>0</v>
      </c>
      <c r="G139" s="204">
        <v>0</v>
      </c>
      <c r="H139" s="204">
        <v>0</v>
      </c>
      <c r="I139" s="204">
        <v>0</v>
      </c>
      <c r="J139" s="204">
        <v>0</v>
      </c>
      <c r="K139" s="204">
        <v>0</v>
      </c>
      <c r="L139" s="204">
        <v>0</v>
      </c>
      <c r="M139" s="204">
        <v>0</v>
      </c>
      <c r="N139" s="204">
        <v>0</v>
      </c>
      <c r="O139" s="204">
        <v>0</v>
      </c>
      <c r="P139" s="204">
        <v>0</v>
      </c>
      <c r="Q139" s="204">
        <v>0</v>
      </c>
      <c r="R139" s="204">
        <v>0</v>
      </c>
      <c r="S139" s="239">
        <v>0</v>
      </c>
      <c r="T139" s="319" t="e">
        <v>#DIV/0!</v>
      </c>
      <c r="U139" s="239">
        <v>0</v>
      </c>
      <c r="V139" s="239">
        <v>0</v>
      </c>
      <c r="W139" s="239">
        <v>0</v>
      </c>
      <c r="X139" s="239">
        <v>0</v>
      </c>
      <c r="Y139" s="239">
        <v>0</v>
      </c>
      <c r="Z139" s="239">
        <v>0</v>
      </c>
    </row>
    <row r="140" spans="1:26" x14ac:dyDescent="0.3">
      <c r="A140" s="322" t="s">
        <v>555</v>
      </c>
      <c r="B140" s="204">
        <v>0</v>
      </c>
      <c r="C140" s="204">
        <v>0</v>
      </c>
      <c r="D140" s="204">
        <v>0</v>
      </c>
      <c r="E140" s="204">
        <v>0</v>
      </c>
      <c r="F140" s="204">
        <v>0</v>
      </c>
      <c r="G140" s="204">
        <v>0</v>
      </c>
      <c r="H140" s="204">
        <v>0</v>
      </c>
      <c r="I140" s="204">
        <v>0</v>
      </c>
      <c r="J140" s="204">
        <v>0</v>
      </c>
      <c r="K140" s="204">
        <v>0</v>
      </c>
      <c r="L140" s="204">
        <v>0</v>
      </c>
      <c r="M140" s="204">
        <v>0</v>
      </c>
      <c r="N140" s="204">
        <v>0</v>
      </c>
      <c r="O140" s="204">
        <v>0</v>
      </c>
      <c r="P140" s="204">
        <v>0</v>
      </c>
      <c r="Q140" s="204">
        <v>0</v>
      </c>
      <c r="R140" s="204">
        <v>0</v>
      </c>
      <c r="S140" s="239">
        <v>0</v>
      </c>
      <c r="T140" s="319" t="e">
        <v>#DIV/0!</v>
      </c>
      <c r="U140" s="239">
        <v>0</v>
      </c>
      <c r="V140" s="239">
        <v>0</v>
      </c>
      <c r="W140" s="239">
        <v>0</v>
      </c>
      <c r="X140" s="239">
        <v>0</v>
      </c>
      <c r="Y140" s="239">
        <v>0</v>
      </c>
      <c r="Z140" s="239">
        <v>0</v>
      </c>
    </row>
    <row r="141" spans="1:26" x14ac:dyDescent="0.3">
      <c r="A141" s="322" t="s">
        <v>556</v>
      </c>
      <c r="B141" s="204">
        <v>0</v>
      </c>
      <c r="C141" s="204">
        <v>0</v>
      </c>
      <c r="D141" s="204">
        <v>0</v>
      </c>
      <c r="E141" s="204">
        <v>0</v>
      </c>
      <c r="F141" s="204">
        <v>0</v>
      </c>
      <c r="G141" s="204">
        <v>0</v>
      </c>
      <c r="H141" s="204">
        <v>0</v>
      </c>
      <c r="I141" s="204">
        <v>0</v>
      </c>
      <c r="J141" s="204">
        <v>0</v>
      </c>
      <c r="K141" s="204">
        <v>0</v>
      </c>
      <c r="L141" s="204">
        <v>0</v>
      </c>
      <c r="M141" s="204">
        <v>0</v>
      </c>
      <c r="N141" s="204">
        <v>0</v>
      </c>
      <c r="O141" s="204">
        <v>0</v>
      </c>
      <c r="P141" s="204">
        <v>0</v>
      </c>
      <c r="Q141" s="204">
        <v>0</v>
      </c>
      <c r="R141" s="204">
        <v>0</v>
      </c>
      <c r="S141" s="239">
        <v>0</v>
      </c>
      <c r="T141" s="319" t="e">
        <v>#DIV/0!</v>
      </c>
      <c r="U141" s="239">
        <v>0</v>
      </c>
      <c r="V141" s="239">
        <v>0</v>
      </c>
      <c r="W141" s="239">
        <v>0</v>
      </c>
      <c r="X141" s="239">
        <v>0</v>
      </c>
      <c r="Y141" s="239">
        <v>0</v>
      </c>
      <c r="Z141" s="239">
        <v>0</v>
      </c>
    </row>
    <row r="142" spans="1:26" x14ac:dyDescent="0.3">
      <c r="A142" s="314" t="s">
        <v>557</v>
      </c>
      <c r="B142" s="320">
        <v>0</v>
      </c>
      <c r="C142" s="320">
        <v>0</v>
      </c>
      <c r="D142" s="320">
        <v>0</v>
      </c>
      <c r="E142" s="320">
        <v>0</v>
      </c>
      <c r="F142" s="320">
        <v>0</v>
      </c>
      <c r="G142" s="320">
        <v>0</v>
      </c>
      <c r="H142" s="320">
        <v>0</v>
      </c>
      <c r="I142" s="320">
        <v>0</v>
      </c>
      <c r="J142" s="320">
        <v>0</v>
      </c>
      <c r="K142" s="320">
        <v>0</v>
      </c>
      <c r="L142" s="320">
        <v>0</v>
      </c>
      <c r="M142" s="320">
        <v>0</v>
      </c>
      <c r="N142" s="320">
        <v>0</v>
      </c>
      <c r="O142" s="320">
        <v>0</v>
      </c>
      <c r="P142" s="320">
        <v>0</v>
      </c>
      <c r="Q142" s="320">
        <v>0</v>
      </c>
      <c r="R142" s="320">
        <v>0</v>
      </c>
      <c r="S142" s="316">
        <v>0</v>
      </c>
      <c r="T142" s="317" t="e">
        <v>#DIV/0!</v>
      </c>
      <c r="U142" s="316">
        <v>0</v>
      </c>
      <c r="V142" s="316">
        <v>0</v>
      </c>
      <c r="W142" s="316">
        <v>0</v>
      </c>
      <c r="X142" s="316">
        <v>0</v>
      </c>
      <c r="Y142" s="316">
        <v>0</v>
      </c>
      <c r="Z142" s="316">
        <v>0</v>
      </c>
    </row>
    <row r="143" spans="1:26" x14ac:dyDescent="0.3">
      <c r="A143" s="314" t="s">
        <v>558</v>
      </c>
      <c r="B143" s="320">
        <v>0</v>
      </c>
      <c r="C143" s="320">
        <v>0</v>
      </c>
      <c r="D143" s="320">
        <v>0</v>
      </c>
      <c r="E143" s="320">
        <v>0</v>
      </c>
      <c r="F143" s="320">
        <v>0</v>
      </c>
      <c r="G143" s="320">
        <v>0</v>
      </c>
      <c r="H143" s="320">
        <v>0</v>
      </c>
      <c r="I143" s="320">
        <v>0</v>
      </c>
      <c r="J143" s="320">
        <v>0</v>
      </c>
      <c r="K143" s="320">
        <v>0</v>
      </c>
      <c r="L143" s="320">
        <v>0</v>
      </c>
      <c r="M143" s="320">
        <v>0</v>
      </c>
      <c r="N143" s="320">
        <v>0</v>
      </c>
      <c r="O143" s="320">
        <v>0</v>
      </c>
      <c r="P143" s="320">
        <v>0</v>
      </c>
      <c r="Q143" s="320">
        <v>0</v>
      </c>
      <c r="R143" s="320">
        <v>0</v>
      </c>
      <c r="S143" s="316">
        <v>0</v>
      </c>
      <c r="T143" s="317" t="e">
        <v>#DIV/0!</v>
      </c>
      <c r="U143" s="316">
        <v>0</v>
      </c>
      <c r="V143" s="316">
        <v>0</v>
      </c>
      <c r="W143" s="316">
        <v>0</v>
      </c>
      <c r="X143" s="316">
        <v>0</v>
      </c>
      <c r="Y143" s="316">
        <v>0</v>
      </c>
      <c r="Z143" s="316">
        <v>0</v>
      </c>
    </row>
    <row r="144" spans="1:26" x14ac:dyDescent="0.3">
      <c r="A144" s="314" t="s">
        <v>559</v>
      </c>
      <c r="B144" s="315">
        <v>0</v>
      </c>
      <c r="C144" s="315">
        <v>0</v>
      </c>
      <c r="D144" s="315">
        <v>0</v>
      </c>
      <c r="E144" s="315">
        <v>0</v>
      </c>
      <c r="F144" s="315">
        <v>0</v>
      </c>
      <c r="G144" s="315">
        <v>0</v>
      </c>
      <c r="H144" s="315">
        <v>0</v>
      </c>
      <c r="I144" s="315">
        <v>0</v>
      </c>
      <c r="J144" s="315">
        <v>0</v>
      </c>
      <c r="K144" s="315">
        <v>0</v>
      </c>
      <c r="L144" s="315">
        <v>0</v>
      </c>
      <c r="M144" s="315">
        <v>0</v>
      </c>
      <c r="N144" s="315">
        <v>0</v>
      </c>
      <c r="O144" s="315">
        <v>0</v>
      </c>
      <c r="P144" s="315">
        <v>0</v>
      </c>
      <c r="Q144" s="315">
        <v>0</v>
      </c>
      <c r="R144" s="315">
        <v>0</v>
      </c>
      <c r="S144" s="316">
        <v>0</v>
      </c>
      <c r="T144" s="317" t="e">
        <v>#DIV/0!</v>
      </c>
      <c r="U144" s="316">
        <v>0</v>
      </c>
      <c r="V144" s="316">
        <v>0</v>
      </c>
      <c r="W144" s="316">
        <v>0</v>
      </c>
      <c r="X144" s="316">
        <v>0</v>
      </c>
      <c r="Y144" s="316">
        <v>0</v>
      </c>
      <c r="Z144" s="316">
        <v>0</v>
      </c>
    </row>
    <row r="145" spans="1:26" x14ac:dyDescent="0.3">
      <c r="A145" s="322" t="s">
        <v>560</v>
      </c>
      <c r="B145" s="204">
        <v>0</v>
      </c>
      <c r="C145" s="204">
        <v>0</v>
      </c>
      <c r="D145" s="204">
        <v>0</v>
      </c>
      <c r="E145" s="204">
        <v>0</v>
      </c>
      <c r="F145" s="204">
        <v>0</v>
      </c>
      <c r="G145" s="204">
        <v>0</v>
      </c>
      <c r="H145" s="204">
        <v>0</v>
      </c>
      <c r="I145" s="204">
        <v>0</v>
      </c>
      <c r="J145" s="204">
        <v>0</v>
      </c>
      <c r="K145" s="204">
        <v>0</v>
      </c>
      <c r="L145" s="204">
        <v>0</v>
      </c>
      <c r="M145" s="204">
        <v>0</v>
      </c>
      <c r="N145" s="204">
        <v>0</v>
      </c>
      <c r="O145" s="204">
        <v>0</v>
      </c>
      <c r="P145" s="204">
        <v>0</v>
      </c>
      <c r="Q145" s="204">
        <v>0</v>
      </c>
      <c r="R145" s="204">
        <v>0</v>
      </c>
      <c r="S145" s="239">
        <v>0</v>
      </c>
      <c r="T145" s="319" t="e">
        <v>#DIV/0!</v>
      </c>
      <c r="U145" s="239">
        <v>0</v>
      </c>
      <c r="V145" s="239">
        <v>0</v>
      </c>
      <c r="W145" s="239">
        <v>0</v>
      </c>
      <c r="X145" s="239">
        <v>0</v>
      </c>
      <c r="Y145" s="239">
        <v>0</v>
      </c>
      <c r="Z145" s="239">
        <v>0</v>
      </c>
    </row>
    <row r="146" spans="1:26" x14ac:dyDescent="0.3">
      <c r="A146" s="322" t="s">
        <v>561</v>
      </c>
      <c r="B146" s="204">
        <v>0</v>
      </c>
      <c r="C146" s="204">
        <v>0</v>
      </c>
      <c r="D146" s="204">
        <v>0</v>
      </c>
      <c r="E146" s="204">
        <v>0</v>
      </c>
      <c r="F146" s="204">
        <v>0</v>
      </c>
      <c r="G146" s="204">
        <v>0</v>
      </c>
      <c r="H146" s="204">
        <v>0</v>
      </c>
      <c r="I146" s="204">
        <v>0</v>
      </c>
      <c r="J146" s="204">
        <v>0</v>
      </c>
      <c r="K146" s="204">
        <v>0</v>
      </c>
      <c r="L146" s="204">
        <v>0</v>
      </c>
      <c r="M146" s="204">
        <v>0</v>
      </c>
      <c r="N146" s="204">
        <v>0</v>
      </c>
      <c r="O146" s="204">
        <v>0</v>
      </c>
      <c r="P146" s="204">
        <v>0</v>
      </c>
      <c r="Q146" s="204">
        <v>0</v>
      </c>
      <c r="R146" s="204">
        <v>0</v>
      </c>
      <c r="S146" s="239">
        <v>0</v>
      </c>
      <c r="T146" s="319" t="e">
        <v>#DIV/0!</v>
      </c>
      <c r="U146" s="239">
        <v>0</v>
      </c>
      <c r="V146" s="239">
        <v>0</v>
      </c>
      <c r="W146" s="239">
        <v>0</v>
      </c>
      <c r="X146" s="239">
        <v>0</v>
      </c>
      <c r="Y146" s="239">
        <v>0</v>
      </c>
      <c r="Z146" s="239">
        <v>0</v>
      </c>
    </row>
    <row r="147" spans="1:26" x14ac:dyDescent="0.3">
      <c r="A147" s="322" t="s">
        <v>562</v>
      </c>
      <c r="B147" s="204">
        <v>0</v>
      </c>
      <c r="C147" s="204">
        <v>0</v>
      </c>
      <c r="D147" s="204">
        <v>0</v>
      </c>
      <c r="E147" s="204">
        <v>0</v>
      </c>
      <c r="F147" s="204">
        <v>0</v>
      </c>
      <c r="G147" s="204">
        <v>0</v>
      </c>
      <c r="H147" s="204">
        <v>0</v>
      </c>
      <c r="I147" s="204">
        <v>0</v>
      </c>
      <c r="J147" s="204">
        <v>0</v>
      </c>
      <c r="K147" s="204">
        <v>0</v>
      </c>
      <c r="L147" s="204">
        <v>0</v>
      </c>
      <c r="M147" s="204">
        <v>0</v>
      </c>
      <c r="N147" s="204">
        <v>0</v>
      </c>
      <c r="O147" s="204">
        <v>0</v>
      </c>
      <c r="P147" s="204">
        <v>0</v>
      </c>
      <c r="Q147" s="204">
        <v>0</v>
      </c>
      <c r="R147" s="204">
        <v>0</v>
      </c>
      <c r="S147" s="239">
        <v>0</v>
      </c>
      <c r="T147" s="319" t="e">
        <v>#DIV/0!</v>
      </c>
      <c r="U147" s="239">
        <v>0</v>
      </c>
      <c r="V147" s="239">
        <v>0</v>
      </c>
      <c r="W147" s="239">
        <v>0</v>
      </c>
      <c r="X147" s="239">
        <v>0</v>
      </c>
      <c r="Y147" s="239">
        <v>0</v>
      </c>
      <c r="Z147" s="239">
        <v>0</v>
      </c>
    </row>
    <row r="148" spans="1:26" x14ac:dyDescent="0.3">
      <c r="A148" s="322" t="s">
        <v>563</v>
      </c>
      <c r="B148" s="204">
        <v>0</v>
      </c>
      <c r="C148" s="204">
        <v>0</v>
      </c>
      <c r="D148" s="204">
        <v>0</v>
      </c>
      <c r="E148" s="204">
        <v>0</v>
      </c>
      <c r="F148" s="204">
        <v>0</v>
      </c>
      <c r="G148" s="204">
        <v>0</v>
      </c>
      <c r="H148" s="204">
        <v>0</v>
      </c>
      <c r="I148" s="204">
        <v>0</v>
      </c>
      <c r="J148" s="204">
        <v>0</v>
      </c>
      <c r="K148" s="204">
        <v>0</v>
      </c>
      <c r="L148" s="204">
        <v>0</v>
      </c>
      <c r="M148" s="204">
        <v>0</v>
      </c>
      <c r="N148" s="204">
        <v>0</v>
      </c>
      <c r="O148" s="204">
        <v>0</v>
      </c>
      <c r="P148" s="204">
        <v>0</v>
      </c>
      <c r="Q148" s="204">
        <v>0</v>
      </c>
      <c r="R148" s="204">
        <v>0</v>
      </c>
      <c r="S148" s="239">
        <v>0</v>
      </c>
      <c r="T148" s="319" t="e">
        <v>#DIV/0!</v>
      </c>
      <c r="U148" s="239">
        <v>0</v>
      </c>
      <c r="V148" s="239">
        <v>0</v>
      </c>
      <c r="W148" s="239">
        <v>0</v>
      </c>
      <c r="X148" s="239">
        <v>0</v>
      </c>
      <c r="Y148" s="239">
        <v>0</v>
      </c>
      <c r="Z148" s="239">
        <v>0</v>
      </c>
    </row>
    <row r="149" spans="1:26" x14ac:dyDescent="0.3">
      <c r="A149" s="322" t="s">
        <v>564</v>
      </c>
      <c r="B149" s="204">
        <v>0</v>
      </c>
      <c r="C149" s="204">
        <v>0</v>
      </c>
      <c r="D149" s="204">
        <v>0</v>
      </c>
      <c r="E149" s="204">
        <v>0</v>
      </c>
      <c r="F149" s="204">
        <v>0</v>
      </c>
      <c r="G149" s="204">
        <v>0</v>
      </c>
      <c r="H149" s="204">
        <v>0</v>
      </c>
      <c r="I149" s="204">
        <v>0</v>
      </c>
      <c r="J149" s="204">
        <v>0</v>
      </c>
      <c r="K149" s="204">
        <v>0</v>
      </c>
      <c r="L149" s="204">
        <v>0</v>
      </c>
      <c r="M149" s="204">
        <v>0</v>
      </c>
      <c r="N149" s="204">
        <v>0</v>
      </c>
      <c r="O149" s="204">
        <v>0</v>
      </c>
      <c r="P149" s="204">
        <v>0</v>
      </c>
      <c r="Q149" s="204">
        <v>0</v>
      </c>
      <c r="R149" s="204">
        <v>0</v>
      </c>
      <c r="S149" s="239">
        <v>0</v>
      </c>
      <c r="T149" s="319" t="e">
        <v>#DIV/0!</v>
      </c>
      <c r="U149" s="239">
        <v>0</v>
      </c>
      <c r="V149" s="239">
        <v>0</v>
      </c>
      <c r="W149" s="239">
        <v>0</v>
      </c>
      <c r="X149" s="239">
        <v>0</v>
      </c>
      <c r="Y149" s="239">
        <v>0</v>
      </c>
      <c r="Z149" s="239">
        <v>0</v>
      </c>
    </row>
    <row r="150" spans="1:26" x14ac:dyDescent="0.3">
      <c r="A150" s="322" t="s">
        <v>565</v>
      </c>
      <c r="B150" s="204">
        <v>0</v>
      </c>
      <c r="C150" s="204">
        <v>0</v>
      </c>
      <c r="D150" s="204">
        <v>0</v>
      </c>
      <c r="E150" s="204">
        <v>0</v>
      </c>
      <c r="F150" s="204">
        <v>0</v>
      </c>
      <c r="G150" s="204">
        <v>0</v>
      </c>
      <c r="H150" s="204">
        <v>0</v>
      </c>
      <c r="I150" s="204">
        <v>0</v>
      </c>
      <c r="J150" s="204">
        <v>0</v>
      </c>
      <c r="K150" s="204">
        <v>0</v>
      </c>
      <c r="L150" s="204">
        <v>0</v>
      </c>
      <c r="M150" s="204">
        <v>0</v>
      </c>
      <c r="N150" s="204">
        <v>0</v>
      </c>
      <c r="O150" s="204">
        <v>0</v>
      </c>
      <c r="P150" s="204">
        <v>0</v>
      </c>
      <c r="Q150" s="204">
        <v>0</v>
      </c>
      <c r="R150" s="204">
        <v>0</v>
      </c>
      <c r="S150" s="239">
        <v>0</v>
      </c>
      <c r="T150" s="319" t="e">
        <v>#DIV/0!</v>
      </c>
      <c r="U150" s="239">
        <v>0</v>
      </c>
      <c r="V150" s="239">
        <v>0</v>
      </c>
      <c r="W150" s="239">
        <v>0</v>
      </c>
      <c r="X150" s="239">
        <v>0</v>
      </c>
      <c r="Y150" s="239">
        <v>0</v>
      </c>
      <c r="Z150" s="239">
        <v>0</v>
      </c>
    </row>
    <row r="151" spans="1:26" x14ac:dyDescent="0.3">
      <c r="A151" s="314" t="s">
        <v>566</v>
      </c>
      <c r="B151" s="320">
        <v>0</v>
      </c>
      <c r="C151" s="320">
        <v>0</v>
      </c>
      <c r="D151" s="320">
        <v>0</v>
      </c>
      <c r="E151" s="320">
        <v>0</v>
      </c>
      <c r="F151" s="320">
        <v>0</v>
      </c>
      <c r="G151" s="320">
        <v>0</v>
      </c>
      <c r="H151" s="320">
        <v>0</v>
      </c>
      <c r="I151" s="320">
        <v>0</v>
      </c>
      <c r="J151" s="320">
        <v>0</v>
      </c>
      <c r="K151" s="320">
        <v>0</v>
      </c>
      <c r="L151" s="320">
        <v>0</v>
      </c>
      <c r="M151" s="320">
        <v>0</v>
      </c>
      <c r="N151" s="320">
        <v>0</v>
      </c>
      <c r="O151" s="320">
        <v>0</v>
      </c>
      <c r="P151" s="320">
        <v>0</v>
      </c>
      <c r="Q151" s="320">
        <v>0</v>
      </c>
      <c r="R151" s="320">
        <v>0</v>
      </c>
      <c r="S151" s="316">
        <v>0</v>
      </c>
      <c r="T151" s="317" t="e">
        <v>#DIV/0!</v>
      </c>
      <c r="U151" s="316">
        <v>0</v>
      </c>
      <c r="V151" s="316">
        <v>0</v>
      </c>
      <c r="W151" s="316">
        <v>0</v>
      </c>
      <c r="X151" s="316">
        <v>0</v>
      </c>
      <c r="Y151" s="316">
        <v>0</v>
      </c>
      <c r="Z151" s="316">
        <v>0</v>
      </c>
    </row>
    <row r="152" spans="1:26" x14ac:dyDescent="0.3">
      <c r="A152" s="314" t="s">
        <v>567</v>
      </c>
      <c r="B152" s="320">
        <v>0</v>
      </c>
      <c r="C152" s="320">
        <v>0</v>
      </c>
      <c r="D152" s="320">
        <v>0</v>
      </c>
      <c r="E152" s="320">
        <v>0</v>
      </c>
      <c r="F152" s="320">
        <v>0</v>
      </c>
      <c r="G152" s="320">
        <v>0</v>
      </c>
      <c r="H152" s="320">
        <v>0</v>
      </c>
      <c r="I152" s="320">
        <v>0</v>
      </c>
      <c r="J152" s="320">
        <v>0</v>
      </c>
      <c r="K152" s="320">
        <v>0</v>
      </c>
      <c r="L152" s="320">
        <v>0</v>
      </c>
      <c r="M152" s="320">
        <v>0</v>
      </c>
      <c r="N152" s="320">
        <v>0</v>
      </c>
      <c r="O152" s="320">
        <v>0</v>
      </c>
      <c r="P152" s="320">
        <v>0</v>
      </c>
      <c r="Q152" s="320">
        <v>0</v>
      </c>
      <c r="R152" s="320">
        <v>0</v>
      </c>
      <c r="S152" s="316">
        <v>0</v>
      </c>
      <c r="T152" s="317" t="e">
        <v>#DIV/0!</v>
      </c>
      <c r="U152" s="316">
        <v>0</v>
      </c>
      <c r="V152" s="316">
        <v>0</v>
      </c>
      <c r="W152" s="316">
        <v>0</v>
      </c>
      <c r="X152" s="316">
        <v>0</v>
      </c>
      <c r="Y152" s="316">
        <v>0</v>
      </c>
      <c r="Z152" s="316">
        <v>0</v>
      </c>
    </row>
    <row r="153" spans="1:26" x14ac:dyDescent="0.3">
      <c r="A153" s="314" t="s">
        <v>568</v>
      </c>
      <c r="B153" s="315">
        <v>0</v>
      </c>
      <c r="C153" s="315">
        <v>0</v>
      </c>
      <c r="D153" s="315">
        <v>0</v>
      </c>
      <c r="E153" s="315">
        <v>0</v>
      </c>
      <c r="F153" s="315">
        <v>0</v>
      </c>
      <c r="G153" s="315">
        <v>0</v>
      </c>
      <c r="H153" s="315">
        <v>0</v>
      </c>
      <c r="I153" s="315">
        <v>0</v>
      </c>
      <c r="J153" s="315">
        <v>0</v>
      </c>
      <c r="K153" s="315">
        <v>0</v>
      </c>
      <c r="L153" s="315">
        <v>0</v>
      </c>
      <c r="M153" s="315">
        <v>0</v>
      </c>
      <c r="N153" s="315">
        <v>0</v>
      </c>
      <c r="O153" s="315">
        <v>0</v>
      </c>
      <c r="P153" s="315">
        <v>0</v>
      </c>
      <c r="Q153" s="315">
        <v>0</v>
      </c>
      <c r="R153" s="315">
        <v>0</v>
      </c>
      <c r="S153" s="316">
        <v>0</v>
      </c>
      <c r="T153" s="317" t="e">
        <v>#DIV/0!</v>
      </c>
      <c r="U153" s="316">
        <v>0</v>
      </c>
      <c r="V153" s="316">
        <v>0</v>
      </c>
      <c r="W153" s="316">
        <v>0</v>
      </c>
      <c r="X153" s="316">
        <v>0</v>
      </c>
      <c r="Y153" s="316">
        <v>0</v>
      </c>
      <c r="Z153" s="316">
        <v>0</v>
      </c>
    </row>
    <row r="154" spans="1:26" x14ac:dyDescent="0.3">
      <c r="A154" s="322" t="s">
        <v>569</v>
      </c>
      <c r="B154" s="204">
        <v>0</v>
      </c>
      <c r="C154" s="204">
        <v>0</v>
      </c>
      <c r="D154" s="204">
        <v>0</v>
      </c>
      <c r="E154" s="204">
        <v>0</v>
      </c>
      <c r="F154" s="204">
        <v>0</v>
      </c>
      <c r="G154" s="204">
        <v>0</v>
      </c>
      <c r="H154" s="204">
        <v>0</v>
      </c>
      <c r="I154" s="204">
        <v>0</v>
      </c>
      <c r="J154" s="204">
        <v>0</v>
      </c>
      <c r="K154" s="204">
        <v>0</v>
      </c>
      <c r="L154" s="204">
        <v>0</v>
      </c>
      <c r="M154" s="204">
        <v>0</v>
      </c>
      <c r="N154" s="204">
        <v>0</v>
      </c>
      <c r="O154" s="204">
        <v>0</v>
      </c>
      <c r="P154" s="204">
        <v>0</v>
      </c>
      <c r="Q154" s="204">
        <v>0</v>
      </c>
      <c r="R154" s="204">
        <v>0</v>
      </c>
      <c r="S154" s="239">
        <v>0</v>
      </c>
      <c r="T154" s="319" t="e">
        <v>#DIV/0!</v>
      </c>
      <c r="U154" s="239">
        <v>0</v>
      </c>
      <c r="V154" s="239">
        <v>0</v>
      </c>
      <c r="W154" s="239">
        <v>0</v>
      </c>
      <c r="X154" s="239">
        <v>0</v>
      </c>
      <c r="Y154" s="239">
        <v>0</v>
      </c>
      <c r="Z154" s="239">
        <v>0</v>
      </c>
    </row>
    <row r="155" spans="1:26" x14ac:dyDescent="0.3">
      <c r="A155" s="322" t="s">
        <v>570</v>
      </c>
      <c r="B155" s="204">
        <v>0</v>
      </c>
      <c r="C155" s="204">
        <v>0</v>
      </c>
      <c r="D155" s="204">
        <v>0</v>
      </c>
      <c r="E155" s="204">
        <v>0</v>
      </c>
      <c r="F155" s="204">
        <v>0</v>
      </c>
      <c r="G155" s="204">
        <v>0</v>
      </c>
      <c r="H155" s="204">
        <v>0</v>
      </c>
      <c r="I155" s="204">
        <v>0</v>
      </c>
      <c r="J155" s="204">
        <v>0</v>
      </c>
      <c r="K155" s="204">
        <v>0</v>
      </c>
      <c r="L155" s="204">
        <v>0</v>
      </c>
      <c r="M155" s="204">
        <v>0</v>
      </c>
      <c r="N155" s="204">
        <v>0</v>
      </c>
      <c r="O155" s="204">
        <v>0</v>
      </c>
      <c r="P155" s="204">
        <v>0</v>
      </c>
      <c r="Q155" s="204">
        <v>0</v>
      </c>
      <c r="R155" s="204">
        <v>0</v>
      </c>
      <c r="S155" s="239">
        <v>0</v>
      </c>
      <c r="T155" s="319" t="e">
        <v>#DIV/0!</v>
      </c>
      <c r="U155" s="239">
        <v>0</v>
      </c>
      <c r="V155" s="239">
        <v>0</v>
      </c>
      <c r="W155" s="239">
        <v>0</v>
      </c>
      <c r="X155" s="239">
        <v>0</v>
      </c>
      <c r="Y155" s="239">
        <v>0</v>
      </c>
      <c r="Z155" s="239">
        <v>0</v>
      </c>
    </row>
    <row r="156" spans="1:26" x14ac:dyDescent="0.3">
      <c r="A156" s="322" t="s">
        <v>571</v>
      </c>
      <c r="B156" s="204">
        <v>0</v>
      </c>
      <c r="C156" s="204">
        <v>0</v>
      </c>
      <c r="D156" s="204">
        <v>0</v>
      </c>
      <c r="E156" s="204">
        <v>0</v>
      </c>
      <c r="F156" s="204">
        <v>0</v>
      </c>
      <c r="G156" s="204">
        <v>0</v>
      </c>
      <c r="H156" s="204">
        <v>0</v>
      </c>
      <c r="I156" s="204">
        <v>0</v>
      </c>
      <c r="J156" s="204">
        <v>0</v>
      </c>
      <c r="K156" s="204">
        <v>0</v>
      </c>
      <c r="L156" s="204">
        <v>0</v>
      </c>
      <c r="M156" s="204">
        <v>0</v>
      </c>
      <c r="N156" s="204">
        <v>0</v>
      </c>
      <c r="O156" s="204">
        <v>0</v>
      </c>
      <c r="P156" s="204">
        <v>0</v>
      </c>
      <c r="Q156" s="204">
        <v>0</v>
      </c>
      <c r="R156" s="204">
        <v>0</v>
      </c>
      <c r="S156" s="239">
        <v>0</v>
      </c>
      <c r="T156" s="319" t="e">
        <v>#DIV/0!</v>
      </c>
      <c r="U156" s="239">
        <v>0</v>
      </c>
      <c r="V156" s="239">
        <v>0</v>
      </c>
      <c r="W156" s="239">
        <v>0</v>
      </c>
      <c r="X156" s="239">
        <v>0</v>
      </c>
      <c r="Y156" s="239">
        <v>0</v>
      </c>
      <c r="Z156" s="239">
        <v>0</v>
      </c>
    </row>
    <row r="157" spans="1:26" x14ac:dyDescent="0.3">
      <c r="A157" s="322" t="s">
        <v>572</v>
      </c>
      <c r="B157" s="204">
        <v>0</v>
      </c>
      <c r="C157" s="204">
        <v>0</v>
      </c>
      <c r="D157" s="204">
        <v>0</v>
      </c>
      <c r="E157" s="204">
        <v>0</v>
      </c>
      <c r="F157" s="204">
        <v>0</v>
      </c>
      <c r="G157" s="204">
        <v>0</v>
      </c>
      <c r="H157" s="204">
        <v>0</v>
      </c>
      <c r="I157" s="204">
        <v>0</v>
      </c>
      <c r="J157" s="204">
        <v>0</v>
      </c>
      <c r="K157" s="204">
        <v>0</v>
      </c>
      <c r="L157" s="204">
        <v>0</v>
      </c>
      <c r="M157" s="204">
        <v>0</v>
      </c>
      <c r="N157" s="204">
        <v>0</v>
      </c>
      <c r="O157" s="204">
        <v>0</v>
      </c>
      <c r="P157" s="204">
        <v>0</v>
      </c>
      <c r="Q157" s="204">
        <v>0</v>
      </c>
      <c r="R157" s="204">
        <v>0</v>
      </c>
      <c r="S157" s="239">
        <v>0</v>
      </c>
      <c r="T157" s="319" t="e">
        <v>#DIV/0!</v>
      </c>
      <c r="U157" s="239">
        <v>0</v>
      </c>
      <c r="V157" s="239">
        <v>0</v>
      </c>
      <c r="W157" s="239">
        <v>0</v>
      </c>
      <c r="X157" s="239">
        <v>0</v>
      </c>
      <c r="Y157" s="239">
        <v>0</v>
      </c>
      <c r="Z157" s="239">
        <v>0</v>
      </c>
    </row>
    <row r="158" spans="1:26" x14ac:dyDescent="0.3">
      <c r="A158" s="322" t="s">
        <v>573</v>
      </c>
      <c r="B158" s="204">
        <v>0</v>
      </c>
      <c r="C158" s="204">
        <v>0</v>
      </c>
      <c r="D158" s="204">
        <v>0</v>
      </c>
      <c r="E158" s="204">
        <v>0</v>
      </c>
      <c r="F158" s="204">
        <v>0</v>
      </c>
      <c r="G158" s="204">
        <v>0</v>
      </c>
      <c r="H158" s="204">
        <v>0</v>
      </c>
      <c r="I158" s="204">
        <v>0</v>
      </c>
      <c r="J158" s="204">
        <v>0</v>
      </c>
      <c r="K158" s="204">
        <v>0</v>
      </c>
      <c r="L158" s="204">
        <v>0</v>
      </c>
      <c r="M158" s="204">
        <v>0</v>
      </c>
      <c r="N158" s="204">
        <v>0</v>
      </c>
      <c r="O158" s="204">
        <v>0</v>
      </c>
      <c r="P158" s="204">
        <v>0</v>
      </c>
      <c r="Q158" s="204">
        <v>0</v>
      </c>
      <c r="R158" s="204">
        <v>0</v>
      </c>
      <c r="S158" s="239">
        <v>0</v>
      </c>
      <c r="T158" s="319" t="e">
        <v>#DIV/0!</v>
      </c>
      <c r="U158" s="239">
        <v>0</v>
      </c>
      <c r="V158" s="239">
        <v>0</v>
      </c>
      <c r="W158" s="239">
        <v>0</v>
      </c>
      <c r="X158" s="239">
        <v>0</v>
      </c>
      <c r="Y158" s="239">
        <v>0</v>
      </c>
      <c r="Z158" s="239">
        <v>0</v>
      </c>
    </row>
    <row r="159" spans="1:26" x14ac:dyDescent="0.3">
      <c r="A159" s="322" t="s">
        <v>574</v>
      </c>
      <c r="B159" s="204">
        <v>0</v>
      </c>
      <c r="C159" s="204">
        <v>0</v>
      </c>
      <c r="D159" s="204">
        <v>0</v>
      </c>
      <c r="E159" s="204">
        <v>0</v>
      </c>
      <c r="F159" s="204">
        <v>0</v>
      </c>
      <c r="G159" s="204">
        <v>0</v>
      </c>
      <c r="H159" s="204">
        <v>0</v>
      </c>
      <c r="I159" s="204">
        <v>0</v>
      </c>
      <c r="J159" s="204">
        <v>0</v>
      </c>
      <c r="K159" s="204">
        <v>0</v>
      </c>
      <c r="L159" s="204">
        <v>0</v>
      </c>
      <c r="M159" s="204">
        <v>0</v>
      </c>
      <c r="N159" s="204">
        <v>0</v>
      </c>
      <c r="O159" s="204">
        <v>0</v>
      </c>
      <c r="P159" s="204">
        <v>0</v>
      </c>
      <c r="Q159" s="204">
        <v>0</v>
      </c>
      <c r="R159" s="204">
        <v>0</v>
      </c>
      <c r="S159" s="239">
        <v>0</v>
      </c>
      <c r="T159" s="319" t="e">
        <v>#DIV/0!</v>
      </c>
      <c r="U159" s="239">
        <v>0</v>
      </c>
      <c r="V159" s="239">
        <v>0</v>
      </c>
      <c r="W159" s="239">
        <v>0</v>
      </c>
      <c r="X159" s="239">
        <v>0</v>
      </c>
      <c r="Y159" s="239">
        <v>0</v>
      </c>
      <c r="Z159" s="239">
        <v>0</v>
      </c>
    </row>
    <row r="160" spans="1:26" x14ac:dyDescent="0.3">
      <c r="A160" s="322" t="s">
        <v>575</v>
      </c>
      <c r="B160" s="204">
        <v>0</v>
      </c>
      <c r="C160" s="204">
        <v>0</v>
      </c>
      <c r="D160" s="204">
        <v>0</v>
      </c>
      <c r="E160" s="204">
        <v>0</v>
      </c>
      <c r="F160" s="204">
        <v>0</v>
      </c>
      <c r="G160" s="204">
        <v>0</v>
      </c>
      <c r="H160" s="204">
        <v>0</v>
      </c>
      <c r="I160" s="204">
        <v>0</v>
      </c>
      <c r="J160" s="204">
        <v>0</v>
      </c>
      <c r="K160" s="204">
        <v>0</v>
      </c>
      <c r="L160" s="204">
        <v>0</v>
      </c>
      <c r="M160" s="204">
        <v>0</v>
      </c>
      <c r="N160" s="204">
        <v>0</v>
      </c>
      <c r="O160" s="204">
        <v>0</v>
      </c>
      <c r="P160" s="204">
        <v>0</v>
      </c>
      <c r="Q160" s="204">
        <v>0</v>
      </c>
      <c r="R160" s="204">
        <v>0</v>
      </c>
      <c r="S160" s="239">
        <v>0</v>
      </c>
      <c r="T160" s="319" t="e">
        <v>#DIV/0!</v>
      </c>
      <c r="U160" s="239">
        <v>0</v>
      </c>
      <c r="V160" s="239">
        <v>0</v>
      </c>
      <c r="W160" s="239">
        <v>0</v>
      </c>
      <c r="X160" s="239">
        <v>0</v>
      </c>
      <c r="Y160" s="239">
        <v>0</v>
      </c>
      <c r="Z160" s="239">
        <v>0</v>
      </c>
    </row>
    <row r="161" spans="1:26" x14ac:dyDescent="0.3">
      <c r="A161" s="322" t="s">
        <v>576</v>
      </c>
      <c r="B161" s="204">
        <v>0</v>
      </c>
      <c r="C161" s="204">
        <v>0</v>
      </c>
      <c r="D161" s="204">
        <v>0</v>
      </c>
      <c r="E161" s="204">
        <v>0</v>
      </c>
      <c r="F161" s="204">
        <v>0</v>
      </c>
      <c r="G161" s="204">
        <v>0</v>
      </c>
      <c r="H161" s="204">
        <v>0</v>
      </c>
      <c r="I161" s="204">
        <v>0</v>
      </c>
      <c r="J161" s="204">
        <v>0</v>
      </c>
      <c r="K161" s="204">
        <v>0</v>
      </c>
      <c r="L161" s="204">
        <v>0</v>
      </c>
      <c r="M161" s="204">
        <v>0</v>
      </c>
      <c r="N161" s="204">
        <v>0</v>
      </c>
      <c r="O161" s="204">
        <v>0</v>
      </c>
      <c r="P161" s="204">
        <v>0</v>
      </c>
      <c r="Q161" s="204">
        <v>0</v>
      </c>
      <c r="R161" s="204">
        <v>0</v>
      </c>
      <c r="S161" s="239">
        <v>0</v>
      </c>
      <c r="T161" s="319" t="e">
        <v>#DIV/0!</v>
      </c>
      <c r="U161" s="239">
        <v>0</v>
      </c>
      <c r="V161" s="239">
        <v>0</v>
      </c>
      <c r="W161" s="239">
        <v>0</v>
      </c>
      <c r="X161" s="239">
        <v>0</v>
      </c>
      <c r="Y161" s="239">
        <v>0</v>
      </c>
      <c r="Z161" s="239">
        <v>0</v>
      </c>
    </row>
    <row r="162" spans="1:26" x14ac:dyDescent="0.3">
      <c r="A162" s="322" t="s">
        <v>577</v>
      </c>
      <c r="B162" s="204">
        <v>0</v>
      </c>
      <c r="C162" s="204">
        <v>0</v>
      </c>
      <c r="D162" s="204">
        <v>0</v>
      </c>
      <c r="E162" s="204">
        <v>0</v>
      </c>
      <c r="F162" s="204">
        <v>0</v>
      </c>
      <c r="G162" s="204">
        <v>0</v>
      </c>
      <c r="H162" s="204">
        <v>0</v>
      </c>
      <c r="I162" s="204">
        <v>0</v>
      </c>
      <c r="J162" s="204">
        <v>0</v>
      </c>
      <c r="K162" s="204">
        <v>0</v>
      </c>
      <c r="L162" s="204">
        <v>0</v>
      </c>
      <c r="M162" s="204">
        <v>0</v>
      </c>
      <c r="N162" s="204">
        <v>0</v>
      </c>
      <c r="O162" s="204">
        <v>0</v>
      </c>
      <c r="P162" s="204">
        <v>0</v>
      </c>
      <c r="Q162" s="204">
        <v>0</v>
      </c>
      <c r="R162" s="204">
        <v>0</v>
      </c>
      <c r="S162" s="239">
        <v>0</v>
      </c>
      <c r="T162" s="319" t="e">
        <v>#DIV/0!</v>
      </c>
      <c r="U162" s="239">
        <v>0</v>
      </c>
      <c r="V162" s="239">
        <v>0</v>
      </c>
      <c r="W162" s="239">
        <v>0</v>
      </c>
      <c r="X162" s="239">
        <v>0</v>
      </c>
      <c r="Y162" s="239">
        <v>0</v>
      </c>
      <c r="Z162" s="239">
        <v>0</v>
      </c>
    </row>
    <row r="163" spans="1:26" x14ac:dyDescent="0.3">
      <c r="A163" s="322" t="s">
        <v>578</v>
      </c>
      <c r="B163" s="204">
        <v>0</v>
      </c>
      <c r="C163" s="204">
        <v>0</v>
      </c>
      <c r="D163" s="204">
        <v>0</v>
      </c>
      <c r="E163" s="204">
        <v>0</v>
      </c>
      <c r="F163" s="204">
        <v>0</v>
      </c>
      <c r="G163" s="204">
        <v>0</v>
      </c>
      <c r="H163" s="204">
        <v>0</v>
      </c>
      <c r="I163" s="204">
        <v>0</v>
      </c>
      <c r="J163" s="204">
        <v>0</v>
      </c>
      <c r="K163" s="204">
        <v>0</v>
      </c>
      <c r="L163" s="204">
        <v>0</v>
      </c>
      <c r="M163" s="204">
        <v>0</v>
      </c>
      <c r="N163" s="204">
        <v>0</v>
      </c>
      <c r="O163" s="204">
        <v>0</v>
      </c>
      <c r="P163" s="204">
        <v>0</v>
      </c>
      <c r="Q163" s="204">
        <v>0</v>
      </c>
      <c r="R163" s="204">
        <v>0</v>
      </c>
      <c r="S163" s="239">
        <v>0</v>
      </c>
      <c r="T163" s="319" t="e">
        <v>#DIV/0!</v>
      </c>
      <c r="U163" s="239">
        <v>0</v>
      </c>
      <c r="V163" s="239">
        <v>0</v>
      </c>
      <c r="W163" s="239">
        <v>0</v>
      </c>
      <c r="X163" s="239">
        <v>0</v>
      </c>
      <c r="Y163" s="239">
        <v>0</v>
      </c>
      <c r="Z163" s="239">
        <v>0</v>
      </c>
    </row>
    <row r="164" spans="1:26" x14ac:dyDescent="0.3">
      <c r="A164" s="322" t="s">
        <v>579</v>
      </c>
      <c r="B164" s="204">
        <v>0</v>
      </c>
      <c r="C164" s="204">
        <v>0</v>
      </c>
      <c r="D164" s="204">
        <v>0</v>
      </c>
      <c r="E164" s="204">
        <v>0</v>
      </c>
      <c r="F164" s="204">
        <v>0</v>
      </c>
      <c r="G164" s="204">
        <v>0</v>
      </c>
      <c r="H164" s="204">
        <v>0</v>
      </c>
      <c r="I164" s="204">
        <v>0</v>
      </c>
      <c r="J164" s="204">
        <v>0</v>
      </c>
      <c r="K164" s="204">
        <v>0</v>
      </c>
      <c r="L164" s="204">
        <v>0</v>
      </c>
      <c r="M164" s="204">
        <v>0</v>
      </c>
      <c r="N164" s="204">
        <v>0</v>
      </c>
      <c r="O164" s="204">
        <v>0</v>
      </c>
      <c r="P164" s="204">
        <v>0</v>
      </c>
      <c r="Q164" s="204">
        <v>0</v>
      </c>
      <c r="R164" s="204">
        <v>0</v>
      </c>
      <c r="S164" s="239">
        <v>0</v>
      </c>
      <c r="T164" s="319" t="e">
        <v>#DIV/0!</v>
      </c>
      <c r="U164" s="239">
        <v>0</v>
      </c>
      <c r="V164" s="239">
        <v>0</v>
      </c>
      <c r="W164" s="239">
        <v>0</v>
      </c>
      <c r="X164" s="239">
        <v>0</v>
      </c>
      <c r="Y164" s="239">
        <v>0</v>
      </c>
      <c r="Z164" s="239">
        <v>0</v>
      </c>
    </row>
    <row r="165" spans="1:26" x14ac:dyDescent="0.3">
      <c r="A165" s="322" t="s">
        <v>580</v>
      </c>
      <c r="B165" s="204">
        <v>0</v>
      </c>
      <c r="C165" s="204">
        <v>0</v>
      </c>
      <c r="D165" s="204">
        <v>0</v>
      </c>
      <c r="E165" s="204">
        <v>0</v>
      </c>
      <c r="F165" s="204">
        <v>0</v>
      </c>
      <c r="G165" s="204">
        <v>0</v>
      </c>
      <c r="H165" s="204">
        <v>0</v>
      </c>
      <c r="I165" s="204">
        <v>0</v>
      </c>
      <c r="J165" s="204">
        <v>0</v>
      </c>
      <c r="K165" s="204">
        <v>0</v>
      </c>
      <c r="L165" s="204">
        <v>0</v>
      </c>
      <c r="M165" s="204">
        <v>0</v>
      </c>
      <c r="N165" s="204">
        <v>0</v>
      </c>
      <c r="O165" s="204">
        <v>0</v>
      </c>
      <c r="P165" s="204">
        <v>0</v>
      </c>
      <c r="Q165" s="204">
        <v>0</v>
      </c>
      <c r="R165" s="204">
        <v>0</v>
      </c>
      <c r="S165" s="239">
        <v>0</v>
      </c>
      <c r="T165" s="319" t="e">
        <v>#DIV/0!</v>
      </c>
      <c r="U165" s="239">
        <v>0</v>
      </c>
      <c r="V165" s="239">
        <v>0</v>
      </c>
      <c r="W165" s="239">
        <v>0</v>
      </c>
      <c r="X165" s="239">
        <v>0</v>
      </c>
      <c r="Y165" s="239">
        <v>0</v>
      </c>
      <c r="Z165" s="239">
        <v>0</v>
      </c>
    </row>
    <row r="166" spans="1:26" x14ac:dyDescent="0.3">
      <c r="A166" s="314" t="s">
        <v>581</v>
      </c>
      <c r="B166" s="315">
        <v>0</v>
      </c>
      <c r="C166" s="315">
        <v>0</v>
      </c>
      <c r="D166" s="315">
        <v>0</v>
      </c>
      <c r="E166" s="315">
        <v>0</v>
      </c>
      <c r="F166" s="315">
        <v>0</v>
      </c>
      <c r="G166" s="315">
        <v>0</v>
      </c>
      <c r="H166" s="315">
        <v>0</v>
      </c>
      <c r="I166" s="315">
        <v>0</v>
      </c>
      <c r="J166" s="315">
        <v>0</v>
      </c>
      <c r="K166" s="315">
        <v>0</v>
      </c>
      <c r="L166" s="315">
        <v>0</v>
      </c>
      <c r="M166" s="315">
        <v>0</v>
      </c>
      <c r="N166" s="315">
        <v>0</v>
      </c>
      <c r="O166" s="315">
        <v>0</v>
      </c>
      <c r="P166" s="315">
        <v>0</v>
      </c>
      <c r="Q166" s="315">
        <v>0</v>
      </c>
      <c r="R166" s="315">
        <v>0</v>
      </c>
      <c r="S166" s="316">
        <v>0</v>
      </c>
      <c r="T166" s="317" t="e">
        <v>#DIV/0!</v>
      </c>
      <c r="U166" s="316">
        <v>0</v>
      </c>
      <c r="V166" s="316">
        <v>0</v>
      </c>
      <c r="W166" s="316">
        <v>0</v>
      </c>
      <c r="X166" s="316">
        <v>0</v>
      </c>
      <c r="Y166" s="316">
        <v>0</v>
      </c>
      <c r="Z166" s="316">
        <v>0</v>
      </c>
    </row>
    <row r="167" spans="1:26" x14ac:dyDescent="0.3">
      <c r="A167" s="322" t="s">
        <v>582</v>
      </c>
      <c r="B167" s="204">
        <v>0</v>
      </c>
      <c r="C167" s="204">
        <v>0</v>
      </c>
      <c r="D167" s="204">
        <v>0</v>
      </c>
      <c r="E167" s="204">
        <v>0</v>
      </c>
      <c r="F167" s="204">
        <v>0</v>
      </c>
      <c r="G167" s="204">
        <v>0</v>
      </c>
      <c r="H167" s="204">
        <v>0</v>
      </c>
      <c r="I167" s="204">
        <v>0</v>
      </c>
      <c r="J167" s="204">
        <v>0</v>
      </c>
      <c r="K167" s="204">
        <v>0</v>
      </c>
      <c r="L167" s="204">
        <v>0</v>
      </c>
      <c r="M167" s="204">
        <v>0</v>
      </c>
      <c r="N167" s="204">
        <v>0</v>
      </c>
      <c r="O167" s="204">
        <v>0</v>
      </c>
      <c r="P167" s="204">
        <v>0</v>
      </c>
      <c r="Q167" s="204">
        <v>0</v>
      </c>
      <c r="R167" s="204">
        <v>0</v>
      </c>
      <c r="S167" s="239">
        <v>0</v>
      </c>
      <c r="T167" s="319" t="e">
        <v>#DIV/0!</v>
      </c>
      <c r="U167" s="239">
        <v>0</v>
      </c>
      <c r="V167" s="239">
        <v>0</v>
      </c>
      <c r="W167" s="239">
        <v>0</v>
      </c>
      <c r="X167" s="239">
        <v>0</v>
      </c>
      <c r="Y167" s="239">
        <v>0</v>
      </c>
      <c r="Z167" s="239">
        <v>0</v>
      </c>
    </row>
    <row r="168" spans="1:26" x14ac:dyDescent="0.3">
      <c r="A168" s="322" t="s">
        <v>583</v>
      </c>
      <c r="B168" s="204">
        <v>0</v>
      </c>
      <c r="C168" s="204">
        <v>0</v>
      </c>
      <c r="D168" s="204">
        <v>0</v>
      </c>
      <c r="E168" s="204">
        <v>0</v>
      </c>
      <c r="F168" s="204">
        <v>0</v>
      </c>
      <c r="G168" s="204">
        <v>0</v>
      </c>
      <c r="H168" s="204">
        <v>0</v>
      </c>
      <c r="I168" s="204">
        <v>0</v>
      </c>
      <c r="J168" s="204">
        <v>0</v>
      </c>
      <c r="K168" s="204">
        <v>0</v>
      </c>
      <c r="L168" s="204">
        <v>0</v>
      </c>
      <c r="M168" s="204">
        <v>0</v>
      </c>
      <c r="N168" s="204">
        <v>0</v>
      </c>
      <c r="O168" s="204">
        <v>0</v>
      </c>
      <c r="P168" s="204">
        <v>0</v>
      </c>
      <c r="Q168" s="204">
        <v>0</v>
      </c>
      <c r="R168" s="204">
        <v>0</v>
      </c>
      <c r="S168" s="239">
        <v>0</v>
      </c>
      <c r="T168" s="319" t="e">
        <v>#DIV/0!</v>
      </c>
      <c r="U168" s="239">
        <v>0</v>
      </c>
      <c r="V168" s="239">
        <v>0</v>
      </c>
      <c r="W168" s="239">
        <v>0</v>
      </c>
      <c r="X168" s="239">
        <v>0</v>
      </c>
      <c r="Y168" s="239">
        <v>0</v>
      </c>
      <c r="Z168" s="239">
        <v>0</v>
      </c>
    </row>
    <row r="169" spans="1:26" x14ac:dyDescent="0.3">
      <c r="A169" s="322" t="s">
        <v>584</v>
      </c>
      <c r="B169" s="204">
        <v>0</v>
      </c>
      <c r="C169" s="204">
        <v>0</v>
      </c>
      <c r="D169" s="204">
        <v>0</v>
      </c>
      <c r="E169" s="204">
        <v>0</v>
      </c>
      <c r="F169" s="204">
        <v>0</v>
      </c>
      <c r="G169" s="204">
        <v>0</v>
      </c>
      <c r="H169" s="204">
        <v>0</v>
      </c>
      <c r="I169" s="204">
        <v>0</v>
      </c>
      <c r="J169" s="204">
        <v>0</v>
      </c>
      <c r="K169" s="204">
        <v>0</v>
      </c>
      <c r="L169" s="204">
        <v>0</v>
      </c>
      <c r="M169" s="204">
        <v>0</v>
      </c>
      <c r="N169" s="204">
        <v>0</v>
      </c>
      <c r="O169" s="204">
        <v>0</v>
      </c>
      <c r="P169" s="204">
        <v>0</v>
      </c>
      <c r="Q169" s="204">
        <v>0</v>
      </c>
      <c r="R169" s="204">
        <v>0</v>
      </c>
      <c r="S169" s="239">
        <v>0</v>
      </c>
      <c r="T169" s="319" t="e">
        <v>#DIV/0!</v>
      </c>
      <c r="U169" s="239">
        <v>0</v>
      </c>
      <c r="V169" s="239">
        <v>0</v>
      </c>
      <c r="W169" s="239">
        <v>0</v>
      </c>
      <c r="X169" s="239">
        <v>0</v>
      </c>
      <c r="Y169" s="239">
        <v>0</v>
      </c>
      <c r="Z169" s="239">
        <v>0</v>
      </c>
    </row>
    <row r="170" spans="1:26" x14ac:dyDescent="0.3">
      <c r="A170" s="308" t="s">
        <v>585</v>
      </c>
      <c r="B170" s="309">
        <v>0</v>
      </c>
      <c r="C170" s="309">
        <v>0</v>
      </c>
      <c r="D170" s="309">
        <v>0</v>
      </c>
      <c r="E170" s="309">
        <v>0</v>
      </c>
      <c r="F170" s="309">
        <v>0</v>
      </c>
      <c r="G170" s="309">
        <v>0</v>
      </c>
      <c r="H170" s="309">
        <v>0</v>
      </c>
      <c r="I170" s="309">
        <v>0</v>
      </c>
      <c r="J170" s="309">
        <v>0</v>
      </c>
      <c r="K170" s="309">
        <v>0</v>
      </c>
      <c r="L170" s="309">
        <v>0</v>
      </c>
      <c r="M170" s="309">
        <v>0</v>
      </c>
      <c r="N170" s="309">
        <v>0</v>
      </c>
      <c r="O170" s="309">
        <v>0</v>
      </c>
      <c r="P170" s="309">
        <v>0</v>
      </c>
      <c r="Q170" s="309">
        <v>0</v>
      </c>
      <c r="R170" s="309">
        <v>0</v>
      </c>
      <c r="S170" s="310">
        <v>0</v>
      </c>
      <c r="T170" s="311" t="e">
        <v>#DIV/0!</v>
      </c>
      <c r="U170" s="310">
        <v>0</v>
      </c>
      <c r="V170" s="310">
        <v>0</v>
      </c>
      <c r="W170" s="310">
        <v>0</v>
      </c>
      <c r="X170" s="310">
        <v>0</v>
      </c>
      <c r="Y170" s="310">
        <v>0</v>
      </c>
      <c r="Z170" s="310">
        <v>0</v>
      </c>
    </row>
    <row r="171" spans="1:26" x14ac:dyDescent="0.3">
      <c r="A171" s="314" t="s">
        <v>586</v>
      </c>
      <c r="B171" s="315">
        <v>0</v>
      </c>
      <c r="C171" s="315">
        <v>0</v>
      </c>
      <c r="D171" s="315">
        <v>0</v>
      </c>
      <c r="E171" s="315">
        <v>0</v>
      </c>
      <c r="F171" s="315">
        <v>0</v>
      </c>
      <c r="G171" s="315">
        <v>0</v>
      </c>
      <c r="H171" s="315">
        <v>0</v>
      </c>
      <c r="I171" s="315">
        <v>0</v>
      </c>
      <c r="J171" s="315">
        <v>0</v>
      </c>
      <c r="K171" s="315">
        <v>0</v>
      </c>
      <c r="L171" s="315">
        <v>0</v>
      </c>
      <c r="M171" s="315">
        <v>0</v>
      </c>
      <c r="N171" s="315">
        <v>0</v>
      </c>
      <c r="O171" s="315">
        <v>0</v>
      </c>
      <c r="P171" s="315">
        <v>0</v>
      </c>
      <c r="Q171" s="315">
        <v>0</v>
      </c>
      <c r="R171" s="315">
        <v>0</v>
      </c>
      <c r="S171" s="316">
        <v>0</v>
      </c>
      <c r="T171" s="317" t="e">
        <v>#DIV/0!</v>
      </c>
      <c r="U171" s="316">
        <v>0</v>
      </c>
      <c r="V171" s="316">
        <v>0</v>
      </c>
      <c r="W171" s="316">
        <v>0</v>
      </c>
      <c r="X171" s="316">
        <v>0</v>
      </c>
      <c r="Y171" s="316">
        <v>0</v>
      </c>
      <c r="Z171" s="316">
        <v>0</v>
      </c>
    </row>
    <row r="172" spans="1:26" x14ac:dyDescent="0.3">
      <c r="A172" s="322" t="s">
        <v>587</v>
      </c>
      <c r="B172" s="323">
        <v>0</v>
      </c>
      <c r="C172" s="323">
        <v>0</v>
      </c>
      <c r="D172" s="323">
        <v>0</v>
      </c>
      <c r="E172" s="323">
        <v>0</v>
      </c>
      <c r="F172" s="323">
        <v>0</v>
      </c>
      <c r="G172" s="323">
        <v>0</v>
      </c>
      <c r="H172" s="323">
        <v>0</v>
      </c>
      <c r="I172" s="323">
        <v>0</v>
      </c>
      <c r="J172" s="323">
        <v>0</v>
      </c>
      <c r="K172" s="323">
        <v>0</v>
      </c>
      <c r="L172" s="323">
        <v>0</v>
      </c>
      <c r="M172" s="323">
        <v>0</v>
      </c>
      <c r="N172" s="323">
        <v>0</v>
      </c>
      <c r="O172" s="323">
        <v>0</v>
      </c>
      <c r="P172" s="323">
        <v>0</v>
      </c>
      <c r="Q172" s="323">
        <v>0</v>
      </c>
      <c r="R172" s="323">
        <v>0</v>
      </c>
      <c r="S172" s="239">
        <v>0</v>
      </c>
      <c r="T172" s="319" t="e">
        <v>#DIV/0!</v>
      </c>
      <c r="U172" s="239">
        <v>0</v>
      </c>
      <c r="V172" s="239">
        <v>0</v>
      </c>
      <c r="W172" s="239">
        <v>0</v>
      </c>
      <c r="X172" s="239">
        <v>0</v>
      </c>
      <c r="Y172" s="239">
        <v>0</v>
      </c>
      <c r="Z172" s="239">
        <v>0</v>
      </c>
    </row>
    <row r="173" spans="1:26" x14ac:dyDescent="0.3">
      <c r="A173" s="324" t="s">
        <v>588</v>
      </c>
      <c r="B173" s="204">
        <v>0</v>
      </c>
      <c r="C173" s="204">
        <v>0</v>
      </c>
      <c r="D173" s="204">
        <v>0</v>
      </c>
      <c r="E173" s="204">
        <v>0</v>
      </c>
      <c r="F173" s="204">
        <v>0</v>
      </c>
      <c r="G173" s="204">
        <v>0</v>
      </c>
      <c r="H173" s="204">
        <v>0</v>
      </c>
      <c r="I173" s="204">
        <v>0</v>
      </c>
      <c r="J173" s="204">
        <v>0</v>
      </c>
      <c r="K173" s="204">
        <v>0</v>
      </c>
      <c r="L173" s="204">
        <v>0</v>
      </c>
      <c r="M173" s="204">
        <v>0</v>
      </c>
      <c r="N173" s="204">
        <v>0</v>
      </c>
      <c r="O173" s="204">
        <v>0</v>
      </c>
      <c r="P173" s="204">
        <v>0</v>
      </c>
      <c r="Q173" s="204">
        <v>0</v>
      </c>
      <c r="R173" s="204">
        <v>0</v>
      </c>
      <c r="S173" s="239">
        <v>0</v>
      </c>
      <c r="T173" s="319" t="e">
        <v>#DIV/0!</v>
      </c>
      <c r="U173" s="239">
        <v>0</v>
      </c>
      <c r="V173" s="239">
        <v>0</v>
      </c>
      <c r="W173" s="239">
        <v>0</v>
      </c>
      <c r="X173" s="239">
        <v>0</v>
      </c>
      <c r="Y173" s="239">
        <v>0</v>
      </c>
      <c r="Z173" s="239">
        <v>0</v>
      </c>
    </row>
    <row r="174" spans="1:26" x14ac:dyDescent="0.3">
      <c r="A174" s="324" t="s">
        <v>589</v>
      </c>
      <c r="B174" s="204">
        <v>0</v>
      </c>
      <c r="C174" s="204">
        <v>0</v>
      </c>
      <c r="D174" s="204">
        <v>0</v>
      </c>
      <c r="E174" s="204">
        <v>0</v>
      </c>
      <c r="F174" s="204">
        <v>0</v>
      </c>
      <c r="G174" s="204">
        <v>0</v>
      </c>
      <c r="H174" s="204">
        <v>0</v>
      </c>
      <c r="I174" s="204">
        <v>0</v>
      </c>
      <c r="J174" s="204">
        <v>0</v>
      </c>
      <c r="K174" s="204">
        <v>0</v>
      </c>
      <c r="L174" s="204">
        <v>0</v>
      </c>
      <c r="M174" s="204">
        <v>0</v>
      </c>
      <c r="N174" s="204">
        <v>0</v>
      </c>
      <c r="O174" s="204">
        <v>0</v>
      </c>
      <c r="P174" s="204">
        <v>0</v>
      </c>
      <c r="Q174" s="204">
        <v>0</v>
      </c>
      <c r="R174" s="204">
        <v>0</v>
      </c>
      <c r="S174" s="239">
        <v>0</v>
      </c>
      <c r="T174" s="319" t="e">
        <v>#DIV/0!</v>
      </c>
      <c r="U174" s="239">
        <v>0</v>
      </c>
      <c r="V174" s="239">
        <v>0</v>
      </c>
      <c r="W174" s="239">
        <v>0</v>
      </c>
      <c r="X174" s="239">
        <v>0</v>
      </c>
      <c r="Y174" s="239">
        <v>0</v>
      </c>
      <c r="Z174" s="239">
        <v>0</v>
      </c>
    </row>
    <row r="175" spans="1:26" x14ac:dyDescent="0.3">
      <c r="A175" s="322" t="s">
        <v>590</v>
      </c>
      <c r="B175" s="204">
        <v>0</v>
      </c>
      <c r="C175" s="204">
        <v>0</v>
      </c>
      <c r="D175" s="204">
        <v>0</v>
      </c>
      <c r="E175" s="204">
        <v>0</v>
      </c>
      <c r="F175" s="204">
        <v>0</v>
      </c>
      <c r="G175" s="204">
        <v>0</v>
      </c>
      <c r="H175" s="204">
        <v>0</v>
      </c>
      <c r="I175" s="204">
        <v>0</v>
      </c>
      <c r="J175" s="204">
        <v>0</v>
      </c>
      <c r="K175" s="204">
        <v>0</v>
      </c>
      <c r="L175" s="204">
        <v>0</v>
      </c>
      <c r="M175" s="204">
        <v>0</v>
      </c>
      <c r="N175" s="204">
        <v>0</v>
      </c>
      <c r="O175" s="204">
        <v>0</v>
      </c>
      <c r="P175" s="204">
        <v>0</v>
      </c>
      <c r="Q175" s="204">
        <v>0</v>
      </c>
      <c r="R175" s="204">
        <v>0</v>
      </c>
      <c r="S175" s="239">
        <v>0</v>
      </c>
      <c r="T175" s="319" t="e">
        <v>#DIV/0!</v>
      </c>
      <c r="U175" s="239">
        <v>0</v>
      </c>
      <c r="V175" s="239">
        <v>0</v>
      </c>
      <c r="W175" s="239">
        <v>0</v>
      </c>
      <c r="X175" s="239">
        <v>0</v>
      </c>
      <c r="Y175" s="239">
        <v>0</v>
      </c>
      <c r="Z175" s="239">
        <v>0</v>
      </c>
    </row>
    <row r="176" spans="1:26" x14ac:dyDescent="0.3">
      <c r="A176" s="322" t="s">
        <v>591</v>
      </c>
      <c r="B176" s="204">
        <v>0</v>
      </c>
      <c r="C176" s="204">
        <v>0</v>
      </c>
      <c r="D176" s="204">
        <v>0</v>
      </c>
      <c r="E176" s="204">
        <v>0</v>
      </c>
      <c r="F176" s="204">
        <v>0</v>
      </c>
      <c r="G176" s="204">
        <v>0</v>
      </c>
      <c r="H176" s="204">
        <v>0</v>
      </c>
      <c r="I176" s="204">
        <v>0</v>
      </c>
      <c r="J176" s="204">
        <v>0</v>
      </c>
      <c r="K176" s="204">
        <v>0</v>
      </c>
      <c r="L176" s="204">
        <v>0</v>
      </c>
      <c r="M176" s="204">
        <v>0</v>
      </c>
      <c r="N176" s="204">
        <v>0</v>
      </c>
      <c r="O176" s="204">
        <v>0</v>
      </c>
      <c r="P176" s="204">
        <v>0</v>
      </c>
      <c r="Q176" s="204">
        <v>0</v>
      </c>
      <c r="R176" s="204">
        <v>0</v>
      </c>
      <c r="S176" s="239">
        <v>0</v>
      </c>
      <c r="T176" s="319" t="e">
        <v>#DIV/0!</v>
      </c>
      <c r="U176" s="239">
        <v>0</v>
      </c>
      <c r="V176" s="239">
        <v>0</v>
      </c>
      <c r="W176" s="239">
        <v>0</v>
      </c>
      <c r="X176" s="239">
        <v>0</v>
      </c>
      <c r="Y176" s="239">
        <v>0</v>
      </c>
      <c r="Z176" s="239">
        <v>0</v>
      </c>
    </row>
    <row r="177" spans="1:26" x14ac:dyDescent="0.3">
      <c r="A177" s="322" t="s">
        <v>592</v>
      </c>
      <c r="B177" s="204">
        <v>0</v>
      </c>
      <c r="C177" s="204">
        <v>0</v>
      </c>
      <c r="D177" s="204">
        <v>0</v>
      </c>
      <c r="E177" s="204">
        <v>0</v>
      </c>
      <c r="F177" s="204">
        <v>0</v>
      </c>
      <c r="G177" s="204">
        <v>0</v>
      </c>
      <c r="H177" s="204">
        <v>0</v>
      </c>
      <c r="I177" s="204">
        <v>0</v>
      </c>
      <c r="J177" s="204">
        <v>0</v>
      </c>
      <c r="K177" s="204">
        <v>0</v>
      </c>
      <c r="L177" s="204">
        <v>0</v>
      </c>
      <c r="M177" s="204">
        <v>0</v>
      </c>
      <c r="N177" s="204">
        <v>0</v>
      </c>
      <c r="O177" s="204">
        <v>0</v>
      </c>
      <c r="P177" s="204">
        <v>0</v>
      </c>
      <c r="Q177" s="204">
        <v>0</v>
      </c>
      <c r="R177" s="204">
        <v>0</v>
      </c>
      <c r="S177" s="239">
        <v>0</v>
      </c>
      <c r="T177" s="319" t="e">
        <v>#DIV/0!</v>
      </c>
      <c r="U177" s="239">
        <v>0</v>
      </c>
      <c r="V177" s="239">
        <v>0</v>
      </c>
      <c r="W177" s="239">
        <v>0</v>
      </c>
      <c r="X177" s="239">
        <v>0</v>
      </c>
      <c r="Y177" s="239">
        <v>0</v>
      </c>
      <c r="Z177" s="239">
        <v>0</v>
      </c>
    </row>
    <row r="178" spans="1:26" x14ac:dyDescent="0.3">
      <c r="A178" s="314" t="s">
        <v>593</v>
      </c>
      <c r="B178" s="315">
        <v>0</v>
      </c>
      <c r="C178" s="315">
        <v>0</v>
      </c>
      <c r="D178" s="315">
        <v>0</v>
      </c>
      <c r="E178" s="315">
        <v>0</v>
      </c>
      <c r="F178" s="315">
        <v>0</v>
      </c>
      <c r="G178" s="315">
        <v>0</v>
      </c>
      <c r="H178" s="315">
        <v>0</v>
      </c>
      <c r="I178" s="315">
        <v>0</v>
      </c>
      <c r="J178" s="315">
        <v>0</v>
      </c>
      <c r="K178" s="315">
        <v>0</v>
      </c>
      <c r="L178" s="315">
        <v>0</v>
      </c>
      <c r="M178" s="315">
        <v>0</v>
      </c>
      <c r="N178" s="315">
        <v>0</v>
      </c>
      <c r="O178" s="315">
        <v>0</v>
      </c>
      <c r="P178" s="315">
        <v>0</v>
      </c>
      <c r="Q178" s="315">
        <v>0</v>
      </c>
      <c r="R178" s="315">
        <v>0</v>
      </c>
      <c r="S178" s="316">
        <v>0</v>
      </c>
      <c r="T178" s="317" t="e">
        <v>#DIV/0!</v>
      </c>
      <c r="U178" s="316">
        <v>0</v>
      </c>
      <c r="V178" s="316">
        <v>0</v>
      </c>
      <c r="W178" s="316">
        <v>0</v>
      </c>
      <c r="X178" s="316">
        <v>0</v>
      </c>
      <c r="Y178" s="316">
        <v>0</v>
      </c>
      <c r="Z178" s="316">
        <v>0</v>
      </c>
    </row>
    <row r="179" spans="1:26" x14ac:dyDescent="0.3">
      <c r="A179" s="322" t="s">
        <v>594</v>
      </c>
      <c r="B179" s="204">
        <v>0</v>
      </c>
      <c r="C179" s="204">
        <v>0</v>
      </c>
      <c r="D179" s="204">
        <v>0</v>
      </c>
      <c r="E179" s="204">
        <v>0</v>
      </c>
      <c r="F179" s="204">
        <v>0</v>
      </c>
      <c r="G179" s="204">
        <v>0</v>
      </c>
      <c r="H179" s="204">
        <v>0</v>
      </c>
      <c r="I179" s="204">
        <v>0</v>
      </c>
      <c r="J179" s="204">
        <v>0</v>
      </c>
      <c r="K179" s="204">
        <v>0</v>
      </c>
      <c r="L179" s="204">
        <v>0</v>
      </c>
      <c r="M179" s="204">
        <v>0</v>
      </c>
      <c r="N179" s="204">
        <v>0</v>
      </c>
      <c r="O179" s="204">
        <v>0</v>
      </c>
      <c r="P179" s="204">
        <v>0</v>
      </c>
      <c r="Q179" s="204">
        <v>0</v>
      </c>
      <c r="R179" s="204">
        <v>0</v>
      </c>
      <c r="S179" s="239">
        <v>0</v>
      </c>
      <c r="T179" s="319" t="e">
        <v>#DIV/0!</v>
      </c>
      <c r="U179" s="239">
        <v>0</v>
      </c>
      <c r="V179" s="239">
        <v>0</v>
      </c>
      <c r="W179" s="239">
        <v>0</v>
      </c>
      <c r="X179" s="239">
        <v>0</v>
      </c>
      <c r="Y179" s="239">
        <v>0</v>
      </c>
      <c r="Z179" s="239">
        <v>0</v>
      </c>
    </row>
    <row r="180" spans="1:26" x14ac:dyDescent="0.3">
      <c r="A180" s="322" t="s">
        <v>595</v>
      </c>
      <c r="B180" s="204">
        <v>0</v>
      </c>
      <c r="C180" s="204">
        <v>0</v>
      </c>
      <c r="D180" s="204">
        <v>0</v>
      </c>
      <c r="E180" s="204">
        <v>0</v>
      </c>
      <c r="F180" s="204">
        <v>0</v>
      </c>
      <c r="G180" s="204">
        <v>0</v>
      </c>
      <c r="H180" s="204">
        <v>0</v>
      </c>
      <c r="I180" s="204">
        <v>0</v>
      </c>
      <c r="J180" s="204">
        <v>0</v>
      </c>
      <c r="K180" s="204">
        <v>0</v>
      </c>
      <c r="L180" s="204">
        <v>0</v>
      </c>
      <c r="M180" s="204">
        <v>0</v>
      </c>
      <c r="N180" s="204">
        <v>0</v>
      </c>
      <c r="O180" s="204">
        <v>0</v>
      </c>
      <c r="P180" s="204">
        <v>0</v>
      </c>
      <c r="Q180" s="204">
        <v>0</v>
      </c>
      <c r="R180" s="204">
        <v>0</v>
      </c>
      <c r="S180" s="239">
        <v>0</v>
      </c>
      <c r="T180" s="319" t="e">
        <v>#DIV/0!</v>
      </c>
      <c r="U180" s="239">
        <v>0</v>
      </c>
      <c r="V180" s="239">
        <v>0</v>
      </c>
      <c r="W180" s="239">
        <v>0</v>
      </c>
      <c r="X180" s="239">
        <v>0</v>
      </c>
      <c r="Y180" s="239">
        <v>0</v>
      </c>
      <c r="Z180" s="239">
        <v>0</v>
      </c>
    </row>
    <row r="181" spans="1:26" x14ac:dyDescent="0.3">
      <c r="A181" s="322" t="s">
        <v>596</v>
      </c>
      <c r="B181" s="204">
        <v>0</v>
      </c>
      <c r="C181" s="204">
        <v>0</v>
      </c>
      <c r="D181" s="204">
        <v>0</v>
      </c>
      <c r="E181" s="204">
        <v>0</v>
      </c>
      <c r="F181" s="204">
        <v>0</v>
      </c>
      <c r="G181" s="204">
        <v>0</v>
      </c>
      <c r="H181" s="204">
        <v>0</v>
      </c>
      <c r="I181" s="204">
        <v>0</v>
      </c>
      <c r="J181" s="204">
        <v>0</v>
      </c>
      <c r="K181" s="204">
        <v>0</v>
      </c>
      <c r="L181" s="204">
        <v>0</v>
      </c>
      <c r="M181" s="204">
        <v>0</v>
      </c>
      <c r="N181" s="204">
        <v>0</v>
      </c>
      <c r="O181" s="204">
        <v>0</v>
      </c>
      <c r="P181" s="204">
        <v>0</v>
      </c>
      <c r="Q181" s="204">
        <v>0</v>
      </c>
      <c r="R181" s="204">
        <v>0</v>
      </c>
      <c r="S181" s="239">
        <v>0</v>
      </c>
      <c r="T181" s="319" t="e">
        <v>#DIV/0!</v>
      </c>
      <c r="U181" s="239">
        <v>0</v>
      </c>
      <c r="V181" s="239">
        <v>0</v>
      </c>
      <c r="W181" s="239">
        <v>0</v>
      </c>
      <c r="X181" s="239">
        <v>0</v>
      </c>
      <c r="Y181" s="239">
        <v>0</v>
      </c>
      <c r="Z181" s="239">
        <v>0</v>
      </c>
    </row>
    <row r="182" spans="1:26" x14ac:dyDescent="0.3">
      <c r="A182" s="314" t="s">
        <v>597</v>
      </c>
      <c r="B182" s="315">
        <v>0</v>
      </c>
      <c r="C182" s="315">
        <v>0</v>
      </c>
      <c r="D182" s="315">
        <v>0</v>
      </c>
      <c r="E182" s="315">
        <v>0</v>
      </c>
      <c r="F182" s="315">
        <v>0</v>
      </c>
      <c r="G182" s="315">
        <v>0</v>
      </c>
      <c r="H182" s="315">
        <v>0</v>
      </c>
      <c r="I182" s="315">
        <v>0</v>
      </c>
      <c r="J182" s="315">
        <v>0</v>
      </c>
      <c r="K182" s="315">
        <v>0</v>
      </c>
      <c r="L182" s="315">
        <v>0</v>
      </c>
      <c r="M182" s="315">
        <v>0</v>
      </c>
      <c r="N182" s="315">
        <v>0</v>
      </c>
      <c r="O182" s="315">
        <v>0</v>
      </c>
      <c r="P182" s="315">
        <v>0</v>
      </c>
      <c r="Q182" s="315">
        <v>0</v>
      </c>
      <c r="R182" s="315">
        <v>0</v>
      </c>
      <c r="S182" s="316">
        <v>0</v>
      </c>
      <c r="T182" s="317" t="e">
        <v>#DIV/0!</v>
      </c>
      <c r="U182" s="316">
        <v>0</v>
      </c>
      <c r="V182" s="316">
        <v>0</v>
      </c>
      <c r="W182" s="316">
        <v>0</v>
      </c>
      <c r="X182" s="316">
        <v>0</v>
      </c>
      <c r="Y182" s="316">
        <v>0</v>
      </c>
      <c r="Z182" s="316">
        <v>0</v>
      </c>
    </row>
    <row r="183" spans="1:26" x14ac:dyDescent="0.3">
      <c r="A183" s="322" t="s">
        <v>598</v>
      </c>
      <c r="B183" s="204">
        <v>0</v>
      </c>
      <c r="C183" s="204">
        <v>0</v>
      </c>
      <c r="D183" s="204">
        <v>0</v>
      </c>
      <c r="E183" s="204">
        <v>0</v>
      </c>
      <c r="F183" s="204">
        <v>0</v>
      </c>
      <c r="G183" s="204">
        <v>0</v>
      </c>
      <c r="H183" s="204">
        <v>0</v>
      </c>
      <c r="I183" s="204">
        <v>0</v>
      </c>
      <c r="J183" s="204">
        <v>0</v>
      </c>
      <c r="K183" s="204">
        <v>0</v>
      </c>
      <c r="L183" s="204">
        <v>0</v>
      </c>
      <c r="M183" s="204">
        <v>0</v>
      </c>
      <c r="N183" s="204">
        <v>0</v>
      </c>
      <c r="O183" s="204">
        <v>0</v>
      </c>
      <c r="P183" s="204">
        <v>0</v>
      </c>
      <c r="Q183" s="204">
        <v>0</v>
      </c>
      <c r="R183" s="204">
        <v>0</v>
      </c>
      <c r="S183" s="239">
        <v>0</v>
      </c>
      <c r="T183" s="319" t="e">
        <v>#DIV/0!</v>
      </c>
      <c r="U183" s="239">
        <v>0</v>
      </c>
      <c r="V183" s="239">
        <v>0</v>
      </c>
      <c r="W183" s="239">
        <v>0</v>
      </c>
      <c r="X183" s="239">
        <v>0</v>
      </c>
      <c r="Y183" s="239">
        <v>0</v>
      </c>
      <c r="Z183" s="239">
        <v>0</v>
      </c>
    </row>
    <row r="184" spans="1:26" x14ac:dyDescent="0.3">
      <c r="A184" s="322" t="s">
        <v>599</v>
      </c>
      <c r="B184" s="204">
        <v>0</v>
      </c>
      <c r="C184" s="204">
        <v>0</v>
      </c>
      <c r="D184" s="204">
        <v>0</v>
      </c>
      <c r="E184" s="204">
        <v>0</v>
      </c>
      <c r="F184" s="204">
        <v>0</v>
      </c>
      <c r="G184" s="204">
        <v>0</v>
      </c>
      <c r="H184" s="204">
        <v>0</v>
      </c>
      <c r="I184" s="204">
        <v>0</v>
      </c>
      <c r="J184" s="204">
        <v>0</v>
      </c>
      <c r="K184" s="204">
        <v>0</v>
      </c>
      <c r="L184" s="204">
        <v>0</v>
      </c>
      <c r="M184" s="204">
        <v>0</v>
      </c>
      <c r="N184" s="204">
        <v>0</v>
      </c>
      <c r="O184" s="204">
        <v>0</v>
      </c>
      <c r="P184" s="204">
        <v>0</v>
      </c>
      <c r="Q184" s="204">
        <v>0</v>
      </c>
      <c r="R184" s="204">
        <v>0</v>
      </c>
      <c r="S184" s="239">
        <v>0</v>
      </c>
      <c r="T184" s="319" t="e">
        <v>#DIV/0!</v>
      </c>
      <c r="U184" s="239">
        <v>0</v>
      </c>
      <c r="V184" s="239">
        <v>0</v>
      </c>
      <c r="W184" s="239">
        <v>0</v>
      </c>
      <c r="X184" s="239">
        <v>0</v>
      </c>
      <c r="Y184" s="239">
        <v>0</v>
      </c>
      <c r="Z184" s="239">
        <v>0</v>
      </c>
    </row>
    <row r="185" spans="1:26" x14ac:dyDescent="0.3">
      <c r="A185" s="322" t="s">
        <v>600</v>
      </c>
      <c r="B185" s="204">
        <v>0</v>
      </c>
      <c r="C185" s="204">
        <v>0</v>
      </c>
      <c r="D185" s="204">
        <v>0</v>
      </c>
      <c r="E185" s="204">
        <v>0</v>
      </c>
      <c r="F185" s="204">
        <v>0</v>
      </c>
      <c r="G185" s="204">
        <v>0</v>
      </c>
      <c r="H185" s="204">
        <v>0</v>
      </c>
      <c r="I185" s="204">
        <v>0</v>
      </c>
      <c r="J185" s="204">
        <v>0</v>
      </c>
      <c r="K185" s="204">
        <v>0</v>
      </c>
      <c r="L185" s="204">
        <v>0</v>
      </c>
      <c r="M185" s="204">
        <v>0</v>
      </c>
      <c r="N185" s="204">
        <v>0</v>
      </c>
      <c r="O185" s="204">
        <v>0</v>
      </c>
      <c r="P185" s="204">
        <v>0</v>
      </c>
      <c r="Q185" s="204">
        <v>0</v>
      </c>
      <c r="R185" s="204">
        <v>0</v>
      </c>
      <c r="S185" s="239">
        <v>0</v>
      </c>
      <c r="T185" s="319" t="e">
        <v>#DIV/0!</v>
      </c>
      <c r="U185" s="239">
        <v>0</v>
      </c>
      <c r="V185" s="239">
        <v>0</v>
      </c>
      <c r="W185" s="239">
        <v>0</v>
      </c>
      <c r="X185" s="239">
        <v>0</v>
      </c>
      <c r="Y185" s="239">
        <v>0</v>
      </c>
      <c r="Z185" s="239">
        <v>0</v>
      </c>
    </row>
    <row r="186" spans="1:26" x14ac:dyDescent="0.3">
      <c r="A186" s="322" t="s">
        <v>601</v>
      </c>
      <c r="B186" s="204">
        <v>0</v>
      </c>
      <c r="C186" s="204">
        <v>0</v>
      </c>
      <c r="D186" s="204">
        <v>0</v>
      </c>
      <c r="E186" s="204">
        <v>0</v>
      </c>
      <c r="F186" s="204">
        <v>0</v>
      </c>
      <c r="G186" s="204">
        <v>0</v>
      </c>
      <c r="H186" s="204">
        <v>0</v>
      </c>
      <c r="I186" s="204">
        <v>0</v>
      </c>
      <c r="J186" s="204">
        <v>0</v>
      </c>
      <c r="K186" s="204">
        <v>0</v>
      </c>
      <c r="L186" s="204">
        <v>0</v>
      </c>
      <c r="M186" s="204">
        <v>0</v>
      </c>
      <c r="N186" s="204">
        <v>0</v>
      </c>
      <c r="O186" s="204">
        <v>0</v>
      </c>
      <c r="P186" s="204">
        <v>0</v>
      </c>
      <c r="Q186" s="204">
        <v>0</v>
      </c>
      <c r="R186" s="204">
        <v>0</v>
      </c>
      <c r="S186" s="239">
        <v>0</v>
      </c>
      <c r="T186" s="319" t="e">
        <v>#DIV/0!</v>
      </c>
      <c r="U186" s="239">
        <v>0</v>
      </c>
      <c r="V186" s="239">
        <v>0</v>
      </c>
      <c r="W186" s="239">
        <v>0</v>
      </c>
      <c r="X186" s="239">
        <v>0</v>
      </c>
      <c r="Y186" s="239">
        <v>0</v>
      </c>
      <c r="Z186" s="239">
        <v>0</v>
      </c>
    </row>
    <row r="187" spans="1:26" x14ac:dyDescent="0.3">
      <c r="A187" s="322" t="s">
        <v>602</v>
      </c>
      <c r="B187" s="204">
        <v>0</v>
      </c>
      <c r="C187" s="204">
        <v>0</v>
      </c>
      <c r="D187" s="204">
        <v>0</v>
      </c>
      <c r="E187" s="204">
        <v>0</v>
      </c>
      <c r="F187" s="204">
        <v>0</v>
      </c>
      <c r="G187" s="204">
        <v>0</v>
      </c>
      <c r="H187" s="204">
        <v>0</v>
      </c>
      <c r="I187" s="204">
        <v>0</v>
      </c>
      <c r="J187" s="204">
        <v>0</v>
      </c>
      <c r="K187" s="204">
        <v>0</v>
      </c>
      <c r="L187" s="204">
        <v>0</v>
      </c>
      <c r="M187" s="204">
        <v>0</v>
      </c>
      <c r="N187" s="204">
        <v>0</v>
      </c>
      <c r="O187" s="204">
        <v>0</v>
      </c>
      <c r="P187" s="204">
        <v>0</v>
      </c>
      <c r="Q187" s="204">
        <v>0</v>
      </c>
      <c r="R187" s="204">
        <v>0</v>
      </c>
      <c r="S187" s="239">
        <v>0</v>
      </c>
      <c r="T187" s="319" t="e">
        <v>#DIV/0!</v>
      </c>
      <c r="U187" s="239">
        <v>0</v>
      </c>
      <c r="V187" s="239">
        <v>0</v>
      </c>
      <c r="W187" s="239">
        <v>0</v>
      </c>
      <c r="X187" s="239">
        <v>0</v>
      </c>
      <c r="Y187" s="239">
        <v>0</v>
      </c>
      <c r="Z187" s="239">
        <v>0</v>
      </c>
    </row>
    <row r="188" spans="1:26" x14ac:dyDescent="0.3">
      <c r="A188" s="322" t="s">
        <v>603</v>
      </c>
      <c r="B188" s="204">
        <v>0</v>
      </c>
      <c r="C188" s="204">
        <v>0</v>
      </c>
      <c r="D188" s="204">
        <v>0</v>
      </c>
      <c r="E188" s="204">
        <v>0</v>
      </c>
      <c r="F188" s="204">
        <v>0</v>
      </c>
      <c r="G188" s="204">
        <v>0</v>
      </c>
      <c r="H188" s="204">
        <v>0</v>
      </c>
      <c r="I188" s="204">
        <v>0</v>
      </c>
      <c r="J188" s="204">
        <v>0</v>
      </c>
      <c r="K188" s="204">
        <v>0</v>
      </c>
      <c r="L188" s="204">
        <v>0</v>
      </c>
      <c r="M188" s="204">
        <v>0</v>
      </c>
      <c r="N188" s="204">
        <v>0</v>
      </c>
      <c r="O188" s="204">
        <v>0</v>
      </c>
      <c r="P188" s="204">
        <v>0</v>
      </c>
      <c r="Q188" s="204">
        <v>0</v>
      </c>
      <c r="R188" s="204">
        <v>0</v>
      </c>
      <c r="S188" s="239">
        <v>0</v>
      </c>
      <c r="T188" s="319" t="e">
        <v>#DIV/0!</v>
      </c>
      <c r="U188" s="239">
        <v>0</v>
      </c>
      <c r="V188" s="239">
        <v>0</v>
      </c>
      <c r="W188" s="239">
        <v>0</v>
      </c>
      <c r="X188" s="239">
        <v>0</v>
      </c>
      <c r="Y188" s="239">
        <v>0</v>
      </c>
      <c r="Z188" s="239">
        <v>0</v>
      </c>
    </row>
    <row r="189" spans="1:26" x14ac:dyDescent="0.3">
      <c r="A189" s="322" t="s">
        <v>604</v>
      </c>
      <c r="B189" s="204">
        <v>0</v>
      </c>
      <c r="C189" s="204">
        <v>0</v>
      </c>
      <c r="D189" s="204">
        <v>0</v>
      </c>
      <c r="E189" s="204">
        <v>0</v>
      </c>
      <c r="F189" s="204">
        <v>0</v>
      </c>
      <c r="G189" s="204">
        <v>0</v>
      </c>
      <c r="H189" s="204">
        <v>0</v>
      </c>
      <c r="I189" s="204">
        <v>0</v>
      </c>
      <c r="J189" s="204">
        <v>0</v>
      </c>
      <c r="K189" s="204">
        <v>0</v>
      </c>
      <c r="L189" s="204">
        <v>0</v>
      </c>
      <c r="M189" s="204">
        <v>0</v>
      </c>
      <c r="N189" s="204">
        <v>0</v>
      </c>
      <c r="O189" s="204">
        <v>0</v>
      </c>
      <c r="P189" s="204">
        <v>0</v>
      </c>
      <c r="Q189" s="204">
        <v>0</v>
      </c>
      <c r="R189" s="204">
        <v>0</v>
      </c>
      <c r="S189" s="239">
        <v>0</v>
      </c>
      <c r="T189" s="319" t="e">
        <v>#DIV/0!</v>
      </c>
      <c r="U189" s="239">
        <v>0</v>
      </c>
      <c r="V189" s="239">
        <v>0</v>
      </c>
      <c r="W189" s="239">
        <v>0</v>
      </c>
      <c r="X189" s="239">
        <v>0</v>
      </c>
      <c r="Y189" s="239">
        <v>0</v>
      </c>
      <c r="Z189" s="239">
        <v>0</v>
      </c>
    </row>
    <row r="190" spans="1:26" x14ac:dyDescent="0.3">
      <c r="A190" s="322" t="s">
        <v>605</v>
      </c>
      <c r="B190" s="204">
        <v>0</v>
      </c>
      <c r="C190" s="204">
        <v>0</v>
      </c>
      <c r="D190" s="204">
        <v>0</v>
      </c>
      <c r="E190" s="204">
        <v>0</v>
      </c>
      <c r="F190" s="204">
        <v>0</v>
      </c>
      <c r="G190" s="204">
        <v>0</v>
      </c>
      <c r="H190" s="204">
        <v>0</v>
      </c>
      <c r="I190" s="204">
        <v>0</v>
      </c>
      <c r="J190" s="204">
        <v>0</v>
      </c>
      <c r="K190" s="204">
        <v>0</v>
      </c>
      <c r="L190" s="204">
        <v>0</v>
      </c>
      <c r="M190" s="204">
        <v>0</v>
      </c>
      <c r="N190" s="204">
        <v>0</v>
      </c>
      <c r="O190" s="204">
        <v>0</v>
      </c>
      <c r="P190" s="204">
        <v>0</v>
      </c>
      <c r="Q190" s="204">
        <v>0</v>
      </c>
      <c r="R190" s="204">
        <v>0</v>
      </c>
      <c r="S190" s="239">
        <v>0</v>
      </c>
      <c r="T190" s="319" t="e">
        <v>#DIV/0!</v>
      </c>
      <c r="U190" s="239">
        <v>0</v>
      </c>
      <c r="V190" s="239">
        <v>0</v>
      </c>
      <c r="W190" s="239">
        <v>0</v>
      </c>
      <c r="X190" s="239">
        <v>0</v>
      </c>
      <c r="Y190" s="239">
        <v>0</v>
      </c>
      <c r="Z190" s="239">
        <v>0</v>
      </c>
    </row>
    <row r="191" spans="1:26" x14ac:dyDescent="0.3">
      <c r="A191" s="322" t="s">
        <v>606</v>
      </c>
      <c r="B191" s="204">
        <v>0</v>
      </c>
      <c r="C191" s="204">
        <v>0</v>
      </c>
      <c r="D191" s="204">
        <v>0</v>
      </c>
      <c r="E191" s="204">
        <v>0</v>
      </c>
      <c r="F191" s="204">
        <v>0</v>
      </c>
      <c r="G191" s="204">
        <v>0</v>
      </c>
      <c r="H191" s="204">
        <v>0</v>
      </c>
      <c r="I191" s="204">
        <v>0</v>
      </c>
      <c r="J191" s="204">
        <v>0</v>
      </c>
      <c r="K191" s="204">
        <v>0</v>
      </c>
      <c r="L191" s="204">
        <v>0</v>
      </c>
      <c r="M191" s="204">
        <v>0</v>
      </c>
      <c r="N191" s="204">
        <v>0</v>
      </c>
      <c r="O191" s="204">
        <v>0</v>
      </c>
      <c r="P191" s="204">
        <v>0</v>
      </c>
      <c r="Q191" s="204">
        <v>0</v>
      </c>
      <c r="R191" s="204">
        <v>0</v>
      </c>
      <c r="S191" s="239">
        <v>0</v>
      </c>
      <c r="T191" s="319" t="e">
        <v>#DIV/0!</v>
      </c>
      <c r="U191" s="239">
        <v>0</v>
      </c>
      <c r="V191" s="239">
        <v>0</v>
      </c>
      <c r="W191" s="239">
        <v>0</v>
      </c>
      <c r="X191" s="239">
        <v>0</v>
      </c>
      <c r="Y191" s="239">
        <v>0</v>
      </c>
      <c r="Z191" s="239">
        <v>0</v>
      </c>
    </row>
    <row r="192" spans="1:26" x14ac:dyDescent="0.3">
      <c r="A192" s="322" t="s">
        <v>607</v>
      </c>
      <c r="B192" s="204">
        <v>0</v>
      </c>
      <c r="C192" s="204">
        <v>0</v>
      </c>
      <c r="D192" s="204">
        <v>0</v>
      </c>
      <c r="E192" s="204">
        <v>0</v>
      </c>
      <c r="F192" s="204">
        <v>0</v>
      </c>
      <c r="G192" s="204">
        <v>0</v>
      </c>
      <c r="H192" s="204">
        <v>0</v>
      </c>
      <c r="I192" s="204">
        <v>0</v>
      </c>
      <c r="J192" s="204">
        <v>0</v>
      </c>
      <c r="K192" s="204">
        <v>0</v>
      </c>
      <c r="L192" s="204">
        <v>0</v>
      </c>
      <c r="M192" s="204">
        <v>0</v>
      </c>
      <c r="N192" s="204">
        <v>0</v>
      </c>
      <c r="O192" s="204">
        <v>0</v>
      </c>
      <c r="P192" s="204">
        <v>0</v>
      </c>
      <c r="Q192" s="204">
        <v>0</v>
      </c>
      <c r="R192" s="204">
        <v>0</v>
      </c>
      <c r="S192" s="239">
        <v>0</v>
      </c>
      <c r="T192" s="319" t="e">
        <v>#DIV/0!</v>
      </c>
      <c r="U192" s="239">
        <v>0</v>
      </c>
      <c r="V192" s="239">
        <v>0</v>
      </c>
      <c r="W192" s="239">
        <v>0</v>
      </c>
      <c r="X192" s="239">
        <v>0</v>
      </c>
      <c r="Y192" s="239">
        <v>0</v>
      </c>
      <c r="Z192" s="239">
        <v>0</v>
      </c>
    </row>
    <row r="193" spans="1:26" x14ac:dyDescent="0.3">
      <c r="A193" s="322" t="s">
        <v>608</v>
      </c>
      <c r="B193" s="204">
        <v>0</v>
      </c>
      <c r="C193" s="204">
        <v>0</v>
      </c>
      <c r="D193" s="204">
        <v>0</v>
      </c>
      <c r="E193" s="204">
        <v>0</v>
      </c>
      <c r="F193" s="204">
        <v>0</v>
      </c>
      <c r="G193" s="204">
        <v>0</v>
      </c>
      <c r="H193" s="204">
        <v>0</v>
      </c>
      <c r="I193" s="204">
        <v>0</v>
      </c>
      <c r="J193" s="204">
        <v>0</v>
      </c>
      <c r="K193" s="204">
        <v>0</v>
      </c>
      <c r="L193" s="204">
        <v>0</v>
      </c>
      <c r="M193" s="204">
        <v>0</v>
      </c>
      <c r="N193" s="204">
        <v>0</v>
      </c>
      <c r="O193" s="204">
        <v>0</v>
      </c>
      <c r="P193" s="204">
        <v>0</v>
      </c>
      <c r="Q193" s="204">
        <v>0</v>
      </c>
      <c r="R193" s="204">
        <v>0</v>
      </c>
      <c r="S193" s="239">
        <v>0</v>
      </c>
      <c r="T193" s="319" t="e">
        <v>#DIV/0!</v>
      </c>
      <c r="U193" s="239">
        <v>0</v>
      </c>
      <c r="V193" s="239">
        <v>0</v>
      </c>
      <c r="W193" s="239">
        <v>0</v>
      </c>
      <c r="X193" s="239">
        <v>0</v>
      </c>
      <c r="Y193" s="239">
        <v>0</v>
      </c>
      <c r="Z193" s="239">
        <v>0</v>
      </c>
    </row>
    <row r="194" spans="1:26" x14ac:dyDescent="0.3">
      <c r="A194" s="322" t="s">
        <v>609</v>
      </c>
      <c r="B194" s="204">
        <v>0</v>
      </c>
      <c r="C194" s="204">
        <v>0</v>
      </c>
      <c r="D194" s="204">
        <v>0</v>
      </c>
      <c r="E194" s="204">
        <v>0</v>
      </c>
      <c r="F194" s="204">
        <v>0</v>
      </c>
      <c r="G194" s="204">
        <v>0</v>
      </c>
      <c r="H194" s="204">
        <v>0</v>
      </c>
      <c r="I194" s="204">
        <v>0</v>
      </c>
      <c r="J194" s="204">
        <v>0</v>
      </c>
      <c r="K194" s="204">
        <v>0</v>
      </c>
      <c r="L194" s="204">
        <v>0</v>
      </c>
      <c r="M194" s="204">
        <v>0</v>
      </c>
      <c r="N194" s="204">
        <v>0</v>
      </c>
      <c r="O194" s="204">
        <v>0</v>
      </c>
      <c r="P194" s="204">
        <v>0</v>
      </c>
      <c r="Q194" s="204">
        <v>0</v>
      </c>
      <c r="R194" s="204">
        <v>0</v>
      </c>
      <c r="S194" s="239">
        <v>0</v>
      </c>
      <c r="T194" s="319" t="e">
        <v>#DIV/0!</v>
      </c>
      <c r="U194" s="239">
        <v>0</v>
      </c>
      <c r="V194" s="239">
        <v>0</v>
      </c>
      <c r="W194" s="239">
        <v>0</v>
      </c>
      <c r="X194" s="239">
        <v>0</v>
      </c>
      <c r="Y194" s="239">
        <v>0</v>
      </c>
      <c r="Z194" s="239">
        <v>0</v>
      </c>
    </row>
    <row r="195" spans="1:26" x14ac:dyDescent="0.3">
      <c r="A195" s="322" t="s">
        <v>610</v>
      </c>
      <c r="B195" s="204">
        <v>0</v>
      </c>
      <c r="C195" s="204">
        <v>0</v>
      </c>
      <c r="D195" s="204">
        <v>0</v>
      </c>
      <c r="E195" s="204">
        <v>0</v>
      </c>
      <c r="F195" s="204">
        <v>0</v>
      </c>
      <c r="G195" s="204">
        <v>0</v>
      </c>
      <c r="H195" s="204">
        <v>0</v>
      </c>
      <c r="I195" s="204">
        <v>0</v>
      </c>
      <c r="J195" s="204">
        <v>0</v>
      </c>
      <c r="K195" s="204">
        <v>0</v>
      </c>
      <c r="L195" s="204">
        <v>0</v>
      </c>
      <c r="M195" s="204">
        <v>0</v>
      </c>
      <c r="N195" s="204">
        <v>0</v>
      </c>
      <c r="O195" s="204">
        <v>0</v>
      </c>
      <c r="P195" s="204">
        <v>0</v>
      </c>
      <c r="Q195" s="204">
        <v>0</v>
      </c>
      <c r="R195" s="204">
        <v>0</v>
      </c>
      <c r="S195" s="239">
        <v>0</v>
      </c>
      <c r="T195" s="319" t="e">
        <v>#DIV/0!</v>
      </c>
      <c r="U195" s="239">
        <v>0</v>
      </c>
      <c r="V195" s="239">
        <v>0</v>
      </c>
      <c r="W195" s="239">
        <v>0</v>
      </c>
      <c r="X195" s="239">
        <v>0</v>
      </c>
      <c r="Y195" s="239">
        <v>0</v>
      </c>
      <c r="Z195" s="239">
        <v>0</v>
      </c>
    </row>
    <row r="196" spans="1:26" x14ac:dyDescent="0.3">
      <c r="A196" s="322" t="s">
        <v>611</v>
      </c>
      <c r="B196" s="204">
        <v>0</v>
      </c>
      <c r="C196" s="204">
        <v>0</v>
      </c>
      <c r="D196" s="204">
        <v>0</v>
      </c>
      <c r="E196" s="204">
        <v>0</v>
      </c>
      <c r="F196" s="204">
        <v>0</v>
      </c>
      <c r="G196" s="204">
        <v>0</v>
      </c>
      <c r="H196" s="204">
        <v>0</v>
      </c>
      <c r="I196" s="204">
        <v>0</v>
      </c>
      <c r="J196" s="204">
        <v>0</v>
      </c>
      <c r="K196" s="204">
        <v>0</v>
      </c>
      <c r="L196" s="204">
        <v>0</v>
      </c>
      <c r="M196" s="204">
        <v>0</v>
      </c>
      <c r="N196" s="204">
        <v>0</v>
      </c>
      <c r="O196" s="204">
        <v>0</v>
      </c>
      <c r="P196" s="204">
        <v>0</v>
      </c>
      <c r="Q196" s="204">
        <v>0</v>
      </c>
      <c r="R196" s="204">
        <v>0</v>
      </c>
      <c r="S196" s="239">
        <v>0</v>
      </c>
      <c r="T196" s="319" t="e">
        <v>#DIV/0!</v>
      </c>
      <c r="U196" s="239">
        <v>0</v>
      </c>
      <c r="V196" s="239">
        <v>0</v>
      </c>
      <c r="W196" s="239">
        <v>0</v>
      </c>
      <c r="X196" s="239">
        <v>0</v>
      </c>
      <c r="Y196" s="239">
        <v>0</v>
      </c>
      <c r="Z196" s="239">
        <v>0</v>
      </c>
    </row>
    <row r="197" spans="1:26" x14ac:dyDescent="0.3">
      <c r="A197" s="322" t="s">
        <v>612</v>
      </c>
      <c r="B197" s="204">
        <v>0</v>
      </c>
      <c r="C197" s="204">
        <v>0</v>
      </c>
      <c r="D197" s="204">
        <v>0</v>
      </c>
      <c r="E197" s="204">
        <v>0</v>
      </c>
      <c r="F197" s="204">
        <v>0</v>
      </c>
      <c r="G197" s="204">
        <v>0</v>
      </c>
      <c r="H197" s="204">
        <v>0</v>
      </c>
      <c r="I197" s="204">
        <v>0</v>
      </c>
      <c r="J197" s="204">
        <v>0</v>
      </c>
      <c r="K197" s="204">
        <v>0</v>
      </c>
      <c r="L197" s="204">
        <v>0</v>
      </c>
      <c r="M197" s="204">
        <v>0</v>
      </c>
      <c r="N197" s="204">
        <v>0</v>
      </c>
      <c r="O197" s="204">
        <v>0</v>
      </c>
      <c r="P197" s="204">
        <v>0</v>
      </c>
      <c r="Q197" s="204">
        <v>0</v>
      </c>
      <c r="R197" s="204">
        <v>0</v>
      </c>
      <c r="S197" s="239">
        <v>0</v>
      </c>
      <c r="T197" s="319" t="e">
        <v>#DIV/0!</v>
      </c>
      <c r="U197" s="239">
        <v>0</v>
      </c>
      <c r="V197" s="239">
        <v>0</v>
      </c>
      <c r="W197" s="239">
        <v>0</v>
      </c>
      <c r="X197" s="239">
        <v>0</v>
      </c>
      <c r="Y197" s="239">
        <v>0</v>
      </c>
      <c r="Z197" s="239">
        <v>0</v>
      </c>
    </row>
    <row r="198" spans="1:26" x14ac:dyDescent="0.3">
      <c r="A198" s="322" t="s">
        <v>613</v>
      </c>
      <c r="B198" s="204">
        <v>0</v>
      </c>
      <c r="C198" s="204">
        <v>0</v>
      </c>
      <c r="D198" s="204">
        <v>0</v>
      </c>
      <c r="E198" s="204">
        <v>0</v>
      </c>
      <c r="F198" s="204">
        <v>0</v>
      </c>
      <c r="G198" s="204">
        <v>0</v>
      </c>
      <c r="H198" s="204">
        <v>0</v>
      </c>
      <c r="I198" s="204">
        <v>0</v>
      </c>
      <c r="J198" s="204">
        <v>0</v>
      </c>
      <c r="K198" s="204">
        <v>0</v>
      </c>
      <c r="L198" s="204">
        <v>0</v>
      </c>
      <c r="M198" s="204">
        <v>0</v>
      </c>
      <c r="N198" s="204">
        <v>0</v>
      </c>
      <c r="O198" s="204">
        <v>0</v>
      </c>
      <c r="P198" s="204">
        <v>0</v>
      </c>
      <c r="Q198" s="204">
        <v>0</v>
      </c>
      <c r="R198" s="204">
        <v>0</v>
      </c>
      <c r="S198" s="239">
        <v>0</v>
      </c>
      <c r="T198" s="319" t="e">
        <v>#DIV/0!</v>
      </c>
      <c r="U198" s="239">
        <v>0</v>
      </c>
      <c r="V198" s="239">
        <v>0</v>
      </c>
      <c r="W198" s="239">
        <v>0</v>
      </c>
      <c r="X198" s="239">
        <v>0</v>
      </c>
      <c r="Y198" s="239">
        <v>0</v>
      </c>
      <c r="Z198" s="239">
        <v>0</v>
      </c>
    </row>
    <row r="199" spans="1:26" x14ac:dyDescent="0.3">
      <c r="A199" s="322" t="s">
        <v>614</v>
      </c>
      <c r="B199" s="204">
        <v>0</v>
      </c>
      <c r="C199" s="204">
        <v>0</v>
      </c>
      <c r="D199" s="204">
        <v>0</v>
      </c>
      <c r="E199" s="204">
        <v>0</v>
      </c>
      <c r="F199" s="204">
        <v>0</v>
      </c>
      <c r="G199" s="204">
        <v>0</v>
      </c>
      <c r="H199" s="204">
        <v>0</v>
      </c>
      <c r="I199" s="204">
        <v>0</v>
      </c>
      <c r="J199" s="204">
        <v>0</v>
      </c>
      <c r="K199" s="204">
        <v>0</v>
      </c>
      <c r="L199" s="204">
        <v>0</v>
      </c>
      <c r="M199" s="204">
        <v>0</v>
      </c>
      <c r="N199" s="204">
        <v>0</v>
      </c>
      <c r="O199" s="204">
        <v>0</v>
      </c>
      <c r="P199" s="204">
        <v>0</v>
      </c>
      <c r="Q199" s="204">
        <v>0</v>
      </c>
      <c r="R199" s="204">
        <v>0</v>
      </c>
      <c r="S199" s="239">
        <v>0</v>
      </c>
      <c r="T199" s="319" t="e">
        <v>#DIV/0!</v>
      </c>
      <c r="U199" s="239">
        <v>0</v>
      </c>
      <c r="V199" s="239">
        <v>0</v>
      </c>
      <c r="W199" s="239">
        <v>0</v>
      </c>
      <c r="X199" s="239">
        <v>0</v>
      </c>
      <c r="Y199" s="239">
        <v>0</v>
      </c>
      <c r="Z199" s="239">
        <v>0</v>
      </c>
    </row>
    <row r="200" spans="1:26" x14ac:dyDescent="0.3">
      <c r="A200" s="322" t="s">
        <v>615</v>
      </c>
      <c r="B200" s="204">
        <v>0</v>
      </c>
      <c r="C200" s="204">
        <v>0</v>
      </c>
      <c r="D200" s="204">
        <v>0</v>
      </c>
      <c r="E200" s="204">
        <v>0</v>
      </c>
      <c r="F200" s="204">
        <v>0</v>
      </c>
      <c r="G200" s="204">
        <v>0</v>
      </c>
      <c r="H200" s="204">
        <v>0</v>
      </c>
      <c r="I200" s="204">
        <v>0</v>
      </c>
      <c r="J200" s="204">
        <v>0</v>
      </c>
      <c r="K200" s="204">
        <v>0</v>
      </c>
      <c r="L200" s="204">
        <v>0</v>
      </c>
      <c r="M200" s="204">
        <v>0</v>
      </c>
      <c r="N200" s="204">
        <v>0</v>
      </c>
      <c r="O200" s="204">
        <v>0</v>
      </c>
      <c r="P200" s="204">
        <v>0</v>
      </c>
      <c r="Q200" s="204">
        <v>0</v>
      </c>
      <c r="R200" s="204">
        <v>0</v>
      </c>
      <c r="S200" s="239">
        <v>0</v>
      </c>
      <c r="T200" s="319" t="e">
        <v>#DIV/0!</v>
      </c>
      <c r="U200" s="239">
        <v>0</v>
      </c>
      <c r="V200" s="239">
        <v>0</v>
      </c>
      <c r="W200" s="239">
        <v>0</v>
      </c>
      <c r="X200" s="239">
        <v>0</v>
      </c>
      <c r="Y200" s="239">
        <v>0</v>
      </c>
      <c r="Z200" s="239">
        <v>0</v>
      </c>
    </row>
    <row r="201" spans="1:26" x14ac:dyDescent="0.3">
      <c r="A201" s="322" t="s">
        <v>616</v>
      </c>
      <c r="B201" s="204">
        <v>0</v>
      </c>
      <c r="C201" s="204">
        <v>0</v>
      </c>
      <c r="D201" s="204">
        <v>0</v>
      </c>
      <c r="E201" s="204">
        <v>0</v>
      </c>
      <c r="F201" s="204">
        <v>0</v>
      </c>
      <c r="G201" s="204">
        <v>0</v>
      </c>
      <c r="H201" s="204">
        <v>0</v>
      </c>
      <c r="I201" s="204">
        <v>0</v>
      </c>
      <c r="J201" s="204">
        <v>0</v>
      </c>
      <c r="K201" s="204">
        <v>0</v>
      </c>
      <c r="L201" s="204">
        <v>0</v>
      </c>
      <c r="M201" s="204">
        <v>0</v>
      </c>
      <c r="N201" s="204">
        <v>0</v>
      </c>
      <c r="O201" s="204">
        <v>0</v>
      </c>
      <c r="P201" s="204">
        <v>0</v>
      </c>
      <c r="Q201" s="204">
        <v>0</v>
      </c>
      <c r="R201" s="204">
        <v>0</v>
      </c>
      <c r="S201" s="239">
        <v>0</v>
      </c>
      <c r="T201" s="319" t="e">
        <v>#DIV/0!</v>
      </c>
      <c r="U201" s="239">
        <v>0</v>
      </c>
      <c r="V201" s="239">
        <v>0</v>
      </c>
      <c r="W201" s="239">
        <v>0</v>
      </c>
      <c r="X201" s="239">
        <v>0</v>
      </c>
      <c r="Y201" s="239">
        <v>0</v>
      </c>
      <c r="Z201" s="239">
        <v>0</v>
      </c>
    </row>
    <row r="202" spans="1:26" x14ac:dyDescent="0.3">
      <c r="A202" s="322" t="s">
        <v>617</v>
      </c>
      <c r="B202" s="204">
        <v>0</v>
      </c>
      <c r="C202" s="204">
        <v>0</v>
      </c>
      <c r="D202" s="204">
        <v>0</v>
      </c>
      <c r="E202" s="204">
        <v>0</v>
      </c>
      <c r="F202" s="204">
        <v>0</v>
      </c>
      <c r="G202" s="204">
        <v>0</v>
      </c>
      <c r="H202" s="204">
        <v>0</v>
      </c>
      <c r="I202" s="204">
        <v>0</v>
      </c>
      <c r="J202" s="204">
        <v>0</v>
      </c>
      <c r="K202" s="204">
        <v>0</v>
      </c>
      <c r="L202" s="204">
        <v>0</v>
      </c>
      <c r="M202" s="204">
        <v>0</v>
      </c>
      <c r="N202" s="204">
        <v>0</v>
      </c>
      <c r="O202" s="204">
        <v>0</v>
      </c>
      <c r="P202" s="204">
        <v>0</v>
      </c>
      <c r="Q202" s="204">
        <v>0</v>
      </c>
      <c r="R202" s="204">
        <v>0</v>
      </c>
      <c r="S202" s="239">
        <v>0</v>
      </c>
      <c r="T202" s="319" t="e">
        <v>#DIV/0!</v>
      </c>
      <c r="U202" s="239">
        <v>0</v>
      </c>
      <c r="V202" s="239">
        <v>0</v>
      </c>
      <c r="W202" s="239">
        <v>0</v>
      </c>
      <c r="X202" s="239">
        <v>0</v>
      </c>
      <c r="Y202" s="239">
        <v>0</v>
      </c>
      <c r="Z202" s="239">
        <v>0</v>
      </c>
    </row>
    <row r="203" spans="1:26" x14ac:dyDescent="0.3">
      <c r="A203" s="322" t="s">
        <v>618</v>
      </c>
      <c r="B203" s="204">
        <v>0</v>
      </c>
      <c r="C203" s="204">
        <v>0</v>
      </c>
      <c r="D203" s="204">
        <v>0</v>
      </c>
      <c r="E203" s="204">
        <v>0</v>
      </c>
      <c r="F203" s="204">
        <v>0</v>
      </c>
      <c r="G203" s="204">
        <v>0</v>
      </c>
      <c r="H203" s="204">
        <v>0</v>
      </c>
      <c r="I203" s="204">
        <v>0</v>
      </c>
      <c r="J203" s="204">
        <v>0</v>
      </c>
      <c r="K203" s="204">
        <v>0</v>
      </c>
      <c r="L203" s="204">
        <v>0</v>
      </c>
      <c r="M203" s="204">
        <v>0</v>
      </c>
      <c r="N203" s="204">
        <v>0</v>
      </c>
      <c r="O203" s="204">
        <v>0</v>
      </c>
      <c r="P203" s="204">
        <v>0</v>
      </c>
      <c r="Q203" s="204">
        <v>0</v>
      </c>
      <c r="R203" s="204">
        <v>0</v>
      </c>
      <c r="S203" s="239">
        <v>0</v>
      </c>
      <c r="T203" s="319" t="e">
        <v>#DIV/0!</v>
      </c>
      <c r="U203" s="239">
        <v>0</v>
      </c>
      <c r="V203" s="239">
        <v>0</v>
      </c>
      <c r="W203" s="239">
        <v>0</v>
      </c>
      <c r="X203" s="239">
        <v>0</v>
      </c>
      <c r="Y203" s="239">
        <v>0</v>
      </c>
      <c r="Z203" s="239">
        <v>0</v>
      </c>
    </row>
    <row r="204" spans="1:26" x14ac:dyDescent="0.3">
      <c r="A204" s="322" t="s">
        <v>619</v>
      </c>
      <c r="B204" s="204">
        <v>0</v>
      </c>
      <c r="C204" s="204">
        <v>0</v>
      </c>
      <c r="D204" s="204">
        <v>0</v>
      </c>
      <c r="E204" s="204">
        <v>0</v>
      </c>
      <c r="F204" s="204">
        <v>0</v>
      </c>
      <c r="G204" s="204">
        <v>0</v>
      </c>
      <c r="H204" s="204">
        <v>0</v>
      </c>
      <c r="I204" s="204">
        <v>0</v>
      </c>
      <c r="J204" s="204">
        <v>0</v>
      </c>
      <c r="K204" s="204">
        <v>0</v>
      </c>
      <c r="L204" s="204">
        <v>0</v>
      </c>
      <c r="M204" s="204">
        <v>0</v>
      </c>
      <c r="N204" s="204">
        <v>0</v>
      </c>
      <c r="O204" s="204">
        <v>0</v>
      </c>
      <c r="P204" s="204">
        <v>0</v>
      </c>
      <c r="Q204" s="204">
        <v>0</v>
      </c>
      <c r="R204" s="204">
        <v>0</v>
      </c>
      <c r="S204" s="239">
        <v>0</v>
      </c>
      <c r="T204" s="319" t="e">
        <v>#DIV/0!</v>
      </c>
      <c r="U204" s="239">
        <v>0</v>
      </c>
      <c r="V204" s="239">
        <v>0</v>
      </c>
      <c r="W204" s="239">
        <v>0</v>
      </c>
      <c r="X204" s="239">
        <v>0</v>
      </c>
      <c r="Y204" s="239">
        <v>0</v>
      </c>
      <c r="Z204" s="239">
        <v>0</v>
      </c>
    </row>
    <row r="205" spans="1:26" x14ac:dyDescent="0.3">
      <c r="A205" s="322" t="s">
        <v>620</v>
      </c>
      <c r="B205" s="204">
        <v>0</v>
      </c>
      <c r="C205" s="204">
        <v>0</v>
      </c>
      <c r="D205" s="204">
        <v>0</v>
      </c>
      <c r="E205" s="204">
        <v>0</v>
      </c>
      <c r="F205" s="204">
        <v>0</v>
      </c>
      <c r="G205" s="204">
        <v>0</v>
      </c>
      <c r="H205" s="204">
        <v>0</v>
      </c>
      <c r="I205" s="204">
        <v>0</v>
      </c>
      <c r="J205" s="204">
        <v>0</v>
      </c>
      <c r="K205" s="204">
        <v>0</v>
      </c>
      <c r="L205" s="204">
        <v>0</v>
      </c>
      <c r="M205" s="204">
        <v>0</v>
      </c>
      <c r="N205" s="204">
        <v>0</v>
      </c>
      <c r="O205" s="204">
        <v>0</v>
      </c>
      <c r="P205" s="204">
        <v>0</v>
      </c>
      <c r="Q205" s="204">
        <v>0</v>
      </c>
      <c r="R205" s="204">
        <v>0</v>
      </c>
      <c r="S205" s="239">
        <v>0</v>
      </c>
      <c r="T205" s="319" t="e">
        <v>#DIV/0!</v>
      </c>
      <c r="U205" s="239">
        <v>0</v>
      </c>
      <c r="V205" s="239">
        <v>0</v>
      </c>
      <c r="W205" s="239">
        <v>0</v>
      </c>
      <c r="X205" s="239">
        <v>0</v>
      </c>
      <c r="Y205" s="239">
        <v>0</v>
      </c>
      <c r="Z205" s="239">
        <v>0</v>
      </c>
    </row>
    <row r="206" spans="1:26" x14ac:dyDescent="0.3">
      <c r="A206" s="322" t="s">
        <v>621</v>
      </c>
      <c r="B206" s="204">
        <v>0</v>
      </c>
      <c r="C206" s="204">
        <v>0</v>
      </c>
      <c r="D206" s="204">
        <v>0</v>
      </c>
      <c r="E206" s="204">
        <v>0</v>
      </c>
      <c r="F206" s="204">
        <v>0</v>
      </c>
      <c r="G206" s="204">
        <v>0</v>
      </c>
      <c r="H206" s="204">
        <v>0</v>
      </c>
      <c r="I206" s="204">
        <v>0</v>
      </c>
      <c r="J206" s="204">
        <v>0</v>
      </c>
      <c r="K206" s="204">
        <v>0</v>
      </c>
      <c r="L206" s="204">
        <v>0</v>
      </c>
      <c r="M206" s="204">
        <v>0</v>
      </c>
      <c r="N206" s="204">
        <v>0</v>
      </c>
      <c r="O206" s="204">
        <v>0</v>
      </c>
      <c r="P206" s="204">
        <v>0</v>
      </c>
      <c r="Q206" s="204">
        <v>0</v>
      </c>
      <c r="R206" s="204">
        <v>0</v>
      </c>
      <c r="S206" s="239">
        <v>0</v>
      </c>
      <c r="T206" s="319" t="e">
        <v>#DIV/0!</v>
      </c>
      <c r="U206" s="239">
        <v>0</v>
      </c>
      <c r="V206" s="239">
        <v>0</v>
      </c>
      <c r="W206" s="239">
        <v>0</v>
      </c>
      <c r="X206" s="239">
        <v>0</v>
      </c>
      <c r="Y206" s="239">
        <v>0</v>
      </c>
      <c r="Z206" s="239">
        <v>0</v>
      </c>
    </row>
    <row r="207" spans="1:26" x14ac:dyDescent="0.3">
      <c r="A207" s="322" t="s">
        <v>622</v>
      </c>
      <c r="B207" s="204">
        <v>0</v>
      </c>
      <c r="C207" s="204">
        <v>0</v>
      </c>
      <c r="D207" s="204">
        <v>0</v>
      </c>
      <c r="E207" s="204">
        <v>0</v>
      </c>
      <c r="F207" s="204">
        <v>0</v>
      </c>
      <c r="G207" s="204">
        <v>0</v>
      </c>
      <c r="H207" s="204">
        <v>0</v>
      </c>
      <c r="I207" s="204">
        <v>0</v>
      </c>
      <c r="J207" s="204">
        <v>0</v>
      </c>
      <c r="K207" s="204">
        <v>0</v>
      </c>
      <c r="L207" s="204">
        <v>0</v>
      </c>
      <c r="M207" s="204">
        <v>0</v>
      </c>
      <c r="N207" s="204">
        <v>0</v>
      </c>
      <c r="O207" s="204">
        <v>0</v>
      </c>
      <c r="P207" s="204">
        <v>0</v>
      </c>
      <c r="Q207" s="204">
        <v>0</v>
      </c>
      <c r="R207" s="204">
        <v>0</v>
      </c>
      <c r="S207" s="239">
        <v>0</v>
      </c>
      <c r="T207" s="319" t="e">
        <v>#DIV/0!</v>
      </c>
      <c r="U207" s="239">
        <v>0</v>
      </c>
      <c r="V207" s="239">
        <v>0</v>
      </c>
      <c r="W207" s="239">
        <v>0</v>
      </c>
      <c r="X207" s="239">
        <v>0</v>
      </c>
      <c r="Y207" s="239">
        <v>0</v>
      </c>
      <c r="Z207" s="239">
        <v>0</v>
      </c>
    </row>
    <row r="208" spans="1:26" x14ac:dyDescent="0.3">
      <c r="A208" s="322" t="s">
        <v>623</v>
      </c>
      <c r="B208" s="204">
        <v>0</v>
      </c>
      <c r="C208" s="204">
        <v>0</v>
      </c>
      <c r="D208" s="204">
        <v>0</v>
      </c>
      <c r="E208" s="204">
        <v>0</v>
      </c>
      <c r="F208" s="204">
        <v>0</v>
      </c>
      <c r="G208" s="204">
        <v>0</v>
      </c>
      <c r="H208" s="204">
        <v>0</v>
      </c>
      <c r="I208" s="204">
        <v>0</v>
      </c>
      <c r="J208" s="204">
        <v>0</v>
      </c>
      <c r="K208" s="204">
        <v>0</v>
      </c>
      <c r="L208" s="204">
        <v>0</v>
      </c>
      <c r="M208" s="204">
        <v>0</v>
      </c>
      <c r="N208" s="204">
        <v>0</v>
      </c>
      <c r="O208" s="204">
        <v>0</v>
      </c>
      <c r="P208" s="204">
        <v>0</v>
      </c>
      <c r="Q208" s="204">
        <v>0</v>
      </c>
      <c r="R208" s="204">
        <v>0</v>
      </c>
      <c r="S208" s="239">
        <v>0</v>
      </c>
      <c r="T208" s="319" t="e">
        <v>#DIV/0!</v>
      </c>
      <c r="U208" s="239">
        <v>0</v>
      </c>
      <c r="V208" s="239">
        <v>0</v>
      </c>
      <c r="W208" s="239">
        <v>0</v>
      </c>
      <c r="X208" s="239">
        <v>0</v>
      </c>
      <c r="Y208" s="239">
        <v>0</v>
      </c>
      <c r="Z208" s="239">
        <v>0</v>
      </c>
    </row>
    <row r="209" spans="1:26" ht="24" x14ac:dyDescent="0.3">
      <c r="A209" s="322" t="s">
        <v>624</v>
      </c>
      <c r="B209" s="204">
        <v>0</v>
      </c>
      <c r="C209" s="204">
        <v>0</v>
      </c>
      <c r="D209" s="204">
        <v>0</v>
      </c>
      <c r="E209" s="204">
        <v>0</v>
      </c>
      <c r="F209" s="204">
        <v>0</v>
      </c>
      <c r="G209" s="204">
        <v>0</v>
      </c>
      <c r="H209" s="204">
        <v>0</v>
      </c>
      <c r="I209" s="204">
        <v>0</v>
      </c>
      <c r="J209" s="204">
        <v>0</v>
      </c>
      <c r="K209" s="204">
        <v>0</v>
      </c>
      <c r="L209" s="204">
        <v>0</v>
      </c>
      <c r="M209" s="204">
        <v>0</v>
      </c>
      <c r="N209" s="204">
        <v>0</v>
      </c>
      <c r="O209" s="204">
        <v>0</v>
      </c>
      <c r="P209" s="204">
        <v>0</v>
      </c>
      <c r="Q209" s="204">
        <v>0</v>
      </c>
      <c r="R209" s="204">
        <v>0</v>
      </c>
      <c r="S209" s="239">
        <v>0</v>
      </c>
      <c r="T209" s="319" t="e">
        <v>#DIV/0!</v>
      </c>
      <c r="U209" s="239">
        <v>0</v>
      </c>
      <c r="V209" s="239">
        <v>0</v>
      </c>
      <c r="W209" s="239">
        <v>0</v>
      </c>
      <c r="X209" s="239">
        <v>0</v>
      </c>
      <c r="Y209" s="239">
        <v>0</v>
      </c>
      <c r="Z209" s="239">
        <v>0</v>
      </c>
    </row>
    <row r="210" spans="1:26" x14ac:dyDescent="0.3">
      <c r="A210" s="322" t="s">
        <v>625</v>
      </c>
      <c r="B210" s="204">
        <v>0</v>
      </c>
      <c r="C210" s="204">
        <v>0</v>
      </c>
      <c r="D210" s="204">
        <v>0</v>
      </c>
      <c r="E210" s="204">
        <v>0</v>
      </c>
      <c r="F210" s="204">
        <v>0</v>
      </c>
      <c r="G210" s="204">
        <v>0</v>
      </c>
      <c r="H210" s="204">
        <v>0</v>
      </c>
      <c r="I210" s="204">
        <v>0</v>
      </c>
      <c r="J210" s="204">
        <v>0</v>
      </c>
      <c r="K210" s="204">
        <v>0</v>
      </c>
      <c r="L210" s="204">
        <v>0</v>
      </c>
      <c r="M210" s="204">
        <v>0</v>
      </c>
      <c r="N210" s="204">
        <v>0</v>
      </c>
      <c r="O210" s="204">
        <v>0</v>
      </c>
      <c r="P210" s="204">
        <v>0</v>
      </c>
      <c r="Q210" s="204">
        <v>0</v>
      </c>
      <c r="R210" s="204">
        <v>0</v>
      </c>
      <c r="S210" s="239">
        <v>0</v>
      </c>
      <c r="T210" s="319" t="e">
        <v>#DIV/0!</v>
      </c>
      <c r="U210" s="239">
        <v>0</v>
      </c>
      <c r="V210" s="239">
        <v>0</v>
      </c>
      <c r="W210" s="239">
        <v>0</v>
      </c>
      <c r="X210" s="239">
        <v>0</v>
      </c>
      <c r="Y210" s="239">
        <v>0</v>
      </c>
      <c r="Z210" s="239">
        <v>0</v>
      </c>
    </row>
    <row r="211" spans="1:26" x14ac:dyDescent="0.3">
      <c r="A211" s="322" t="s">
        <v>626</v>
      </c>
      <c r="B211" s="204">
        <v>0</v>
      </c>
      <c r="C211" s="204">
        <v>0</v>
      </c>
      <c r="D211" s="204">
        <v>0</v>
      </c>
      <c r="E211" s="204">
        <v>0</v>
      </c>
      <c r="F211" s="204">
        <v>0</v>
      </c>
      <c r="G211" s="204">
        <v>0</v>
      </c>
      <c r="H211" s="204">
        <v>0</v>
      </c>
      <c r="I211" s="204">
        <v>0</v>
      </c>
      <c r="J211" s="204">
        <v>0</v>
      </c>
      <c r="K211" s="204">
        <v>0</v>
      </c>
      <c r="L211" s="204">
        <v>0</v>
      </c>
      <c r="M211" s="204">
        <v>0</v>
      </c>
      <c r="N211" s="204">
        <v>0</v>
      </c>
      <c r="O211" s="204">
        <v>0</v>
      </c>
      <c r="P211" s="204">
        <v>0</v>
      </c>
      <c r="Q211" s="204">
        <v>0</v>
      </c>
      <c r="R211" s="204">
        <v>0</v>
      </c>
      <c r="S211" s="239">
        <v>0</v>
      </c>
      <c r="T211" s="319" t="e">
        <v>#DIV/0!</v>
      </c>
      <c r="U211" s="239">
        <v>0</v>
      </c>
      <c r="V211" s="239">
        <v>0</v>
      </c>
      <c r="W211" s="239">
        <v>0</v>
      </c>
      <c r="X211" s="239">
        <v>0</v>
      </c>
      <c r="Y211" s="239">
        <v>0</v>
      </c>
      <c r="Z211" s="239">
        <v>0</v>
      </c>
    </row>
    <row r="212" spans="1:26" x14ac:dyDescent="0.3">
      <c r="A212" s="322" t="s">
        <v>627</v>
      </c>
      <c r="B212" s="204">
        <v>0</v>
      </c>
      <c r="C212" s="204">
        <v>0</v>
      </c>
      <c r="D212" s="204">
        <v>0</v>
      </c>
      <c r="E212" s="204">
        <v>0</v>
      </c>
      <c r="F212" s="204">
        <v>0</v>
      </c>
      <c r="G212" s="204">
        <v>0</v>
      </c>
      <c r="H212" s="204">
        <v>0</v>
      </c>
      <c r="I212" s="204">
        <v>0</v>
      </c>
      <c r="J212" s="204">
        <v>0</v>
      </c>
      <c r="K212" s="204">
        <v>0</v>
      </c>
      <c r="L212" s="204">
        <v>0</v>
      </c>
      <c r="M212" s="204">
        <v>0</v>
      </c>
      <c r="N212" s="204">
        <v>0</v>
      </c>
      <c r="O212" s="204">
        <v>0</v>
      </c>
      <c r="P212" s="204">
        <v>0</v>
      </c>
      <c r="Q212" s="204">
        <v>0</v>
      </c>
      <c r="R212" s="204">
        <v>0</v>
      </c>
      <c r="S212" s="239">
        <v>0</v>
      </c>
      <c r="T212" s="319" t="e">
        <v>#DIV/0!</v>
      </c>
      <c r="U212" s="239">
        <v>0</v>
      </c>
      <c r="V212" s="239">
        <v>0</v>
      </c>
      <c r="W212" s="239">
        <v>0</v>
      </c>
      <c r="X212" s="239">
        <v>0</v>
      </c>
      <c r="Y212" s="239">
        <v>0</v>
      </c>
      <c r="Z212" s="239">
        <v>0</v>
      </c>
    </row>
    <row r="213" spans="1:26" x14ac:dyDescent="0.3">
      <c r="A213" s="322" t="s">
        <v>628</v>
      </c>
      <c r="B213" s="204">
        <v>0</v>
      </c>
      <c r="C213" s="204">
        <v>0</v>
      </c>
      <c r="D213" s="204">
        <v>0</v>
      </c>
      <c r="E213" s="204">
        <v>0</v>
      </c>
      <c r="F213" s="204">
        <v>0</v>
      </c>
      <c r="G213" s="204">
        <v>0</v>
      </c>
      <c r="H213" s="204">
        <v>0</v>
      </c>
      <c r="I213" s="204">
        <v>0</v>
      </c>
      <c r="J213" s="204">
        <v>0</v>
      </c>
      <c r="K213" s="204">
        <v>0</v>
      </c>
      <c r="L213" s="204">
        <v>0</v>
      </c>
      <c r="M213" s="204">
        <v>0</v>
      </c>
      <c r="N213" s="204">
        <v>0</v>
      </c>
      <c r="O213" s="204">
        <v>0</v>
      </c>
      <c r="P213" s="204">
        <v>0</v>
      </c>
      <c r="Q213" s="204">
        <v>0</v>
      </c>
      <c r="R213" s="204">
        <v>0</v>
      </c>
      <c r="S213" s="239">
        <v>0</v>
      </c>
      <c r="T213" s="319" t="e">
        <v>#DIV/0!</v>
      </c>
      <c r="U213" s="239">
        <v>0</v>
      </c>
      <c r="V213" s="239">
        <v>0</v>
      </c>
      <c r="W213" s="239">
        <v>0</v>
      </c>
      <c r="X213" s="239">
        <v>0</v>
      </c>
      <c r="Y213" s="239">
        <v>0</v>
      </c>
      <c r="Z213" s="239">
        <v>0</v>
      </c>
    </row>
    <row r="214" spans="1:26" x14ac:dyDescent="0.3">
      <c r="A214" s="314" t="s">
        <v>629</v>
      </c>
      <c r="B214" s="315">
        <v>0</v>
      </c>
      <c r="C214" s="315">
        <v>0</v>
      </c>
      <c r="D214" s="315">
        <v>0</v>
      </c>
      <c r="E214" s="315">
        <v>0</v>
      </c>
      <c r="F214" s="315">
        <v>0</v>
      </c>
      <c r="G214" s="315">
        <v>0</v>
      </c>
      <c r="H214" s="315">
        <v>0</v>
      </c>
      <c r="I214" s="315">
        <v>0</v>
      </c>
      <c r="J214" s="315">
        <v>0</v>
      </c>
      <c r="K214" s="315">
        <v>0</v>
      </c>
      <c r="L214" s="315">
        <v>0</v>
      </c>
      <c r="M214" s="315">
        <v>0</v>
      </c>
      <c r="N214" s="315">
        <v>0</v>
      </c>
      <c r="O214" s="315">
        <v>0</v>
      </c>
      <c r="P214" s="315">
        <v>0</v>
      </c>
      <c r="Q214" s="315">
        <v>0</v>
      </c>
      <c r="R214" s="315">
        <v>0</v>
      </c>
      <c r="S214" s="316">
        <v>0</v>
      </c>
      <c r="T214" s="317" t="e">
        <v>#DIV/0!</v>
      </c>
      <c r="U214" s="316">
        <v>0</v>
      </c>
      <c r="V214" s="316">
        <v>0</v>
      </c>
      <c r="W214" s="316">
        <v>0</v>
      </c>
      <c r="X214" s="316">
        <v>0</v>
      </c>
      <c r="Y214" s="316">
        <v>0</v>
      </c>
      <c r="Z214" s="316">
        <v>0</v>
      </c>
    </row>
    <row r="215" spans="1:26" x14ac:dyDescent="0.3">
      <c r="A215" s="322" t="s">
        <v>630</v>
      </c>
      <c r="B215" s="204">
        <v>0</v>
      </c>
      <c r="C215" s="204">
        <v>0</v>
      </c>
      <c r="D215" s="204">
        <v>0</v>
      </c>
      <c r="E215" s="204">
        <v>0</v>
      </c>
      <c r="F215" s="204">
        <v>0</v>
      </c>
      <c r="G215" s="204">
        <v>0</v>
      </c>
      <c r="H215" s="204">
        <v>0</v>
      </c>
      <c r="I215" s="204">
        <v>0</v>
      </c>
      <c r="J215" s="204">
        <v>0</v>
      </c>
      <c r="K215" s="204">
        <v>0</v>
      </c>
      <c r="L215" s="204">
        <v>0</v>
      </c>
      <c r="M215" s="204">
        <v>0</v>
      </c>
      <c r="N215" s="204">
        <v>0</v>
      </c>
      <c r="O215" s="204">
        <v>0</v>
      </c>
      <c r="P215" s="204">
        <v>0</v>
      </c>
      <c r="Q215" s="204">
        <v>0</v>
      </c>
      <c r="R215" s="204">
        <v>0</v>
      </c>
      <c r="S215" s="239">
        <v>0</v>
      </c>
      <c r="T215" s="319" t="e">
        <v>#DIV/0!</v>
      </c>
      <c r="U215" s="239">
        <v>0</v>
      </c>
      <c r="V215" s="239">
        <v>0</v>
      </c>
      <c r="W215" s="239">
        <v>0</v>
      </c>
      <c r="X215" s="239">
        <v>0</v>
      </c>
      <c r="Y215" s="239">
        <v>0</v>
      </c>
      <c r="Z215" s="239">
        <v>0</v>
      </c>
    </row>
    <row r="216" spans="1:26" x14ac:dyDescent="0.3">
      <c r="A216" s="322" t="s">
        <v>631</v>
      </c>
      <c r="B216" s="204">
        <v>0</v>
      </c>
      <c r="C216" s="204">
        <v>0</v>
      </c>
      <c r="D216" s="204">
        <v>0</v>
      </c>
      <c r="E216" s="204">
        <v>0</v>
      </c>
      <c r="F216" s="204">
        <v>0</v>
      </c>
      <c r="G216" s="204">
        <v>0</v>
      </c>
      <c r="H216" s="204">
        <v>0</v>
      </c>
      <c r="I216" s="204">
        <v>0</v>
      </c>
      <c r="J216" s="204">
        <v>0</v>
      </c>
      <c r="K216" s="204">
        <v>0</v>
      </c>
      <c r="L216" s="204">
        <v>0</v>
      </c>
      <c r="M216" s="204">
        <v>0</v>
      </c>
      <c r="N216" s="204">
        <v>0</v>
      </c>
      <c r="O216" s="204">
        <v>0</v>
      </c>
      <c r="P216" s="204">
        <v>0</v>
      </c>
      <c r="Q216" s="204">
        <v>0</v>
      </c>
      <c r="R216" s="204">
        <v>0</v>
      </c>
      <c r="S216" s="239">
        <v>0</v>
      </c>
      <c r="T216" s="319" t="e">
        <v>#DIV/0!</v>
      </c>
      <c r="U216" s="239">
        <v>0</v>
      </c>
      <c r="V216" s="239">
        <v>0</v>
      </c>
      <c r="W216" s="239">
        <v>0</v>
      </c>
      <c r="X216" s="239">
        <v>0</v>
      </c>
      <c r="Y216" s="239">
        <v>0</v>
      </c>
      <c r="Z216" s="239">
        <v>0</v>
      </c>
    </row>
    <row r="217" spans="1:26" x14ac:dyDescent="0.3">
      <c r="A217" s="322" t="s">
        <v>632</v>
      </c>
      <c r="B217" s="204">
        <v>0</v>
      </c>
      <c r="C217" s="204">
        <v>0</v>
      </c>
      <c r="D217" s="204">
        <v>0</v>
      </c>
      <c r="E217" s="204">
        <v>0</v>
      </c>
      <c r="F217" s="204">
        <v>0</v>
      </c>
      <c r="G217" s="204">
        <v>0</v>
      </c>
      <c r="H217" s="204">
        <v>0</v>
      </c>
      <c r="I217" s="204">
        <v>0</v>
      </c>
      <c r="J217" s="204">
        <v>0</v>
      </c>
      <c r="K217" s="204">
        <v>0</v>
      </c>
      <c r="L217" s="204">
        <v>0</v>
      </c>
      <c r="M217" s="204">
        <v>0</v>
      </c>
      <c r="N217" s="204">
        <v>0</v>
      </c>
      <c r="O217" s="204">
        <v>0</v>
      </c>
      <c r="P217" s="204">
        <v>0</v>
      </c>
      <c r="Q217" s="204">
        <v>0</v>
      </c>
      <c r="R217" s="204">
        <v>0</v>
      </c>
      <c r="S217" s="239">
        <v>0</v>
      </c>
      <c r="T217" s="319" t="e">
        <v>#DIV/0!</v>
      </c>
      <c r="U217" s="239">
        <v>0</v>
      </c>
      <c r="V217" s="239">
        <v>0</v>
      </c>
      <c r="W217" s="239">
        <v>0</v>
      </c>
      <c r="X217" s="239">
        <v>0</v>
      </c>
      <c r="Y217" s="239">
        <v>0</v>
      </c>
      <c r="Z217" s="239">
        <v>0</v>
      </c>
    </row>
    <row r="218" spans="1:26" x14ac:dyDescent="0.3">
      <c r="A218" s="314" t="s">
        <v>633</v>
      </c>
      <c r="B218" s="315">
        <v>0</v>
      </c>
      <c r="C218" s="315">
        <v>0</v>
      </c>
      <c r="D218" s="315">
        <v>0</v>
      </c>
      <c r="E218" s="315">
        <v>0</v>
      </c>
      <c r="F218" s="315">
        <v>0</v>
      </c>
      <c r="G218" s="315">
        <v>0</v>
      </c>
      <c r="H218" s="315">
        <v>0</v>
      </c>
      <c r="I218" s="315">
        <v>0</v>
      </c>
      <c r="J218" s="315">
        <v>0</v>
      </c>
      <c r="K218" s="315">
        <v>0</v>
      </c>
      <c r="L218" s="315">
        <v>0</v>
      </c>
      <c r="M218" s="315">
        <v>0</v>
      </c>
      <c r="N218" s="315">
        <v>0</v>
      </c>
      <c r="O218" s="315">
        <v>0</v>
      </c>
      <c r="P218" s="315">
        <v>0</v>
      </c>
      <c r="Q218" s="315">
        <v>0</v>
      </c>
      <c r="R218" s="315">
        <v>0</v>
      </c>
      <c r="S218" s="316">
        <v>0</v>
      </c>
      <c r="T218" s="317" t="e">
        <v>#DIV/0!</v>
      </c>
      <c r="U218" s="316">
        <v>0</v>
      </c>
      <c r="V218" s="316">
        <v>0</v>
      </c>
      <c r="W218" s="316">
        <v>0</v>
      </c>
      <c r="X218" s="316">
        <v>0</v>
      </c>
      <c r="Y218" s="316">
        <v>0</v>
      </c>
      <c r="Z218" s="316">
        <v>0</v>
      </c>
    </row>
    <row r="219" spans="1:26" x14ac:dyDescent="0.3">
      <c r="A219" s="322" t="s">
        <v>634</v>
      </c>
      <c r="B219" s="204">
        <v>0</v>
      </c>
      <c r="C219" s="204">
        <v>0</v>
      </c>
      <c r="D219" s="204">
        <v>0</v>
      </c>
      <c r="E219" s="204">
        <v>0</v>
      </c>
      <c r="F219" s="204">
        <v>0</v>
      </c>
      <c r="G219" s="204">
        <v>0</v>
      </c>
      <c r="H219" s="204">
        <v>0</v>
      </c>
      <c r="I219" s="204">
        <v>0</v>
      </c>
      <c r="J219" s="204">
        <v>0</v>
      </c>
      <c r="K219" s="204">
        <v>0</v>
      </c>
      <c r="L219" s="204">
        <v>0</v>
      </c>
      <c r="M219" s="204">
        <v>0</v>
      </c>
      <c r="N219" s="204">
        <v>0</v>
      </c>
      <c r="O219" s="204">
        <v>0</v>
      </c>
      <c r="P219" s="204">
        <v>0</v>
      </c>
      <c r="Q219" s="204">
        <v>0</v>
      </c>
      <c r="R219" s="204">
        <v>0</v>
      </c>
      <c r="S219" s="239">
        <v>0</v>
      </c>
      <c r="T219" s="319" t="e">
        <v>#DIV/0!</v>
      </c>
      <c r="U219" s="239">
        <v>0</v>
      </c>
      <c r="V219" s="239">
        <v>0</v>
      </c>
      <c r="W219" s="239">
        <v>0</v>
      </c>
      <c r="X219" s="239">
        <v>0</v>
      </c>
      <c r="Y219" s="239">
        <v>0</v>
      </c>
      <c r="Z219" s="239">
        <v>0</v>
      </c>
    </row>
    <row r="220" spans="1:26" x14ac:dyDescent="0.3">
      <c r="A220" s="322" t="s">
        <v>635</v>
      </c>
      <c r="B220" s="204">
        <v>0</v>
      </c>
      <c r="C220" s="204">
        <v>0</v>
      </c>
      <c r="D220" s="204">
        <v>0</v>
      </c>
      <c r="E220" s="204">
        <v>0</v>
      </c>
      <c r="F220" s="204">
        <v>0</v>
      </c>
      <c r="G220" s="204">
        <v>0</v>
      </c>
      <c r="H220" s="204">
        <v>0</v>
      </c>
      <c r="I220" s="204">
        <v>0</v>
      </c>
      <c r="J220" s="204">
        <v>0</v>
      </c>
      <c r="K220" s="204">
        <v>0</v>
      </c>
      <c r="L220" s="204">
        <v>0</v>
      </c>
      <c r="M220" s="204">
        <v>0</v>
      </c>
      <c r="N220" s="204">
        <v>0</v>
      </c>
      <c r="O220" s="204">
        <v>0</v>
      </c>
      <c r="P220" s="204">
        <v>0</v>
      </c>
      <c r="Q220" s="204">
        <v>0</v>
      </c>
      <c r="R220" s="204">
        <v>0</v>
      </c>
      <c r="S220" s="239">
        <v>0</v>
      </c>
      <c r="T220" s="319" t="e">
        <v>#DIV/0!</v>
      </c>
      <c r="U220" s="239">
        <v>0</v>
      </c>
      <c r="V220" s="239">
        <v>0</v>
      </c>
      <c r="W220" s="239">
        <v>0</v>
      </c>
      <c r="X220" s="239">
        <v>0</v>
      </c>
      <c r="Y220" s="239">
        <v>0</v>
      </c>
      <c r="Z220" s="239">
        <v>0</v>
      </c>
    </row>
    <row r="221" spans="1:26" x14ac:dyDescent="0.3">
      <c r="A221" s="322" t="s">
        <v>636</v>
      </c>
      <c r="B221" s="204">
        <v>0</v>
      </c>
      <c r="C221" s="204">
        <v>0</v>
      </c>
      <c r="D221" s="204">
        <v>0</v>
      </c>
      <c r="E221" s="204">
        <v>0</v>
      </c>
      <c r="F221" s="204">
        <v>0</v>
      </c>
      <c r="G221" s="204">
        <v>0</v>
      </c>
      <c r="H221" s="204">
        <v>0</v>
      </c>
      <c r="I221" s="204">
        <v>0</v>
      </c>
      <c r="J221" s="204">
        <v>0</v>
      </c>
      <c r="K221" s="204">
        <v>0</v>
      </c>
      <c r="L221" s="204">
        <v>0</v>
      </c>
      <c r="M221" s="204">
        <v>0</v>
      </c>
      <c r="N221" s="204">
        <v>0</v>
      </c>
      <c r="O221" s="204">
        <v>0</v>
      </c>
      <c r="P221" s="204">
        <v>0</v>
      </c>
      <c r="Q221" s="204">
        <v>0</v>
      </c>
      <c r="R221" s="204">
        <v>0</v>
      </c>
      <c r="S221" s="239">
        <v>0</v>
      </c>
      <c r="T221" s="319" t="e">
        <v>#DIV/0!</v>
      </c>
      <c r="U221" s="239">
        <v>0</v>
      </c>
      <c r="V221" s="239">
        <v>0</v>
      </c>
      <c r="W221" s="239">
        <v>0</v>
      </c>
      <c r="X221" s="239">
        <v>0</v>
      </c>
      <c r="Y221" s="239">
        <v>0</v>
      </c>
      <c r="Z221" s="239">
        <v>0</v>
      </c>
    </row>
    <row r="222" spans="1:26" x14ac:dyDescent="0.3">
      <c r="A222" s="314" t="s">
        <v>637</v>
      </c>
      <c r="B222" s="315">
        <v>0</v>
      </c>
      <c r="C222" s="315">
        <v>0</v>
      </c>
      <c r="D222" s="315">
        <v>0</v>
      </c>
      <c r="E222" s="315">
        <v>0</v>
      </c>
      <c r="F222" s="315">
        <v>0</v>
      </c>
      <c r="G222" s="315">
        <v>0</v>
      </c>
      <c r="H222" s="315">
        <v>0</v>
      </c>
      <c r="I222" s="315">
        <v>0</v>
      </c>
      <c r="J222" s="315">
        <v>0</v>
      </c>
      <c r="K222" s="315">
        <v>0</v>
      </c>
      <c r="L222" s="315">
        <v>0</v>
      </c>
      <c r="M222" s="315">
        <v>0</v>
      </c>
      <c r="N222" s="315">
        <v>0</v>
      </c>
      <c r="O222" s="315">
        <v>0</v>
      </c>
      <c r="P222" s="315">
        <v>0</v>
      </c>
      <c r="Q222" s="315">
        <v>0</v>
      </c>
      <c r="R222" s="315">
        <v>0</v>
      </c>
      <c r="S222" s="316">
        <v>0</v>
      </c>
      <c r="T222" s="317" t="e">
        <v>#DIV/0!</v>
      </c>
      <c r="U222" s="316">
        <v>0</v>
      </c>
      <c r="V222" s="316">
        <v>0</v>
      </c>
      <c r="W222" s="316">
        <v>0</v>
      </c>
      <c r="X222" s="316">
        <v>0</v>
      </c>
      <c r="Y222" s="316">
        <v>0</v>
      </c>
      <c r="Z222" s="316">
        <v>0</v>
      </c>
    </row>
    <row r="223" spans="1:26" x14ac:dyDescent="0.3">
      <c r="A223" s="322" t="s">
        <v>638</v>
      </c>
      <c r="B223" s="204">
        <v>0</v>
      </c>
      <c r="C223" s="204">
        <v>0</v>
      </c>
      <c r="D223" s="204">
        <v>0</v>
      </c>
      <c r="E223" s="204">
        <v>0</v>
      </c>
      <c r="F223" s="204">
        <v>0</v>
      </c>
      <c r="G223" s="204">
        <v>0</v>
      </c>
      <c r="H223" s="204">
        <v>0</v>
      </c>
      <c r="I223" s="204">
        <v>0</v>
      </c>
      <c r="J223" s="204">
        <v>0</v>
      </c>
      <c r="K223" s="204">
        <v>0</v>
      </c>
      <c r="L223" s="204">
        <v>0</v>
      </c>
      <c r="M223" s="204">
        <v>0</v>
      </c>
      <c r="N223" s="204">
        <v>0</v>
      </c>
      <c r="O223" s="204">
        <v>0</v>
      </c>
      <c r="P223" s="204">
        <v>0</v>
      </c>
      <c r="Q223" s="204">
        <v>0</v>
      </c>
      <c r="R223" s="204">
        <v>0</v>
      </c>
      <c r="S223" s="239">
        <v>0</v>
      </c>
      <c r="T223" s="319" t="e">
        <v>#DIV/0!</v>
      </c>
      <c r="U223" s="239">
        <v>0</v>
      </c>
      <c r="V223" s="239">
        <v>0</v>
      </c>
      <c r="W223" s="239">
        <v>0</v>
      </c>
      <c r="X223" s="239">
        <v>0</v>
      </c>
      <c r="Y223" s="239">
        <v>0</v>
      </c>
      <c r="Z223" s="239">
        <v>0</v>
      </c>
    </row>
    <row r="224" spans="1:26" x14ac:dyDescent="0.3">
      <c r="A224" s="322" t="s">
        <v>639</v>
      </c>
      <c r="B224" s="204">
        <v>0</v>
      </c>
      <c r="C224" s="204">
        <v>0</v>
      </c>
      <c r="D224" s="204">
        <v>0</v>
      </c>
      <c r="E224" s="204">
        <v>0</v>
      </c>
      <c r="F224" s="204">
        <v>0</v>
      </c>
      <c r="G224" s="204">
        <v>0</v>
      </c>
      <c r="H224" s="204">
        <v>0</v>
      </c>
      <c r="I224" s="204">
        <v>0</v>
      </c>
      <c r="J224" s="204">
        <v>0</v>
      </c>
      <c r="K224" s="204">
        <v>0</v>
      </c>
      <c r="L224" s="204">
        <v>0</v>
      </c>
      <c r="M224" s="204">
        <v>0</v>
      </c>
      <c r="N224" s="204">
        <v>0</v>
      </c>
      <c r="O224" s="204">
        <v>0</v>
      </c>
      <c r="P224" s="204">
        <v>0</v>
      </c>
      <c r="Q224" s="204">
        <v>0</v>
      </c>
      <c r="R224" s="204">
        <v>0</v>
      </c>
      <c r="S224" s="239">
        <v>0</v>
      </c>
      <c r="T224" s="319" t="e">
        <v>#DIV/0!</v>
      </c>
      <c r="U224" s="239">
        <v>0</v>
      </c>
      <c r="V224" s="239">
        <v>0</v>
      </c>
      <c r="W224" s="239">
        <v>0</v>
      </c>
      <c r="X224" s="239">
        <v>0</v>
      </c>
      <c r="Y224" s="239">
        <v>0</v>
      </c>
      <c r="Z224" s="239">
        <v>0</v>
      </c>
    </row>
    <row r="225" spans="1:26" x14ac:dyDescent="0.3">
      <c r="A225" s="322" t="s">
        <v>640</v>
      </c>
      <c r="B225" s="204">
        <v>0</v>
      </c>
      <c r="C225" s="204">
        <v>0</v>
      </c>
      <c r="D225" s="204">
        <v>0</v>
      </c>
      <c r="E225" s="204">
        <v>0</v>
      </c>
      <c r="F225" s="204">
        <v>0</v>
      </c>
      <c r="G225" s="204">
        <v>0</v>
      </c>
      <c r="H225" s="204">
        <v>0</v>
      </c>
      <c r="I225" s="204">
        <v>0</v>
      </c>
      <c r="J225" s="204">
        <v>0</v>
      </c>
      <c r="K225" s="204">
        <v>0</v>
      </c>
      <c r="L225" s="204">
        <v>0</v>
      </c>
      <c r="M225" s="204">
        <v>0</v>
      </c>
      <c r="N225" s="204">
        <v>0</v>
      </c>
      <c r="O225" s="204">
        <v>0</v>
      </c>
      <c r="P225" s="204">
        <v>0</v>
      </c>
      <c r="Q225" s="204">
        <v>0</v>
      </c>
      <c r="R225" s="204">
        <v>0</v>
      </c>
      <c r="S225" s="239">
        <v>0</v>
      </c>
      <c r="T225" s="319" t="e">
        <v>#DIV/0!</v>
      </c>
      <c r="U225" s="239">
        <v>0</v>
      </c>
      <c r="V225" s="239">
        <v>0</v>
      </c>
      <c r="W225" s="239">
        <v>0</v>
      </c>
      <c r="X225" s="239">
        <v>0</v>
      </c>
      <c r="Y225" s="239">
        <v>0</v>
      </c>
      <c r="Z225" s="239">
        <v>0</v>
      </c>
    </row>
    <row r="226" spans="1:26" x14ac:dyDescent="0.3">
      <c r="A226" s="322" t="s">
        <v>641</v>
      </c>
      <c r="B226" s="204">
        <v>0</v>
      </c>
      <c r="C226" s="204">
        <v>0</v>
      </c>
      <c r="D226" s="204">
        <v>0</v>
      </c>
      <c r="E226" s="204">
        <v>0</v>
      </c>
      <c r="F226" s="204">
        <v>0</v>
      </c>
      <c r="G226" s="204">
        <v>0</v>
      </c>
      <c r="H226" s="204">
        <v>0</v>
      </c>
      <c r="I226" s="204">
        <v>0</v>
      </c>
      <c r="J226" s="204">
        <v>0</v>
      </c>
      <c r="K226" s="204">
        <v>0</v>
      </c>
      <c r="L226" s="204">
        <v>0</v>
      </c>
      <c r="M226" s="204">
        <v>0</v>
      </c>
      <c r="N226" s="204">
        <v>0</v>
      </c>
      <c r="O226" s="204">
        <v>0</v>
      </c>
      <c r="P226" s="204">
        <v>0</v>
      </c>
      <c r="Q226" s="204">
        <v>0</v>
      </c>
      <c r="R226" s="204">
        <v>0</v>
      </c>
      <c r="S226" s="239">
        <v>0</v>
      </c>
      <c r="T226" s="319" t="e">
        <v>#DIV/0!</v>
      </c>
      <c r="U226" s="239">
        <v>0</v>
      </c>
      <c r="V226" s="239">
        <v>0</v>
      </c>
      <c r="W226" s="239">
        <v>0</v>
      </c>
      <c r="X226" s="239">
        <v>0</v>
      </c>
      <c r="Y226" s="239">
        <v>0</v>
      </c>
      <c r="Z226" s="239">
        <v>0</v>
      </c>
    </row>
    <row r="227" spans="1:26" x14ac:dyDescent="0.3">
      <c r="A227" s="322" t="s">
        <v>642</v>
      </c>
      <c r="B227" s="204">
        <v>0</v>
      </c>
      <c r="C227" s="204">
        <v>0</v>
      </c>
      <c r="D227" s="204">
        <v>0</v>
      </c>
      <c r="E227" s="204">
        <v>0</v>
      </c>
      <c r="F227" s="204">
        <v>0</v>
      </c>
      <c r="G227" s="204">
        <v>0</v>
      </c>
      <c r="H227" s="204">
        <v>0</v>
      </c>
      <c r="I227" s="204">
        <v>0</v>
      </c>
      <c r="J227" s="204">
        <v>0</v>
      </c>
      <c r="K227" s="204">
        <v>0</v>
      </c>
      <c r="L227" s="204">
        <v>0</v>
      </c>
      <c r="M227" s="204">
        <v>0</v>
      </c>
      <c r="N227" s="204">
        <v>0</v>
      </c>
      <c r="O227" s="204">
        <v>0</v>
      </c>
      <c r="P227" s="204">
        <v>0</v>
      </c>
      <c r="Q227" s="204">
        <v>0</v>
      </c>
      <c r="R227" s="204">
        <v>0</v>
      </c>
      <c r="S227" s="239">
        <v>0</v>
      </c>
      <c r="T227" s="319" t="e">
        <v>#DIV/0!</v>
      </c>
      <c r="U227" s="239">
        <v>0</v>
      </c>
      <c r="V227" s="239">
        <v>0</v>
      </c>
      <c r="W227" s="239">
        <v>0</v>
      </c>
      <c r="X227" s="239">
        <v>0</v>
      </c>
      <c r="Y227" s="239">
        <v>0</v>
      </c>
      <c r="Z227" s="239">
        <v>0</v>
      </c>
    </row>
    <row r="228" spans="1:26" x14ac:dyDescent="0.3">
      <c r="A228" s="322" t="s">
        <v>643</v>
      </c>
      <c r="B228" s="204">
        <v>0</v>
      </c>
      <c r="C228" s="204">
        <v>0</v>
      </c>
      <c r="D228" s="204">
        <v>0</v>
      </c>
      <c r="E228" s="204">
        <v>0</v>
      </c>
      <c r="F228" s="204">
        <v>0</v>
      </c>
      <c r="G228" s="204">
        <v>0</v>
      </c>
      <c r="H228" s="204">
        <v>0</v>
      </c>
      <c r="I228" s="204">
        <v>0</v>
      </c>
      <c r="J228" s="204">
        <v>0</v>
      </c>
      <c r="K228" s="204">
        <v>0</v>
      </c>
      <c r="L228" s="204">
        <v>0</v>
      </c>
      <c r="M228" s="204">
        <v>0</v>
      </c>
      <c r="N228" s="204">
        <v>0</v>
      </c>
      <c r="O228" s="204">
        <v>0</v>
      </c>
      <c r="P228" s="204">
        <v>0</v>
      </c>
      <c r="Q228" s="204">
        <v>0</v>
      </c>
      <c r="R228" s="204">
        <v>0</v>
      </c>
      <c r="S228" s="239">
        <v>0</v>
      </c>
      <c r="T228" s="319" t="e">
        <v>#DIV/0!</v>
      </c>
      <c r="U228" s="239">
        <v>0</v>
      </c>
      <c r="V228" s="239">
        <v>0</v>
      </c>
      <c r="W228" s="239">
        <v>0</v>
      </c>
      <c r="X228" s="239">
        <v>0</v>
      </c>
      <c r="Y228" s="239">
        <v>0</v>
      </c>
      <c r="Z228" s="239">
        <v>0</v>
      </c>
    </row>
    <row r="229" spans="1:26" x14ac:dyDescent="0.3">
      <c r="A229" s="322" t="s">
        <v>644</v>
      </c>
      <c r="B229" s="204">
        <v>0</v>
      </c>
      <c r="C229" s="204">
        <v>0</v>
      </c>
      <c r="D229" s="204">
        <v>0</v>
      </c>
      <c r="E229" s="204">
        <v>0</v>
      </c>
      <c r="F229" s="204">
        <v>0</v>
      </c>
      <c r="G229" s="204">
        <v>0</v>
      </c>
      <c r="H229" s="204">
        <v>0</v>
      </c>
      <c r="I229" s="204">
        <v>0</v>
      </c>
      <c r="J229" s="204">
        <v>0</v>
      </c>
      <c r="K229" s="204">
        <v>0</v>
      </c>
      <c r="L229" s="204">
        <v>0</v>
      </c>
      <c r="M229" s="204">
        <v>0</v>
      </c>
      <c r="N229" s="204">
        <v>0</v>
      </c>
      <c r="O229" s="204">
        <v>0</v>
      </c>
      <c r="P229" s="204">
        <v>0</v>
      </c>
      <c r="Q229" s="204">
        <v>0</v>
      </c>
      <c r="R229" s="204">
        <v>0</v>
      </c>
      <c r="S229" s="239">
        <v>0</v>
      </c>
      <c r="T229" s="319" t="e">
        <v>#DIV/0!</v>
      </c>
      <c r="U229" s="239">
        <v>0</v>
      </c>
      <c r="V229" s="239">
        <v>0</v>
      </c>
      <c r="W229" s="239">
        <v>0</v>
      </c>
      <c r="X229" s="239">
        <v>0</v>
      </c>
      <c r="Y229" s="239">
        <v>0</v>
      </c>
      <c r="Z229" s="239">
        <v>0</v>
      </c>
    </row>
    <row r="230" spans="1:26" x14ac:dyDescent="0.3">
      <c r="A230" s="314" t="s">
        <v>645</v>
      </c>
      <c r="B230" s="320">
        <v>0</v>
      </c>
      <c r="C230" s="320">
        <v>0</v>
      </c>
      <c r="D230" s="320">
        <v>0</v>
      </c>
      <c r="E230" s="320">
        <v>0</v>
      </c>
      <c r="F230" s="320">
        <v>0</v>
      </c>
      <c r="G230" s="320">
        <v>0</v>
      </c>
      <c r="H230" s="320">
        <v>0</v>
      </c>
      <c r="I230" s="320">
        <v>0</v>
      </c>
      <c r="J230" s="320">
        <v>0</v>
      </c>
      <c r="K230" s="320">
        <v>0</v>
      </c>
      <c r="L230" s="320">
        <v>0</v>
      </c>
      <c r="M230" s="320">
        <v>0</v>
      </c>
      <c r="N230" s="320">
        <v>0</v>
      </c>
      <c r="O230" s="320">
        <v>0</v>
      </c>
      <c r="P230" s="320">
        <v>0</v>
      </c>
      <c r="Q230" s="320">
        <v>0</v>
      </c>
      <c r="R230" s="320">
        <v>0</v>
      </c>
      <c r="S230" s="316">
        <v>0</v>
      </c>
      <c r="T230" s="317" t="e">
        <v>#DIV/0!</v>
      </c>
      <c r="U230" s="316">
        <v>0</v>
      </c>
      <c r="V230" s="316">
        <v>0</v>
      </c>
      <c r="W230" s="316">
        <v>0</v>
      </c>
      <c r="X230" s="316">
        <v>0</v>
      </c>
      <c r="Y230" s="316">
        <v>0</v>
      </c>
      <c r="Z230" s="316">
        <v>0</v>
      </c>
    </row>
    <row r="231" spans="1:26" x14ac:dyDescent="0.3">
      <c r="A231" s="314" t="s">
        <v>646</v>
      </c>
      <c r="B231" s="320">
        <v>0</v>
      </c>
      <c r="C231" s="320">
        <v>0</v>
      </c>
      <c r="D231" s="320">
        <v>0</v>
      </c>
      <c r="E231" s="320">
        <v>0</v>
      </c>
      <c r="F231" s="320">
        <v>0</v>
      </c>
      <c r="G231" s="320">
        <v>0</v>
      </c>
      <c r="H231" s="320">
        <v>0</v>
      </c>
      <c r="I231" s="320">
        <v>0</v>
      </c>
      <c r="J231" s="320">
        <v>0</v>
      </c>
      <c r="K231" s="320">
        <v>0</v>
      </c>
      <c r="L231" s="320">
        <v>0</v>
      </c>
      <c r="M231" s="320">
        <v>0</v>
      </c>
      <c r="N231" s="320">
        <v>0</v>
      </c>
      <c r="O231" s="320">
        <v>0</v>
      </c>
      <c r="P231" s="320">
        <v>0</v>
      </c>
      <c r="Q231" s="320">
        <v>0</v>
      </c>
      <c r="R231" s="320">
        <v>0</v>
      </c>
      <c r="S231" s="316">
        <v>0</v>
      </c>
      <c r="T231" s="317" t="e">
        <v>#DIV/0!</v>
      </c>
      <c r="U231" s="316">
        <v>0</v>
      </c>
      <c r="V231" s="316">
        <v>0</v>
      </c>
      <c r="W231" s="316">
        <v>0</v>
      </c>
      <c r="X231" s="316">
        <v>0</v>
      </c>
      <c r="Y231" s="316">
        <v>0</v>
      </c>
      <c r="Z231" s="316">
        <v>0</v>
      </c>
    </row>
    <row r="232" spans="1:26" x14ac:dyDescent="0.3">
      <c r="A232" s="314" t="s">
        <v>647</v>
      </c>
      <c r="B232" s="320">
        <v>0</v>
      </c>
      <c r="C232" s="320">
        <v>0</v>
      </c>
      <c r="D232" s="320">
        <v>0</v>
      </c>
      <c r="E232" s="320">
        <v>0</v>
      </c>
      <c r="F232" s="320">
        <v>0</v>
      </c>
      <c r="G232" s="320">
        <v>0</v>
      </c>
      <c r="H232" s="320">
        <v>0</v>
      </c>
      <c r="I232" s="320">
        <v>0</v>
      </c>
      <c r="J232" s="320">
        <v>0</v>
      </c>
      <c r="K232" s="320">
        <v>0</v>
      </c>
      <c r="L232" s="320">
        <v>0</v>
      </c>
      <c r="M232" s="320">
        <v>0</v>
      </c>
      <c r="N232" s="320">
        <v>0</v>
      </c>
      <c r="O232" s="320">
        <v>0</v>
      </c>
      <c r="P232" s="320">
        <v>0</v>
      </c>
      <c r="Q232" s="320">
        <v>0</v>
      </c>
      <c r="R232" s="320">
        <v>0</v>
      </c>
      <c r="S232" s="316">
        <v>0</v>
      </c>
      <c r="T232" s="317" t="e">
        <v>#DIV/0!</v>
      </c>
      <c r="U232" s="316">
        <v>0</v>
      </c>
      <c r="V232" s="316">
        <v>0</v>
      </c>
      <c r="W232" s="316">
        <v>0</v>
      </c>
      <c r="X232" s="316">
        <v>0</v>
      </c>
      <c r="Y232" s="316">
        <v>0</v>
      </c>
      <c r="Z232" s="316">
        <v>0</v>
      </c>
    </row>
    <row r="233" spans="1:26" x14ac:dyDescent="0.3">
      <c r="A233" s="314" t="s">
        <v>648</v>
      </c>
      <c r="B233" s="320">
        <v>0</v>
      </c>
      <c r="C233" s="320">
        <v>0</v>
      </c>
      <c r="D233" s="320">
        <v>0</v>
      </c>
      <c r="E233" s="320">
        <v>0</v>
      </c>
      <c r="F233" s="320">
        <v>0</v>
      </c>
      <c r="G233" s="320">
        <v>0</v>
      </c>
      <c r="H233" s="320">
        <v>0</v>
      </c>
      <c r="I233" s="320">
        <v>0</v>
      </c>
      <c r="J233" s="320">
        <v>0</v>
      </c>
      <c r="K233" s="320">
        <v>0</v>
      </c>
      <c r="L233" s="320">
        <v>0</v>
      </c>
      <c r="M233" s="320">
        <v>0</v>
      </c>
      <c r="N233" s="320">
        <v>0</v>
      </c>
      <c r="O233" s="320">
        <v>0</v>
      </c>
      <c r="P233" s="320">
        <v>0</v>
      </c>
      <c r="Q233" s="320">
        <v>0</v>
      </c>
      <c r="R233" s="320">
        <v>0</v>
      </c>
      <c r="S233" s="316">
        <v>0</v>
      </c>
      <c r="T233" s="317" t="e">
        <v>#DIV/0!</v>
      </c>
      <c r="U233" s="316">
        <v>0</v>
      </c>
      <c r="V233" s="316">
        <v>0</v>
      </c>
      <c r="W233" s="316">
        <v>0</v>
      </c>
      <c r="X233" s="316">
        <v>0</v>
      </c>
      <c r="Y233" s="316">
        <v>0</v>
      </c>
      <c r="Z233" s="316">
        <v>0</v>
      </c>
    </row>
    <row r="234" spans="1:26" x14ac:dyDescent="0.3">
      <c r="A234" s="314" t="s">
        <v>649</v>
      </c>
      <c r="B234" s="315">
        <v>0</v>
      </c>
      <c r="C234" s="315">
        <v>0</v>
      </c>
      <c r="D234" s="315">
        <v>0</v>
      </c>
      <c r="E234" s="315">
        <v>0</v>
      </c>
      <c r="F234" s="315">
        <v>0</v>
      </c>
      <c r="G234" s="315">
        <v>0</v>
      </c>
      <c r="H234" s="315">
        <v>0</v>
      </c>
      <c r="I234" s="315">
        <v>0</v>
      </c>
      <c r="J234" s="315">
        <v>0</v>
      </c>
      <c r="K234" s="315">
        <v>0</v>
      </c>
      <c r="L234" s="315">
        <v>0</v>
      </c>
      <c r="M234" s="315">
        <v>0</v>
      </c>
      <c r="N234" s="315">
        <v>0</v>
      </c>
      <c r="O234" s="315">
        <v>0</v>
      </c>
      <c r="P234" s="315">
        <v>0</v>
      </c>
      <c r="Q234" s="315">
        <v>0</v>
      </c>
      <c r="R234" s="315">
        <v>0</v>
      </c>
      <c r="S234" s="316">
        <v>0</v>
      </c>
      <c r="T234" s="317" t="e">
        <v>#DIV/0!</v>
      </c>
      <c r="U234" s="316">
        <v>0</v>
      </c>
      <c r="V234" s="316">
        <v>0</v>
      </c>
      <c r="W234" s="316">
        <v>0</v>
      </c>
      <c r="X234" s="316">
        <v>0</v>
      </c>
      <c r="Y234" s="316">
        <v>0</v>
      </c>
      <c r="Z234" s="316">
        <v>0</v>
      </c>
    </row>
    <row r="235" spans="1:26" x14ac:dyDescent="0.3">
      <c r="A235" s="322" t="s">
        <v>650</v>
      </c>
      <c r="B235" s="323">
        <v>0</v>
      </c>
      <c r="C235" s="323">
        <v>0</v>
      </c>
      <c r="D235" s="323">
        <v>0</v>
      </c>
      <c r="E235" s="323">
        <v>0</v>
      </c>
      <c r="F235" s="323">
        <v>0</v>
      </c>
      <c r="G235" s="323">
        <v>0</v>
      </c>
      <c r="H235" s="323">
        <v>0</v>
      </c>
      <c r="I235" s="323">
        <v>0</v>
      </c>
      <c r="J235" s="323">
        <v>0</v>
      </c>
      <c r="K235" s="323">
        <v>0</v>
      </c>
      <c r="L235" s="323">
        <v>0</v>
      </c>
      <c r="M235" s="323">
        <v>0</v>
      </c>
      <c r="N235" s="323">
        <v>0</v>
      </c>
      <c r="O235" s="323">
        <v>0</v>
      </c>
      <c r="P235" s="323">
        <v>0</v>
      </c>
      <c r="Q235" s="323">
        <v>0</v>
      </c>
      <c r="R235" s="323">
        <v>0</v>
      </c>
      <c r="S235" s="239">
        <v>0</v>
      </c>
      <c r="T235" s="319" t="e">
        <v>#DIV/0!</v>
      </c>
      <c r="U235" s="239">
        <v>0</v>
      </c>
      <c r="V235" s="239">
        <v>0</v>
      </c>
      <c r="W235" s="239">
        <v>0</v>
      </c>
      <c r="X235" s="239">
        <v>0</v>
      </c>
      <c r="Y235" s="239">
        <v>0</v>
      </c>
      <c r="Z235" s="239">
        <v>0</v>
      </c>
    </row>
    <row r="236" spans="1:26" x14ac:dyDescent="0.3">
      <c r="A236" s="324" t="s">
        <v>651</v>
      </c>
      <c r="B236" s="323">
        <v>0</v>
      </c>
      <c r="C236" s="323">
        <v>0</v>
      </c>
      <c r="D236" s="323">
        <v>0</v>
      </c>
      <c r="E236" s="323">
        <v>0</v>
      </c>
      <c r="F236" s="323">
        <v>0</v>
      </c>
      <c r="G236" s="323">
        <v>0</v>
      </c>
      <c r="H236" s="323">
        <v>0</v>
      </c>
      <c r="I236" s="323">
        <v>0</v>
      </c>
      <c r="J236" s="323">
        <v>0</v>
      </c>
      <c r="K236" s="323">
        <v>0</v>
      </c>
      <c r="L236" s="323">
        <v>0</v>
      </c>
      <c r="M236" s="323">
        <v>0</v>
      </c>
      <c r="N236" s="323">
        <v>0</v>
      </c>
      <c r="O236" s="323">
        <v>0</v>
      </c>
      <c r="P236" s="323">
        <v>0</v>
      </c>
      <c r="Q236" s="323">
        <v>0</v>
      </c>
      <c r="R236" s="323">
        <v>0</v>
      </c>
      <c r="S236" s="239">
        <v>0</v>
      </c>
      <c r="T236" s="319" t="e">
        <v>#DIV/0!</v>
      </c>
      <c r="U236" s="239">
        <v>0</v>
      </c>
      <c r="V236" s="239">
        <v>0</v>
      </c>
      <c r="W236" s="239">
        <v>0</v>
      </c>
      <c r="X236" s="239">
        <v>0</v>
      </c>
      <c r="Y236" s="239">
        <v>0</v>
      </c>
      <c r="Z236" s="239">
        <v>0</v>
      </c>
    </row>
    <row r="237" spans="1:26" x14ac:dyDescent="0.3">
      <c r="A237" s="325" t="s">
        <v>652</v>
      </c>
      <c r="B237" s="204">
        <v>0</v>
      </c>
      <c r="C237" s="204">
        <v>0</v>
      </c>
      <c r="D237" s="204">
        <v>0</v>
      </c>
      <c r="E237" s="204">
        <v>0</v>
      </c>
      <c r="F237" s="204">
        <v>0</v>
      </c>
      <c r="G237" s="204">
        <v>0</v>
      </c>
      <c r="H237" s="204">
        <v>0</v>
      </c>
      <c r="I237" s="204">
        <v>0</v>
      </c>
      <c r="J237" s="204">
        <v>0</v>
      </c>
      <c r="K237" s="204">
        <v>0</v>
      </c>
      <c r="L237" s="204">
        <v>0</v>
      </c>
      <c r="M237" s="204">
        <v>0</v>
      </c>
      <c r="N237" s="204">
        <v>0</v>
      </c>
      <c r="O237" s="204">
        <v>0</v>
      </c>
      <c r="P237" s="204">
        <v>0</v>
      </c>
      <c r="Q237" s="204">
        <v>0</v>
      </c>
      <c r="R237" s="204">
        <v>0</v>
      </c>
      <c r="S237" s="239">
        <v>0</v>
      </c>
      <c r="T237" s="319" t="e">
        <v>#DIV/0!</v>
      </c>
      <c r="U237" s="239">
        <v>0</v>
      </c>
      <c r="V237" s="239">
        <v>0</v>
      </c>
      <c r="W237" s="239">
        <v>0</v>
      </c>
      <c r="X237" s="239">
        <v>0</v>
      </c>
      <c r="Y237" s="239">
        <v>0</v>
      </c>
      <c r="Z237" s="239">
        <v>0</v>
      </c>
    </row>
    <row r="238" spans="1:26" x14ac:dyDescent="0.3">
      <c r="A238" s="325" t="s">
        <v>653</v>
      </c>
      <c r="B238" s="204">
        <v>0</v>
      </c>
      <c r="C238" s="204">
        <v>0</v>
      </c>
      <c r="D238" s="204">
        <v>0</v>
      </c>
      <c r="E238" s="204">
        <v>0</v>
      </c>
      <c r="F238" s="204">
        <v>0</v>
      </c>
      <c r="G238" s="204">
        <v>0</v>
      </c>
      <c r="H238" s="204">
        <v>0</v>
      </c>
      <c r="I238" s="204">
        <v>0</v>
      </c>
      <c r="J238" s="204">
        <v>0</v>
      </c>
      <c r="K238" s="204">
        <v>0</v>
      </c>
      <c r="L238" s="204">
        <v>0</v>
      </c>
      <c r="M238" s="204">
        <v>0</v>
      </c>
      <c r="N238" s="204">
        <v>0</v>
      </c>
      <c r="O238" s="204">
        <v>0</v>
      </c>
      <c r="P238" s="204">
        <v>0</v>
      </c>
      <c r="Q238" s="204">
        <v>0</v>
      </c>
      <c r="R238" s="204">
        <v>0</v>
      </c>
      <c r="S238" s="239">
        <v>0</v>
      </c>
      <c r="T238" s="319" t="e">
        <v>#DIV/0!</v>
      </c>
      <c r="U238" s="239">
        <v>0</v>
      </c>
      <c r="V238" s="239">
        <v>0</v>
      </c>
      <c r="W238" s="239">
        <v>0</v>
      </c>
      <c r="X238" s="239">
        <v>0</v>
      </c>
      <c r="Y238" s="239">
        <v>0</v>
      </c>
      <c r="Z238" s="239">
        <v>0</v>
      </c>
    </row>
    <row r="239" spans="1:26" x14ac:dyDescent="0.3">
      <c r="A239" s="324" t="s">
        <v>654</v>
      </c>
      <c r="B239" s="204">
        <v>0</v>
      </c>
      <c r="C239" s="204">
        <v>0</v>
      </c>
      <c r="D239" s="204">
        <v>0</v>
      </c>
      <c r="E239" s="204">
        <v>0</v>
      </c>
      <c r="F239" s="204">
        <v>0</v>
      </c>
      <c r="G239" s="204">
        <v>0</v>
      </c>
      <c r="H239" s="204">
        <v>0</v>
      </c>
      <c r="I239" s="204">
        <v>0</v>
      </c>
      <c r="J239" s="204">
        <v>0</v>
      </c>
      <c r="K239" s="204">
        <v>0</v>
      </c>
      <c r="L239" s="204">
        <v>0</v>
      </c>
      <c r="M239" s="204">
        <v>0</v>
      </c>
      <c r="N239" s="204">
        <v>0</v>
      </c>
      <c r="O239" s="204">
        <v>0</v>
      </c>
      <c r="P239" s="204">
        <v>0</v>
      </c>
      <c r="Q239" s="204">
        <v>0</v>
      </c>
      <c r="R239" s="204">
        <v>0</v>
      </c>
      <c r="S239" s="239">
        <v>0</v>
      </c>
      <c r="T239" s="319" t="e">
        <v>#DIV/0!</v>
      </c>
      <c r="U239" s="239">
        <v>0</v>
      </c>
      <c r="V239" s="239">
        <v>0</v>
      </c>
      <c r="W239" s="239">
        <v>0</v>
      </c>
      <c r="X239" s="239">
        <v>0</v>
      </c>
      <c r="Y239" s="239">
        <v>0</v>
      </c>
      <c r="Z239" s="239">
        <v>0</v>
      </c>
    </row>
    <row r="240" spans="1:26" x14ac:dyDescent="0.3">
      <c r="A240" s="324" t="s">
        <v>655</v>
      </c>
      <c r="B240" s="204">
        <v>0</v>
      </c>
      <c r="C240" s="204">
        <v>0</v>
      </c>
      <c r="D240" s="204">
        <v>0</v>
      </c>
      <c r="E240" s="204">
        <v>0</v>
      </c>
      <c r="F240" s="204">
        <v>0</v>
      </c>
      <c r="G240" s="204">
        <v>0</v>
      </c>
      <c r="H240" s="204">
        <v>0</v>
      </c>
      <c r="I240" s="204">
        <v>0</v>
      </c>
      <c r="J240" s="204">
        <v>0</v>
      </c>
      <c r="K240" s="204">
        <v>0</v>
      </c>
      <c r="L240" s="204">
        <v>0</v>
      </c>
      <c r="M240" s="204">
        <v>0</v>
      </c>
      <c r="N240" s="204">
        <v>0</v>
      </c>
      <c r="O240" s="204">
        <v>0</v>
      </c>
      <c r="P240" s="204">
        <v>0</v>
      </c>
      <c r="Q240" s="204">
        <v>0</v>
      </c>
      <c r="R240" s="204">
        <v>0</v>
      </c>
      <c r="S240" s="239">
        <v>0</v>
      </c>
      <c r="T240" s="319" t="e">
        <v>#DIV/0!</v>
      </c>
      <c r="U240" s="239">
        <v>0</v>
      </c>
      <c r="V240" s="239">
        <v>0</v>
      </c>
      <c r="W240" s="239">
        <v>0</v>
      </c>
      <c r="X240" s="239">
        <v>0</v>
      </c>
      <c r="Y240" s="239">
        <v>0</v>
      </c>
      <c r="Z240" s="239">
        <v>0</v>
      </c>
    </row>
    <row r="241" spans="1:26" x14ac:dyDescent="0.3">
      <c r="A241" s="324" t="s">
        <v>656</v>
      </c>
      <c r="B241" s="204">
        <v>0</v>
      </c>
      <c r="C241" s="204">
        <v>0</v>
      </c>
      <c r="D241" s="204">
        <v>0</v>
      </c>
      <c r="E241" s="204">
        <v>0</v>
      </c>
      <c r="F241" s="204">
        <v>0</v>
      </c>
      <c r="G241" s="204">
        <v>0</v>
      </c>
      <c r="H241" s="204">
        <v>0</v>
      </c>
      <c r="I241" s="204">
        <v>0</v>
      </c>
      <c r="J241" s="204">
        <v>0</v>
      </c>
      <c r="K241" s="204">
        <v>0</v>
      </c>
      <c r="L241" s="204">
        <v>0</v>
      </c>
      <c r="M241" s="204">
        <v>0</v>
      </c>
      <c r="N241" s="204">
        <v>0</v>
      </c>
      <c r="O241" s="204">
        <v>0</v>
      </c>
      <c r="P241" s="204">
        <v>0</v>
      </c>
      <c r="Q241" s="204">
        <v>0</v>
      </c>
      <c r="R241" s="204">
        <v>0</v>
      </c>
      <c r="S241" s="239">
        <v>0</v>
      </c>
      <c r="T241" s="319" t="e">
        <v>#DIV/0!</v>
      </c>
      <c r="U241" s="239">
        <v>0</v>
      </c>
      <c r="V241" s="239">
        <v>0</v>
      </c>
      <c r="W241" s="239">
        <v>0</v>
      </c>
      <c r="X241" s="239">
        <v>0</v>
      </c>
      <c r="Y241" s="239">
        <v>0</v>
      </c>
      <c r="Z241" s="239">
        <v>0</v>
      </c>
    </row>
    <row r="242" spans="1:26" x14ac:dyDescent="0.3">
      <c r="A242" s="322" t="s">
        <v>657</v>
      </c>
      <c r="B242" s="204">
        <v>0</v>
      </c>
      <c r="C242" s="204">
        <v>0</v>
      </c>
      <c r="D242" s="204">
        <v>0</v>
      </c>
      <c r="E242" s="204">
        <v>0</v>
      </c>
      <c r="F242" s="204">
        <v>0</v>
      </c>
      <c r="G242" s="204">
        <v>0</v>
      </c>
      <c r="H242" s="204">
        <v>0</v>
      </c>
      <c r="I242" s="204">
        <v>0</v>
      </c>
      <c r="J242" s="204">
        <v>0</v>
      </c>
      <c r="K242" s="204">
        <v>0</v>
      </c>
      <c r="L242" s="204">
        <v>0</v>
      </c>
      <c r="M242" s="204">
        <v>0</v>
      </c>
      <c r="N242" s="204">
        <v>0</v>
      </c>
      <c r="O242" s="204">
        <v>0</v>
      </c>
      <c r="P242" s="204">
        <v>0</v>
      </c>
      <c r="Q242" s="204">
        <v>0</v>
      </c>
      <c r="R242" s="204">
        <v>0</v>
      </c>
      <c r="S242" s="239">
        <v>0</v>
      </c>
      <c r="T242" s="319" t="e">
        <v>#DIV/0!</v>
      </c>
      <c r="U242" s="239">
        <v>0</v>
      </c>
      <c r="V242" s="239">
        <v>0</v>
      </c>
      <c r="W242" s="239">
        <v>0</v>
      </c>
      <c r="X242" s="239">
        <v>0</v>
      </c>
      <c r="Y242" s="239">
        <v>0</v>
      </c>
      <c r="Z242" s="239">
        <v>0</v>
      </c>
    </row>
    <row r="243" spans="1:26" x14ac:dyDescent="0.3">
      <c r="A243" s="322" t="s">
        <v>658</v>
      </c>
      <c r="B243" s="204">
        <v>0</v>
      </c>
      <c r="C243" s="204">
        <v>0</v>
      </c>
      <c r="D243" s="204">
        <v>0</v>
      </c>
      <c r="E243" s="204">
        <v>0</v>
      </c>
      <c r="F243" s="204">
        <v>0</v>
      </c>
      <c r="G243" s="204">
        <v>0</v>
      </c>
      <c r="H243" s="204">
        <v>0</v>
      </c>
      <c r="I243" s="204">
        <v>0</v>
      </c>
      <c r="J243" s="204">
        <v>0</v>
      </c>
      <c r="K243" s="204">
        <v>0</v>
      </c>
      <c r="L243" s="204">
        <v>0</v>
      </c>
      <c r="M243" s="204">
        <v>0</v>
      </c>
      <c r="N243" s="204">
        <v>0</v>
      </c>
      <c r="O243" s="204">
        <v>0</v>
      </c>
      <c r="P243" s="204">
        <v>0</v>
      </c>
      <c r="Q243" s="204">
        <v>0</v>
      </c>
      <c r="R243" s="204">
        <v>0</v>
      </c>
      <c r="S243" s="239">
        <v>0</v>
      </c>
      <c r="T243" s="319" t="e">
        <v>#DIV/0!</v>
      </c>
      <c r="U243" s="239">
        <v>0</v>
      </c>
      <c r="V243" s="239">
        <v>0</v>
      </c>
      <c r="W243" s="239">
        <v>0</v>
      </c>
      <c r="X243" s="239">
        <v>0</v>
      </c>
      <c r="Y243" s="239">
        <v>0</v>
      </c>
      <c r="Z243" s="239">
        <v>0</v>
      </c>
    </row>
    <row r="244" spans="1:26" x14ac:dyDescent="0.3">
      <c r="A244" s="322" t="s">
        <v>659</v>
      </c>
      <c r="B244" s="204">
        <v>0</v>
      </c>
      <c r="C244" s="204">
        <v>0</v>
      </c>
      <c r="D244" s="204">
        <v>0</v>
      </c>
      <c r="E244" s="204">
        <v>0</v>
      </c>
      <c r="F244" s="204">
        <v>0</v>
      </c>
      <c r="G244" s="204">
        <v>0</v>
      </c>
      <c r="H244" s="204">
        <v>0</v>
      </c>
      <c r="I244" s="204">
        <v>0</v>
      </c>
      <c r="J244" s="204">
        <v>0</v>
      </c>
      <c r="K244" s="204">
        <v>0</v>
      </c>
      <c r="L244" s="204">
        <v>0</v>
      </c>
      <c r="M244" s="204">
        <v>0</v>
      </c>
      <c r="N244" s="204">
        <v>0</v>
      </c>
      <c r="O244" s="204">
        <v>0</v>
      </c>
      <c r="P244" s="204">
        <v>0</v>
      </c>
      <c r="Q244" s="204">
        <v>0</v>
      </c>
      <c r="R244" s="204">
        <v>0</v>
      </c>
      <c r="S244" s="239">
        <v>0</v>
      </c>
      <c r="T244" s="319" t="e">
        <v>#DIV/0!</v>
      </c>
      <c r="U244" s="239">
        <v>0</v>
      </c>
      <c r="V244" s="239">
        <v>0</v>
      </c>
      <c r="W244" s="239">
        <v>0</v>
      </c>
      <c r="X244" s="239">
        <v>0</v>
      </c>
      <c r="Y244" s="239">
        <v>0</v>
      </c>
      <c r="Z244" s="239">
        <v>0</v>
      </c>
    </row>
    <row r="245" spans="1:26" x14ac:dyDescent="0.3">
      <c r="A245" s="322" t="s">
        <v>660</v>
      </c>
      <c r="B245" s="204">
        <v>0</v>
      </c>
      <c r="C245" s="204">
        <v>0</v>
      </c>
      <c r="D245" s="204">
        <v>0</v>
      </c>
      <c r="E245" s="204">
        <v>0</v>
      </c>
      <c r="F245" s="204">
        <v>0</v>
      </c>
      <c r="G245" s="204">
        <v>0</v>
      </c>
      <c r="H245" s="204">
        <v>0</v>
      </c>
      <c r="I245" s="204">
        <v>0</v>
      </c>
      <c r="J245" s="204">
        <v>0</v>
      </c>
      <c r="K245" s="204">
        <v>0</v>
      </c>
      <c r="L245" s="204">
        <v>0</v>
      </c>
      <c r="M245" s="204">
        <v>0</v>
      </c>
      <c r="N245" s="204">
        <v>0</v>
      </c>
      <c r="O245" s="204">
        <v>0</v>
      </c>
      <c r="P245" s="204">
        <v>0</v>
      </c>
      <c r="Q245" s="204">
        <v>0</v>
      </c>
      <c r="R245" s="204">
        <v>0</v>
      </c>
      <c r="S245" s="239">
        <v>0</v>
      </c>
      <c r="T245" s="319" t="e">
        <v>#DIV/0!</v>
      </c>
      <c r="U245" s="239">
        <v>0</v>
      </c>
      <c r="V245" s="239">
        <v>0</v>
      </c>
      <c r="W245" s="239">
        <v>0</v>
      </c>
      <c r="X245" s="239">
        <v>0</v>
      </c>
      <c r="Y245" s="239">
        <v>0</v>
      </c>
      <c r="Z245" s="239">
        <v>0</v>
      </c>
    </row>
    <row r="246" spans="1:26" x14ac:dyDescent="0.3">
      <c r="A246" s="322" t="s">
        <v>661</v>
      </c>
      <c r="B246" s="204">
        <v>0</v>
      </c>
      <c r="C246" s="204">
        <v>0</v>
      </c>
      <c r="D246" s="204">
        <v>0</v>
      </c>
      <c r="E246" s="204">
        <v>0</v>
      </c>
      <c r="F246" s="204">
        <v>0</v>
      </c>
      <c r="G246" s="204">
        <v>0</v>
      </c>
      <c r="H246" s="204">
        <v>0</v>
      </c>
      <c r="I246" s="204">
        <v>0</v>
      </c>
      <c r="J246" s="204">
        <v>0</v>
      </c>
      <c r="K246" s="204">
        <v>0</v>
      </c>
      <c r="L246" s="204">
        <v>0</v>
      </c>
      <c r="M246" s="204">
        <v>0</v>
      </c>
      <c r="N246" s="204">
        <v>0</v>
      </c>
      <c r="O246" s="204">
        <v>0</v>
      </c>
      <c r="P246" s="204">
        <v>0</v>
      </c>
      <c r="Q246" s="204">
        <v>0</v>
      </c>
      <c r="R246" s="204">
        <v>0</v>
      </c>
      <c r="S246" s="239">
        <v>0</v>
      </c>
      <c r="T246" s="319" t="e">
        <v>#DIV/0!</v>
      </c>
      <c r="U246" s="239">
        <v>0</v>
      </c>
      <c r="V246" s="239">
        <v>0</v>
      </c>
      <c r="W246" s="239">
        <v>0</v>
      </c>
      <c r="X246" s="239">
        <v>0</v>
      </c>
      <c r="Y246" s="239">
        <v>0</v>
      </c>
      <c r="Z246" s="239">
        <v>0</v>
      </c>
    </row>
    <row r="247" spans="1:26" x14ac:dyDescent="0.3">
      <c r="A247" s="314" t="s">
        <v>662</v>
      </c>
      <c r="B247" s="315">
        <v>0</v>
      </c>
      <c r="C247" s="315">
        <v>0</v>
      </c>
      <c r="D247" s="315">
        <v>0</v>
      </c>
      <c r="E247" s="315">
        <v>0</v>
      </c>
      <c r="F247" s="315">
        <v>0</v>
      </c>
      <c r="G247" s="315">
        <v>0</v>
      </c>
      <c r="H247" s="315">
        <v>0</v>
      </c>
      <c r="I247" s="315">
        <v>0</v>
      </c>
      <c r="J247" s="315">
        <v>0</v>
      </c>
      <c r="K247" s="315">
        <v>0</v>
      </c>
      <c r="L247" s="315">
        <v>0</v>
      </c>
      <c r="M247" s="315">
        <v>0</v>
      </c>
      <c r="N247" s="315">
        <v>0</v>
      </c>
      <c r="O247" s="315">
        <v>0</v>
      </c>
      <c r="P247" s="315">
        <v>0</v>
      </c>
      <c r="Q247" s="315">
        <v>0</v>
      </c>
      <c r="R247" s="315">
        <v>0</v>
      </c>
      <c r="S247" s="316">
        <v>0</v>
      </c>
      <c r="T247" s="317" t="e">
        <v>#DIV/0!</v>
      </c>
      <c r="U247" s="316">
        <v>0</v>
      </c>
      <c r="V247" s="316">
        <v>0</v>
      </c>
      <c r="W247" s="316">
        <v>0</v>
      </c>
      <c r="X247" s="316">
        <v>0</v>
      </c>
      <c r="Y247" s="316">
        <v>0</v>
      </c>
      <c r="Z247" s="316">
        <v>0</v>
      </c>
    </row>
    <row r="248" spans="1:26" x14ac:dyDescent="0.3">
      <c r="A248" s="322" t="s">
        <v>663</v>
      </c>
      <c r="B248" s="204">
        <v>0</v>
      </c>
      <c r="C248" s="204">
        <v>0</v>
      </c>
      <c r="D248" s="204">
        <v>0</v>
      </c>
      <c r="E248" s="204">
        <v>0</v>
      </c>
      <c r="F248" s="204">
        <v>0</v>
      </c>
      <c r="G248" s="204">
        <v>0</v>
      </c>
      <c r="H248" s="204">
        <v>0</v>
      </c>
      <c r="I248" s="204">
        <v>0</v>
      </c>
      <c r="J248" s="204">
        <v>0</v>
      </c>
      <c r="K248" s="204">
        <v>0</v>
      </c>
      <c r="L248" s="204">
        <v>0</v>
      </c>
      <c r="M248" s="204">
        <v>0</v>
      </c>
      <c r="N248" s="204">
        <v>0</v>
      </c>
      <c r="O248" s="204">
        <v>0</v>
      </c>
      <c r="P248" s="204">
        <v>0</v>
      </c>
      <c r="Q248" s="204">
        <v>0</v>
      </c>
      <c r="R248" s="204">
        <v>0</v>
      </c>
      <c r="S248" s="239">
        <v>0</v>
      </c>
      <c r="T248" s="319" t="e">
        <v>#DIV/0!</v>
      </c>
      <c r="U248" s="239">
        <v>0</v>
      </c>
      <c r="V248" s="239">
        <v>0</v>
      </c>
      <c r="W248" s="239">
        <v>0</v>
      </c>
      <c r="X248" s="239">
        <v>0</v>
      </c>
      <c r="Y248" s="239">
        <v>0</v>
      </c>
      <c r="Z248" s="239">
        <v>0</v>
      </c>
    </row>
    <row r="249" spans="1:26" x14ac:dyDescent="0.3">
      <c r="A249" s="322" t="s">
        <v>664</v>
      </c>
      <c r="B249" s="204">
        <v>0</v>
      </c>
      <c r="C249" s="204">
        <v>0</v>
      </c>
      <c r="D249" s="204">
        <v>0</v>
      </c>
      <c r="E249" s="204">
        <v>0</v>
      </c>
      <c r="F249" s="204">
        <v>0</v>
      </c>
      <c r="G249" s="204">
        <v>0</v>
      </c>
      <c r="H249" s="204">
        <v>0</v>
      </c>
      <c r="I249" s="204">
        <v>0</v>
      </c>
      <c r="J249" s="204">
        <v>0</v>
      </c>
      <c r="K249" s="204">
        <v>0</v>
      </c>
      <c r="L249" s="204">
        <v>0</v>
      </c>
      <c r="M249" s="204">
        <v>0</v>
      </c>
      <c r="N249" s="204">
        <v>0</v>
      </c>
      <c r="O249" s="204">
        <v>0</v>
      </c>
      <c r="P249" s="204">
        <v>0</v>
      </c>
      <c r="Q249" s="204">
        <v>0</v>
      </c>
      <c r="R249" s="204">
        <v>0</v>
      </c>
      <c r="S249" s="239">
        <v>0</v>
      </c>
      <c r="T249" s="319" t="e">
        <v>#DIV/0!</v>
      </c>
      <c r="U249" s="239">
        <v>0</v>
      </c>
      <c r="V249" s="239">
        <v>0</v>
      </c>
      <c r="W249" s="239">
        <v>0</v>
      </c>
      <c r="X249" s="239">
        <v>0</v>
      </c>
      <c r="Y249" s="239">
        <v>0</v>
      </c>
      <c r="Z249" s="239">
        <v>0</v>
      </c>
    </row>
    <row r="250" spans="1:26" x14ac:dyDescent="0.3">
      <c r="A250" s="322" t="s">
        <v>665</v>
      </c>
      <c r="B250" s="204">
        <v>0</v>
      </c>
      <c r="C250" s="204">
        <v>0</v>
      </c>
      <c r="D250" s="204">
        <v>0</v>
      </c>
      <c r="E250" s="204">
        <v>0</v>
      </c>
      <c r="F250" s="204">
        <v>0</v>
      </c>
      <c r="G250" s="204">
        <v>0</v>
      </c>
      <c r="H250" s="204">
        <v>0</v>
      </c>
      <c r="I250" s="204">
        <v>0</v>
      </c>
      <c r="J250" s="204">
        <v>0</v>
      </c>
      <c r="K250" s="204">
        <v>0</v>
      </c>
      <c r="L250" s="204">
        <v>0</v>
      </c>
      <c r="M250" s="204">
        <v>0</v>
      </c>
      <c r="N250" s="204">
        <v>0</v>
      </c>
      <c r="O250" s="204">
        <v>0</v>
      </c>
      <c r="P250" s="204">
        <v>0</v>
      </c>
      <c r="Q250" s="204">
        <v>0</v>
      </c>
      <c r="R250" s="204">
        <v>0</v>
      </c>
      <c r="S250" s="239">
        <v>0</v>
      </c>
      <c r="T250" s="319" t="e">
        <v>#DIV/0!</v>
      </c>
      <c r="U250" s="239">
        <v>0</v>
      </c>
      <c r="V250" s="239">
        <v>0</v>
      </c>
      <c r="W250" s="239">
        <v>0</v>
      </c>
      <c r="X250" s="239">
        <v>0</v>
      </c>
      <c r="Y250" s="239">
        <v>0</v>
      </c>
      <c r="Z250" s="239">
        <v>0</v>
      </c>
    </row>
    <row r="251" spans="1:26" x14ac:dyDescent="0.3">
      <c r="A251" s="314" t="s">
        <v>666</v>
      </c>
      <c r="B251" s="315">
        <v>0</v>
      </c>
      <c r="C251" s="315">
        <v>0</v>
      </c>
      <c r="D251" s="315">
        <v>0</v>
      </c>
      <c r="E251" s="315">
        <v>0</v>
      </c>
      <c r="F251" s="315">
        <v>0</v>
      </c>
      <c r="G251" s="315">
        <v>0</v>
      </c>
      <c r="H251" s="315">
        <v>0</v>
      </c>
      <c r="I251" s="315">
        <v>0</v>
      </c>
      <c r="J251" s="315">
        <v>0</v>
      </c>
      <c r="K251" s="315">
        <v>0</v>
      </c>
      <c r="L251" s="315">
        <v>0</v>
      </c>
      <c r="M251" s="315">
        <v>0</v>
      </c>
      <c r="N251" s="315">
        <v>0</v>
      </c>
      <c r="O251" s="315">
        <v>0</v>
      </c>
      <c r="P251" s="315">
        <v>0</v>
      </c>
      <c r="Q251" s="315">
        <v>0</v>
      </c>
      <c r="R251" s="315">
        <v>0</v>
      </c>
      <c r="S251" s="316">
        <v>0</v>
      </c>
      <c r="T251" s="317" t="e">
        <v>#DIV/0!</v>
      </c>
      <c r="U251" s="316">
        <v>0</v>
      </c>
      <c r="V251" s="316">
        <v>0</v>
      </c>
      <c r="W251" s="316">
        <v>0</v>
      </c>
      <c r="X251" s="316">
        <v>0</v>
      </c>
      <c r="Y251" s="316">
        <v>0</v>
      </c>
      <c r="Z251" s="316">
        <v>0</v>
      </c>
    </row>
    <row r="252" spans="1:26" x14ac:dyDescent="0.3">
      <c r="A252" s="322" t="s">
        <v>667</v>
      </c>
      <c r="B252" s="204">
        <v>0</v>
      </c>
      <c r="C252" s="204">
        <v>0</v>
      </c>
      <c r="D252" s="204">
        <v>0</v>
      </c>
      <c r="E252" s="204">
        <v>0</v>
      </c>
      <c r="F252" s="204">
        <v>0</v>
      </c>
      <c r="G252" s="204">
        <v>0</v>
      </c>
      <c r="H252" s="204">
        <v>0</v>
      </c>
      <c r="I252" s="204">
        <v>0</v>
      </c>
      <c r="J252" s="204">
        <v>0</v>
      </c>
      <c r="K252" s="204">
        <v>0</v>
      </c>
      <c r="L252" s="204">
        <v>0</v>
      </c>
      <c r="M252" s="204">
        <v>0</v>
      </c>
      <c r="N252" s="204">
        <v>0</v>
      </c>
      <c r="O252" s="204">
        <v>0</v>
      </c>
      <c r="P252" s="204">
        <v>0</v>
      </c>
      <c r="Q252" s="204">
        <v>0</v>
      </c>
      <c r="R252" s="204">
        <v>0</v>
      </c>
      <c r="S252" s="239">
        <v>0</v>
      </c>
      <c r="T252" s="319" t="e">
        <v>#DIV/0!</v>
      </c>
      <c r="U252" s="239">
        <v>0</v>
      </c>
      <c r="V252" s="239">
        <v>0</v>
      </c>
      <c r="W252" s="239">
        <v>0</v>
      </c>
      <c r="X252" s="239">
        <v>0</v>
      </c>
      <c r="Y252" s="239">
        <v>0</v>
      </c>
      <c r="Z252" s="239">
        <v>0</v>
      </c>
    </row>
    <row r="253" spans="1:26" x14ac:dyDescent="0.3">
      <c r="A253" s="322" t="s">
        <v>668</v>
      </c>
      <c r="B253" s="204">
        <v>0</v>
      </c>
      <c r="C253" s="204">
        <v>0</v>
      </c>
      <c r="D253" s="204">
        <v>0</v>
      </c>
      <c r="E253" s="204">
        <v>0</v>
      </c>
      <c r="F253" s="204">
        <v>0</v>
      </c>
      <c r="G253" s="204">
        <v>0</v>
      </c>
      <c r="H253" s="204">
        <v>0</v>
      </c>
      <c r="I253" s="204">
        <v>0</v>
      </c>
      <c r="J253" s="204">
        <v>0</v>
      </c>
      <c r="K253" s="204">
        <v>0</v>
      </c>
      <c r="L253" s="204">
        <v>0</v>
      </c>
      <c r="M253" s="204">
        <v>0</v>
      </c>
      <c r="N253" s="204">
        <v>0</v>
      </c>
      <c r="O253" s="204">
        <v>0</v>
      </c>
      <c r="P253" s="204">
        <v>0</v>
      </c>
      <c r="Q253" s="204">
        <v>0</v>
      </c>
      <c r="R253" s="204">
        <v>0</v>
      </c>
      <c r="S253" s="239">
        <v>0</v>
      </c>
      <c r="T253" s="319" t="e">
        <v>#DIV/0!</v>
      </c>
      <c r="U253" s="239">
        <v>0</v>
      </c>
      <c r="V253" s="239">
        <v>0</v>
      </c>
      <c r="W253" s="239">
        <v>0</v>
      </c>
      <c r="X253" s="239">
        <v>0</v>
      </c>
      <c r="Y253" s="239">
        <v>0</v>
      </c>
      <c r="Z253" s="239">
        <v>0</v>
      </c>
    </row>
    <row r="254" spans="1:26" x14ac:dyDescent="0.3">
      <c r="A254" s="322" t="s">
        <v>669</v>
      </c>
      <c r="B254" s="204">
        <v>0</v>
      </c>
      <c r="C254" s="204">
        <v>0</v>
      </c>
      <c r="D254" s="204">
        <v>0</v>
      </c>
      <c r="E254" s="204">
        <v>0</v>
      </c>
      <c r="F254" s="204">
        <v>0</v>
      </c>
      <c r="G254" s="204">
        <v>0</v>
      </c>
      <c r="H254" s="204">
        <v>0</v>
      </c>
      <c r="I254" s="204">
        <v>0</v>
      </c>
      <c r="J254" s="204">
        <v>0</v>
      </c>
      <c r="K254" s="204">
        <v>0</v>
      </c>
      <c r="L254" s="204">
        <v>0</v>
      </c>
      <c r="M254" s="204">
        <v>0</v>
      </c>
      <c r="N254" s="204">
        <v>0</v>
      </c>
      <c r="O254" s="204">
        <v>0</v>
      </c>
      <c r="P254" s="204">
        <v>0</v>
      </c>
      <c r="Q254" s="204">
        <v>0</v>
      </c>
      <c r="R254" s="204">
        <v>0</v>
      </c>
      <c r="S254" s="239">
        <v>0</v>
      </c>
      <c r="T254" s="319" t="e">
        <v>#DIV/0!</v>
      </c>
      <c r="U254" s="239">
        <v>0</v>
      </c>
      <c r="V254" s="239">
        <v>0</v>
      </c>
      <c r="W254" s="239">
        <v>0</v>
      </c>
      <c r="X254" s="239">
        <v>0</v>
      </c>
      <c r="Y254" s="239">
        <v>0</v>
      </c>
      <c r="Z254" s="239">
        <v>0</v>
      </c>
    </row>
    <row r="255" spans="1:26" x14ac:dyDescent="0.3">
      <c r="A255" s="322" t="s">
        <v>670</v>
      </c>
      <c r="B255" s="204">
        <v>0</v>
      </c>
      <c r="C255" s="204">
        <v>0</v>
      </c>
      <c r="D255" s="204">
        <v>0</v>
      </c>
      <c r="E255" s="204">
        <v>0</v>
      </c>
      <c r="F255" s="204">
        <v>0</v>
      </c>
      <c r="G255" s="204">
        <v>0</v>
      </c>
      <c r="H255" s="204">
        <v>0</v>
      </c>
      <c r="I255" s="204">
        <v>0</v>
      </c>
      <c r="J255" s="204">
        <v>0</v>
      </c>
      <c r="K255" s="204">
        <v>0</v>
      </c>
      <c r="L255" s="204">
        <v>0</v>
      </c>
      <c r="M255" s="204">
        <v>0</v>
      </c>
      <c r="N255" s="204">
        <v>0</v>
      </c>
      <c r="O255" s="204">
        <v>0</v>
      </c>
      <c r="P255" s="204">
        <v>0</v>
      </c>
      <c r="Q255" s="204">
        <v>0</v>
      </c>
      <c r="R255" s="204">
        <v>0</v>
      </c>
      <c r="S255" s="239">
        <v>0</v>
      </c>
      <c r="T255" s="319" t="e">
        <v>#DIV/0!</v>
      </c>
      <c r="U255" s="239">
        <v>0</v>
      </c>
      <c r="V255" s="239">
        <v>0</v>
      </c>
      <c r="W255" s="239">
        <v>0</v>
      </c>
      <c r="X255" s="239">
        <v>0</v>
      </c>
      <c r="Y255" s="239">
        <v>0</v>
      </c>
      <c r="Z255" s="239">
        <v>0</v>
      </c>
    </row>
    <row r="256" spans="1:26" x14ac:dyDescent="0.3">
      <c r="A256" s="322" t="s">
        <v>671</v>
      </c>
      <c r="B256" s="204">
        <v>0</v>
      </c>
      <c r="C256" s="204">
        <v>0</v>
      </c>
      <c r="D256" s="204">
        <v>0</v>
      </c>
      <c r="E256" s="204">
        <v>0</v>
      </c>
      <c r="F256" s="204">
        <v>0</v>
      </c>
      <c r="G256" s="204">
        <v>0</v>
      </c>
      <c r="H256" s="204">
        <v>0</v>
      </c>
      <c r="I256" s="204">
        <v>0</v>
      </c>
      <c r="J256" s="204">
        <v>0</v>
      </c>
      <c r="K256" s="204">
        <v>0</v>
      </c>
      <c r="L256" s="204">
        <v>0</v>
      </c>
      <c r="M256" s="204">
        <v>0</v>
      </c>
      <c r="N256" s="204">
        <v>0</v>
      </c>
      <c r="O256" s="204">
        <v>0</v>
      </c>
      <c r="P256" s="204">
        <v>0</v>
      </c>
      <c r="Q256" s="204">
        <v>0</v>
      </c>
      <c r="R256" s="204">
        <v>0</v>
      </c>
      <c r="S256" s="239">
        <v>0</v>
      </c>
      <c r="T256" s="319" t="e">
        <v>#DIV/0!</v>
      </c>
      <c r="U256" s="239">
        <v>0</v>
      </c>
      <c r="V256" s="239">
        <v>0</v>
      </c>
      <c r="W256" s="239">
        <v>0</v>
      </c>
      <c r="X256" s="239">
        <v>0</v>
      </c>
      <c r="Y256" s="239">
        <v>0</v>
      </c>
      <c r="Z256" s="239">
        <v>0</v>
      </c>
    </row>
    <row r="257" spans="1:26" x14ac:dyDescent="0.3">
      <c r="A257" s="322" t="s">
        <v>672</v>
      </c>
      <c r="B257" s="204">
        <v>0</v>
      </c>
      <c r="C257" s="204">
        <v>0</v>
      </c>
      <c r="D257" s="204">
        <v>0</v>
      </c>
      <c r="E257" s="204">
        <v>0</v>
      </c>
      <c r="F257" s="204">
        <v>0</v>
      </c>
      <c r="G257" s="204">
        <v>0</v>
      </c>
      <c r="H257" s="204">
        <v>0</v>
      </c>
      <c r="I257" s="204">
        <v>0</v>
      </c>
      <c r="J257" s="204">
        <v>0</v>
      </c>
      <c r="K257" s="204">
        <v>0</v>
      </c>
      <c r="L257" s="204">
        <v>0</v>
      </c>
      <c r="M257" s="204">
        <v>0</v>
      </c>
      <c r="N257" s="204">
        <v>0</v>
      </c>
      <c r="O257" s="204">
        <v>0</v>
      </c>
      <c r="P257" s="204">
        <v>0</v>
      </c>
      <c r="Q257" s="204">
        <v>0</v>
      </c>
      <c r="R257" s="204">
        <v>0</v>
      </c>
      <c r="S257" s="239">
        <v>0</v>
      </c>
      <c r="T257" s="319" t="e">
        <v>#DIV/0!</v>
      </c>
      <c r="U257" s="239">
        <v>0</v>
      </c>
      <c r="V257" s="239">
        <v>0</v>
      </c>
      <c r="W257" s="239">
        <v>0</v>
      </c>
      <c r="X257" s="239">
        <v>0</v>
      </c>
      <c r="Y257" s="239">
        <v>0</v>
      </c>
      <c r="Z257" s="239">
        <v>0</v>
      </c>
    </row>
    <row r="258" spans="1:26" x14ac:dyDescent="0.3">
      <c r="A258" s="308" t="s">
        <v>673</v>
      </c>
      <c r="B258" s="309">
        <v>0</v>
      </c>
      <c r="C258" s="309">
        <v>0</v>
      </c>
      <c r="D258" s="309">
        <v>0</v>
      </c>
      <c r="E258" s="309">
        <v>0</v>
      </c>
      <c r="F258" s="309">
        <v>0</v>
      </c>
      <c r="G258" s="309">
        <v>0</v>
      </c>
      <c r="H258" s="309">
        <v>0</v>
      </c>
      <c r="I258" s="309">
        <v>0</v>
      </c>
      <c r="J258" s="309">
        <v>0</v>
      </c>
      <c r="K258" s="309">
        <v>0</v>
      </c>
      <c r="L258" s="309">
        <v>0</v>
      </c>
      <c r="M258" s="309">
        <v>0</v>
      </c>
      <c r="N258" s="309">
        <v>0</v>
      </c>
      <c r="O258" s="309">
        <v>0</v>
      </c>
      <c r="P258" s="309">
        <v>0</v>
      </c>
      <c r="Q258" s="309">
        <v>0</v>
      </c>
      <c r="R258" s="309">
        <v>0</v>
      </c>
      <c r="S258" s="310">
        <v>0</v>
      </c>
      <c r="T258" s="311" t="e">
        <v>#DIV/0!</v>
      </c>
      <c r="U258" s="310">
        <v>0</v>
      </c>
      <c r="V258" s="310">
        <v>0</v>
      </c>
      <c r="W258" s="310">
        <v>0</v>
      </c>
      <c r="X258" s="310">
        <v>0</v>
      </c>
      <c r="Y258" s="310">
        <v>0</v>
      </c>
      <c r="Z258" s="310">
        <v>0</v>
      </c>
    </row>
    <row r="259" spans="1:26" x14ac:dyDescent="0.3">
      <c r="A259" s="314" t="s">
        <v>674</v>
      </c>
      <c r="B259" s="315">
        <v>0</v>
      </c>
      <c r="C259" s="315">
        <v>0</v>
      </c>
      <c r="D259" s="315">
        <v>0</v>
      </c>
      <c r="E259" s="315">
        <v>0</v>
      </c>
      <c r="F259" s="315">
        <v>0</v>
      </c>
      <c r="G259" s="315">
        <v>0</v>
      </c>
      <c r="H259" s="315">
        <v>0</v>
      </c>
      <c r="I259" s="315">
        <v>0</v>
      </c>
      <c r="J259" s="315">
        <v>0</v>
      </c>
      <c r="K259" s="315">
        <v>0</v>
      </c>
      <c r="L259" s="315">
        <v>0</v>
      </c>
      <c r="M259" s="315">
        <v>0</v>
      </c>
      <c r="N259" s="315">
        <v>0</v>
      </c>
      <c r="O259" s="315">
        <v>0</v>
      </c>
      <c r="P259" s="315">
        <v>0</v>
      </c>
      <c r="Q259" s="315">
        <v>0</v>
      </c>
      <c r="R259" s="315">
        <v>0</v>
      </c>
      <c r="S259" s="316">
        <v>0</v>
      </c>
      <c r="T259" s="317" t="e">
        <v>#DIV/0!</v>
      </c>
      <c r="U259" s="316">
        <v>0</v>
      </c>
      <c r="V259" s="316">
        <v>0</v>
      </c>
      <c r="W259" s="316">
        <v>0</v>
      </c>
      <c r="X259" s="316">
        <v>0</v>
      </c>
      <c r="Y259" s="316">
        <v>0</v>
      </c>
      <c r="Z259" s="316">
        <v>0</v>
      </c>
    </row>
    <row r="260" spans="1:26" x14ac:dyDescent="0.3">
      <c r="A260" s="322" t="s">
        <v>675</v>
      </c>
      <c r="B260" s="204">
        <v>0</v>
      </c>
      <c r="C260" s="204">
        <v>0</v>
      </c>
      <c r="D260" s="204">
        <v>0</v>
      </c>
      <c r="E260" s="204">
        <v>0</v>
      </c>
      <c r="F260" s="204">
        <v>0</v>
      </c>
      <c r="G260" s="204">
        <v>0</v>
      </c>
      <c r="H260" s="204">
        <v>0</v>
      </c>
      <c r="I260" s="204">
        <v>0</v>
      </c>
      <c r="J260" s="204">
        <v>0</v>
      </c>
      <c r="K260" s="204">
        <v>0</v>
      </c>
      <c r="L260" s="204">
        <v>0</v>
      </c>
      <c r="M260" s="204">
        <v>0</v>
      </c>
      <c r="N260" s="204">
        <v>0</v>
      </c>
      <c r="O260" s="204">
        <v>0</v>
      </c>
      <c r="P260" s="204">
        <v>0</v>
      </c>
      <c r="Q260" s="204">
        <v>0</v>
      </c>
      <c r="R260" s="204">
        <v>0</v>
      </c>
      <c r="S260" s="239">
        <v>0</v>
      </c>
      <c r="T260" s="319" t="e">
        <v>#DIV/0!</v>
      </c>
      <c r="U260" s="239">
        <v>0</v>
      </c>
      <c r="V260" s="239">
        <v>0</v>
      </c>
      <c r="W260" s="239">
        <v>0</v>
      </c>
      <c r="X260" s="239">
        <v>0</v>
      </c>
      <c r="Y260" s="239">
        <v>0</v>
      </c>
      <c r="Z260" s="239">
        <v>0</v>
      </c>
    </row>
    <row r="261" spans="1:26" x14ac:dyDescent="0.3">
      <c r="A261" s="322" t="s">
        <v>676</v>
      </c>
      <c r="B261" s="204">
        <v>0</v>
      </c>
      <c r="C261" s="204">
        <v>0</v>
      </c>
      <c r="D261" s="204">
        <v>0</v>
      </c>
      <c r="E261" s="204">
        <v>0</v>
      </c>
      <c r="F261" s="204">
        <v>0</v>
      </c>
      <c r="G261" s="204">
        <v>0</v>
      </c>
      <c r="H261" s="204">
        <v>0</v>
      </c>
      <c r="I261" s="204">
        <v>0</v>
      </c>
      <c r="J261" s="204">
        <v>0</v>
      </c>
      <c r="K261" s="204">
        <v>0</v>
      </c>
      <c r="L261" s="204">
        <v>0</v>
      </c>
      <c r="M261" s="204">
        <v>0</v>
      </c>
      <c r="N261" s="204">
        <v>0</v>
      </c>
      <c r="O261" s="204">
        <v>0</v>
      </c>
      <c r="P261" s="204">
        <v>0</v>
      </c>
      <c r="Q261" s="204">
        <v>0</v>
      </c>
      <c r="R261" s="204">
        <v>0</v>
      </c>
      <c r="S261" s="239">
        <v>0</v>
      </c>
      <c r="T261" s="319" t="e">
        <v>#DIV/0!</v>
      </c>
      <c r="U261" s="239">
        <v>0</v>
      </c>
      <c r="V261" s="239">
        <v>0</v>
      </c>
      <c r="W261" s="239">
        <v>0</v>
      </c>
      <c r="X261" s="239">
        <v>0</v>
      </c>
      <c r="Y261" s="239">
        <v>0</v>
      </c>
      <c r="Z261" s="239">
        <v>0</v>
      </c>
    </row>
    <row r="262" spans="1:26" x14ac:dyDescent="0.3">
      <c r="A262" s="322" t="s">
        <v>677</v>
      </c>
      <c r="B262" s="204">
        <v>0</v>
      </c>
      <c r="C262" s="204">
        <v>0</v>
      </c>
      <c r="D262" s="204">
        <v>0</v>
      </c>
      <c r="E262" s="204">
        <v>0</v>
      </c>
      <c r="F262" s="204">
        <v>0</v>
      </c>
      <c r="G262" s="204">
        <v>0</v>
      </c>
      <c r="H262" s="204">
        <v>0</v>
      </c>
      <c r="I262" s="204">
        <v>0</v>
      </c>
      <c r="J262" s="204">
        <v>0</v>
      </c>
      <c r="K262" s="204">
        <v>0</v>
      </c>
      <c r="L262" s="204">
        <v>0</v>
      </c>
      <c r="M262" s="204">
        <v>0</v>
      </c>
      <c r="N262" s="204">
        <v>0</v>
      </c>
      <c r="O262" s="204">
        <v>0</v>
      </c>
      <c r="P262" s="204">
        <v>0</v>
      </c>
      <c r="Q262" s="204">
        <v>0</v>
      </c>
      <c r="R262" s="204">
        <v>0</v>
      </c>
      <c r="S262" s="239">
        <v>0</v>
      </c>
      <c r="T262" s="319" t="e">
        <v>#DIV/0!</v>
      </c>
      <c r="U262" s="239">
        <v>0</v>
      </c>
      <c r="V262" s="239">
        <v>0</v>
      </c>
      <c r="W262" s="239">
        <v>0</v>
      </c>
      <c r="X262" s="239">
        <v>0</v>
      </c>
      <c r="Y262" s="239">
        <v>0</v>
      </c>
      <c r="Z262" s="239">
        <v>0</v>
      </c>
    </row>
    <row r="263" spans="1:26" x14ac:dyDescent="0.3">
      <c r="A263" s="322" t="s">
        <v>678</v>
      </c>
      <c r="B263" s="204">
        <v>0</v>
      </c>
      <c r="C263" s="204">
        <v>0</v>
      </c>
      <c r="D263" s="204">
        <v>0</v>
      </c>
      <c r="E263" s="204">
        <v>0</v>
      </c>
      <c r="F263" s="204">
        <v>0</v>
      </c>
      <c r="G263" s="204">
        <v>0</v>
      </c>
      <c r="H263" s="204">
        <v>0</v>
      </c>
      <c r="I263" s="204">
        <v>0</v>
      </c>
      <c r="J263" s="204">
        <v>0</v>
      </c>
      <c r="K263" s="204">
        <v>0</v>
      </c>
      <c r="L263" s="204">
        <v>0</v>
      </c>
      <c r="M263" s="204">
        <v>0</v>
      </c>
      <c r="N263" s="204">
        <v>0</v>
      </c>
      <c r="O263" s="204">
        <v>0</v>
      </c>
      <c r="P263" s="204">
        <v>0</v>
      </c>
      <c r="Q263" s="204">
        <v>0</v>
      </c>
      <c r="R263" s="204">
        <v>0</v>
      </c>
      <c r="S263" s="239">
        <v>0</v>
      </c>
      <c r="T263" s="319" t="e">
        <v>#DIV/0!</v>
      </c>
      <c r="U263" s="239">
        <v>0</v>
      </c>
      <c r="V263" s="239">
        <v>0</v>
      </c>
      <c r="W263" s="239">
        <v>0</v>
      </c>
      <c r="X263" s="239">
        <v>0</v>
      </c>
      <c r="Y263" s="239">
        <v>0</v>
      </c>
      <c r="Z263" s="239">
        <v>0</v>
      </c>
    </row>
    <row r="264" spans="1:26" x14ac:dyDescent="0.3">
      <c r="A264" s="322" t="s">
        <v>679</v>
      </c>
      <c r="B264" s="204">
        <v>0</v>
      </c>
      <c r="C264" s="204">
        <v>0</v>
      </c>
      <c r="D264" s="204">
        <v>0</v>
      </c>
      <c r="E264" s="204">
        <v>0</v>
      </c>
      <c r="F264" s="204">
        <v>0</v>
      </c>
      <c r="G264" s="204">
        <v>0</v>
      </c>
      <c r="H264" s="204">
        <v>0</v>
      </c>
      <c r="I264" s="204">
        <v>0</v>
      </c>
      <c r="J264" s="204">
        <v>0</v>
      </c>
      <c r="K264" s="204">
        <v>0</v>
      </c>
      <c r="L264" s="204">
        <v>0</v>
      </c>
      <c r="M264" s="204">
        <v>0</v>
      </c>
      <c r="N264" s="204">
        <v>0</v>
      </c>
      <c r="O264" s="204">
        <v>0</v>
      </c>
      <c r="P264" s="204">
        <v>0</v>
      </c>
      <c r="Q264" s="204">
        <v>0</v>
      </c>
      <c r="R264" s="204">
        <v>0</v>
      </c>
      <c r="S264" s="239">
        <v>0</v>
      </c>
      <c r="T264" s="319" t="e">
        <v>#DIV/0!</v>
      </c>
      <c r="U264" s="239">
        <v>0</v>
      </c>
      <c r="V264" s="239">
        <v>0</v>
      </c>
      <c r="W264" s="239">
        <v>0</v>
      </c>
      <c r="X264" s="239">
        <v>0</v>
      </c>
      <c r="Y264" s="239">
        <v>0</v>
      </c>
      <c r="Z264" s="239">
        <v>0</v>
      </c>
    </row>
    <row r="265" spans="1:26" x14ac:dyDescent="0.3">
      <c r="A265" s="322" t="s">
        <v>680</v>
      </c>
      <c r="B265" s="204">
        <v>0</v>
      </c>
      <c r="C265" s="204">
        <v>0</v>
      </c>
      <c r="D265" s="204">
        <v>0</v>
      </c>
      <c r="E265" s="204">
        <v>0</v>
      </c>
      <c r="F265" s="204">
        <v>0</v>
      </c>
      <c r="G265" s="204">
        <v>0</v>
      </c>
      <c r="H265" s="204">
        <v>0</v>
      </c>
      <c r="I265" s="204">
        <v>0</v>
      </c>
      <c r="J265" s="204">
        <v>0</v>
      </c>
      <c r="K265" s="204">
        <v>0</v>
      </c>
      <c r="L265" s="204">
        <v>0</v>
      </c>
      <c r="M265" s="204">
        <v>0</v>
      </c>
      <c r="N265" s="204">
        <v>0</v>
      </c>
      <c r="O265" s="204">
        <v>0</v>
      </c>
      <c r="P265" s="204">
        <v>0</v>
      </c>
      <c r="Q265" s="204">
        <v>0</v>
      </c>
      <c r="R265" s="204">
        <v>0</v>
      </c>
      <c r="S265" s="239">
        <v>0</v>
      </c>
      <c r="T265" s="319" t="e">
        <v>#DIV/0!</v>
      </c>
      <c r="U265" s="239">
        <v>0</v>
      </c>
      <c r="V265" s="239">
        <v>0</v>
      </c>
      <c r="W265" s="239">
        <v>0</v>
      </c>
      <c r="X265" s="239">
        <v>0</v>
      </c>
      <c r="Y265" s="239">
        <v>0</v>
      </c>
      <c r="Z265" s="239">
        <v>0</v>
      </c>
    </row>
    <row r="266" spans="1:26" x14ac:dyDescent="0.3">
      <c r="A266" s="322" t="s">
        <v>681</v>
      </c>
      <c r="B266" s="204">
        <v>0</v>
      </c>
      <c r="C266" s="204">
        <v>0</v>
      </c>
      <c r="D266" s="204">
        <v>0</v>
      </c>
      <c r="E266" s="204">
        <v>0</v>
      </c>
      <c r="F266" s="204">
        <v>0</v>
      </c>
      <c r="G266" s="204">
        <v>0</v>
      </c>
      <c r="H266" s="204">
        <v>0</v>
      </c>
      <c r="I266" s="204">
        <v>0</v>
      </c>
      <c r="J266" s="204">
        <v>0</v>
      </c>
      <c r="K266" s="204">
        <v>0</v>
      </c>
      <c r="L266" s="204">
        <v>0</v>
      </c>
      <c r="M266" s="204">
        <v>0</v>
      </c>
      <c r="N266" s="204">
        <v>0</v>
      </c>
      <c r="O266" s="204">
        <v>0</v>
      </c>
      <c r="P266" s="204">
        <v>0</v>
      </c>
      <c r="Q266" s="204">
        <v>0</v>
      </c>
      <c r="R266" s="204">
        <v>0</v>
      </c>
      <c r="S266" s="239">
        <v>0</v>
      </c>
      <c r="T266" s="319" t="e">
        <v>#DIV/0!</v>
      </c>
      <c r="U266" s="239">
        <v>0</v>
      </c>
      <c r="V266" s="239">
        <v>0</v>
      </c>
      <c r="W266" s="239">
        <v>0</v>
      </c>
      <c r="X266" s="239">
        <v>0</v>
      </c>
      <c r="Y266" s="239">
        <v>0</v>
      </c>
      <c r="Z266" s="239">
        <v>0</v>
      </c>
    </row>
    <row r="267" spans="1:26" x14ac:dyDescent="0.3">
      <c r="A267" s="322" t="s">
        <v>682</v>
      </c>
      <c r="B267" s="204">
        <v>0</v>
      </c>
      <c r="C267" s="204">
        <v>0</v>
      </c>
      <c r="D267" s="204">
        <v>0</v>
      </c>
      <c r="E267" s="204">
        <v>0</v>
      </c>
      <c r="F267" s="204">
        <v>0</v>
      </c>
      <c r="G267" s="204">
        <v>0</v>
      </c>
      <c r="H267" s="204">
        <v>0</v>
      </c>
      <c r="I267" s="204">
        <v>0</v>
      </c>
      <c r="J267" s="204">
        <v>0</v>
      </c>
      <c r="K267" s="204">
        <v>0</v>
      </c>
      <c r="L267" s="204">
        <v>0</v>
      </c>
      <c r="M267" s="204">
        <v>0</v>
      </c>
      <c r="N267" s="204">
        <v>0</v>
      </c>
      <c r="O267" s="204">
        <v>0</v>
      </c>
      <c r="P267" s="204">
        <v>0</v>
      </c>
      <c r="Q267" s="204">
        <v>0</v>
      </c>
      <c r="R267" s="204">
        <v>0</v>
      </c>
      <c r="S267" s="239">
        <v>0</v>
      </c>
      <c r="T267" s="319" t="e">
        <v>#DIV/0!</v>
      </c>
      <c r="U267" s="239">
        <v>0</v>
      </c>
      <c r="V267" s="239">
        <v>0</v>
      </c>
      <c r="W267" s="239">
        <v>0</v>
      </c>
      <c r="X267" s="239">
        <v>0</v>
      </c>
      <c r="Y267" s="239">
        <v>0</v>
      </c>
      <c r="Z267" s="239">
        <v>0</v>
      </c>
    </row>
    <row r="268" spans="1:26" x14ac:dyDescent="0.3">
      <c r="A268" s="322" t="s">
        <v>683</v>
      </c>
      <c r="B268" s="204">
        <v>0</v>
      </c>
      <c r="C268" s="204">
        <v>0</v>
      </c>
      <c r="D268" s="204">
        <v>0</v>
      </c>
      <c r="E268" s="204">
        <v>0</v>
      </c>
      <c r="F268" s="204">
        <v>0</v>
      </c>
      <c r="G268" s="204">
        <v>0</v>
      </c>
      <c r="H268" s="204">
        <v>0</v>
      </c>
      <c r="I268" s="204">
        <v>0</v>
      </c>
      <c r="J268" s="204">
        <v>0</v>
      </c>
      <c r="K268" s="204">
        <v>0</v>
      </c>
      <c r="L268" s="204">
        <v>0</v>
      </c>
      <c r="M268" s="204">
        <v>0</v>
      </c>
      <c r="N268" s="204">
        <v>0</v>
      </c>
      <c r="O268" s="204">
        <v>0</v>
      </c>
      <c r="P268" s="204">
        <v>0</v>
      </c>
      <c r="Q268" s="204">
        <v>0</v>
      </c>
      <c r="R268" s="204">
        <v>0</v>
      </c>
      <c r="S268" s="239">
        <v>0</v>
      </c>
      <c r="T268" s="319" t="e">
        <v>#DIV/0!</v>
      </c>
      <c r="U268" s="239">
        <v>0</v>
      </c>
      <c r="V268" s="239">
        <v>0</v>
      </c>
      <c r="W268" s="239">
        <v>0</v>
      </c>
      <c r="X268" s="239">
        <v>0</v>
      </c>
      <c r="Y268" s="239">
        <v>0</v>
      </c>
      <c r="Z268" s="239">
        <v>0</v>
      </c>
    </row>
    <row r="269" spans="1:26" x14ac:dyDescent="0.3">
      <c r="A269" s="322" t="s">
        <v>684</v>
      </c>
      <c r="B269" s="204">
        <v>0</v>
      </c>
      <c r="C269" s="204">
        <v>0</v>
      </c>
      <c r="D269" s="204">
        <v>0</v>
      </c>
      <c r="E269" s="204">
        <v>0</v>
      </c>
      <c r="F269" s="204">
        <v>0</v>
      </c>
      <c r="G269" s="204">
        <v>0</v>
      </c>
      <c r="H269" s="204">
        <v>0</v>
      </c>
      <c r="I269" s="204">
        <v>0</v>
      </c>
      <c r="J269" s="204">
        <v>0</v>
      </c>
      <c r="K269" s="204">
        <v>0</v>
      </c>
      <c r="L269" s="204">
        <v>0</v>
      </c>
      <c r="M269" s="204">
        <v>0</v>
      </c>
      <c r="N269" s="204">
        <v>0</v>
      </c>
      <c r="O269" s="204">
        <v>0</v>
      </c>
      <c r="P269" s="204">
        <v>0</v>
      </c>
      <c r="Q269" s="204">
        <v>0</v>
      </c>
      <c r="R269" s="204">
        <v>0</v>
      </c>
      <c r="S269" s="239">
        <v>0</v>
      </c>
      <c r="T269" s="319" t="e">
        <v>#DIV/0!</v>
      </c>
      <c r="U269" s="239">
        <v>0</v>
      </c>
      <c r="V269" s="239">
        <v>0</v>
      </c>
      <c r="W269" s="239">
        <v>0</v>
      </c>
      <c r="X269" s="239">
        <v>0</v>
      </c>
      <c r="Y269" s="239">
        <v>0</v>
      </c>
      <c r="Z269" s="239">
        <v>0</v>
      </c>
    </row>
    <row r="270" spans="1:26" x14ac:dyDescent="0.3">
      <c r="A270" s="322" t="s">
        <v>685</v>
      </c>
      <c r="B270" s="204">
        <v>0</v>
      </c>
      <c r="C270" s="204">
        <v>0</v>
      </c>
      <c r="D270" s="204">
        <v>0</v>
      </c>
      <c r="E270" s="204">
        <v>0</v>
      </c>
      <c r="F270" s="204">
        <v>0</v>
      </c>
      <c r="G270" s="204">
        <v>0</v>
      </c>
      <c r="H270" s="204">
        <v>0</v>
      </c>
      <c r="I270" s="204">
        <v>0</v>
      </c>
      <c r="J270" s="204">
        <v>0</v>
      </c>
      <c r="K270" s="204">
        <v>0</v>
      </c>
      <c r="L270" s="204">
        <v>0</v>
      </c>
      <c r="M270" s="204">
        <v>0</v>
      </c>
      <c r="N270" s="204">
        <v>0</v>
      </c>
      <c r="O270" s="204">
        <v>0</v>
      </c>
      <c r="P270" s="204">
        <v>0</v>
      </c>
      <c r="Q270" s="204">
        <v>0</v>
      </c>
      <c r="R270" s="204">
        <v>0</v>
      </c>
      <c r="S270" s="239">
        <v>0</v>
      </c>
      <c r="T270" s="319" t="e">
        <v>#DIV/0!</v>
      </c>
      <c r="U270" s="239">
        <v>0</v>
      </c>
      <c r="V270" s="239">
        <v>0</v>
      </c>
      <c r="W270" s="239">
        <v>0</v>
      </c>
      <c r="X270" s="239">
        <v>0</v>
      </c>
      <c r="Y270" s="239">
        <v>0</v>
      </c>
      <c r="Z270" s="239">
        <v>0</v>
      </c>
    </row>
    <row r="271" spans="1:26" x14ac:dyDescent="0.3">
      <c r="A271" s="322" t="s">
        <v>686</v>
      </c>
      <c r="B271" s="204">
        <v>0</v>
      </c>
      <c r="C271" s="204">
        <v>0</v>
      </c>
      <c r="D271" s="204">
        <v>0</v>
      </c>
      <c r="E271" s="204">
        <v>0</v>
      </c>
      <c r="F271" s="204">
        <v>0</v>
      </c>
      <c r="G271" s="204">
        <v>0</v>
      </c>
      <c r="H271" s="204">
        <v>0</v>
      </c>
      <c r="I271" s="204">
        <v>0</v>
      </c>
      <c r="J271" s="204">
        <v>0</v>
      </c>
      <c r="K271" s="204">
        <v>0</v>
      </c>
      <c r="L271" s="204">
        <v>0</v>
      </c>
      <c r="M271" s="204">
        <v>0</v>
      </c>
      <c r="N271" s="204">
        <v>0</v>
      </c>
      <c r="O271" s="204">
        <v>0</v>
      </c>
      <c r="P271" s="204">
        <v>0</v>
      </c>
      <c r="Q271" s="204">
        <v>0</v>
      </c>
      <c r="R271" s="204">
        <v>0</v>
      </c>
      <c r="S271" s="239">
        <v>0</v>
      </c>
      <c r="T271" s="319" t="e">
        <v>#DIV/0!</v>
      </c>
      <c r="U271" s="239">
        <v>0</v>
      </c>
      <c r="V271" s="239">
        <v>0</v>
      </c>
      <c r="W271" s="239">
        <v>0</v>
      </c>
      <c r="X271" s="239">
        <v>0</v>
      </c>
      <c r="Y271" s="239">
        <v>0</v>
      </c>
      <c r="Z271" s="239">
        <v>0</v>
      </c>
    </row>
    <row r="272" spans="1:26" x14ac:dyDescent="0.3">
      <c r="A272" s="322" t="s">
        <v>687</v>
      </c>
      <c r="B272" s="204">
        <v>0</v>
      </c>
      <c r="C272" s="204">
        <v>0</v>
      </c>
      <c r="D272" s="204">
        <v>0</v>
      </c>
      <c r="E272" s="204">
        <v>0</v>
      </c>
      <c r="F272" s="204">
        <v>0</v>
      </c>
      <c r="G272" s="204">
        <v>0</v>
      </c>
      <c r="H272" s="204">
        <v>0</v>
      </c>
      <c r="I272" s="204">
        <v>0</v>
      </c>
      <c r="J272" s="204">
        <v>0</v>
      </c>
      <c r="K272" s="204">
        <v>0</v>
      </c>
      <c r="L272" s="204">
        <v>0</v>
      </c>
      <c r="M272" s="204">
        <v>0</v>
      </c>
      <c r="N272" s="204">
        <v>0</v>
      </c>
      <c r="O272" s="204">
        <v>0</v>
      </c>
      <c r="P272" s="204">
        <v>0</v>
      </c>
      <c r="Q272" s="204">
        <v>0</v>
      </c>
      <c r="R272" s="204">
        <v>0</v>
      </c>
      <c r="S272" s="239">
        <v>0</v>
      </c>
      <c r="T272" s="319" t="e">
        <v>#DIV/0!</v>
      </c>
      <c r="U272" s="239">
        <v>0</v>
      </c>
      <c r="V272" s="239">
        <v>0</v>
      </c>
      <c r="W272" s="239">
        <v>0</v>
      </c>
      <c r="X272" s="239">
        <v>0</v>
      </c>
      <c r="Y272" s="239">
        <v>0</v>
      </c>
      <c r="Z272" s="239">
        <v>0</v>
      </c>
    </row>
    <row r="273" spans="1:26" x14ac:dyDescent="0.3">
      <c r="A273" s="322" t="s">
        <v>688</v>
      </c>
      <c r="B273" s="204">
        <v>0</v>
      </c>
      <c r="C273" s="204">
        <v>0</v>
      </c>
      <c r="D273" s="204">
        <v>0</v>
      </c>
      <c r="E273" s="204">
        <v>0</v>
      </c>
      <c r="F273" s="204">
        <v>0</v>
      </c>
      <c r="G273" s="204">
        <v>0</v>
      </c>
      <c r="H273" s="204">
        <v>0</v>
      </c>
      <c r="I273" s="204">
        <v>0</v>
      </c>
      <c r="J273" s="204">
        <v>0</v>
      </c>
      <c r="K273" s="204">
        <v>0</v>
      </c>
      <c r="L273" s="204">
        <v>0</v>
      </c>
      <c r="M273" s="204">
        <v>0</v>
      </c>
      <c r="N273" s="204">
        <v>0</v>
      </c>
      <c r="O273" s="204">
        <v>0</v>
      </c>
      <c r="P273" s="204">
        <v>0</v>
      </c>
      <c r="Q273" s="204">
        <v>0</v>
      </c>
      <c r="R273" s="204">
        <v>0</v>
      </c>
      <c r="S273" s="239">
        <v>0</v>
      </c>
      <c r="T273" s="319" t="e">
        <v>#DIV/0!</v>
      </c>
      <c r="U273" s="239">
        <v>0</v>
      </c>
      <c r="V273" s="239">
        <v>0</v>
      </c>
      <c r="W273" s="239">
        <v>0</v>
      </c>
      <c r="X273" s="239">
        <v>0</v>
      </c>
      <c r="Y273" s="239">
        <v>0</v>
      </c>
      <c r="Z273" s="239">
        <v>0</v>
      </c>
    </row>
    <row r="274" spans="1:26" x14ac:dyDescent="0.3">
      <c r="A274" s="314" t="s">
        <v>689</v>
      </c>
      <c r="B274" s="320">
        <v>0</v>
      </c>
      <c r="C274" s="320">
        <v>0</v>
      </c>
      <c r="D274" s="320">
        <v>0</v>
      </c>
      <c r="E274" s="320">
        <v>0</v>
      </c>
      <c r="F274" s="320">
        <v>0</v>
      </c>
      <c r="G274" s="320">
        <v>0</v>
      </c>
      <c r="H274" s="320">
        <v>0</v>
      </c>
      <c r="I274" s="320">
        <v>0</v>
      </c>
      <c r="J274" s="320">
        <v>0</v>
      </c>
      <c r="K274" s="320">
        <v>0</v>
      </c>
      <c r="L274" s="320">
        <v>0</v>
      </c>
      <c r="M274" s="320">
        <v>0</v>
      </c>
      <c r="N274" s="320">
        <v>0</v>
      </c>
      <c r="O274" s="320">
        <v>0</v>
      </c>
      <c r="P274" s="320">
        <v>0</v>
      </c>
      <c r="Q274" s="320">
        <v>0</v>
      </c>
      <c r="R274" s="320">
        <v>0</v>
      </c>
      <c r="S274" s="316">
        <v>0</v>
      </c>
      <c r="T274" s="317" t="e">
        <v>#DIV/0!</v>
      </c>
      <c r="U274" s="316">
        <v>0</v>
      </c>
      <c r="V274" s="316">
        <v>0</v>
      </c>
      <c r="W274" s="316">
        <v>0</v>
      </c>
      <c r="X274" s="316">
        <v>0</v>
      </c>
      <c r="Y274" s="316">
        <v>0</v>
      </c>
      <c r="Z274" s="316">
        <v>0</v>
      </c>
    </row>
    <row r="275" spans="1:26" x14ac:dyDescent="0.3">
      <c r="A275" s="308" t="s">
        <v>690</v>
      </c>
      <c r="B275" s="309">
        <v>0</v>
      </c>
      <c r="C275" s="309">
        <v>0</v>
      </c>
      <c r="D275" s="309">
        <v>0</v>
      </c>
      <c r="E275" s="309">
        <v>0</v>
      </c>
      <c r="F275" s="309">
        <v>0</v>
      </c>
      <c r="G275" s="309">
        <v>0</v>
      </c>
      <c r="H275" s="309">
        <v>0</v>
      </c>
      <c r="I275" s="309">
        <v>0</v>
      </c>
      <c r="J275" s="309">
        <v>0</v>
      </c>
      <c r="K275" s="309">
        <v>0</v>
      </c>
      <c r="L275" s="309">
        <v>0</v>
      </c>
      <c r="M275" s="309">
        <v>0</v>
      </c>
      <c r="N275" s="309">
        <v>0</v>
      </c>
      <c r="O275" s="309">
        <v>0</v>
      </c>
      <c r="P275" s="309">
        <v>0</v>
      </c>
      <c r="Q275" s="309">
        <v>0</v>
      </c>
      <c r="R275" s="309">
        <v>0</v>
      </c>
      <c r="S275" s="310">
        <v>0</v>
      </c>
      <c r="T275" s="311" t="e">
        <v>#DIV/0!</v>
      </c>
      <c r="U275" s="310">
        <v>0</v>
      </c>
      <c r="V275" s="310">
        <v>0</v>
      </c>
      <c r="W275" s="310">
        <v>0</v>
      </c>
      <c r="X275" s="310">
        <v>0</v>
      </c>
      <c r="Y275" s="310">
        <v>0</v>
      </c>
      <c r="Z275" s="310">
        <v>0</v>
      </c>
    </row>
    <row r="276" spans="1:26" x14ac:dyDescent="0.3">
      <c r="A276" s="314" t="s">
        <v>691</v>
      </c>
      <c r="B276" s="315">
        <v>0</v>
      </c>
      <c r="C276" s="315">
        <v>0</v>
      </c>
      <c r="D276" s="315">
        <v>0</v>
      </c>
      <c r="E276" s="315">
        <v>0</v>
      </c>
      <c r="F276" s="315">
        <v>0</v>
      </c>
      <c r="G276" s="315">
        <v>0</v>
      </c>
      <c r="H276" s="315">
        <v>0</v>
      </c>
      <c r="I276" s="315">
        <v>0</v>
      </c>
      <c r="J276" s="315">
        <v>0</v>
      </c>
      <c r="K276" s="315">
        <v>0</v>
      </c>
      <c r="L276" s="315">
        <v>0</v>
      </c>
      <c r="M276" s="315">
        <v>0</v>
      </c>
      <c r="N276" s="315">
        <v>0</v>
      </c>
      <c r="O276" s="315">
        <v>0</v>
      </c>
      <c r="P276" s="315">
        <v>0</v>
      </c>
      <c r="Q276" s="315">
        <v>0</v>
      </c>
      <c r="R276" s="315">
        <v>0</v>
      </c>
      <c r="S276" s="316">
        <v>0</v>
      </c>
      <c r="T276" s="317" t="e">
        <v>#DIV/0!</v>
      </c>
      <c r="U276" s="316">
        <v>0</v>
      </c>
      <c r="V276" s="316">
        <v>0</v>
      </c>
      <c r="W276" s="316">
        <v>0</v>
      </c>
      <c r="X276" s="316">
        <v>0</v>
      </c>
      <c r="Y276" s="316">
        <v>0</v>
      </c>
      <c r="Z276" s="316">
        <v>0</v>
      </c>
    </row>
    <row r="277" spans="1:26" x14ac:dyDescent="0.3">
      <c r="A277" s="322" t="s">
        <v>692</v>
      </c>
      <c r="B277" s="204">
        <v>0</v>
      </c>
      <c r="C277" s="204">
        <v>0</v>
      </c>
      <c r="D277" s="204">
        <v>0</v>
      </c>
      <c r="E277" s="204">
        <v>0</v>
      </c>
      <c r="F277" s="204">
        <v>0</v>
      </c>
      <c r="G277" s="204">
        <v>0</v>
      </c>
      <c r="H277" s="204">
        <v>0</v>
      </c>
      <c r="I277" s="204">
        <v>0</v>
      </c>
      <c r="J277" s="204">
        <v>0</v>
      </c>
      <c r="K277" s="204">
        <v>0</v>
      </c>
      <c r="L277" s="204">
        <v>0</v>
      </c>
      <c r="M277" s="204">
        <v>0</v>
      </c>
      <c r="N277" s="204">
        <v>0</v>
      </c>
      <c r="O277" s="204">
        <v>0</v>
      </c>
      <c r="P277" s="204">
        <v>0</v>
      </c>
      <c r="Q277" s="204">
        <v>0</v>
      </c>
      <c r="R277" s="204">
        <v>0</v>
      </c>
      <c r="S277" s="239">
        <v>0</v>
      </c>
      <c r="T277" s="319" t="e">
        <v>#DIV/0!</v>
      </c>
      <c r="U277" s="239">
        <v>0</v>
      </c>
      <c r="V277" s="239">
        <v>0</v>
      </c>
      <c r="W277" s="239">
        <v>0</v>
      </c>
      <c r="X277" s="239">
        <v>0</v>
      </c>
      <c r="Y277" s="239">
        <v>0</v>
      </c>
      <c r="Z277" s="239">
        <v>0</v>
      </c>
    </row>
    <row r="278" spans="1:26" x14ac:dyDescent="0.3">
      <c r="A278" s="322" t="s">
        <v>693</v>
      </c>
      <c r="B278" s="204">
        <v>0</v>
      </c>
      <c r="C278" s="204">
        <v>0</v>
      </c>
      <c r="D278" s="204">
        <v>0</v>
      </c>
      <c r="E278" s="204">
        <v>0</v>
      </c>
      <c r="F278" s="204">
        <v>0</v>
      </c>
      <c r="G278" s="204">
        <v>0</v>
      </c>
      <c r="H278" s="204">
        <v>0</v>
      </c>
      <c r="I278" s="204">
        <v>0</v>
      </c>
      <c r="J278" s="204">
        <v>0</v>
      </c>
      <c r="K278" s="204">
        <v>0</v>
      </c>
      <c r="L278" s="204">
        <v>0</v>
      </c>
      <c r="M278" s="204">
        <v>0</v>
      </c>
      <c r="N278" s="204">
        <v>0</v>
      </c>
      <c r="O278" s="204">
        <v>0</v>
      </c>
      <c r="P278" s="204">
        <v>0</v>
      </c>
      <c r="Q278" s="204">
        <v>0</v>
      </c>
      <c r="R278" s="204">
        <v>0</v>
      </c>
      <c r="S278" s="239">
        <v>0</v>
      </c>
      <c r="T278" s="319" t="e">
        <v>#DIV/0!</v>
      </c>
      <c r="U278" s="239">
        <v>0</v>
      </c>
      <c r="V278" s="239">
        <v>0</v>
      </c>
      <c r="W278" s="239">
        <v>0</v>
      </c>
      <c r="X278" s="239">
        <v>0</v>
      </c>
      <c r="Y278" s="239">
        <v>0</v>
      </c>
      <c r="Z278" s="239">
        <v>0</v>
      </c>
    </row>
    <row r="279" spans="1:26" x14ac:dyDescent="0.3">
      <c r="A279" s="322" t="s">
        <v>694</v>
      </c>
      <c r="B279" s="204">
        <v>0</v>
      </c>
      <c r="C279" s="204">
        <v>0</v>
      </c>
      <c r="D279" s="204">
        <v>0</v>
      </c>
      <c r="E279" s="204">
        <v>0</v>
      </c>
      <c r="F279" s="204">
        <v>0</v>
      </c>
      <c r="G279" s="204">
        <v>0</v>
      </c>
      <c r="H279" s="204">
        <v>0</v>
      </c>
      <c r="I279" s="204">
        <v>0</v>
      </c>
      <c r="J279" s="204">
        <v>0</v>
      </c>
      <c r="K279" s="204">
        <v>0</v>
      </c>
      <c r="L279" s="204">
        <v>0</v>
      </c>
      <c r="M279" s="204">
        <v>0</v>
      </c>
      <c r="N279" s="204">
        <v>0</v>
      </c>
      <c r="O279" s="204">
        <v>0</v>
      </c>
      <c r="P279" s="204">
        <v>0</v>
      </c>
      <c r="Q279" s="204">
        <v>0</v>
      </c>
      <c r="R279" s="204">
        <v>0</v>
      </c>
      <c r="S279" s="239">
        <v>0</v>
      </c>
      <c r="T279" s="319" t="e">
        <v>#DIV/0!</v>
      </c>
      <c r="U279" s="239">
        <v>0</v>
      </c>
      <c r="V279" s="239">
        <v>0</v>
      </c>
      <c r="W279" s="239">
        <v>0</v>
      </c>
      <c r="X279" s="239">
        <v>0</v>
      </c>
      <c r="Y279" s="239">
        <v>0</v>
      </c>
      <c r="Z279" s="239">
        <v>0</v>
      </c>
    </row>
    <row r="280" spans="1:26" x14ac:dyDescent="0.3">
      <c r="A280" s="322" t="s">
        <v>695</v>
      </c>
      <c r="B280" s="204">
        <v>0</v>
      </c>
      <c r="C280" s="204">
        <v>0</v>
      </c>
      <c r="D280" s="204">
        <v>0</v>
      </c>
      <c r="E280" s="204">
        <v>0</v>
      </c>
      <c r="F280" s="204">
        <v>0</v>
      </c>
      <c r="G280" s="204">
        <v>0</v>
      </c>
      <c r="H280" s="204">
        <v>0</v>
      </c>
      <c r="I280" s="204">
        <v>0</v>
      </c>
      <c r="J280" s="204">
        <v>0</v>
      </c>
      <c r="K280" s="204">
        <v>0</v>
      </c>
      <c r="L280" s="204">
        <v>0</v>
      </c>
      <c r="M280" s="204">
        <v>0</v>
      </c>
      <c r="N280" s="204">
        <v>0</v>
      </c>
      <c r="O280" s="204">
        <v>0</v>
      </c>
      <c r="P280" s="204">
        <v>0</v>
      </c>
      <c r="Q280" s="204">
        <v>0</v>
      </c>
      <c r="R280" s="204">
        <v>0</v>
      </c>
      <c r="S280" s="239">
        <v>0</v>
      </c>
      <c r="T280" s="319" t="e">
        <v>#DIV/0!</v>
      </c>
      <c r="U280" s="239">
        <v>0</v>
      </c>
      <c r="V280" s="239">
        <v>0</v>
      </c>
      <c r="W280" s="239">
        <v>0</v>
      </c>
      <c r="X280" s="239">
        <v>0</v>
      </c>
      <c r="Y280" s="239">
        <v>0</v>
      </c>
      <c r="Z280" s="239">
        <v>0</v>
      </c>
    </row>
    <row r="281" spans="1:26" x14ac:dyDescent="0.3">
      <c r="A281" s="322" t="s">
        <v>696</v>
      </c>
      <c r="B281" s="204">
        <v>0</v>
      </c>
      <c r="C281" s="204">
        <v>0</v>
      </c>
      <c r="D281" s="204">
        <v>0</v>
      </c>
      <c r="E281" s="204">
        <v>0</v>
      </c>
      <c r="F281" s="204">
        <v>0</v>
      </c>
      <c r="G281" s="204">
        <v>0</v>
      </c>
      <c r="H281" s="204">
        <v>0</v>
      </c>
      <c r="I281" s="204">
        <v>0</v>
      </c>
      <c r="J281" s="204">
        <v>0</v>
      </c>
      <c r="K281" s="204">
        <v>0</v>
      </c>
      <c r="L281" s="204">
        <v>0</v>
      </c>
      <c r="M281" s="204">
        <v>0</v>
      </c>
      <c r="N281" s="204">
        <v>0</v>
      </c>
      <c r="O281" s="204">
        <v>0</v>
      </c>
      <c r="P281" s="204">
        <v>0</v>
      </c>
      <c r="Q281" s="204">
        <v>0</v>
      </c>
      <c r="R281" s="204">
        <v>0</v>
      </c>
      <c r="S281" s="239">
        <v>0</v>
      </c>
      <c r="T281" s="319" t="e">
        <v>#DIV/0!</v>
      </c>
      <c r="U281" s="239">
        <v>0</v>
      </c>
      <c r="V281" s="239">
        <v>0</v>
      </c>
      <c r="W281" s="239">
        <v>0</v>
      </c>
      <c r="X281" s="239">
        <v>0</v>
      </c>
      <c r="Y281" s="239">
        <v>0</v>
      </c>
      <c r="Z281" s="239">
        <v>0</v>
      </c>
    </row>
    <row r="282" spans="1:26" x14ac:dyDescent="0.3">
      <c r="A282" s="322" t="s">
        <v>697</v>
      </c>
      <c r="B282" s="204">
        <v>0</v>
      </c>
      <c r="C282" s="204">
        <v>0</v>
      </c>
      <c r="D282" s="204">
        <v>0</v>
      </c>
      <c r="E282" s="204">
        <v>0</v>
      </c>
      <c r="F282" s="204">
        <v>0</v>
      </c>
      <c r="G282" s="204">
        <v>0</v>
      </c>
      <c r="H282" s="204">
        <v>0</v>
      </c>
      <c r="I282" s="204">
        <v>0</v>
      </c>
      <c r="J282" s="204">
        <v>0</v>
      </c>
      <c r="K282" s="204">
        <v>0</v>
      </c>
      <c r="L282" s="204">
        <v>0</v>
      </c>
      <c r="M282" s="204">
        <v>0</v>
      </c>
      <c r="N282" s="204">
        <v>0</v>
      </c>
      <c r="O282" s="204">
        <v>0</v>
      </c>
      <c r="P282" s="204">
        <v>0</v>
      </c>
      <c r="Q282" s="204">
        <v>0</v>
      </c>
      <c r="R282" s="204">
        <v>0</v>
      </c>
      <c r="S282" s="239">
        <v>0</v>
      </c>
      <c r="T282" s="319" t="e">
        <v>#DIV/0!</v>
      </c>
      <c r="U282" s="239">
        <v>0</v>
      </c>
      <c r="V282" s="239">
        <v>0</v>
      </c>
      <c r="W282" s="239">
        <v>0</v>
      </c>
      <c r="X282" s="239">
        <v>0</v>
      </c>
      <c r="Y282" s="239">
        <v>0</v>
      </c>
      <c r="Z282" s="239">
        <v>0</v>
      </c>
    </row>
    <row r="283" spans="1:26" x14ac:dyDescent="0.3">
      <c r="A283" s="322" t="s">
        <v>698</v>
      </c>
      <c r="B283" s="204">
        <v>0</v>
      </c>
      <c r="C283" s="204">
        <v>0</v>
      </c>
      <c r="D283" s="204">
        <v>0</v>
      </c>
      <c r="E283" s="204">
        <v>0</v>
      </c>
      <c r="F283" s="204">
        <v>0</v>
      </c>
      <c r="G283" s="204">
        <v>0</v>
      </c>
      <c r="H283" s="204">
        <v>0</v>
      </c>
      <c r="I283" s="204">
        <v>0</v>
      </c>
      <c r="J283" s="204">
        <v>0</v>
      </c>
      <c r="K283" s="204">
        <v>0</v>
      </c>
      <c r="L283" s="204">
        <v>0</v>
      </c>
      <c r="M283" s="204">
        <v>0</v>
      </c>
      <c r="N283" s="204">
        <v>0</v>
      </c>
      <c r="O283" s="204">
        <v>0</v>
      </c>
      <c r="P283" s="204">
        <v>0</v>
      </c>
      <c r="Q283" s="204">
        <v>0</v>
      </c>
      <c r="R283" s="204">
        <v>0</v>
      </c>
      <c r="S283" s="239">
        <v>0</v>
      </c>
      <c r="T283" s="319" t="e">
        <v>#DIV/0!</v>
      </c>
      <c r="U283" s="239">
        <v>0</v>
      </c>
      <c r="V283" s="239">
        <v>0</v>
      </c>
      <c r="W283" s="239">
        <v>0</v>
      </c>
      <c r="X283" s="239">
        <v>0</v>
      </c>
      <c r="Y283" s="239">
        <v>0</v>
      </c>
      <c r="Z283" s="239">
        <v>0</v>
      </c>
    </row>
    <row r="284" spans="1:26" x14ac:dyDescent="0.3">
      <c r="A284" s="322" t="s">
        <v>699</v>
      </c>
      <c r="B284" s="204">
        <v>0</v>
      </c>
      <c r="C284" s="204">
        <v>0</v>
      </c>
      <c r="D284" s="204">
        <v>0</v>
      </c>
      <c r="E284" s="204">
        <v>0</v>
      </c>
      <c r="F284" s="204">
        <v>0</v>
      </c>
      <c r="G284" s="204">
        <v>0</v>
      </c>
      <c r="H284" s="204">
        <v>0</v>
      </c>
      <c r="I284" s="204">
        <v>0</v>
      </c>
      <c r="J284" s="204">
        <v>0</v>
      </c>
      <c r="K284" s="204">
        <v>0</v>
      </c>
      <c r="L284" s="204">
        <v>0</v>
      </c>
      <c r="M284" s="204">
        <v>0</v>
      </c>
      <c r="N284" s="204">
        <v>0</v>
      </c>
      <c r="O284" s="204">
        <v>0</v>
      </c>
      <c r="P284" s="204">
        <v>0</v>
      </c>
      <c r="Q284" s="204">
        <v>0</v>
      </c>
      <c r="R284" s="204">
        <v>0</v>
      </c>
      <c r="S284" s="239">
        <v>0</v>
      </c>
      <c r="T284" s="319" t="e">
        <v>#DIV/0!</v>
      </c>
      <c r="U284" s="239">
        <v>0</v>
      </c>
      <c r="V284" s="239">
        <v>0</v>
      </c>
      <c r="W284" s="239">
        <v>0</v>
      </c>
      <c r="X284" s="239">
        <v>0</v>
      </c>
      <c r="Y284" s="239">
        <v>0</v>
      </c>
      <c r="Z284" s="239">
        <v>0</v>
      </c>
    </row>
    <row r="285" spans="1:26" x14ac:dyDescent="0.3">
      <c r="A285" s="322" t="s">
        <v>700</v>
      </c>
      <c r="B285" s="204">
        <v>0</v>
      </c>
      <c r="C285" s="204">
        <v>0</v>
      </c>
      <c r="D285" s="204">
        <v>0</v>
      </c>
      <c r="E285" s="204">
        <v>0</v>
      </c>
      <c r="F285" s="204">
        <v>0</v>
      </c>
      <c r="G285" s="204">
        <v>0</v>
      </c>
      <c r="H285" s="204">
        <v>0</v>
      </c>
      <c r="I285" s="204">
        <v>0</v>
      </c>
      <c r="J285" s="204">
        <v>0</v>
      </c>
      <c r="K285" s="204">
        <v>0</v>
      </c>
      <c r="L285" s="204">
        <v>0</v>
      </c>
      <c r="M285" s="204">
        <v>0</v>
      </c>
      <c r="N285" s="204">
        <v>0</v>
      </c>
      <c r="O285" s="204">
        <v>0</v>
      </c>
      <c r="P285" s="204">
        <v>0</v>
      </c>
      <c r="Q285" s="204">
        <v>0</v>
      </c>
      <c r="R285" s="204">
        <v>0</v>
      </c>
      <c r="S285" s="239">
        <v>0</v>
      </c>
      <c r="T285" s="319" t="e">
        <v>#DIV/0!</v>
      </c>
      <c r="U285" s="239">
        <v>0</v>
      </c>
      <c r="V285" s="239">
        <v>0</v>
      </c>
      <c r="W285" s="239">
        <v>0</v>
      </c>
      <c r="X285" s="239">
        <v>0</v>
      </c>
      <c r="Y285" s="239">
        <v>0</v>
      </c>
      <c r="Z285" s="239">
        <v>0</v>
      </c>
    </row>
    <row r="286" spans="1:26" x14ac:dyDescent="0.3">
      <c r="A286" s="322" t="s">
        <v>701</v>
      </c>
      <c r="B286" s="204">
        <v>0</v>
      </c>
      <c r="C286" s="204">
        <v>0</v>
      </c>
      <c r="D286" s="204">
        <v>0</v>
      </c>
      <c r="E286" s="204">
        <v>0</v>
      </c>
      <c r="F286" s="204">
        <v>0</v>
      </c>
      <c r="G286" s="204">
        <v>0</v>
      </c>
      <c r="H286" s="204">
        <v>0</v>
      </c>
      <c r="I286" s="204">
        <v>0</v>
      </c>
      <c r="J286" s="204">
        <v>0</v>
      </c>
      <c r="K286" s="204">
        <v>0</v>
      </c>
      <c r="L286" s="204">
        <v>0</v>
      </c>
      <c r="M286" s="204">
        <v>0</v>
      </c>
      <c r="N286" s="204">
        <v>0</v>
      </c>
      <c r="O286" s="204">
        <v>0</v>
      </c>
      <c r="P286" s="204">
        <v>0</v>
      </c>
      <c r="Q286" s="204">
        <v>0</v>
      </c>
      <c r="R286" s="204">
        <v>0</v>
      </c>
      <c r="S286" s="239">
        <v>0</v>
      </c>
      <c r="T286" s="319" t="e">
        <v>#DIV/0!</v>
      </c>
      <c r="U286" s="239">
        <v>0</v>
      </c>
      <c r="V286" s="239">
        <v>0</v>
      </c>
      <c r="W286" s="239">
        <v>0</v>
      </c>
      <c r="X286" s="239">
        <v>0</v>
      </c>
      <c r="Y286" s="239">
        <v>0</v>
      </c>
      <c r="Z286" s="239">
        <v>0</v>
      </c>
    </row>
    <row r="287" spans="1:26" x14ac:dyDescent="0.3">
      <c r="A287" s="322" t="s">
        <v>702</v>
      </c>
      <c r="B287" s="204">
        <v>0</v>
      </c>
      <c r="C287" s="204">
        <v>0</v>
      </c>
      <c r="D287" s="204">
        <v>0</v>
      </c>
      <c r="E287" s="204">
        <v>0</v>
      </c>
      <c r="F287" s="204">
        <v>0</v>
      </c>
      <c r="G287" s="204">
        <v>0</v>
      </c>
      <c r="H287" s="204">
        <v>0</v>
      </c>
      <c r="I287" s="204">
        <v>0</v>
      </c>
      <c r="J287" s="204">
        <v>0</v>
      </c>
      <c r="K287" s="204">
        <v>0</v>
      </c>
      <c r="L287" s="204">
        <v>0</v>
      </c>
      <c r="M287" s="204">
        <v>0</v>
      </c>
      <c r="N287" s="204">
        <v>0</v>
      </c>
      <c r="O287" s="204">
        <v>0</v>
      </c>
      <c r="P287" s="204">
        <v>0</v>
      </c>
      <c r="Q287" s="204">
        <v>0</v>
      </c>
      <c r="R287" s="204">
        <v>0</v>
      </c>
      <c r="S287" s="239">
        <v>0</v>
      </c>
      <c r="T287" s="319" t="e">
        <v>#DIV/0!</v>
      </c>
      <c r="U287" s="239">
        <v>0</v>
      </c>
      <c r="V287" s="239">
        <v>0</v>
      </c>
      <c r="W287" s="239">
        <v>0</v>
      </c>
      <c r="X287" s="239">
        <v>0</v>
      </c>
      <c r="Y287" s="239">
        <v>0</v>
      </c>
      <c r="Z287" s="239">
        <v>0</v>
      </c>
    </row>
    <row r="288" spans="1:26" x14ac:dyDescent="0.3">
      <c r="A288" s="322" t="s">
        <v>703</v>
      </c>
      <c r="B288" s="204">
        <v>0</v>
      </c>
      <c r="C288" s="204">
        <v>0</v>
      </c>
      <c r="D288" s="204">
        <v>0</v>
      </c>
      <c r="E288" s="204">
        <v>0</v>
      </c>
      <c r="F288" s="204">
        <v>0</v>
      </c>
      <c r="G288" s="204">
        <v>0</v>
      </c>
      <c r="H288" s="204">
        <v>0</v>
      </c>
      <c r="I288" s="204">
        <v>0</v>
      </c>
      <c r="J288" s="204">
        <v>0</v>
      </c>
      <c r="K288" s="204">
        <v>0</v>
      </c>
      <c r="L288" s="204">
        <v>0</v>
      </c>
      <c r="M288" s="204">
        <v>0</v>
      </c>
      <c r="N288" s="204">
        <v>0</v>
      </c>
      <c r="O288" s="204">
        <v>0</v>
      </c>
      <c r="P288" s="204">
        <v>0</v>
      </c>
      <c r="Q288" s="204">
        <v>0</v>
      </c>
      <c r="R288" s="204">
        <v>0</v>
      </c>
      <c r="S288" s="239">
        <v>0</v>
      </c>
      <c r="T288" s="319" t="e">
        <v>#DIV/0!</v>
      </c>
      <c r="U288" s="239">
        <v>0</v>
      </c>
      <c r="V288" s="239">
        <v>0</v>
      </c>
      <c r="W288" s="239">
        <v>0</v>
      </c>
      <c r="X288" s="239">
        <v>0</v>
      </c>
      <c r="Y288" s="239">
        <v>0</v>
      </c>
      <c r="Z288" s="239">
        <v>0</v>
      </c>
    </row>
    <row r="289" spans="1:26" x14ac:dyDescent="0.3">
      <c r="A289" s="322" t="s">
        <v>704</v>
      </c>
      <c r="B289" s="204">
        <v>0</v>
      </c>
      <c r="C289" s="204">
        <v>0</v>
      </c>
      <c r="D289" s="204">
        <v>0</v>
      </c>
      <c r="E289" s="204">
        <v>0</v>
      </c>
      <c r="F289" s="204">
        <v>0</v>
      </c>
      <c r="G289" s="204">
        <v>0</v>
      </c>
      <c r="H289" s="204">
        <v>0</v>
      </c>
      <c r="I289" s="204">
        <v>0</v>
      </c>
      <c r="J289" s="204">
        <v>0</v>
      </c>
      <c r="K289" s="204">
        <v>0</v>
      </c>
      <c r="L289" s="204">
        <v>0</v>
      </c>
      <c r="M289" s="204">
        <v>0</v>
      </c>
      <c r="N289" s="204">
        <v>0</v>
      </c>
      <c r="O289" s="204">
        <v>0</v>
      </c>
      <c r="P289" s="204">
        <v>0</v>
      </c>
      <c r="Q289" s="204">
        <v>0</v>
      </c>
      <c r="R289" s="204">
        <v>0</v>
      </c>
      <c r="S289" s="239">
        <v>0</v>
      </c>
      <c r="T289" s="319" t="e">
        <v>#DIV/0!</v>
      </c>
      <c r="U289" s="239">
        <v>0</v>
      </c>
      <c r="V289" s="239">
        <v>0</v>
      </c>
      <c r="W289" s="239">
        <v>0</v>
      </c>
      <c r="X289" s="239">
        <v>0</v>
      </c>
      <c r="Y289" s="239">
        <v>0</v>
      </c>
      <c r="Z289" s="239">
        <v>0</v>
      </c>
    </row>
    <row r="290" spans="1:26" x14ac:dyDescent="0.3">
      <c r="A290" s="322" t="s">
        <v>705</v>
      </c>
      <c r="B290" s="204">
        <v>0</v>
      </c>
      <c r="C290" s="204">
        <v>0</v>
      </c>
      <c r="D290" s="204">
        <v>0</v>
      </c>
      <c r="E290" s="204">
        <v>0</v>
      </c>
      <c r="F290" s="204">
        <v>0</v>
      </c>
      <c r="G290" s="204">
        <v>0</v>
      </c>
      <c r="H290" s="204">
        <v>0</v>
      </c>
      <c r="I290" s="204">
        <v>0</v>
      </c>
      <c r="J290" s="204">
        <v>0</v>
      </c>
      <c r="K290" s="204">
        <v>0</v>
      </c>
      <c r="L290" s="204">
        <v>0</v>
      </c>
      <c r="M290" s="204">
        <v>0</v>
      </c>
      <c r="N290" s="204">
        <v>0</v>
      </c>
      <c r="O290" s="204">
        <v>0</v>
      </c>
      <c r="P290" s="204">
        <v>0</v>
      </c>
      <c r="Q290" s="204">
        <v>0</v>
      </c>
      <c r="R290" s="204">
        <v>0</v>
      </c>
      <c r="S290" s="239">
        <v>0</v>
      </c>
      <c r="T290" s="319" t="e">
        <v>#DIV/0!</v>
      </c>
      <c r="U290" s="239">
        <v>0</v>
      </c>
      <c r="V290" s="239">
        <v>0</v>
      </c>
      <c r="W290" s="239">
        <v>0</v>
      </c>
      <c r="X290" s="239">
        <v>0</v>
      </c>
      <c r="Y290" s="239">
        <v>0</v>
      </c>
      <c r="Z290" s="239">
        <v>0</v>
      </c>
    </row>
    <row r="291" spans="1:26" x14ac:dyDescent="0.3">
      <c r="A291" s="322" t="s">
        <v>706</v>
      </c>
      <c r="B291" s="204">
        <v>0</v>
      </c>
      <c r="C291" s="204">
        <v>0</v>
      </c>
      <c r="D291" s="204">
        <v>0</v>
      </c>
      <c r="E291" s="204">
        <v>0</v>
      </c>
      <c r="F291" s="204">
        <v>0</v>
      </c>
      <c r="G291" s="204">
        <v>0</v>
      </c>
      <c r="H291" s="204">
        <v>0</v>
      </c>
      <c r="I291" s="204">
        <v>0</v>
      </c>
      <c r="J291" s="204">
        <v>0</v>
      </c>
      <c r="K291" s="204">
        <v>0</v>
      </c>
      <c r="L291" s="204">
        <v>0</v>
      </c>
      <c r="M291" s="204">
        <v>0</v>
      </c>
      <c r="N291" s="204">
        <v>0</v>
      </c>
      <c r="O291" s="204">
        <v>0</v>
      </c>
      <c r="P291" s="204">
        <v>0</v>
      </c>
      <c r="Q291" s="204">
        <v>0</v>
      </c>
      <c r="R291" s="204">
        <v>0</v>
      </c>
      <c r="S291" s="239">
        <v>0</v>
      </c>
      <c r="T291" s="319" t="e">
        <v>#DIV/0!</v>
      </c>
      <c r="U291" s="239">
        <v>0</v>
      </c>
      <c r="V291" s="239">
        <v>0</v>
      </c>
      <c r="W291" s="239">
        <v>0</v>
      </c>
      <c r="X291" s="239">
        <v>0</v>
      </c>
      <c r="Y291" s="239">
        <v>0</v>
      </c>
      <c r="Z291" s="239">
        <v>0</v>
      </c>
    </row>
    <row r="292" spans="1:26" x14ac:dyDescent="0.3">
      <c r="A292" s="322" t="s">
        <v>707</v>
      </c>
      <c r="B292" s="204">
        <v>0</v>
      </c>
      <c r="C292" s="204">
        <v>0</v>
      </c>
      <c r="D292" s="204">
        <v>0</v>
      </c>
      <c r="E292" s="204">
        <v>0</v>
      </c>
      <c r="F292" s="204">
        <v>0</v>
      </c>
      <c r="G292" s="204">
        <v>0</v>
      </c>
      <c r="H292" s="204">
        <v>0</v>
      </c>
      <c r="I292" s="204">
        <v>0</v>
      </c>
      <c r="J292" s="204">
        <v>0</v>
      </c>
      <c r="K292" s="204">
        <v>0</v>
      </c>
      <c r="L292" s="204">
        <v>0</v>
      </c>
      <c r="M292" s="204">
        <v>0</v>
      </c>
      <c r="N292" s="204">
        <v>0</v>
      </c>
      <c r="O292" s="204">
        <v>0</v>
      </c>
      <c r="P292" s="204">
        <v>0</v>
      </c>
      <c r="Q292" s="204">
        <v>0</v>
      </c>
      <c r="R292" s="204">
        <v>0</v>
      </c>
      <c r="S292" s="239">
        <v>0</v>
      </c>
      <c r="T292" s="319" t="e">
        <v>#DIV/0!</v>
      </c>
      <c r="U292" s="239">
        <v>0</v>
      </c>
      <c r="V292" s="239">
        <v>0</v>
      </c>
      <c r="W292" s="239">
        <v>0</v>
      </c>
      <c r="X292" s="239">
        <v>0</v>
      </c>
      <c r="Y292" s="239">
        <v>0</v>
      </c>
      <c r="Z292" s="239">
        <v>0</v>
      </c>
    </row>
    <row r="293" spans="1:26" x14ac:dyDescent="0.3">
      <c r="A293" s="322" t="s">
        <v>708</v>
      </c>
      <c r="B293" s="204">
        <v>0</v>
      </c>
      <c r="C293" s="204">
        <v>0</v>
      </c>
      <c r="D293" s="204">
        <v>0</v>
      </c>
      <c r="E293" s="204">
        <v>0</v>
      </c>
      <c r="F293" s="204">
        <v>0</v>
      </c>
      <c r="G293" s="204">
        <v>0</v>
      </c>
      <c r="H293" s="204">
        <v>0</v>
      </c>
      <c r="I293" s="204">
        <v>0</v>
      </c>
      <c r="J293" s="204">
        <v>0</v>
      </c>
      <c r="K293" s="204">
        <v>0</v>
      </c>
      <c r="L293" s="204">
        <v>0</v>
      </c>
      <c r="M293" s="204">
        <v>0</v>
      </c>
      <c r="N293" s="204">
        <v>0</v>
      </c>
      <c r="O293" s="204">
        <v>0</v>
      </c>
      <c r="P293" s="204">
        <v>0</v>
      </c>
      <c r="Q293" s="204">
        <v>0</v>
      </c>
      <c r="R293" s="204">
        <v>0</v>
      </c>
      <c r="S293" s="239">
        <v>0</v>
      </c>
      <c r="T293" s="319" t="e">
        <v>#DIV/0!</v>
      </c>
      <c r="U293" s="239">
        <v>0</v>
      </c>
      <c r="V293" s="239">
        <v>0</v>
      </c>
      <c r="W293" s="239">
        <v>0</v>
      </c>
      <c r="X293" s="239">
        <v>0</v>
      </c>
      <c r="Y293" s="239">
        <v>0</v>
      </c>
      <c r="Z293" s="239">
        <v>0</v>
      </c>
    </row>
    <row r="294" spans="1:26" x14ac:dyDescent="0.3">
      <c r="A294" s="322" t="s">
        <v>709</v>
      </c>
      <c r="B294" s="204">
        <v>0</v>
      </c>
      <c r="C294" s="204">
        <v>0</v>
      </c>
      <c r="D294" s="204">
        <v>0</v>
      </c>
      <c r="E294" s="204">
        <v>0</v>
      </c>
      <c r="F294" s="204">
        <v>0</v>
      </c>
      <c r="G294" s="204">
        <v>0</v>
      </c>
      <c r="H294" s="204">
        <v>0</v>
      </c>
      <c r="I294" s="204">
        <v>0</v>
      </c>
      <c r="J294" s="204">
        <v>0</v>
      </c>
      <c r="K294" s="204">
        <v>0</v>
      </c>
      <c r="L294" s="204">
        <v>0</v>
      </c>
      <c r="M294" s="204">
        <v>0</v>
      </c>
      <c r="N294" s="204">
        <v>0</v>
      </c>
      <c r="O294" s="204">
        <v>0</v>
      </c>
      <c r="P294" s="204">
        <v>0</v>
      </c>
      <c r="Q294" s="204">
        <v>0</v>
      </c>
      <c r="R294" s="204">
        <v>0</v>
      </c>
      <c r="S294" s="239">
        <v>0</v>
      </c>
      <c r="T294" s="319" t="e">
        <v>#DIV/0!</v>
      </c>
      <c r="U294" s="239">
        <v>0</v>
      </c>
      <c r="V294" s="239">
        <v>0</v>
      </c>
      <c r="W294" s="239">
        <v>0</v>
      </c>
      <c r="X294" s="239">
        <v>0</v>
      </c>
      <c r="Y294" s="239">
        <v>0</v>
      </c>
      <c r="Z294" s="239">
        <v>0</v>
      </c>
    </row>
    <row r="295" spans="1:26" x14ac:dyDescent="0.3">
      <c r="A295" s="326" t="s">
        <v>710</v>
      </c>
      <c r="B295" s="327">
        <v>0</v>
      </c>
      <c r="C295" s="327">
        <v>0</v>
      </c>
      <c r="D295" s="327">
        <v>0</v>
      </c>
      <c r="E295" s="327">
        <v>0</v>
      </c>
      <c r="F295" s="327">
        <v>0</v>
      </c>
      <c r="G295" s="327">
        <v>0</v>
      </c>
      <c r="H295" s="327">
        <v>0</v>
      </c>
      <c r="I295" s="327">
        <v>0</v>
      </c>
      <c r="J295" s="327">
        <v>0</v>
      </c>
      <c r="K295" s="327">
        <v>0</v>
      </c>
      <c r="L295" s="327">
        <v>0</v>
      </c>
      <c r="M295" s="327">
        <v>0</v>
      </c>
      <c r="N295" s="327">
        <v>0</v>
      </c>
      <c r="O295" s="327">
        <v>0</v>
      </c>
      <c r="P295" s="327">
        <v>0</v>
      </c>
      <c r="Q295" s="327">
        <v>0</v>
      </c>
      <c r="R295" s="327">
        <v>0</v>
      </c>
      <c r="S295" s="328">
        <v>0</v>
      </c>
      <c r="T295" s="329" t="e">
        <v>#DIV/0!</v>
      </c>
      <c r="U295" s="328">
        <v>0</v>
      </c>
      <c r="V295" s="328">
        <v>0</v>
      </c>
      <c r="W295" s="328">
        <v>0</v>
      </c>
      <c r="X295" s="328">
        <v>0</v>
      </c>
      <c r="Y295" s="328">
        <v>0</v>
      </c>
      <c r="Z295" s="328">
        <v>0</v>
      </c>
    </row>
    <row r="296" spans="1:26" x14ac:dyDescent="0.3">
      <c r="A296" s="314" t="s">
        <v>711</v>
      </c>
      <c r="B296" s="320">
        <v>0</v>
      </c>
      <c r="C296" s="320">
        <v>0</v>
      </c>
      <c r="D296" s="320">
        <v>0</v>
      </c>
      <c r="E296" s="320">
        <v>0</v>
      </c>
      <c r="F296" s="320">
        <v>0</v>
      </c>
      <c r="G296" s="320">
        <v>0</v>
      </c>
      <c r="H296" s="320">
        <v>0</v>
      </c>
      <c r="I296" s="320">
        <v>0</v>
      </c>
      <c r="J296" s="320">
        <v>0</v>
      </c>
      <c r="K296" s="320">
        <v>0</v>
      </c>
      <c r="L296" s="320">
        <v>0</v>
      </c>
      <c r="M296" s="320">
        <v>0</v>
      </c>
      <c r="N296" s="320">
        <v>0</v>
      </c>
      <c r="O296" s="320">
        <v>0</v>
      </c>
      <c r="P296" s="320">
        <v>0</v>
      </c>
      <c r="Q296" s="320">
        <v>0</v>
      </c>
      <c r="R296" s="320">
        <v>0</v>
      </c>
      <c r="S296" s="316">
        <v>0</v>
      </c>
      <c r="T296" s="317" t="e">
        <v>#DIV/0!</v>
      </c>
      <c r="U296" s="316">
        <v>0</v>
      </c>
      <c r="V296" s="316">
        <v>0</v>
      </c>
      <c r="W296" s="316">
        <v>0</v>
      </c>
      <c r="X296" s="316">
        <v>0</v>
      </c>
      <c r="Y296" s="316">
        <v>0</v>
      </c>
      <c r="Z296" s="316">
        <v>0</v>
      </c>
    </row>
    <row r="297" spans="1:26" x14ac:dyDescent="0.3">
      <c r="A297" s="314" t="s">
        <v>712</v>
      </c>
      <c r="B297" s="315">
        <v>0</v>
      </c>
      <c r="C297" s="315">
        <v>0</v>
      </c>
      <c r="D297" s="315">
        <v>0</v>
      </c>
      <c r="E297" s="315">
        <v>0</v>
      </c>
      <c r="F297" s="315">
        <v>0</v>
      </c>
      <c r="G297" s="315">
        <v>0</v>
      </c>
      <c r="H297" s="315">
        <v>0</v>
      </c>
      <c r="I297" s="315">
        <v>0</v>
      </c>
      <c r="J297" s="315">
        <v>0</v>
      </c>
      <c r="K297" s="315">
        <v>0</v>
      </c>
      <c r="L297" s="315">
        <v>0</v>
      </c>
      <c r="M297" s="315">
        <v>0</v>
      </c>
      <c r="N297" s="315">
        <v>0</v>
      </c>
      <c r="O297" s="315">
        <v>0</v>
      </c>
      <c r="P297" s="315">
        <v>0</v>
      </c>
      <c r="Q297" s="315">
        <v>0</v>
      </c>
      <c r="R297" s="315">
        <v>0</v>
      </c>
      <c r="S297" s="316">
        <v>0</v>
      </c>
      <c r="T297" s="317" t="e">
        <v>#DIV/0!</v>
      </c>
      <c r="U297" s="316">
        <v>0</v>
      </c>
      <c r="V297" s="316">
        <v>0</v>
      </c>
      <c r="W297" s="316">
        <v>0</v>
      </c>
      <c r="X297" s="316">
        <v>0</v>
      </c>
      <c r="Y297" s="316">
        <v>0</v>
      </c>
      <c r="Z297" s="316">
        <v>0</v>
      </c>
    </row>
    <row r="298" spans="1:26" x14ac:dyDescent="0.3">
      <c r="A298" s="322" t="s">
        <v>713</v>
      </c>
      <c r="B298" s="204">
        <v>0</v>
      </c>
      <c r="C298" s="204">
        <v>0</v>
      </c>
      <c r="D298" s="204">
        <v>0</v>
      </c>
      <c r="E298" s="204">
        <v>0</v>
      </c>
      <c r="F298" s="204">
        <v>0</v>
      </c>
      <c r="G298" s="204">
        <v>0</v>
      </c>
      <c r="H298" s="204">
        <v>0</v>
      </c>
      <c r="I298" s="204">
        <v>0</v>
      </c>
      <c r="J298" s="204">
        <v>0</v>
      </c>
      <c r="K298" s="204">
        <v>0</v>
      </c>
      <c r="L298" s="204">
        <v>0</v>
      </c>
      <c r="M298" s="204">
        <v>0</v>
      </c>
      <c r="N298" s="204">
        <v>0</v>
      </c>
      <c r="O298" s="204">
        <v>0</v>
      </c>
      <c r="P298" s="204">
        <v>0</v>
      </c>
      <c r="Q298" s="204">
        <v>0</v>
      </c>
      <c r="R298" s="204">
        <v>0</v>
      </c>
      <c r="S298" s="239">
        <v>0</v>
      </c>
      <c r="T298" s="319" t="e">
        <v>#DIV/0!</v>
      </c>
      <c r="U298" s="239">
        <v>0</v>
      </c>
      <c r="V298" s="239">
        <v>0</v>
      </c>
      <c r="W298" s="239">
        <v>0</v>
      </c>
      <c r="X298" s="239">
        <v>0</v>
      </c>
      <c r="Y298" s="239">
        <v>0</v>
      </c>
      <c r="Z298" s="239">
        <v>0</v>
      </c>
    </row>
    <row r="299" spans="1:26" x14ac:dyDescent="0.3">
      <c r="A299" s="322" t="s">
        <v>714</v>
      </c>
      <c r="B299" s="204">
        <v>0</v>
      </c>
      <c r="C299" s="204">
        <v>0</v>
      </c>
      <c r="D299" s="204">
        <v>0</v>
      </c>
      <c r="E299" s="204">
        <v>0</v>
      </c>
      <c r="F299" s="204">
        <v>0</v>
      </c>
      <c r="G299" s="204">
        <v>0</v>
      </c>
      <c r="H299" s="204">
        <v>0</v>
      </c>
      <c r="I299" s="204">
        <v>0</v>
      </c>
      <c r="J299" s="204">
        <v>0</v>
      </c>
      <c r="K299" s="204">
        <v>0</v>
      </c>
      <c r="L299" s="204">
        <v>0</v>
      </c>
      <c r="M299" s="204">
        <v>0</v>
      </c>
      <c r="N299" s="204">
        <v>0</v>
      </c>
      <c r="O299" s="204">
        <v>0</v>
      </c>
      <c r="P299" s="204">
        <v>0</v>
      </c>
      <c r="Q299" s="204">
        <v>0</v>
      </c>
      <c r="R299" s="204">
        <v>0</v>
      </c>
      <c r="S299" s="239">
        <v>0</v>
      </c>
      <c r="T299" s="319" t="e">
        <v>#DIV/0!</v>
      </c>
      <c r="U299" s="239">
        <v>0</v>
      </c>
      <c r="V299" s="239">
        <v>0</v>
      </c>
      <c r="W299" s="239">
        <v>0</v>
      </c>
      <c r="X299" s="239">
        <v>0</v>
      </c>
      <c r="Y299" s="239">
        <v>0</v>
      </c>
      <c r="Z299" s="239">
        <v>0</v>
      </c>
    </row>
    <row r="300" spans="1:26" x14ac:dyDescent="0.3">
      <c r="A300" s="322" t="s">
        <v>715</v>
      </c>
      <c r="B300" s="204">
        <v>0</v>
      </c>
      <c r="C300" s="204">
        <v>0</v>
      </c>
      <c r="D300" s="204">
        <v>0</v>
      </c>
      <c r="E300" s="204">
        <v>0</v>
      </c>
      <c r="F300" s="204">
        <v>0</v>
      </c>
      <c r="G300" s="204">
        <v>0</v>
      </c>
      <c r="H300" s="204">
        <v>0</v>
      </c>
      <c r="I300" s="204">
        <v>0</v>
      </c>
      <c r="J300" s="204">
        <v>0</v>
      </c>
      <c r="K300" s="204">
        <v>0</v>
      </c>
      <c r="L300" s="204">
        <v>0</v>
      </c>
      <c r="M300" s="204">
        <v>0</v>
      </c>
      <c r="N300" s="204">
        <v>0</v>
      </c>
      <c r="O300" s="204">
        <v>0</v>
      </c>
      <c r="P300" s="204">
        <v>0</v>
      </c>
      <c r="Q300" s="204">
        <v>0</v>
      </c>
      <c r="R300" s="204">
        <v>0</v>
      </c>
      <c r="S300" s="239">
        <v>0</v>
      </c>
      <c r="T300" s="319" t="e">
        <v>#DIV/0!</v>
      </c>
      <c r="U300" s="239">
        <v>0</v>
      </c>
      <c r="V300" s="239">
        <v>0</v>
      </c>
      <c r="W300" s="239">
        <v>0</v>
      </c>
      <c r="X300" s="239">
        <v>0</v>
      </c>
      <c r="Y300" s="239">
        <v>0</v>
      </c>
      <c r="Z300" s="239">
        <v>0</v>
      </c>
    </row>
    <row r="301" spans="1:26" x14ac:dyDescent="0.3">
      <c r="A301" s="314" t="s">
        <v>716</v>
      </c>
      <c r="B301" s="315">
        <v>0</v>
      </c>
      <c r="C301" s="315">
        <v>0</v>
      </c>
      <c r="D301" s="315">
        <v>0</v>
      </c>
      <c r="E301" s="315">
        <v>0</v>
      </c>
      <c r="F301" s="315">
        <v>0</v>
      </c>
      <c r="G301" s="315">
        <v>0</v>
      </c>
      <c r="H301" s="315">
        <v>0</v>
      </c>
      <c r="I301" s="315">
        <v>0</v>
      </c>
      <c r="J301" s="315">
        <v>0</v>
      </c>
      <c r="K301" s="315">
        <v>0</v>
      </c>
      <c r="L301" s="315">
        <v>0</v>
      </c>
      <c r="M301" s="315">
        <v>0</v>
      </c>
      <c r="N301" s="315">
        <v>0</v>
      </c>
      <c r="O301" s="315">
        <v>0</v>
      </c>
      <c r="P301" s="315">
        <v>0</v>
      </c>
      <c r="Q301" s="315">
        <v>0</v>
      </c>
      <c r="R301" s="315">
        <v>0</v>
      </c>
      <c r="S301" s="316">
        <v>0</v>
      </c>
      <c r="T301" s="317" t="e">
        <v>#DIV/0!</v>
      </c>
      <c r="U301" s="316">
        <v>0</v>
      </c>
      <c r="V301" s="316">
        <v>0</v>
      </c>
      <c r="W301" s="316">
        <v>0</v>
      </c>
      <c r="X301" s="316">
        <v>0</v>
      </c>
      <c r="Y301" s="316">
        <v>0</v>
      </c>
      <c r="Z301" s="316">
        <v>0</v>
      </c>
    </row>
    <row r="302" spans="1:26" x14ac:dyDescent="0.3">
      <c r="A302" s="322" t="s">
        <v>717</v>
      </c>
      <c r="B302" s="204">
        <v>0</v>
      </c>
      <c r="C302" s="204">
        <v>0</v>
      </c>
      <c r="D302" s="204">
        <v>0</v>
      </c>
      <c r="E302" s="204">
        <v>0</v>
      </c>
      <c r="F302" s="204">
        <v>0</v>
      </c>
      <c r="G302" s="204">
        <v>0</v>
      </c>
      <c r="H302" s="204">
        <v>0</v>
      </c>
      <c r="I302" s="204">
        <v>0</v>
      </c>
      <c r="J302" s="204">
        <v>0</v>
      </c>
      <c r="K302" s="204">
        <v>0</v>
      </c>
      <c r="L302" s="204">
        <v>0</v>
      </c>
      <c r="M302" s="204">
        <v>0</v>
      </c>
      <c r="N302" s="204">
        <v>0</v>
      </c>
      <c r="O302" s="204">
        <v>0</v>
      </c>
      <c r="P302" s="204">
        <v>0</v>
      </c>
      <c r="Q302" s="204">
        <v>0</v>
      </c>
      <c r="R302" s="204">
        <v>0</v>
      </c>
      <c r="S302" s="239">
        <v>0</v>
      </c>
      <c r="T302" s="319" t="e">
        <v>#DIV/0!</v>
      </c>
      <c r="U302" s="239">
        <v>0</v>
      </c>
      <c r="V302" s="239">
        <v>0</v>
      </c>
      <c r="W302" s="239">
        <v>0</v>
      </c>
      <c r="X302" s="239">
        <v>0</v>
      </c>
      <c r="Y302" s="239">
        <v>0</v>
      </c>
      <c r="Z302" s="239">
        <v>0</v>
      </c>
    </row>
    <row r="303" spans="1:26" x14ac:dyDescent="0.3">
      <c r="A303" s="322" t="s">
        <v>718</v>
      </c>
      <c r="B303" s="204">
        <v>0</v>
      </c>
      <c r="C303" s="204">
        <v>0</v>
      </c>
      <c r="D303" s="204">
        <v>0</v>
      </c>
      <c r="E303" s="204">
        <v>0</v>
      </c>
      <c r="F303" s="204">
        <v>0</v>
      </c>
      <c r="G303" s="204">
        <v>0</v>
      </c>
      <c r="H303" s="204">
        <v>0</v>
      </c>
      <c r="I303" s="204">
        <v>0</v>
      </c>
      <c r="J303" s="204">
        <v>0</v>
      </c>
      <c r="K303" s="204">
        <v>0</v>
      </c>
      <c r="L303" s="204">
        <v>0</v>
      </c>
      <c r="M303" s="204">
        <v>0</v>
      </c>
      <c r="N303" s="204">
        <v>0</v>
      </c>
      <c r="O303" s="204">
        <v>0</v>
      </c>
      <c r="P303" s="204">
        <v>0</v>
      </c>
      <c r="Q303" s="204">
        <v>0</v>
      </c>
      <c r="R303" s="204">
        <v>0</v>
      </c>
      <c r="S303" s="239">
        <v>0</v>
      </c>
      <c r="T303" s="319" t="e">
        <v>#DIV/0!</v>
      </c>
      <c r="U303" s="239">
        <v>0</v>
      </c>
      <c r="V303" s="239">
        <v>0</v>
      </c>
      <c r="W303" s="239">
        <v>0</v>
      </c>
      <c r="X303" s="239">
        <v>0</v>
      </c>
      <c r="Y303" s="239">
        <v>0</v>
      </c>
      <c r="Z303" s="239">
        <v>0</v>
      </c>
    </row>
    <row r="304" spans="1:26" x14ac:dyDescent="0.3">
      <c r="A304" s="322" t="s">
        <v>719</v>
      </c>
      <c r="B304" s="204">
        <v>0</v>
      </c>
      <c r="C304" s="204">
        <v>0</v>
      </c>
      <c r="D304" s="204">
        <v>0</v>
      </c>
      <c r="E304" s="204">
        <v>0</v>
      </c>
      <c r="F304" s="204">
        <v>0</v>
      </c>
      <c r="G304" s="204">
        <v>0</v>
      </c>
      <c r="H304" s="204">
        <v>0</v>
      </c>
      <c r="I304" s="204">
        <v>0</v>
      </c>
      <c r="J304" s="204">
        <v>0</v>
      </c>
      <c r="K304" s="204">
        <v>0</v>
      </c>
      <c r="L304" s="204">
        <v>0</v>
      </c>
      <c r="M304" s="204">
        <v>0</v>
      </c>
      <c r="N304" s="204">
        <v>0</v>
      </c>
      <c r="O304" s="204">
        <v>0</v>
      </c>
      <c r="P304" s="204">
        <v>0</v>
      </c>
      <c r="Q304" s="204">
        <v>0</v>
      </c>
      <c r="R304" s="204">
        <v>0</v>
      </c>
      <c r="S304" s="239">
        <v>0</v>
      </c>
      <c r="T304" s="319" t="e">
        <v>#DIV/0!</v>
      </c>
      <c r="U304" s="239">
        <v>0</v>
      </c>
      <c r="V304" s="239">
        <v>0</v>
      </c>
      <c r="W304" s="239">
        <v>0</v>
      </c>
      <c r="X304" s="239">
        <v>0</v>
      </c>
      <c r="Y304" s="239">
        <v>0</v>
      </c>
      <c r="Z304" s="239">
        <v>0</v>
      </c>
    </row>
    <row r="305" spans="1:26" x14ac:dyDescent="0.3">
      <c r="A305" s="314" t="s">
        <v>720</v>
      </c>
      <c r="B305" s="320">
        <v>0</v>
      </c>
      <c r="C305" s="320">
        <v>0</v>
      </c>
      <c r="D305" s="320">
        <v>0</v>
      </c>
      <c r="E305" s="320">
        <v>0</v>
      </c>
      <c r="F305" s="320">
        <v>0</v>
      </c>
      <c r="G305" s="320">
        <v>0</v>
      </c>
      <c r="H305" s="320">
        <v>0</v>
      </c>
      <c r="I305" s="320">
        <v>0</v>
      </c>
      <c r="J305" s="320">
        <v>0</v>
      </c>
      <c r="K305" s="320">
        <v>0</v>
      </c>
      <c r="L305" s="320">
        <v>0</v>
      </c>
      <c r="M305" s="320">
        <v>0</v>
      </c>
      <c r="N305" s="320">
        <v>0</v>
      </c>
      <c r="O305" s="320">
        <v>0</v>
      </c>
      <c r="P305" s="320">
        <v>0</v>
      </c>
      <c r="Q305" s="320">
        <v>0</v>
      </c>
      <c r="R305" s="320">
        <v>0</v>
      </c>
      <c r="S305" s="316">
        <v>0</v>
      </c>
      <c r="T305" s="317" t="e">
        <v>#DIV/0!</v>
      </c>
      <c r="U305" s="316">
        <v>0</v>
      </c>
      <c r="V305" s="316">
        <v>0</v>
      </c>
      <c r="W305" s="316">
        <v>0</v>
      </c>
      <c r="X305" s="316">
        <v>0</v>
      </c>
      <c r="Y305" s="316">
        <v>0</v>
      </c>
      <c r="Z305" s="316">
        <v>0</v>
      </c>
    </row>
    <row r="306" spans="1:26" x14ac:dyDescent="0.3">
      <c r="A306" s="330" t="s">
        <v>1105</v>
      </c>
      <c r="B306" s="331">
        <v>50880</v>
      </c>
      <c r="C306" s="331">
        <v>60329</v>
      </c>
      <c r="D306" s="331">
        <v>60329</v>
      </c>
      <c r="E306" s="331">
        <v>54781</v>
      </c>
      <c r="F306" s="331">
        <v>54781</v>
      </c>
      <c r="G306" s="331">
        <v>0</v>
      </c>
      <c r="H306" s="331">
        <v>0</v>
      </c>
      <c r="I306" s="331">
        <v>0</v>
      </c>
      <c r="J306" s="331">
        <v>5289</v>
      </c>
      <c r="K306" s="331">
        <v>0</v>
      </c>
      <c r="L306" s="331">
        <v>0</v>
      </c>
      <c r="M306" s="331">
        <v>0</v>
      </c>
      <c r="N306" s="331">
        <v>49492</v>
      </c>
      <c r="O306" s="331">
        <v>-1528</v>
      </c>
      <c r="P306" s="331">
        <v>0</v>
      </c>
      <c r="Q306" s="331">
        <v>0</v>
      </c>
      <c r="R306" s="331">
        <v>0</v>
      </c>
      <c r="S306" s="332">
        <v>53253</v>
      </c>
      <c r="T306" s="333">
        <v>0.88270980788675435</v>
      </c>
      <c r="U306" s="332">
        <v>7076</v>
      </c>
      <c r="V306" s="332">
        <v>0</v>
      </c>
      <c r="W306" s="332">
        <v>5548</v>
      </c>
      <c r="X306" s="332">
        <v>5548</v>
      </c>
      <c r="Y306" s="332">
        <v>0</v>
      </c>
      <c r="Z306" s="332">
        <v>1528</v>
      </c>
    </row>
    <row r="307" spans="1:26" x14ac:dyDescent="0.3">
      <c r="A307" s="334" t="s">
        <v>74</v>
      </c>
      <c r="B307" s="335">
        <v>50880</v>
      </c>
      <c r="C307" s="335">
        <v>60329</v>
      </c>
      <c r="D307" s="335">
        <v>60329</v>
      </c>
      <c r="E307" s="335">
        <v>54781</v>
      </c>
      <c r="F307" s="335">
        <v>54781</v>
      </c>
      <c r="G307" s="335">
        <v>0</v>
      </c>
      <c r="H307" s="335">
        <v>0</v>
      </c>
      <c r="I307" s="335">
        <v>0</v>
      </c>
      <c r="J307" s="335">
        <v>5289</v>
      </c>
      <c r="K307" s="335">
        <v>0</v>
      </c>
      <c r="L307" s="335">
        <v>0</v>
      </c>
      <c r="M307" s="335">
        <v>0</v>
      </c>
      <c r="N307" s="335">
        <v>49492</v>
      </c>
      <c r="O307" s="335">
        <v>-1528</v>
      </c>
      <c r="P307" s="335">
        <v>0</v>
      </c>
      <c r="Q307" s="335">
        <v>0</v>
      </c>
      <c r="R307" s="335">
        <v>0</v>
      </c>
      <c r="S307" s="336">
        <v>53253</v>
      </c>
      <c r="T307" s="337">
        <v>0.88270980788675435</v>
      </c>
      <c r="U307" s="336">
        <v>7076</v>
      </c>
      <c r="V307" s="336">
        <v>0</v>
      </c>
      <c r="W307" s="336">
        <v>5548</v>
      </c>
      <c r="X307" s="336">
        <v>5548</v>
      </c>
      <c r="Y307" s="336">
        <v>0</v>
      </c>
      <c r="Z307" s="336">
        <v>1528</v>
      </c>
    </row>
  </sheetData>
  <sheetProtection formatCells="0" formatColumns="0" formatRows="0"/>
  <mergeCells count="26">
    <mergeCell ref="A2:Z2"/>
    <mergeCell ref="A3:Z3"/>
    <mergeCell ref="A4:Z4"/>
    <mergeCell ref="N10:N11"/>
    <mergeCell ref="A7:B7"/>
    <mergeCell ref="A9:Z9"/>
    <mergeCell ref="A10:A12"/>
    <mergeCell ref="B10:B11"/>
    <mergeCell ref="C10:C11"/>
    <mergeCell ref="G10:G11"/>
    <mergeCell ref="H10:H11"/>
    <mergeCell ref="I10:I11"/>
    <mergeCell ref="J10:J11"/>
    <mergeCell ref="K10:K11"/>
    <mergeCell ref="L10:L11"/>
    <mergeCell ref="M10:M11"/>
    <mergeCell ref="W10:W11"/>
    <mergeCell ref="X10:X11"/>
    <mergeCell ref="Y10:Y11"/>
    <mergeCell ref="Z10:Z11"/>
    <mergeCell ref="O10:O11"/>
    <mergeCell ref="P10:P11"/>
    <mergeCell ref="Q10:Q11"/>
    <mergeCell ref="R10:R11"/>
    <mergeCell ref="U10:U11"/>
    <mergeCell ref="V10:V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E4ACB-7C0B-406E-9BB4-66CDC309E828}">
  <sheetPr>
    <tabColor theme="5" tint="0.39997558519241921"/>
  </sheetPr>
  <dimension ref="A1:Z307"/>
  <sheetViews>
    <sheetView zoomScale="80" zoomScaleNormal="80" workbookViewId="0">
      <pane ySplit="12" topLeftCell="A271" activePane="bottomLeft" state="frozen"/>
      <selection pane="bottomLeft" activeCell="A6" sqref="A6:B6"/>
    </sheetView>
  </sheetViews>
  <sheetFormatPr defaultColWidth="8.7265625" defaultRowHeight="12" x14ac:dyDescent="0.3"/>
  <cols>
    <col min="1" max="1" width="60.1796875" style="313" customWidth="1"/>
    <col min="2" max="2" width="17.453125" style="313" customWidth="1"/>
    <col min="3" max="3" width="18.453125" style="313" customWidth="1"/>
    <col min="4" max="4" width="19.81640625" style="313" customWidth="1"/>
    <col min="5" max="5" width="16.453125" style="313" customWidth="1"/>
    <col min="6" max="6" width="15.1796875" style="313" customWidth="1"/>
    <col min="7" max="7" width="12.26953125" style="313" customWidth="1"/>
    <col min="8" max="11" width="12.7265625" style="313" bestFit="1" customWidth="1"/>
    <col min="12" max="13" width="12.54296875" style="313" customWidth="1"/>
    <col min="14" max="14" width="12.7265625" style="313" customWidth="1"/>
    <col min="15" max="16" width="12.81640625" style="313" customWidth="1"/>
    <col min="17" max="17" width="13.81640625" style="313" customWidth="1"/>
    <col min="18" max="18" width="12.54296875" style="313" customWidth="1"/>
    <col min="19" max="19" width="15.7265625" style="313" customWidth="1"/>
    <col min="20" max="20" width="10.54296875" style="313" customWidth="1"/>
    <col min="21" max="21" width="13.81640625" style="313" customWidth="1"/>
    <col min="22" max="22" width="18" style="313" customWidth="1"/>
    <col min="23" max="23" width="12.453125" style="313" customWidth="1"/>
    <col min="24" max="24" width="13.54296875" style="313" customWidth="1"/>
    <col min="25" max="25" width="11.81640625" style="313" customWidth="1"/>
    <col min="26" max="26" width="14.54296875" style="313" customWidth="1"/>
    <col min="27" max="16384" width="8.7265625" style="313"/>
  </cols>
  <sheetData>
    <row r="1" spans="1:26" s="215" customFormat="1" x14ac:dyDescent="0.25">
      <c r="A1" s="6"/>
      <c r="B1" s="6"/>
      <c r="C1" s="7"/>
    </row>
    <row r="2" spans="1:26" s="215" customFormat="1" ht="12" customHeight="1" x14ac:dyDescent="0.25">
      <c r="A2" s="420" t="s">
        <v>0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</row>
    <row r="3" spans="1:26" s="215" customFormat="1" ht="15.65" customHeight="1" x14ac:dyDescent="0.25">
      <c r="A3" s="420" t="s">
        <v>1115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</row>
    <row r="4" spans="1:26" s="215" customFormat="1" ht="15.5" x14ac:dyDescent="0.25">
      <c r="A4" s="421">
        <v>2024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</row>
    <row r="5" spans="1:26" s="215" customFormat="1" ht="14.5" x14ac:dyDescent="0.25">
      <c r="A5" s="302" t="s">
        <v>1116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15" customFormat="1" ht="14.5" x14ac:dyDescent="0.25">
      <c r="A6" s="425" t="s">
        <v>1131</v>
      </c>
      <c r="B6" s="425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215" customFormat="1" ht="15.65" customHeight="1" x14ac:dyDescent="0.25">
      <c r="A7" s="349" t="s">
        <v>1132</v>
      </c>
      <c r="B7" s="349"/>
      <c r="C7" s="349"/>
      <c r="D7" s="347"/>
      <c r="E7" s="347"/>
      <c r="F7" s="347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303"/>
      <c r="X7" s="303"/>
      <c r="Y7" s="303"/>
      <c r="Z7" s="303"/>
    </row>
    <row r="8" spans="1:26" s="215" customForma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304" t="s">
        <v>1</v>
      </c>
    </row>
    <row r="9" spans="1:26" s="215" customFormat="1" x14ac:dyDescent="0.25">
      <c r="A9" s="423" t="s">
        <v>34</v>
      </c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</row>
    <row r="10" spans="1:26" s="215" customFormat="1" ht="24" x14ac:dyDescent="0.25">
      <c r="A10" s="423" t="s">
        <v>1133</v>
      </c>
      <c r="B10" s="423" t="s">
        <v>2</v>
      </c>
      <c r="C10" s="423" t="s">
        <v>3</v>
      </c>
      <c r="D10" s="305" t="s">
        <v>57</v>
      </c>
      <c r="E10" s="305" t="s">
        <v>30</v>
      </c>
      <c r="F10" s="305" t="s">
        <v>58</v>
      </c>
      <c r="G10" s="419" t="s">
        <v>5</v>
      </c>
      <c r="H10" s="419" t="s">
        <v>6</v>
      </c>
      <c r="I10" s="419" t="s">
        <v>7</v>
      </c>
      <c r="J10" s="419" t="s">
        <v>8</v>
      </c>
      <c r="K10" s="419" t="s">
        <v>9</v>
      </c>
      <c r="L10" s="419" t="s">
        <v>10</v>
      </c>
      <c r="M10" s="419" t="s">
        <v>11</v>
      </c>
      <c r="N10" s="419" t="s">
        <v>12</v>
      </c>
      <c r="O10" s="419" t="s">
        <v>13</v>
      </c>
      <c r="P10" s="419" t="s">
        <v>14</v>
      </c>
      <c r="Q10" s="419" t="s">
        <v>15</v>
      </c>
      <c r="R10" s="419" t="s">
        <v>16</v>
      </c>
      <c r="S10" s="305" t="s">
        <v>17</v>
      </c>
      <c r="T10" s="305" t="s">
        <v>18</v>
      </c>
      <c r="U10" s="419" t="s">
        <v>59</v>
      </c>
      <c r="V10" s="419" t="s">
        <v>60</v>
      </c>
      <c r="W10" s="419" t="s">
        <v>32</v>
      </c>
      <c r="X10" s="419" t="s">
        <v>31</v>
      </c>
      <c r="Y10" s="419" t="s">
        <v>61</v>
      </c>
      <c r="Z10" s="419" t="s">
        <v>62</v>
      </c>
    </row>
    <row r="11" spans="1:26" s="215" customFormat="1" ht="24" x14ac:dyDescent="0.25">
      <c r="A11" s="423"/>
      <c r="B11" s="423"/>
      <c r="C11" s="423"/>
      <c r="D11" s="306" t="s">
        <v>1145</v>
      </c>
      <c r="E11" s="306" t="s">
        <v>1145</v>
      </c>
      <c r="F11" s="306" t="s">
        <v>1145</v>
      </c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306" t="s">
        <v>1145</v>
      </c>
      <c r="T11" s="306" t="s">
        <v>1145</v>
      </c>
      <c r="U11" s="419"/>
      <c r="V11" s="419"/>
      <c r="W11" s="419"/>
      <c r="X11" s="419"/>
      <c r="Y11" s="419"/>
      <c r="Z11" s="419"/>
    </row>
    <row r="12" spans="1:26" s="215" customFormat="1" x14ac:dyDescent="0.25">
      <c r="A12" s="423"/>
      <c r="B12" s="307" t="s">
        <v>20</v>
      </c>
      <c r="C12" s="307" t="s">
        <v>21</v>
      </c>
      <c r="D12" s="307" t="s">
        <v>22</v>
      </c>
      <c r="E12" s="307" t="s">
        <v>23</v>
      </c>
      <c r="F12" s="307" t="s">
        <v>24</v>
      </c>
      <c r="G12" s="307" t="s">
        <v>63</v>
      </c>
      <c r="H12" s="307" t="s">
        <v>63</v>
      </c>
      <c r="I12" s="307" t="s">
        <v>63</v>
      </c>
      <c r="J12" s="307" t="s">
        <v>63</v>
      </c>
      <c r="K12" s="307" t="s">
        <v>63</v>
      </c>
      <c r="L12" s="307" t="s">
        <v>63</v>
      </c>
      <c r="M12" s="307" t="s">
        <v>63</v>
      </c>
      <c r="N12" s="307" t="s">
        <v>63</v>
      </c>
      <c r="O12" s="307" t="s">
        <v>63</v>
      </c>
      <c r="P12" s="307" t="s">
        <v>63</v>
      </c>
      <c r="Q12" s="307" t="s">
        <v>63</v>
      </c>
      <c r="R12" s="307" t="s">
        <v>63</v>
      </c>
      <c r="S12" s="307" t="s">
        <v>64</v>
      </c>
      <c r="T12" s="307" t="s">
        <v>65</v>
      </c>
      <c r="U12" s="307" t="s">
        <v>66</v>
      </c>
      <c r="V12" s="307" t="s">
        <v>67</v>
      </c>
      <c r="W12" s="307" t="s">
        <v>68</v>
      </c>
      <c r="X12" s="307" t="s">
        <v>69</v>
      </c>
      <c r="Y12" s="307" t="s">
        <v>70</v>
      </c>
      <c r="Z12" s="307" t="s">
        <v>71</v>
      </c>
    </row>
    <row r="13" spans="1:26" x14ac:dyDescent="0.3">
      <c r="A13" s="308" t="s">
        <v>428</v>
      </c>
      <c r="B13" s="309">
        <v>0</v>
      </c>
      <c r="C13" s="309">
        <v>0</v>
      </c>
      <c r="D13" s="309">
        <v>0</v>
      </c>
      <c r="E13" s="309">
        <v>0</v>
      </c>
      <c r="F13" s="309">
        <v>0</v>
      </c>
      <c r="G13" s="309">
        <v>0</v>
      </c>
      <c r="H13" s="309">
        <v>0</v>
      </c>
      <c r="I13" s="309">
        <v>0</v>
      </c>
      <c r="J13" s="309">
        <v>0</v>
      </c>
      <c r="K13" s="309">
        <v>0</v>
      </c>
      <c r="L13" s="309">
        <v>0</v>
      </c>
      <c r="M13" s="309">
        <v>0</v>
      </c>
      <c r="N13" s="309">
        <v>0</v>
      </c>
      <c r="O13" s="309">
        <v>0</v>
      </c>
      <c r="P13" s="309">
        <v>0</v>
      </c>
      <c r="Q13" s="309">
        <v>0</v>
      </c>
      <c r="R13" s="309">
        <v>0</v>
      </c>
      <c r="S13" s="310">
        <v>0</v>
      </c>
      <c r="T13" s="311" t="e">
        <v>#DIV/0!</v>
      </c>
      <c r="U13" s="310">
        <v>0</v>
      </c>
      <c r="V13" s="310">
        <v>0</v>
      </c>
      <c r="W13" s="310">
        <v>0</v>
      </c>
      <c r="X13" s="310">
        <v>0</v>
      </c>
      <c r="Y13" s="310">
        <v>0</v>
      </c>
      <c r="Z13" s="310">
        <v>0</v>
      </c>
    </row>
    <row r="14" spans="1:26" x14ac:dyDescent="0.3">
      <c r="A14" s="314" t="s">
        <v>429</v>
      </c>
      <c r="B14" s="315">
        <v>0</v>
      </c>
      <c r="C14" s="315">
        <v>0</v>
      </c>
      <c r="D14" s="315">
        <v>0</v>
      </c>
      <c r="E14" s="315">
        <v>0</v>
      </c>
      <c r="F14" s="315">
        <v>0</v>
      </c>
      <c r="G14" s="315">
        <v>0</v>
      </c>
      <c r="H14" s="315">
        <v>0</v>
      </c>
      <c r="I14" s="315">
        <v>0</v>
      </c>
      <c r="J14" s="315">
        <v>0</v>
      </c>
      <c r="K14" s="315">
        <v>0</v>
      </c>
      <c r="L14" s="315">
        <v>0</v>
      </c>
      <c r="M14" s="315">
        <v>0</v>
      </c>
      <c r="N14" s="315">
        <v>0</v>
      </c>
      <c r="O14" s="315">
        <v>0</v>
      </c>
      <c r="P14" s="315">
        <v>0</v>
      </c>
      <c r="Q14" s="315">
        <v>0</v>
      </c>
      <c r="R14" s="315">
        <v>0</v>
      </c>
      <c r="S14" s="316">
        <v>0</v>
      </c>
      <c r="T14" s="317" t="e">
        <v>#DIV/0!</v>
      </c>
      <c r="U14" s="316">
        <v>0</v>
      </c>
      <c r="V14" s="316">
        <v>0</v>
      </c>
      <c r="W14" s="316">
        <v>0</v>
      </c>
      <c r="X14" s="316">
        <v>0</v>
      </c>
      <c r="Y14" s="316">
        <v>0</v>
      </c>
      <c r="Z14" s="316">
        <v>0</v>
      </c>
    </row>
    <row r="15" spans="1:26" x14ac:dyDescent="0.3">
      <c r="A15" s="318" t="s">
        <v>430</v>
      </c>
      <c r="B15" s="204">
        <v>0</v>
      </c>
      <c r="C15" s="204">
        <v>0</v>
      </c>
      <c r="D15" s="204">
        <v>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  <c r="Q15" s="204">
        <v>0</v>
      </c>
      <c r="R15" s="204">
        <v>0</v>
      </c>
      <c r="S15" s="239">
        <v>0</v>
      </c>
      <c r="T15" s="319" t="e">
        <v>#DIV/0!</v>
      </c>
      <c r="U15" s="239">
        <v>0</v>
      </c>
      <c r="V15" s="239">
        <v>0</v>
      </c>
      <c r="W15" s="239">
        <v>0</v>
      </c>
      <c r="X15" s="239">
        <v>0</v>
      </c>
      <c r="Y15" s="239">
        <v>0</v>
      </c>
      <c r="Z15" s="239">
        <v>0</v>
      </c>
    </row>
    <row r="16" spans="1:26" x14ac:dyDescent="0.3">
      <c r="A16" s="318" t="s">
        <v>431</v>
      </c>
      <c r="B16" s="204">
        <v>0</v>
      </c>
      <c r="C16" s="204">
        <v>0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0</v>
      </c>
      <c r="L16" s="204">
        <v>0</v>
      </c>
      <c r="M16" s="204">
        <v>0</v>
      </c>
      <c r="N16" s="204">
        <v>0</v>
      </c>
      <c r="O16" s="204">
        <v>0</v>
      </c>
      <c r="P16" s="204">
        <v>0</v>
      </c>
      <c r="Q16" s="204">
        <v>0</v>
      </c>
      <c r="R16" s="204">
        <v>0</v>
      </c>
      <c r="S16" s="239">
        <v>0</v>
      </c>
      <c r="T16" s="319" t="e">
        <v>#DIV/0!</v>
      </c>
      <c r="U16" s="239">
        <v>0</v>
      </c>
      <c r="V16" s="239">
        <v>0</v>
      </c>
      <c r="W16" s="239">
        <v>0</v>
      </c>
      <c r="X16" s="239">
        <v>0</v>
      </c>
      <c r="Y16" s="239">
        <v>0</v>
      </c>
      <c r="Z16" s="239">
        <v>0</v>
      </c>
    </row>
    <row r="17" spans="1:26" x14ac:dyDescent="0.3">
      <c r="A17" s="318" t="s">
        <v>432</v>
      </c>
      <c r="B17" s="204">
        <v>0</v>
      </c>
      <c r="C17" s="204">
        <v>0</v>
      </c>
      <c r="D17" s="204">
        <v>0</v>
      </c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0</v>
      </c>
      <c r="L17" s="204">
        <v>0</v>
      </c>
      <c r="M17" s="204">
        <v>0</v>
      </c>
      <c r="N17" s="204">
        <v>0</v>
      </c>
      <c r="O17" s="204">
        <v>0</v>
      </c>
      <c r="P17" s="204">
        <v>0</v>
      </c>
      <c r="Q17" s="204">
        <v>0</v>
      </c>
      <c r="R17" s="204">
        <v>0</v>
      </c>
      <c r="S17" s="239">
        <v>0</v>
      </c>
      <c r="T17" s="319" t="e">
        <v>#DIV/0!</v>
      </c>
      <c r="U17" s="239">
        <v>0</v>
      </c>
      <c r="V17" s="239">
        <v>0</v>
      </c>
      <c r="W17" s="239">
        <v>0</v>
      </c>
      <c r="X17" s="239">
        <v>0</v>
      </c>
      <c r="Y17" s="239">
        <v>0</v>
      </c>
      <c r="Z17" s="239">
        <v>0</v>
      </c>
    </row>
    <row r="18" spans="1:26" x14ac:dyDescent="0.3">
      <c r="A18" s="318" t="s">
        <v>433</v>
      </c>
      <c r="B18" s="204">
        <v>0</v>
      </c>
      <c r="C18" s="204">
        <v>0</v>
      </c>
      <c r="D18" s="204">
        <v>0</v>
      </c>
      <c r="E18" s="204">
        <v>0</v>
      </c>
      <c r="F18" s="204">
        <v>0</v>
      </c>
      <c r="G18" s="204">
        <v>0</v>
      </c>
      <c r="H18" s="204">
        <v>0</v>
      </c>
      <c r="I18" s="204">
        <v>0</v>
      </c>
      <c r="J18" s="204">
        <v>0</v>
      </c>
      <c r="K18" s="204">
        <v>0</v>
      </c>
      <c r="L18" s="204">
        <v>0</v>
      </c>
      <c r="M18" s="204">
        <v>0</v>
      </c>
      <c r="N18" s="204">
        <v>0</v>
      </c>
      <c r="O18" s="204">
        <v>0</v>
      </c>
      <c r="P18" s="204">
        <v>0</v>
      </c>
      <c r="Q18" s="204">
        <v>0</v>
      </c>
      <c r="R18" s="204">
        <v>0</v>
      </c>
      <c r="S18" s="239">
        <v>0</v>
      </c>
      <c r="T18" s="319" t="e">
        <v>#DIV/0!</v>
      </c>
      <c r="U18" s="239">
        <v>0</v>
      </c>
      <c r="V18" s="239">
        <v>0</v>
      </c>
      <c r="W18" s="239">
        <v>0</v>
      </c>
      <c r="X18" s="239">
        <v>0</v>
      </c>
      <c r="Y18" s="239">
        <v>0</v>
      </c>
      <c r="Z18" s="239">
        <v>0</v>
      </c>
    </row>
    <row r="19" spans="1:26" x14ac:dyDescent="0.3">
      <c r="A19" s="318" t="s">
        <v>434</v>
      </c>
      <c r="B19" s="204">
        <v>0</v>
      </c>
      <c r="C19" s="204">
        <v>0</v>
      </c>
      <c r="D19" s="204">
        <v>0</v>
      </c>
      <c r="E19" s="204">
        <v>0</v>
      </c>
      <c r="F19" s="204">
        <v>0</v>
      </c>
      <c r="G19" s="204">
        <v>0</v>
      </c>
      <c r="H19" s="204">
        <v>0</v>
      </c>
      <c r="I19" s="204">
        <v>0</v>
      </c>
      <c r="J19" s="204">
        <v>0</v>
      </c>
      <c r="K19" s="204">
        <v>0</v>
      </c>
      <c r="L19" s="204">
        <v>0</v>
      </c>
      <c r="M19" s="204">
        <v>0</v>
      </c>
      <c r="N19" s="204">
        <v>0</v>
      </c>
      <c r="O19" s="204">
        <v>0</v>
      </c>
      <c r="P19" s="204">
        <v>0</v>
      </c>
      <c r="Q19" s="204">
        <v>0</v>
      </c>
      <c r="R19" s="204">
        <v>0</v>
      </c>
      <c r="S19" s="239">
        <v>0</v>
      </c>
      <c r="T19" s="319" t="e">
        <v>#DIV/0!</v>
      </c>
      <c r="U19" s="239">
        <v>0</v>
      </c>
      <c r="V19" s="239">
        <v>0</v>
      </c>
      <c r="W19" s="239">
        <v>0</v>
      </c>
      <c r="X19" s="239">
        <v>0</v>
      </c>
      <c r="Y19" s="239">
        <v>0</v>
      </c>
      <c r="Z19" s="239">
        <v>0</v>
      </c>
    </row>
    <row r="20" spans="1:26" x14ac:dyDescent="0.3">
      <c r="A20" s="318" t="s">
        <v>435</v>
      </c>
      <c r="B20" s="204">
        <v>0</v>
      </c>
      <c r="C20" s="204">
        <v>0</v>
      </c>
      <c r="D20" s="204">
        <v>0</v>
      </c>
      <c r="E20" s="204">
        <v>0</v>
      </c>
      <c r="F20" s="204">
        <v>0</v>
      </c>
      <c r="G20" s="204">
        <v>0</v>
      </c>
      <c r="H20" s="204">
        <v>0</v>
      </c>
      <c r="I20" s="204">
        <v>0</v>
      </c>
      <c r="J20" s="204">
        <v>0</v>
      </c>
      <c r="K20" s="204">
        <v>0</v>
      </c>
      <c r="L20" s="204">
        <v>0</v>
      </c>
      <c r="M20" s="204">
        <v>0</v>
      </c>
      <c r="N20" s="204">
        <v>0</v>
      </c>
      <c r="O20" s="204">
        <v>0</v>
      </c>
      <c r="P20" s="204">
        <v>0</v>
      </c>
      <c r="Q20" s="204">
        <v>0</v>
      </c>
      <c r="R20" s="204">
        <v>0</v>
      </c>
      <c r="S20" s="239">
        <v>0</v>
      </c>
      <c r="T20" s="319" t="e">
        <v>#DIV/0!</v>
      </c>
      <c r="U20" s="239">
        <v>0</v>
      </c>
      <c r="V20" s="239">
        <v>0</v>
      </c>
      <c r="W20" s="239">
        <v>0</v>
      </c>
      <c r="X20" s="239">
        <v>0</v>
      </c>
      <c r="Y20" s="239">
        <v>0</v>
      </c>
      <c r="Z20" s="239">
        <v>0</v>
      </c>
    </row>
    <row r="21" spans="1:26" x14ac:dyDescent="0.3">
      <c r="A21" s="318" t="s">
        <v>436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0</v>
      </c>
      <c r="L21" s="204">
        <v>0</v>
      </c>
      <c r="M21" s="204">
        <v>0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39">
        <v>0</v>
      </c>
      <c r="T21" s="319" t="e">
        <v>#DIV/0!</v>
      </c>
      <c r="U21" s="239">
        <v>0</v>
      </c>
      <c r="V21" s="239">
        <v>0</v>
      </c>
      <c r="W21" s="239">
        <v>0</v>
      </c>
      <c r="X21" s="239">
        <v>0</v>
      </c>
      <c r="Y21" s="239">
        <v>0</v>
      </c>
      <c r="Z21" s="239">
        <v>0</v>
      </c>
    </row>
    <row r="22" spans="1:26" x14ac:dyDescent="0.3">
      <c r="A22" s="318" t="s">
        <v>437</v>
      </c>
      <c r="B22" s="204">
        <v>0</v>
      </c>
      <c r="C22" s="204">
        <v>0</v>
      </c>
      <c r="D22" s="204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4">
        <v>0</v>
      </c>
      <c r="L22" s="204">
        <v>0</v>
      </c>
      <c r="M22" s="204">
        <v>0</v>
      </c>
      <c r="N22" s="204">
        <v>0</v>
      </c>
      <c r="O22" s="204">
        <v>0</v>
      </c>
      <c r="P22" s="204">
        <v>0</v>
      </c>
      <c r="Q22" s="204">
        <v>0</v>
      </c>
      <c r="R22" s="204">
        <v>0</v>
      </c>
      <c r="S22" s="239">
        <v>0</v>
      </c>
      <c r="T22" s="319" t="e">
        <v>#DIV/0!</v>
      </c>
      <c r="U22" s="239">
        <v>0</v>
      </c>
      <c r="V22" s="239">
        <v>0</v>
      </c>
      <c r="W22" s="239">
        <v>0</v>
      </c>
      <c r="X22" s="239">
        <v>0</v>
      </c>
      <c r="Y22" s="239">
        <v>0</v>
      </c>
      <c r="Z22" s="239">
        <v>0</v>
      </c>
    </row>
    <row r="23" spans="1:26" x14ac:dyDescent="0.3">
      <c r="A23" s="318" t="s">
        <v>438</v>
      </c>
      <c r="B23" s="204">
        <v>0</v>
      </c>
      <c r="C23" s="204">
        <v>0</v>
      </c>
      <c r="D23" s="204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4">
        <v>0</v>
      </c>
      <c r="L23" s="204">
        <v>0</v>
      </c>
      <c r="M23" s="204">
        <v>0</v>
      </c>
      <c r="N23" s="204">
        <v>0</v>
      </c>
      <c r="O23" s="204">
        <v>0</v>
      </c>
      <c r="P23" s="204">
        <v>0</v>
      </c>
      <c r="Q23" s="204">
        <v>0</v>
      </c>
      <c r="R23" s="204">
        <v>0</v>
      </c>
      <c r="S23" s="239">
        <v>0</v>
      </c>
      <c r="T23" s="319" t="e">
        <v>#DIV/0!</v>
      </c>
      <c r="U23" s="239">
        <v>0</v>
      </c>
      <c r="V23" s="239">
        <v>0</v>
      </c>
      <c r="W23" s="239">
        <v>0</v>
      </c>
      <c r="X23" s="239">
        <v>0</v>
      </c>
      <c r="Y23" s="239">
        <v>0</v>
      </c>
      <c r="Z23" s="239">
        <v>0</v>
      </c>
    </row>
    <row r="24" spans="1:26" x14ac:dyDescent="0.3">
      <c r="A24" s="318" t="s">
        <v>439</v>
      </c>
      <c r="B24" s="204">
        <v>0</v>
      </c>
      <c r="C24" s="204">
        <v>0</v>
      </c>
      <c r="D24" s="204">
        <v>0</v>
      </c>
      <c r="E24" s="204">
        <v>0</v>
      </c>
      <c r="F24" s="204">
        <v>0</v>
      </c>
      <c r="G24" s="204">
        <v>0</v>
      </c>
      <c r="H24" s="204">
        <v>0</v>
      </c>
      <c r="I24" s="204">
        <v>0</v>
      </c>
      <c r="J24" s="204">
        <v>0</v>
      </c>
      <c r="K24" s="204">
        <v>0</v>
      </c>
      <c r="L24" s="204">
        <v>0</v>
      </c>
      <c r="M24" s="204">
        <v>0</v>
      </c>
      <c r="N24" s="204">
        <v>0</v>
      </c>
      <c r="O24" s="204">
        <v>0</v>
      </c>
      <c r="P24" s="204">
        <v>0</v>
      </c>
      <c r="Q24" s="204">
        <v>0</v>
      </c>
      <c r="R24" s="204">
        <v>0</v>
      </c>
      <c r="S24" s="239">
        <v>0</v>
      </c>
      <c r="T24" s="319" t="e">
        <v>#DIV/0!</v>
      </c>
      <c r="U24" s="239">
        <v>0</v>
      </c>
      <c r="V24" s="239">
        <v>0</v>
      </c>
      <c r="W24" s="239">
        <v>0</v>
      </c>
      <c r="X24" s="239">
        <v>0</v>
      </c>
      <c r="Y24" s="239">
        <v>0</v>
      </c>
      <c r="Z24" s="239">
        <v>0</v>
      </c>
    </row>
    <row r="25" spans="1:26" x14ac:dyDescent="0.3">
      <c r="A25" s="318" t="s">
        <v>440</v>
      </c>
      <c r="B25" s="204">
        <v>0</v>
      </c>
      <c r="C25" s="204">
        <v>0</v>
      </c>
      <c r="D25" s="204">
        <v>0</v>
      </c>
      <c r="E25" s="204">
        <v>0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0</v>
      </c>
      <c r="L25" s="204">
        <v>0</v>
      </c>
      <c r="M25" s="204">
        <v>0</v>
      </c>
      <c r="N25" s="204">
        <v>0</v>
      </c>
      <c r="O25" s="204">
        <v>0</v>
      </c>
      <c r="P25" s="204">
        <v>0</v>
      </c>
      <c r="Q25" s="204">
        <v>0</v>
      </c>
      <c r="R25" s="204">
        <v>0</v>
      </c>
      <c r="S25" s="239">
        <v>0</v>
      </c>
      <c r="T25" s="319" t="e">
        <v>#DIV/0!</v>
      </c>
      <c r="U25" s="239">
        <v>0</v>
      </c>
      <c r="V25" s="239">
        <v>0</v>
      </c>
      <c r="W25" s="239">
        <v>0</v>
      </c>
      <c r="X25" s="239">
        <v>0</v>
      </c>
      <c r="Y25" s="239">
        <v>0</v>
      </c>
      <c r="Z25" s="239">
        <v>0</v>
      </c>
    </row>
    <row r="26" spans="1:26" x14ac:dyDescent="0.3">
      <c r="A26" s="318" t="s">
        <v>441</v>
      </c>
      <c r="B26" s="204">
        <v>0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04">
        <v>0</v>
      </c>
      <c r="I26" s="204">
        <v>0</v>
      </c>
      <c r="J26" s="204">
        <v>0</v>
      </c>
      <c r="K26" s="204">
        <v>0</v>
      </c>
      <c r="L26" s="204">
        <v>0</v>
      </c>
      <c r="M26" s="204">
        <v>0</v>
      </c>
      <c r="N26" s="204">
        <v>0</v>
      </c>
      <c r="O26" s="204">
        <v>0</v>
      </c>
      <c r="P26" s="204">
        <v>0</v>
      </c>
      <c r="Q26" s="204">
        <v>0</v>
      </c>
      <c r="R26" s="204">
        <v>0</v>
      </c>
      <c r="S26" s="239">
        <v>0</v>
      </c>
      <c r="T26" s="319" t="e">
        <v>#DIV/0!</v>
      </c>
      <c r="U26" s="239">
        <v>0</v>
      </c>
      <c r="V26" s="239">
        <v>0</v>
      </c>
      <c r="W26" s="239">
        <v>0</v>
      </c>
      <c r="X26" s="239">
        <v>0</v>
      </c>
      <c r="Y26" s="239">
        <v>0</v>
      </c>
      <c r="Z26" s="239">
        <v>0</v>
      </c>
    </row>
    <row r="27" spans="1:26" x14ac:dyDescent="0.3">
      <c r="A27" s="314" t="s">
        <v>442</v>
      </c>
      <c r="B27" s="315">
        <v>0</v>
      </c>
      <c r="C27" s="315">
        <v>0</v>
      </c>
      <c r="D27" s="315">
        <v>0</v>
      </c>
      <c r="E27" s="315">
        <v>0</v>
      </c>
      <c r="F27" s="315">
        <v>0</v>
      </c>
      <c r="G27" s="315">
        <v>0</v>
      </c>
      <c r="H27" s="315">
        <v>0</v>
      </c>
      <c r="I27" s="315">
        <v>0</v>
      </c>
      <c r="J27" s="315">
        <v>0</v>
      </c>
      <c r="K27" s="315">
        <v>0</v>
      </c>
      <c r="L27" s="315">
        <v>0</v>
      </c>
      <c r="M27" s="315">
        <v>0</v>
      </c>
      <c r="N27" s="315">
        <v>0</v>
      </c>
      <c r="O27" s="315">
        <v>0</v>
      </c>
      <c r="P27" s="315">
        <v>0</v>
      </c>
      <c r="Q27" s="315">
        <v>0</v>
      </c>
      <c r="R27" s="315">
        <v>0</v>
      </c>
      <c r="S27" s="316">
        <v>0</v>
      </c>
      <c r="T27" s="317" t="e">
        <v>#DIV/0!</v>
      </c>
      <c r="U27" s="316">
        <v>0</v>
      </c>
      <c r="V27" s="316">
        <v>0</v>
      </c>
      <c r="W27" s="316">
        <v>0</v>
      </c>
      <c r="X27" s="316">
        <v>0</v>
      </c>
      <c r="Y27" s="316">
        <v>0</v>
      </c>
      <c r="Z27" s="316">
        <v>0</v>
      </c>
    </row>
    <row r="28" spans="1:26" x14ac:dyDescent="0.3">
      <c r="A28" s="318" t="s">
        <v>443</v>
      </c>
      <c r="B28" s="204">
        <v>0</v>
      </c>
      <c r="C28" s="204">
        <v>0</v>
      </c>
      <c r="D28" s="204">
        <v>0</v>
      </c>
      <c r="E28" s="204">
        <v>0</v>
      </c>
      <c r="F28" s="204">
        <v>0</v>
      </c>
      <c r="G28" s="204">
        <v>0</v>
      </c>
      <c r="H28" s="204">
        <v>0</v>
      </c>
      <c r="I28" s="204">
        <v>0</v>
      </c>
      <c r="J28" s="204">
        <v>0</v>
      </c>
      <c r="K28" s="204">
        <v>0</v>
      </c>
      <c r="L28" s="204">
        <v>0</v>
      </c>
      <c r="M28" s="204">
        <v>0</v>
      </c>
      <c r="N28" s="204">
        <v>0</v>
      </c>
      <c r="O28" s="204">
        <v>0</v>
      </c>
      <c r="P28" s="204">
        <v>0</v>
      </c>
      <c r="Q28" s="204">
        <v>0</v>
      </c>
      <c r="R28" s="204">
        <v>0</v>
      </c>
      <c r="S28" s="239">
        <v>0</v>
      </c>
      <c r="T28" s="319" t="e">
        <v>#DIV/0!</v>
      </c>
      <c r="U28" s="239">
        <v>0</v>
      </c>
      <c r="V28" s="239">
        <v>0</v>
      </c>
      <c r="W28" s="239">
        <v>0</v>
      </c>
      <c r="X28" s="239">
        <v>0</v>
      </c>
      <c r="Y28" s="239">
        <v>0</v>
      </c>
      <c r="Z28" s="239">
        <v>0</v>
      </c>
    </row>
    <row r="29" spans="1:26" x14ac:dyDescent="0.3">
      <c r="A29" s="318" t="s">
        <v>444</v>
      </c>
      <c r="B29" s="204">
        <v>0</v>
      </c>
      <c r="C29" s="204">
        <v>0</v>
      </c>
      <c r="D29" s="204">
        <v>0</v>
      </c>
      <c r="E29" s="204">
        <v>0</v>
      </c>
      <c r="F29" s="204">
        <v>0</v>
      </c>
      <c r="G29" s="204">
        <v>0</v>
      </c>
      <c r="H29" s="204">
        <v>0</v>
      </c>
      <c r="I29" s="204">
        <v>0</v>
      </c>
      <c r="J29" s="204">
        <v>0</v>
      </c>
      <c r="K29" s="204">
        <v>0</v>
      </c>
      <c r="L29" s="204">
        <v>0</v>
      </c>
      <c r="M29" s="204">
        <v>0</v>
      </c>
      <c r="N29" s="204">
        <v>0</v>
      </c>
      <c r="O29" s="204">
        <v>0</v>
      </c>
      <c r="P29" s="204">
        <v>0</v>
      </c>
      <c r="Q29" s="204">
        <v>0</v>
      </c>
      <c r="R29" s="204">
        <v>0</v>
      </c>
      <c r="S29" s="239">
        <v>0</v>
      </c>
      <c r="T29" s="319" t="e">
        <v>#DIV/0!</v>
      </c>
      <c r="U29" s="239">
        <v>0</v>
      </c>
      <c r="V29" s="239">
        <v>0</v>
      </c>
      <c r="W29" s="239">
        <v>0</v>
      </c>
      <c r="X29" s="239">
        <v>0</v>
      </c>
      <c r="Y29" s="239">
        <v>0</v>
      </c>
      <c r="Z29" s="239">
        <v>0</v>
      </c>
    </row>
    <row r="30" spans="1:26" x14ac:dyDescent="0.3">
      <c r="A30" s="318" t="s">
        <v>445</v>
      </c>
      <c r="B30" s="204">
        <v>0</v>
      </c>
      <c r="C30" s="204">
        <v>0</v>
      </c>
      <c r="D30" s="204">
        <v>0</v>
      </c>
      <c r="E30" s="204">
        <v>0</v>
      </c>
      <c r="F30" s="204">
        <v>0</v>
      </c>
      <c r="G30" s="204">
        <v>0</v>
      </c>
      <c r="H30" s="204">
        <v>0</v>
      </c>
      <c r="I30" s="204">
        <v>0</v>
      </c>
      <c r="J30" s="204">
        <v>0</v>
      </c>
      <c r="K30" s="204">
        <v>0</v>
      </c>
      <c r="L30" s="204">
        <v>0</v>
      </c>
      <c r="M30" s="204">
        <v>0</v>
      </c>
      <c r="N30" s="204">
        <v>0</v>
      </c>
      <c r="O30" s="204">
        <v>0</v>
      </c>
      <c r="P30" s="204">
        <v>0</v>
      </c>
      <c r="Q30" s="204">
        <v>0</v>
      </c>
      <c r="R30" s="204">
        <v>0</v>
      </c>
      <c r="S30" s="239">
        <v>0</v>
      </c>
      <c r="T30" s="319" t="e">
        <v>#DIV/0!</v>
      </c>
      <c r="U30" s="239">
        <v>0</v>
      </c>
      <c r="V30" s="239">
        <v>0</v>
      </c>
      <c r="W30" s="239">
        <v>0</v>
      </c>
      <c r="X30" s="239">
        <v>0</v>
      </c>
      <c r="Y30" s="239">
        <v>0</v>
      </c>
      <c r="Z30" s="239">
        <v>0</v>
      </c>
    </row>
    <row r="31" spans="1:26" x14ac:dyDescent="0.3">
      <c r="A31" s="318" t="s">
        <v>446</v>
      </c>
      <c r="B31" s="204">
        <v>0</v>
      </c>
      <c r="C31" s="204">
        <v>0</v>
      </c>
      <c r="D31" s="204">
        <v>0</v>
      </c>
      <c r="E31" s="204">
        <v>0</v>
      </c>
      <c r="F31" s="204">
        <v>0</v>
      </c>
      <c r="G31" s="204">
        <v>0</v>
      </c>
      <c r="H31" s="204">
        <v>0</v>
      </c>
      <c r="I31" s="204">
        <v>0</v>
      </c>
      <c r="J31" s="204">
        <v>0</v>
      </c>
      <c r="K31" s="204">
        <v>0</v>
      </c>
      <c r="L31" s="204">
        <v>0</v>
      </c>
      <c r="M31" s="204">
        <v>0</v>
      </c>
      <c r="N31" s="204">
        <v>0</v>
      </c>
      <c r="O31" s="204">
        <v>0</v>
      </c>
      <c r="P31" s="204">
        <v>0</v>
      </c>
      <c r="Q31" s="204">
        <v>0</v>
      </c>
      <c r="R31" s="204">
        <v>0</v>
      </c>
      <c r="S31" s="239">
        <v>0</v>
      </c>
      <c r="T31" s="319" t="e">
        <v>#DIV/0!</v>
      </c>
      <c r="U31" s="239">
        <v>0</v>
      </c>
      <c r="V31" s="239">
        <v>0</v>
      </c>
      <c r="W31" s="239">
        <v>0</v>
      </c>
      <c r="X31" s="239">
        <v>0</v>
      </c>
      <c r="Y31" s="239">
        <v>0</v>
      </c>
      <c r="Z31" s="239">
        <v>0</v>
      </c>
    </row>
    <row r="32" spans="1:26" x14ac:dyDescent="0.3">
      <c r="A32" s="318" t="s">
        <v>447</v>
      </c>
      <c r="B32" s="204">
        <v>0</v>
      </c>
      <c r="C32" s="204">
        <v>0</v>
      </c>
      <c r="D32" s="204">
        <v>0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0</v>
      </c>
      <c r="L32" s="204">
        <v>0</v>
      </c>
      <c r="M32" s="204">
        <v>0</v>
      </c>
      <c r="N32" s="204">
        <v>0</v>
      </c>
      <c r="O32" s="204">
        <v>0</v>
      </c>
      <c r="P32" s="204">
        <v>0</v>
      </c>
      <c r="Q32" s="204">
        <v>0</v>
      </c>
      <c r="R32" s="204">
        <v>0</v>
      </c>
      <c r="S32" s="239">
        <v>0</v>
      </c>
      <c r="T32" s="319" t="e">
        <v>#DIV/0!</v>
      </c>
      <c r="U32" s="239">
        <v>0</v>
      </c>
      <c r="V32" s="239">
        <v>0</v>
      </c>
      <c r="W32" s="239">
        <v>0</v>
      </c>
      <c r="X32" s="239">
        <v>0</v>
      </c>
      <c r="Y32" s="239">
        <v>0</v>
      </c>
      <c r="Z32" s="239">
        <v>0</v>
      </c>
    </row>
    <row r="33" spans="1:26" x14ac:dyDescent="0.3">
      <c r="A33" s="318" t="s">
        <v>448</v>
      </c>
      <c r="B33" s="204">
        <v>0</v>
      </c>
      <c r="C33" s="204">
        <v>0</v>
      </c>
      <c r="D33" s="204">
        <v>0</v>
      </c>
      <c r="E33" s="204">
        <v>0</v>
      </c>
      <c r="F33" s="204">
        <v>0</v>
      </c>
      <c r="G33" s="204">
        <v>0</v>
      </c>
      <c r="H33" s="204">
        <v>0</v>
      </c>
      <c r="I33" s="204">
        <v>0</v>
      </c>
      <c r="J33" s="204">
        <v>0</v>
      </c>
      <c r="K33" s="204">
        <v>0</v>
      </c>
      <c r="L33" s="204">
        <v>0</v>
      </c>
      <c r="M33" s="204">
        <v>0</v>
      </c>
      <c r="N33" s="204">
        <v>0</v>
      </c>
      <c r="O33" s="204">
        <v>0</v>
      </c>
      <c r="P33" s="204">
        <v>0</v>
      </c>
      <c r="Q33" s="204">
        <v>0</v>
      </c>
      <c r="R33" s="204">
        <v>0</v>
      </c>
      <c r="S33" s="239">
        <v>0</v>
      </c>
      <c r="T33" s="319" t="e">
        <v>#DIV/0!</v>
      </c>
      <c r="U33" s="239">
        <v>0</v>
      </c>
      <c r="V33" s="239">
        <v>0</v>
      </c>
      <c r="W33" s="239">
        <v>0</v>
      </c>
      <c r="X33" s="239">
        <v>0</v>
      </c>
      <c r="Y33" s="239">
        <v>0</v>
      </c>
      <c r="Z33" s="239">
        <v>0</v>
      </c>
    </row>
    <row r="34" spans="1:26" x14ac:dyDescent="0.3">
      <c r="A34" s="318" t="s">
        <v>449</v>
      </c>
      <c r="B34" s="204">
        <v>0</v>
      </c>
      <c r="C34" s="204">
        <v>0</v>
      </c>
      <c r="D34" s="204">
        <v>0</v>
      </c>
      <c r="E34" s="204">
        <v>0</v>
      </c>
      <c r="F34" s="204">
        <v>0</v>
      </c>
      <c r="G34" s="204">
        <v>0</v>
      </c>
      <c r="H34" s="204">
        <v>0</v>
      </c>
      <c r="I34" s="204">
        <v>0</v>
      </c>
      <c r="J34" s="204">
        <v>0</v>
      </c>
      <c r="K34" s="204">
        <v>0</v>
      </c>
      <c r="L34" s="204">
        <v>0</v>
      </c>
      <c r="M34" s="204">
        <v>0</v>
      </c>
      <c r="N34" s="204">
        <v>0</v>
      </c>
      <c r="O34" s="204">
        <v>0</v>
      </c>
      <c r="P34" s="204">
        <v>0</v>
      </c>
      <c r="Q34" s="204">
        <v>0</v>
      </c>
      <c r="R34" s="204">
        <v>0</v>
      </c>
      <c r="S34" s="239">
        <v>0</v>
      </c>
      <c r="T34" s="319" t="e">
        <v>#DIV/0!</v>
      </c>
      <c r="U34" s="239">
        <v>0</v>
      </c>
      <c r="V34" s="239">
        <v>0</v>
      </c>
      <c r="W34" s="239">
        <v>0</v>
      </c>
      <c r="X34" s="239">
        <v>0</v>
      </c>
      <c r="Y34" s="239">
        <v>0</v>
      </c>
      <c r="Z34" s="239">
        <v>0</v>
      </c>
    </row>
    <row r="35" spans="1:26" x14ac:dyDescent="0.3">
      <c r="A35" s="318" t="s">
        <v>450</v>
      </c>
      <c r="B35" s="204">
        <v>0</v>
      </c>
      <c r="C35" s="204">
        <v>0</v>
      </c>
      <c r="D35" s="204">
        <v>0</v>
      </c>
      <c r="E35" s="204">
        <v>0</v>
      </c>
      <c r="F35" s="204">
        <v>0</v>
      </c>
      <c r="G35" s="204">
        <v>0</v>
      </c>
      <c r="H35" s="204">
        <v>0</v>
      </c>
      <c r="I35" s="204">
        <v>0</v>
      </c>
      <c r="J35" s="204">
        <v>0</v>
      </c>
      <c r="K35" s="204">
        <v>0</v>
      </c>
      <c r="L35" s="204">
        <v>0</v>
      </c>
      <c r="M35" s="204">
        <v>0</v>
      </c>
      <c r="N35" s="204">
        <v>0</v>
      </c>
      <c r="O35" s="204">
        <v>0</v>
      </c>
      <c r="P35" s="204">
        <v>0</v>
      </c>
      <c r="Q35" s="204">
        <v>0</v>
      </c>
      <c r="R35" s="204">
        <v>0</v>
      </c>
      <c r="S35" s="239">
        <v>0</v>
      </c>
      <c r="T35" s="319" t="e">
        <v>#DIV/0!</v>
      </c>
      <c r="U35" s="239">
        <v>0</v>
      </c>
      <c r="V35" s="239">
        <v>0</v>
      </c>
      <c r="W35" s="239">
        <v>0</v>
      </c>
      <c r="X35" s="239">
        <v>0</v>
      </c>
      <c r="Y35" s="239">
        <v>0</v>
      </c>
      <c r="Z35" s="239">
        <v>0</v>
      </c>
    </row>
    <row r="36" spans="1:26" x14ac:dyDescent="0.3">
      <c r="A36" s="318" t="s">
        <v>451</v>
      </c>
      <c r="B36" s="204">
        <v>0</v>
      </c>
      <c r="C36" s="204">
        <v>0</v>
      </c>
      <c r="D36" s="204">
        <v>0</v>
      </c>
      <c r="E36" s="204">
        <v>0</v>
      </c>
      <c r="F36" s="204">
        <v>0</v>
      </c>
      <c r="G36" s="204">
        <v>0</v>
      </c>
      <c r="H36" s="204">
        <v>0</v>
      </c>
      <c r="I36" s="204">
        <v>0</v>
      </c>
      <c r="J36" s="204">
        <v>0</v>
      </c>
      <c r="K36" s="204">
        <v>0</v>
      </c>
      <c r="L36" s="204">
        <v>0</v>
      </c>
      <c r="M36" s="204">
        <v>0</v>
      </c>
      <c r="N36" s="204">
        <v>0</v>
      </c>
      <c r="O36" s="204">
        <v>0</v>
      </c>
      <c r="P36" s="204">
        <v>0</v>
      </c>
      <c r="Q36" s="204">
        <v>0</v>
      </c>
      <c r="R36" s="204">
        <v>0</v>
      </c>
      <c r="S36" s="239">
        <v>0</v>
      </c>
      <c r="T36" s="319" t="e">
        <v>#DIV/0!</v>
      </c>
      <c r="U36" s="239">
        <v>0</v>
      </c>
      <c r="V36" s="239">
        <v>0</v>
      </c>
      <c r="W36" s="239">
        <v>0</v>
      </c>
      <c r="X36" s="239">
        <v>0</v>
      </c>
      <c r="Y36" s="239">
        <v>0</v>
      </c>
      <c r="Z36" s="239">
        <v>0</v>
      </c>
    </row>
    <row r="37" spans="1:26" s="321" customFormat="1" x14ac:dyDescent="0.3">
      <c r="A37" s="314" t="s">
        <v>452</v>
      </c>
      <c r="B37" s="320">
        <v>0</v>
      </c>
      <c r="C37" s="320">
        <v>0</v>
      </c>
      <c r="D37" s="320">
        <v>0</v>
      </c>
      <c r="E37" s="320">
        <v>0</v>
      </c>
      <c r="F37" s="320">
        <v>0</v>
      </c>
      <c r="G37" s="320">
        <v>0</v>
      </c>
      <c r="H37" s="320">
        <v>0</v>
      </c>
      <c r="I37" s="320">
        <v>0</v>
      </c>
      <c r="J37" s="320">
        <v>0</v>
      </c>
      <c r="K37" s="320">
        <v>0</v>
      </c>
      <c r="L37" s="320">
        <v>0</v>
      </c>
      <c r="M37" s="320">
        <v>0</v>
      </c>
      <c r="N37" s="320">
        <v>0</v>
      </c>
      <c r="O37" s="320">
        <v>0</v>
      </c>
      <c r="P37" s="320">
        <v>0</v>
      </c>
      <c r="Q37" s="320">
        <v>0</v>
      </c>
      <c r="R37" s="320">
        <v>0</v>
      </c>
      <c r="S37" s="316">
        <v>0</v>
      </c>
      <c r="T37" s="317" t="e">
        <v>#DIV/0!</v>
      </c>
      <c r="U37" s="316">
        <v>0</v>
      </c>
      <c r="V37" s="316">
        <v>0</v>
      </c>
      <c r="W37" s="316">
        <v>0</v>
      </c>
      <c r="X37" s="316">
        <v>0</v>
      </c>
      <c r="Y37" s="316">
        <v>0</v>
      </c>
      <c r="Z37" s="316">
        <v>0</v>
      </c>
    </row>
    <row r="38" spans="1:26" s="321" customFormat="1" x14ac:dyDescent="0.3">
      <c r="A38" s="314" t="s">
        <v>453</v>
      </c>
      <c r="B38" s="320">
        <v>0</v>
      </c>
      <c r="C38" s="320">
        <v>0</v>
      </c>
      <c r="D38" s="320">
        <v>0</v>
      </c>
      <c r="E38" s="320">
        <v>0</v>
      </c>
      <c r="F38" s="320">
        <v>0</v>
      </c>
      <c r="G38" s="320">
        <v>0</v>
      </c>
      <c r="H38" s="320">
        <v>0</v>
      </c>
      <c r="I38" s="320">
        <v>0</v>
      </c>
      <c r="J38" s="320">
        <v>0</v>
      </c>
      <c r="K38" s="320">
        <v>0</v>
      </c>
      <c r="L38" s="320">
        <v>0</v>
      </c>
      <c r="M38" s="320">
        <v>0</v>
      </c>
      <c r="N38" s="320">
        <v>0</v>
      </c>
      <c r="O38" s="320">
        <v>0</v>
      </c>
      <c r="P38" s="320">
        <v>0</v>
      </c>
      <c r="Q38" s="320">
        <v>0</v>
      </c>
      <c r="R38" s="320">
        <v>0</v>
      </c>
      <c r="S38" s="316">
        <v>0</v>
      </c>
      <c r="T38" s="317" t="e">
        <v>#DIV/0!</v>
      </c>
      <c r="U38" s="316">
        <v>0</v>
      </c>
      <c r="V38" s="316">
        <v>0</v>
      </c>
      <c r="W38" s="316">
        <v>0</v>
      </c>
      <c r="X38" s="316">
        <v>0</v>
      </c>
      <c r="Y38" s="316">
        <v>0</v>
      </c>
      <c r="Z38" s="316">
        <v>0</v>
      </c>
    </row>
    <row r="39" spans="1:26" x14ac:dyDescent="0.3">
      <c r="A39" s="308" t="s">
        <v>454</v>
      </c>
      <c r="B39" s="309">
        <v>56504</v>
      </c>
      <c r="C39" s="309">
        <v>53504</v>
      </c>
      <c r="D39" s="309">
        <v>48044</v>
      </c>
      <c r="E39" s="309">
        <v>20537.560000000001</v>
      </c>
      <c r="F39" s="309">
        <v>19487.560000000001</v>
      </c>
      <c r="G39" s="309">
        <v>0</v>
      </c>
      <c r="H39" s="309">
        <v>2100</v>
      </c>
      <c r="I39" s="309">
        <v>0</v>
      </c>
      <c r="J39" s="309">
        <v>2100</v>
      </c>
      <c r="K39" s="309">
        <v>2351.7199999999998</v>
      </c>
      <c r="L39" s="309">
        <v>1284.8399999999999</v>
      </c>
      <c r="M39" s="309">
        <v>6371</v>
      </c>
      <c r="N39" s="309">
        <v>5280</v>
      </c>
      <c r="O39" s="309">
        <v>0</v>
      </c>
      <c r="P39" s="309">
        <v>0</v>
      </c>
      <c r="Q39" s="309">
        <v>0</v>
      </c>
      <c r="R39" s="309">
        <v>0</v>
      </c>
      <c r="S39" s="310">
        <v>19487.559999999998</v>
      </c>
      <c r="T39" s="311">
        <v>0.36422622607655497</v>
      </c>
      <c r="U39" s="310">
        <v>34016.44</v>
      </c>
      <c r="V39" s="310">
        <v>5460</v>
      </c>
      <c r="W39" s="310">
        <v>32966.44</v>
      </c>
      <c r="X39" s="310">
        <v>27506.44</v>
      </c>
      <c r="Y39" s="310">
        <v>1050</v>
      </c>
      <c r="Z39" s="310">
        <v>0</v>
      </c>
    </row>
    <row r="40" spans="1:26" s="321" customFormat="1" x14ac:dyDescent="0.3">
      <c r="A40" s="314" t="s">
        <v>455</v>
      </c>
      <c r="B40" s="320">
        <v>0</v>
      </c>
      <c r="C40" s="320">
        <v>0</v>
      </c>
      <c r="D40" s="320">
        <v>0</v>
      </c>
      <c r="E40" s="320">
        <v>0</v>
      </c>
      <c r="F40" s="320">
        <v>0</v>
      </c>
      <c r="G40" s="320">
        <v>0</v>
      </c>
      <c r="H40" s="320">
        <v>0</v>
      </c>
      <c r="I40" s="320">
        <v>0</v>
      </c>
      <c r="J40" s="320">
        <v>0</v>
      </c>
      <c r="K40" s="320">
        <v>0</v>
      </c>
      <c r="L40" s="320">
        <v>0</v>
      </c>
      <c r="M40" s="320">
        <v>0</v>
      </c>
      <c r="N40" s="320">
        <v>0</v>
      </c>
      <c r="O40" s="320">
        <v>0</v>
      </c>
      <c r="P40" s="320">
        <v>0</v>
      </c>
      <c r="Q40" s="320">
        <v>0</v>
      </c>
      <c r="R40" s="320">
        <v>0</v>
      </c>
      <c r="S40" s="316">
        <v>0</v>
      </c>
      <c r="T40" s="317" t="e">
        <v>#DIV/0!</v>
      </c>
      <c r="U40" s="316">
        <v>0</v>
      </c>
      <c r="V40" s="316">
        <v>0</v>
      </c>
      <c r="W40" s="316">
        <v>0</v>
      </c>
      <c r="X40" s="316">
        <v>0</v>
      </c>
      <c r="Y40" s="316">
        <v>0</v>
      </c>
      <c r="Z40" s="316">
        <v>0</v>
      </c>
    </row>
    <row r="41" spans="1:26" s="321" customFormat="1" x14ac:dyDescent="0.3">
      <c r="A41" s="314" t="s">
        <v>456</v>
      </c>
      <c r="B41" s="320">
        <v>0</v>
      </c>
      <c r="C41" s="320">
        <v>0</v>
      </c>
      <c r="D41" s="320">
        <v>0</v>
      </c>
      <c r="E41" s="320">
        <v>0</v>
      </c>
      <c r="F41" s="320">
        <v>0</v>
      </c>
      <c r="G41" s="320">
        <v>0</v>
      </c>
      <c r="H41" s="320">
        <v>0</v>
      </c>
      <c r="I41" s="320">
        <v>0</v>
      </c>
      <c r="J41" s="320">
        <v>0</v>
      </c>
      <c r="K41" s="320">
        <v>0</v>
      </c>
      <c r="L41" s="320">
        <v>0</v>
      </c>
      <c r="M41" s="320">
        <v>0</v>
      </c>
      <c r="N41" s="320">
        <v>0</v>
      </c>
      <c r="O41" s="320">
        <v>0</v>
      </c>
      <c r="P41" s="320">
        <v>0</v>
      </c>
      <c r="Q41" s="320">
        <v>0</v>
      </c>
      <c r="R41" s="320">
        <v>0</v>
      </c>
      <c r="S41" s="316">
        <v>0</v>
      </c>
      <c r="T41" s="317" t="e">
        <v>#DIV/0!</v>
      </c>
      <c r="U41" s="316">
        <v>0</v>
      </c>
      <c r="V41" s="316">
        <v>0</v>
      </c>
      <c r="W41" s="316">
        <v>0</v>
      </c>
      <c r="X41" s="316">
        <v>0</v>
      </c>
      <c r="Y41" s="316">
        <v>0</v>
      </c>
      <c r="Z41" s="316">
        <v>0</v>
      </c>
    </row>
    <row r="42" spans="1:26" x14ac:dyDescent="0.3">
      <c r="A42" s="314" t="s">
        <v>457</v>
      </c>
      <c r="B42" s="315">
        <v>0</v>
      </c>
      <c r="C42" s="315">
        <v>0</v>
      </c>
      <c r="D42" s="315">
        <v>0</v>
      </c>
      <c r="E42" s="315">
        <v>0</v>
      </c>
      <c r="F42" s="315">
        <v>0</v>
      </c>
      <c r="G42" s="315">
        <v>0</v>
      </c>
      <c r="H42" s="315">
        <v>0</v>
      </c>
      <c r="I42" s="315">
        <v>0</v>
      </c>
      <c r="J42" s="315">
        <v>0</v>
      </c>
      <c r="K42" s="315">
        <v>0</v>
      </c>
      <c r="L42" s="315">
        <v>0</v>
      </c>
      <c r="M42" s="315">
        <v>0</v>
      </c>
      <c r="N42" s="315">
        <v>0</v>
      </c>
      <c r="O42" s="315">
        <v>0</v>
      </c>
      <c r="P42" s="315">
        <v>0</v>
      </c>
      <c r="Q42" s="315">
        <v>0</v>
      </c>
      <c r="R42" s="315">
        <v>0</v>
      </c>
      <c r="S42" s="316">
        <v>0</v>
      </c>
      <c r="T42" s="317" t="e">
        <v>#DIV/0!</v>
      </c>
      <c r="U42" s="316">
        <v>0</v>
      </c>
      <c r="V42" s="316">
        <v>0</v>
      </c>
      <c r="W42" s="316">
        <v>0</v>
      </c>
      <c r="X42" s="316">
        <v>0</v>
      </c>
      <c r="Y42" s="316">
        <v>0</v>
      </c>
      <c r="Z42" s="316">
        <v>0</v>
      </c>
    </row>
    <row r="43" spans="1:26" x14ac:dyDescent="0.3">
      <c r="A43" s="318" t="s">
        <v>458</v>
      </c>
      <c r="B43" s="204">
        <v>0</v>
      </c>
      <c r="C43" s="204">
        <v>0</v>
      </c>
      <c r="D43" s="204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04">
        <v>0</v>
      </c>
      <c r="L43" s="204">
        <v>0</v>
      </c>
      <c r="M43" s="204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39">
        <v>0</v>
      </c>
      <c r="T43" s="319" t="e">
        <v>#DIV/0!</v>
      </c>
      <c r="U43" s="239">
        <v>0</v>
      </c>
      <c r="V43" s="239">
        <v>0</v>
      </c>
      <c r="W43" s="239">
        <v>0</v>
      </c>
      <c r="X43" s="239">
        <v>0</v>
      </c>
      <c r="Y43" s="239">
        <v>0</v>
      </c>
      <c r="Z43" s="239">
        <v>0</v>
      </c>
    </row>
    <row r="44" spans="1:26" x14ac:dyDescent="0.3">
      <c r="A44" s="318" t="s">
        <v>459</v>
      </c>
      <c r="B44" s="204">
        <v>0</v>
      </c>
      <c r="C44" s="204">
        <v>0</v>
      </c>
      <c r="D44" s="204">
        <v>0</v>
      </c>
      <c r="E44" s="204">
        <v>0</v>
      </c>
      <c r="F44" s="204">
        <v>0</v>
      </c>
      <c r="G44" s="204">
        <v>0</v>
      </c>
      <c r="H44" s="204">
        <v>0</v>
      </c>
      <c r="I44" s="204">
        <v>0</v>
      </c>
      <c r="J44" s="204">
        <v>0</v>
      </c>
      <c r="K44" s="204">
        <v>0</v>
      </c>
      <c r="L44" s="204">
        <v>0</v>
      </c>
      <c r="M44" s="204">
        <v>0</v>
      </c>
      <c r="N44" s="204">
        <v>0</v>
      </c>
      <c r="O44" s="204">
        <v>0</v>
      </c>
      <c r="P44" s="204">
        <v>0</v>
      </c>
      <c r="Q44" s="204">
        <v>0</v>
      </c>
      <c r="R44" s="204">
        <v>0</v>
      </c>
      <c r="S44" s="239">
        <v>0</v>
      </c>
      <c r="T44" s="319" t="e">
        <v>#DIV/0!</v>
      </c>
      <c r="U44" s="239">
        <v>0</v>
      </c>
      <c r="V44" s="239">
        <v>0</v>
      </c>
      <c r="W44" s="239">
        <v>0</v>
      </c>
      <c r="X44" s="239">
        <v>0</v>
      </c>
      <c r="Y44" s="239">
        <v>0</v>
      </c>
      <c r="Z44" s="239">
        <v>0</v>
      </c>
    </row>
    <row r="45" spans="1:26" x14ac:dyDescent="0.3">
      <c r="A45" s="314" t="s">
        <v>460</v>
      </c>
      <c r="B45" s="315">
        <v>0</v>
      </c>
      <c r="C45" s="315">
        <v>0</v>
      </c>
      <c r="D45" s="315">
        <v>0</v>
      </c>
      <c r="E45" s="315">
        <v>0</v>
      </c>
      <c r="F45" s="315">
        <v>0</v>
      </c>
      <c r="G45" s="315">
        <v>0</v>
      </c>
      <c r="H45" s="315">
        <v>0</v>
      </c>
      <c r="I45" s="315">
        <v>0</v>
      </c>
      <c r="J45" s="315">
        <v>0</v>
      </c>
      <c r="K45" s="315">
        <v>0</v>
      </c>
      <c r="L45" s="315">
        <v>0</v>
      </c>
      <c r="M45" s="315">
        <v>0</v>
      </c>
      <c r="N45" s="315">
        <v>0</v>
      </c>
      <c r="O45" s="315">
        <v>0</v>
      </c>
      <c r="P45" s="315">
        <v>0</v>
      </c>
      <c r="Q45" s="315">
        <v>0</v>
      </c>
      <c r="R45" s="315">
        <v>0</v>
      </c>
      <c r="S45" s="316">
        <v>0</v>
      </c>
      <c r="T45" s="317" t="e">
        <v>#DIV/0!</v>
      </c>
      <c r="U45" s="316">
        <v>0</v>
      </c>
      <c r="V45" s="316">
        <v>0</v>
      </c>
      <c r="W45" s="316">
        <v>0</v>
      </c>
      <c r="X45" s="316">
        <v>0</v>
      </c>
      <c r="Y45" s="316">
        <v>0</v>
      </c>
      <c r="Z45" s="316">
        <v>0</v>
      </c>
    </row>
    <row r="46" spans="1:26" x14ac:dyDescent="0.3">
      <c r="A46" s="318" t="s">
        <v>461</v>
      </c>
      <c r="B46" s="204">
        <v>0</v>
      </c>
      <c r="C46" s="204">
        <v>0</v>
      </c>
      <c r="D46" s="204">
        <v>0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4">
        <v>0</v>
      </c>
      <c r="L46" s="204">
        <v>0</v>
      </c>
      <c r="M46" s="204">
        <v>0</v>
      </c>
      <c r="N46" s="204">
        <v>0</v>
      </c>
      <c r="O46" s="204">
        <v>0</v>
      </c>
      <c r="P46" s="204">
        <v>0</v>
      </c>
      <c r="Q46" s="204">
        <v>0</v>
      </c>
      <c r="R46" s="204">
        <v>0</v>
      </c>
      <c r="S46" s="239">
        <v>0</v>
      </c>
      <c r="T46" s="319" t="e">
        <v>#DIV/0!</v>
      </c>
      <c r="U46" s="239">
        <v>0</v>
      </c>
      <c r="V46" s="239">
        <v>0</v>
      </c>
      <c r="W46" s="239">
        <v>0</v>
      </c>
      <c r="X46" s="239">
        <v>0</v>
      </c>
      <c r="Y46" s="239">
        <v>0</v>
      </c>
      <c r="Z46" s="239">
        <v>0</v>
      </c>
    </row>
    <row r="47" spans="1:26" x14ac:dyDescent="0.3">
      <c r="A47" s="318" t="s">
        <v>462</v>
      </c>
      <c r="B47" s="204">
        <v>0</v>
      </c>
      <c r="C47" s="204">
        <v>0</v>
      </c>
      <c r="D47" s="204">
        <v>0</v>
      </c>
      <c r="E47" s="204">
        <v>0</v>
      </c>
      <c r="F47" s="204">
        <v>0</v>
      </c>
      <c r="G47" s="204">
        <v>0</v>
      </c>
      <c r="H47" s="204">
        <v>0</v>
      </c>
      <c r="I47" s="204">
        <v>0</v>
      </c>
      <c r="J47" s="204">
        <v>0</v>
      </c>
      <c r="K47" s="204">
        <v>0</v>
      </c>
      <c r="L47" s="204">
        <v>0</v>
      </c>
      <c r="M47" s="204">
        <v>0</v>
      </c>
      <c r="N47" s="204">
        <v>0</v>
      </c>
      <c r="O47" s="204">
        <v>0</v>
      </c>
      <c r="P47" s="204">
        <v>0</v>
      </c>
      <c r="Q47" s="204">
        <v>0</v>
      </c>
      <c r="R47" s="204">
        <v>0</v>
      </c>
      <c r="S47" s="239">
        <v>0</v>
      </c>
      <c r="T47" s="319" t="e">
        <v>#DIV/0!</v>
      </c>
      <c r="U47" s="239">
        <v>0</v>
      </c>
      <c r="V47" s="239">
        <v>0</v>
      </c>
      <c r="W47" s="239">
        <v>0</v>
      </c>
      <c r="X47" s="239">
        <v>0</v>
      </c>
      <c r="Y47" s="239">
        <v>0</v>
      </c>
      <c r="Z47" s="239">
        <v>0</v>
      </c>
    </row>
    <row r="48" spans="1:26" x14ac:dyDescent="0.3">
      <c r="A48" s="318" t="s">
        <v>463</v>
      </c>
      <c r="B48" s="204">
        <v>0</v>
      </c>
      <c r="C48" s="204">
        <v>0</v>
      </c>
      <c r="D48" s="204">
        <v>0</v>
      </c>
      <c r="E48" s="204">
        <v>0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204">
        <v>0</v>
      </c>
      <c r="L48" s="204">
        <v>0</v>
      </c>
      <c r="M48" s="204">
        <v>0</v>
      </c>
      <c r="N48" s="204">
        <v>0</v>
      </c>
      <c r="O48" s="204">
        <v>0</v>
      </c>
      <c r="P48" s="204">
        <v>0</v>
      </c>
      <c r="Q48" s="204">
        <v>0</v>
      </c>
      <c r="R48" s="204">
        <v>0</v>
      </c>
      <c r="S48" s="239">
        <v>0</v>
      </c>
      <c r="T48" s="319" t="e">
        <v>#DIV/0!</v>
      </c>
      <c r="U48" s="239">
        <v>0</v>
      </c>
      <c r="V48" s="239">
        <v>0</v>
      </c>
      <c r="W48" s="239">
        <v>0</v>
      </c>
      <c r="X48" s="239">
        <v>0</v>
      </c>
      <c r="Y48" s="239">
        <v>0</v>
      </c>
      <c r="Z48" s="239">
        <v>0</v>
      </c>
    </row>
    <row r="49" spans="1:26" x14ac:dyDescent="0.3">
      <c r="A49" s="318" t="s">
        <v>464</v>
      </c>
      <c r="B49" s="204">
        <v>0</v>
      </c>
      <c r="C49" s="204">
        <v>0</v>
      </c>
      <c r="D49" s="204">
        <v>0</v>
      </c>
      <c r="E49" s="204">
        <v>0</v>
      </c>
      <c r="F49" s="204">
        <v>0</v>
      </c>
      <c r="G49" s="204">
        <v>0</v>
      </c>
      <c r="H49" s="204">
        <v>0</v>
      </c>
      <c r="I49" s="204">
        <v>0</v>
      </c>
      <c r="J49" s="204">
        <v>0</v>
      </c>
      <c r="K49" s="204">
        <v>0</v>
      </c>
      <c r="L49" s="204">
        <v>0</v>
      </c>
      <c r="M49" s="204">
        <v>0</v>
      </c>
      <c r="N49" s="204">
        <v>0</v>
      </c>
      <c r="O49" s="204">
        <v>0</v>
      </c>
      <c r="P49" s="204">
        <v>0</v>
      </c>
      <c r="Q49" s="204">
        <v>0</v>
      </c>
      <c r="R49" s="204">
        <v>0</v>
      </c>
      <c r="S49" s="239">
        <v>0</v>
      </c>
      <c r="T49" s="319" t="e">
        <v>#DIV/0!</v>
      </c>
      <c r="U49" s="239">
        <v>0</v>
      </c>
      <c r="V49" s="239">
        <v>0</v>
      </c>
      <c r="W49" s="239">
        <v>0</v>
      </c>
      <c r="X49" s="239">
        <v>0</v>
      </c>
      <c r="Y49" s="239">
        <v>0</v>
      </c>
      <c r="Z49" s="239">
        <v>0</v>
      </c>
    </row>
    <row r="50" spans="1:26" x14ac:dyDescent="0.3">
      <c r="A50" s="314" t="s">
        <v>465</v>
      </c>
      <c r="B50" s="315">
        <v>3489</v>
      </c>
      <c r="C50" s="315">
        <v>3489</v>
      </c>
      <c r="D50" s="315">
        <v>3489</v>
      </c>
      <c r="E50" s="315">
        <v>2132</v>
      </c>
      <c r="F50" s="315">
        <v>2132</v>
      </c>
      <c r="G50" s="315">
        <v>0</v>
      </c>
      <c r="H50" s="315">
        <v>0</v>
      </c>
      <c r="I50" s="315">
        <v>0</v>
      </c>
      <c r="J50" s="315">
        <v>0</v>
      </c>
      <c r="K50" s="315">
        <v>1631</v>
      </c>
      <c r="L50" s="315">
        <v>270</v>
      </c>
      <c r="M50" s="315">
        <v>231</v>
      </c>
      <c r="N50" s="315">
        <v>0</v>
      </c>
      <c r="O50" s="315">
        <v>0</v>
      </c>
      <c r="P50" s="315">
        <v>0</v>
      </c>
      <c r="Q50" s="315">
        <v>0</v>
      </c>
      <c r="R50" s="315">
        <v>0</v>
      </c>
      <c r="S50" s="316">
        <v>2132</v>
      </c>
      <c r="T50" s="317">
        <v>0.61106334193178558</v>
      </c>
      <c r="U50" s="316">
        <v>1357</v>
      </c>
      <c r="V50" s="316">
        <v>0</v>
      </c>
      <c r="W50" s="316">
        <v>1357</v>
      </c>
      <c r="X50" s="316">
        <v>1357</v>
      </c>
      <c r="Y50" s="316">
        <v>0</v>
      </c>
      <c r="Z50" s="316">
        <v>0</v>
      </c>
    </row>
    <row r="51" spans="1:26" x14ac:dyDescent="0.3">
      <c r="A51" s="318" t="s">
        <v>466</v>
      </c>
      <c r="B51" s="204">
        <v>1313</v>
      </c>
      <c r="C51" s="204">
        <v>1313</v>
      </c>
      <c r="D51" s="204">
        <v>1313</v>
      </c>
      <c r="E51" s="204">
        <v>1262</v>
      </c>
      <c r="F51" s="204">
        <v>1262</v>
      </c>
      <c r="G51" s="204">
        <v>0</v>
      </c>
      <c r="H51" s="204">
        <v>0</v>
      </c>
      <c r="I51" s="204">
        <v>0</v>
      </c>
      <c r="J51" s="204">
        <v>0</v>
      </c>
      <c r="K51" s="204">
        <v>1031</v>
      </c>
      <c r="L51" s="204">
        <v>0</v>
      </c>
      <c r="M51" s="204">
        <v>231</v>
      </c>
      <c r="N51" s="204">
        <v>0</v>
      </c>
      <c r="O51" s="204">
        <v>0</v>
      </c>
      <c r="P51" s="204">
        <v>0</v>
      </c>
      <c r="Q51" s="204">
        <v>0</v>
      </c>
      <c r="R51" s="204">
        <v>0</v>
      </c>
      <c r="S51" s="239">
        <v>1262</v>
      </c>
      <c r="T51" s="319">
        <v>0.9611576542269612</v>
      </c>
      <c r="U51" s="239">
        <v>51</v>
      </c>
      <c r="V51" s="239">
        <v>0</v>
      </c>
      <c r="W51" s="239">
        <v>51</v>
      </c>
      <c r="X51" s="239">
        <v>51</v>
      </c>
      <c r="Y51" s="239">
        <v>0</v>
      </c>
      <c r="Z51" s="239">
        <v>0</v>
      </c>
    </row>
    <row r="52" spans="1:26" x14ac:dyDescent="0.3">
      <c r="A52" s="318" t="s">
        <v>467</v>
      </c>
      <c r="B52" s="204">
        <v>0</v>
      </c>
      <c r="C52" s="204">
        <v>0</v>
      </c>
      <c r="D52" s="204">
        <v>0</v>
      </c>
      <c r="E52" s="204">
        <v>0</v>
      </c>
      <c r="F52" s="204">
        <v>0</v>
      </c>
      <c r="G52" s="204">
        <v>0</v>
      </c>
      <c r="H52" s="204">
        <v>0</v>
      </c>
      <c r="I52" s="204">
        <v>0</v>
      </c>
      <c r="J52" s="204">
        <v>0</v>
      </c>
      <c r="K52" s="204">
        <v>0</v>
      </c>
      <c r="L52" s="204">
        <v>0</v>
      </c>
      <c r="M52" s="204">
        <v>0</v>
      </c>
      <c r="N52" s="204">
        <v>0</v>
      </c>
      <c r="O52" s="204">
        <v>0</v>
      </c>
      <c r="P52" s="204">
        <v>0</v>
      </c>
      <c r="Q52" s="204">
        <v>0</v>
      </c>
      <c r="R52" s="204">
        <v>0</v>
      </c>
      <c r="S52" s="239">
        <v>0</v>
      </c>
      <c r="T52" s="319" t="e">
        <v>#DIV/0!</v>
      </c>
      <c r="U52" s="239">
        <v>0</v>
      </c>
      <c r="V52" s="239">
        <v>0</v>
      </c>
      <c r="W52" s="239">
        <v>0</v>
      </c>
      <c r="X52" s="239">
        <v>0</v>
      </c>
      <c r="Y52" s="239">
        <v>0</v>
      </c>
      <c r="Z52" s="239">
        <v>0</v>
      </c>
    </row>
    <row r="53" spans="1:26" x14ac:dyDescent="0.3">
      <c r="A53" s="318" t="s">
        <v>468</v>
      </c>
      <c r="B53" s="204">
        <v>1000</v>
      </c>
      <c r="C53" s="204">
        <v>1000</v>
      </c>
      <c r="D53" s="204">
        <v>1000</v>
      </c>
      <c r="E53" s="204">
        <v>870</v>
      </c>
      <c r="F53" s="204">
        <v>870</v>
      </c>
      <c r="G53" s="204">
        <v>0</v>
      </c>
      <c r="H53" s="204">
        <v>0</v>
      </c>
      <c r="I53" s="204">
        <v>0</v>
      </c>
      <c r="J53" s="204">
        <v>0</v>
      </c>
      <c r="K53" s="204">
        <v>600</v>
      </c>
      <c r="L53" s="204">
        <v>270</v>
      </c>
      <c r="M53" s="204">
        <v>0</v>
      </c>
      <c r="N53" s="204">
        <v>0</v>
      </c>
      <c r="O53" s="204">
        <v>0</v>
      </c>
      <c r="P53" s="204">
        <v>0</v>
      </c>
      <c r="Q53" s="204">
        <v>0</v>
      </c>
      <c r="R53" s="204">
        <v>0</v>
      </c>
      <c r="S53" s="239">
        <v>870</v>
      </c>
      <c r="T53" s="319">
        <v>0.87</v>
      </c>
      <c r="U53" s="239">
        <v>130</v>
      </c>
      <c r="V53" s="239">
        <v>0</v>
      </c>
      <c r="W53" s="239">
        <v>130</v>
      </c>
      <c r="X53" s="239">
        <v>130</v>
      </c>
      <c r="Y53" s="239">
        <v>0</v>
      </c>
      <c r="Z53" s="239">
        <v>0</v>
      </c>
    </row>
    <row r="54" spans="1:26" x14ac:dyDescent="0.3">
      <c r="A54" s="318" t="s">
        <v>469</v>
      </c>
      <c r="B54" s="204">
        <v>1176</v>
      </c>
      <c r="C54" s="204">
        <v>1176</v>
      </c>
      <c r="D54" s="204">
        <v>1176</v>
      </c>
      <c r="E54" s="204">
        <v>0</v>
      </c>
      <c r="F54" s="204">
        <v>0</v>
      </c>
      <c r="G54" s="204">
        <v>0</v>
      </c>
      <c r="H54" s="204">
        <v>0</v>
      </c>
      <c r="I54" s="204">
        <v>0</v>
      </c>
      <c r="J54" s="204">
        <v>0</v>
      </c>
      <c r="K54" s="204">
        <v>0</v>
      </c>
      <c r="L54" s="204">
        <v>0</v>
      </c>
      <c r="M54" s="204">
        <v>0</v>
      </c>
      <c r="N54" s="204">
        <v>0</v>
      </c>
      <c r="O54" s="204">
        <v>0</v>
      </c>
      <c r="P54" s="204">
        <v>0</v>
      </c>
      <c r="Q54" s="204">
        <v>0</v>
      </c>
      <c r="R54" s="204">
        <v>0</v>
      </c>
      <c r="S54" s="239">
        <v>0</v>
      </c>
      <c r="T54" s="319">
        <v>0</v>
      </c>
      <c r="U54" s="239">
        <v>1176</v>
      </c>
      <c r="V54" s="239">
        <v>0</v>
      </c>
      <c r="W54" s="239">
        <v>1176</v>
      </c>
      <c r="X54" s="239">
        <v>1176</v>
      </c>
      <c r="Y54" s="239">
        <v>0</v>
      </c>
      <c r="Z54" s="239">
        <v>0</v>
      </c>
    </row>
    <row r="55" spans="1:26" s="321" customFormat="1" x14ac:dyDescent="0.3">
      <c r="A55" s="314" t="s">
        <v>470</v>
      </c>
      <c r="B55" s="320">
        <v>0</v>
      </c>
      <c r="C55" s="320">
        <v>0</v>
      </c>
      <c r="D55" s="320">
        <v>0</v>
      </c>
      <c r="E55" s="320">
        <v>0</v>
      </c>
      <c r="F55" s="320">
        <v>0</v>
      </c>
      <c r="G55" s="320">
        <v>0</v>
      </c>
      <c r="H55" s="320">
        <v>0</v>
      </c>
      <c r="I55" s="320">
        <v>0</v>
      </c>
      <c r="J55" s="320">
        <v>0</v>
      </c>
      <c r="K55" s="320">
        <v>0</v>
      </c>
      <c r="L55" s="320">
        <v>0</v>
      </c>
      <c r="M55" s="320">
        <v>0</v>
      </c>
      <c r="N55" s="320">
        <v>0</v>
      </c>
      <c r="O55" s="320">
        <v>0</v>
      </c>
      <c r="P55" s="320">
        <v>0</v>
      </c>
      <c r="Q55" s="320">
        <v>0</v>
      </c>
      <c r="R55" s="320">
        <v>0</v>
      </c>
      <c r="S55" s="316">
        <v>0</v>
      </c>
      <c r="T55" s="317" t="e">
        <v>#DIV/0!</v>
      </c>
      <c r="U55" s="316">
        <v>0</v>
      </c>
      <c r="V55" s="316">
        <v>0</v>
      </c>
      <c r="W55" s="316">
        <v>0</v>
      </c>
      <c r="X55" s="316">
        <v>0</v>
      </c>
      <c r="Y55" s="316">
        <v>0</v>
      </c>
      <c r="Z55" s="316">
        <v>0</v>
      </c>
    </row>
    <row r="56" spans="1:26" s="321" customFormat="1" x14ac:dyDescent="0.3">
      <c r="A56" s="314" t="s">
        <v>471</v>
      </c>
      <c r="B56" s="320">
        <v>0</v>
      </c>
      <c r="C56" s="320">
        <v>0</v>
      </c>
      <c r="D56" s="320">
        <v>0</v>
      </c>
      <c r="E56" s="320">
        <v>0</v>
      </c>
      <c r="F56" s="320">
        <v>0</v>
      </c>
      <c r="G56" s="320">
        <v>0</v>
      </c>
      <c r="H56" s="320">
        <v>0</v>
      </c>
      <c r="I56" s="320">
        <v>0</v>
      </c>
      <c r="J56" s="320">
        <v>0</v>
      </c>
      <c r="K56" s="320">
        <v>0</v>
      </c>
      <c r="L56" s="320">
        <v>0</v>
      </c>
      <c r="M56" s="320">
        <v>0</v>
      </c>
      <c r="N56" s="320">
        <v>0</v>
      </c>
      <c r="O56" s="320">
        <v>0</v>
      </c>
      <c r="P56" s="320">
        <v>0</v>
      </c>
      <c r="Q56" s="320">
        <v>0</v>
      </c>
      <c r="R56" s="320">
        <v>0</v>
      </c>
      <c r="S56" s="316">
        <v>0</v>
      </c>
      <c r="T56" s="317" t="e">
        <v>#DIV/0!</v>
      </c>
      <c r="U56" s="316">
        <v>0</v>
      </c>
      <c r="V56" s="316">
        <v>0</v>
      </c>
      <c r="W56" s="316">
        <v>0</v>
      </c>
      <c r="X56" s="316">
        <v>0</v>
      </c>
      <c r="Y56" s="316">
        <v>0</v>
      </c>
      <c r="Z56" s="316">
        <v>0</v>
      </c>
    </row>
    <row r="57" spans="1:26" s="321" customFormat="1" x14ac:dyDescent="0.3">
      <c r="A57" s="314" t="s">
        <v>472</v>
      </c>
      <c r="B57" s="320">
        <v>0</v>
      </c>
      <c r="C57" s="320">
        <v>0</v>
      </c>
      <c r="D57" s="320">
        <v>0</v>
      </c>
      <c r="E57" s="320">
        <v>0</v>
      </c>
      <c r="F57" s="320">
        <v>0</v>
      </c>
      <c r="G57" s="320">
        <v>0</v>
      </c>
      <c r="H57" s="320">
        <v>0</v>
      </c>
      <c r="I57" s="320">
        <v>0</v>
      </c>
      <c r="J57" s="320">
        <v>0</v>
      </c>
      <c r="K57" s="320">
        <v>0</v>
      </c>
      <c r="L57" s="320">
        <v>0</v>
      </c>
      <c r="M57" s="320">
        <v>0</v>
      </c>
      <c r="N57" s="320">
        <v>0</v>
      </c>
      <c r="O57" s="320">
        <v>0</v>
      </c>
      <c r="P57" s="320">
        <v>0</v>
      </c>
      <c r="Q57" s="320">
        <v>0</v>
      </c>
      <c r="R57" s="320">
        <v>0</v>
      </c>
      <c r="S57" s="316">
        <v>0</v>
      </c>
      <c r="T57" s="317" t="e">
        <v>#DIV/0!</v>
      </c>
      <c r="U57" s="316">
        <v>0</v>
      </c>
      <c r="V57" s="316">
        <v>0</v>
      </c>
      <c r="W57" s="316">
        <v>0</v>
      </c>
      <c r="X57" s="316">
        <v>0</v>
      </c>
      <c r="Y57" s="316">
        <v>0</v>
      </c>
      <c r="Z57" s="316">
        <v>0</v>
      </c>
    </row>
    <row r="58" spans="1:26" s="321" customFormat="1" x14ac:dyDescent="0.3">
      <c r="A58" s="314" t="s">
        <v>473</v>
      </c>
      <c r="B58" s="320">
        <v>3000</v>
      </c>
      <c r="C58" s="320">
        <v>3000</v>
      </c>
      <c r="D58" s="320">
        <v>3000</v>
      </c>
      <c r="E58" s="320">
        <v>2990</v>
      </c>
      <c r="F58" s="320">
        <v>2990</v>
      </c>
      <c r="G58" s="320">
        <v>0</v>
      </c>
      <c r="H58" s="320">
        <v>0</v>
      </c>
      <c r="I58" s="320">
        <v>0</v>
      </c>
      <c r="J58" s="320">
        <v>0</v>
      </c>
      <c r="K58" s="320">
        <v>0</v>
      </c>
      <c r="L58" s="320">
        <v>0</v>
      </c>
      <c r="M58" s="320">
        <v>2990</v>
      </c>
      <c r="N58" s="320">
        <v>0</v>
      </c>
      <c r="O58" s="320">
        <v>0</v>
      </c>
      <c r="P58" s="320">
        <v>0</v>
      </c>
      <c r="Q58" s="320">
        <v>0</v>
      </c>
      <c r="R58" s="320">
        <v>0</v>
      </c>
      <c r="S58" s="316">
        <v>2990</v>
      </c>
      <c r="T58" s="317">
        <v>0.9966666666666667</v>
      </c>
      <c r="U58" s="316">
        <v>10</v>
      </c>
      <c r="V58" s="316">
        <v>0</v>
      </c>
      <c r="W58" s="316">
        <v>10</v>
      </c>
      <c r="X58" s="316">
        <v>10</v>
      </c>
      <c r="Y58" s="316">
        <v>0</v>
      </c>
      <c r="Z58" s="316">
        <v>0</v>
      </c>
    </row>
    <row r="59" spans="1:26" x14ac:dyDescent="0.3">
      <c r="A59" s="314" t="s">
        <v>474</v>
      </c>
      <c r="B59" s="315">
        <v>0</v>
      </c>
      <c r="C59" s="315">
        <v>0</v>
      </c>
      <c r="D59" s="315">
        <v>0</v>
      </c>
      <c r="E59" s="315">
        <v>0</v>
      </c>
      <c r="F59" s="315">
        <v>0</v>
      </c>
      <c r="G59" s="315">
        <v>0</v>
      </c>
      <c r="H59" s="315">
        <v>0</v>
      </c>
      <c r="I59" s="315">
        <v>0</v>
      </c>
      <c r="J59" s="315">
        <v>0</v>
      </c>
      <c r="K59" s="315">
        <v>0</v>
      </c>
      <c r="L59" s="315">
        <v>0</v>
      </c>
      <c r="M59" s="315">
        <v>0</v>
      </c>
      <c r="N59" s="315">
        <v>0</v>
      </c>
      <c r="O59" s="315">
        <v>0</v>
      </c>
      <c r="P59" s="315">
        <v>0</v>
      </c>
      <c r="Q59" s="315">
        <v>0</v>
      </c>
      <c r="R59" s="315">
        <v>0</v>
      </c>
      <c r="S59" s="316">
        <v>0</v>
      </c>
      <c r="T59" s="317" t="e">
        <v>#DIV/0!</v>
      </c>
      <c r="U59" s="316">
        <v>0</v>
      </c>
      <c r="V59" s="316">
        <v>0</v>
      </c>
      <c r="W59" s="316">
        <v>0</v>
      </c>
      <c r="X59" s="316">
        <v>0</v>
      </c>
      <c r="Y59" s="316">
        <v>0</v>
      </c>
      <c r="Z59" s="316">
        <v>0</v>
      </c>
    </row>
    <row r="60" spans="1:26" x14ac:dyDescent="0.3">
      <c r="A60" s="318" t="s">
        <v>475</v>
      </c>
      <c r="B60" s="204">
        <v>0</v>
      </c>
      <c r="C60" s="204">
        <v>0</v>
      </c>
      <c r="D60" s="204">
        <v>0</v>
      </c>
      <c r="E60" s="204">
        <v>0</v>
      </c>
      <c r="F60" s="204">
        <v>0</v>
      </c>
      <c r="G60" s="204">
        <v>0</v>
      </c>
      <c r="H60" s="204">
        <v>0</v>
      </c>
      <c r="I60" s="204">
        <v>0</v>
      </c>
      <c r="J60" s="204">
        <v>0</v>
      </c>
      <c r="K60" s="204">
        <v>0</v>
      </c>
      <c r="L60" s="204">
        <v>0</v>
      </c>
      <c r="M60" s="204">
        <v>0</v>
      </c>
      <c r="N60" s="204">
        <v>0</v>
      </c>
      <c r="O60" s="204">
        <v>0</v>
      </c>
      <c r="P60" s="204">
        <v>0</v>
      </c>
      <c r="Q60" s="204">
        <v>0</v>
      </c>
      <c r="R60" s="204">
        <v>0</v>
      </c>
      <c r="S60" s="239">
        <v>0</v>
      </c>
      <c r="T60" s="319" t="e">
        <v>#DIV/0!</v>
      </c>
      <c r="U60" s="239">
        <v>0</v>
      </c>
      <c r="V60" s="239">
        <v>0</v>
      </c>
      <c r="W60" s="239">
        <v>0</v>
      </c>
      <c r="X60" s="239">
        <v>0</v>
      </c>
      <c r="Y60" s="239">
        <v>0</v>
      </c>
      <c r="Z60" s="239">
        <v>0</v>
      </c>
    </row>
    <row r="61" spans="1:26" x14ac:dyDescent="0.3">
      <c r="A61" s="318" t="s">
        <v>476</v>
      </c>
      <c r="B61" s="204">
        <v>0</v>
      </c>
      <c r="C61" s="204">
        <v>0</v>
      </c>
      <c r="D61" s="204">
        <v>0</v>
      </c>
      <c r="E61" s="204">
        <v>0</v>
      </c>
      <c r="F61" s="204">
        <v>0</v>
      </c>
      <c r="G61" s="204">
        <v>0</v>
      </c>
      <c r="H61" s="204">
        <v>0</v>
      </c>
      <c r="I61" s="204">
        <v>0</v>
      </c>
      <c r="J61" s="204">
        <v>0</v>
      </c>
      <c r="K61" s="204">
        <v>0</v>
      </c>
      <c r="L61" s="204">
        <v>0</v>
      </c>
      <c r="M61" s="204">
        <v>0</v>
      </c>
      <c r="N61" s="204">
        <v>0</v>
      </c>
      <c r="O61" s="204">
        <v>0</v>
      </c>
      <c r="P61" s="204">
        <v>0</v>
      </c>
      <c r="Q61" s="204">
        <v>0</v>
      </c>
      <c r="R61" s="204">
        <v>0</v>
      </c>
      <c r="S61" s="239">
        <v>0</v>
      </c>
      <c r="T61" s="319" t="e">
        <v>#DIV/0!</v>
      </c>
      <c r="U61" s="239">
        <v>0</v>
      </c>
      <c r="V61" s="239">
        <v>0</v>
      </c>
      <c r="W61" s="239">
        <v>0</v>
      </c>
      <c r="X61" s="239">
        <v>0</v>
      </c>
      <c r="Y61" s="239">
        <v>0</v>
      </c>
      <c r="Z61" s="239">
        <v>0</v>
      </c>
    </row>
    <row r="62" spans="1:26" x14ac:dyDescent="0.3">
      <c r="A62" s="318" t="s">
        <v>477</v>
      </c>
      <c r="B62" s="204">
        <v>0</v>
      </c>
      <c r="C62" s="204">
        <v>0</v>
      </c>
      <c r="D62" s="204">
        <v>0</v>
      </c>
      <c r="E62" s="204">
        <v>0</v>
      </c>
      <c r="F62" s="204">
        <v>0</v>
      </c>
      <c r="G62" s="204">
        <v>0</v>
      </c>
      <c r="H62" s="204">
        <v>0</v>
      </c>
      <c r="I62" s="204">
        <v>0</v>
      </c>
      <c r="J62" s="204">
        <v>0</v>
      </c>
      <c r="K62" s="204">
        <v>0</v>
      </c>
      <c r="L62" s="204">
        <v>0</v>
      </c>
      <c r="M62" s="204">
        <v>0</v>
      </c>
      <c r="N62" s="204">
        <v>0</v>
      </c>
      <c r="O62" s="204">
        <v>0</v>
      </c>
      <c r="P62" s="204">
        <v>0</v>
      </c>
      <c r="Q62" s="204">
        <v>0</v>
      </c>
      <c r="R62" s="204">
        <v>0</v>
      </c>
      <c r="S62" s="239">
        <v>0</v>
      </c>
      <c r="T62" s="319" t="e">
        <v>#DIV/0!</v>
      </c>
      <c r="U62" s="239">
        <v>0</v>
      </c>
      <c r="V62" s="239">
        <v>0</v>
      </c>
      <c r="W62" s="239">
        <v>0</v>
      </c>
      <c r="X62" s="239">
        <v>0</v>
      </c>
      <c r="Y62" s="239">
        <v>0</v>
      </c>
      <c r="Z62" s="239">
        <v>0</v>
      </c>
    </row>
    <row r="63" spans="1:26" x14ac:dyDescent="0.3">
      <c r="A63" s="318" t="s">
        <v>478</v>
      </c>
      <c r="B63" s="204">
        <v>0</v>
      </c>
      <c r="C63" s="204">
        <v>0</v>
      </c>
      <c r="D63" s="204">
        <v>0</v>
      </c>
      <c r="E63" s="204">
        <v>0</v>
      </c>
      <c r="F63" s="204">
        <v>0</v>
      </c>
      <c r="G63" s="204">
        <v>0</v>
      </c>
      <c r="H63" s="204">
        <v>0</v>
      </c>
      <c r="I63" s="204">
        <v>0</v>
      </c>
      <c r="J63" s="204">
        <v>0</v>
      </c>
      <c r="K63" s="204">
        <v>0</v>
      </c>
      <c r="L63" s="204">
        <v>0</v>
      </c>
      <c r="M63" s="204">
        <v>0</v>
      </c>
      <c r="N63" s="204">
        <v>0</v>
      </c>
      <c r="O63" s="204">
        <v>0</v>
      </c>
      <c r="P63" s="204">
        <v>0</v>
      </c>
      <c r="Q63" s="204">
        <v>0</v>
      </c>
      <c r="R63" s="204">
        <v>0</v>
      </c>
      <c r="S63" s="239">
        <v>0</v>
      </c>
      <c r="T63" s="319" t="e">
        <v>#DIV/0!</v>
      </c>
      <c r="U63" s="239">
        <v>0</v>
      </c>
      <c r="V63" s="239">
        <v>0</v>
      </c>
      <c r="W63" s="239">
        <v>0</v>
      </c>
      <c r="X63" s="239">
        <v>0</v>
      </c>
      <c r="Y63" s="239">
        <v>0</v>
      </c>
      <c r="Z63" s="239">
        <v>0</v>
      </c>
    </row>
    <row r="64" spans="1:26" x14ac:dyDescent="0.3">
      <c r="A64" s="318" t="s">
        <v>479</v>
      </c>
      <c r="B64" s="204">
        <v>0</v>
      </c>
      <c r="C64" s="204">
        <v>0</v>
      </c>
      <c r="D64" s="204">
        <v>0</v>
      </c>
      <c r="E64" s="204">
        <v>0</v>
      </c>
      <c r="F64" s="204">
        <v>0</v>
      </c>
      <c r="G64" s="204">
        <v>0</v>
      </c>
      <c r="H64" s="204">
        <v>0</v>
      </c>
      <c r="I64" s="204">
        <v>0</v>
      </c>
      <c r="J64" s="204">
        <v>0</v>
      </c>
      <c r="K64" s="204">
        <v>0</v>
      </c>
      <c r="L64" s="204">
        <v>0</v>
      </c>
      <c r="M64" s="204">
        <v>0</v>
      </c>
      <c r="N64" s="204">
        <v>0</v>
      </c>
      <c r="O64" s="204">
        <v>0</v>
      </c>
      <c r="P64" s="204">
        <v>0</v>
      </c>
      <c r="Q64" s="204">
        <v>0</v>
      </c>
      <c r="R64" s="204">
        <v>0</v>
      </c>
      <c r="S64" s="239">
        <v>0</v>
      </c>
      <c r="T64" s="319" t="e">
        <v>#DIV/0!</v>
      </c>
      <c r="U64" s="239">
        <v>0</v>
      </c>
      <c r="V64" s="239">
        <v>0</v>
      </c>
      <c r="W64" s="239">
        <v>0</v>
      </c>
      <c r="X64" s="239">
        <v>0</v>
      </c>
      <c r="Y64" s="239">
        <v>0</v>
      </c>
      <c r="Z64" s="239">
        <v>0</v>
      </c>
    </row>
    <row r="65" spans="1:26" x14ac:dyDescent="0.3">
      <c r="A65" s="314" t="s">
        <v>480</v>
      </c>
      <c r="B65" s="315">
        <v>700</v>
      </c>
      <c r="C65" s="315">
        <v>700</v>
      </c>
      <c r="D65" s="315">
        <v>700</v>
      </c>
      <c r="E65" s="315">
        <v>644</v>
      </c>
      <c r="F65" s="315">
        <v>644</v>
      </c>
      <c r="G65" s="315">
        <v>0</v>
      </c>
      <c r="H65" s="315">
        <v>0</v>
      </c>
      <c r="I65" s="315">
        <v>0</v>
      </c>
      <c r="J65" s="315">
        <v>0</v>
      </c>
      <c r="K65" s="315">
        <v>644</v>
      </c>
      <c r="L65" s="315">
        <v>0</v>
      </c>
      <c r="M65" s="315">
        <v>0</v>
      </c>
      <c r="N65" s="315">
        <v>0</v>
      </c>
      <c r="O65" s="315">
        <v>0</v>
      </c>
      <c r="P65" s="315">
        <v>0</v>
      </c>
      <c r="Q65" s="315">
        <v>0</v>
      </c>
      <c r="R65" s="315">
        <v>0</v>
      </c>
      <c r="S65" s="316">
        <v>644</v>
      </c>
      <c r="T65" s="317">
        <v>0.92</v>
      </c>
      <c r="U65" s="316">
        <v>56</v>
      </c>
      <c r="V65" s="316">
        <v>0</v>
      </c>
      <c r="W65" s="316">
        <v>56</v>
      </c>
      <c r="X65" s="316">
        <v>56</v>
      </c>
      <c r="Y65" s="316">
        <v>0</v>
      </c>
      <c r="Z65" s="316">
        <v>0</v>
      </c>
    </row>
    <row r="66" spans="1:26" x14ac:dyDescent="0.3">
      <c r="A66" s="318" t="s">
        <v>481</v>
      </c>
      <c r="B66" s="204">
        <v>0</v>
      </c>
      <c r="C66" s="204">
        <v>0</v>
      </c>
      <c r="D66" s="204">
        <v>0</v>
      </c>
      <c r="E66" s="204">
        <v>0</v>
      </c>
      <c r="F66" s="204">
        <v>0</v>
      </c>
      <c r="G66" s="204">
        <v>0</v>
      </c>
      <c r="H66" s="204">
        <v>0</v>
      </c>
      <c r="I66" s="204">
        <v>0</v>
      </c>
      <c r="J66" s="204">
        <v>0</v>
      </c>
      <c r="K66" s="204">
        <v>0</v>
      </c>
      <c r="L66" s="204">
        <v>0</v>
      </c>
      <c r="M66" s="204">
        <v>0</v>
      </c>
      <c r="N66" s="204">
        <v>0</v>
      </c>
      <c r="O66" s="204">
        <v>0</v>
      </c>
      <c r="P66" s="204">
        <v>0</v>
      </c>
      <c r="Q66" s="204">
        <v>0</v>
      </c>
      <c r="R66" s="204">
        <v>0</v>
      </c>
      <c r="S66" s="239">
        <v>0</v>
      </c>
      <c r="T66" s="319" t="e">
        <v>#DIV/0!</v>
      </c>
      <c r="U66" s="239">
        <v>0</v>
      </c>
      <c r="V66" s="239">
        <v>0</v>
      </c>
      <c r="W66" s="239">
        <v>0</v>
      </c>
      <c r="X66" s="239">
        <v>0</v>
      </c>
      <c r="Y66" s="239">
        <v>0</v>
      </c>
      <c r="Z66" s="239">
        <v>0</v>
      </c>
    </row>
    <row r="67" spans="1:26" x14ac:dyDescent="0.3">
      <c r="A67" s="318" t="s">
        <v>482</v>
      </c>
      <c r="B67" s="204">
        <v>700</v>
      </c>
      <c r="C67" s="204">
        <v>700</v>
      </c>
      <c r="D67" s="204">
        <v>700</v>
      </c>
      <c r="E67" s="204">
        <v>644</v>
      </c>
      <c r="F67" s="204">
        <v>644</v>
      </c>
      <c r="G67" s="204">
        <v>0</v>
      </c>
      <c r="H67" s="204">
        <v>0</v>
      </c>
      <c r="I67" s="204">
        <v>0</v>
      </c>
      <c r="J67" s="204">
        <v>0</v>
      </c>
      <c r="K67" s="204">
        <v>644</v>
      </c>
      <c r="L67" s="204">
        <v>0</v>
      </c>
      <c r="M67" s="204">
        <v>0</v>
      </c>
      <c r="N67" s="204">
        <v>0</v>
      </c>
      <c r="O67" s="204">
        <v>0</v>
      </c>
      <c r="P67" s="204">
        <v>0</v>
      </c>
      <c r="Q67" s="204">
        <v>0</v>
      </c>
      <c r="R67" s="204">
        <v>0</v>
      </c>
      <c r="S67" s="239">
        <v>644</v>
      </c>
      <c r="T67" s="319">
        <v>0.92</v>
      </c>
      <c r="U67" s="239">
        <v>56</v>
      </c>
      <c r="V67" s="239">
        <v>0</v>
      </c>
      <c r="W67" s="239">
        <v>56</v>
      </c>
      <c r="X67" s="239">
        <v>56</v>
      </c>
      <c r="Y67" s="239">
        <v>0</v>
      </c>
      <c r="Z67" s="239">
        <v>0</v>
      </c>
    </row>
    <row r="68" spans="1:26" x14ac:dyDescent="0.3">
      <c r="A68" s="318" t="s">
        <v>483</v>
      </c>
      <c r="B68" s="204">
        <v>0</v>
      </c>
      <c r="C68" s="204">
        <v>0</v>
      </c>
      <c r="D68" s="204">
        <v>0</v>
      </c>
      <c r="E68" s="204">
        <v>0</v>
      </c>
      <c r="F68" s="204">
        <v>0</v>
      </c>
      <c r="G68" s="204">
        <v>0</v>
      </c>
      <c r="H68" s="204">
        <v>0</v>
      </c>
      <c r="I68" s="204">
        <v>0</v>
      </c>
      <c r="J68" s="204">
        <v>0</v>
      </c>
      <c r="K68" s="204">
        <v>0</v>
      </c>
      <c r="L68" s="204">
        <v>0</v>
      </c>
      <c r="M68" s="204">
        <v>0</v>
      </c>
      <c r="N68" s="204">
        <v>0</v>
      </c>
      <c r="O68" s="204">
        <v>0</v>
      </c>
      <c r="P68" s="204">
        <v>0</v>
      </c>
      <c r="Q68" s="204">
        <v>0</v>
      </c>
      <c r="R68" s="204">
        <v>0</v>
      </c>
      <c r="S68" s="239">
        <v>0</v>
      </c>
      <c r="T68" s="319" t="e">
        <v>#DIV/0!</v>
      </c>
      <c r="U68" s="239">
        <v>0</v>
      </c>
      <c r="V68" s="239">
        <v>0</v>
      </c>
      <c r="W68" s="239">
        <v>0</v>
      </c>
      <c r="X68" s="239">
        <v>0</v>
      </c>
      <c r="Y68" s="239">
        <v>0</v>
      </c>
      <c r="Z68" s="239">
        <v>0</v>
      </c>
    </row>
    <row r="69" spans="1:26" x14ac:dyDescent="0.3">
      <c r="A69" s="318" t="s">
        <v>484</v>
      </c>
      <c r="B69" s="204">
        <v>0</v>
      </c>
      <c r="C69" s="204">
        <v>0</v>
      </c>
      <c r="D69" s="204">
        <v>0</v>
      </c>
      <c r="E69" s="204">
        <v>0</v>
      </c>
      <c r="F69" s="204">
        <v>0</v>
      </c>
      <c r="G69" s="204">
        <v>0</v>
      </c>
      <c r="H69" s="204">
        <v>0</v>
      </c>
      <c r="I69" s="204">
        <v>0</v>
      </c>
      <c r="J69" s="204">
        <v>0</v>
      </c>
      <c r="K69" s="204">
        <v>0</v>
      </c>
      <c r="L69" s="204">
        <v>0</v>
      </c>
      <c r="M69" s="204">
        <v>0</v>
      </c>
      <c r="N69" s="204">
        <v>0</v>
      </c>
      <c r="O69" s="204">
        <v>0</v>
      </c>
      <c r="P69" s="204">
        <v>0</v>
      </c>
      <c r="Q69" s="204">
        <v>0</v>
      </c>
      <c r="R69" s="204">
        <v>0</v>
      </c>
      <c r="S69" s="239">
        <v>0</v>
      </c>
      <c r="T69" s="319" t="e">
        <v>#DIV/0!</v>
      </c>
      <c r="U69" s="239">
        <v>0</v>
      </c>
      <c r="V69" s="239">
        <v>0</v>
      </c>
      <c r="W69" s="239">
        <v>0</v>
      </c>
      <c r="X69" s="239">
        <v>0</v>
      </c>
      <c r="Y69" s="239">
        <v>0</v>
      </c>
      <c r="Z69" s="239">
        <v>0</v>
      </c>
    </row>
    <row r="70" spans="1:26" x14ac:dyDescent="0.3">
      <c r="A70" s="318" t="s">
        <v>485</v>
      </c>
      <c r="B70" s="204">
        <v>0</v>
      </c>
      <c r="C70" s="204">
        <v>0</v>
      </c>
      <c r="D70" s="204">
        <v>0</v>
      </c>
      <c r="E70" s="204">
        <v>0</v>
      </c>
      <c r="F70" s="204">
        <v>0</v>
      </c>
      <c r="G70" s="204">
        <v>0</v>
      </c>
      <c r="H70" s="204">
        <v>0</v>
      </c>
      <c r="I70" s="204">
        <v>0</v>
      </c>
      <c r="J70" s="204">
        <v>0</v>
      </c>
      <c r="K70" s="204">
        <v>0</v>
      </c>
      <c r="L70" s="204">
        <v>0</v>
      </c>
      <c r="M70" s="204">
        <v>0</v>
      </c>
      <c r="N70" s="204">
        <v>0</v>
      </c>
      <c r="O70" s="204">
        <v>0</v>
      </c>
      <c r="P70" s="204">
        <v>0</v>
      </c>
      <c r="Q70" s="204">
        <v>0</v>
      </c>
      <c r="R70" s="204">
        <v>0</v>
      </c>
      <c r="S70" s="239">
        <v>0</v>
      </c>
      <c r="T70" s="319" t="e">
        <v>#DIV/0!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</row>
    <row r="71" spans="1:26" x14ac:dyDescent="0.3">
      <c r="A71" s="318" t="s">
        <v>486</v>
      </c>
      <c r="B71" s="204">
        <v>0</v>
      </c>
      <c r="C71" s="204">
        <v>0</v>
      </c>
      <c r="D71" s="204">
        <v>0</v>
      </c>
      <c r="E71" s="204">
        <v>0</v>
      </c>
      <c r="F71" s="204">
        <v>0</v>
      </c>
      <c r="G71" s="204">
        <v>0</v>
      </c>
      <c r="H71" s="204">
        <v>0</v>
      </c>
      <c r="I71" s="204">
        <v>0</v>
      </c>
      <c r="J71" s="204">
        <v>0</v>
      </c>
      <c r="K71" s="204">
        <v>0</v>
      </c>
      <c r="L71" s="204">
        <v>0</v>
      </c>
      <c r="M71" s="204">
        <v>0</v>
      </c>
      <c r="N71" s="204">
        <v>0</v>
      </c>
      <c r="O71" s="204">
        <v>0</v>
      </c>
      <c r="P71" s="204">
        <v>0</v>
      </c>
      <c r="Q71" s="204">
        <v>0</v>
      </c>
      <c r="R71" s="204">
        <v>0</v>
      </c>
      <c r="S71" s="239">
        <v>0</v>
      </c>
      <c r="T71" s="319" t="e">
        <v>#DIV/0!</v>
      </c>
      <c r="U71" s="239">
        <v>0</v>
      </c>
      <c r="V71" s="239">
        <v>0</v>
      </c>
      <c r="W71" s="239">
        <v>0</v>
      </c>
      <c r="X71" s="239">
        <v>0</v>
      </c>
      <c r="Y71" s="239">
        <v>0</v>
      </c>
      <c r="Z71" s="239">
        <v>0</v>
      </c>
    </row>
    <row r="72" spans="1:26" x14ac:dyDescent="0.3">
      <c r="A72" s="314" t="s">
        <v>487</v>
      </c>
      <c r="B72" s="315">
        <v>0</v>
      </c>
      <c r="C72" s="315">
        <v>0</v>
      </c>
      <c r="D72" s="315">
        <v>0</v>
      </c>
      <c r="E72" s="315">
        <v>0</v>
      </c>
      <c r="F72" s="315">
        <v>0</v>
      </c>
      <c r="G72" s="315">
        <v>0</v>
      </c>
      <c r="H72" s="315">
        <v>0</v>
      </c>
      <c r="I72" s="315">
        <v>0</v>
      </c>
      <c r="J72" s="315">
        <v>0</v>
      </c>
      <c r="K72" s="315">
        <v>0</v>
      </c>
      <c r="L72" s="315">
        <v>0</v>
      </c>
      <c r="M72" s="315">
        <v>0</v>
      </c>
      <c r="N72" s="315">
        <v>0</v>
      </c>
      <c r="O72" s="315">
        <v>0</v>
      </c>
      <c r="P72" s="315">
        <v>0</v>
      </c>
      <c r="Q72" s="315">
        <v>0</v>
      </c>
      <c r="R72" s="315">
        <v>0</v>
      </c>
      <c r="S72" s="316">
        <v>0</v>
      </c>
      <c r="T72" s="317" t="e">
        <v>#DIV/0!</v>
      </c>
      <c r="U72" s="316">
        <v>0</v>
      </c>
      <c r="V72" s="316">
        <v>0</v>
      </c>
      <c r="W72" s="316">
        <v>0</v>
      </c>
      <c r="X72" s="316">
        <v>0</v>
      </c>
      <c r="Y72" s="316">
        <v>0</v>
      </c>
      <c r="Z72" s="316">
        <v>0</v>
      </c>
    </row>
    <row r="73" spans="1:26" x14ac:dyDescent="0.3">
      <c r="A73" s="318" t="s">
        <v>488</v>
      </c>
      <c r="B73" s="204">
        <v>0</v>
      </c>
      <c r="C73" s="204">
        <v>0</v>
      </c>
      <c r="D73" s="204">
        <v>0</v>
      </c>
      <c r="E73" s="204">
        <v>0</v>
      </c>
      <c r="F73" s="204">
        <v>0</v>
      </c>
      <c r="G73" s="204">
        <v>0</v>
      </c>
      <c r="H73" s="204">
        <v>0</v>
      </c>
      <c r="I73" s="204">
        <v>0</v>
      </c>
      <c r="J73" s="204">
        <v>0</v>
      </c>
      <c r="K73" s="204">
        <v>0</v>
      </c>
      <c r="L73" s="204">
        <v>0</v>
      </c>
      <c r="M73" s="204">
        <v>0</v>
      </c>
      <c r="N73" s="204">
        <v>0</v>
      </c>
      <c r="O73" s="204">
        <v>0</v>
      </c>
      <c r="P73" s="204">
        <v>0</v>
      </c>
      <c r="Q73" s="204">
        <v>0</v>
      </c>
      <c r="R73" s="204">
        <v>0</v>
      </c>
      <c r="S73" s="239">
        <v>0</v>
      </c>
      <c r="T73" s="319" t="e">
        <v>#DIV/0!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</row>
    <row r="74" spans="1:26" x14ac:dyDescent="0.3">
      <c r="A74" s="318" t="s">
        <v>489</v>
      </c>
      <c r="B74" s="204">
        <v>0</v>
      </c>
      <c r="C74" s="204">
        <v>0</v>
      </c>
      <c r="D74" s="204">
        <v>0</v>
      </c>
      <c r="E74" s="204">
        <v>0</v>
      </c>
      <c r="F74" s="204">
        <v>0</v>
      </c>
      <c r="G74" s="204">
        <v>0</v>
      </c>
      <c r="H74" s="204">
        <v>0</v>
      </c>
      <c r="I74" s="204">
        <v>0</v>
      </c>
      <c r="J74" s="204">
        <v>0</v>
      </c>
      <c r="K74" s="204">
        <v>0</v>
      </c>
      <c r="L74" s="204">
        <v>0</v>
      </c>
      <c r="M74" s="204">
        <v>0</v>
      </c>
      <c r="N74" s="204">
        <v>0</v>
      </c>
      <c r="O74" s="204">
        <v>0</v>
      </c>
      <c r="P74" s="204">
        <v>0</v>
      </c>
      <c r="Q74" s="204">
        <v>0</v>
      </c>
      <c r="R74" s="204">
        <v>0</v>
      </c>
      <c r="S74" s="239">
        <v>0</v>
      </c>
      <c r="T74" s="319" t="e">
        <v>#DIV/0!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</row>
    <row r="75" spans="1:26" s="321" customFormat="1" x14ac:dyDescent="0.3">
      <c r="A75" s="314" t="s">
        <v>490</v>
      </c>
      <c r="B75" s="320">
        <v>0</v>
      </c>
      <c r="C75" s="320">
        <v>0</v>
      </c>
      <c r="D75" s="320">
        <v>0</v>
      </c>
      <c r="E75" s="320">
        <v>0</v>
      </c>
      <c r="F75" s="320">
        <v>0</v>
      </c>
      <c r="G75" s="320">
        <v>0</v>
      </c>
      <c r="H75" s="320">
        <v>0</v>
      </c>
      <c r="I75" s="320">
        <v>0</v>
      </c>
      <c r="J75" s="320">
        <v>0</v>
      </c>
      <c r="K75" s="320">
        <v>0</v>
      </c>
      <c r="L75" s="320">
        <v>0</v>
      </c>
      <c r="M75" s="320">
        <v>0</v>
      </c>
      <c r="N75" s="320">
        <v>0</v>
      </c>
      <c r="O75" s="320">
        <v>0</v>
      </c>
      <c r="P75" s="320">
        <v>0</v>
      </c>
      <c r="Q75" s="320">
        <v>0</v>
      </c>
      <c r="R75" s="320">
        <v>0</v>
      </c>
      <c r="S75" s="316">
        <v>0</v>
      </c>
      <c r="T75" s="317" t="e">
        <v>#DIV/0!</v>
      </c>
      <c r="U75" s="316">
        <v>0</v>
      </c>
      <c r="V75" s="316">
        <v>0</v>
      </c>
      <c r="W75" s="316">
        <v>0</v>
      </c>
      <c r="X75" s="316">
        <v>0</v>
      </c>
      <c r="Y75" s="316">
        <v>0</v>
      </c>
      <c r="Z75" s="316">
        <v>0</v>
      </c>
    </row>
    <row r="76" spans="1:26" s="321" customFormat="1" x14ac:dyDescent="0.3">
      <c r="A76" s="314" t="s">
        <v>491</v>
      </c>
      <c r="B76" s="320">
        <v>0</v>
      </c>
      <c r="C76" s="320">
        <v>0</v>
      </c>
      <c r="D76" s="320">
        <v>0</v>
      </c>
      <c r="E76" s="320">
        <v>0</v>
      </c>
      <c r="F76" s="320">
        <v>0</v>
      </c>
      <c r="G76" s="320">
        <v>0</v>
      </c>
      <c r="H76" s="320">
        <v>0</v>
      </c>
      <c r="I76" s="320">
        <v>0</v>
      </c>
      <c r="J76" s="320">
        <v>0</v>
      </c>
      <c r="K76" s="320">
        <v>0</v>
      </c>
      <c r="L76" s="320">
        <v>0</v>
      </c>
      <c r="M76" s="320">
        <v>0</v>
      </c>
      <c r="N76" s="320">
        <v>0</v>
      </c>
      <c r="O76" s="320">
        <v>0</v>
      </c>
      <c r="P76" s="320">
        <v>0</v>
      </c>
      <c r="Q76" s="320">
        <v>0</v>
      </c>
      <c r="R76" s="320">
        <v>0</v>
      </c>
      <c r="S76" s="316">
        <v>0</v>
      </c>
      <c r="T76" s="317" t="e">
        <v>#DIV/0!</v>
      </c>
      <c r="U76" s="316">
        <v>0</v>
      </c>
      <c r="V76" s="316">
        <v>0</v>
      </c>
      <c r="W76" s="316">
        <v>0</v>
      </c>
      <c r="X76" s="316">
        <v>0</v>
      </c>
      <c r="Y76" s="316">
        <v>0</v>
      </c>
      <c r="Z76" s="316">
        <v>0</v>
      </c>
    </row>
    <row r="77" spans="1:26" s="321" customFormat="1" x14ac:dyDescent="0.3">
      <c r="A77" s="314" t="s">
        <v>492</v>
      </c>
      <c r="B77" s="320">
        <v>0</v>
      </c>
      <c r="C77" s="320">
        <v>0</v>
      </c>
      <c r="D77" s="320">
        <v>0</v>
      </c>
      <c r="E77" s="320">
        <v>0</v>
      </c>
      <c r="F77" s="320">
        <v>0</v>
      </c>
      <c r="G77" s="320">
        <v>0</v>
      </c>
      <c r="H77" s="320">
        <v>0</v>
      </c>
      <c r="I77" s="320">
        <v>0</v>
      </c>
      <c r="J77" s="320">
        <v>0</v>
      </c>
      <c r="K77" s="320">
        <v>0</v>
      </c>
      <c r="L77" s="320">
        <v>0</v>
      </c>
      <c r="M77" s="320">
        <v>0</v>
      </c>
      <c r="N77" s="320">
        <v>0</v>
      </c>
      <c r="O77" s="320">
        <v>0</v>
      </c>
      <c r="P77" s="320">
        <v>0</v>
      </c>
      <c r="Q77" s="320">
        <v>0</v>
      </c>
      <c r="R77" s="320">
        <v>0</v>
      </c>
      <c r="S77" s="316">
        <v>0</v>
      </c>
      <c r="T77" s="317" t="e">
        <v>#DIV/0!</v>
      </c>
      <c r="U77" s="316">
        <v>0</v>
      </c>
      <c r="V77" s="316">
        <v>0</v>
      </c>
      <c r="W77" s="316">
        <v>0</v>
      </c>
      <c r="X77" s="316">
        <v>0</v>
      </c>
      <c r="Y77" s="316">
        <v>0</v>
      </c>
      <c r="Z77" s="316">
        <v>0</v>
      </c>
    </row>
    <row r="78" spans="1:26" x14ac:dyDescent="0.3">
      <c r="A78" s="314" t="s">
        <v>493</v>
      </c>
      <c r="B78" s="315">
        <v>0</v>
      </c>
      <c r="C78" s="315">
        <v>0</v>
      </c>
      <c r="D78" s="315">
        <v>0</v>
      </c>
      <c r="E78" s="315">
        <v>0</v>
      </c>
      <c r="F78" s="315">
        <v>0</v>
      </c>
      <c r="G78" s="315">
        <v>0</v>
      </c>
      <c r="H78" s="315">
        <v>0</v>
      </c>
      <c r="I78" s="315">
        <v>0</v>
      </c>
      <c r="J78" s="315">
        <v>0</v>
      </c>
      <c r="K78" s="315">
        <v>0</v>
      </c>
      <c r="L78" s="315">
        <v>0</v>
      </c>
      <c r="M78" s="315">
        <v>0</v>
      </c>
      <c r="N78" s="315">
        <v>0</v>
      </c>
      <c r="O78" s="315">
        <v>0</v>
      </c>
      <c r="P78" s="315">
        <v>0</v>
      </c>
      <c r="Q78" s="315">
        <v>0</v>
      </c>
      <c r="R78" s="315">
        <v>0</v>
      </c>
      <c r="S78" s="316">
        <v>0</v>
      </c>
      <c r="T78" s="317" t="e">
        <v>#DIV/0!</v>
      </c>
      <c r="U78" s="316">
        <v>0</v>
      </c>
      <c r="V78" s="316">
        <v>0</v>
      </c>
      <c r="W78" s="316">
        <v>0</v>
      </c>
      <c r="X78" s="316">
        <v>0</v>
      </c>
      <c r="Y78" s="316">
        <v>0</v>
      </c>
      <c r="Z78" s="316">
        <v>0</v>
      </c>
    </row>
    <row r="79" spans="1:26" x14ac:dyDescent="0.3">
      <c r="A79" s="318" t="s">
        <v>494</v>
      </c>
      <c r="B79" s="204">
        <v>0</v>
      </c>
      <c r="C79" s="204">
        <v>0</v>
      </c>
      <c r="D79" s="204">
        <v>0</v>
      </c>
      <c r="E79" s="204">
        <v>0</v>
      </c>
      <c r="F79" s="204">
        <v>0</v>
      </c>
      <c r="G79" s="204">
        <v>0</v>
      </c>
      <c r="H79" s="204">
        <v>0</v>
      </c>
      <c r="I79" s="204">
        <v>0</v>
      </c>
      <c r="J79" s="204">
        <v>0</v>
      </c>
      <c r="K79" s="204">
        <v>0</v>
      </c>
      <c r="L79" s="204">
        <v>0</v>
      </c>
      <c r="M79" s="204">
        <v>0</v>
      </c>
      <c r="N79" s="204">
        <v>0</v>
      </c>
      <c r="O79" s="204">
        <v>0</v>
      </c>
      <c r="P79" s="204">
        <v>0</v>
      </c>
      <c r="Q79" s="204">
        <v>0</v>
      </c>
      <c r="R79" s="204">
        <v>0</v>
      </c>
      <c r="S79" s="239">
        <v>0</v>
      </c>
      <c r="T79" s="319" t="e">
        <v>#DIV/0!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</row>
    <row r="80" spans="1:26" x14ac:dyDescent="0.3">
      <c r="A80" s="318" t="s">
        <v>495</v>
      </c>
      <c r="B80" s="204">
        <v>0</v>
      </c>
      <c r="C80" s="204">
        <v>0</v>
      </c>
      <c r="D80" s="204">
        <v>0</v>
      </c>
      <c r="E80" s="204">
        <v>0</v>
      </c>
      <c r="F80" s="204">
        <v>0</v>
      </c>
      <c r="G80" s="204">
        <v>0</v>
      </c>
      <c r="H80" s="204">
        <v>0</v>
      </c>
      <c r="I80" s="204">
        <v>0</v>
      </c>
      <c r="J80" s="204">
        <v>0</v>
      </c>
      <c r="K80" s="204">
        <v>0</v>
      </c>
      <c r="L80" s="204">
        <v>0</v>
      </c>
      <c r="M80" s="204">
        <v>0</v>
      </c>
      <c r="N80" s="204">
        <v>0</v>
      </c>
      <c r="O80" s="204">
        <v>0</v>
      </c>
      <c r="P80" s="204">
        <v>0</v>
      </c>
      <c r="Q80" s="204">
        <v>0</v>
      </c>
      <c r="R80" s="204">
        <v>0</v>
      </c>
      <c r="S80" s="239">
        <v>0</v>
      </c>
      <c r="T80" s="319" t="e">
        <v>#DIV/0!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</row>
    <row r="81" spans="1:26" x14ac:dyDescent="0.3">
      <c r="A81" s="314" t="s">
        <v>496</v>
      </c>
      <c r="B81" s="315">
        <v>0</v>
      </c>
      <c r="C81" s="315">
        <v>0</v>
      </c>
      <c r="D81" s="315">
        <v>0</v>
      </c>
      <c r="E81" s="315">
        <v>0</v>
      </c>
      <c r="F81" s="315">
        <v>0</v>
      </c>
      <c r="G81" s="315">
        <v>0</v>
      </c>
      <c r="H81" s="315">
        <v>0</v>
      </c>
      <c r="I81" s="315">
        <v>0</v>
      </c>
      <c r="J81" s="315">
        <v>0</v>
      </c>
      <c r="K81" s="315">
        <v>0</v>
      </c>
      <c r="L81" s="315">
        <v>0</v>
      </c>
      <c r="M81" s="315">
        <v>0</v>
      </c>
      <c r="N81" s="315">
        <v>0</v>
      </c>
      <c r="O81" s="315">
        <v>0</v>
      </c>
      <c r="P81" s="315">
        <v>0</v>
      </c>
      <c r="Q81" s="315">
        <v>0</v>
      </c>
      <c r="R81" s="315">
        <v>0</v>
      </c>
      <c r="S81" s="316">
        <v>0</v>
      </c>
      <c r="T81" s="317" t="e">
        <v>#DIV/0!</v>
      </c>
      <c r="U81" s="316">
        <v>0</v>
      </c>
      <c r="V81" s="316">
        <v>0</v>
      </c>
      <c r="W81" s="316">
        <v>0</v>
      </c>
      <c r="X81" s="316">
        <v>0</v>
      </c>
      <c r="Y81" s="316">
        <v>0</v>
      </c>
      <c r="Z81" s="316">
        <v>0</v>
      </c>
    </row>
    <row r="82" spans="1:26" x14ac:dyDescent="0.3">
      <c r="A82" s="322" t="s">
        <v>497</v>
      </c>
      <c r="B82" s="204">
        <v>0</v>
      </c>
      <c r="C82" s="204">
        <v>0</v>
      </c>
      <c r="D82" s="204">
        <v>0</v>
      </c>
      <c r="E82" s="204">
        <v>0</v>
      </c>
      <c r="F82" s="204">
        <v>0</v>
      </c>
      <c r="G82" s="204">
        <v>0</v>
      </c>
      <c r="H82" s="204">
        <v>0</v>
      </c>
      <c r="I82" s="204">
        <v>0</v>
      </c>
      <c r="J82" s="204">
        <v>0</v>
      </c>
      <c r="K82" s="204">
        <v>0</v>
      </c>
      <c r="L82" s="204">
        <v>0</v>
      </c>
      <c r="M82" s="204">
        <v>0</v>
      </c>
      <c r="N82" s="204">
        <v>0</v>
      </c>
      <c r="O82" s="204">
        <v>0</v>
      </c>
      <c r="P82" s="204">
        <v>0</v>
      </c>
      <c r="Q82" s="204">
        <v>0</v>
      </c>
      <c r="R82" s="204">
        <v>0</v>
      </c>
      <c r="S82" s="239">
        <v>0</v>
      </c>
      <c r="T82" s="319" t="e">
        <v>#DIV/0!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</row>
    <row r="83" spans="1:26" x14ac:dyDescent="0.3">
      <c r="A83" s="322" t="s">
        <v>498</v>
      </c>
      <c r="B83" s="204">
        <v>0</v>
      </c>
      <c r="C83" s="204">
        <v>0</v>
      </c>
      <c r="D83" s="204">
        <v>0</v>
      </c>
      <c r="E83" s="204">
        <v>0</v>
      </c>
      <c r="F83" s="204">
        <v>0</v>
      </c>
      <c r="G83" s="204">
        <v>0</v>
      </c>
      <c r="H83" s="204">
        <v>0</v>
      </c>
      <c r="I83" s="204">
        <v>0</v>
      </c>
      <c r="J83" s="204">
        <v>0</v>
      </c>
      <c r="K83" s="204">
        <v>0</v>
      </c>
      <c r="L83" s="204">
        <v>0</v>
      </c>
      <c r="M83" s="204">
        <v>0</v>
      </c>
      <c r="N83" s="204">
        <v>0</v>
      </c>
      <c r="O83" s="204">
        <v>0</v>
      </c>
      <c r="P83" s="204">
        <v>0</v>
      </c>
      <c r="Q83" s="204">
        <v>0</v>
      </c>
      <c r="R83" s="204">
        <v>0</v>
      </c>
      <c r="S83" s="239">
        <v>0</v>
      </c>
      <c r="T83" s="319" t="e">
        <v>#DIV/0!</v>
      </c>
      <c r="U83" s="239">
        <v>0</v>
      </c>
      <c r="V83" s="239">
        <v>0</v>
      </c>
      <c r="W83" s="239">
        <v>0</v>
      </c>
      <c r="X83" s="239">
        <v>0</v>
      </c>
      <c r="Y83" s="239">
        <v>0</v>
      </c>
      <c r="Z83" s="239">
        <v>0</v>
      </c>
    </row>
    <row r="84" spans="1:26" x14ac:dyDescent="0.3">
      <c r="A84" s="322" t="s">
        <v>499</v>
      </c>
      <c r="B84" s="204">
        <v>0</v>
      </c>
      <c r="C84" s="204">
        <v>0</v>
      </c>
      <c r="D84" s="204">
        <v>0</v>
      </c>
      <c r="E84" s="204">
        <v>0</v>
      </c>
      <c r="F84" s="204">
        <v>0</v>
      </c>
      <c r="G84" s="204">
        <v>0</v>
      </c>
      <c r="H84" s="204">
        <v>0</v>
      </c>
      <c r="I84" s="204">
        <v>0</v>
      </c>
      <c r="J84" s="204">
        <v>0</v>
      </c>
      <c r="K84" s="204">
        <v>0</v>
      </c>
      <c r="L84" s="204">
        <v>0</v>
      </c>
      <c r="M84" s="204">
        <v>0</v>
      </c>
      <c r="N84" s="204">
        <v>0</v>
      </c>
      <c r="O84" s="204">
        <v>0</v>
      </c>
      <c r="P84" s="204">
        <v>0</v>
      </c>
      <c r="Q84" s="204">
        <v>0</v>
      </c>
      <c r="R84" s="204">
        <v>0</v>
      </c>
      <c r="S84" s="239">
        <v>0</v>
      </c>
      <c r="T84" s="319" t="e">
        <v>#DIV/0!</v>
      </c>
      <c r="U84" s="239">
        <v>0</v>
      </c>
      <c r="V84" s="239">
        <v>0</v>
      </c>
      <c r="W84" s="239">
        <v>0</v>
      </c>
      <c r="X84" s="239">
        <v>0</v>
      </c>
      <c r="Y84" s="239">
        <v>0</v>
      </c>
      <c r="Z84" s="239">
        <v>0</v>
      </c>
    </row>
    <row r="85" spans="1:26" x14ac:dyDescent="0.3">
      <c r="A85" s="322" t="s">
        <v>500</v>
      </c>
      <c r="B85" s="204">
        <v>0</v>
      </c>
      <c r="C85" s="204">
        <v>0</v>
      </c>
      <c r="D85" s="204">
        <v>0</v>
      </c>
      <c r="E85" s="204">
        <v>0</v>
      </c>
      <c r="F85" s="204">
        <v>0</v>
      </c>
      <c r="G85" s="204">
        <v>0</v>
      </c>
      <c r="H85" s="204">
        <v>0</v>
      </c>
      <c r="I85" s="204">
        <v>0</v>
      </c>
      <c r="J85" s="204">
        <v>0</v>
      </c>
      <c r="K85" s="204">
        <v>0</v>
      </c>
      <c r="L85" s="204">
        <v>0</v>
      </c>
      <c r="M85" s="204">
        <v>0</v>
      </c>
      <c r="N85" s="204">
        <v>0</v>
      </c>
      <c r="O85" s="204">
        <v>0</v>
      </c>
      <c r="P85" s="204">
        <v>0</v>
      </c>
      <c r="Q85" s="204">
        <v>0</v>
      </c>
      <c r="R85" s="204">
        <v>0</v>
      </c>
      <c r="S85" s="239">
        <v>0</v>
      </c>
      <c r="T85" s="319" t="e">
        <v>#DIV/0!</v>
      </c>
      <c r="U85" s="239">
        <v>0</v>
      </c>
      <c r="V85" s="239">
        <v>0</v>
      </c>
      <c r="W85" s="239">
        <v>0</v>
      </c>
      <c r="X85" s="239">
        <v>0</v>
      </c>
      <c r="Y85" s="239">
        <v>0</v>
      </c>
      <c r="Z85" s="239">
        <v>0</v>
      </c>
    </row>
    <row r="86" spans="1:26" x14ac:dyDescent="0.3">
      <c r="A86" s="322" t="s">
        <v>501</v>
      </c>
      <c r="B86" s="204">
        <v>0</v>
      </c>
      <c r="C86" s="204">
        <v>0</v>
      </c>
      <c r="D86" s="204">
        <v>0</v>
      </c>
      <c r="E86" s="204">
        <v>0</v>
      </c>
      <c r="F86" s="204">
        <v>0</v>
      </c>
      <c r="G86" s="204">
        <v>0</v>
      </c>
      <c r="H86" s="204">
        <v>0</v>
      </c>
      <c r="I86" s="204">
        <v>0</v>
      </c>
      <c r="J86" s="204">
        <v>0</v>
      </c>
      <c r="K86" s="204">
        <v>0</v>
      </c>
      <c r="L86" s="204">
        <v>0</v>
      </c>
      <c r="M86" s="204">
        <v>0</v>
      </c>
      <c r="N86" s="204">
        <v>0</v>
      </c>
      <c r="O86" s="204">
        <v>0</v>
      </c>
      <c r="P86" s="204">
        <v>0</v>
      </c>
      <c r="Q86" s="204">
        <v>0</v>
      </c>
      <c r="R86" s="204">
        <v>0</v>
      </c>
      <c r="S86" s="239">
        <v>0</v>
      </c>
      <c r="T86" s="319" t="e">
        <v>#DIV/0!</v>
      </c>
      <c r="U86" s="239">
        <v>0</v>
      </c>
      <c r="V86" s="239">
        <v>0</v>
      </c>
      <c r="W86" s="239">
        <v>0</v>
      </c>
      <c r="X86" s="239">
        <v>0</v>
      </c>
      <c r="Y86" s="239">
        <v>0</v>
      </c>
      <c r="Z86" s="239">
        <v>0</v>
      </c>
    </row>
    <row r="87" spans="1:26" x14ac:dyDescent="0.3">
      <c r="A87" s="322" t="s">
        <v>502</v>
      </c>
      <c r="B87" s="204">
        <v>0</v>
      </c>
      <c r="C87" s="204">
        <v>0</v>
      </c>
      <c r="D87" s="204">
        <v>0</v>
      </c>
      <c r="E87" s="204">
        <v>0</v>
      </c>
      <c r="F87" s="204">
        <v>0</v>
      </c>
      <c r="G87" s="204">
        <v>0</v>
      </c>
      <c r="H87" s="204">
        <v>0</v>
      </c>
      <c r="I87" s="204">
        <v>0</v>
      </c>
      <c r="J87" s="204">
        <v>0</v>
      </c>
      <c r="K87" s="204">
        <v>0</v>
      </c>
      <c r="L87" s="204">
        <v>0</v>
      </c>
      <c r="M87" s="204">
        <v>0</v>
      </c>
      <c r="N87" s="204">
        <v>0</v>
      </c>
      <c r="O87" s="204">
        <v>0</v>
      </c>
      <c r="P87" s="204">
        <v>0</v>
      </c>
      <c r="Q87" s="204">
        <v>0</v>
      </c>
      <c r="R87" s="204">
        <v>0</v>
      </c>
      <c r="S87" s="239">
        <v>0</v>
      </c>
      <c r="T87" s="319" t="e">
        <v>#DIV/0!</v>
      </c>
      <c r="U87" s="239">
        <v>0</v>
      </c>
      <c r="V87" s="239">
        <v>0</v>
      </c>
      <c r="W87" s="239">
        <v>0</v>
      </c>
      <c r="X87" s="239">
        <v>0</v>
      </c>
      <c r="Y87" s="239">
        <v>0</v>
      </c>
      <c r="Z87" s="239">
        <v>0</v>
      </c>
    </row>
    <row r="88" spans="1:26" x14ac:dyDescent="0.3">
      <c r="A88" s="322" t="s">
        <v>503</v>
      </c>
      <c r="B88" s="204">
        <v>0</v>
      </c>
      <c r="C88" s="204">
        <v>0</v>
      </c>
      <c r="D88" s="204">
        <v>0</v>
      </c>
      <c r="E88" s="204">
        <v>0</v>
      </c>
      <c r="F88" s="204">
        <v>0</v>
      </c>
      <c r="G88" s="204">
        <v>0</v>
      </c>
      <c r="H88" s="204">
        <v>0</v>
      </c>
      <c r="I88" s="204">
        <v>0</v>
      </c>
      <c r="J88" s="204">
        <v>0</v>
      </c>
      <c r="K88" s="204">
        <v>0</v>
      </c>
      <c r="L88" s="204">
        <v>0</v>
      </c>
      <c r="M88" s="204">
        <v>0</v>
      </c>
      <c r="N88" s="204">
        <v>0</v>
      </c>
      <c r="O88" s="204">
        <v>0</v>
      </c>
      <c r="P88" s="204">
        <v>0</v>
      </c>
      <c r="Q88" s="204">
        <v>0</v>
      </c>
      <c r="R88" s="204">
        <v>0</v>
      </c>
      <c r="S88" s="239">
        <v>0</v>
      </c>
      <c r="T88" s="319" t="e">
        <v>#DIV/0!</v>
      </c>
      <c r="U88" s="239">
        <v>0</v>
      </c>
      <c r="V88" s="239">
        <v>0</v>
      </c>
      <c r="W88" s="239">
        <v>0</v>
      </c>
      <c r="X88" s="239">
        <v>0</v>
      </c>
      <c r="Y88" s="239">
        <v>0</v>
      </c>
      <c r="Z88" s="239">
        <v>0</v>
      </c>
    </row>
    <row r="89" spans="1:26" x14ac:dyDescent="0.3">
      <c r="A89" s="322" t="s">
        <v>504</v>
      </c>
      <c r="B89" s="204">
        <v>0</v>
      </c>
      <c r="C89" s="204">
        <v>0</v>
      </c>
      <c r="D89" s="204">
        <v>0</v>
      </c>
      <c r="E89" s="204">
        <v>0</v>
      </c>
      <c r="F89" s="204">
        <v>0</v>
      </c>
      <c r="G89" s="204">
        <v>0</v>
      </c>
      <c r="H89" s="204">
        <v>0</v>
      </c>
      <c r="I89" s="204">
        <v>0</v>
      </c>
      <c r="J89" s="204">
        <v>0</v>
      </c>
      <c r="K89" s="204">
        <v>0</v>
      </c>
      <c r="L89" s="204">
        <v>0</v>
      </c>
      <c r="M89" s="204">
        <v>0</v>
      </c>
      <c r="N89" s="204">
        <v>0</v>
      </c>
      <c r="O89" s="204">
        <v>0</v>
      </c>
      <c r="P89" s="204">
        <v>0</v>
      </c>
      <c r="Q89" s="204">
        <v>0</v>
      </c>
      <c r="R89" s="204">
        <v>0</v>
      </c>
      <c r="S89" s="239">
        <v>0</v>
      </c>
      <c r="T89" s="319" t="e">
        <v>#DIV/0!</v>
      </c>
      <c r="U89" s="239">
        <v>0</v>
      </c>
      <c r="V89" s="239">
        <v>0</v>
      </c>
      <c r="W89" s="239">
        <v>0</v>
      </c>
      <c r="X89" s="239">
        <v>0</v>
      </c>
      <c r="Y89" s="239">
        <v>0</v>
      </c>
      <c r="Z89" s="239">
        <v>0</v>
      </c>
    </row>
    <row r="90" spans="1:26" x14ac:dyDescent="0.3">
      <c r="A90" s="322" t="s">
        <v>505</v>
      </c>
      <c r="B90" s="204">
        <v>0</v>
      </c>
      <c r="C90" s="204">
        <v>0</v>
      </c>
      <c r="D90" s="204">
        <v>0</v>
      </c>
      <c r="E90" s="204">
        <v>0</v>
      </c>
      <c r="F90" s="204">
        <v>0</v>
      </c>
      <c r="G90" s="204">
        <v>0</v>
      </c>
      <c r="H90" s="204">
        <v>0</v>
      </c>
      <c r="I90" s="204">
        <v>0</v>
      </c>
      <c r="J90" s="204">
        <v>0</v>
      </c>
      <c r="K90" s="204">
        <v>0</v>
      </c>
      <c r="L90" s="204">
        <v>0</v>
      </c>
      <c r="M90" s="204">
        <v>0</v>
      </c>
      <c r="N90" s="204">
        <v>0</v>
      </c>
      <c r="O90" s="204">
        <v>0</v>
      </c>
      <c r="P90" s="204">
        <v>0</v>
      </c>
      <c r="Q90" s="204">
        <v>0</v>
      </c>
      <c r="R90" s="204">
        <v>0</v>
      </c>
      <c r="S90" s="239">
        <v>0</v>
      </c>
      <c r="T90" s="319" t="e">
        <v>#DIV/0!</v>
      </c>
      <c r="U90" s="239">
        <v>0</v>
      </c>
      <c r="V90" s="239">
        <v>0</v>
      </c>
      <c r="W90" s="239">
        <v>0</v>
      </c>
      <c r="X90" s="239">
        <v>0</v>
      </c>
      <c r="Y90" s="239">
        <v>0</v>
      </c>
      <c r="Z90" s="239">
        <v>0</v>
      </c>
    </row>
    <row r="91" spans="1:26" x14ac:dyDescent="0.3">
      <c r="A91" s="322" t="s">
        <v>506</v>
      </c>
      <c r="B91" s="204">
        <v>0</v>
      </c>
      <c r="C91" s="204">
        <v>0</v>
      </c>
      <c r="D91" s="204">
        <v>0</v>
      </c>
      <c r="E91" s="204">
        <v>0</v>
      </c>
      <c r="F91" s="204">
        <v>0</v>
      </c>
      <c r="G91" s="204">
        <v>0</v>
      </c>
      <c r="H91" s="204">
        <v>0</v>
      </c>
      <c r="I91" s="204">
        <v>0</v>
      </c>
      <c r="J91" s="204">
        <v>0</v>
      </c>
      <c r="K91" s="204">
        <v>0</v>
      </c>
      <c r="L91" s="204">
        <v>0</v>
      </c>
      <c r="M91" s="204">
        <v>0</v>
      </c>
      <c r="N91" s="204">
        <v>0</v>
      </c>
      <c r="O91" s="204">
        <v>0</v>
      </c>
      <c r="P91" s="204">
        <v>0</v>
      </c>
      <c r="Q91" s="204">
        <v>0</v>
      </c>
      <c r="R91" s="204">
        <v>0</v>
      </c>
      <c r="S91" s="239">
        <v>0</v>
      </c>
      <c r="T91" s="319" t="e">
        <v>#DIV/0!</v>
      </c>
      <c r="U91" s="239">
        <v>0</v>
      </c>
      <c r="V91" s="239">
        <v>0</v>
      </c>
      <c r="W91" s="239">
        <v>0</v>
      </c>
      <c r="X91" s="239">
        <v>0</v>
      </c>
      <c r="Y91" s="239">
        <v>0</v>
      </c>
      <c r="Z91" s="239">
        <v>0</v>
      </c>
    </row>
    <row r="92" spans="1:26" x14ac:dyDescent="0.3">
      <c r="A92" s="322" t="s">
        <v>507</v>
      </c>
      <c r="B92" s="204">
        <v>0</v>
      </c>
      <c r="C92" s="204">
        <v>0</v>
      </c>
      <c r="D92" s="204">
        <v>0</v>
      </c>
      <c r="E92" s="204">
        <v>0</v>
      </c>
      <c r="F92" s="204">
        <v>0</v>
      </c>
      <c r="G92" s="204">
        <v>0</v>
      </c>
      <c r="H92" s="204">
        <v>0</v>
      </c>
      <c r="I92" s="204">
        <v>0</v>
      </c>
      <c r="J92" s="204">
        <v>0</v>
      </c>
      <c r="K92" s="204">
        <v>0</v>
      </c>
      <c r="L92" s="204">
        <v>0</v>
      </c>
      <c r="M92" s="204">
        <v>0</v>
      </c>
      <c r="N92" s="204">
        <v>0</v>
      </c>
      <c r="O92" s="204">
        <v>0</v>
      </c>
      <c r="P92" s="204">
        <v>0</v>
      </c>
      <c r="Q92" s="204">
        <v>0</v>
      </c>
      <c r="R92" s="204">
        <v>0</v>
      </c>
      <c r="S92" s="239">
        <v>0</v>
      </c>
      <c r="T92" s="319" t="e">
        <v>#DIV/0!</v>
      </c>
      <c r="U92" s="239">
        <v>0</v>
      </c>
      <c r="V92" s="239">
        <v>0</v>
      </c>
      <c r="W92" s="239">
        <v>0</v>
      </c>
      <c r="X92" s="239">
        <v>0</v>
      </c>
      <c r="Y92" s="239">
        <v>0</v>
      </c>
      <c r="Z92" s="239">
        <v>0</v>
      </c>
    </row>
    <row r="93" spans="1:26" x14ac:dyDescent="0.3">
      <c r="A93" s="322" t="s">
        <v>508</v>
      </c>
      <c r="B93" s="204">
        <v>0</v>
      </c>
      <c r="C93" s="204">
        <v>0</v>
      </c>
      <c r="D93" s="204">
        <v>0</v>
      </c>
      <c r="E93" s="204">
        <v>0</v>
      </c>
      <c r="F93" s="204">
        <v>0</v>
      </c>
      <c r="G93" s="204">
        <v>0</v>
      </c>
      <c r="H93" s="204">
        <v>0</v>
      </c>
      <c r="I93" s="204">
        <v>0</v>
      </c>
      <c r="J93" s="204">
        <v>0</v>
      </c>
      <c r="K93" s="204">
        <v>0</v>
      </c>
      <c r="L93" s="204">
        <v>0</v>
      </c>
      <c r="M93" s="204">
        <v>0</v>
      </c>
      <c r="N93" s="204">
        <v>0</v>
      </c>
      <c r="O93" s="204">
        <v>0</v>
      </c>
      <c r="P93" s="204">
        <v>0</v>
      </c>
      <c r="Q93" s="204">
        <v>0</v>
      </c>
      <c r="R93" s="204">
        <v>0</v>
      </c>
      <c r="S93" s="239">
        <v>0</v>
      </c>
      <c r="T93" s="319" t="e">
        <v>#DIV/0!</v>
      </c>
      <c r="U93" s="239">
        <v>0</v>
      </c>
      <c r="V93" s="239">
        <v>0</v>
      </c>
      <c r="W93" s="239">
        <v>0</v>
      </c>
      <c r="X93" s="239">
        <v>0</v>
      </c>
      <c r="Y93" s="239">
        <v>0</v>
      </c>
      <c r="Z93" s="239">
        <v>0</v>
      </c>
    </row>
    <row r="94" spans="1:26" x14ac:dyDescent="0.3">
      <c r="A94" s="322" t="s">
        <v>509</v>
      </c>
      <c r="B94" s="204">
        <v>0</v>
      </c>
      <c r="C94" s="204">
        <v>0</v>
      </c>
      <c r="D94" s="204">
        <v>0</v>
      </c>
      <c r="E94" s="204">
        <v>0</v>
      </c>
      <c r="F94" s="204">
        <v>0</v>
      </c>
      <c r="G94" s="204">
        <v>0</v>
      </c>
      <c r="H94" s="204">
        <v>0</v>
      </c>
      <c r="I94" s="204">
        <v>0</v>
      </c>
      <c r="J94" s="204">
        <v>0</v>
      </c>
      <c r="K94" s="204">
        <v>0</v>
      </c>
      <c r="L94" s="204">
        <v>0</v>
      </c>
      <c r="M94" s="204">
        <v>0</v>
      </c>
      <c r="N94" s="204">
        <v>0</v>
      </c>
      <c r="O94" s="204">
        <v>0</v>
      </c>
      <c r="P94" s="204">
        <v>0</v>
      </c>
      <c r="Q94" s="204">
        <v>0</v>
      </c>
      <c r="R94" s="204">
        <v>0</v>
      </c>
      <c r="S94" s="239">
        <v>0</v>
      </c>
      <c r="T94" s="319" t="e">
        <v>#DIV/0!</v>
      </c>
      <c r="U94" s="239">
        <v>0</v>
      </c>
      <c r="V94" s="239">
        <v>0</v>
      </c>
      <c r="W94" s="239">
        <v>0</v>
      </c>
      <c r="X94" s="239">
        <v>0</v>
      </c>
      <c r="Y94" s="239">
        <v>0</v>
      </c>
      <c r="Z94" s="239">
        <v>0</v>
      </c>
    </row>
    <row r="95" spans="1:26" x14ac:dyDescent="0.3">
      <c r="A95" s="322" t="s">
        <v>510</v>
      </c>
      <c r="B95" s="204">
        <v>0</v>
      </c>
      <c r="C95" s="204">
        <v>0</v>
      </c>
      <c r="D95" s="204">
        <v>0</v>
      </c>
      <c r="E95" s="204">
        <v>0</v>
      </c>
      <c r="F95" s="204">
        <v>0</v>
      </c>
      <c r="G95" s="204">
        <v>0</v>
      </c>
      <c r="H95" s="204">
        <v>0</v>
      </c>
      <c r="I95" s="204">
        <v>0</v>
      </c>
      <c r="J95" s="204">
        <v>0</v>
      </c>
      <c r="K95" s="204">
        <v>0</v>
      </c>
      <c r="L95" s="204">
        <v>0</v>
      </c>
      <c r="M95" s="204">
        <v>0</v>
      </c>
      <c r="N95" s="204">
        <v>0</v>
      </c>
      <c r="O95" s="204">
        <v>0</v>
      </c>
      <c r="P95" s="204">
        <v>0</v>
      </c>
      <c r="Q95" s="204">
        <v>0</v>
      </c>
      <c r="R95" s="204">
        <v>0</v>
      </c>
      <c r="S95" s="239">
        <v>0</v>
      </c>
      <c r="T95" s="319" t="e">
        <v>#DIV/0!</v>
      </c>
      <c r="U95" s="239">
        <v>0</v>
      </c>
      <c r="V95" s="239">
        <v>0</v>
      </c>
      <c r="W95" s="239">
        <v>0</v>
      </c>
      <c r="X95" s="239">
        <v>0</v>
      </c>
      <c r="Y95" s="239">
        <v>0</v>
      </c>
      <c r="Z95" s="239">
        <v>0</v>
      </c>
    </row>
    <row r="96" spans="1:26" x14ac:dyDescent="0.3">
      <c r="A96" s="322" t="s">
        <v>511</v>
      </c>
      <c r="B96" s="204">
        <v>0</v>
      </c>
      <c r="C96" s="204">
        <v>0</v>
      </c>
      <c r="D96" s="204">
        <v>0</v>
      </c>
      <c r="E96" s="204">
        <v>0</v>
      </c>
      <c r="F96" s="204">
        <v>0</v>
      </c>
      <c r="G96" s="204">
        <v>0</v>
      </c>
      <c r="H96" s="204">
        <v>0</v>
      </c>
      <c r="I96" s="204">
        <v>0</v>
      </c>
      <c r="J96" s="204">
        <v>0</v>
      </c>
      <c r="K96" s="204">
        <v>0</v>
      </c>
      <c r="L96" s="204">
        <v>0</v>
      </c>
      <c r="M96" s="204">
        <v>0</v>
      </c>
      <c r="N96" s="204">
        <v>0</v>
      </c>
      <c r="O96" s="204">
        <v>0</v>
      </c>
      <c r="P96" s="204">
        <v>0</v>
      </c>
      <c r="Q96" s="204">
        <v>0</v>
      </c>
      <c r="R96" s="204">
        <v>0</v>
      </c>
      <c r="S96" s="239">
        <v>0</v>
      </c>
      <c r="T96" s="319" t="e">
        <v>#DIV/0!</v>
      </c>
      <c r="U96" s="239">
        <v>0</v>
      </c>
      <c r="V96" s="239">
        <v>0</v>
      </c>
      <c r="W96" s="239">
        <v>0</v>
      </c>
      <c r="X96" s="239">
        <v>0</v>
      </c>
      <c r="Y96" s="239">
        <v>0</v>
      </c>
      <c r="Z96" s="239">
        <v>0</v>
      </c>
    </row>
    <row r="97" spans="1:26" x14ac:dyDescent="0.3">
      <c r="A97" s="322" t="s">
        <v>512</v>
      </c>
      <c r="B97" s="204">
        <v>0</v>
      </c>
      <c r="C97" s="204">
        <v>0</v>
      </c>
      <c r="D97" s="204">
        <v>0</v>
      </c>
      <c r="E97" s="204">
        <v>0</v>
      </c>
      <c r="F97" s="204">
        <v>0</v>
      </c>
      <c r="G97" s="204">
        <v>0</v>
      </c>
      <c r="H97" s="204">
        <v>0</v>
      </c>
      <c r="I97" s="204">
        <v>0</v>
      </c>
      <c r="J97" s="204">
        <v>0</v>
      </c>
      <c r="K97" s="204">
        <v>0</v>
      </c>
      <c r="L97" s="204">
        <v>0</v>
      </c>
      <c r="M97" s="204">
        <v>0</v>
      </c>
      <c r="N97" s="204">
        <v>0</v>
      </c>
      <c r="O97" s="204">
        <v>0</v>
      </c>
      <c r="P97" s="204">
        <v>0</v>
      </c>
      <c r="Q97" s="204">
        <v>0</v>
      </c>
      <c r="R97" s="204">
        <v>0</v>
      </c>
      <c r="S97" s="239">
        <v>0</v>
      </c>
      <c r="T97" s="319" t="e">
        <v>#DIV/0!</v>
      </c>
      <c r="U97" s="239">
        <v>0</v>
      </c>
      <c r="V97" s="239">
        <v>0</v>
      </c>
      <c r="W97" s="239">
        <v>0</v>
      </c>
      <c r="X97" s="239">
        <v>0</v>
      </c>
      <c r="Y97" s="239">
        <v>0</v>
      </c>
      <c r="Z97" s="239">
        <v>0</v>
      </c>
    </row>
    <row r="98" spans="1:26" x14ac:dyDescent="0.3">
      <c r="A98" s="322" t="s">
        <v>513</v>
      </c>
      <c r="B98" s="204">
        <v>0</v>
      </c>
      <c r="C98" s="204">
        <v>0</v>
      </c>
      <c r="D98" s="204">
        <v>0</v>
      </c>
      <c r="E98" s="204">
        <v>0</v>
      </c>
      <c r="F98" s="204">
        <v>0</v>
      </c>
      <c r="G98" s="204">
        <v>0</v>
      </c>
      <c r="H98" s="204">
        <v>0</v>
      </c>
      <c r="I98" s="204">
        <v>0</v>
      </c>
      <c r="J98" s="204">
        <v>0</v>
      </c>
      <c r="K98" s="204">
        <v>0</v>
      </c>
      <c r="L98" s="204">
        <v>0</v>
      </c>
      <c r="M98" s="204">
        <v>0</v>
      </c>
      <c r="N98" s="204">
        <v>0</v>
      </c>
      <c r="O98" s="204">
        <v>0</v>
      </c>
      <c r="P98" s="204">
        <v>0</v>
      </c>
      <c r="Q98" s="204">
        <v>0</v>
      </c>
      <c r="R98" s="204">
        <v>0</v>
      </c>
      <c r="S98" s="239">
        <v>0</v>
      </c>
      <c r="T98" s="319" t="e">
        <v>#DIV/0!</v>
      </c>
      <c r="U98" s="239">
        <v>0</v>
      </c>
      <c r="V98" s="239">
        <v>0</v>
      </c>
      <c r="W98" s="239">
        <v>0</v>
      </c>
      <c r="X98" s="239">
        <v>0</v>
      </c>
      <c r="Y98" s="239">
        <v>0</v>
      </c>
      <c r="Z98" s="239">
        <v>0</v>
      </c>
    </row>
    <row r="99" spans="1:26" x14ac:dyDescent="0.3">
      <c r="A99" s="322" t="s">
        <v>514</v>
      </c>
      <c r="B99" s="204">
        <v>0</v>
      </c>
      <c r="C99" s="204">
        <v>0</v>
      </c>
      <c r="D99" s="204">
        <v>0</v>
      </c>
      <c r="E99" s="204">
        <v>0</v>
      </c>
      <c r="F99" s="204">
        <v>0</v>
      </c>
      <c r="G99" s="204">
        <v>0</v>
      </c>
      <c r="H99" s="204">
        <v>0</v>
      </c>
      <c r="I99" s="204">
        <v>0</v>
      </c>
      <c r="J99" s="204">
        <v>0</v>
      </c>
      <c r="K99" s="204">
        <v>0</v>
      </c>
      <c r="L99" s="204">
        <v>0</v>
      </c>
      <c r="M99" s="204">
        <v>0</v>
      </c>
      <c r="N99" s="204">
        <v>0</v>
      </c>
      <c r="O99" s="204">
        <v>0</v>
      </c>
      <c r="P99" s="204">
        <v>0</v>
      </c>
      <c r="Q99" s="204">
        <v>0</v>
      </c>
      <c r="R99" s="204">
        <v>0</v>
      </c>
      <c r="S99" s="239">
        <v>0</v>
      </c>
      <c r="T99" s="319" t="e">
        <v>#DIV/0!</v>
      </c>
      <c r="U99" s="239">
        <v>0</v>
      </c>
      <c r="V99" s="239">
        <v>0</v>
      </c>
      <c r="W99" s="239">
        <v>0</v>
      </c>
      <c r="X99" s="239">
        <v>0</v>
      </c>
      <c r="Y99" s="239">
        <v>0</v>
      </c>
      <c r="Z99" s="239">
        <v>0</v>
      </c>
    </row>
    <row r="100" spans="1:26" x14ac:dyDescent="0.3">
      <c r="A100" s="322" t="s">
        <v>515</v>
      </c>
      <c r="B100" s="204">
        <v>0</v>
      </c>
      <c r="C100" s="204">
        <v>0</v>
      </c>
      <c r="D100" s="204">
        <v>0</v>
      </c>
      <c r="E100" s="204">
        <v>0</v>
      </c>
      <c r="F100" s="204">
        <v>0</v>
      </c>
      <c r="G100" s="204">
        <v>0</v>
      </c>
      <c r="H100" s="204">
        <v>0</v>
      </c>
      <c r="I100" s="204">
        <v>0</v>
      </c>
      <c r="J100" s="204">
        <v>0</v>
      </c>
      <c r="K100" s="204">
        <v>0</v>
      </c>
      <c r="L100" s="204">
        <v>0</v>
      </c>
      <c r="M100" s="204">
        <v>0</v>
      </c>
      <c r="N100" s="204">
        <v>0</v>
      </c>
      <c r="O100" s="204">
        <v>0</v>
      </c>
      <c r="P100" s="204">
        <v>0</v>
      </c>
      <c r="Q100" s="204">
        <v>0</v>
      </c>
      <c r="R100" s="204">
        <v>0</v>
      </c>
      <c r="S100" s="239">
        <v>0</v>
      </c>
      <c r="T100" s="319" t="e">
        <v>#DIV/0!</v>
      </c>
      <c r="U100" s="239">
        <v>0</v>
      </c>
      <c r="V100" s="239">
        <v>0</v>
      </c>
      <c r="W100" s="239">
        <v>0</v>
      </c>
      <c r="X100" s="239">
        <v>0</v>
      </c>
      <c r="Y100" s="239">
        <v>0</v>
      </c>
      <c r="Z100" s="239">
        <v>0</v>
      </c>
    </row>
    <row r="101" spans="1:26" x14ac:dyDescent="0.3">
      <c r="A101" s="322" t="s">
        <v>516</v>
      </c>
      <c r="B101" s="204">
        <v>0</v>
      </c>
      <c r="C101" s="204">
        <v>0</v>
      </c>
      <c r="D101" s="204">
        <v>0</v>
      </c>
      <c r="E101" s="204">
        <v>0</v>
      </c>
      <c r="F101" s="204">
        <v>0</v>
      </c>
      <c r="G101" s="204">
        <v>0</v>
      </c>
      <c r="H101" s="204">
        <v>0</v>
      </c>
      <c r="I101" s="204">
        <v>0</v>
      </c>
      <c r="J101" s="204">
        <v>0</v>
      </c>
      <c r="K101" s="204">
        <v>0</v>
      </c>
      <c r="L101" s="204">
        <v>0</v>
      </c>
      <c r="M101" s="204">
        <v>0</v>
      </c>
      <c r="N101" s="204">
        <v>0</v>
      </c>
      <c r="O101" s="204">
        <v>0</v>
      </c>
      <c r="P101" s="204">
        <v>0</v>
      </c>
      <c r="Q101" s="204">
        <v>0</v>
      </c>
      <c r="R101" s="204">
        <v>0</v>
      </c>
      <c r="S101" s="239">
        <v>0</v>
      </c>
      <c r="T101" s="319" t="e">
        <v>#DIV/0!</v>
      </c>
      <c r="U101" s="239">
        <v>0</v>
      </c>
      <c r="V101" s="239">
        <v>0</v>
      </c>
      <c r="W101" s="239">
        <v>0</v>
      </c>
      <c r="X101" s="239">
        <v>0</v>
      </c>
      <c r="Y101" s="239">
        <v>0</v>
      </c>
      <c r="Z101" s="239">
        <v>0</v>
      </c>
    </row>
    <row r="102" spans="1:26" x14ac:dyDescent="0.3">
      <c r="A102" s="322" t="s">
        <v>517</v>
      </c>
      <c r="B102" s="204">
        <v>0</v>
      </c>
      <c r="C102" s="204">
        <v>0</v>
      </c>
      <c r="D102" s="204">
        <v>0</v>
      </c>
      <c r="E102" s="204">
        <v>0</v>
      </c>
      <c r="F102" s="204">
        <v>0</v>
      </c>
      <c r="G102" s="204">
        <v>0</v>
      </c>
      <c r="H102" s="204">
        <v>0</v>
      </c>
      <c r="I102" s="204">
        <v>0</v>
      </c>
      <c r="J102" s="204">
        <v>0</v>
      </c>
      <c r="K102" s="204">
        <v>0</v>
      </c>
      <c r="L102" s="204">
        <v>0</v>
      </c>
      <c r="M102" s="204">
        <v>0</v>
      </c>
      <c r="N102" s="204">
        <v>0</v>
      </c>
      <c r="O102" s="204">
        <v>0</v>
      </c>
      <c r="P102" s="204">
        <v>0</v>
      </c>
      <c r="Q102" s="204">
        <v>0</v>
      </c>
      <c r="R102" s="204">
        <v>0</v>
      </c>
      <c r="S102" s="239">
        <v>0</v>
      </c>
      <c r="T102" s="319" t="e">
        <v>#DIV/0!</v>
      </c>
      <c r="U102" s="239">
        <v>0</v>
      </c>
      <c r="V102" s="239">
        <v>0</v>
      </c>
      <c r="W102" s="239">
        <v>0</v>
      </c>
      <c r="X102" s="239">
        <v>0</v>
      </c>
      <c r="Y102" s="239">
        <v>0</v>
      </c>
      <c r="Z102" s="239">
        <v>0</v>
      </c>
    </row>
    <row r="103" spans="1:26" x14ac:dyDescent="0.3">
      <c r="A103" s="322" t="s">
        <v>518</v>
      </c>
      <c r="B103" s="204">
        <v>0</v>
      </c>
      <c r="C103" s="204">
        <v>0</v>
      </c>
      <c r="D103" s="204">
        <v>0</v>
      </c>
      <c r="E103" s="204">
        <v>0</v>
      </c>
      <c r="F103" s="204">
        <v>0</v>
      </c>
      <c r="G103" s="204">
        <v>0</v>
      </c>
      <c r="H103" s="204">
        <v>0</v>
      </c>
      <c r="I103" s="204">
        <v>0</v>
      </c>
      <c r="J103" s="204">
        <v>0</v>
      </c>
      <c r="K103" s="204">
        <v>0</v>
      </c>
      <c r="L103" s="204">
        <v>0</v>
      </c>
      <c r="M103" s="204">
        <v>0</v>
      </c>
      <c r="N103" s="204">
        <v>0</v>
      </c>
      <c r="O103" s="204">
        <v>0</v>
      </c>
      <c r="P103" s="204">
        <v>0</v>
      </c>
      <c r="Q103" s="204">
        <v>0</v>
      </c>
      <c r="R103" s="204">
        <v>0</v>
      </c>
      <c r="S103" s="239">
        <v>0</v>
      </c>
      <c r="T103" s="319" t="e">
        <v>#DIV/0!</v>
      </c>
      <c r="U103" s="239">
        <v>0</v>
      </c>
      <c r="V103" s="239">
        <v>0</v>
      </c>
      <c r="W103" s="239">
        <v>0</v>
      </c>
      <c r="X103" s="239">
        <v>0</v>
      </c>
      <c r="Y103" s="239">
        <v>0</v>
      </c>
      <c r="Z103" s="239">
        <v>0</v>
      </c>
    </row>
    <row r="104" spans="1:26" x14ac:dyDescent="0.3">
      <c r="A104" s="322" t="s">
        <v>519</v>
      </c>
      <c r="B104" s="204">
        <v>0</v>
      </c>
      <c r="C104" s="204">
        <v>0</v>
      </c>
      <c r="D104" s="204">
        <v>0</v>
      </c>
      <c r="E104" s="204">
        <v>0</v>
      </c>
      <c r="F104" s="204">
        <v>0</v>
      </c>
      <c r="G104" s="204">
        <v>0</v>
      </c>
      <c r="H104" s="204">
        <v>0</v>
      </c>
      <c r="I104" s="204">
        <v>0</v>
      </c>
      <c r="J104" s="204">
        <v>0</v>
      </c>
      <c r="K104" s="204">
        <v>0</v>
      </c>
      <c r="L104" s="204">
        <v>0</v>
      </c>
      <c r="M104" s="204">
        <v>0</v>
      </c>
      <c r="N104" s="204">
        <v>0</v>
      </c>
      <c r="O104" s="204">
        <v>0</v>
      </c>
      <c r="P104" s="204">
        <v>0</v>
      </c>
      <c r="Q104" s="204">
        <v>0</v>
      </c>
      <c r="R104" s="204">
        <v>0</v>
      </c>
      <c r="S104" s="239">
        <v>0</v>
      </c>
      <c r="T104" s="319" t="e">
        <v>#DIV/0!</v>
      </c>
      <c r="U104" s="239">
        <v>0</v>
      </c>
      <c r="V104" s="239">
        <v>0</v>
      </c>
      <c r="W104" s="239">
        <v>0</v>
      </c>
      <c r="X104" s="239">
        <v>0</v>
      </c>
      <c r="Y104" s="239">
        <v>0</v>
      </c>
      <c r="Z104" s="239">
        <v>0</v>
      </c>
    </row>
    <row r="105" spans="1:26" x14ac:dyDescent="0.3">
      <c r="A105" s="322" t="s">
        <v>520</v>
      </c>
      <c r="B105" s="204">
        <v>0</v>
      </c>
      <c r="C105" s="204">
        <v>0</v>
      </c>
      <c r="D105" s="204">
        <v>0</v>
      </c>
      <c r="E105" s="204">
        <v>0</v>
      </c>
      <c r="F105" s="204">
        <v>0</v>
      </c>
      <c r="G105" s="204">
        <v>0</v>
      </c>
      <c r="H105" s="204">
        <v>0</v>
      </c>
      <c r="I105" s="204">
        <v>0</v>
      </c>
      <c r="J105" s="204">
        <v>0</v>
      </c>
      <c r="K105" s="204">
        <v>0</v>
      </c>
      <c r="L105" s="204">
        <v>0</v>
      </c>
      <c r="M105" s="204">
        <v>0</v>
      </c>
      <c r="N105" s="204">
        <v>0</v>
      </c>
      <c r="O105" s="204">
        <v>0</v>
      </c>
      <c r="P105" s="204">
        <v>0</v>
      </c>
      <c r="Q105" s="204">
        <v>0</v>
      </c>
      <c r="R105" s="204">
        <v>0</v>
      </c>
      <c r="S105" s="239">
        <v>0</v>
      </c>
      <c r="T105" s="319" t="e">
        <v>#DIV/0!</v>
      </c>
      <c r="U105" s="239">
        <v>0</v>
      </c>
      <c r="V105" s="239">
        <v>0</v>
      </c>
      <c r="W105" s="239">
        <v>0</v>
      </c>
      <c r="X105" s="239">
        <v>0</v>
      </c>
      <c r="Y105" s="239">
        <v>0</v>
      </c>
      <c r="Z105" s="239">
        <v>0</v>
      </c>
    </row>
    <row r="106" spans="1:26" x14ac:dyDescent="0.3">
      <c r="A106" s="322" t="s">
        <v>521</v>
      </c>
      <c r="B106" s="204">
        <v>0</v>
      </c>
      <c r="C106" s="204">
        <v>0</v>
      </c>
      <c r="D106" s="204">
        <v>0</v>
      </c>
      <c r="E106" s="204">
        <v>0</v>
      </c>
      <c r="F106" s="204">
        <v>0</v>
      </c>
      <c r="G106" s="204">
        <v>0</v>
      </c>
      <c r="H106" s="204">
        <v>0</v>
      </c>
      <c r="I106" s="204">
        <v>0</v>
      </c>
      <c r="J106" s="204">
        <v>0</v>
      </c>
      <c r="K106" s="204">
        <v>0</v>
      </c>
      <c r="L106" s="204">
        <v>0</v>
      </c>
      <c r="M106" s="204">
        <v>0</v>
      </c>
      <c r="N106" s="204">
        <v>0</v>
      </c>
      <c r="O106" s="204">
        <v>0</v>
      </c>
      <c r="P106" s="204">
        <v>0</v>
      </c>
      <c r="Q106" s="204">
        <v>0</v>
      </c>
      <c r="R106" s="204">
        <v>0</v>
      </c>
      <c r="S106" s="239">
        <v>0</v>
      </c>
      <c r="T106" s="319" t="e">
        <v>#DIV/0!</v>
      </c>
      <c r="U106" s="239">
        <v>0</v>
      </c>
      <c r="V106" s="239">
        <v>0</v>
      </c>
      <c r="W106" s="239">
        <v>0</v>
      </c>
      <c r="X106" s="239">
        <v>0</v>
      </c>
      <c r="Y106" s="239">
        <v>0</v>
      </c>
      <c r="Z106" s="239">
        <v>0</v>
      </c>
    </row>
    <row r="107" spans="1:26" x14ac:dyDescent="0.3">
      <c r="A107" s="322" t="s">
        <v>522</v>
      </c>
      <c r="B107" s="204">
        <v>0</v>
      </c>
      <c r="C107" s="204">
        <v>0</v>
      </c>
      <c r="D107" s="204">
        <v>0</v>
      </c>
      <c r="E107" s="204">
        <v>0</v>
      </c>
      <c r="F107" s="204">
        <v>0</v>
      </c>
      <c r="G107" s="204">
        <v>0</v>
      </c>
      <c r="H107" s="204">
        <v>0</v>
      </c>
      <c r="I107" s="204">
        <v>0</v>
      </c>
      <c r="J107" s="204">
        <v>0</v>
      </c>
      <c r="K107" s="204">
        <v>0</v>
      </c>
      <c r="L107" s="204">
        <v>0</v>
      </c>
      <c r="M107" s="204">
        <v>0</v>
      </c>
      <c r="N107" s="204">
        <v>0</v>
      </c>
      <c r="O107" s="204">
        <v>0</v>
      </c>
      <c r="P107" s="204">
        <v>0</v>
      </c>
      <c r="Q107" s="204">
        <v>0</v>
      </c>
      <c r="R107" s="204">
        <v>0</v>
      </c>
      <c r="S107" s="239">
        <v>0</v>
      </c>
      <c r="T107" s="319" t="e">
        <v>#DIV/0!</v>
      </c>
      <c r="U107" s="239">
        <v>0</v>
      </c>
      <c r="V107" s="239">
        <v>0</v>
      </c>
      <c r="W107" s="239">
        <v>0</v>
      </c>
      <c r="X107" s="239">
        <v>0</v>
      </c>
      <c r="Y107" s="239">
        <v>0</v>
      </c>
      <c r="Z107" s="239">
        <v>0</v>
      </c>
    </row>
    <row r="108" spans="1:26" x14ac:dyDescent="0.3">
      <c r="A108" s="314" t="s">
        <v>523</v>
      </c>
      <c r="B108" s="315">
        <v>2395</v>
      </c>
      <c r="C108" s="315">
        <v>2395</v>
      </c>
      <c r="D108" s="315">
        <v>2175</v>
      </c>
      <c r="E108" s="315">
        <v>110.56</v>
      </c>
      <c r="F108" s="315">
        <v>110.56</v>
      </c>
      <c r="G108" s="315">
        <v>0</v>
      </c>
      <c r="H108" s="315">
        <v>0</v>
      </c>
      <c r="I108" s="315">
        <v>0</v>
      </c>
      <c r="J108" s="315">
        <v>0</v>
      </c>
      <c r="K108" s="315">
        <v>76.72</v>
      </c>
      <c r="L108" s="315">
        <v>33.839999999999996</v>
      </c>
      <c r="M108" s="315">
        <v>0</v>
      </c>
      <c r="N108" s="315">
        <v>0</v>
      </c>
      <c r="O108" s="315">
        <v>0</v>
      </c>
      <c r="P108" s="315">
        <v>0</v>
      </c>
      <c r="Q108" s="315">
        <v>0</v>
      </c>
      <c r="R108" s="315">
        <v>0</v>
      </c>
      <c r="S108" s="316">
        <v>110.56</v>
      </c>
      <c r="T108" s="317">
        <v>4.6162839248434236E-2</v>
      </c>
      <c r="U108" s="316">
        <v>2284.44</v>
      </c>
      <c r="V108" s="316">
        <v>220</v>
      </c>
      <c r="W108" s="316">
        <v>2284.44</v>
      </c>
      <c r="X108" s="316">
        <v>2064.44</v>
      </c>
      <c r="Y108" s="316">
        <v>0</v>
      </c>
      <c r="Z108" s="316">
        <v>0</v>
      </c>
    </row>
    <row r="109" spans="1:26" x14ac:dyDescent="0.3">
      <c r="A109" s="322" t="s">
        <v>524</v>
      </c>
      <c r="B109" s="204">
        <v>220</v>
      </c>
      <c r="C109" s="204">
        <v>220</v>
      </c>
      <c r="D109" s="204">
        <v>0</v>
      </c>
      <c r="E109" s="204">
        <v>0</v>
      </c>
      <c r="F109" s="204">
        <v>0</v>
      </c>
      <c r="G109" s="204">
        <v>0</v>
      </c>
      <c r="H109" s="204">
        <v>0</v>
      </c>
      <c r="I109" s="204">
        <v>0</v>
      </c>
      <c r="J109" s="204">
        <v>0</v>
      </c>
      <c r="K109" s="204">
        <v>0</v>
      </c>
      <c r="L109" s="204">
        <v>0</v>
      </c>
      <c r="M109" s="204">
        <v>0</v>
      </c>
      <c r="N109" s="204">
        <v>0</v>
      </c>
      <c r="O109" s="204">
        <v>0</v>
      </c>
      <c r="P109" s="204">
        <v>0</v>
      </c>
      <c r="Q109" s="204">
        <v>0</v>
      </c>
      <c r="R109" s="204">
        <v>0</v>
      </c>
      <c r="S109" s="239">
        <v>0</v>
      </c>
      <c r="T109" s="319">
        <v>0</v>
      </c>
      <c r="U109" s="239">
        <v>220</v>
      </c>
      <c r="V109" s="239">
        <v>220</v>
      </c>
      <c r="W109" s="239">
        <v>220</v>
      </c>
      <c r="X109" s="239">
        <v>0</v>
      </c>
      <c r="Y109" s="239">
        <v>0</v>
      </c>
      <c r="Z109" s="239">
        <v>0</v>
      </c>
    </row>
    <row r="110" spans="1:26" x14ac:dyDescent="0.3">
      <c r="A110" s="322" t="s">
        <v>525</v>
      </c>
      <c r="B110" s="204">
        <v>2175</v>
      </c>
      <c r="C110" s="204">
        <v>2175</v>
      </c>
      <c r="D110" s="204">
        <v>2175</v>
      </c>
      <c r="E110" s="204">
        <v>110.56</v>
      </c>
      <c r="F110" s="204">
        <v>110.56</v>
      </c>
      <c r="G110" s="204">
        <v>0</v>
      </c>
      <c r="H110" s="204">
        <v>0</v>
      </c>
      <c r="I110" s="204">
        <v>0</v>
      </c>
      <c r="J110" s="204">
        <v>0</v>
      </c>
      <c r="K110" s="204">
        <v>76.72</v>
      </c>
      <c r="L110" s="204">
        <v>33.839999999999996</v>
      </c>
      <c r="M110" s="204">
        <v>0</v>
      </c>
      <c r="N110" s="204">
        <v>0</v>
      </c>
      <c r="O110" s="204">
        <v>0</v>
      </c>
      <c r="P110" s="204">
        <v>0</v>
      </c>
      <c r="Q110" s="204">
        <v>0</v>
      </c>
      <c r="R110" s="204">
        <v>0</v>
      </c>
      <c r="S110" s="239">
        <v>110.56</v>
      </c>
      <c r="T110" s="319">
        <v>5.0832183908045975E-2</v>
      </c>
      <c r="U110" s="239">
        <v>2064.44</v>
      </c>
      <c r="V110" s="239">
        <v>0</v>
      </c>
      <c r="W110" s="239">
        <v>2064.44</v>
      </c>
      <c r="X110" s="239">
        <v>2064.44</v>
      </c>
      <c r="Y110" s="239">
        <v>0</v>
      </c>
      <c r="Z110" s="239">
        <v>0</v>
      </c>
    </row>
    <row r="111" spans="1:26" x14ac:dyDescent="0.3">
      <c r="A111" s="322" t="s">
        <v>526</v>
      </c>
      <c r="B111" s="204">
        <v>0</v>
      </c>
      <c r="C111" s="204">
        <v>0</v>
      </c>
      <c r="D111" s="204">
        <v>0</v>
      </c>
      <c r="E111" s="204">
        <v>0</v>
      </c>
      <c r="F111" s="204">
        <v>0</v>
      </c>
      <c r="G111" s="204">
        <v>0</v>
      </c>
      <c r="H111" s="204">
        <v>0</v>
      </c>
      <c r="I111" s="204">
        <v>0</v>
      </c>
      <c r="J111" s="204">
        <v>0</v>
      </c>
      <c r="K111" s="204">
        <v>0</v>
      </c>
      <c r="L111" s="204">
        <v>0</v>
      </c>
      <c r="M111" s="204">
        <v>0</v>
      </c>
      <c r="N111" s="204">
        <v>0</v>
      </c>
      <c r="O111" s="204">
        <v>0</v>
      </c>
      <c r="P111" s="204">
        <v>0</v>
      </c>
      <c r="Q111" s="204">
        <v>0</v>
      </c>
      <c r="R111" s="204">
        <v>0</v>
      </c>
      <c r="S111" s="239">
        <v>0</v>
      </c>
      <c r="T111" s="319" t="e">
        <v>#DIV/0!</v>
      </c>
      <c r="U111" s="239">
        <v>0</v>
      </c>
      <c r="V111" s="239">
        <v>0</v>
      </c>
      <c r="W111" s="239">
        <v>0</v>
      </c>
      <c r="X111" s="239">
        <v>0</v>
      </c>
      <c r="Y111" s="239">
        <v>0</v>
      </c>
      <c r="Z111" s="239">
        <v>0</v>
      </c>
    </row>
    <row r="112" spans="1:26" x14ac:dyDescent="0.3">
      <c r="A112" s="322" t="s">
        <v>527</v>
      </c>
      <c r="B112" s="204">
        <v>0</v>
      </c>
      <c r="C112" s="204">
        <v>0</v>
      </c>
      <c r="D112" s="204">
        <v>0</v>
      </c>
      <c r="E112" s="204">
        <v>0</v>
      </c>
      <c r="F112" s="204">
        <v>0</v>
      </c>
      <c r="G112" s="204">
        <v>0</v>
      </c>
      <c r="H112" s="204">
        <v>0</v>
      </c>
      <c r="I112" s="204">
        <v>0</v>
      </c>
      <c r="J112" s="204">
        <v>0</v>
      </c>
      <c r="K112" s="204">
        <v>0</v>
      </c>
      <c r="L112" s="204">
        <v>0</v>
      </c>
      <c r="M112" s="204">
        <v>0</v>
      </c>
      <c r="N112" s="204">
        <v>0</v>
      </c>
      <c r="O112" s="204">
        <v>0</v>
      </c>
      <c r="P112" s="204">
        <v>0</v>
      </c>
      <c r="Q112" s="204">
        <v>0</v>
      </c>
      <c r="R112" s="204">
        <v>0</v>
      </c>
      <c r="S112" s="239">
        <v>0</v>
      </c>
      <c r="T112" s="319" t="e">
        <v>#DIV/0!</v>
      </c>
      <c r="U112" s="239">
        <v>0</v>
      </c>
      <c r="V112" s="239">
        <v>0</v>
      </c>
      <c r="W112" s="239">
        <v>0</v>
      </c>
      <c r="X112" s="239">
        <v>0</v>
      </c>
      <c r="Y112" s="239">
        <v>0</v>
      </c>
      <c r="Z112" s="239">
        <v>0</v>
      </c>
    </row>
    <row r="113" spans="1:26" x14ac:dyDescent="0.3">
      <c r="A113" s="314" t="s">
        <v>528</v>
      </c>
      <c r="B113" s="315">
        <v>8280</v>
      </c>
      <c r="C113" s="315">
        <v>8280</v>
      </c>
      <c r="D113" s="315">
        <v>5280</v>
      </c>
      <c r="E113" s="315">
        <v>5280</v>
      </c>
      <c r="F113" s="315">
        <v>5280</v>
      </c>
      <c r="G113" s="315">
        <v>0</v>
      </c>
      <c r="H113" s="315">
        <v>0</v>
      </c>
      <c r="I113" s="315">
        <v>0</v>
      </c>
      <c r="J113" s="315">
        <v>0</v>
      </c>
      <c r="K113" s="315">
        <v>0</v>
      </c>
      <c r="L113" s="315">
        <v>0</v>
      </c>
      <c r="M113" s="315">
        <v>0</v>
      </c>
      <c r="N113" s="315">
        <v>5280</v>
      </c>
      <c r="O113" s="315">
        <v>0</v>
      </c>
      <c r="P113" s="315">
        <v>0</v>
      </c>
      <c r="Q113" s="315">
        <v>0</v>
      </c>
      <c r="R113" s="315">
        <v>0</v>
      </c>
      <c r="S113" s="316">
        <v>5280</v>
      </c>
      <c r="T113" s="317">
        <v>0.6376811594202898</v>
      </c>
      <c r="U113" s="316">
        <v>3000</v>
      </c>
      <c r="V113" s="316">
        <v>3000</v>
      </c>
      <c r="W113" s="316">
        <v>3000</v>
      </c>
      <c r="X113" s="316">
        <v>0</v>
      </c>
      <c r="Y113" s="316">
        <v>0</v>
      </c>
      <c r="Z113" s="316">
        <v>0</v>
      </c>
    </row>
    <row r="114" spans="1:26" x14ac:dyDescent="0.3">
      <c r="A114" s="322" t="s">
        <v>529</v>
      </c>
      <c r="B114" s="204">
        <v>0</v>
      </c>
      <c r="C114" s="204">
        <v>0</v>
      </c>
      <c r="D114" s="204">
        <v>0</v>
      </c>
      <c r="E114" s="204">
        <v>0</v>
      </c>
      <c r="F114" s="204">
        <v>0</v>
      </c>
      <c r="G114" s="204">
        <v>0</v>
      </c>
      <c r="H114" s="204">
        <v>0</v>
      </c>
      <c r="I114" s="204">
        <v>0</v>
      </c>
      <c r="J114" s="204">
        <v>0</v>
      </c>
      <c r="K114" s="204">
        <v>0</v>
      </c>
      <c r="L114" s="204">
        <v>0</v>
      </c>
      <c r="M114" s="204">
        <v>0</v>
      </c>
      <c r="N114" s="204">
        <v>0</v>
      </c>
      <c r="O114" s="204">
        <v>0</v>
      </c>
      <c r="P114" s="204">
        <v>0</v>
      </c>
      <c r="Q114" s="204">
        <v>0</v>
      </c>
      <c r="R114" s="204">
        <v>0</v>
      </c>
      <c r="S114" s="239">
        <v>0</v>
      </c>
      <c r="T114" s="319" t="e">
        <v>#DIV/0!</v>
      </c>
      <c r="U114" s="239">
        <v>0</v>
      </c>
      <c r="V114" s="239">
        <v>0</v>
      </c>
      <c r="W114" s="239">
        <v>0</v>
      </c>
      <c r="X114" s="239">
        <v>0</v>
      </c>
      <c r="Y114" s="239">
        <v>0</v>
      </c>
      <c r="Z114" s="239">
        <v>0</v>
      </c>
    </row>
    <row r="115" spans="1:26" x14ac:dyDescent="0.3">
      <c r="A115" s="322" t="s">
        <v>530</v>
      </c>
      <c r="B115" s="204">
        <v>5280</v>
      </c>
      <c r="C115" s="204">
        <v>5280</v>
      </c>
      <c r="D115" s="204">
        <v>5280</v>
      </c>
      <c r="E115" s="204">
        <v>5280</v>
      </c>
      <c r="F115" s="204">
        <v>5280</v>
      </c>
      <c r="G115" s="204">
        <v>0</v>
      </c>
      <c r="H115" s="204">
        <v>0</v>
      </c>
      <c r="I115" s="204">
        <v>0</v>
      </c>
      <c r="J115" s="204">
        <v>0</v>
      </c>
      <c r="K115" s="204">
        <v>0</v>
      </c>
      <c r="L115" s="204">
        <v>0</v>
      </c>
      <c r="M115" s="204">
        <v>0</v>
      </c>
      <c r="N115" s="204">
        <v>5280</v>
      </c>
      <c r="O115" s="204">
        <v>0</v>
      </c>
      <c r="P115" s="204">
        <v>0</v>
      </c>
      <c r="Q115" s="204">
        <v>0</v>
      </c>
      <c r="R115" s="204">
        <v>0</v>
      </c>
      <c r="S115" s="239">
        <v>5280</v>
      </c>
      <c r="T115" s="319">
        <v>1</v>
      </c>
      <c r="U115" s="239">
        <v>0</v>
      </c>
      <c r="V115" s="239">
        <v>0</v>
      </c>
      <c r="W115" s="239">
        <v>0</v>
      </c>
      <c r="X115" s="239">
        <v>0</v>
      </c>
      <c r="Y115" s="239">
        <v>0</v>
      </c>
      <c r="Z115" s="239">
        <v>0</v>
      </c>
    </row>
    <row r="116" spans="1:26" x14ac:dyDescent="0.3">
      <c r="A116" s="322" t="s">
        <v>531</v>
      </c>
      <c r="B116" s="204">
        <v>3000</v>
      </c>
      <c r="C116" s="204">
        <v>3000</v>
      </c>
      <c r="D116" s="204">
        <v>0</v>
      </c>
      <c r="E116" s="204">
        <v>0</v>
      </c>
      <c r="F116" s="204">
        <v>0</v>
      </c>
      <c r="G116" s="204">
        <v>0</v>
      </c>
      <c r="H116" s="204">
        <v>0</v>
      </c>
      <c r="I116" s="204">
        <v>0</v>
      </c>
      <c r="J116" s="204">
        <v>0</v>
      </c>
      <c r="K116" s="204">
        <v>0</v>
      </c>
      <c r="L116" s="204">
        <v>0</v>
      </c>
      <c r="M116" s="204">
        <v>0</v>
      </c>
      <c r="N116" s="204">
        <v>0</v>
      </c>
      <c r="O116" s="204">
        <v>0</v>
      </c>
      <c r="P116" s="204">
        <v>0</v>
      </c>
      <c r="Q116" s="204">
        <v>0</v>
      </c>
      <c r="R116" s="204">
        <v>0</v>
      </c>
      <c r="S116" s="239">
        <v>0</v>
      </c>
      <c r="T116" s="319">
        <v>0</v>
      </c>
      <c r="U116" s="239">
        <v>3000</v>
      </c>
      <c r="V116" s="239">
        <v>3000</v>
      </c>
      <c r="W116" s="239">
        <v>3000</v>
      </c>
      <c r="X116" s="239">
        <v>0</v>
      </c>
      <c r="Y116" s="239">
        <v>0</v>
      </c>
      <c r="Z116" s="239">
        <v>0</v>
      </c>
    </row>
    <row r="117" spans="1:26" x14ac:dyDescent="0.3">
      <c r="A117" s="322" t="s">
        <v>532</v>
      </c>
      <c r="B117" s="204">
        <v>0</v>
      </c>
      <c r="C117" s="204">
        <v>0</v>
      </c>
      <c r="D117" s="204">
        <v>0</v>
      </c>
      <c r="E117" s="204">
        <v>0</v>
      </c>
      <c r="F117" s="204">
        <v>0</v>
      </c>
      <c r="G117" s="204">
        <v>0</v>
      </c>
      <c r="H117" s="204">
        <v>0</v>
      </c>
      <c r="I117" s="204">
        <v>0</v>
      </c>
      <c r="J117" s="204">
        <v>0</v>
      </c>
      <c r="K117" s="204">
        <v>0</v>
      </c>
      <c r="L117" s="204">
        <v>0</v>
      </c>
      <c r="M117" s="204">
        <v>0</v>
      </c>
      <c r="N117" s="204">
        <v>0</v>
      </c>
      <c r="O117" s="204">
        <v>0</v>
      </c>
      <c r="P117" s="204">
        <v>0</v>
      </c>
      <c r="Q117" s="204">
        <v>0</v>
      </c>
      <c r="R117" s="204">
        <v>0</v>
      </c>
      <c r="S117" s="239">
        <v>0</v>
      </c>
      <c r="T117" s="319" t="e">
        <v>#DIV/0!</v>
      </c>
      <c r="U117" s="239">
        <v>0</v>
      </c>
      <c r="V117" s="239">
        <v>0</v>
      </c>
      <c r="W117" s="239">
        <v>0</v>
      </c>
      <c r="X117" s="239">
        <v>0</v>
      </c>
      <c r="Y117" s="239">
        <v>0</v>
      </c>
      <c r="Z117" s="239">
        <v>0</v>
      </c>
    </row>
    <row r="118" spans="1:26" x14ac:dyDescent="0.3">
      <c r="A118" s="322" t="s">
        <v>533</v>
      </c>
      <c r="B118" s="204">
        <v>0</v>
      </c>
      <c r="C118" s="204">
        <v>0</v>
      </c>
      <c r="D118" s="204">
        <v>0</v>
      </c>
      <c r="E118" s="204">
        <v>0</v>
      </c>
      <c r="F118" s="204">
        <v>0</v>
      </c>
      <c r="G118" s="204">
        <v>0</v>
      </c>
      <c r="H118" s="204">
        <v>0</v>
      </c>
      <c r="I118" s="204">
        <v>0</v>
      </c>
      <c r="J118" s="204">
        <v>0</v>
      </c>
      <c r="K118" s="204">
        <v>0</v>
      </c>
      <c r="L118" s="204">
        <v>0</v>
      </c>
      <c r="M118" s="204">
        <v>0</v>
      </c>
      <c r="N118" s="204">
        <v>0</v>
      </c>
      <c r="O118" s="204">
        <v>0</v>
      </c>
      <c r="P118" s="204">
        <v>0</v>
      </c>
      <c r="Q118" s="204">
        <v>0</v>
      </c>
      <c r="R118" s="204">
        <v>0</v>
      </c>
      <c r="S118" s="239">
        <v>0</v>
      </c>
      <c r="T118" s="319" t="e">
        <v>#DIV/0!</v>
      </c>
      <c r="U118" s="239">
        <v>0</v>
      </c>
      <c r="V118" s="239">
        <v>0</v>
      </c>
      <c r="W118" s="239">
        <v>0</v>
      </c>
      <c r="X118" s="239">
        <v>0</v>
      </c>
      <c r="Y118" s="239">
        <v>0</v>
      </c>
      <c r="Z118" s="239">
        <v>0</v>
      </c>
    </row>
    <row r="119" spans="1:26" x14ac:dyDescent="0.3">
      <c r="A119" s="322" t="s">
        <v>534</v>
      </c>
      <c r="B119" s="204">
        <v>0</v>
      </c>
      <c r="C119" s="204">
        <v>0</v>
      </c>
      <c r="D119" s="204">
        <v>0</v>
      </c>
      <c r="E119" s="204">
        <v>0</v>
      </c>
      <c r="F119" s="204">
        <v>0</v>
      </c>
      <c r="G119" s="204">
        <v>0</v>
      </c>
      <c r="H119" s="204">
        <v>0</v>
      </c>
      <c r="I119" s="204">
        <v>0</v>
      </c>
      <c r="J119" s="204">
        <v>0</v>
      </c>
      <c r="K119" s="204">
        <v>0</v>
      </c>
      <c r="L119" s="204">
        <v>0</v>
      </c>
      <c r="M119" s="204">
        <v>0</v>
      </c>
      <c r="N119" s="204">
        <v>0</v>
      </c>
      <c r="O119" s="204">
        <v>0</v>
      </c>
      <c r="P119" s="204">
        <v>0</v>
      </c>
      <c r="Q119" s="204">
        <v>0</v>
      </c>
      <c r="R119" s="204">
        <v>0</v>
      </c>
      <c r="S119" s="239">
        <v>0</v>
      </c>
      <c r="T119" s="319" t="e">
        <v>#DIV/0!</v>
      </c>
      <c r="U119" s="239">
        <v>0</v>
      </c>
      <c r="V119" s="239">
        <v>0</v>
      </c>
      <c r="W119" s="239">
        <v>0</v>
      </c>
      <c r="X119" s="239">
        <v>0</v>
      </c>
      <c r="Y119" s="239">
        <v>0</v>
      </c>
      <c r="Z119" s="239">
        <v>0</v>
      </c>
    </row>
    <row r="120" spans="1:26" x14ac:dyDescent="0.3">
      <c r="A120" s="314" t="s">
        <v>535</v>
      </c>
      <c r="B120" s="315">
        <v>0</v>
      </c>
      <c r="C120" s="315">
        <v>0</v>
      </c>
      <c r="D120" s="315">
        <v>0</v>
      </c>
      <c r="E120" s="315">
        <v>0</v>
      </c>
      <c r="F120" s="315">
        <v>0</v>
      </c>
      <c r="G120" s="315">
        <v>0</v>
      </c>
      <c r="H120" s="315">
        <v>0</v>
      </c>
      <c r="I120" s="315">
        <v>0</v>
      </c>
      <c r="J120" s="315">
        <v>0</v>
      </c>
      <c r="K120" s="315">
        <v>0</v>
      </c>
      <c r="L120" s="315">
        <v>0</v>
      </c>
      <c r="M120" s="315">
        <v>0</v>
      </c>
      <c r="N120" s="315">
        <v>0</v>
      </c>
      <c r="O120" s="315">
        <v>0</v>
      </c>
      <c r="P120" s="315">
        <v>0</v>
      </c>
      <c r="Q120" s="315">
        <v>0</v>
      </c>
      <c r="R120" s="315">
        <v>0</v>
      </c>
      <c r="S120" s="316">
        <v>0</v>
      </c>
      <c r="T120" s="317" t="e">
        <v>#DIV/0!</v>
      </c>
      <c r="U120" s="316">
        <v>0</v>
      </c>
      <c r="V120" s="316">
        <v>0</v>
      </c>
      <c r="W120" s="316">
        <v>0</v>
      </c>
      <c r="X120" s="316">
        <v>0</v>
      </c>
      <c r="Y120" s="316">
        <v>0</v>
      </c>
      <c r="Z120" s="316">
        <v>0</v>
      </c>
    </row>
    <row r="121" spans="1:26" x14ac:dyDescent="0.3">
      <c r="A121" s="322" t="s">
        <v>536</v>
      </c>
      <c r="B121" s="204">
        <v>0</v>
      </c>
      <c r="C121" s="204">
        <v>0</v>
      </c>
      <c r="D121" s="204">
        <v>0</v>
      </c>
      <c r="E121" s="204">
        <v>0</v>
      </c>
      <c r="F121" s="204">
        <v>0</v>
      </c>
      <c r="G121" s="204">
        <v>0</v>
      </c>
      <c r="H121" s="204">
        <v>0</v>
      </c>
      <c r="I121" s="204">
        <v>0</v>
      </c>
      <c r="J121" s="204">
        <v>0</v>
      </c>
      <c r="K121" s="204">
        <v>0</v>
      </c>
      <c r="L121" s="204">
        <v>0</v>
      </c>
      <c r="M121" s="204">
        <v>0</v>
      </c>
      <c r="N121" s="204">
        <v>0</v>
      </c>
      <c r="O121" s="204">
        <v>0</v>
      </c>
      <c r="P121" s="204">
        <v>0</v>
      </c>
      <c r="Q121" s="204">
        <v>0</v>
      </c>
      <c r="R121" s="204">
        <v>0</v>
      </c>
      <c r="S121" s="239">
        <v>0</v>
      </c>
      <c r="T121" s="319" t="e">
        <v>#DIV/0!</v>
      </c>
      <c r="U121" s="239">
        <v>0</v>
      </c>
      <c r="V121" s="239">
        <v>0</v>
      </c>
      <c r="W121" s="239">
        <v>0</v>
      </c>
      <c r="X121" s="239">
        <v>0</v>
      </c>
      <c r="Y121" s="239">
        <v>0</v>
      </c>
      <c r="Z121" s="239">
        <v>0</v>
      </c>
    </row>
    <row r="122" spans="1:26" x14ac:dyDescent="0.3">
      <c r="A122" s="322" t="s">
        <v>537</v>
      </c>
      <c r="B122" s="204">
        <v>0</v>
      </c>
      <c r="C122" s="204">
        <v>0</v>
      </c>
      <c r="D122" s="204">
        <v>0</v>
      </c>
      <c r="E122" s="204">
        <v>0</v>
      </c>
      <c r="F122" s="204">
        <v>0</v>
      </c>
      <c r="G122" s="204">
        <v>0</v>
      </c>
      <c r="H122" s="204">
        <v>0</v>
      </c>
      <c r="I122" s="204">
        <v>0</v>
      </c>
      <c r="J122" s="204">
        <v>0</v>
      </c>
      <c r="K122" s="204">
        <v>0</v>
      </c>
      <c r="L122" s="204">
        <v>0</v>
      </c>
      <c r="M122" s="204">
        <v>0</v>
      </c>
      <c r="N122" s="204">
        <v>0</v>
      </c>
      <c r="O122" s="204">
        <v>0</v>
      </c>
      <c r="P122" s="204">
        <v>0</v>
      </c>
      <c r="Q122" s="204">
        <v>0</v>
      </c>
      <c r="R122" s="204">
        <v>0</v>
      </c>
      <c r="S122" s="239">
        <v>0</v>
      </c>
      <c r="T122" s="319" t="e">
        <v>#DIV/0!</v>
      </c>
      <c r="U122" s="239">
        <v>0</v>
      </c>
      <c r="V122" s="239">
        <v>0</v>
      </c>
      <c r="W122" s="239">
        <v>0</v>
      </c>
      <c r="X122" s="239">
        <v>0</v>
      </c>
      <c r="Y122" s="239">
        <v>0</v>
      </c>
      <c r="Z122" s="239">
        <v>0</v>
      </c>
    </row>
    <row r="123" spans="1:26" s="321" customFormat="1" x14ac:dyDescent="0.3">
      <c r="A123" s="314" t="s">
        <v>538</v>
      </c>
      <c r="B123" s="320">
        <v>0</v>
      </c>
      <c r="C123" s="320">
        <v>0</v>
      </c>
      <c r="D123" s="320">
        <v>0</v>
      </c>
      <c r="E123" s="320">
        <v>0</v>
      </c>
      <c r="F123" s="320">
        <v>0</v>
      </c>
      <c r="G123" s="320">
        <v>0</v>
      </c>
      <c r="H123" s="320">
        <v>0</v>
      </c>
      <c r="I123" s="320">
        <v>0</v>
      </c>
      <c r="J123" s="320">
        <v>0</v>
      </c>
      <c r="K123" s="320">
        <v>0</v>
      </c>
      <c r="L123" s="320">
        <v>0</v>
      </c>
      <c r="M123" s="320">
        <v>0</v>
      </c>
      <c r="N123" s="320">
        <v>0</v>
      </c>
      <c r="O123" s="320">
        <v>0</v>
      </c>
      <c r="P123" s="320">
        <v>0</v>
      </c>
      <c r="Q123" s="320">
        <v>0</v>
      </c>
      <c r="R123" s="320">
        <v>0</v>
      </c>
      <c r="S123" s="316">
        <v>0</v>
      </c>
      <c r="T123" s="317" t="e">
        <v>#DIV/0!</v>
      </c>
      <c r="U123" s="316">
        <v>0</v>
      </c>
      <c r="V123" s="316">
        <v>0</v>
      </c>
      <c r="W123" s="316">
        <v>0</v>
      </c>
      <c r="X123" s="316">
        <v>0</v>
      </c>
      <c r="Y123" s="316">
        <v>0</v>
      </c>
      <c r="Z123" s="316">
        <v>0</v>
      </c>
    </row>
    <row r="124" spans="1:26" x14ac:dyDescent="0.3">
      <c r="A124" s="314" t="s">
        <v>539</v>
      </c>
      <c r="B124" s="315">
        <v>0</v>
      </c>
      <c r="C124" s="315">
        <v>0</v>
      </c>
      <c r="D124" s="315">
        <v>0</v>
      </c>
      <c r="E124" s="315">
        <v>0</v>
      </c>
      <c r="F124" s="315">
        <v>0</v>
      </c>
      <c r="G124" s="315">
        <v>0</v>
      </c>
      <c r="H124" s="315">
        <v>0</v>
      </c>
      <c r="I124" s="315">
        <v>0</v>
      </c>
      <c r="J124" s="315">
        <v>0</v>
      </c>
      <c r="K124" s="315">
        <v>0</v>
      </c>
      <c r="L124" s="315">
        <v>0</v>
      </c>
      <c r="M124" s="315">
        <v>0</v>
      </c>
      <c r="N124" s="315">
        <v>0</v>
      </c>
      <c r="O124" s="315">
        <v>0</v>
      </c>
      <c r="P124" s="315">
        <v>0</v>
      </c>
      <c r="Q124" s="315">
        <v>0</v>
      </c>
      <c r="R124" s="315">
        <v>0</v>
      </c>
      <c r="S124" s="316">
        <v>0</v>
      </c>
      <c r="T124" s="317" t="e">
        <v>#DIV/0!</v>
      </c>
      <c r="U124" s="316">
        <v>0</v>
      </c>
      <c r="V124" s="316">
        <v>0</v>
      </c>
      <c r="W124" s="316">
        <v>0</v>
      </c>
      <c r="X124" s="316">
        <v>0</v>
      </c>
      <c r="Y124" s="316">
        <v>0</v>
      </c>
      <c r="Z124" s="316">
        <v>0</v>
      </c>
    </row>
    <row r="125" spans="1:26" x14ac:dyDescent="0.3">
      <c r="A125" s="322" t="s">
        <v>540</v>
      </c>
      <c r="B125" s="204">
        <v>0</v>
      </c>
      <c r="C125" s="204">
        <v>0</v>
      </c>
      <c r="D125" s="204">
        <v>0</v>
      </c>
      <c r="E125" s="204">
        <v>0</v>
      </c>
      <c r="F125" s="204">
        <v>0</v>
      </c>
      <c r="G125" s="204">
        <v>0</v>
      </c>
      <c r="H125" s="204">
        <v>0</v>
      </c>
      <c r="I125" s="204">
        <v>0</v>
      </c>
      <c r="J125" s="204">
        <v>0</v>
      </c>
      <c r="K125" s="204">
        <v>0</v>
      </c>
      <c r="L125" s="204">
        <v>0</v>
      </c>
      <c r="M125" s="204">
        <v>0</v>
      </c>
      <c r="N125" s="204">
        <v>0</v>
      </c>
      <c r="O125" s="204">
        <v>0</v>
      </c>
      <c r="P125" s="204">
        <v>0</v>
      </c>
      <c r="Q125" s="204">
        <v>0</v>
      </c>
      <c r="R125" s="204">
        <v>0</v>
      </c>
      <c r="S125" s="239">
        <v>0</v>
      </c>
      <c r="T125" s="319" t="e">
        <v>#DIV/0!</v>
      </c>
      <c r="U125" s="239">
        <v>0</v>
      </c>
      <c r="V125" s="239">
        <v>0</v>
      </c>
      <c r="W125" s="239">
        <v>0</v>
      </c>
      <c r="X125" s="239">
        <v>0</v>
      </c>
      <c r="Y125" s="239">
        <v>0</v>
      </c>
      <c r="Z125" s="239">
        <v>0</v>
      </c>
    </row>
    <row r="126" spans="1:26" x14ac:dyDescent="0.3">
      <c r="A126" s="322" t="s">
        <v>541</v>
      </c>
      <c r="B126" s="204">
        <v>0</v>
      </c>
      <c r="C126" s="204">
        <v>0</v>
      </c>
      <c r="D126" s="204">
        <v>0</v>
      </c>
      <c r="E126" s="204">
        <v>0</v>
      </c>
      <c r="F126" s="204">
        <v>0</v>
      </c>
      <c r="G126" s="204">
        <v>0</v>
      </c>
      <c r="H126" s="204">
        <v>0</v>
      </c>
      <c r="I126" s="204">
        <v>0</v>
      </c>
      <c r="J126" s="204">
        <v>0</v>
      </c>
      <c r="K126" s="204">
        <v>0</v>
      </c>
      <c r="L126" s="204">
        <v>0</v>
      </c>
      <c r="M126" s="204">
        <v>0</v>
      </c>
      <c r="N126" s="204">
        <v>0</v>
      </c>
      <c r="O126" s="204">
        <v>0</v>
      </c>
      <c r="P126" s="204">
        <v>0</v>
      </c>
      <c r="Q126" s="204">
        <v>0</v>
      </c>
      <c r="R126" s="204">
        <v>0</v>
      </c>
      <c r="S126" s="239">
        <v>0</v>
      </c>
      <c r="T126" s="319" t="e">
        <v>#DIV/0!</v>
      </c>
      <c r="U126" s="239">
        <v>0</v>
      </c>
      <c r="V126" s="239">
        <v>0</v>
      </c>
      <c r="W126" s="239">
        <v>0</v>
      </c>
      <c r="X126" s="239">
        <v>0</v>
      </c>
      <c r="Y126" s="239">
        <v>0</v>
      </c>
      <c r="Z126" s="239">
        <v>0</v>
      </c>
    </row>
    <row r="127" spans="1:26" x14ac:dyDescent="0.3">
      <c r="A127" s="314" t="s">
        <v>542</v>
      </c>
      <c r="B127" s="315">
        <v>0</v>
      </c>
      <c r="C127" s="315">
        <v>0</v>
      </c>
      <c r="D127" s="315">
        <v>0</v>
      </c>
      <c r="E127" s="315">
        <v>0</v>
      </c>
      <c r="F127" s="315">
        <v>0</v>
      </c>
      <c r="G127" s="315">
        <v>0</v>
      </c>
      <c r="H127" s="315">
        <v>0</v>
      </c>
      <c r="I127" s="315">
        <v>0</v>
      </c>
      <c r="J127" s="315">
        <v>0</v>
      </c>
      <c r="K127" s="315">
        <v>0</v>
      </c>
      <c r="L127" s="315">
        <v>0</v>
      </c>
      <c r="M127" s="315">
        <v>0</v>
      </c>
      <c r="N127" s="315">
        <v>0</v>
      </c>
      <c r="O127" s="315">
        <v>0</v>
      </c>
      <c r="P127" s="315">
        <v>0</v>
      </c>
      <c r="Q127" s="315">
        <v>0</v>
      </c>
      <c r="R127" s="315">
        <v>0</v>
      </c>
      <c r="S127" s="316">
        <v>0</v>
      </c>
      <c r="T127" s="317" t="e">
        <v>#DIV/0!</v>
      </c>
      <c r="U127" s="316">
        <v>0</v>
      </c>
      <c r="V127" s="316">
        <v>0</v>
      </c>
      <c r="W127" s="316">
        <v>0</v>
      </c>
      <c r="X127" s="316">
        <v>0</v>
      </c>
      <c r="Y127" s="316">
        <v>0</v>
      </c>
      <c r="Z127" s="316">
        <v>0</v>
      </c>
    </row>
    <row r="128" spans="1:26" x14ac:dyDescent="0.3">
      <c r="A128" s="322" t="s">
        <v>543</v>
      </c>
      <c r="B128" s="204">
        <v>0</v>
      </c>
      <c r="C128" s="204">
        <v>0</v>
      </c>
      <c r="D128" s="204">
        <v>0</v>
      </c>
      <c r="E128" s="204">
        <v>0</v>
      </c>
      <c r="F128" s="204">
        <v>0</v>
      </c>
      <c r="G128" s="204">
        <v>0</v>
      </c>
      <c r="H128" s="204">
        <v>0</v>
      </c>
      <c r="I128" s="204">
        <v>0</v>
      </c>
      <c r="J128" s="204">
        <v>0</v>
      </c>
      <c r="K128" s="204">
        <v>0</v>
      </c>
      <c r="L128" s="204">
        <v>0</v>
      </c>
      <c r="M128" s="204">
        <v>0</v>
      </c>
      <c r="N128" s="204">
        <v>0</v>
      </c>
      <c r="O128" s="204">
        <v>0</v>
      </c>
      <c r="P128" s="204">
        <v>0</v>
      </c>
      <c r="Q128" s="204">
        <v>0</v>
      </c>
      <c r="R128" s="204">
        <v>0</v>
      </c>
      <c r="S128" s="239">
        <v>0</v>
      </c>
      <c r="T128" s="319" t="e">
        <v>#DIV/0!</v>
      </c>
      <c r="U128" s="239">
        <v>0</v>
      </c>
      <c r="V128" s="239">
        <v>0</v>
      </c>
      <c r="W128" s="239">
        <v>0</v>
      </c>
      <c r="X128" s="239">
        <v>0</v>
      </c>
      <c r="Y128" s="239">
        <v>0</v>
      </c>
      <c r="Z128" s="239">
        <v>0</v>
      </c>
    </row>
    <row r="129" spans="1:26" x14ac:dyDescent="0.3">
      <c r="A129" s="322" t="s">
        <v>544</v>
      </c>
      <c r="B129" s="204">
        <v>0</v>
      </c>
      <c r="C129" s="204">
        <v>0</v>
      </c>
      <c r="D129" s="204">
        <v>0</v>
      </c>
      <c r="E129" s="204">
        <v>0</v>
      </c>
      <c r="F129" s="204">
        <v>0</v>
      </c>
      <c r="G129" s="204">
        <v>0</v>
      </c>
      <c r="H129" s="204">
        <v>0</v>
      </c>
      <c r="I129" s="204">
        <v>0</v>
      </c>
      <c r="J129" s="204">
        <v>0</v>
      </c>
      <c r="K129" s="204">
        <v>0</v>
      </c>
      <c r="L129" s="204">
        <v>0</v>
      </c>
      <c r="M129" s="204">
        <v>0</v>
      </c>
      <c r="N129" s="204">
        <v>0</v>
      </c>
      <c r="O129" s="204">
        <v>0</v>
      </c>
      <c r="P129" s="204">
        <v>0</v>
      </c>
      <c r="Q129" s="204">
        <v>0</v>
      </c>
      <c r="R129" s="204">
        <v>0</v>
      </c>
      <c r="S129" s="239">
        <v>0</v>
      </c>
      <c r="T129" s="319" t="e">
        <v>#DIV/0!</v>
      </c>
      <c r="U129" s="239">
        <v>0</v>
      </c>
      <c r="V129" s="239">
        <v>0</v>
      </c>
      <c r="W129" s="239">
        <v>0</v>
      </c>
      <c r="X129" s="239">
        <v>0</v>
      </c>
      <c r="Y129" s="239">
        <v>0</v>
      </c>
      <c r="Z129" s="239">
        <v>0</v>
      </c>
    </row>
    <row r="130" spans="1:26" x14ac:dyDescent="0.3">
      <c r="A130" s="314" t="s">
        <v>545</v>
      </c>
      <c r="B130" s="315">
        <v>0</v>
      </c>
      <c r="C130" s="315">
        <v>0</v>
      </c>
      <c r="D130" s="315">
        <v>0</v>
      </c>
      <c r="E130" s="315">
        <v>0</v>
      </c>
      <c r="F130" s="315">
        <v>0</v>
      </c>
      <c r="G130" s="315">
        <v>0</v>
      </c>
      <c r="H130" s="315">
        <v>0</v>
      </c>
      <c r="I130" s="315">
        <v>0</v>
      </c>
      <c r="J130" s="315">
        <v>0</v>
      </c>
      <c r="K130" s="315">
        <v>0</v>
      </c>
      <c r="L130" s="315">
        <v>0</v>
      </c>
      <c r="M130" s="315">
        <v>0</v>
      </c>
      <c r="N130" s="315">
        <v>0</v>
      </c>
      <c r="O130" s="315">
        <v>0</v>
      </c>
      <c r="P130" s="315">
        <v>0</v>
      </c>
      <c r="Q130" s="315">
        <v>0</v>
      </c>
      <c r="R130" s="315">
        <v>0</v>
      </c>
      <c r="S130" s="316">
        <v>0</v>
      </c>
      <c r="T130" s="317" t="e">
        <v>#DIV/0!</v>
      </c>
      <c r="U130" s="316">
        <v>0</v>
      </c>
      <c r="V130" s="316">
        <v>0</v>
      </c>
      <c r="W130" s="316">
        <v>0</v>
      </c>
      <c r="X130" s="316">
        <v>0</v>
      </c>
      <c r="Y130" s="316">
        <v>0</v>
      </c>
      <c r="Z130" s="316">
        <v>0</v>
      </c>
    </row>
    <row r="131" spans="1:26" x14ac:dyDescent="0.3">
      <c r="A131" s="318" t="s">
        <v>546</v>
      </c>
      <c r="B131" s="204">
        <v>0</v>
      </c>
      <c r="C131" s="204">
        <v>0</v>
      </c>
      <c r="D131" s="204">
        <v>0</v>
      </c>
      <c r="E131" s="204">
        <v>0</v>
      </c>
      <c r="F131" s="204">
        <v>0</v>
      </c>
      <c r="G131" s="204">
        <v>0</v>
      </c>
      <c r="H131" s="204">
        <v>0</v>
      </c>
      <c r="I131" s="204">
        <v>0</v>
      </c>
      <c r="J131" s="204">
        <v>0</v>
      </c>
      <c r="K131" s="204">
        <v>0</v>
      </c>
      <c r="L131" s="204">
        <v>0</v>
      </c>
      <c r="M131" s="204">
        <v>0</v>
      </c>
      <c r="N131" s="204">
        <v>0</v>
      </c>
      <c r="O131" s="204">
        <v>0</v>
      </c>
      <c r="P131" s="204">
        <v>0</v>
      </c>
      <c r="Q131" s="204">
        <v>0</v>
      </c>
      <c r="R131" s="204">
        <v>0</v>
      </c>
      <c r="S131" s="239">
        <v>0</v>
      </c>
      <c r="T131" s="319" t="e">
        <v>#DIV/0!</v>
      </c>
      <c r="U131" s="239">
        <v>0</v>
      </c>
      <c r="V131" s="239">
        <v>0</v>
      </c>
      <c r="W131" s="239">
        <v>0</v>
      </c>
      <c r="X131" s="239">
        <v>0</v>
      </c>
      <c r="Y131" s="239">
        <v>0</v>
      </c>
      <c r="Z131" s="239">
        <v>0</v>
      </c>
    </row>
    <row r="132" spans="1:26" x14ac:dyDescent="0.3">
      <c r="A132" s="318" t="s">
        <v>547</v>
      </c>
      <c r="B132" s="204">
        <v>0</v>
      </c>
      <c r="C132" s="204">
        <v>0</v>
      </c>
      <c r="D132" s="204">
        <v>0</v>
      </c>
      <c r="E132" s="204">
        <v>0</v>
      </c>
      <c r="F132" s="204">
        <v>0</v>
      </c>
      <c r="G132" s="204">
        <v>0</v>
      </c>
      <c r="H132" s="204">
        <v>0</v>
      </c>
      <c r="I132" s="204">
        <v>0</v>
      </c>
      <c r="J132" s="204">
        <v>0</v>
      </c>
      <c r="K132" s="204">
        <v>0</v>
      </c>
      <c r="L132" s="204">
        <v>0</v>
      </c>
      <c r="M132" s="204">
        <v>0</v>
      </c>
      <c r="N132" s="204">
        <v>0</v>
      </c>
      <c r="O132" s="204">
        <v>0</v>
      </c>
      <c r="P132" s="204">
        <v>0</v>
      </c>
      <c r="Q132" s="204">
        <v>0</v>
      </c>
      <c r="R132" s="204">
        <v>0</v>
      </c>
      <c r="S132" s="239">
        <v>0</v>
      </c>
      <c r="T132" s="319" t="e">
        <v>#DIV/0!</v>
      </c>
      <c r="U132" s="239">
        <v>0</v>
      </c>
      <c r="V132" s="239">
        <v>0</v>
      </c>
      <c r="W132" s="239">
        <v>0</v>
      </c>
      <c r="X132" s="239">
        <v>0</v>
      </c>
      <c r="Y132" s="239">
        <v>0</v>
      </c>
      <c r="Z132" s="239">
        <v>0</v>
      </c>
    </row>
    <row r="133" spans="1:26" x14ac:dyDescent="0.3">
      <c r="A133" s="318" t="s">
        <v>548</v>
      </c>
      <c r="B133" s="204">
        <v>0</v>
      </c>
      <c r="C133" s="204">
        <v>0</v>
      </c>
      <c r="D133" s="204">
        <v>0</v>
      </c>
      <c r="E133" s="204">
        <v>0</v>
      </c>
      <c r="F133" s="204">
        <v>0</v>
      </c>
      <c r="G133" s="204">
        <v>0</v>
      </c>
      <c r="H133" s="204">
        <v>0</v>
      </c>
      <c r="I133" s="204">
        <v>0</v>
      </c>
      <c r="J133" s="204">
        <v>0</v>
      </c>
      <c r="K133" s="204">
        <v>0</v>
      </c>
      <c r="L133" s="204">
        <v>0</v>
      </c>
      <c r="M133" s="204">
        <v>0</v>
      </c>
      <c r="N133" s="204">
        <v>0</v>
      </c>
      <c r="O133" s="204">
        <v>0</v>
      </c>
      <c r="P133" s="204">
        <v>0</v>
      </c>
      <c r="Q133" s="204">
        <v>0</v>
      </c>
      <c r="R133" s="204">
        <v>0</v>
      </c>
      <c r="S133" s="239">
        <v>0</v>
      </c>
      <c r="T133" s="319" t="e">
        <v>#DIV/0!</v>
      </c>
      <c r="U133" s="239">
        <v>0</v>
      </c>
      <c r="V133" s="239">
        <v>0</v>
      </c>
      <c r="W133" s="239">
        <v>0</v>
      </c>
      <c r="X133" s="239">
        <v>0</v>
      </c>
      <c r="Y133" s="239">
        <v>0</v>
      </c>
      <c r="Z133" s="239">
        <v>0</v>
      </c>
    </row>
    <row r="134" spans="1:26" x14ac:dyDescent="0.3">
      <c r="A134" s="314" t="s">
        <v>549</v>
      </c>
      <c r="B134" s="315">
        <v>0</v>
      </c>
      <c r="C134" s="315">
        <v>0</v>
      </c>
      <c r="D134" s="315">
        <v>0</v>
      </c>
      <c r="E134" s="315">
        <v>0</v>
      </c>
      <c r="F134" s="315">
        <v>0</v>
      </c>
      <c r="G134" s="315">
        <v>0</v>
      </c>
      <c r="H134" s="315">
        <v>0</v>
      </c>
      <c r="I134" s="315">
        <v>0</v>
      </c>
      <c r="J134" s="315">
        <v>0</v>
      </c>
      <c r="K134" s="315">
        <v>0</v>
      </c>
      <c r="L134" s="315">
        <v>0</v>
      </c>
      <c r="M134" s="315">
        <v>0</v>
      </c>
      <c r="N134" s="315">
        <v>0</v>
      </c>
      <c r="O134" s="315">
        <v>0</v>
      </c>
      <c r="P134" s="315">
        <v>0</v>
      </c>
      <c r="Q134" s="315">
        <v>0</v>
      </c>
      <c r="R134" s="315">
        <v>0</v>
      </c>
      <c r="S134" s="316">
        <v>0</v>
      </c>
      <c r="T134" s="317" t="e">
        <v>#DIV/0!</v>
      </c>
      <c r="U134" s="316">
        <v>0</v>
      </c>
      <c r="V134" s="316">
        <v>0</v>
      </c>
      <c r="W134" s="316">
        <v>0</v>
      </c>
      <c r="X134" s="316">
        <v>0</v>
      </c>
      <c r="Y134" s="316">
        <v>0</v>
      </c>
      <c r="Z134" s="316">
        <v>0</v>
      </c>
    </row>
    <row r="135" spans="1:26" x14ac:dyDescent="0.3">
      <c r="A135" s="322" t="s">
        <v>550</v>
      </c>
      <c r="B135" s="204">
        <v>0</v>
      </c>
      <c r="C135" s="204">
        <v>0</v>
      </c>
      <c r="D135" s="204">
        <v>0</v>
      </c>
      <c r="E135" s="204">
        <v>0</v>
      </c>
      <c r="F135" s="204">
        <v>0</v>
      </c>
      <c r="G135" s="204">
        <v>0</v>
      </c>
      <c r="H135" s="204">
        <v>0</v>
      </c>
      <c r="I135" s="204">
        <v>0</v>
      </c>
      <c r="J135" s="204">
        <v>0</v>
      </c>
      <c r="K135" s="204">
        <v>0</v>
      </c>
      <c r="L135" s="204">
        <v>0</v>
      </c>
      <c r="M135" s="204">
        <v>0</v>
      </c>
      <c r="N135" s="204">
        <v>0</v>
      </c>
      <c r="O135" s="204">
        <v>0</v>
      </c>
      <c r="P135" s="204">
        <v>0</v>
      </c>
      <c r="Q135" s="204">
        <v>0</v>
      </c>
      <c r="R135" s="204">
        <v>0</v>
      </c>
      <c r="S135" s="239">
        <v>0</v>
      </c>
      <c r="T135" s="319" t="e">
        <v>#DIV/0!</v>
      </c>
      <c r="U135" s="239">
        <v>0</v>
      </c>
      <c r="V135" s="239">
        <v>0</v>
      </c>
      <c r="W135" s="239">
        <v>0</v>
      </c>
      <c r="X135" s="239">
        <v>0</v>
      </c>
      <c r="Y135" s="239">
        <v>0</v>
      </c>
      <c r="Z135" s="239">
        <v>0</v>
      </c>
    </row>
    <row r="136" spans="1:26" x14ac:dyDescent="0.3">
      <c r="A136" s="322" t="s">
        <v>551</v>
      </c>
      <c r="B136" s="204">
        <v>0</v>
      </c>
      <c r="C136" s="204">
        <v>0</v>
      </c>
      <c r="D136" s="204">
        <v>0</v>
      </c>
      <c r="E136" s="204">
        <v>0</v>
      </c>
      <c r="F136" s="204">
        <v>0</v>
      </c>
      <c r="G136" s="204">
        <v>0</v>
      </c>
      <c r="H136" s="204">
        <v>0</v>
      </c>
      <c r="I136" s="204">
        <v>0</v>
      </c>
      <c r="J136" s="204">
        <v>0</v>
      </c>
      <c r="K136" s="204">
        <v>0</v>
      </c>
      <c r="L136" s="204">
        <v>0</v>
      </c>
      <c r="M136" s="204">
        <v>0</v>
      </c>
      <c r="N136" s="204">
        <v>0</v>
      </c>
      <c r="O136" s="204">
        <v>0</v>
      </c>
      <c r="P136" s="204">
        <v>0</v>
      </c>
      <c r="Q136" s="204">
        <v>0</v>
      </c>
      <c r="R136" s="204">
        <v>0</v>
      </c>
      <c r="S136" s="239">
        <v>0</v>
      </c>
      <c r="T136" s="319" t="e">
        <v>#DIV/0!</v>
      </c>
      <c r="U136" s="239">
        <v>0</v>
      </c>
      <c r="V136" s="239">
        <v>0</v>
      </c>
      <c r="W136" s="239">
        <v>0</v>
      </c>
      <c r="X136" s="239">
        <v>0</v>
      </c>
      <c r="Y136" s="239">
        <v>0</v>
      </c>
      <c r="Z136" s="239">
        <v>0</v>
      </c>
    </row>
    <row r="137" spans="1:26" x14ac:dyDescent="0.3">
      <c r="A137" s="322" t="s">
        <v>552</v>
      </c>
      <c r="B137" s="204">
        <v>0</v>
      </c>
      <c r="C137" s="204">
        <v>0</v>
      </c>
      <c r="D137" s="204">
        <v>0</v>
      </c>
      <c r="E137" s="204">
        <v>0</v>
      </c>
      <c r="F137" s="204">
        <v>0</v>
      </c>
      <c r="G137" s="204">
        <v>0</v>
      </c>
      <c r="H137" s="204">
        <v>0</v>
      </c>
      <c r="I137" s="204">
        <v>0</v>
      </c>
      <c r="J137" s="204">
        <v>0</v>
      </c>
      <c r="K137" s="204">
        <v>0</v>
      </c>
      <c r="L137" s="204">
        <v>0</v>
      </c>
      <c r="M137" s="204">
        <v>0</v>
      </c>
      <c r="N137" s="204">
        <v>0</v>
      </c>
      <c r="O137" s="204">
        <v>0</v>
      </c>
      <c r="P137" s="204">
        <v>0</v>
      </c>
      <c r="Q137" s="204">
        <v>0</v>
      </c>
      <c r="R137" s="204">
        <v>0</v>
      </c>
      <c r="S137" s="239">
        <v>0</v>
      </c>
      <c r="T137" s="319" t="e">
        <v>#DIV/0!</v>
      </c>
      <c r="U137" s="239">
        <v>0</v>
      </c>
      <c r="V137" s="239">
        <v>0</v>
      </c>
      <c r="W137" s="239">
        <v>0</v>
      </c>
      <c r="X137" s="239">
        <v>0</v>
      </c>
      <c r="Y137" s="239">
        <v>0</v>
      </c>
      <c r="Z137" s="239">
        <v>0</v>
      </c>
    </row>
    <row r="138" spans="1:26" x14ac:dyDescent="0.3">
      <c r="A138" s="322" t="s">
        <v>553</v>
      </c>
      <c r="B138" s="204">
        <v>0</v>
      </c>
      <c r="C138" s="204">
        <v>0</v>
      </c>
      <c r="D138" s="204">
        <v>0</v>
      </c>
      <c r="E138" s="204">
        <v>0</v>
      </c>
      <c r="F138" s="204">
        <v>0</v>
      </c>
      <c r="G138" s="204">
        <v>0</v>
      </c>
      <c r="H138" s="204">
        <v>0</v>
      </c>
      <c r="I138" s="204">
        <v>0</v>
      </c>
      <c r="J138" s="204">
        <v>0</v>
      </c>
      <c r="K138" s="204">
        <v>0</v>
      </c>
      <c r="L138" s="204">
        <v>0</v>
      </c>
      <c r="M138" s="204">
        <v>0</v>
      </c>
      <c r="N138" s="204">
        <v>0</v>
      </c>
      <c r="O138" s="204">
        <v>0</v>
      </c>
      <c r="P138" s="204">
        <v>0</v>
      </c>
      <c r="Q138" s="204">
        <v>0</v>
      </c>
      <c r="R138" s="204">
        <v>0</v>
      </c>
      <c r="S138" s="239">
        <v>0</v>
      </c>
      <c r="T138" s="319" t="e">
        <v>#DIV/0!</v>
      </c>
      <c r="U138" s="239">
        <v>0</v>
      </c>
      <c r="V138" s="239">
        <v>0</v>
      </c>
      <c r="W138" s="239">
        <v>0</v>
      </c>
      <c r="X138" s="239">
        <v>0</v>
      </c>
      <c r="Y138" s="239">
        <v>0</v>
      </c>
      <c r="Z138" s="239">
        <v>0</v>
      </c>
    </row>
    <row r="139" spans="1:26" x14ac:dyDescent="0.3">
      <c r="A139" s="322" t="s">
        <v>554</v>
      </c>
      <c r="B139" s="204">
        <v>0</v>
      </c>
      <c r="C139" s="204">
        <v>0</v>
      </c>
      <c r="D139" s="204">
        <v>0</v>
      </c>
      <c r="E139" s="204">
        <v>0</v>
      </c>
      <c r="F139" s="204">
        <v>0</v>
      </c>
      <c r="G139" s="204">
        <v>0</v>
      </c>
      <c r="H139" s="204">
        <v>0</v>
      </c>
      <c r="I139" s="204">
        <v>0</v>
      </c>
      <c r="J139" s="204">
        <v>0</v>
      </c>
      <c r="K139" s="204">
        <v>0</v>
      </c>
      <c r="L139" s="204">
        <v>0</v>
      </c>
      <c r="M139" s="204">
        <v>0</v>
      </c>
      <c r="N139" s="204">
        <v>0</v>
      </c>
      <c r="O139" s="204">
        <v>0</v>
      </c>
      <c r="P139" s="204">
        <v>0</v>
      </c>
      <c r="Q139" s="204">
        <v>0</v>
      </c>
      <c r="R139" s="204">
        <v>0</v>
      </c>
      <c r="S139" s="239">
        <v>0</v>
      </c>
      <c r="T139" s="319" t="e">
        <v>#DIV/0!</v>
      </c>
      <c r="U139" s="239">
        <v>0</v>
      </c>
      <c r="V139" s="239">
        <v>0</v>
      </c>
      <c r="W139" s="239">
        <v>0</v>
      </c>
      <c r="X139" s="239">
        <v>0</v>
      </c>
      <c r="Y139" s="239">
        <v>0</v>
      </c>
      <c r="Z139" s="239">
        <v>0</v>
      </c>
    </row>
    <row r="140" spans="1:26" x14ac:dyDescent="0.3">
      <c r="A140" s="322" t="s">
        <v>555</v>
      </c>
      <c r="B140" s="204">
        <v>0</v>
      </c>
      <c r="C140" s="204">
        <v>0</v>
      </c>
      <c r="D140" s="204">
        <v>0</v>
      </c>
      <c r="E140" s="204">
        <v>0</v>
      </c>
      <c r="F140" s="204">
        <v>0</v>
      </c>
      <c r="G140" s="204">
        <v>0</v>
      </c>
      <c r="H140" s="204">
        <v>0</v>
      </c>
      <c r="I140" s="204">
        <v>0</v>
      </c>
      <c r="J140" s="204">
        <v>0</v>
      </c>
      <c r="K140" s="204">
        <v>0</v>
      </c>
      <c r="L140" s="204">
        <v>0</v>
      </c>
      <c r="M140" s="204">
        <v>0</v>
      </c>
      <c r="N140" s="204">
        <v>0</v>
      </c>
      <c r="O140" s="204">
        <v>0</v>
      </c>
      <c r="P140" s="204">
        <v>0</v>
      </c>
      <c r="Q140" s="204">
        <v>0</v>
      </c>
      <c r="R140" s="204">
        <v>0</v>
      </c>
      <c r="S140" s="239">
        <v>0</v>
      </c>
      <c r="T140" s="319" t="e">
        <v>#DIV/0!</v>
      </c>
      <c r="U140" s="239">
        <v>0</v>
      </c>
      <c r="V140" s="239">
        <v>0</v>
      </c>
      <c r="W140" s="239">
        <v>0</v>
      </c>
      <c r="X140" s="239">
        <v>0</v>
      </c>
      <c r="Y140" s="239">
        <v>0</v>
      </c>
      <c r="Z140" s="239">
        <v>0</v>
      </c>
    </row>
    <row r="141" spans="1:26" x14ac:dyDescent="0.3">
      <c r="A141" s="322" t="s">
        <v>556</v>
      </c>
      <c r="B141" s="204">
        <v>0</v>
      </c>
      <c r="C141" s="204">
        <v>0</v>
      </c>
      <c r="D141" s="204">
        <v>0</v>
      </c>
      <c r="E141" s="204">
        <v>0</v>
      </c>
      <c r="F141" s="204">
        <v>0</v>
      </c>
      <c r="G141" s="204">
        <v>0</v>
      </c>
      <c r="H141" s="204">
        <v>0</v>
      </c>
      <c r="I141" s="204">
        <v>0</v>
      </c>
      <c r="J141" s="204">
        <v>0</v>
      </c>
      <c r="K141" s="204">
        <v>0</v>
      </c>
      <c r="L141" s="204">
        <v>0</v>
      </c>
      <c r="M141" s="204">
        <v>0</v>
      </c>
      <c r="N141" s="204">
        <v>0</v>
      </c>
      <c r="O141" s="204">
        <v>0</v>
      </c>
      <c r="P141" s="204">
        <v>0</v>
      </c>
      <c r="Q141" s="204">
        <v>0</v>
      </c>
      <c r="R141" s="204">
        <v>0</v>
      </c>
      <c r="S141" s="239">
        <v>0</v>
      </c>
      <c r="T141" s="319" t="e">
        <v>#DIV/0!</v>
      </c>
      <c r="U141" s="239">
        <v>0</v>
      </c>
      <c r="V141" s="239">
        <v>0</v>
      </c>
      <c r="W141" s="239">
        <v>0</v>
      </c>
      <c r="X141" s="239">
        <v>0</v>
      </c>
      <c r="Y141" s="239">
        <v>0</v>
      </c>
      <c r="Z141" s="239">
        <v>0</v>
      </c>
    </row>
    <row r="142" spans="1:26" s="321" customFormat="1" x14ac:dyDescent="0.3">
      <c r="A142" s="314" t="s">
        <v>557</v>
      </c>
      <c r="B142" s="320">
        <v>0</v>
      </c>
      <c r="C142" s="320">
        <v>0</v>
      </c>
      <c r="D142" s="320">
        <v>0</v>
      </c>
      <c r="E142" s="320">
        <v>0</v>
      </c>
      <c r="F142" s="320">
        <v>0</v>
      </c>
      <c r="G142" s="320">
        <v>0</v>
      </c>
      <c r="H142" s="320">
        <v>0</v>
      </c>
      <c r="I142" s="320">
        <v>0</v>
      </c>
      <c r="J142" s="320">
        <v>0</v>
      </c>
      <c r="K142" s="320">
        <v>0</v>
      </c>
      <c r="L142" s="320">
        <v>0</v>
      </c>
      <c r="M142" s="320">
        <v>0</v>
      </c>
      <c r="N142" s="320">
        <v>0</v>
      </c>
      <c r="O142" s="320">
        <v>0</v>
      </c>
      <c r="P142" s="320">
        <v>0</v>
      </c>
      <c r="Q142" s="320">
        <v>0</v>
      </c>
      <c r="R142" s="320">
        <v>0</v>
      </c>
      <c r="S142" s="316">
        <v>0</v>
      </c>
      <c r="T142" s="317" t="e">
        <v>#DIV/0!</v>
      </c>
      <c r="U142" s="316">
        <v>0</v>
      </c>
      <c r="V142" s="316">
        <v>0</v>
      </c>
      <c r="W142" s="316">
        <v>0</v>
      </c>
      <c r="X142" s="316">
        <v>0</v>
      </c>
      <c r="Y142" s="316">
        <v>0</v>
      </c>
      <c r="Z142" s="316">
        <v>0</v>
      </c>
    </row>
    <row r="143" spans="1:26" s="321" customFormat="1" x14ac:dyDescent="0.3">
      <c r="A143" s="314" t="s">
        <v>558</v>
      </c>
      <c r="B143" s="320">
        <v>240</v>
      </c>
      <c r="C143" s="320">
        <v>2240</v>
      </c>
      <c r="D143" s="320">
        <v>0</v>
      </c>
      <c r="E143" s="320">
        <v>0</v>
      </c>
      <c r="F143" s="320">
        <v>0</v>
      </c>
      <c r="G143" s="320">
        <v>0</v>
      </c>
      <c r="H143" s="320">
        <v>0</v>
      </c>
      <c r="I143" s="320">
        <v>0</v>
      </c>
      <c r="J143" s="320">
        <v>0</v>
      </c>
      <c r="K143" s="320">
        <v>0</v>
      </c>
      <c r="L143" s="320">
        <v>0</v>
      </c>
      <c r="M143" s="320">
        <v>0</v>
      </c>
      <c r="N143" s="320">
        <v>0</v>
      </c>
      <c r="O143" s="320">
        <v>0</v>
      </c>
      <c r="P143" s="320">
        <v>0</v>
      </c>
      <c r="Q143" s="320">
        <v>0</v>
      </c>
      <c r="R143" s="320">
        <v>0</v>
      </c>
      <c r="S143" s="316">
        <v>0</v>
      </c>
      <c r="T143" s="317">
        <v>0</v>
      </c>
      <c r="U143" s="316">
        <v>2240</v>
      </c>
      <c r="V143" s="316">
        <v>2240</v>
      </c>
      <c r="W143" s="316">
        <v>2240</v>
      </c>
      <c r="X143" s="316">
        <v>0</v>
      </c>
      <c r="Y143" s="316">
        <v>0</v>
      </c>
      <c r="Z143" s="316">
        <v>0</v>
      </c>
    </row>
    <row r="144" spans="1:26" s="321" customFormat="1" x14ac:dyDescent="0.3">
      <c r="A144" s="314" t="s">
        <v>559</v>
      </c>
      <c r="B144" s="315">
        <v>0</v>
      </c>
      <c r="C144" s="315">
        <v>0</v>
      </c>
      <c r="D144" s="315">
        <v>0</v>
      </c>
      <c r="E144" s="315">
        <v>0</v>
      </c>
      <c r="F144" s="315">
        <v>0</v>
      </c>
      <c r="G144" s="315">
        <v>0</v>
      </c>
      <c r="H144" s="315">
        <v>0</v>
      </c>
      <c r="I144" s="315">
        <v>0</v>
      </c>
      <c r="J144" s="315">
        <v>0</v>
      </c>
      <c r="K144" s="315">
        <v>0</v>
      </c>
      <c r="L144" s="315">
        <v>0</v>
      </c>
      <c r="M144" s="315">
        <v>0</v>
      </c>
      <c r="N144" s="315">
        <v>0</v>
      </c>
      <c r="O144" s="315">
        <v>0</v>
      </c>
      <c r="P144" s="315">
        <v>0</v>
      </c>
      <c r="Q144" s="315">
        <v>0</v>
      </c>
      <c r="R144" s="315">
        <v>0</v>
      </c>
      <c r="S144" s="316">
        <v>0</v>
      </c>
      <c r="T144" s="317" t="e">
        <v>#DIV/0!</v>
      </c>
      <c r="U144" s="316">
        <v>0</v>
      </c>
      <c r="V144" s="316">
        <v>0</v>
      </c>
      <c r="W144" s="316">
        <v>0</v>
      </c>
      <c r="X144" s="316">
        <v>0</v>
      </c>
      <c r="Y144" s="316">
        <v>0</v>
      </c>
      <c r="Z144" s="316">
        <v>0</v>
      </c>
    </row>
    <row r="145" spans="1:26" x14ac:dyDescent="0.3">
      <c r="A145" s="322" t="s">
        <v>560</v>
      </c>
      <c r="B145" s="204">
        <v>0</v>
      </c>
      <c r="C145" s="204">
        <v>0</v>
      </c>
      <c r="D145" s="204">
        <v>0</v>
      </c>
      <c r="E145" s="204">
        <v>0</v>
      </c>
      <c r="F145" s="204">
        <v>0</v>
      </c>
      <c r="G145" s="204">
        <v>0</v>
      </c>
      <c r="H145" s="204">
        <v>0</v>
      </c>
      <c r="I145" s="204">
        <v>0</v>
      </c>
      <c r="J145" s="204">
        <v>0</v>
      </c>
      <c r="K145" s="204">
        <v>0</v>
      </c>
      <c r="L145" s="204">
        <v>0</v>
      </c>
      <c r="M145" s="204">
        <v>0</v>
      </c>
      <c r="N145" s="204">
        <v>0</v>
      </c>
      <c r="O145" s="204">
        <v>0</v>
      </c>
      <c r="P145" s="204">
        <v>0</v>
      </c>
      <c r="Q145" s="204">
        <v>0</v>
      </c>
      <c r="R145" s="204">
        <v>0</v>
      </c>
      <c r="S145" s="239">
        <v>0</v>
      </c>
      <c r="T145" s="319" t="e">
        <v>#DIV/0!</v>
      </c>
      <c r="U145" s="239">
        <v>0</v>
      </c>
      <c r="V145" s="239">
        <v>0</v>
      </c>
      <c r="W145" s="239">
        <v>0</v>
      </c>
      <c r="X145" s="239">
        <v>0</v>
      </c>
      <c r="Y145" s="239">
        <v>0</v>
      </c>
      <c r="Z145" s="239">
        <v>0</v>
      </c>
    </row>
    <row r="146" spans="1:26" x14ac:dyDescent="0.3">
      <c r="A146" s="322" t="s">
        <v>561</v>
      </c>
      <c r="B146" s="204">
        <v>0</v>
      </c>
      <c r="C146" s="204">
        <v>0</v>
      </c>
      <c r="D146" s="204">
        <v>0</v>
      </c>
      <c r="E146" s="204">
        <v>0</v>
      </c>
      <c r="F146" s="204">
        <v>0</v>
      </c>
      <c r="G146" s="204">
        <v>0</v>
      </c>
      <c r="H146" s="204">
        <v>0</v>
      </c>
      <c r="I146" s="204">
        <v>0</v>
      </c>
      <c r="J146" s="204">
        <v>0</v>
      </c>
      <c r="K146" s="204">
        <v>0</v>
      </c>
      <c r="L146" s="204">
        <v>0</v>
      </c>
      <c r="M146" s="204">
        <v>0</v>
      </c>
      <c r="N146" s="204">
        <v>0</v>
      </c>
      <c r="O146" s="204">
        <v>0</v>
      </c>
      <c r="P146" s="204">
        <v>0</v>
      </c>
      <c r="Q146" s="204">
        <v>0</v>
      </c>
      <c r="R146" s="204">
        <v>0</v>
      </c>
      <c r="S146" s="239">
        <v>0</v>
      </c>
      <c r="T146" s="319" t="e">
        <v>#DIV/0!</v>
      </c>
      <c r="U146" s="239">
        <v>0</v>
      </c>
      <c r="V146" s="239">
        <v>0</v>
      </c>
      <c r="W146" s="239">
        <v>0</v>
      </c>
      <c r="X146" s="239">
        <v>0</v>
      </c>
      <c r="Y146" s="239">
        <v>0</v>
      </c>
      <c r="Z146" s="239">
        <v>0</v>
      </c>
    </row>
    <row r="147" spans="1:26" x14ac:dyDescent="0.3">
      <c r="A147" s="322" t="s">
        <v>562</v>
      </c>
      <c r="B147" s="204">
        <v>0</v>
      </c>
      <c r="C147" s="204">
        <v>0</v>
      </c>
      <c r="D147" s="204">
        <v>0</v>
      </c>
      <c r="E147" s="204">
        <v>0</v>
      </c>
      <c r="F147" s="204">
        <v>0</v>
      </c>
      <c r="G147" s="204">
        <v>0</v>
      </c>
      <c r="H147" s="204">
        <v>0</v>
      </c>
      <c r="I147" s="204">
        <v>0</v>
      </c>
      <c r="J147" s="204">
        <v>0</v>
      </c>
      <c r="K147" s="204">
        <v>0</v>
      </c>
      <c r="L147" s="204">
        <v>0</v>
      </c>
      <c r="M147" s="204">
        <v>0</v>
      </c>
      <c r="N147" s="204">
        <v>0</v>
      </c>
      <c r="O147" s="204">
        <v>0</v>
      </c>
      <c r="P147" s="204">
        <v>0</v>
      </c>
      <c r="Q147" s="204">
        <v>0</v>
      </c>
      <c r="R147" s="204">
        <v>0</v>
      </c>
      <c r="S147" s="239">
        <v>0</v>
      </c>
      <c r="T147" s="319" t="e">
        <v>#DIV/0!</v>
      </c>
      <c r="U147" s="239">
        <v>0</v>
      </c>
      <c r="V147" s="239">
        <v>0</v>
      </c>
      <c r="W147" s="239">
        <v>0</v>
      </c>
      <c r="X147" s="239">
        <v>0</v>
      </c>
      <c r="Y147" s="239">
        <v>0</v>
      </c>
      <c r="Z147" s="239">
        <v>0</v>
      </c>
    </row>
    <row r="148" spans="1:26" x14ac:dyDescent="0.3">
      <c r="A148" s="322" t="s">
        <v>563</v>
      </c>
      <c r="B148" s="204">
        <v>0</v>
      </c>
      <c r="C148" s="204">
        <v>0</v>
      </c>
      <c r="D148" s="204">
        <v>0</v>
      </c>
      <c r="E148" s="204">
        <v>0</v>
      </c>
      <c r="F148" s="204">
        <v>0</v>
      </c>
      <c r="G148" s="204">
        <v>0</v>
      </c>
      <c r="H148" s="204">
        <v>0</v>
      </c>
      <c r="I148" s="204">
        <v>0</v>
      </c>
      <c r="J148" s="204">
        <v>0</v>
      </c>
      <c r="K148" s="204">
        <v>0</v>
      </c>
      <c r="L148" s="204">
        <v>0</v>
      </c>
      <c r="M148" s="204">
        <v>0</v>
      </c>
      <c r="N148" s="204">
        <v>0</v>
      </c>
      <c r="O148" s="204">
        <v>0</v>
      </c>
      <c r="P148" s="204">
        <v>0</v>
      </c>
      <c r="Q148" s="204">
        <v>0</v>
      </c>
      <c r="R148" s="204">
        <v>0</v>
      </c>
      <c r="S148" s="239">
        <v>0</v>
      </c>
      <c r="T148" s="319" t="e">
        <v>#DIV/0!</v>
      </c>
      <c r="U148" s="239">
        <v>0</v>
      </c>
      <c r="V148" s="239">
        <v>0</v>
      </c>
      <c r="W148" s="239">
        <v>0</v>
      </c>
      <c r="X148" s="239">
        <v>0</v>
      </c>
      <c r="Y148" s="239">
        <v>0</v>
      </c>
      <c r="Z148" s="239">
        <v>0</v>
      </c>
    </row>
    <row r="149" spans="1:26" x14ac:dyDescent="0.3">
      <c r="A149" s="322" t="s">
        <v>564</v>
      </c>
      <c r="B149" s="204">
        <v>0</v>
      </c>
      <c r="C149" s="204">
        <v>0</v>
      </c>
      <c r="D149" s="204">
        <v>0</v>
      </c>
      <c r="E149" s="204">
        <v>0</v>
      </c>
      <c r="F149" s="204">
        <v>0</v>
      </c>
      <c r="G149" s="204">
        <v>0</v>
      </c>
      <c r="H149" s="204">
        <v>0</v>
      </c>
      <c r="I149" s="204">
        <v>0</v>
      </c>
      <c r="J149" s="204">
        <v>0</v>
      </c>
      <c r="K149" s="204">
        <v>0</v>
      </c>
      <c r="L149" s="204">
        <v>0</v>
      </c>
      <c r="M149" s="204">
        <v>0</v>
      </c>
      <c r="N149" s="204">
        <v>0</v>
      </c>
      <c r="O149" s="204">
        <v>0</v>
      </c>
      <c r="P149" s="204">
        <v>0</v>
      </c>
      <c r="Q149" s="204">
        <v>0</v>
      </c>
      <c r="R149" s="204">
        <v>0</v>
      </c>
      <c r="S149" s="239">
        <v>0</v>
      </c>
      <c r="T149" s="319" t="e">
        <v>#DIV/0!</v>
      </c>
      <c r="U149" s="239">
        <v>0</v>
      </c>
      <c r="V149" s="239">
        <v>0</v>
      </c>
      <c r="W149" s="239">
        <v>0</v>
      </c>
      <c r="X149" s="239">
        <v>0</v>
      </c>
      <c r="Y149" s="239">
        <v>0</v>
      </c>
      <c r="Z149" s="239">
        <v>0</v>
      </c>
    </row>
    <row r="150" spans="1:26" x14ac:dyDescent="0.3">
      <c r="A150" s="322" t="s">
        <v>565</v>
      </c>
      <c r="B150" s="204">
        <v>0</v>
      </c>
      <c r="C150" s="204">
        <v>0</v>
      </c>
      <c r="D150" s="204">
        <v>0</v>
      </c>
      <c r="E150" s="204">
        <v>0</v>
      </c>
      <c r="F150" s="204">
        <v>0</v>
      </c>
      <c r="G150" s="204">
        <v>0</v>
      </c>
      <c r="H150" s="204">
        <v>0</v>
      </c>
      <c r="I150" s="204">
        <v>0</v>
      </c>
      <c r="J150" s="204">
        <v>0</v>
      </c>
      <c r="K150" s="204">
        <v>0</v>
      </c>
      <c r="L150" s="204">
        <v>0</v>
      </c>
      <c r="M150" s="204">
        <v>0</v>
      </c>
      <c r="N150" s="204">
        <v>0</v>
      </c>
      <c r="O150" s="204">
        <v>0</v>
      </c>
      <c r="P150" s="204">
        <v>0</v>
      </c>
      <c r="Q150" s="204">
        <v>0</v>
      </c>
      <c r="R150" s="204">
        <v>0</v>
      </c>
      <c r="S150" s="239">
        <v>0</v>
      </c>
      <c r="T150" s="319" t="e">
        <v>#DIV/0!</v>
      </c>
      <c r="U150" s="239">
        <v>0</v>
      </c>
      <c r="V150" s="239">
        <v>0</v>
      </c>
      <c r="W150" s="239">
        <v>0</v>
      </c>
      <c r="X150" s="239">
        <v>0</v>
      </c>
      <c r="Y150" s="239">
        <v>0</v>
      </c>
      <c r="Z150" s="239">
        <v>0</v>
      </c>
    </row>
    <row r="151" spans="1:26" s="321" customFormat="1" x14ac:dyDescent="0.3">
      <c r="A151" s="314" t="s">
        <v>566</v>
      </c>
      <c r="B151" s="320">
        <v>0</v>
      </c>
      <c r="C151" s="320">
        <v>0</v>
      </c>
      <c r="D151" s="320">
        <v>0</v>
      </c>
      <c r="E151" s="320">
        <v>0</v>
      </c>
      <c r="F151" s="320">
        <v>0</v>
      </c>
      <c r="G151" s="320">
        <v>0</v>
      </c>
      <c r="H151" s="320">
        <v>0</v>
      </c>
      <c r="I151" s="320">
        <v>0</v>
      </c>
      <c r="J151" s="320">
        <v>0</v>
      </c>
      <c r="K151" s="320">
        <v>0</v>
      </c>
      <c r="L151" s="320">
        <v>0</v>
      </c>
      <c r="M151" s="320">
        <v>0</v>
      </c>
      <c r="N151" s="320">
        <v>0</v>
      </c>
      <c r="O151" s="320">
        <v>0</v>
      </c>
      <c r="P151" s="320">
        <v>0</v>
      </c>
      <c r="Q151" s="320">
        <v>0</v>
      </c>
      <c r="R151" s="320">
        <v>0</v>
      </c>
      <c r="S151" s="316">
        <v>0</v>
      </c>
      <c r="T151" s="317" t="e">
        <v>#DIV/0!</v>
      </c>
      <c r="U151" s="316">
        <v>0</v>
      </c>
      <c r="V151" s="316">
        <v>0</v>
      </c>
      <c r="W151" s="316">
        <v>0</v>
      </c>
      <c r="X151" s="316">
        <v>0</v>
      </c>
      <c r="Y151" s="316">
        <v>0</v>
      </c>
      <c r="Z151" s="316">
        <v>0</v>
      </c>
    </row>
    <row r="152" spans="1:26" s="321" customFormat="1" x14ac:dyDescent="0.3">
      <c r="A152" s="314" t="s">
        <v>567</v>
      </c>
      <c r="B152" s="320">
        <v>0</v>
      </c>
      <c r="C152" s="320">
        <v>0</v>
      </c>
      <c r="D152" s="320">
        <v>0</v>
      </c>
      <c r="E152" s="320">
        <v>0</v>
      </c>
      <c r="F152" s="320">
        <v>0</v>
      </c>
      <c r="G152" s="320">
        <v>0</v>
      </c>
      <c r="H152" s="320">
        <v>0</v>
      </c>
      <c r="I152" s="320">
        <v>0</v>
      </c>
      <c r="J152" s="320">
        <v>0</v>
      </c>
      <c r="K152" s="320">
        <v>0</v>
      </c>
      <c r="L152" s="320">
        <v>0</v>
      </c>
      <c r="M152" s="320">
        <v>0</v>
      </c>
      <c r="N152" s="320">
        <v>0</v>
      </c>
      <c r="O152" s="320">
        <v>0</v>
      </c>
      <c r="P152" s="320">
        <v>0</v>
      </c>
      <c r="Q152" s="320">
        <v>0</v>
      </c>
      <c r="R152" s="320">
        <v>0</v>
      </c>
      <c r="S152" s="316">
        <v>0</v>
      </c>
      <c r="T152" s="317" t="e">
        <v>#DIV/0!</v>
      </c>
      <c r="U152" s="316">
        <v>0</v>
      </c>
      <c r="V152" s="316">
        <v>0</v>
      </c>
      <c r="W152" s="316">
        <v>0</v>
      </c>
      <c r="X152" s="316">
        <v>0</v>
      </c>
      <c r="Y152" s="316">
        <v>0</v>
      </c>
      <c r="Z152" s="316">
        <v>0</v>
      </c>
    </row>
    <row r="153" spans="1:26" x14ac:dyDescent="0.3">
      <c r="A153" s="314" t="s">
        <v>568</v>
      </c>
      <c r="B153" s="315">
        <v>38400</v>
      </c>
      <c r="C153" s="315">
        <v>33400</v>
      </c>
      <c r="D153" s="315">
        <v>33400</v>
      </c>
      <c r="E153" s="315">
        <v>9381</v>
      </c>
      <c r="F153" s="315">
        <v>8331</v>
      </c>
      <c r="G153" s="315">
        <v>0</v>
      </c>
      <c r="H153" s="315">
        <v>2100</v>
      </c>
      <c r="I153" s="315">
        <v>0</v>
      </c>
      <c r="J153" s="315">
        <v>2100</v>
      </c>
      <c r="K153" s="315">
        <v>0</v>
      </c>
      <c r="L153" s="315">
        <v>981</v>
      </c>
      <c r="M153" s="315">
        <v>3150</v>
      </c>
      <c r="N153" s="315">
        <v>0</v>
      </c>
      <c r="O153" s="315">
        <v>0</v>
      </c>
      <c r="P153" s="315">
        <v>0</v>
      </c>
      <c r="Q153" s="315">
        <v>0</v>
      </c>
      <c r="R153" s="315">
        <v>0</v>
      </c>
      <c r="S153" s="316">
        <v>8331</v>
      </c>
      <c r="T153" s="317">
        <v>0.24943113772455089</v>
      </c>
      <c r="U153" s="316">
        <v>25069</v>
      </c>
      <c r="V153" s="316">
        <v>0</v>
      </c>
      <c r="W153" s="316">
        <v>24019</v>
      </c>
      <c r="X153" s="316">
        <v>24019</v>
      </c>
      <c r="Y153" s="316">
        <v>1050</v>
      </c>
      <c r="Z153" s="316">
        <v>0</v>
      </c>
    </row>
    <row r="154" spans="1:26" x14ac:dyDescent="0.3">
      <c r="A154" s="322" t="s">
        <v>569</v>
      </c>
      <c r="B154" s="204">
        <v>38400</v>
      </c>
      <c r="C154" s="204">
        <v>33400</v>
      </c>
      <c r="D154" s="204">
        <v>33400</v>
      </c>
      <c r="E154" s="204">
        <v>9381</v>
      </c>
      <c r="F154" s="204">
        <v>8331</v>
      </c>
      <c r="G154" s="204">
        <v>0</v>
      </c>
      <c r="H154" s="204">
        <v>2100</v>
      </c>
      <c r="I154" s="204">
        <v>0</v>
      </c>
      <c r="J154" s="204">
        <v>2100</v>
      </c>
      <c r="K154" s="204">
        <v>0</v>
      </c>
      <c r="L154" s="204">
        <v>981</v>
      </c>
      <c r="M154" s="204">
        <v>3150</v>
      </c>
      <c r="N154" s="204">
        <v>0</v>
      </c>
      <c r="O154" s="204">
        <v>0</v>
      </c>
      <c r="P154" s="204">
        <v>0</v>
      </c>
      <c r="Q154" s="204">
        <v>0</v>
      </c>
      <c r="R154" s="204">
        <v>0</v>
      </c>
      <c r="S154" s="239">
        <v>8331</v>
      </c>
      <c r="T154" s="319">
        <v>0.24943113772455089</v>
      </c>
      <c r="U154" s="239">
        <v>25069</v>
      </c>
      <c r="V154" s="239">
        <v>0</v>
      </c>
      <c r="W154" s="239">
        <v>24019</v>
      </c>
      <c r="X154" s="239">
        <v>24019</v>
      </c>
      <c r="Y154" s="239">
        <v>1050</v>
      </c>
      <c r="Z154" s="239">
        <v>0</v>
      </c>
    </row>
    <row r="155" spans="1:26" x14ac:dyDescent="0.3">
      <c r="A155" s="322" t="s">
        <v>570</v>
      </c>
      <c r="B155" s="204">
        <v>0</v>
      </c>
      <c r="C155" s="204">
        <v>0</v>
      </c>
      <c r="D155" s="204">
        <v>0</v>
      </c>
      <c r="E155" s="204">
        <v>0</v>
      </c>
      <c r="F155" s="204">
        <v>0</v>
      </c>
      <c r="G155" s="204">
        <v>0</v>
      </c>
      <c r="H155" s="204">
        <v>0</v>
      </c>
      <c r="I155" s="204">
        <v>0</v>
      </c>
      <c r="J155" s="204">
        <v>0</v>
      </c>
      <c r="K155" s="204">
        <v>0</v>
      </c>
      <c r="L155" s="204">
        <v>0</v>
      </c>
      <c r="M155" s="204">
        <v>0</v>
      </c>
      <c r="N155" s="204">
        <v>0</v>
      </c>
      <c r="O155" s="204">
        <v>0</v>
      </c>
      <c r="P155" s="204">
        <v>0</v>
      </c>
      <c r="Q155" s="204">
        <v>0</v>
      </c>
      <c r="R155" s="204">
        <v>0</v>
      </c>
      <c r="S155" s="239">
        <v>0</v>
      </c>
      <c r="T155" s="319" t="e">
        <v>#DIV/0!</v>
      </c>
      <c r="U155" s="239">
        <v>0</v>
      </c>
      <c r="V155" s="239">
        <v>0</v>
      </c>
      <c r="W155" s="239">
        <v>0</v>
      </c>
      <c r="X155" s="239">
        <v>0</v>
      </c>
      <c r="Y155" s="239">
        <v>0</v>
      </c>
      <c r="Z155" s="239">
        <v>0</v>
      </c>
    </row>
    <row r="156" spans="1:26" x14ac:dyDescent="0.3">
      <c r="A156" s="322" t="s">
        <v>571</v>
      </c>
      <c r="B156" s="204">
        <v>0</v>
      </c>
      <c r="C156" s="204">
        <v>0</v>
      </c>
      <c r="D156" s="204">
        <v>0</v>
      </c>
      <c r="E156" s="204">
        <v>0</v>
      </c>
      <c r="F156" s="204">
        <v>0</v>
      </c>
      <c r="G156" s="204">
        <v>0</v>
      </c>
      <c r="H156" s="204">
        <v>0</v>
      </c>
      <c r="I156" s="204">
        <v>0</v>
      </c>
      <c r="J156" s="204">
        <v>0</v>
      </c>
      <c r="K156" s="204">
        <v>0</v>
      </c>
      <c r="L156" s="204">
        <v>0</v>
      </c>
      <c r="M156" s="204">
        <v>0</v>
      </c>
      <c r="N156" s="204">
        <v>0</v>
      </c>
      <c r="O156" s="204">
        <v>0</v>
      </c>
      <c r="P156" s="204">
        <v>0</v>
      </c>
      <c r="Q156" s="204">
        <v>0</v>
      </c>
      <c r="R156" s="204">
        <v>0</v>
      </c>
      <c r="S156" s="239">
        <v>0</v>
      </c>
      <c r="T156" s="319" t="e">
        <v>#DIV/0!</v>
      </c>
      <c r="U156" s="239">
        <v>0</v>
      </c>
      <c r="V156" s="239">
        <v>0</v>
      </c>
      <c r="W156" s="239">
        <v>0</v>
      </c>
      <c r="X156" s="239">
        <v>0</v>
      </c>
      <c r="Y156" s="239">
        <v>0</v>
      </c>
      <c r="Z156" s="239">
        <v>0</v>
      </c>
    </row>
    <row r="157" spans="1:26" x14ac:dyDescent="0.3">
      <c r="A157" s="322" t="s">
        <v>572</v>
      </c>
      <c r="B157" s="204">
        <v>0</v>
      </c>
      <c r="C157" s="204">
        <v>0</v>
      </c>
      <c r="D157" s="204">
        <v>0</v>
      </c>
      <c r="E157" s="204">
        <v>0</v>
      </c>
      <c r="F157" s="204">
        <v>0</v>
      </c>
      <c r="G157" s="204">
        <v>0</v>
      </c>
      <c r="H157" s="204">
        <v>0</v>
      </c>
      <c r="I157" s="204">
        <v>0</v>
      </c>
      <c r="J157" s="204">
        <v>0</v>
      </c>
      <c r="K157" s="204">
        <v>0</v>
      </c>
      <c r="L157" s="204">
        <v>0</v>
      </c>
      <c r="M157" s="204">
        <v>0</v>
      </c>
      <c r="N157" s="204">
        <v>0</v>
      </c>
      <c r="O157" s="204">
        <v>0</v>
      </c>
      <c r="P157" s="204">
        <v>0</v>
      </c>
      <c r="Q157" s="204">
        <v>0</v>
      </c>
      <c r="R157" s="204">
        <v>0</v>
      </c>
      <c r="S157" s="239">
        <v>0</v>
      </c>
      <c r="T157" s="319" t="e">
        <v>#DIV/0!</v>
      </c>
      <c r="U157" s="239">
        <v>0</v>
      </c>
      <c r="V157" s="239">
        <v>0</v>
      </c>
      <c r="W157" s="239">
        <v>0</v>
      </c>
      <c r="X157" s="239">
        <v>0</v>
      </c>
      <c r="Y157" s="239">
        <v>0</v>
      </c>
      <c r="Z157" s="239">
        <v>0</v>
      </c>
    </row>
    <row r="158" spans="1:26" x14ac:dyDescent="0.3">
      <c r="A158" s="322" t="s">
        <v>573</v>
      </c>
      <c r="B158" s="204">
        <v>0</v>
      </c>
      <c r="C158" s="204">
        <v>0</v>
      </c>
      <c r="D158" s="204">
        <v>0</v>
      </c>
      <c r="E158" s="204">
        <v>0</v>
      </c>
      <c r="F158" s="204">
        <v>0</v>
      </c>
      <c r="G158" s="204">
        <v>0</v>
      </c>
      <c r="H158" s="204">
        <v>0</v>
      </c>
      <c r="I158" s="204">
        <v>0</v>
      </c>
      <c r="J158" s="204">
        <v>0</v>
      </c>
      <c r="K158" s="204">
        <v>0</v>
      </c>
      <c r="L158" s="204">
        <v>0</v>
      </c>
      <c r="M158" s="204">
        <v>0</v>
      </c>
      <c r="N158" s="204">
        <v>0</v>
      </c>
      <c r="O158" s="204">
        <v>0</v>
      </c>
      <c r="P158" s="204">
        <v>0</v>
      </c>
      <c r="Q158" s="204">
        <v>0</v>
      </c>
      <c r="R158" s="204">
        <v>0</v>
      </c>
      <c r="S158" s="239">
        <v>0</v>
      </c>
      <c r="T158" s="319" t="e">
        <v>#DIV/0!</v>
      </c>
      <c r="U158" s="239">
        <v>0</v>
      </c>
      <c r="V158" s="239">
        <v>0</v>
      </c>
      <c r="W158" s="239">
        <v>0</v>
      </c>
      <c r="X158" s="239">
        <v>0</v>
      </c>
      <c r="Y158" s="239">
        <v>0</v>
      </c>
      <c r="Z158" s="239">
        <v>0</v>
      </c>
    </row>
    <row r="159" spans="1:26" x14ac:dyDescent="0.3">
      <c r="A159" s="322" t="s">
        <v>574</v>
      </c>
      <c r="B159" s="204">
        <v>0</v>
      </c>
      <c r="C159" s="204">
        <v>0</v>
      </c>
      <c r="D159" s="204">
        <v>0</v>
      </c>
      <c r="E159" s="204">
        <v>0</v>
      </c>
      <c r="F159" s="204">
        <v>0</v>
      </c>
      <c r="G159" s="204">
        <v>0</v>
      </c>
      <c r="H159" s="204">
        <v>0</v>
      </c>
      <c r="I159" s="204">
        <v>0</v>
      </c>
      <c r="J159" s="204">
        <v>0</v>
      </c>
      <c r="K159" s="204">
        <v>0</v>
      </c>
      <c r="L159" s="204">
        <v>0</v>
      </c>
      <c r="M159" s="204">
        <v>0</v>
      </c>
      <c r="N159" s="204">
        <v>0</v>
      </c>
      <c r="O159" s="204">
        <v>0</v>
      </c>
      <c r="P159" s="204">
        <v>0</v>
      </c>
      <c r="Q159" s="204">
        <v>0</v>
      </c>
      <c r="R159" s="204">
        <v>0</v>
      </c>
      <c r="S159" s="239">
        <v>0</v>
      </c>
      <c r="T159" s="319" t="e">
        <v>#DIV/0!</v>
      </c>
      <c r="U159" s="239">
        <v>0</v>
      </c>
      <c r="V159" s="239">
        <v>0</v>
      </c>
      <c r="W159" s="239">
        <v>0</v>
      </c>
      <c r="X159" s="239">
        <v>0</v>
      </c>
      <c r="Y159" s="239">
        <v>0</v>
      </c>
      <c r="Z159" s="239">
        <v>0</v>
      </c>
    </row>
    <row r="160" spans="1:26" x14ac:dyDescent="0.3">
      <c r="A160" s="322" t="s">
        <v>575</v>
      </c>
      <c r="B160" s="204">
        <v>0</v>
      </c>
      <c r="C160" s="204">
        <v>0</v>
      </c>
      <c r="D160" s="204">
        <v>0</v>
      </c>
      <c r="E160" s="204">
        <v>0</v>
      </c>
      <c r="F160" s="204">
        <v>0</v>
      </c>
      <c r="G160" s="204">
        <v>0</v>
      </c>
      <c r="H160" s="204">
        <v>0</v>
      </c>
      <c r="I160" s="204">
        <v>0</v>
      </c>
      <c r="J160" s="204">
        <v>0</v>
      </c>
      <c r="K160" s="204">
        <v>0</v>
      </c>
      <c r="L160" s="204">
        <v>0</v>
      </c>
      <c r="M160" s="204">
        <v>0</v>
      </c>
      <c r="N160" s="204">
        <v>0</v>
      </c>
      <c r="O160" s="204">
        <v>0</v>
      </c>
      <c r="P160" s="204">
        <v>0</v>
      </c>
      <c r="Q160" s="204">
        <v>0</v>
      </c>
      <c r="R160" s="204">
        <v>0</v>
      </c>
      <c r="S160" s="239">
        <v>0</v>
      </c>
      <c r="T160" s="319" t="e">
        <v>#DIV/0!</v>
      </c>
      <c r="U160" s="239">
        <v>0</v>
      </c>
      <c r="V160" s="239">
        <v>0</v>
      </c>
      <c r="W160" s="239">
        <v>0</v>
      </c>
      <c r="X160" s="239">
        <v>0</v>
      </c>
      <c r="Y160" s="239">
        <v>0</v>
      </c>
      <c r="Z160" s="239">
        <v>0</v>
      </c>
    </row>
    <row r="161" spans="1:26" x14ac:dyDescent="0.3">
      <c r="A161" s="322" t="s">
        <v>576</v>
      </c>
      <c r="B161" s="204">
        <v>0</v>
      </c>
      <c r="C161" s="204">
        <v>0</v>
      </c>
      <c r="D161" s="204">
        <v>0</v>
      </c>
      <c r="E161" s="204">
        <v>0</v>
      </c>
      <c r="F161" s="204">
        <v>0</v>
      </c>
      <c r="G161" s="204">
        <v>0</v>
      </c>
      <c r="H161" s="204">
        <v>0</v>
      </c>
      <c r="I161" s="204">
        <v>0</v>
      </c>
      <c r="J161" s="204">
        <v>0</v>
      </c>
      <c r="K161" s="204">
        <v>0</v>
      </c>
      <c r="L161" s="204">
        <v>0</v>
      </c>
      <c r="M161" s="204">
        <v>0</v>
      </c>
      <c r="N161" s="204">
        <v>0</v>
      </c>
      <c r="O161" s="204">
        <v>0</v>
      </c>
      <c r="P161" s="204">
        <v>0</v>
      </c>
      <c r="Q161" s="204">
        <v>0</v>
      </c>
      <c r="R161" s="204">
        <v>0</v>
      </c>
      <c r="S161" s="239">
        <v>0</v>
      </c>
      <c r="T161" s="319" t="e">
        <v>#DIV/0!</v>
      </c>
      <c r="U161" s="239">
        <v>0</v>
      </c>
      <c r="V161" s="239">
        <v>0</v>
      </c>
      <c r="W161" s="239">
        <v>0</v>
      </c>
      <c r="X161" s="239">
        <v>0</v>
      </c>
      <c r="Y161" s="239">
        <v>0</v>
      </c>
      <c r="Z161" s="239">
        <v>0</v>
      </c>
    </row>
    <row r="162" spans="1:26" x14ac:dyDescent="0.3">
      <c r="A162" s="322" t="s">
        <v>577</v>
      </c>
      <c r="B162" s="204">
        <v>0</v>
      </c>
      <c r="C162" s="204">
        <v>0</v>
      </c>
      <c r="D162" s="204">
        <v>0</v>
      </c>
      <c r="E162" s="204">
        <v>0</v>
      </c>
      <c r="F162" s="204">
        <v>0</v>
      </c>
      <c r="G162" s="204">
        <v>0</v>
      </c>
      <c r="H162" s="204">
        <v>0</v>
      </c>
      <c r="I162" s="204">
        <v>0</v>
      </c>
      <c r="J162" s="204">
        <v>0</v>
      </c>
      <c r="K162" s="204">
        <v>0</v>
      </c>
      <c r="L162" s="204">
        <v>0</v>
      </c>
      <c r="M162" s="204">
        <v>0</v>
      </c>
      <c r="N162" s="204">
        <v>0</v>
      </c>
      <c r="O162" s="204">
        <v>0</v>
      </c>
      <c r="P162" s="204">
        <v>0</v>
      </c>
      <c r="Q162" s="204">
        <v>0</v>
      </c>
      <c r="R162" s="204">
        <v>0</v>
      </c>
      <c r="S162" s="239">
        <v>0</v>
      </c>
      <c r="T162" s="319" t="e">
        <v>#DIV/0!</v>
      </c>
      <c r="U162" s="239">
        <v>0</v>
      </c>
      <c r="V162" s="239">
        <v>0</v>
      </c>
      <c r="W162" s="239">
        <v>0</v>
      </c>
      <c r="X162" s="239">
        <v>0</v>
      </c>
      <c r="Y162" s="239">
        <v>0</v>
      </c>
      <c r="Z162" s="239">
        <v>0</v>
      </c>
    </row>
    <row r="163" spans="1:26" x14ac:dyDescent="0.3">
      <c r="A163" s="322" t="s">
        <v>578</v>
      </c>
      <c r="B163" s="204">
        <v>0</v>
      </c>
      <c r="C163" s="204">
        <v>0</v>
      </c>
      <c r="D163" s="204">
        <v>0</v>
      </c>
      <c r="E163" s="204">
        <v>0</v>
      </c>
      <c r="F163" s="204">
        <v>0</v>
      </c>
      <c r="G163" s="204">
        <v>0</v>
      </c>
      <c r="H163" s="204">
        <v>0</v>
      </c>
      <c r="I163" s="204">
        <v>0</v>
      </c>
      <c r="J163" s="204">
        <v>0</v>
      </c>
      <c r="K163" s="204">
        <v>0</v>
      </c>
      <c r="L163" s="204">
        <v>0</v>
      </c>
      <c r="M163" s="204">
        <v>0</v>
      </c>
      <c r="N163" s="204">
        <v>0</v>
      </c>
      <c r="O163" s="204">
        <v>0</v>
      </c>
      <c r="P163" s="204">
        <v>0</v>
      </c>
      <c r="Q163" s="204">
        <v>0</v>
      </c>
      <c r="R163" s="204">
        <v>0</v>
      </c>
      <c r="S163" s="239">
        <v>0</v>
      </c>
      <c r="T163" s="319" t="e">
        <v>#DIV/0!</v>
      </c>
      <c r="U163" s="239">
        <v>0</v>
      </c>
      <c r="V163" s="239">
        <v>0</v>
      </c>
      <c r="W163" s="239">
        <v>0</v>
      </c>
      <c r="X163" s="239">
        <v>0</v>
      </c>
      <c r="Y163" s="239">
        <v>0</v>
      </c>
      <c r="Z163" s="239">
        <v>0</v>
      </c>
    </row>
    <row r="164" spans="1:26" x14ac:dyDescent="0.3">
      <c r="A164" s="322" t="s">
        <v>579</v>
      </c>
      <c r="B164" s="204">
        <v>0</v>
      </c>
      <c r="C164" s="204">
        <v>0</v>
      </c>
      <c r="D164" s="204">
        <v>0</v>
      </c>
      <c r="E164" s="204">
        <v>0</v>
      </c>
      <c r="F164" s="204">
        <v>0</v>
      </c>
      <c r="G164" s="204">
        <v>0</v>
      </c>
      <c r="H164" s="204">
        <v>0</v>
      </c>
      <c r="I164" s="204">
        <v>0</v>
      </c>
      <c r="J164" s="204">
        <v>0</v>
      </c>
      <c r="K164" s="204">
        <v>0</v>
      </c>
      <c r="L164" s="204">
        <v>0</v>
      </c>
      <c r="M164" s="204">
        <v>0</v>
      </c>
      <c r="N164" s="204">
        <v>0</v>
      </c>
      <c r="O164" s="204">
        <v>0</v>
      </c>
      <c r="P164" s="204">
        <v>0</v>
      </c>
      <c r="Q164" s="204">
        <v>0</v>
      </c>
      <c r="R164" s="204">
        <v>0</v>
      </c>
      <c r="S164" s="239">
        <v>0</v>
      </c>
      <c r="T164" s="319" t="e">
        <v>#DIV/0!</v>
      </c>
      <c r="U164" s="239">
        <v>0</v>
      </c>
      <c r="V164" s="239">
        <v>0</v>
      </c>
      <c r="W164" s="239">
        <v>0</v>
      </c>
      <c r="X164" s="239">
        <v>0</v>
      </c>
      <c r="Y164" s="239">
        <v>0</v>
      </c>
      <c r="Z164" s="239">
        <v>0</v>
      </c>
    </row>
    <row r="165" spans="1:26" x14ac:dyDescent="0.3">
      <c r="A165" s="322" t="s">
        <v>580</v>
      </c>
      <c r="B165" s="204">
        <v>0</v>
      </c>
      <c r="C165" s="204">
        <v>0</v>
      </c>
      <c r="D165" s="204">
        <v>0</v>
      </c>
      <c r="E165" s="204">
        <v>0</v>
      </c>
      <c r="F165" s="204">
        <v>0</v>
      </c>
      <c r="G165" s="204">
        <v>0</v>
      </c>
      <c r="H165" s="204">
        <v>0</v>
      </c>
      <c r="I165" s="204">
        <v>0</v>
      </c>
      <c r="J165" s="204">
        <v>0</v>
      </c>
      <c r="K165" s="204">
        <v>0</v>
      </c>
      <c r="L165" s="204">
        <v>0</v>
      </c>
      <c r="M165" s="204">
        <v>0</v>
      </c>
      <c r="N165" s="204">
        <v>0</v>
      </c>
      <c r="O165" s="204">
        <v>0</v>
      </c>
      <c r="P165" s="204">
        <v>0</v>
      </c>
      <c r="Q165" s="204">
        <v>0</v>
      </c>
      <c r="R165" s="204">
        <v>0</v>
      </c>
      <c r="S165" s="239">
        <v>0</v>
      </c>
      <c r="T165" s="319" t="e">
        <v>#DIV/0!</v>
      </c>
      <c r="U165" s="239">
        <v>0</v>
      </c>
      <c r="V165" s="239">
        <v>0</v>
      </c>
      <c r="W165" s="239">
        <v>0</v>
      </c>
      <c r="X165" s="239">
        <v>0</v>
      </c>
      <c r="Y165" s="239">
        <v>0</v>
      </c>
      <c r="Z165" s="239">
        <v>0</v>
      </c>
    </row>
    <row r="166" spans="1:26" x14ac:dyDescent="0.3">
      <c r="A166" s="314" t="s">
        <v>581</v>
      </c>
      <c r="B166" s="315">
        <v>0</v>
      </c>
      <c r="C166" s="315">
        <v>0</v>
      </c>
      <c r="D166" s="315">
        <v>0</v>
      </c>
      <c r="E166" s="315">
        <v>0</v>
      </c>
      <c r="F166" s="315">
        <v>0</v>
      </c>
      <c r="G166" s="315">
        <v>0</v>
      </c>
      <c r="H166" s="315">
        <v>0</v>
      </c>
      <c r="I166" s="315">
        <v>0</v>
      </c>
      <c r="J166" s="315">
        <v>0</v>
      </c>
      <c r="K166" s="315">
        <v>0</v>
      </c>
      <c r="L166" s="315">
        <v>0</v>
      </c>
      <c r="M166" s="315">
        <v>0</v>
      </c>
      <c r="N166" s="315">
        <v>0</v>
      </c>
      <c r="O166" s="315">
        <v>0</v>
      </c>
      <c r="P166" s="315">
        <v>0</v>
      </c>
      <c r="Q166" s="315">
        <v>0</v>
      </c>
      <c r="R166" s="315">
        <v>0</v>
      </c>
      <c r="S166" s="316">
        <v>0</v>
      </c>
      <c r="T166" s="317" t="e">
        <v>#DIV/0!</v>
      </c>
      <c r="U166" s="316">
        <v>0</v>
      </c>
      <c r="V166" s="316">
        <v>0</v>
      </c>
      <c r="W166" s="316">
        <v>0</v>
      </c>
      <c r="X166" s="316">
        <v>0</v>
      </c>
      <c r="Y166" s="316">
        <v>0</v>
      </c>
      <c r="Z166" s="316">
        <v>0</v>
      </c>
    </row>
    <row r="167" spans="1:26" x14ac:dyDescent="0.3">
      <c r="A167" s="322" t="s">
        <v>582</v>
      </c>
      <c r="B167" s="204">
        <v>0</v>
      </c>
      <c r="C167" s="204">
        <v>0</v>
      </c>
      <c r="D167" s="204">
        <v>0</v>
      </c>
      <c r="E167" s="204">
        <v>0</v>
      </c>
      <c r="F167" s="204">
        <v>0</v>
      </c>
      <c r="G167" s="204">
        <v>0</v>
      </c>
      <c r="H167" s="204">
        <v>0</v>
      </c>
      <c r="I167" s="204">
        <v>0</v>
      </c>
      <c r="J167" s="204">
        <v>0</v>
      </c>
      <c r="K167" s="204">
        <v>0</v>
      </c>
      <c r="L167" s="204">
        <v>0</v>
      </c>
      <c r="M167" s="204">
        <v>0</v>
      </c>
      <c r="N167" s="204">
        <v>0</v>
      </c>
      <c r="O167" s="204">
        <v>0</v>
      </c>
      <c r="P167" s="204">
        <v>0</v>
      </c>
      <c r="Q167" s="204">
        <v>0</v>
      </c>
      <c r="R167" s="204">
        <v>0</v>
      </c>
      <c r="S167" s="239">
        <v>0</v>
      </c>
      <c r="T167" s="319" t="e">
        <v>#DIV/0!</v>
      </c>
      <c r="U167" s="239">
        <v>0</v>
      </c>
      <c r="V167" s="239">
        <v>0</v>
      </c>
      <c r="W167" s="239">
        <v>0</v>
      </c>
      <c r="X167" s="239">
        <v>0</v>
      </c>
      <c r="Y167" s="239">
        <v>0</v>
      </c>
      <c r="Z167" s="239">
        <v>0</v>
      </c>
    </row>
    <row r="168" spans="1:26" x14ac:dyDescent="0.3">
      <c r="A168" s="322" t="s">
        <v>583</v>
      </c>
      <c r="B168" s="204">
        <v>0</v>
      </c>
      <c r="C168" s="204">
        <v>0</v>
      </c>
      <c r="D168" s="204">
        <v>0</v>
      </c>
      <c r="E168" s="204">
        <v>0</v>
      </c>
      <c r="F168" s="204">
        <v>0</v>
      </c>
      <c r="G168" s="204">
        <v>0</v>
      </c>
      <c r="H168" s="204">
        <v>0</v>
      </c>
      <c r="I168" s="204">
        <v>0</v>
      </c>
      <c r="J168" s="204">
        <v>0</v>
      </c>
      <c r="K168" s="204">
        <v>0</v>
      </c>
      <c r="L168" s="204">
        <v>0</v>
      </c>
      <c r="M168" s="204">
        <v>0</v>
      </c>
      <c r="N168" s="204">
        <v>0</v>
      </c>
      <c r="O168" s="204">
        <v>0</v>
      </c>
      <c r="P168" s="204">
        <v>0</v>
      </c>
      <c r="Q168" s="204">
        <v>0</v>
      </c>
      <c r="R168" s="204">
        <v>0</v>
      </c>
      <c r="S168" s="239">
        <v>0</v>
      </c>
      <c r="T168" s="319" t="e">
        <v>#DIV/0!</v>
      </c>
      <c r="U168" s="239">
        <v>0</v>
      </c>
      <c r="V168" s="239">
        <v>0</v>
      </c>
      <c r="W168" s="239">
        <v>0</v>
      </c>
      <c r="X168" s="239">
        <v>0</v>
      </c>
      <c r="Y168" s="239">
        <v>0</v>
      </c>
      <c r="Z168" s="239">
        <v>0</v>
      </c>
    </row>
    <row r="169" spans="1:26" x14ac:dyDescent="0.3">
      <c r="A169" s="322" t="s">
        <v>584</v>
      </c>
      <c r="B169" s="204">
        <v>0</v>
      </c>
      <c r="C169" s="204">
        <v>0</v>
      </c>
      <c r="D169" s="204">
        <v>0</v>
      </c>
      <c r="E169" s="204">
        <v>0</v>
      </c>
      <c r="F169" s="204">
        <v>0</v>
      </c>
      <c r="G169" s="204">
        <v>0</v>
      </c>
      <c r="H169" s="204">
        <v>0</v>
      </c>
      <c r="I169" s="204">
        <v>0</v>
      </c>
      <c r="J169" s="204">
        <v>0</v>
      </c>
      <c r="K169" s="204">
        <v>0</v>
      </c>
      <c r="L169" s="204">
        <v>0</v>
      </c>
      <c r="M169" s="204">
        <v>0</v>
      </c>
      <c r="N169" s="204">
        <v>0</v>
      </c>
      <c r="O169" s="204">
        <v>0</v>
      </c>
      <c r="P169" s="204">
        <v>0</v>
      </c>
      <c r="Q169" s="204">
        <v>0</v>
      </c>
      <c r="R169" s="204">
        <v>0</v>
      </c>
      <c r="S169" s="239">
        <v>0</v>
      </c>
      <c r="T169" s="319" t="e">
        <v>#DIV/0!</v>
      </c>
      <c r="U169" s="239">
        <v>0</v>
      </c>
      <c r="V169" s="239">
        <v>0</v>
      </c>
      <c r="W169" s="239">
        <v>0</v>
      </c>
      <c r="X169" s="239">
        <v>0</v>
      </c>
      <c r="Y169" s="239">
        <v>0</v>
      </c>
      <c r="Z169" s="239">
        <v>0</v>
      </c>
    </row>
    <row r="170" spans="1:26" x14ac:dyDescent="0.3">
      <c r="A170" s="308" t="s">
        <v>585</v>
      </c>
      <c r="B170" s="309">
        <v>0</v>
      </c>
      <c r="C170" s="309">
        <v>0</v>
      </c>
      <c r="D170" s="309">
        <v>0</v>
      </c>
      <c r="E170" s="309">
        <v>0</v>
      </c>
      <c r="F170" s="309">
        <v>0</v>
      </c>
      <c r="G170" s="309">
        <v>0</v>
      </c>
      <c r="H170" s="309">
        <v>0</v>
      </c>
      <c r="I170" s="309">
        <v>0</v>
      </c>
      <c r="J170" s="309">
        <v>0</v>
      </c>
      <c r="K170" s="309">
        <v>0</v>
      </c>
      <c r="L170" s="309">
        <v>0</v>
      </c>
      <c r="M170" s="309">
        <v>0</v>
      </c>
      <c r="N170" s="309">
        <v>0</v>
      </c>
      <c r="O170" s="309">
        <v>0</v>
      </c>
      <c r="P170" s="309">
        <v>0</v>
      </c>
      <c r="Q170" s="309">
        <v>0</v>
      </c>
      <c r="R170" s="309">
        <v>0</v>
      </c>
      <c r="S170" s="310">
        <v>0</v>
      </c>
      <c r="T170" s="311" t="e">
        <v>#DIV/0!</v>
      </c>
      <c r="U170" s="310">
        <v>0</v>
      </c>
      <c r="V170" s="310">
        <v>0</v>
      </c>
      <c r="W170" s="310">
        <v>0</v>
      </c>
      <c r="X170" s="310">
        <v>0</v>
      </c>
      <c r="Y170" s="310">
        <v>0</v>
      </c>
      <c r="Z170" s="310">
        <v>0</v>
      </c>
    </row>
    <row r="171" spans="1:26" x14ac:dyDescent="0.3">
      <c r="A171" s="314" t="s">
        <v>586</v>
      </c>
      <c r="B171" s="315">
        <v>0</v>
      </c>
      <c r="C171" s="315">
        <v>0</v>
      </c>
      <c r="D171" s="315">
        <v>0</v>
      </c>
      <c r="E171" s="315">
        <v>0</v>
      </c>
      <c r="F171" s="315">
        <v>0</v>
      </c>
      <c r="G171" s="315">
        <v>0</v>
      </c>
      <c r="H171" s="315">
        <v>0</v>
      </c>
      <c r="I171" s="315">
        <v>0</v>
      </c>
      <c r="J171" s="315">
        <v>0</v>
      </c>
      <c r="K171" s="315">
        <v>0</v>
      </c>
      <c r="L171" s="315">
        <v>0</v>
      </c>
      <c r="M171" s="315">
        <v>0</v>
      </c>
      <c r="N171" s="315">
        <v>0</v>
      </c>
      <c r="O171" s="315">
        <v>0</v>
      </c>
      <c r="P171" s="315">
        <v>0</v>
      </c>
      <c r="Q171" s="315">
        <v>0</v>
      </c>
      <c r="R171" s="315">
        <v>0</v>
      </c>
      <c r="S171" s="316">
        <v>0</v>
      </c>
      <c r="T171" s="317" t="e">
        <v>#DIV/0!</v>
      </c>
      <c r="U171" s="316">
        <v>0</v>
      </c>
      <c r="V171" s="316">
        <v>0</v>
      </c>
      <c r="W171" s="316">
        <v>0</v>
      </c>
      <c r="X171" s="316">
        <v>0</v>
      </c>
      <c r="Y171" s="316">
        <v>0</v>
      </c>
      <c r="Z171" s="316">
        <v>0</v>
      </c>
    </row>
    <row r="172" spans="1:26" x14ac:dyDescent="0.3">
      <c r="A172" s="322" t="s">
        <v>587</v>
      </c>
      <c r="B172" s="323">
        <v>0</v>
      </c>
      <c r="C172" s="323">
        <v>0</v>
      </c>
      <c r="D172" s="323">
        <v>0</v>
      </c>
      <c r="E172" s="323">
        <v>0</v>
      </c>
      <c r="F172" s="323">
        <v>0</v>
      </c>
      <c r="G172" s="323">
        <v>0</v>
      </c>
      <c r="H172" s="323">
        <v>0</v>
      </c>
      <c r="I172" s="323">
        <v>0</v>
      </c>
      <c r="J172" s="323">
        <v>0</v>
      </c>
      <c r="K172" s="323">
        <v>0</v>
      </c>
      <c r="L172" s="323">
        <v>0</v>
      </c>
      <c r="M172" s="323">
        <v>0</v>
      </c>
      <c r="N172" s="323">
        <v>0</v>
      </c>
      <c r="O172" s="323">
        <v>0</v>
      </c>
      <c r="P172" s="323">
        <v>0</v>
      </c>
      <c r="Q172" s="323">
        <v>0</v>
      </c>
      <c r="R172" s="323">
        <v>0</v>
      </c>
      <c r="S172" s="239">
        <v>0</v>
      </c>
      <c r="T172" s="319" t="e">
        <v>#DIV/0!</v>
      </c>
      <c r="U172" s="239">
        <v>0</v>
      </c>
      <c r="V172" s="239">
        <v>0</v>
      </c>
      <c r="W172" s="239">
        <v>0</v>
      </c>
      <c r="X172" s="239">
        <v>0</v>
      </c>
      <c r="Y172" s="239">
        <v>0</v>
      </c>
      <c r="Z172" s="239">
        <v>0</v>
      </c>
    </row>
    <row r="173" spans="1:26" x14ac:dyDescent="0.3">
      <c r="A173" s="324" t="s">
        <v>588</v>
      </c>
      <c r="B173" s="204">
        <v>0</v>
      </c>
      <c r="C173" s="204">
        <v>0</v>
      </c>
      <c r="D173" s="204">
        <v>0</v>
      </c>
      <c r="E173" s="204">
        <v>0</v>
      </c>
      <c r="F173" s="204">
        <v>0</v>
      </c>
      <c r="G173" s="204">
        <v>0</v>
      </c>
      <c r="H173" s="204">
        <v>0</v>
      </c>
      <c r="I173" s="204">
        <v>0</v>
      </c>
      <c r="J173" s="204">
        <v>0</v>
      </c>
      <c r="K173" s="204">
        <v>0</v>
      </c>
      <c r="L173" s="204">
        <v>0</v>
      </c>
      <c r="M173" s="204">
        <v>0</v>
      </c>
      <c r="N173" s="204">
        <v>0</v>
      </c>
      <c r="O173" s="204">
        <v>0</v>
      </c>
      <c r="P173" s="204">
        <v>0</v>
      </c>
      <c r="Q173" s="204">
        <v>0</v>
      </c>
      <c r="R173" s="204">
        <v>0</v>
      </c>
      <c r="S173" s="239">
        <v>0</v>
      </c>
      <c r="T173" s="319" t="e">
        <v>#DIV/0!</v>
      </c>
      <c r="U173" s="239">
        <v>0</v>
      </c>
      <c r="V173" s="239">
        <v>0</v>
      </c>
      <c r="W173" s="239">
        <v>0</v>
      </c>
      <c r="X173" s="239">
        <v>0</v>
      </c>
      <c r="Y173" s="239">
        <v>0</v>
      </c>
      <c r="Z173" s="239">
        <v>0</v>
      </c>
    </row>
    <row r="174" spans="1:26" x14ac:dyDescent="0.3">
      <c r="A174" s="324" t="s">
        <v>589</v>
      </c>
      <c r="B174" s="204">
        <v>0</v>
      </c>
      <c r="C174" s="204">
        <v>0</v>
      </c>
      <c r="D174" s="204">
        <v>0</v>
      </c>
      <c r="E174" s="204">
        <v>0</v>
      </c>
      <c r="F174" s="204">
        <v>0</v>
      </c>
      <c r="G174" s="204">
        <v>0</v>
      </c>
      <c r="H174" s="204">
        <v>0</v>
      </c>
      <c r="I174" s="204">
        <v>0</v>
      </c>
      <c r="J174" s="204">
        <v>0</v>
      </c>
      <c r="K174" s="204">
        <v>0</v>
      </c>
      <c r="L174" s="204">
        <v>0</v>
      </c>
      <c r="M174" s="204">
        <v>0</v>
      </c>
      <c r="N174" s="204">
        <v>0</v>
      </c>
      <c r="O174" s="204">
        <v>0</v>
      </c>
      <c r="P174" s="204">
        <v>0</v>
      </c>
      <c r="Q174" s="204">
        <v>0</v>
      </c>
      <c r="R174" s="204">
        <v>0</v>
      </c>
      <c r="S174" s="239">
        <v>0</v>
      </c>
      <c r="T174" s="319" t="e">
        <v>#DIV/0!</v>
      </c>
      <c r="U174" s="239">
        <v>0</v>
      </c>
      <c r="V174" s="239">
        <v>0</v>
      </c>
      <c r="W174" s="239">
        <v>0</v>
      </c>
      <c r="X174" s="239">
        <v>0</v>
      </c>
      <c r="Y174" s="239">
        <v>0</v>
      </c>
      <c r="Z174" s="239">
        <v>0</v>
      </c>
    </row>
    <row r="175" spans="1:26" x14ac:dyDescent="0.3">
      <c r="A175" s="322" t="s">
        <v>590</v>
      </c>
      <c r="B175" s="204">
        <v>0</v>
      </c>
      <c r="C175" s="204">
        <v>0</v>
      </c>
      <c r="D175" s="204">
        <v>0</v>
      </c>
      <c r="E175" s="204">
        <v>0</v>
      </c>
      <c r="F175" s="204">
        <v>0</v>
      </c>
      <c r="G175" s="204">
        <v>0</v>
      </c>
      <c r="H175" s="204">
        <v>0</v>
      </c>
      <c r="I175" s="204">
        <v>0</v>
      </c>
      <c r="J175" s="204">
        <v>0</v>
      </c>
      <c r="K175" s="204">
        <v>0</v>
      </c>
      <c r="L175" s="204">
        <v>0</v>
      </c>
      <c r="M175" s="204">
        <v>0</v>
      </c>
      <c r="N175" s="204">
        <v>0</v>
      </c>
      <c r="O175" s="204">
        <v>0</v>
      </c>
      <c r="P175" s="204">
        <v>0</v>
      </c>
      <c r="Q175" s="204">
        <v>0</v>
      </c>
      <c r="R175" s="204">
        <v>0</v>
      </c>
      <c r="S175" s="239">
        <v>0</v>
      </c>
      <c r="T175" s="319" t="e">
        <v>#DIV/0!</v>
      </c>
      <c r="U175" s="239">
        <v>0</v>
      </c>
      <c r="V175" s="239">
        <v>0</v>
      </c>
      <c r="W175" s="239">
        <v>0</v>
      </c>
      <c r="X175" s="239">
        <v>0</v>
      </c>
      <c r="Y175" s="239">
        <v>0</v>
      </c>
      <c r="Z175" s="239">
        <v>0</v>
      </c>
    </row>
    <row r="176" spans="1:26" x14ac:dyDescent="0.3">
      <c r="A176" s="322" t="s">
        <v>591</v>
      </c>
      <c r="B176" s="204">
        <v>0</v>
      </c>
      <c r="C176" s="204">
        <v>0</v>
      </c>
      <c r="D176" s="204">
        <v>0</v>
      </c>
      <c r="E176" s="204">
        <v>0</v>
      </c>
      <c r="F176" s="204">
        <v>0</v>
      </c>
      <c r="G176" s="204">
        <v>0</v>
      </c>
      <c r="H176" s="204">
        <v>0</v>
      </c>
      <c r="I176" s="204">
        <v>0</v>
      </c>
      <c r="J176" s="204">
        <v>0</v>
      </c>
      <c r="K176" s="204">
        <v>0</v>
      </c>
      <c r="L176" s="204">
        <v>0</v>
      </c>
      <c r="M176" s="204">
        <v>0</v>
      </c>
      <c r="N176" s="204">
        <v>0</v>
      </c>
      <c r="O176" s="204">
        <v>0</v>
      </c>
      <c r="P176" s="204">
        <v>0</v>
      </c>
      <c r="Q176" s="204">
        <v>0</v>
      </c>
      <c r="R176" s="204">
        <v>0</v>
      </c>
      <c r="S176" s="239">
        <v>0</v>
      </c>
      <c r="T176" s="319" t="e">
        <v>#DIV/0!</v>
      </c>
      <c r="U176" s="239">
        <v>0</v>
      </c>
      <c r="V176" s="239">
        <v>0</v>
      </c>
      <c r="W176" s="239">
        <v>0</v>
      </c>
      <c r="X176" s="239">
        <v>0</v>
      </c>
      <c r="Y176" s="239">
        <v>0</v>
      </c>
      <c r="Z176" s="239">
        <v>0</v>
      </c>
    </row>
    <row r="177" spans="1:26" x14ac:dyDescent="0.3">
      <c r="A177" s="322" t="s">
        <v>592</v>
      </c>
      <c r="B177" s="204">
        <v>0</v>
      </c>
      <c r="C177" s="204">
        <v>0</v>
      </c>
      <c r="D177" s="204">
        <v>0</v>
      </c>
      <c r="E177" s="204">
        <v>0</v>
      </c>
      <c r="F177" s="204">
        <v>0</v>
      </c>
      <c r="G177" s="204">
        <v>0</v>
      </c>
      <c r="H177" s="204">
        <v>0</v>
      </c>
      <c r="I177" s="204">
        <v>0</v>
      </c>
      <c r="J177" s="204">
        <v>0</v>
      </c>
      <c r="K177" s="204">
        <v>0</v>
      </c>
      <c r="L177" s="204">
        <v>0</v>
      </c>
      <c r="M177" s="204">
        <v>0</v>
      </c>
      <c r="N177" s="204">
        <v>0</v>
      </c>
      <c r="O177" s="204">
        <v>0</v>
      </c>
      <c r="P177" s="204">
        <v>0</v>
      </c>
      <c r="Q177" s="204">
        <v>0</v>
      </c>
      <c r="R177" s="204">
        <v>0</v>
      </c>
      <c r="S177" s="239">
        <v>0</v>
      </c>
      <c r="T177" s="319" t="e">
        <v>#DIV/0!</v>
      </c>
      <c r="U177" s="239">
        <v>0</v>
      </c>
      <c r="V177" s="239">
        <v>0</v>
      </c>
      <c r="W177" s="239">
        <v>0</v>
      </c>
      <c r="X177" s="239">
        <v>0</v>
      </c>
      <c r="Y177" s="239">
        <v>0</v>
      </c>
      <c r="Z177" s="239">
        <v>0</v>
      </c>
    </row>
    <row r="178" spans="1:26" x14ac:dyDescent="0.3">
      <c r="A178" s="314" t="s">
        <v>593</v>
      </c>
      <c r="B178" s="315">
        <v>0</v>
      </c>
      <c r="C178" s="315">
        <v>0</v>
      </c>
      <c r="D178" s="315">
        <v>0</v>
      </c>
      <c r="E178" s="315">
        <v>0</v>
      </c>
      <c r="F178" s="315">
        <v>0</v>
      </c>
      <c r="G178" s="315">
        <v>0</v>
      </c>
      <c r="H178" s="315">
        <v>0</v>
      </c>
      <c r="I178" s="315">
        <v>0</v>
      </c>
      <c r="J178" s="315">
        <v>0</v>
      </c>
      <c r="K178" s="315">
        <v>0</v>
      </c>
      <c r="L178" s="315">
        <v>0</v>
      </c>
      <c r="M178" s="315">
        <v>0</v>
      </c>
      <c r="N178" s="315">
        <v>0</v>
      </c>
      <c r="O178" s="315">
        <v>0</v>
      </c>
      <c r="P178" s="315">
        <v>0</v>
      </c>
      <c r="Q178" s="315">
        <v>0</v>
      </c>
      <c r="R178" s="315">
        <v>0</v>
      </c>
      <c r="S178" s="316">
        <v>0</v>
      </c>
      <c r="T178" s="317" t="e">
        <v>#DIV/0!</v>
      </c>
      <c r="U178" s="316">
        <v>0</v>
      </c>
      <c r="V178" s="316">
        <v>0</v>
      </c>
      <c r="W178" s="316">
        <v>0</v>
      </c>
      <c r="X178" s="316">
        <v>0</v>
      </c>
      <c r="Y178" s="316">
        <v>0</v>
      </c>
      <c r="Z178" s="316">
        <v>0</v>
      </c>
    </row>
    <row r="179" spans="1:26" x14ac:dyDescent="0.3">
      <c r="A179" s="322" t="s">
        <v>594</v>
      </c>
      <c r="B179" s="204">
        <v>0</v>
      </c>
      <c r="C179" s="204">
        <v>0</v>
      </c>
      <c r="D179" s="204">
        <v>0</v>
      </c>
      <c r="E179" s="204">
        <v>0</v>
      </c>
      <c r="F179" s="204">
        <v>0</v>
      </c>
      <c r="G179" s="204">
        <v>0</v>
      </c>
      <c r="H179" s="204">
        <v>0</v>
      </c>
      <c r="I179" s="204">
        <v>0</v>
      </c>
      <c r="J179" s="204">
        <v>0</v>
      </c>
      <c r="K179" s="204">
        <v>0</v>
      </c>
      <c r="L179" s="204">
        <v>0</v>
      </c>
      <c r="M179" s="204">
        <v>0</v>
      </c>
      <c r="N179" s="204">
        <v>0</v>
      </c>
      <c r="O179" s="204">
        <v>0</v>
      </c>
      <c r="P179" s="204">
        <v>0</v>
      </c>
      <c r="Q179" s="204">
        <v>0</v>
      </c>
      <c r="R179" s="204">
        <v>0</v>
      </c>
      <c r="S179" s="239">
        <v>0</v>
      </c>
      <c r="T179" s="319" t="e">
        <v>#DIV/0!</v>
      </c>
      <c r="U179" s="239">
        <v>0</v>
      </c>
      <c r="V179" s="239">
        <v>0</v>
      </c>
      <c r="W179" s="239">
        <v>0</v>
      </c>
      <c r="X179" s="239">
        <v>0</v>
      </c>
      <c r="Y179" s="239">
        <v>0</v>
      </c>
      <c r="Z179" s="239">
        <v>0</v>
      </c>
    </row>
    <row r="180" spans="1:26" x14ac:dyDescent="0.3">
      <c r="A180" s="322" t="s">
        <v>595</v>
      </c>
      <c r="B180" s="204">
        <v>0</v>
      </c>
      <c r="C180" s="204">
        <v>0</v>
      </c>
      <c r="D180" s="204">
        <v>0</v>
      </c>
      <c r="E180" s="204">
        <v>0</v>
      </c>
      <c r="F180" s="204">
        <v>0</v>
      </c>
      <c r="G180" s="204">
        <v>0</v>
      </c>
      <c r="H180" s="204">
        <v>0</v>
      </c>
      <c r="I180" s="204">
        <v>0</v>
      </c>
      <c r="J180" s="204">
        <v>0</v>
      </c>
      <c r="K180" s="204">
        <v>0</v>
      </c>
      <c r="L180" s="204">
        <v>0</v>
      </c>
      <c r="M180" s="204">
        <v>0</v>
      </c>
      <c r="N180" s="204">
        <v>0</v>
      </c>
      <c r="O180" s="204">
        <v>0</v>
      </c>
      <c r="P180" s="204">
        <v>0</v>
      </c>
      <c r="Q180" s="204">
        <v>0</v>
      </c>
      <c r="R180" s="204">
        <v>0</v>
      </c>
      <c r="S180" s="239">
        <v>0</v>
      </c>
      <c r="T180" s="319" t="e">
        <v>#DIV/0!</v>
      </c>
      <c r="U180" s="239">
        <v>0</v>
      </c>
      <c r="V180" s="239">
        <v>0</v>
      </c>
      <c r="W180" s="239">
        <v>0</v>
      </c>
      <c r="X180" s="239">
        <v>0</v>
      </c>
      <c r="Y180" s="239">
        <v>0</v>
      </c>
      <c r="Z180" s="239">
        <v>0</v>
      </c>
    </row>
    <row r="181" spans="1:26" x14ac:dyDescent="0.3">
      <c r="A181" s="322" t="s">
        <v>596</v>
      </c>
      <c r="B181" s="204">
        <v>0</v>
      </c>
      <c r="C181" s="204">
        <v>0</v>
      </c>
      <c r="D181" s="204">
        <v>0</v>
      </c>
      <c r="E181" s="204">
        <v>0</v>
      </c>
      <c r="F181" s="204">
        <v>0</v>
      </c>
      <c r="G181" s="204">
        <v>0</v>
      </c>
      <c r="H181" s="204">
        <v>0</v>
      </c>
      <c r="I181" s="204">
        <v>0</v>
      </c>
      <c r="J181" s="204">
        <v>0</v>
      </c>
      <c r="K181" s="204">
        <v>0</v>
      </c>
      <c r="L181" s="204">
        <v>0</v>
      </c>
      <c r="M181" s="204">
        <v>0</v>
      </c>
      <c r="N181" s="204">
        <v>0</v>
      </c>
      <c r="O181" s="204">
        <v>0</v>
      </c>
      <c r="P181" s="204">
        <v>0</v>
      </c>
      <c r="Q181" s="204">
        <v>0</v>
      </c>
      <c r="R181" s="204">
        <v>0</v>
      </c>
      <c r="S181" s="239">
        <v>0</v>
      </c>
      <c r="T181" s="319" t="e">
        <v>#DIV/0!</v>
      </c>
      <c r="U181" s="239">
        <v>0</v>
      </c>
      <c r="V181" s="239">
        <v>0</v>
      </c>
      <c r="W181" s="239">
        <v>0</v>
      </c>
      <c r="X181" s="239">
        <v>0</v>
      </c>
      <c r="Y181" s="239">
        <v>0</v>
      </c>
      <c r="Z181" s="239">
        <v>0</v>
      </c>
    </row>
    <row r="182" spans="1:26" x14ac:dyDescent="0.3">
      <c r="A182" s="314" t="s">
        <v>597</v>
      </c>
      <c r="B182" s="315">
        <v>0</v>
      </c>
      <c r="C182" s="315">
        <v>0</v>
      </c>
      <c r="D182" s="315">
        <v>0</v>
      </c>
      <c r="E182" s="315">
        <v>0</v>
      </c>
      <c r="F182" s="315">
        <v>0</v>
      </c>
      <c r="G182" s="315">
        <v>0</v>
      </c>
      <c r="H182" s="315">
        <v>0</v>
      </c>
      <c r="I182" s="315">
        <v>0</v>
      </c>
      <c r="J182" s="315">
        <v>0</v>
      </c>
      <c r="K182" s="315">
        <v>0</v>
      </c>
      <c r="L182" s="315">
        <v>0</v>
      </c>
      <c r="M182" s="315">
        <v>0</v>
      </c>
      <c r="N182" s="315">
        <v>0</v>
      </c>
      <c r="O182" s="315">
        <v>0</v>
      </c>
      <c r="P182" s="315">
        <v>0</v>
      </c>
      <c r="Q182" s="315">
        <v>0</v>
      </c>
      <c r="R182" s="315">
        <v>0</v>
      </c>
      <c r="S182" s="316">
        <v>0</v>
      </c>
      <c r="T182" s="317" t="e">
        <v>#DIV/0!</v>
      </c>
      <c r="U182" s="316">
        <v>0</v>
      </c>
      <c r="V182" s="316">
        <v>0</v>
      </c>
      <c r="W182" s="316">
        <v>0</v>
      </c>
      <c r="X182" s="316">
        <v>0</v>
      </c>
      <c r="Y182" s="316">
        <v>0</v>
      </c>
      <c r="Z182" s="316">
        <v>0</v>
      </c>
    </row>
    <row r="183" spans="1:26" x14ac:dyDescent="0.3">
      <c r="A183" s="322" t="s">
        <v>598</v>
      </c>
      <c r="B183" s="204">
        <v>0</v>
      </c>
      <c r="C183" s="204">
        <v>0</v>
      </c>
      <c r="D183" s="204">
        <v>0</v>
      </c>
      <c r="E183" s="204">
        <v>0</v>
      </c>
      <c r="F183" s="204">
        <v>0</v>
      </c>
      <c r="G183" s="204">
        <v>0</v>
      </c>
      <c r="H183" s="204">
        <v>0</v>
      </c>
      <c r="I183" s="204">
        <v>0</v>
      </c>
      <c r="J183" s="204">
        <v>0</v>
      </c>
      <c r="K183" s="204">
        <v>0</v>
      </c>
      <c r="L183" s="204">
        <v>0</v>
      </c>
      <c r="M183" s="204">
        <v>0</v>
      </c>
      <c r="N183" s="204">
        <v>0</v>
      </c>
      <c r="O183" s="204">
        <v>0</v>
      </c>
      <c r="P183" s="204">
        <v>0</v>
      </c>
      <c r="Q183" s="204">
        <v>0</v>
      </c>
      <c r="R183" s="204">
        <v>0</v>
      </c>
      <c r="S183" s="239">
        <v>0</v>
      </c>
      <c r="T183" s="319" t="e">
        <v>#DIV/0!</v>
      </c>
      <c r="U183" s="239">
        <v>0</v>
      </c>
      <c r="V183" s="239">
        <v>0</v>
      </c>
      <c r="W183" s="239">
        <v>0</v>
      </c>
      <c r="X183" s="239">
        <v>0</v>
      </c>
      <c r="Y183" s="239">
        <v>0</v>
      </c>
      <c r="Z183" s="239">
        <v>0</v>
      </c>
    </row>
    <row r="184" spans="1:26" x14ac:dyDescent="0.3">
      <c r="A184" s="322" t="s">
        <v>599</v>
      </c>
      <c r="B184" s="204">
        <v>0</v>
      </c>
      <c r="C184" s="204">
        <v>0</v>
      </c>
      <c r="D184" s="204">
        <v>0</v>
      </c>
      <c r="E184" s="204">
        <v>0</v>
      </c>
      <c r="F184" s="204">
        <v>0</v>
      </c>
      <c r="G184" s="204">
        <v>0</v>
      </c>
      <c r="H184" s="204">
        <v>0</v>
      </c>
      <c r="I184" s="204">
        <v>0</v>
      </c>
      <c r="J184" s="204">
        <v>0</v>
      </c>
      <c r="K184" s="204">
        <v>0</v>
      </c>
      <c r="L184" s="204">
        <v>0</v>
      </c>
      <c r="M184" s="204">
        <v>0</v>
      </c>
      <c r="N184" s="204">
        <v>0</v>
      </c>
      <c r="O184" s="204">
        <v>0</v>
      </c>
      <c r="P184" s="204">
        <v>0</v>
      </c>
      <c r="Q184" s="204">
        <v>0</v>
      </c>
      <c r="R184" s="204">
        <v>0</v>
      </c>
      <c r="S184" s="239">
        <v>0</v>
      </c>
      <c r="T184" s="319" t="e">
        <v>#DIV/0!</v>
      </c>
      <c r="U184" s="239">
        <v>0</v>
      </c>
      <c r="V184" s="239">
        <v>0</v>
      </c>
      <c r="W184" s="239">
        <v>0</v>
      </c>
      <c r="X184" s="239">
        <v>0</v>
      </c>
      <c r="Y184" s="239">
        <v>0</v>
      </c>
      <c r="Z184" s="239">
        <v>0</v>
      </c>
    </row>
    <row r="185" spans="1:26" x14ac:dyDescent="0.3">
      <c r="A185" s="322" t="s">
        <v>600</v>
      </c>
      <c r="B185" s="204">
        <v>0</v>
      </c>
      <c r="C185" s="204">
        <v>0</v>
      </c>
      <c r="D185" s="204">
        <v>0</v>
      </c>
      <c r="E185" s="204">
        <v>0</v>
      </c>
      <c r="F185" s="204">
        <v>0</v>
      </c>
      <c r="G185" s="204">
        <v>0</v>
      </c>
      <c r="H185" s="204">
        <v>0</v>
      </c>
      <c r="I185" s="204">
        <v>0</v>
      </c>
      <c r="J185" s="204">
        <v>0</v>
      </c>
      <c r="K185" s="204">
        <v>0</v>
      </c>
      <c r="L185" s="204">
        <v>0</v>
      </c>
      <c r="M185" s="204">
        <v>0</v>
      </c>
      <c r="N185" s="204">
        <v>0</v>
      </c>
      <c r="O185" s="204">
        <v>0</v>
      </c>
      <c r="P185" s="204">
        <v>0</v>
      </c>
      <c r="Q185" s="204">
        <v>0</v>
      </c>
      <c r="R185" s="204">
        <v>0</v>
      </c>
      <c r="S185" s="239">
        <v>0</v>
      </c>
      <c r="T185" s="319" t="e">
        <v>#DIV/0!</v>
      </c>
      <c r="U185" s="239">
        <v>0</v>
      </c>
      <c r="V185" s="239">
        <v>0</v>
      </c>
      <c r="W185" s="239">
        <v>0</v>
      </c>
      <c r="X185" s="239">
        <v>0</v>
      </c>
      <c r="Y185" s="239">
        <v>0</v>
      </c>
      <c r="Z185" s="239">
        <v>0</v>
      </c>
    </row>
    <row r="186" spans="1:26" x14ac:dyDescent="0.3">
      <c r="A186" s="322" t="s">
        <v>601</v>
      </c>
      <c r="B186" s="204">
        <v>0</v>
      </c>
      <c r="C186" s="204">
        <v>0</v>
      </c>
      <c r="D186" s="204">
        <v>0</v>
      </c>
      <c r="E186" s="204">
        <v>0</v>
      </c>
      <c r="F186" s="204">
        <v>0</v>
      </c>
      <c r="G186" s="204">
        <v>0</v>
      </c>
      <c r="H186" s="204">
        <v>0</v>
      </c>
      <c r="I186" s="204">
        <v>0</v>
      </c>
      <c r="J186" s="204">
        <v>0</v>
      </c>
      <c r="K186" s="204">
        <v>0</v>
      </c>
      <c r="L186" s="204">
        <v>0</v>
      </c>
      <c r="M186" s="204">
        <v>0</v>
      </c>
      <c r="N186" s="204">
        <v>0</v>
      </c>
      <c r="O186" s="204">
        <v>0</v>
      </c>
      <c r="P186" s="204">
        <v>0</v>
      </c>
      <c r="Q186" s="204">
        <v>0</v>
      </c>
      <c r="R186" s="204">
        <v>0</v>
      </c>
      <c r="S186" s="239">
        <v>0</v>
      </c>
      <c r="T186" s="319" t="e">
        <v>#DIV/0!</v>
      </c>
      <c r="U186" s="239">
        <v>0</v>
      </c>
      <c r="V186" s="239">
        <v>0</v>
      </c>
      <c r="W186" s="239">
        <v>0</v>
      </c>
      <c r="X186" s="239">
        <v>0</v>
      </c>
      <c r="Y186" s="239">
        <v>0</v>
      </c>
      <c r="Z186" s="239">
        <v>0</v>
      </c>
    </row>
    <row r="187" spans="1:26" x14ac:dyDescent="0.3">
      <c r="A187" s="322" t="s">
        <v>602</v>
      </c>
      <c r="B187" s="204">
        <v>0</v>
      </c>
      <c r="C187" s="204">
        <v>0</v>
      </c>
      <c r="D187" s="204">
        <v>0</v>
      </c>
      <c r="E187" s="204">
        <v>0</v>
      </c>
      <c r="F187" s="204">
        <v>0</v>
      </c>
      <c r="G187" s="204">
        <v>0</v>
      </c>
      <c r="H187" s="204">
        <v>0</v>
      </c>
      <c r="I187" s="204">
        <v>0</v>
      </c>
      <c r="J187" s="204">
        <v>0</v>
      </c>
      <c r="K187" s="204">
        <v>0</v>
      </c>
      <c r="L187" s="204">
        <v>0</v>
      </c>
      <c r="M187" s="204">
        <v>0</v>
      </c>
      <c r="N187" s="204">
        <v>0</v>
      </c>
      <c r="O187" s="204">
        <v>0</v>
      </c>
      <c r="P187" s="204">
        <v>0</v>
      </c>
      <c r="Q187" s="204">
        <v>0</v>
      </c>
      <c r="R187" s="204">
        <v>0</v>
      </c>
      <c r="S187" s="239">
        <v>0</v>
      </c>
      <c r="T187" s="319" t="e">
        <v>#DIV/0!</v>
      </c>
      <c r="U187" s="239">
        <v>0</v>
      </c>
      <c r="V187" s="239">
        <v>0</v>
      </c>
      <c r="W187" s="239">
        <v>0</v>
      </c>
      <c r="X187" s="239">
        <v>0</v>
      </c>
      <c r="Y187" s="239">
        <v>0</v>
      </c>
      <c r="Z187" s="239">
        <v>0</v>
      </c>
    </row>
    <row r="188" spans="1:26" x14ac:dyDescent="0.3">
      <c r="A188" s="322" t="s">
        <v>603</v>
      </c>
      <c r="B188" s="204">
        <v>0</v>
      </c>
      <c r="C188" s="204">
        <v>0</v>
      </c>
      <c r="D188" s="204">
        <v>0</v>
      </c>
      <c r="E188" s="204">
        <v>0</v>
      </c>
      <c r="F188" s="204">
        <v>0</v>
      </c>
      <c r="G188" s="204">
        <v>0</v>
      </c>
      <c r="H188" s="204">
        <v>0</v>
      </c>
      <c r="I188" s="204">
        <v>0</v>
      </c>
      <c r="J188" s="204">
        <v>0</v>
      </c>
      <c r="K188" s="204">
        <v>0</v>
      </c>
      <c r="L188" s="204">
        <v>0</v>
      </c>
      <c r="M188" s="204">
        <v>0</v>
      </c>
      <c r="N188" s="204">
        <v>0</v>
      </c>
      <c r="O188" s="204">
        <v>0</v>
      </c>
      <c r="P188" s="204">
        <v>0</v>
      </c>
      <c r="Q188" s="204">
        <v>0</v>
      </c>
      <c r="R188" s="204">
        <v>0</v>
      </c>
      <c r="S188" s="239">
        <v>0</v>
      </c>
      <c r="T188" s="319" t="e">
        <v>#DIV/0!</v>
      </c>
      <c r="U188" s="239">
        <v>0</v>
      </c>
      <c r="V188" s="239">
        <v>0</v>
      </c>
      <c r="W188" s="239">
        <v>0</v>
      </c>
      <c r="X188" s="239">
        <v>0</v>
      </c>
      <c r="Y188" s="239">
        <v>0</v>
      </c>
      <c r="Z188" s="239">
        <v>0</v>
      </c>
    </row>
    <row r="189" spans="1:26" x14ac:dyDescent="0.3">
      <c r="A189" s="322" t="s">
        <v>604</v>
      </c>
      <c r="B189" s="204">
        <v>0</v>
      </c>
      <c r="C189" s="204">
        <v>0</v>
      </c>
      <c r="D189" s="204">
        <v>0</v>
      </c>
      <c r="E189" s="204">
        <v>0</v>
      </c>
      <c r="F189" s="204">
        <v>0</v>
      </c>
      <c r="G189" s="204">
        <v>0</v>
      </c>
      <c r="H189" s="204">
        <v>0</v>
      </c>
      <c r="I189" s="204">
        <v>0</v>
      </c>
      <c r="J189" s="204">
        <v>0</v>
      </c>
      <c r="K189" s="204">
        <v>0</v>
      </c>
      <c r="L189" s="204">
        <v>0</v>
      </c>
      <c r="M189" s="204">
        <v>0</v>
      </c>
      <c r="N189" s="204">
        <v>0</v>
      </c>
      <c r="O189" s="204">
        <v>0</v>
      </c>
      <c r="P189" s="204">
        <v>0</v>
      </c>
      <c r="Q189" s="204">
        <v>0</v>
      </c>
      <c r="R189" s="204">
        <v>0</v>
      </c>
      <c r="S189" s="239">
        <v>0</v>
      </c>
      <c r="T189" s="319" t="e">
        <v>#DIV/0!</v>
      </c>
      <c r="U189" s="239">
        <v>0</v>
      </c>
      <c r="V189" s="239">
        <v>0</v>
      </c>
      <c r="W189" s="239">
        <v>0</v>
      </c>
      <c r="X189" s="239">
        <v>0</v>
      </c>
      <c r="Y189" s="239">
        <v>0</v>
      </c>
      <c r="Z189" s="239">
        <v>0</v>
      </c>
    </row>
    <row r="190" spans="1:26" x14ac:dyDescent="0.3">
      <c r="A190" s="322" t="s">
        <v>605</v>
      </c>
      <c r="B190" s="204">
        <v>0</v>
      </c>
      <c r="C190" s="204">
        <v>0</v>
      </c>
      <c r="D190" s="204">
        <v>0</v>
      </c>
      <c r="E190" s="204">
        <v>0</v>
      </c>
      <c r="F190" s="204">
        <v>0</v>
      </c>
      <c r="G190" s="204">
        <v>0</v>
      </c>
      <c r="H190" s="204">
        <v>0</v>
      </c>
      <c r="I190" s="204">
        <v>0</v>
      </c>
      <c r="J190" s="204">
        <v>0</v>
      </c>
      <c r="K190" s="204">
        <v>0</v>
      </c>
      <c r="L190" s="204">
        <v>0</v>
      </c>
      <c r="M190" s="204">
        <v>0</v>
      </c>
      <c r="N190" s="204">
        <v>0</v>
      </c>
      <c r="O190" s="204">
        <v>0</v>
      </c>
      <c r="P190" s="204">
        <v>0</v>
      </c>
      <c r="Q190" s="204">
        <v>0</v>
      </c>
      <c r="R190" s="204">
        <v>0</v>
      </c>
      <c r="S190" s="239">
        <v>0</v>
      </c>
      <c r="T190" s="319" t="e">
        <v>#DIV/0!</v>
      </c>
      <c r="U190" s="239">
        <v>0</v>
      </c>
      <c r="V190" s="239">
        <v>0</v>
      </c>
      <c r="W190" s="239">
        <v>0</v>
      </c>
      <c r="X190" s="239">
        <v>0</v>
      </c>
      <c r="Y190" s="239">
        <v>0</v>
      </c>
      <c r="Z190" s="239">
        <v>0</v>
      </c>
    </row>
    <row r="191" spans="1:26" x14ac:dyDescent="0.3">
      <c r="A191" s="322" t="s">
        <v>606</v>
      </c>
      <c r="B191" s="204">
        <v>0</v>
      </c>
      <c r="C191" s="204">
        <v>0</v>
      </c>
      <c r="D191" s="204">
        <v>0</v>
      </c>
      <c r="E191" s="204">
        <v>0</v>
      </c>
      <c r="F191" s="204">
        <v>0</v>
      </c>
      <c r="G191" s="204">
        <v>0</v>
      </c>
      <c r="H191" s="204">
        <v>0</v>
      </c>
      <c r="I191" s="204">
        <v>0</v>
      </c>
      <c r="J191" s="204">
        <v>0</v>
      </c>
      <c r="K191" s="204">
        <v>0</v>
      </c>
      <c r="L191" s="204">
        <v>0</v>
      </c>
      <c r="M191" s="204">
        <v>0</v>
      </c>
      <c r="N191" s="204">
        <v>0</v>
      </c>
      <c r="O191" s="204">
        <v>0</v>
      </c>
      <c r="P191" s="204">
        <v>0</v>
      </c>
      <c r="Q191" s="204">
        <v>0</v>
      </c>
      <c r="R191" s="204">
        <v>0</v>
      </c>
      <c r="S191" s="239">
        <v>0</v>
      </c>
      <c r="T191" s="319" t="e">
        <v>#DIV/0!</v>
      </c>
      <c r="U191" s="239">
        <v>0</v>
      </c>
      <c r="V191" s="239">
        <v>0</v>
      </c>
      <c r="W191" s="239">
        <v>0</v>
      </c>
      <c r="X191" s="239">
        <v>0</v>
      </c>
      <c r="Y191" s="239">
        <v>0</v>
      </c>
      <c r="Z191" s="239">
        <v>0</v>
      </c>
    </row>
    <row r="192" spans="1:26" x14ac:dyDescent="0.3">
      <c r="A192" s="322" t="s">
        <v>607</v>
      </c>
      <c r="B192" s="204">
        <v>0</v>
      </c>
      <c r="C192" s="204">
        <v>0</v>
      </c>
      <c r="D192" s="204">
        <v>0</v>
      </c>
      <c r="E192" s="204">
        <v>0</v>
      </c>
      <c r="F192" s="204">
        <v>0</v>
      </c>
      <c r="G192" s="204">
        <v>0</v>
      </c>
      <c r="H192" s="204">
        <v>0</v>
      </c>
      <c r="I192" s="204">
        <v>0</v>
      </c>
      <c r="J192" s="204">
        <v>0</v>
      </c>
      <c r="K192" s="204">
        <v>0</v>
      </c>
      <c r="L192" s="204">
        <v>0</v>
      </c>
      <c r="M192" s="204">
        <v>0</v>
      </c>
      <c r="N192" s="204">
        <v>0</v>
      </c>
      <c r="O192" s="204">
        <v>0</v>
      </c>
      <c r="P192" s="204">
        <v>0</v>
      </c>
      <c r="Q192" s="204">
        <v>0</v>
      </c>
      <c r="R192" s="204">
        <v>0</v>
      </c>
      <c r="S192" s="239">
        <v>0</v>
      </c>
      <c r="T192" s="319" t="e">
        <v>#DIV/0!</v>
      </c>
      <c r="U192" s="239">
        <v>0</v>
      </c>
      <c r="V192" s="239">
        <v>0</v>
      </c>
      <c r="W192" s="239">
        <v>0</v>
      </c>
      <c r="X192" s="239">
        <v>0</v>
      </c>
      <c r="Y192" s="239">
        <v>0</v>
      </c>
      <c r="Z192" s="239">
        <v>0</v>
      </c>
    </row>
    <row r="193" spans="1:26" x14ac:dyDescent="0.3">
      <c r="A193" s="322" t="s">
        <v>608</v>
      </c>
      <c r="B193" s="204">
        <v>0</v>
      </c>
      <c r="C193" s="204">
        <v>0</v>
      </c>
      <c r="D193" s="204">
        <v>0</v>
      </c>
      <c r="E193" s="204">
        <v>0</v>
      </c>
      <c r="F193" s="204">
        <v>0</v>
      </c>
      <c r="G193" s="204">
        <v>0</v>
      </c>
      <c r="H193" s="204">
        <v>0</v>
      </c>
      <c r="I193" s="204">
        <v>0</v>
      </c>
      <c r="J193" s="204">
        <v>0</v>
      </c>
      <c r="K193" s="204">
        <v>0</v>
      </c>
      <c r="L193" s="204">
        <v>0</v>
      </c>
      <c r="M193" s="204">
        <v>0</v>
      </c>
      <c r="N193" s="204">
        <v>0</v>
      </c>
      <c r="O193" s="204">
        <v>0</v>
      </c>
      <c r="P193" s="204">
        <v>0</v>
      </c>
      <c r="Q193" s="204">
        <v>0</v>
      </c>
      <c r="R193" s="204">
        <v>0</v>
      </c>
      <c r="S193" s="239">
        <v>0</v>
      </c>
      <c r="T193" s="319" t="e">
        <v>#DIV/0!</v>
      </c>
      <c r="U193" s="239">
        <v>0</v>
      </c>
      <c r="V193" s="239">
        <v>0</v>
      </c>
      <c r="W193" s="239">
        <v>0</v>
      </c>
      <c r="X193" s="239">
        <v>0</v>
      </c>
      <c r="Y193" s="239">
        <v>0</v>
      </c>
      <c r="Z193" s="239">
        <v>0</v>
      </c>
    </row>
    <row r="194" spans="1:26" x14ac:dyDescent="0.3">
      <c r="A194" s="322" t="s">
        <v>609</v>
      </c>
      <c r="B194" s="204">
        <v>0</v>
      </c>
      <c r="C194" s="204">
        <v>0</v>
      </c>
      <c r="D194" s="204">
        <v>0</v>
      </c>
      <c r="E194" s="204">
        <v>0</v>
      </c>
      <c r="F194" s="204">
        <v>0</v>
      </c>
      <c r="G194" s="204">
        <v>0</v>
      </c>
      <c r="H194" s="204">
        <v>0</v>
      </c>
      <c r="I194" s="204">
        <v>0</v>
      </c>
      <c r="J194" s="204">
        <v>0</v>
      </c>
      <c r="K194" s="204">
        <v>0</v>
      </c>
      <c r="L194" s="204">
        <v>0</v>
      </c>
      <c r="M194" s="204">
        <v>0</v>
      </c>
      <c r="N194" s="204">
        <v>0</v>
      </c>
      <c r="O194" s="204">
        <v>0</v>
      </c>
      <c r="P194" s="204">
        <v>0</v>
      </c>
      <c r="Q194" s="204">
        <v>0</v>
      </c>
      <c r="R194" s="204">
        <v>0</v>
      </c>
      <c r="S194" s="239">
        <v>0</v>
      </c>
      <c r="T194" s="319" t="e">
        <v>#DIV/0!</v>
      </c>
      <c r="U194" s="239">
        <v>0</v>
      </c>
      <c r="V194" s="239">
        <v>0</v>
      </c>
      <c r="W194" s="239">
        <v>0</v>
      </c>
      <c r="X194" s="239">
        <v>0</v>
      </c>
      <c r="Y194" s="239">
        <v>0</v>
      </c>
      <c r="Z194" s="239">
        <v>0</v>
      </c>
    </row>
    <row r="195" spans="1:26" x14ac:dyDescent="0.3">
      <c r="A195" s="322" t="s">
        <v>610</v>
      </c>
      <c r="B195" s="204">
        <v>0</v>
      </c>
      <c r="C195" s="204">
        <v>0</v>
      </c>
      <c r="D195" s="204">
        <v>0</v>
      </c>
      <c r="E195" s="204">
        <v>0</v>
      </c>
      <c r="F195" s="204">
        <v>0</v>
      </c>
      <c r="G195" s="204">
        <v>0</v>
      </c>
      <c r="H195" s="204">
        <v>0</v>
      </c>
      <c r="I195" s="204">
        <v>0</v>
      </c>
      <c r="J195" s="204">
        <v>0</v>
      </c>
      <c r="K195" s="204">
        <v>0</v>
      </c>
      <c r="L195" s="204">
        <v>0</v>
      </c>
      <c r="M195" s="204">
        <v>0</v>
      </c>
      <c r="N195" s="204">
        <v>0</v>
      </c>
      <c r="O195" s="204">
        <v>0</v>
      </c>
      <c r="P195" s="204">
        <v>0</v>
      </c>
      <c r="Q195" s="204">
        <v>0</v>
      </c>
      <c r="R195" s="204">
        <v>0</v>
      </c>
      <c r="S195" s="239">
        <v>0</v>
      </c>
      <c r="T195" s="319" t="e">
        <v>#DIV/0!</v>
      </c>
      <c r="U195" s="239">
        <v>0</v>
      </c>
      <c r="V195" s="239">
        <v>0</v>
      </c>
      <c r="W195" s="239">
        <v>0</v>
      </c>
      <c r="X195" s="239">
        <v>0</v>
      </c>
      <c r="Y195" s="239">
        <v>0</v>
      </c>
      <c r="Z195" s="239">
        <v>0</v>
      </c>
    </row>
    <row r="196" spans="1:26" x14ac:dyDescent="0.3">
      <c r="A196" s="322" t="s">
        <v>611</v>
      </c>
      <c r="B196" s="204">
        <v>0</v>
      </c>
      <c r="C196" s="204">
        <v>0</v>
      </c>
      <c r="D196" s="204">
        <v>0</v>
      </c>
      <c r="E196" s="204">
        <v>0</v>
      </c>
      <c r="F196" s="204">
        <v>0</v>
      </c>
      <c r="G196" s="204">
        <v>0</v>
      </c>
      <c r="H196" s="204">
        <v>0</v>
      </c>
      <c r="I196" s="204">
        <v>0</v>
      </c>
      <c r="J196" s="204">
        <v>0</v>
      </c>
      <c r="K196" s="204">
        <v>0</v>
      </c>
      <c r="L196" s="204">
        <v>0</v>
      </c>
      <c r="M196" s="204">
        <v>0</v>
      </c>
      <c r="N196" s="204">
        <v>0</v>
      </c>
      <c r="O196" s="204">
        <v>0</v>
      </c>
      <c r="P196" s="204">
        <v>0</v>
      </c>
      <c r="Q196" s="204">
        <v>0</v>
      </c>
      <c r="R196" s="204">
        <v>0</v>
      </c>
      <c r="S196" s="239">
        <v>0</v>
      </c>
      <c r="T196" s="319" t="e">
        <v>#DIV/0!</v>
      </c>
      <c r="U196" s="239">
        <v>0</v>
      </c>
      <c r="V196" s="239">
        <v>0</v>
      </c>
      <c r="W196" s="239">
        <v>0</v>
      </c>
      <c r="X196" s="239">
        <v>0</v>
      </c>
      <c r="Y196" s="239">
        <v>0</v>
      </c>
      <c r="Z196" s="239">
        <v>0</v>
      </c>
    </row>
    <row r="197" spans="1:26" x14ac:dyDescent="0.3">
      <c r="A197" s="322" t="s">
        <v>612</v>
      </c>
      <c r="B197" s="204">
        <v>0</v>
      </c>
      <c r="C197" s="204">
        <v>0</v>
      </c>
      <c r="D197" s="204">
        <v>0</v>
      </c>
      <c r="E197" s="204">
        <v>0</v>
      </c>
      <c r="F197" s="204">
        <v>0</v>
      </c>
      <c r="G197" s="204">
        <v>0</v>
      </c>
      <c r="H197" s="204">
        <v>0</v>
      </c>
      <c r="I197" s="204">
        <v>0</v>
      </c>
      <c r="J197" s="204">
        <v>0</v>
      </c>
      <c r="K197" s="204">
        <v>0</v>
      </c>
      <c r="L197" s="204">
        <v>0</v>
      </c>
      <c r="M197" s="204">
        <v>0</v>
      </c>
      <c r="N197" s="204">
        <v>0</v>
      </c>
      <c r="O197" s="204">
        <v>0</v>
      </c>
      <c r="P197" s="204">
        <v>0</v>
      </c>
      <c r="Q197" s="204">
        <v>0</v>
      </c>
      <c r="R197" s="204">
        <v>0</v>
      </c>
      <c r="S197" s="239">
        <v>0</v>
      </c>
      <c r="T197" s="319" t="e">
        <v>#DIV/0!</v>
      </c>
      <c r="U197" s="239">
        <v>0</v>
      </c>
      <c r="V197" s="239">
        <v>0</v>
      </c>
      <c r="W197" s="239">
        <v>0</v>
      </c>
      <c r="X197" s="239">
        <v>0</v>
      </c>
      <c r="Y197" s="239">
        <v>0</v>
      </c>
      <c r="Z197" s="239">
        <v>0</v>
      </c>
    </row>
    <row r="198" spans="1:26" x14ac:dyDescent="0.3">
      <c r="A198" s="322" t="s">
        <v>613</v>
      </c>
      <c r="B198" s="204">
        <v>0</v>
      </c>
      <c r="C198" s="204">
        <v>0</v>
      </c>
      <c r="D198" s="204">
        <v>0</v>
      </c>
      <c r="E198" s="204">
        <v>0</v>
      </c>
      <c r="F198" s="204">
        <v>0</v>
      </c>
      <c r="G198" s="204">
        <v>0</v>
      </c>
      <c r="H198" s="204">
        <v>0</v>
      </c>
      <c r="I198" s="204">
        <v>0</v>
      </c>
      <c r="J198" s="204">
        <v>0</v>
      </c>
      <c r="K198" s="204">
        <v>0</v>
      </c>
      <c r="L198" s="204">
        <v>0</v>
      </c>
      <c r="M198" s="204">
        <v>0</v>
      </c>
      <c r="N198" s="204">
        <v>0</v>
      </c>
      <c r="O198" s="204">
        <v>0</v>
      </c>
      <c r="P198" s="204">
        <v>0</v>
      </c>
      <c r="Q198" s="204">
        <v>0</v>
      </c>
      <c r="R198" s="204">
        <v>0</v>
      </c>
      <c r="S198" s="239">
        <v>0</v>
      </c>
      <c r="T198" s="319" t="e">
        <v>#DIV/0!</v>
      </c>
      <c r="U198" s="239">
        <v>0</v>
      </c>
      <c r="V198" s="239">
        <v>0</v>
      </c>
      <c r="W198" s="239">
        <v>0</v>
      </c>
      <c r="X198" s="239">
        <v>0</v>
      </c>
      <c r="Y198" s="239">
        <v>0</v>
      </c>
      <c r="Z198" s="239">
        <v>0</v>
      </c>
    </row>
    <row r="199" spans="1:26" x14ac:dyDescent="0.3">
      <c r="A199" s="322" t="s">
        <v>614</v>
      </c>
      <c r="B199" s="204">
        <v>0</v>
      </c>
      <c r="C199" s="204">
        <v>0</v>
      </c>
      <c r="D199" s="204">
        <v>0</v>
      </c>
      <c r="E199" s="204">
        <v>0</v>
      </c>
      <c r="F199" s="204">
        <v>0</v>
      </c>
      <c r="G199" s="204">
        <v>0</v>
      </c>
      <c r="H199" s="204">
        <v>0</v>
      </c>
      <c r="I199" s="204">
        <v>0</v>
      </c>
      <c r="J199" s="204">
        <v>0</v>
      </c>
      <c r="K199" s="204">
        <v>0</v>
      </c>
      <c r="L199" s="204">
        <v>0</v>
      </c>
      <c r="M199" s="204">
        <v>0</v>
      </c>
      <c r="N199" s="204">
        <v>0</v>
      </c>
      <c r="O199" s="204">
        <v>0</v>
      </c>
      <c r="P199" s="204">
        <v>0</v>
      </c>
      <c r="Q199" s="204">
        <v>0</v>
      </c>
      <c r="R199" s="204">
        <v>0</v>
      </c>
      <c r="S199" s="239">
        <v>0</v>
      </c>
      <c r="T199" s="319" t="e">
        <v>#DIV/0!</v>
      </c>
      <c r="U199" s="239">
        <v>0</v>
      </c>
      <c r="V199" s="239">
        <v>0</v>
      </c>
      <c r="W199" s="239">
        <v>0</v>
      </c>
      <c r="X199" s="239">
        <v>0</v>
      </c>
      <c r="Y199" s="239">
        <v>0</v>
      </c>
      <c r="Z199" s="239">
        <v>0</v>
      </c>
    </row>
    <row r="200" spans="1:26" x14ac:dyDescent="0.3">
      <c r="A200" s="322" t="s">
        <v>615</v>
      </c>
      <c r="B200" s="204">
        <v>0</v>
      </c>
      <c r="C200" s="204">
        <v>0</v>
      </c>
      <c r="D200" s="204">
        <v>0</v>
      </c>
      <c r="E200" s="204">
        <v>0</v>
      </c>
      <c r="F200" s="204">
        <v>0</v>
      </c>
      <c r="G200" s="204">
        <v>0</v>
      </c>
      <c r="H200" s="204">
        <v>0</v>
      </c>
      <c r="I200" s="204">
        <v>0</v>
      </c>
      <c r="J200" s="204">
        <v>0</v>
      </c>
      <c r="K200" s="204">
        <v>0</v>
      </c>
      <c r="L200" s="204">
        <v>0</v>
      </c>
      <c r="M200" s="204">
        <v>0</v>
      </c>
      <c r="N200" s="204">
        <v>0</v>
      </c>
      <c r="O200" s="204">
        <v>0</v>
      </c>
      <c r="P200" s="204">
        <v>0</v>
      </c>
      <c r="Q200" s="204">
        <v>0</v>
      </c>
      <c r="R200" s="204">
        <v>0</v>
      </c>
      <c r="S200" s="239">
        <v>0</v>
      </c>
      <c r="T200" s="319" t="e">
        <v>#DIV/0!</v>
      </c>
      <c r="U200" s="239">
        <v>0</v>
      </c>
      <c r="V200" s="239">
        <v>0</v>
      </c>
      <c r="W200" s="239">
        <v>0</v>
      </c>
      <c r="X200" s="239">
        <v>0</v>
      </c>
      <c r="Y200" s="239">
        <v>0</v>
      </c>
      <c r="Z200" s="239">
        <v>0</v>
      </c>
    </row>
    <row r="201" spans="1:26" x14ac:dyDescent="0.3">
      <c r="A201" s="322" t="s">
        <v>616</v>
      </c>
      <c r="B201" s="204">
        <v>0</v>
      </c>
      <c r="C201" s="204">
        <v>0</v>
      </c>
      <c r="D201" s="204">
        <v>0</v>
      </c>
      <c r="E201" s="204">
        <v>0</v>
      </c>
      <c r="F201" s="204">
        <v>0</v>
      </c>
      <c r="G201" s="204">
        <v>0</v>
      </c>
      <c r="H201" s="204">
        <v>0</v>
      </c>
      <c r="I201" s="204">
        <v>0</v>
      </c>
      <c r="J201" s="204">
        <v>0</v>
      </c>
      <c r="K201" s="204">
        <v>0</v>
      </c>
      <c r="L201" s="204">
        <v>0</v>
      </c>
      <c r="M201" s="204">
        <v>0</v>
      </c>
      <c r="N201" s="204">
        <v>0</v>
      </c>
      <c r="O201" s="204">
        <v>0</v>
      </c>
      <c r="P201" s="204">
        <v>0</v>
      </c>
      <c r="Q201" s="204">
        <v>0</v>
      </c>
      <c r="R201" s="204">
        <v>0</v>
      </c>
      <c r="S201" s="239">
        <v>0</v>
      </c>
      <c r="T201" s="319" t="e">
        <v>#DIV/0!</v>
      </c>
      <c r="U201" s="239">
        <v>0</v>
      </c>
      <c r="V201" s="239">
        <v>0</v>
      </c>
      <c r="W201" s="239">
        <v>0</v>
      </c>
      <c r="X201" s="239">
        <v>0</v>
      </c>
      <c r="Y201" s="239">
        <v>0</v>
      </c>
      <c r="Z201" s="239">
        <v>0</v>
      </c>
    </row>
    <row r="202" spans="1:26" x14ac:dyDescent="0.3">
      <c r="A202" s="322" t="s">
        <v>617</v>
      </c>
      <c r="B202" s="204">
        <v>0</v>
      </c>
      <c r="C202" s="204">
        <v>0</v>
      </c>
      <c r="D202" s="204">
        <v>0</v>
      </c>
      <c r="E202" s="204">
        <v>0</v>
      </c>
      <c r="F202" s="204">
        <v>0</v>
      </c>
      <c r="G202" s="204">
        <v>0</v>
      </c>
      <c r="H202" s="204">
        <v>0</v>
      </c>
      <c r="I202" s="204">
        <v>0</v>
      </c>
      <c r="J202" s="204">
        <v>0</v>
      </c>
      <c r="K202" s="204">
        <v>0</v>
      </c>
      <c r="L202" s="204">
        <v>0</v>
      </c>
      <c r="M202" s="204">
        <v>0</v>
      </c>
      <c r="N202" s="204">
        <v>0</v>
      </c>
      <c r="O202" s="204">
        <v>0</v>
      </c>
      <c r="P202" s="204">
        <v>0</v>
      </c>
      <c r="Q202" s="204">
        <v>0</v>
      </c>
      <c r="R202" s="204">
        <v>0</v>
      </c>
      <c r="S202" s="239">
        <v>0</v>
      </c>
      <c r="T202" s="319" t="e">
        <v>#DIV/0!</v>
      </c>
      <c r="U202" s="239">
        <v>0</v>
      </c>
      <c r="V202" s="239">
        <v>0</v>
      </c>
      <c r="W202" s="239">
        <v>0</v>
      </c>
      <c r="X202" s="239">
        <v>0</v>
      </c>
      <c r="Y202" s="239">
        <v>0</v>
      </c>
      <c r="Z202" s="239">
        <v>0</v>
      </c>
    </row>
    <row r="203" spans="1:26" x14ac:dyDescent="0.3">
      <c r="A203" s="322" t="s">
        <v>618</v>
      </c>
      <c r="B203" s="204">
        <v>0</v>
      </c>
      <c r="C203" s="204">
        <v>0</v>
      </c>
      <c r="D203" s="204">
        <v>0</v>
      </c>
      <c r="E203" s="204">
        <v>0</v>
      </c>
      <c r="F203" s="204">
        <v>0</v>
      </c>
      <c r="G203" s="204">
        <v>0</v>
      </c>
      <c r="H203" s="204">
        <v>0</v>
      </c>
      <c r="I203" s="204">
        <v>0</v>
      </c>
      <c r="J203" s="204">
        <v>0</v>
      </c>
      <c r="K203" s="204">
        <v>0</v>
      </c>
      <c r="L203" s="204">
        <v>0</v>
      </c>
      <c r="M203" s="204">
        <v>0</v>
      </c>
      <c r="N203" s="204">
        <v>0</v>
      </c>
      <c r="O203" s="204">
        <v>0</v>
      </c>
      <c r="P203" s="204">
        <v>0</v>
      </c>
      <c r="Q203" s="204">
        <v>0</v>
      </c>
      <c r="R203" s="204">
        <v>0</v>
      </c>
      <c r="S203" s="239">
        <v>0</v>
      </c>
      <c r="T203" s="319" t="e">
        <v>#DIV/0!</v>
      </c>
      <c r="U203" s="239">
        <v>0</v>
      </c>
      <c r="V203" s="239">
        <v>0</v>
      </c>
      <c r="W203" s="239">
        <v>0</v>
      </c>
      <c r="X203" s="239">
        <v>0</v>
      </c>
      <c r="Y203" s="239">
        <v>0</v>
      </c>
      <c r="Z203" s="239">
        <v>0</v>
      </c>
    </row>
    <row r="204" spans="1:26" x14ac:dyDescent="0.3">
      <c r="A204" s="322" t="s">
        <v>619</v>
      </c>
      <c r="B204" s="204">
        <v>0</v>
      </c>
      <c r="C204" s="204">
        <v>0</v>
      </c>
      <c r="D204" s="204">
        <v>0</v>
      </c>
      <c r="E204" s="204">
        <v>0</v>
      </c>
      <c r="F204" s="204">
        <v>0</v>
      </c>
      <c r="G204" s="204">
        <v>0</v>
      </c>
      <c r="H204" s="204">
        <v>0</v>
      </c>
      <c r="I204" s="204">
        <v>0</v>
      </c>
      <c r="J204" s="204">
        <v>0</v>
      </c>
      <c r="K204" s="204">
        <v>0</v>
      </c>
      <c r="L204" s="204">
        <v>0</v>
      </c>
      <c r="M204" s="204">
        <v>0</v>
      </c>
      <c r="N204" s="204">
        <v>0</v>
      </c>
      <c r="O204" s="204">
        <v>0</v>
      </c>
      <c r="P204" s="204">
        <v>0</v>
      </c>
      <c r="Q204" s="204">
        <v>0</v>
      </c>
      <c r="R204" s="204">
        <v>0</v>
      </c>
      <c r="S204" s="239">
        <v>0</v>
      </c>
      <c r="T204" s="319" t="e">
        <v>#DIV/0!</v>
      </c>
      <c r="U204" s="239">
        <v>0</v>
      </c>
      <c r="V204" s="239">
        <v>0</v>
      </c>
      <c r="W204" s="239">
        <v>0</v>
      </c>
      <c r="X204" s="239">
        <v>0</v>
      </c>
      <c r="Y204" s="239">
        <v>0</v>
      </c>
      <c r="Z204" s="239">
        <v>0</v>
      </c>
    </row>
    <row r="205" spans="1:26" x14ac:dyDescent="0.3">
      <c r="A205" s="322" t="s">
        <v>620</v>
      </c>
      <c r="B205" s="204">
        <v>0</v>
      </c>
      <c r="C205" s="204">
        <v>0</v>
      </c>
      <c r="D205" s="204">
        <v>0</v>
      </c>
      <c r="E205" s="204">
        <v>0</v>
      </c>
      <c r="F205" s="204">
        <v>0</v>
      </c>
      <c r="G205" s="204">
        <v>0</v>
      </c>
      <c r="H205" s="204">
        <v>0</v>
      </c>
      <c r="I205" s="204">
        <v>0</v>
      </c>
      <c r="J205" s="204">
        <v>0</v>
      </c>
      <c r="K205" s="204">
        <v>0</v>
      </c>
      <c r="L205" s="204">
        <v>0</v>
      </c>
      <c r="M205" s="204">
        <v>0</v>
      </c>
      <c r="N205" s="204">
        <v>0</v>
      </c>
      <c r="O205" s="204">
        <v>0</v>
      </c>
      <c r="P205" s="204">
        <v>0</v>
      </c>
      <c r="Q205" s="204">
        <v>0</v>
      </c>
      <c r="R205" s="204">
        <v>0</v>
      </c>
      <c r="S205" s="239">
        <v>0</v>
      </c>
      <c r="T205" s="319" t="e">
        <v>#DIV/0!</v>
      </c>
      <c r="U205" s="239">
        <v>0</v>
      </c>
      <c r="V205" s="239">
        <v>0</v>
      </c>
      <c r="W205" s="239">
        <v>0</v>
      </c>
      <c r="X205" s="239">
        <v>0</v>
      </c>
      <c r="Y205" s="239">
        <v>0</v>
      </c>
      <c r="Z205" s="239">
        <v>0</v>
      </c>
    </row>
    <row r="206" spans="1:26" x14ac:dyDescent="0.3">
      <c r="A206" s="322" t="s">
        <v>621</v>
      </c>
      <c r="B206" s="204">
        <v>0</v>
      </c>
      <c r="C206" s="204">
        <v>0</v>
      </c>
      <c r="D206" s="204">
        <v>0</v>
      </c>
      <c r="E206" s="204">
        <v>0</v>
      </c>
      <c r="F206" s="204">
        <v>0</v>
      </c>
      <c r="G206" s="204">
        <v>0</v>
      </c>
      <c r="H206" s="204">
        <v>0</v>
      </c>
      <c r="I206" s="204">
        <v>0</v>
      </c>
      <c r="J206" s="204">
        <v>0</v>
      </c>
      <c r="K206" s="204">
        <v>0</v>
      </c>
      <c r="L206" s="204">
        <v>0</v>
      </c>
      <c r="M206" s="204">
        <v>0</v>
      </c>
      <c r="N206" s="204">
        <v>0</v>
      </c>
      <c r="O206" s="204">
        <v>0</v>
      </c>
      <c r="P206" s="204">
        <v>0</v>
      </c>
      <c r="Q206" s="204">
        <v>0</v>
      </c>
      <c r="R206" s="204">
        <v>0</v>
      </c>
      <c r="S206" s="239">
        <v>0</v>
      </c>
      <c r="T206" s="319" t="e">
        <v>#DIV/0!</v>
      </c>
      <c r="U206" s="239">
        <v>0</v>
      </c>
      <c r="V206" s="239">
        <v>0</v>
      </c>
      <c r="W206" s="239">
        <v>0</v>
      </c>
      <c r="X206" s="239">
        <v>0</v>
      </c>
      <c r="Y206" s="239">
        <v>0</v>
      </c>
      <c r="Z206" s="239">
        <v>0</v>
      </c>
    </row>
    <row r="207" spans="1:26" x14ac:dyDescent="0.3">
      <c r="A207" s="322" t="s">
        <v>622</v>
      </c>
      <c r="B207" s="204">
        <v>0</v>
      </c>
      <c r="C207" s="204">
        <v>0</v>
      </c>
      <c r="D207" s="204">
        <v>0</v>
      </c>
      <c r="E207" s="204">
        <v>0</v>
      </c>
      <c r="F207" s="204">
        <v>0</v>
      </c>
      <c r="G207" s="204">
        <v>0</v>
      </c>
      <c r="H207" s="204">
        <v>0</v>
      </c>
      <c r="I207" s="204">
        <v>0</v>
      </c>
      <c r="J207" s="204">
        <v>0</v>
      </c>
      <c r="K207" s="204">
        <v>0</v>
      </c>
      <c r="L207" s="204">
        <v>0</v>
      </c>
      <c r="M207" s="204">
        <v>0</v>
      </c>
      <c r="N207" s="204">
        <v>0</v>
      </c>
      <c r="O207" s="204">
        <v>0</v>
      </c>
      <c r="P207" s="204">
        <v>0</v>
      </c>
      <c r="Q207" s="204">
        <v>0</v>
      </c>
      <c r="R207" s="204">
        <v>0</v>
      </c>
      <c r="S207" s="239">
        <v>0</v>
      </c>
      <c r="T207" s="319" t="e">
        <v>#DIV/0!</v>
      </c>
      <c r="U207" s="239">
        <v>0</v>
      </c>
      <c r="V207" s="239">
        <v>0</v>
      </c>
      <c r="W207" s="239">
        <v>0</v>
      </c>
      <c r="X207" s="239">
        <v>0</v>
      </c>
      <c r="Y207" s="239">
        <v>0</v>
      </c>
      <c r="Z207" s="239">
        <v>0</v>
      </c>
    </row>
    <row r="208" spans="1:26" x14ac:dyDescent="0.3">
      <c r="A208" s="322" t="s">
        <v>623</v>
      </c>
      <c r="B208" s="204">
        <v>0</v>
      </c>
      <c r="C208" s="204">
        <v>0</v>
      </c>
      <c r="D208" s="204">
        <v>0</v>
      </c>
      <c r="E208" s="204">
        <v>0</v>
      </c>
      <c r="F208" s="204">
        <v>0</v>
      </c>
      <c r="G208" s="204">
        <v>0</v>
      </c>
      <c r="H208" s="204">
        <v>0</v>
      </c>
      <c r="I208" s="204">
        <v>0</v>
      </c>
      <c r="J208" s="204">
        <v>0</v>
      </c>
      <c r="K208" s="204">
        <v>0</v>
      </c>
      <c r="L208" s="204">
        <v>0</v>
      </c>
      <c r="M208" s="204">
        <v>0</v>
      </c>
      <c r="N208" s="204">
        <v>0</v>
      </c>
      <c r="O208" s="204">
        <v>0</v>
      </c>
      <c r="P208" s="204">
        <v>0</v>
      </c>
      <c r="Q208" s="204">
        <v>0</v>
      </c>
      <c r="R208" s="204">
        <v>0</v>
      </c>
      <c r="S208" s="239">
        <v>0</v>
      </c>
      <c r="T208" s="319" t="e">
        <v>#DIV/0!</v>
      </c>
      <c r="U208" s="239">
        <v>0</v>
      </c>
      <c r="V208" s="239">
        <v>0</v>
      </c>
      <c r="W208" s="239">
        <v>0</v>
      </c>
      <c r="X208" s="239">
        <v>0</v>
      </c>
      <c r="Y208" s="239">
        <v>0</v>
      </c>
      <c r="Z208" s="239">
        <v>0</v>
      </c>
    </row>
    <row r="209" spans="1:26" ht="24" x14ac:dyDescent="0.3">
      <c r="A209" s="322" t="s">
        <v>624</v>
      </c>
      <c r="B209" s="204">
        <v>0</v>
      </c>
      <c r="C209" s="204">
        <v>0</v>
      </c>
      <c r="D209" s="204">
        <v>0</v>
      </c>
      <c r="E209" s="204">
        <v>0</v>
      </c>
      <c r="F209" s="204">
        <v>0</v>
      </c>
      <c r="G209" s="204">
        <v>0</v>
      </c>
      <c r="H209" s="204">
        <v>0</v>
      </c>
      <c r="I209" s="204">
        <v>0</v>
      </c>
      <c r="J209" s="204">
        <v>0</v>
      </c>
      <c r="K209" s="204">
        <v>0</v>
      </c>
      <c r="L209" s="204">
        <v>0</v>
      </c>
      <c r="M209" s="204">
        <v>0</v>
      </c>
      <c r="N209" s="204">
        <v>0</v>
      </c>
      <c r="O209" s="204">
        <v>0</v>
      </c>
      <c r="P209" s="204">
        <v>0</v>
      </c>
      <c r="Q209" s="204">
        <v>0</v>
      </c>
      <c r="R209" s="204">
        <v>0</v>
      </c>
      <c r="S209" s="239">
        <v>0</v>
      </c>
      <c r="T209" s="319" t="e">
        <v>#DIV/0!</v>
      </c>
      <c r="U209" s="239">
        <v>0</v>
      </c>
      <c r="V209" s="239">
        <v>0</v>
      </c>
      <c r="W209" s="239">
        <v>0</v>
      </c>
      <c r="X209" s="239">
        <v>0</v>
      </c>
      <c r="Y209" s="239">
        <v>0</v>
      </c>
      <c r="Z209" s="239">
        <v>0</v>
      </c>
    </row>
    <row r="210" spans="1:26" x14ac:dyDescent="0.3">
      <c r="A210" s="322" t="s">
        <v>625</v>
      </c>
      <c r="B210" s="204">
        <v>0</v>
      </c>
      <c r="C210" s="204">
        <v>0</v>
      </c>
      <c r="D210" s="204">
        <v>0</v>
      </c>
      <c r="E210" s="204">
        <v>0</v>
      </c>
      <c r="F210" s="204">
        <v>0</v>
      </c>
      <c r="G210" s="204">
        <v>0</v>
      </c>
      <c r="H210" s="204">
        <v>0</v>
      </c>
      <c r="I210" s="204">
        <v>0</v>
      </c>
      <c r="J210" s="204">
        <v>0</v>
      </c>
      <c r="K210" s="204">
        <v>0</v>
      </c>
      <c r="L210" s="204">
        <v>0</v>
      </c>
      <c r="M210" s="204">
        <v>0</v>
      </c>
      <c r="N210" s="204">
        <v>0</v>
      </c>
      <c r="O210" s="204">
        <v>0</v>
      </c>
      <c r="P210" s="204">
        <v>0</v>
      </c>
      <c r="Q210" s="204">
        <v>0</v>
      </c>
      <c r="R210" s="204">
        <v>0</v>
      </c>
      <c r="S210" s="239">
        <v>0</v>
      </c>
      <c r="T210" s="319" t="e">
        <v>#DIV/0!</v>
      </c>
      <c r="U210" s="239">
        <v>0</v>
      </c>
      <c r="V210" s="239">
        <v>0</v>
      </c>
      <c r="W210" s="239">
        <v>0</v>
      </c>
      <c r="X210" s="239">
        <v>0</v>
      </c>
      <c r="Y210" s="239">
        <v>0</v>
      </c>
      <c r="Z210" s="239">
        <v>0</v>
      </c>
    </row>
    <row r="211" spans="1:26" x14ac:dyDescent="0.3">
      <c r="A211" s="322" t="s">
        <v>626</v>
      </c>
      <c r="B211" s="204">
        <v>0</v>
      </c>
      <c r="C211" s="204">
        <v>0</v>
      </c>
      <c r="D211" s="204">
        <v>0</v>
      </c>
      <c r="E211" s="204">
        <v>0</v>
      </c>
      <c r="F211" s="204">
        <v>0</v>
      </c>
      <c r="G211" s="204">
        <v>0</v>
      </c>
      <c r="H211" s="204">
        <v>0</v>
      </c>
      <c r="I211" s="204">
        <v>0</v>
      </c>
      <c r="J211" s="204">
        <v>0</v>
      </c>
      <c r="K211" s="204">
        <v>0</v>
      </c>
      <c r="L211" s="204">
        <v>0</v>
      </c>
      <c r="M211" s="204">
        <v>0</v>
      </c>
      <c r="N211" s="204">
        <v>0</v>
      </c>
      <c r="O211" s="204">
        <v>0</v>
      </c>
      <c r="P211" s="204">
        <v>0</v>
      </c>
      <c r="Q211" s="204">
        <v>0</v>
      </c>
      <c r="R211" s="204">
        <v>0</v>
      </c>
      <c r="S211" s="239">
        <v>0</v>
      </c>
      <c r="T211" s="319" t="e">
        <v>#DIV/0!</v>
      </c>
      <c r="U211" s="239">
        <v>0</v>
      </c>
      <c r="V211" s="239">
        <v>0</v>
      </c>
      <c r="W211" s="239">
        <v>0</v>
      </c>
      <c r="X211" s="239">
        <v>0</v>
      </c>
      <c r="Y211" s="239">
        <v>0</v>
      </c>
      <c r="Z211" s="239">
        <v>0</v>
      </c>
    </row>
    <row r="212" spans="1:26" x14ac:dyDescent="0.3">
      <c r="A212" s="322" t="s">
        <v>627</v>
      </c>
      <c r="B212" s="204">
        <v>0</v>
      </c>
      <c r="C212" s="204">
        <v>0</v>
      </c>
      <c r="D212" s="204">
        <v>0</v>
      </c>
      <c r="E212" s="204">
        <v>0</v>
      </c>
      <c r="F212" s="204">
        <v>0</v>
      </c>
      <c r="G212" s="204">
        <v>0</v>
      </c>
      <c r="H212" s="204">
        <v>0</v>
      </c>
      <c r="I212" s="204">
        <v>0</v>
      </c>
      <c r="J212" s="204">
        <v>0</v>
      </c>
      <c r="K212" s="204">
        <v>0</v>
      </c>
      <c r="L212" s="204">
        <v>0</v>
      </c>
      <c r="M212" s="204">
        <v>0</v>
      </c>
      <c r="N212" s="204">
        <v>0</v>
      </c>
      <c r="O212" s="204">
        <v>0</v>
      </c>
      <c r="P212" s="204">
        <v>0</v>
      </c>
      <c r="Q212" s="204">
        <v>0</v>
      </c>
      <c r="R212" s="204">
        <v>0</v>
      </c>
      <c r="S212" s="239">
        <v>0</v>
      </c>
      <c r="T212" s="319" t="e">
        <v>#DIV/0!</v>
      </c>
      <c r="U212" s="239">
        <v>0</v>
      </c>
      <c r="V212" s="239">
        <v>0</v>
      </c>
      <c r="W212" s="239">
        <v>0</v>
      </c>
      <c r="X212" s="239">
        <v>0</v>
      </c>
      <c r="Y212" s="239">
        <v>0</v>
      </c>
      <c r="Z212" s="239">
        <v>0</v>
      </c>
    </row>
    <row r="213" spans="1:26" x14ac:dyDescent="0.3">
      <c r="A213" s="322" t="s">
        <v>628</v>
      </c>
      <c r="B213" s="204">
        <v>0</v>
      </c>
      <c r="C213" s="204">
        <v>0</v>
      </c>
      <c r="D213" s="204">
        <v>0</v>
      </c>
      <c r="E213" s="204">
        <v>0</v>
      </c>
      <c r="F213" s="204">
        <v>0</v>
      </c>
      <c r="G213" s="204">
        <v>0</v>
      </c>
      <c r="H213" s="204">
        <v>0</v>
      </c>
      <c r="I213" s="204">
        <v>0</v>
      </c>
      <c r="J213" s="204">
        <v>0</v>
      </c>
      <c r="K213" s="204">
        <v>0</v>
      </c>
      <c r="L213" s="204">
        <v>0</v>
      </c>
      <c r="M213" s="204">
        <v>0</v>
      </c>
      <c r="N213" s="204">
        <v>0</v>
      </c>
      <c r="O213" s="204">
        <v>0</v>
      </c>
      <c r="P213" s="204">
        <v>0</v>
      </c>
      <c r="Q213" s="204">
        <v>0</v>
      </c>
      <c r="R213" s="204">
        <v>0</v>
      </c>
      <c r="S213" s="239">
        <v>0</v>
      </c>
      <c r="T213" s="319" t="e">
        <v>#DIV/0!</v>
      </c>
      <c r="U213" s="239">
        <v>0</v>
      </c>
      <c r="V213" s="239">
        <v>0</v>
      </c>
      <c r="W213" s="239">
        <v>0</v>
      </c>
      <c r="X213" s="239">
        <v>0</v>
      </c>
      <c r="Y213" s="239">
        <v>0</v>
      </c>
      <c r="Z213" s="239">
        <v>0</v>
      </c>
    </row>
    <row r="214" spans="1:26" x14ac:dyDescent="0.3">
      <c r="A214" s="314" t="s">
        <v>629</v>
      </c>
      <c r="B214" s="315">
        <v>0</v>
      </c>
      <c r="C214" s="315">
        <v>0</v>
      </c>
      <c r="D214" s="315">
        <v>0</v>
      </c>
      <c r="E214" s="315">
        <v>0</v>
      </c>
      <c r="F214" s="315">
        <v>0</v>
      </c>
      <c r="G214" s="315">
        <v>0</v>
      </c>
      <c r="H214" s="315">
        <v>0</v>
      </c>
      <c r="I214" s="315">
        <v>0</v>
      </c>
      <c r="J214" s="315">
        <v>0</v>
      </c>
      <c r="K214" s="315">
        <v>0</v>
      </c>
      <c r="L214" s="315">
        <v>0</v>
      </c>
      <c r="M214" s="315">
        <v>0</v>
      </c>
      <c r="N214" s="315">
        <v>0</v>
      </c>
      <c r="O214" s="315">
        <v>0</v>
      </c>
      <c r="P214" s="315">
        <v>0</v>
      </c>
      <c r="Q214" s="315">
        <v>0</v>
      </c>
      <c r="R214" s="315">
        <v>0</v>
      </c>
      <c r="S214" s="316">
        <v>0</v>
      </c>
      <c r="T214" s="317" t="e">
        <v>#DIV/0!</v>
      </c>
      <c r="U214" s="316">
        <v>0</v>
      </c>
      <c r="V214" s="316">
        <v>0</v>
      </c>
      <c r="W214" s="316">
        <v>0</v>
      </c>
      <c r="X214" s="316">
        <v>0</v>
      </c>
      <c r="Y214" s="316">
        <v>0</v>
      </c>
      <c r="Z214" s="316">
        <v>0</v>
      </c>
    </row>
    <row r="215" spans="1:26" x14ac:dyDescent="0.3">
      <c r="A215" s="322" t="s">
        <v>630</v>
      </c>
      <c r="B215" s="204">
        <v>0</v>
      </c>
      <c r="C215" s="204">
        <v>0</v>
      </c>
      <c r="D215" s="204">
        <v>0</v>
      </c>
      <c r="E215" s="204">
        <v>0</v>
      </c>
      <c r="F215" s="204">
        <v>0</v>
      </c>
      <c r="G215" s="204">
        <v>0</v>
      </c>
      <c r="H215" s="204">
        <v>0</v>
      </c>
      <c r="I215" s="204">
        <v>0</v>
      </c>
      <c r="J215" s="204">
        <v>0</v>
      </c>
      <c r="K215" s="204">
        <v>0</v>
      </c>
      <c r="L215" s="204">
        <v>0</v>
      </c>
      <c r="M215" s="204">
        <v>0</v>
      </c>
      <c r="N215" s="204">
        <v>0</v>
      </c>
      <c r="O215" s="204">
        <v>0</v>
      </c>
      <c r="P215" s="204">
        <v>0</v>
      </c>
      <c r="Q215" s="204">
        <v>0</v>
      </c>
      <c r="R215" s="204">
        <v>0</v>
      </c>
      <c r="S215" s="239">
        <v>0</v>
      </c>
      <c r="T215" s="319" t="e">
        <v>#DIV/0!</v>
      </c>
      <c r="U215" s="239">
        <v>0</v>
      </c>
      <c r="V215" s="239">
        <v>0</v>
      </c>
      <c r="W215" s="239">
        <v>0</v>
      </c>
      <c r="X215" s="239">
        <v>0</v>
      </c>
      <c r="Y215" s="239">
        <v>0</v>
      </c>
      <c r="Z215" s="239">
        <v>0</v>
      </c>
    </row>
    <row r="216" spans="1:26" x14ac:dyDescent="0.3">
      <c r="A216" s="322" t="s">
        <v>631</v>
      </c>
      <c r="B216" s="204">
        <v>0</v>
      </c>
      <c r="C216" s="204">
        <v>0</v>
      </c>
      <c r="D216" s="204">
        <v>0</v>
      </c>
      <c r="E216" s="204">
        <v>0</v>
      </c>
      <c r="F216" s="204">
        <v>0</v>
      </c>
      <c r="G216" s="204">
        <v>0</v>
      </c>
      <c r="H216" s="204">
        <v>0</v>
      </c>
      <c r="I216" s="204">
        <v>0</v>
      </c>
      <c r="J216" s="204">
        <v>0</v>
      </c>
      <c r="K216" s="204">
        <v>0</v>
      </c>
      <c r="L216" s="204">
        <v>0</v>
      </c>
      <c r="M216" s="204">
        <v>0</v>
      </c>
      <c r="N216" s="204">
        <v>0</v>
      </c>
      <c r="O216" s="204">
        <v>0</v>
      </c>
      <c r="P216" s="204">
        <v>0</v>
      </c>
      <c r="Q216" s="204">
        <v>0</v>
      </c>
      <c r="R216" s="204">
        <v>0</v>
      </c>
      <c r="S216" s="239">
        <v>0</v>
      </c>
      <c r="T216" s="319" t="e">
        <v>#DIV/0!</v>
      </c>
      <c r="U216" s="239">
        <v>0</v>
      </c>
      <c r="V216" s="239">
        <v>0</v>
      </c>
      <c r="W216" s="239">
        <v>0</v>
      </c>
      <c r="X216" s="239">
        <v>0</v>
      </c>
      <c r="Y216" s="239">
        <v>0</v>
      </c>
      <c r="Z216" s="239">
        <v>0</v>
      </c>
    </row>
    <row r="217" spans="1:26" x14ac:dyDescent="0.3">
      <c r="A217" s="322" t="s">
        <v>632</v>
      </c>
      <c r="B217" s="204">
        <v>0</v>
      </c>
      <c r="C217" s="204">
        <v>0</v>
      </c>
      <c r="D217" s="204">
        <v>0</v>
      </c>
      <c r="E217" s="204">
        <v>0</v>
      </c>
      <c r="F217" s="204">
        <v>0</v>
      </c>
      <c r="G217" s="204">
        <v>0</v>
      </c>
      <c r="H217" s="204">
        <v>0</v>
      </c>
      <c r="I217" s="204">
        <v>0</v>
      </c>
      <c r="J217" s="204">
        <v>0</v>
      </c>
      <c r="K217" s="204">
        <v>0</v>
      </c>
      <c r="L217" s="204">
        <v>0</v>
      </c>
      <c r="M217" s="204">
        <v>0</v>
      </c>
      <c r="N217" s="204">
        <v>0</v>
      </c>
      <c r="O217" s="204">
        <v>0</v>
      </c>
      <c r="P217" s="204">
        <v>0</v>
      </c>
      <c r="Q217" s="204">
        <v>0</v>
      </c>
      <c r="R217" s="204">
        <v>0</v>
      </c>
      <c r="S217" s="239">
        <v>0</v>
      </c>
      <c r="T217" s="319" t="e">
        <v>#DIV/0!</v>
      </c>
      <c r="U217" s="239">
        <v>0</v>
      </c>
      <c r="V217" s="239">
        <v>0</v>
      </c>
      <c r="W217" s="239">
        <v>0</v>
      </c>
      <c r="X217" s="239">
        <v>0</v>
      </c>
      <c r="Y217" s="239">
        <v>0</v>
      </c>
      <c r="Z217" s="239">
        <v>0</v>
      </c>
    </row>
    <row r="218" spans="1:26" x14ac:dyDescent="0.3">
      <c r="A218" s="314" t="s">
        <v>633</v>
      </c>
      <c r="B218" s="315">
        <v>0</v>
      </c>
      <c r="C218" s="315">
        <v>0</v>
      </c>
      <c r="D218" s="315">
        <v>0</v>
      </c>
      <c r="E218" s="315">
        <v>0</v>
      </c>
      <c r="F218" s="315">
        <v>0</v>
      </c>
      <c r="G218" s="315">
        <v>0</v>
      </c>
      <c r="H218" s="315">
        <v>0</v>
      </c>
      <c r="I218" s="315">
        <v>0</v>
      </c>
      <c r="J218" s="315">
        <v>0</v>
      </c>
      <c r="K218" s="315">
        <v>0</v>
      </c>
      <c r="L218" s="315">
        <v>0</v>
      </c>
      <c r="M218" s="315">
        <v>0</v>
      </c>
      <c r="N218" s="315">
        <v>0</v>
      </c>
      <c r="O218" s="315">
        <v>0</v>
      </c>
      <c r="P218" s="315">
        <v>0</v>
      </c>
      <c r="Q218" s="315">
        <v>0</v>
      </c>
      <c r="R218" s="315">
        <v>0</v>
      </c>
      <c r="S218" s="316">
        <v>0</v>
      </c>
      <c r="T218" s="317" t="e">
        <v>#DIV/0!</v>
      </c>
      <c r="U218" s="316">
        <v>0</v>
      </c>
      <c r="V218" s="316">
        <v>0</v>
      </c>
      <c r="W218" s="316">
        <v>0</v>
      </c>
      <c r="X218" s="316">
        <v>0</v>
      </c>
      <c r="Y218" s="316">
        <v>0</v>
      </c>
      <c r="Z218" s="316">
        <v>0</v>
      </c>
    </row>
    <row r="219" spans="1:26" x14ac:dyDescent="0.3">
      <c r="A219" s="322" t="s">
        <v>634</v>
      </c>
      <c r="B219" s="204">
        <v>0</v>
      </c>
      <c r="C219" s="204">
        <v>0</v>
      </c>
      <c r="D219" s="204">
        <v>0</v>
      </c>
      <c r="E219" s="204">
        <v>0</v>
      </c>
      <c r="F219" s="204">
        <v>0</v>
      </c>
      <c r="G219" s="204">
        <v>0</v>
      </c>
      <c r="H219" s="204">
        <v>0</v>
      </c>
      <c r="I219" s="204">
        <v>0</v>
      </c>
      <c r="J219" s="204">
        <v>0</v>
      </c>
      <c r="K219" s="204">
        <v>0</v>
      </c>
      <c r="L219" s="204">
        <v>0</v>
      </c>
      <c r="M219" s="204">
        <v>0</v>
      </c>
      <c r="N219" s="204">
        <v>0</v>
      </c>
      <c r="O219" s="204">
        <v>0</v>
      </c>
      <c r="P219" s="204">
        <v>0</v>
      </c>
      <c r="Q219" s="204">
        <v>0</v>
      </c>
      <c r="R219" s="204">
        <v>0</v>
      </c>
      <c r="S219" s="239">
        <v>0</v>
      </c>
      <c r="T219" s="319" t="e">
        <v>#DIV/0!</v>
      </c>
      <c r="U219" s="239">
        <v>0</v>
      </c>
      <c r="V219" s="239">
        <v>0</v>
      </c>
      <c r="W219" s="239">
        <v>0</v>
      </c>
      <c r="X219" s="239">
        <v>0</v>
      </c>
      <c r="Y219" s="239">
        <v>0</v>
      </c>
      <c r="Z219" s="239">
        <v>0</v>
      </c>
    </row>
    <row r="220" spans="1:26" x14ac:dyDescent="0.3">
      <c r="A220" s="322" t="s">
        <v>635</v>
      </c>
      <c r="B220" s="204">
        <v>0</v>
      </c>
      <c r="C220" s="204">
        <v>0</v>
      </c>
      <c r="D220" s="204">
        <v>0</v>
      </c>
      <c r="E220" s="204">
        <v>0</v>
      </c>
      <c r="F220" s="204">
        <v>0</v>
      </c>
      <c r="G220" s="204">
        <v>0</v>
      </c>
      <c r="H220" s="204">
        <v>0</v>
      </c>
      <c r="I220" s="204">
        <v>0</v>
      </c>
      <c r="J220" s="204">
        <v>0</v>
      </c>
      <c r="K220" s="204">
        <v>0</v>
      </c>
      <c r="L220" s="204">
        <v>0</v>
      </c>
      <c r="M220" s="204">
        <v>0</v>
      </c>
      <c r="N220" s="204">
        <v>0</v>
      </c>
      <c r="O220" s="204">
        <v>0</v>
      </c>
      <c r="P220" s="204">
        <v>0</v>
      </c>
      <c r="Q220" s="204">
        <v>0</v>
      </c>
      <c r="R220" s="204">
        <v>0</v>
      </c>
      <c r="S220" s="239">
        <v>0</v>
      </c>
      <c r="T220" s="319" t="e">
        <v>#DIV/0!</v>
      </c>
      <c r="U220" s="239">
        <v>0</v>
      </c>
      <c r="V220" s="239">
        <v>0</v>
      </c>
      <c r="W220" s="239">
        <v>0</v>
      </c>
      <c r="X220" s="239">
        <v>0</v>
      </c>
      <c r="Y220" s="239">
        <v>0</v>
      </c>
      <c r="Z220" s="239">
        <v>0</v>
      </c>
    </row>
    <row r="221" spans="1:26" x14ac:dyDescent="0.3">
      <c r="A221" s="322" t="s">
        <v>636</v>
      </c>
      <c r="B221" s="204">
        <v>0</v>
      </c>
      <c r="C221" s="204">
        <v>0</v>
      </c>
      <c r="D221" s="204">
        <v>0</v>
      </c>
      <c r="E221" s="204">
        <v>0</v>
      </c>
      <c r="F221" s="204">
        <v>0</v>
      </c>
      <c r="G221" s="204">
        <v>0</v>
      </c>
      <c r="H221" s="204">
        <v>0</v>
      </c>
      <c r="I221" s="204">
        <v>0</v>
      </c>
      <c r="J221" s="204">
        <v>0</v>
      </c>
      <c r="K221" s="204">
        <v>0</v>
      </c>
      <c r="L221" s="204">
        <v>0</v>
      </c>
      <c r="M221" s="204">
        <v>0</v>
      </c>
      <c r="N221" s="204">
        <v>0</v>
      </c>
      <c r="O221" s="204">
        <v>0</v>
      </c>
      <c r="P221" s="204">
        <v>0</v>
      </c>
      <c r="Q221" s="204">
        <v>0</v>
      </c>
      <c r="R221" s="204">
        <v>0</v>
      </c>
      <c r="S221" s="239">
        <v>0</v>
      </c>
      <c r="T221" s="319" t="e">
        <v>#DIV/0!</v>
      </c>
      <c r="U221" s="239">
        <v>0</v>
      </c>
      <c r="V221" s="239">
        <v>0</v>
      </c>
      <c r="W221" s="239">
        <v>0</v>
      </c>
      <c r="X221" s="239">
        <v>0</v>
      </c>
      <c r="Y221" s="239">
        <v>0</v>
      </c>
      <c r="Z221" s="239">
        <v>0</v>
      </c>
    </row>
    <row r="222" spans="1:26" x14ac:dyDescent="0.3">
      <c r="A222" s="314" t="s">
        <v>637</v>
      </c>
      <c r="B222" s="315">
        <v>0</v>
      </c>
      <c r="C222" s="315">
        <v>0</v>
      </c>
      <c r="D222" s="315">
        <v>0</v>
      </c>
      <c r="E222" s="315">
        <v>0</v>
      </c>
      <c r="F222" s="315">
        <v>0</v>
      </c>
      <c r="G222" s="315">
        <v>0</v>
      </c>
      <c r="H222" s="315">
        <v>0</v>
      </c>
      <c r="I222" s="315">
        <v>0</v>
      </c>
      <c r="J222" s="315">
        <v>0</v>
      </c>
      <c r="K222" s="315">
        <v>0</v>
      </c>
      <c r="L222" s="315">
        <v>0</v>
      </c>
      <c r="M222" s="315">
        <v>0</v>
      </c>
      <c r="N222" s="315">
        <v>0</v>
      </c>
      <c r="O222" s="315">
        <v>0</v>
      </c>
      <c r="P222" s="315">
        <v>0</v>
      </c>
      <c r="Q222" s="315">
        <v>0</v>
      </c>
      <c r="R222" s="315">
        <v>0</v>
      </c>
      <c r="S222" s="316">
        <v>0</v>
      </c>
      <c r="T222" s="317" t="e">
        <v>#DIV/0!</v>
      </c>
      <c r="U222" s="316">
        <v>0</v>
      </c>
      <c r="V222" s="316">
        <v>0</v>
      </c>
      <c r="W222" s="316">
        <v>0</v>
      </c>
      <c r="X222" s="316">
        <v>0</v>
      </c>
      <c r="Y222" s="316">
        <v>0</v>
      </c>
      <c r="Z222" s="316">
        <v>0</v>
      </c>
    </row>
    <row r="223" spans="1:26" x14ac:dyDescent="0.3">
      <c r="A223" s="322" t="s">
        <v>638</v>
      </c>
      <c r="B223" s="204">
        <v>0</v>
      </c>
      <c r="C223" s="204">
        <v>0</v>
      </c>
      <c r="D223" s="204">
        <v>0</v>
      </c>
      <c r="E223" s="204">
        <v>0</v>
      </c>
      <c r="F223" s="204">
        <v>0</v>
      </c>
      <c r="G223" s="204">
        <v>0</v>
      </c>
      <c r="H223" s="204">
        <v>0</v>
      </c>
      <c r="I223" s="204">
        <v>0</v>
      </c>
      <c r="J223" s="204">
        <v>0</v>
      </c>
      <c r="K223" s="204">
        <v>0</v>
      </c>
      <c r="L223" s="204">
        <v>0</v>
      </c>
      <c r="M223" s="204">
        <v>0</v>
      </c>
      <c r="N223" s="204">
        <v>0</v>
      </c>
      <c r="O223" s="204">
        <v>0</v>
      </c>
      <c r="P223" s="204">
        <v>0</v>
      </c>
      <c r="Q223" s="204">
        <v>0</v>
      </c>
      <c r="R223" s="204">
        <v>0</v>
      </c>
      <c r="S223" s="239">
        <v>0</v>
      </c>
      <c r="T223" s="319" t="e">
        <v>#DIV/0!</v>
      </c>
      <c r="U223" s="239">
        <v>0</v>
      </c>
      <c r="V223" s="239">
        <v>0</v>
      </c>
      <c r="W223" s="239">
        <v>0</v>
      </c>
      <c r="X223" s="239">
        <v>0</v>
      </c>
      <c r="Y223" s="239">
        <v>0</v>
      </c>
      <c r="Z223" s="239">
        <v>0</v>
      </c>
    </row>
    <row r="224" spans="1:26" x14ac:dyDescent="0.3">
      <c r="A224" s="322" t="s">
        <v>639</v>
      </c>
      <c r="B224" s="204">
        <v>0</v>
      </c>
      <c r="C224" s="204">
        <v>0</v>
      </c>
      <c r="D224" s="204">
        <v>0</v>
      </c>
      <c r="E224" s="204">
        <v>0</v>
      </c>
      <c r="F224" s="204">
        <v>0</v>
      </c>
      <c r="G224" s="204">
        <v>0</v>
      </c>
      <c r="H224" s="204">
        <v>0</v>
      </c>
      <c r="I224" s="204">
        <v>0</v>
      </c>
      <c r="J224" s="204">
        <v>0</v>
      </c>
      <c r="K224" s="204">
        <v>0</v>
      </c>
      <c r="L224" s="204">
        <v>0</v>
      </c>
      <c r="M224" s="204">
        <v>0</v>
      </c>
      <c r="N224" s="204">
        <v>0</v>
      </c>
      <c r="O224" s="204">
        <v>0</v>
      </c>
      <c r="P224" s="204">
        <v>0</v>
      </c>
      <c r="Q224" s="204">
        <v>0</v>
      </c>
      <c r="R224" s="204">
        <v>0</v>
      </c>
      <c r="S224" s="239">
        <v>0</v>
      </c>
      <c r="T224" s="319" t="e">
        <v>#DIV/0!</v>
      </c>
      <c r="U224" s="239">
        <v>0</v>
      </c>
      <c r="V224" s="239">
        <v>0</v>
      </c>
      <c r="W224" s="239">
        <v>0</v>
      </c>
      <c r="X224" s="239">
        <v>0</v>
      </c>
      <c r="Y224" s="239">
        <v>0</v>
      </c>
      <c r="Z224" s="239">
        <v>0</v>
      </c>
    </row>
    <row r="225" spans="1:26" x14ac:dyDescent="0.3">
      <c r="A225" s="322" t="s">
        <v>640</v>
      </c>
      <c r="B225" s="204">
        <v>0</v>
      </c>
      <c r="C225" s="204">
        <v>0</v>
      </c>
      <c r="D225" s="204">
        <v>0</v>
      </c>
      <c r="E225" s="204">
        <v>0</v>
      </c>
      <c r="F225" s="204">
        <v>0</v>
      </c>
      <c r="G225" s="204">
        <v>0</v>
      </c>
      <c r="H225" s="204">
        <v>0</v>
      </c>
      <c r="I225" s="204">
        <v>0</v>
      </c>
      <c r="J225" s="204">
        <v>0</v>
      </c>
      <c r="K225" s="204">
        <v>0</v>
      </c>
      <c r="L225" s="204">
        <v>0</v>
      </c>
      <c r="M225" s="204">
        <v>0</v>
      </c>
      <c r="N225" s="204">
        <v>0</v>
      </c>
      <c r="O225" s="204">
        <v>0</v>
      </c>
      <c r="P225" s="204">
        <v>0</v>
      </c>
      <c r="Q225" s="204">
        <v>0</v>
      </c>
      <c r="R225" s="204">
        <v>0</v>
      </c>
      <c r="S225" s="239">
        <v>0</v>
      </c>
      <c r="T225" s="319" t="e">
        <v>#DIV/0!</v>
      </c>
      <c r="U225" s="239">
        <v>0</v>
      </c>
      <c r="V225" s="239">
        <v>0</v>
      </c>
      <c r="W225" s="239">
        <v>0</v>
      </c>
      <c r="X225" s="239">
        <v>0</v>
      </c>
      <c r="Y225" s="239">
        <v>0</v>
      </c>
      <c r="Z225" s="239">
        <v>0</v>
      </c>
    </row>
    <row r="226" spans="1:26" x14ac:dyDescent="0.3">
      <c r="A226" s="322" t="s">
        <v>641</v>
      </c>
      <c r="B226" s="204">
        <v>0</v>
      </c>
      <c r="C226" s="204">
        <v>0</v>
      </c>
      <c r="D226" s="204">
        <v>0</v>
      </c>
      <c r="E226" s="204">
        <v>0</v>
      </c>
      <c r="F226" s="204">
        <v>0</v>
      </c>
      <c r="G226" s="204">
        <v>0</v>
      </c>
      <c r="H226" s="204">
        <v>0</v>
      </c>
      <c r="I226" s="204">
        <v>0</v>
      </c>
      <c r="J226" s="204">
        <v>0</v>
      </c>
      <c r="K226" s="204">
        <v>0</v>
      </c>
      <c r="L226" s="204">
        <v>0</v>
      </c>
      <c r="M226" s="204">
        <v>0</v>
      </c>
      <c r="N226" s="204">
        <v>0</v>
      </c>
      <c r="O226" s="204">
        <v>0</v>
      </c>
      <c r="P226" s="204">
        <v>0</v>
      </c>
      <c r="Q226" s="204">
        <v>0</v>
      </c>
      <c r="R226" s="204">
        <v>0</v>
      </c>
      <c r="S226" s="239">
        <v>0</v>
      </c>
      <c r="T226" s="319" t="e">
        <v>#DIV/0!</v>
      </c>
      <c r="U226" s="239">
        <v>0</v>
      </c>
      <c r="V226" s="239">
        <v>0</v>
      </c>
      <c r="W226" s="239">
        <v>0</v>
      </c>
      <c r="X226" s="239">
        <v>0</v>
      </c>
      <c r="Y226" s="239">
        <v>0</v>
      </c>
      <c r="Z226" s="239">
        <v>0</v>
      </c>
    </row>
    <row r="227" spans="1:26" x14ac:dyDescent="0.3">
      <c r="A227" s="322" t="s">
        <v>642</v>
      </c>
      <c r="B227" s="204">
        <v>0</v>
      </c>
      <c r="C227" s="204">
        <v>0</v>
      </c>
      <c r="D227" s="204">
        <v>0</v>
      </c>
      <c r="E227" s="204">
        <v>0</v>
      </c>
      <c r="F227" s="204">
        <v>0</v>
      </c>
      <c r="G227" s="204">
        <v>0</v>
      </c>
      <c r="H227" s="204">
        <v>0</v>
      </c>
      <c r="I227" s="204">
        <v>0</v>
      </c>
      <c r="J227" s="204">
        <v>0</v>
      </c>
      <c r="K227" s="204">
        <v>0</v>
      </c>
      <c r="L227" s="204">
        <v>0</v>
      </c>
      <c r="M227" s="204">
        <v>0</v>
      </c>
      <c r="N227" s="204">
        <v>0</v>
      </c>
      <c r="O227" s="204">
        <v>0</v>
      </c>
      <c r="P227" s="204">
        <v>0</v>
      </c>
      <c r="Q227" s="204">
        <v>0</v>
      </c>
      <c r="R227" s="204">
        <v>0</v>
      </c>
      <c r="S227" s="239">
        <v>0</v>
      </c>
      <c r="T227" s="319" t="e">
        <v>#DIV/0!</v>
      </c>
      <c r="U227" s="239">
        <v>0</v>
      </c>
      <c r="V227" s="239">
        <v>0</v>
      </c>
      <c r="W227" s="239">
        <v>0</v>
      </c>
      <c r="X227" s="239">
        <v>0</v>
      </c>
      <c r="Y227" s="239">
        <v>0</v>
      </c>
      <c r="Z227" s="239">
        <v>0</v>
      </c>
    </row>
    <row r="228" spans="1:26" x14ac:dyDescent="0.3">
      <c r="A228" s="322" t="s">
        <v>643</v>
      </c>
      <c r="B228" s="204">
        <v>0</v>
      </c>
      <c r="C228" s="204">
        <v>0</v>
      </c>
      <c r="D228" s="204">
        <v>0</v>
      </c>
      <c r="E228" s="204">
        <v>0</v>
      </c>
      <c r="F228" s="204">
        <v>0</v>
      </c>
      <c r="G228" s="204">
        <v>0</v>
      </c>
      <c r="H228" s="204">
        <v>0</v>
      </c>
      <c r="I228" s="204">
        <v>0</v>
      </c>
      <c r="J228" s="204">
        <v>0</v>
      </c>
      <c r="K228" s="204">
        <v>0</v>
      </c>
      <c r="L228" s="204">
        <v>0</v>
      </c>
      <c r="M228" s="204">
        <v>0</v>
      </c>
      <c r="N228" s="204">
        <v>0</v>
      </c>
      <c r="O228" s="204">
        <v>0</v>
      </c>
      <c r="P228" s="204">
        <v>0</v>
      </c>
      <c r="Q228" s="204">
        <v>0</v>
      </c>
      <c r="R228" s="204">
        <v>0</v>
      </c>
      <c r="S228" s="239">
        <v>0</v>
      </c>
      <c r="T228" s="319" t="e">
        <v>#DIV/0!</v>
      </c>
      <c r="U228" s="239">
        <v>0</v>
      </c>
      <c r="V228" s="239">
        <v>0</v>
      </c>
      <c r="W228" s="239">
        <v>0</v>
      </c>
      <c r="X228" s="239">
        <v>0</v>
      </c>
      <c r="Y228" s="239">
        <v>0</v>
      </c>
      <c r="Z228" s="239">
        <v>0</v>
      </c>
    </row>
    <row r="229" spans="1:26" x14ac:dyDescent="0.3">
      <c r="A229" s="322" t="s">
        <v>644</v>
      </c>
      <c r="B229" s="204">
        <v>0</v>
      </c>
      <c r="C229" s="204">
        <v>0</v>
      </c>
      <c r="D229" s="204">
        <v>0</v>
      </c>
      <c r="E229" s="204">
        <v>0</v>
      </c>
      <c r="F229" s="204">
        <v>0</v>
      </c>
      <c r="G229" s="204">
        <v>0</v>
      </c>
      <c r="H229" s="204">
        <v>0</v>
      </c>
      <c r="I229" s="204">
        <v>0</v>
      </c>
      <c r="J229" s="204">
        <v>0</v>
      </c>
      <c r="K229" s="204">
        <v>0</v>
      </c>
      <c r="L229" s="204">
        <v>0</v>
      </c>
      <c r="M229" s="204">
        <v>0</v>
      </c>
      <c r="N229" s="204">
        <v>0</v>
      </c>
      <c r="O229" s="204">
        <v>0</v>
      </c>
      <c r="P229" s="204">
        <v>0</v>
      </c>
      <c r="Q229" s="204">
        <v>0</v>
      </c>
      <c r="R229" s="204">
        <v>0</v>
      </c>
      <c r="S229" s="239">
        <v>0</v>
      </c>
      <c r="T229" s="319" t="e">
        <v>#DIV/0!</v>
      </c>
      <c r="U229" s="239">
        <v>0</v>
      </c>
      <c r="V229" s="239">
        <v>0</v>
      </c>
      <c r="W229" s="239">
        <v>0</v>
      </c>
      <c r="X229" s="239">
        <v>0</v>
      </c>
      <c r="Y229" s="239">
        <v>0</v>
      </c>
      <c r="Z229" s="239">
        <v>0</v>
      </c>
    </row>
    <row r="230" spans="1:26" s="321" customFormat="1" x14ac:dyDescent="0.3">
      <c r="A230" s="314" t="s">
        <v>645</v>
      </c>
      <c r="B230" s="320">
        <v>0</v>
      </c>
      <c r="C230" s="320">
        <v>0</v>
      </c>
      <c r="D230" s="320">
        <v>0</v>
      </c>
      <c r="E230" s="320">
        <v>0</v>
      </c>
      <c r="F230" s="320">
        <v>0</v>
      </c>
      <c r="G230" s="320">
        <v>0</v>
      </c>
      <c r="H230" s="320">
        <v>0</v>
      </c>
      <c r="I230" s="320">
        <v>0</v>
      </c>
      <c r="J230" s="320">
        <v>0</v>
      </c>
      <c r="K230" s="320">
        <v>0</v>
      </c>
      <c r="L230" s="320">
        <v>0</v>
      </c>
      <c r="M230" s="320">
        <v>0</v>
      </c>
      <c r="N230" s="320">
        <v>0</v>
      </c>
      <c r="O230" s="320">
        <v>0</v>
      </c>
      <c r="P230" s="320">
        <v>0</v>
      </c>
      <c r="Q230" s="320">
        <v>0</v>
      </c>
      <c r="R230" s="320">
        <v>0</v>
      </c>
      <c r="S230" s="316">
        <v>0</v>
      </c>
      <c r="T230" s="317" t="e">
        <v>#DIV/0!</v>
      </c>
      <c r="U230" s="316">
        <v>0</v>
      </c>
      <c r="V230" s="316">
        <v>0</v>
      </c>
      <c r="W230" s="316">
        <v>0</v>
      </c>
      <c r="X230" s="316">
        <v>0</v>
      </c>
      <c r="Y230" s="316">
        <v>0</v>
      </c>
      <c r="Z230" s="316">
        <v>0</v>
      </c>
    </row>
    <row r="231" spans="1:26" s="321" customFormat="1" x14ac:dyDescent="0.3">
      <c r="A231" s="314" t="s">
        <v>646</v>
      </c>
      <c r="B231" s="320">
        <v>0</v>
      </c>
      <c r="C231" s="320">
        <v>0</v>
      </c>
      <c r="D231" s="320">
        <v>0</v>
      </c>
      <c r="E231" s="320">
        <v>0</v>
      </c>
      <c r="F231" s="320">
        <v>0</v>
      </c>
      <c r="G231" s="320">
        <v>0</v>
      </c>
      <c r="H231" s="320">
        <v>0</v>
      </c>
      <c r="I231" s="320">
        <v>0</v>
      </c>
      <c r="J231" s="320">
        <v>0</v>
      </c>
      <c r="K231" s="320">
        <v>0</v>
      </c>
      <c r="L231" s="320">
        <v>0</v>
      </c>
      <c r="M231" s="320">
        <v>0</v>
      </c>
      <c r="N231" s="320">
        <v>0</v>
      </c>
      <c r="O231" s="320">
        <v>0</v>
      </c>
      <c r="P231" s="320">
        <v>0</v>
      </c>
      <c r="Q231" s="320">
        <v>0</v>
      </c>
      <c r="R231" s="320">
        <v>0</v>
      </c>
      <c r="S231" s="316">
        <v>0</v>
      </c>
      <c r="T231" s="317" t="e">
        <v>#DIV/0!</v>
      </c>
      <c r="U231" s="316">
        <v>0</v>
      </c>
      <c r="V231" s="316">
        <v>0</v>
      </c>
      <c r="W231" s="316">
        <v>0</v>
      </c>
      <c r="X231" s="316">
        <v>0</v>
      </c>
      <c r="Y231" s="316">
        <v>0</v>
      </c>
      <c r="Z231" s="316">
        <v>0</v>
      </c>
    </row>
    <row r="232" spans="1:26" s="321" customFormat="1" x14ac:dyDescent="0.3">
      <c r="A232" s="314" t="s">
        <v>647</v>
      </c>
      <c r="B232" s="320">
        <v>0</v>
      </c>
      <c r="C232" s="320">
        <v>0</v>
      </c>
      <c r="D232" s="320">
        <v>0</v>
      </c>
      <c r="E232" s="320">
        <v>0</v>
      </c>
      <c r="F232" s="320">
        <v>0</v>
      </c>
      <c r="G232" s="320">
        <v>0</v>
      </c>
      <c r="H232" s="320">
        <v>0</v>
      </c>
      <c r="I232" s="320">
        <v>0</v>
      </c>
      <c r="J232" s="320">
        <v>0</v>
      </c>
      <c r="K232" s="320">
        <v>0</v>
      </c>
      <c r="L232" s="320">
        <v>0</v>
      </c>
      <c r="M232" s="320">
        <v>0</v>
      </c>
      <c r="N232" s="320">
        <v>0</v>
      </c>
      <c r="O232" s="320">
        <v>0</v>
      </c>
      <c r="P232" s="320">
        <v>0</v>
      </c>
      <c r="Q232" s="320">
        <v>0</v>
      </c>
      <c r="R232" s="320">
        <v>0</v>
      </c>
      <c r="S232" s="316">
        <v>0</v>
      </c>
      <c r="T232" s="317" t="e">
        <v>#DIV/0!</v>
      </c>
      <c r="U232" s="316">
        <v>0</v>
      </c>
      <c r="V232" s="316">
        <v>0</v>
      </c>
      <c r="W232" s="316">
        <v>0</v>
      </c>
      <c r="X232" s="316">
        <v>0</v>
      </c>
      <c r="Y232" s="316">
        <v>0</v>
      </c>
      <c r="Z232" s="316">
        <v>0</v>
      </c>
    </row>
    <row r="233" spans="1:26" s="321" customFormat="1" x14ac:dyDescent="0.3">
      <c r="A233" s="314" t="s">
        <v>648</v>
      </c>
      <c r="B233" s="320">
        <v>0</v>
      </c>
      <c r="C233" s="320">
        <v>0</v>
      </c>
      <c r="D233" s="320">
        <v>0</v>
      </c>
      <c r="E233" s="320">
        <v>0</v>
      </c>
      <c r="F233" s="320">
        <v>0</v>
      </c>
      <c r="G233" s="320">
        <v>0</v>
      </c>
      <c r="H233" s="320">
        <v>0</v>
      </c>
      <c r="I233" s="320">
        <v>0</v>
      </c>
      <c r="J233" s="320">
        <v>0</v>
      </c>
      <c r="K233" s="320">
        <v>0</v>
      </c>
      <c r="L233" s="320">
        <v>0</v>
      </c>
      <c r="M233" s="320">
        <v>0</v>
      </c>
      <c r="N233" s="320">
        <v>0</v>
      </c>
      <c r="O233" s="320">
        <v>0</v>
      </c>
      <c r="P233" s="320">
        <v>0</v>
      </c>
      <c r="Q233" s="320">
        <v>0</v>
      </c>
      <c r="R233" s="320">
        <v>0</v>
      </c>
      <c r="S233" s="316">
        <v>0</v>
      </c>
      <c r="T233" s="317" t="e">
        <v>#DIV/0!</v>
      </c>
      <c r="U233" s="316">
        <v>0</v>
      </c>
      <c r="V233" s="316">
        <v>0</v>
      </c>
      <c r="W233" s="316">
        <v>0</v>
      </c>
      <c r="X233" s="316">
        <v>0</v>
      </c>
      <c r="Y233" s="316">
        <v>0</v>
      </c>
      <c r="Z233" s="316">
        <v>0</v>
      </c>
    </row>
    <row r="234" spans="1:26" x14ac:dyDescent="0.3">
      <c r="A234" s="314" t="s">
        <v>649</v>
      </c>
      <c r="B234" s="315">
        <v>0</v>
      </c>
      <c r="C234" s="315">
        <v>0</v>
      </c>
      <c r="D234" s="315">
        <v>0</v>
      </c>
      <c r="E234" s="315">
        <v>0</v>
      </c>
      <c r="F234" s="315">
        <v>0</v>
      </c>
      <c r="G234" s="315">
        <v>0</v>
      </c>
      <c r="H234" s="315">
        <v>0</v>
      </c>
      <c r="I234" s="315">
        <v>0</v>
      </c>
      <c r="J234" s="315">
        <v>0</v>
      </c>
      <c r="K234" s="315">
        <v>0</v>
      </c>
      <c r="L234" s="315">
        <v>0</v>
      </c>
      <c r="M234" s="315">
        <v>0</v>
      </c>
      <c r="N234" s="315">
        <v>0</v>
      </c>
      <c r="O234" s="315">
        <v>0</v>
      </c>
      <c r="P234" s="315">
        <v>0</v>
      </c>
      <c r="Q234" s="315">
        <v>0</v>
      </c>
      <c r="R234" s="315">
        <v>0</v>
      </c>
      <c r="S234" s="316">
        <v>0</v>
      </c>
      <c r="T234" s="317" t="e">
        <v>#DIV/0!</v>
      </c>
      <c r="U234" s="316">
        <v>0</v>
      </c>
      <c r="V234" s="316">
        <v>0</v>
      </c>
      <c r="W234" s="316">
        <v>0</v>
      </c>
      <c r="X234" s="316">
        <v>0</v>
      </c>
      <c r="Y234" s="316">
        <v>0</v>
      </c>
      <c r="Z234" s="316">
        <v>0</v>
      </c>
    </row>
    <row r="235" spans="1:26" x14ac:dyDescent="0.3">
      <c r="A235" s="322" t="s">
        <v>650</v>
      </c>
      <c r="B235" s="323">
        <v>0</v>
      </c>
      <c r="C235" s="323">
        <v>0</v>
      </c>
      <c r="D235" s="323">
        <v>0</v>
      </c>
      <c r="E235" s="323">
        <v>0</v>
      </c>
      <c r="F235" s="323">
        <v>0</v>
      </c>
      <c r="G235" s="323">
        <v>0</v>
      </c>
      <c r="H235" s="323">
        <v>0</v>
      </c>
      <c r="I235" s="323">
        <v>0</v>
      </c>
      <c r="J235" s="323">
        <v>0</v>
      </c>
      <c r="K235" s="323">
        <v>0</v>
      </c>
      <c r="L235" s="323">
        <v>0</v>
      </c>
      <c r="M235" s="323">
        <v>0</v>
      </c>
      <c r="N235" s="323">
        <v>0</v>
      </c>
      <c r="O235" s="323">
        <v>0</v>
      </c>
      <c r="P235" s="323">
        <v>0</v>
      </c>
      <c r="Q235" s="323">
        <v>0</v>
      </c>
      <c r="R235" s="323">
        <v>0</v>
      </c>
      <c r="S235" s="239">
        <v>0</v>
      </c>
      <c r="T235" s="319" t="e">
        <v>#DIV/0!</v>
      </c>
      <c r="U235" s="239">
        <v>0</v>
      </c>
      <c r="V235" s="239">
        <v>0</v>
      </c>
      <c r="W235" s="239">
        <v>0</v>
      </c>
      <c r="X235" s="239">
        <v>0</v>
      </c>
      <c r="Y235" s="239">
        <v>0</v>
      </c>
      <c r="Z235" s="239">
        <v>0</v>
      </c>
    </row>
    <row r="236" spans="1:26" x14ac:dyDescent="0.3">
      <c r="A236" s="324" t="s">
        <v>651</v>
      </c>
      <c r="B236" s="323">
        <v>0</v>
      </c>
      <c r="C236" s="323">
        <v>0</v>
      </c>
      <c r="D236" s="323">
        <v>0</v>
      </c>
      <c r="E236" s="323">
        <v>0</v>
      </c>
      <c r="F236" s="323">
        <v>0</v>
      </c>
      <c r="G236" s="323">
        <v>0</v>
      </c>
      <c r="H236" s="323">
        <v>0</v>
      </c>
      <c r="I236" s="323">
        <v>0</v>
      </c>
      <c r="J236" s="323">
        <v>0</v>
      </c>
      <c r="K236" s="323">
        <v>0</v>
      </c>
      <c r="L236" s="323">
        <v>0</v>
      </c>
      <c r="M236" s="323">
        <v>0</v>
      </c>
      <c r="N236" s="323">
        <v>0</v>
      </c>
      <c r="O236" s="323">
        <v>0</v>
      </c>
      <c r="P236" s="323">
        <v>0</v>
      </c>
      <c r="Q236" s="323">
        <v>0</v>
      </c>
      <c r="R236" s="323">
        <v>0</v>
      </c>
      <c r="S236" s="239">
        <v>0</v>
      </c>
      <c r="T236" s="319" t="e">
        <v>#DIV/0!</v>
      </c>
      <c r="U236" s="239">
        <v>0</v>
      </c>
      <c r="V236" s="239">
        <v>0</v>
      </c>
      <c r="W236" s="239">
        <v>0</v>
      </c>
      <c r="X236" s="239">
        <v>0</v>
      </c>
      <c r="Y236" s="239">
        <v>0</v>
      </c>
      <c r="Z236" s="239">
        <v>0</v>
      </c>
    </row>
    <row r="237" spans="1:26" x14ac:dyDescent="0.3">
      <c r="A237" s="325" t="s">
        <v>652</v>
      </c>
      <c r="B237" s="204">
        <v>0</v>
      </c>
      <c r="C237" s="204">
        <v>0</v>
      </c>
      <c r="D237" s="204">
        <v>0</v>
      </c>
      <c r="E237" s="204">
        <v>0</v>
      </c>
      <c r="F237" s="204">
        <v>0</v>
      </c>
      <c r="G237" s="204">
        <v>0</v>
      </c>
      <c r="H237" s="204">
        <v>0</v>
      </c>
      <c r="I237" s="204">
        <v>0</v>
      </c>
      <c r="J237" s="204">
        <v>0</v>
      </c>
      <c r="K237" s="204">
        <v>0</v>
      </c>
      <c r="L237" s="204">
        <v>0</v>
      </c>
      <c r="M237" s="204">
        <v>0</v>
      </c>
      <c r="N237" s="204">
        <v>0</v>
      </c>
      <c r="O237" s="204">
        <v>0</v>
      </c>
      <c r="P237" s="204">
        <v>0</v>
      </c>
      <c r="Q237" s="204">
        <v>0</v>
      </c>
      <c r="R237" s="204">
        <v>0</v>
      </c>
      <c r="S237" s="239">
        <v>0</v>
      </c>
      <c r="T237" s="319" t="e">
        <v>#DIV/0!</v>
      </c>
      <c r="U237" s="239">
        <v>0</v>
      </c>
      <c r="V237" s="239">
        <v>0</v>
      </c>
      <c r="W237" s="239">
        <v>0</v>
      </c>
      <c r="X237" s="239">
        <v>0</v>
      </c>
      <c r="Y237" s="239">
        <v>0</v>
      </c>
      <c r="Z237" s="239">
        <v>0</v>
      </c>
    </row>
    <row r="238" spans="1:26" x14ac:dyDescent="0.3">
      <c r="A238" s="325" t="s">
        <v>653</v>
      </c>
      <c r="B238" s="204">
        <v>0</v>
      </c>
      <c r="C238" s="204">
        <v>0</v>
      </c>
      <c r="D238" s="204">
        <v>0</v>
      </c>
      <c r="E238" s="204">
        <v>0</v>
      </c>
      <c r="F238" s="204">
        <v>0</v>
      </c>
      <c r="G238" s="204">
        <v>0</v>
      </c>
      <c r="H238" s="204">
        <v>0</v>
      </c>
      <c r="I238" s="204">
        <v>0</v>
      </c>
      <c r="J238" s="204">
        <v>0</v>
      </c>
      <c r="K238" s="204">
        <v>0</v>
      </c>
      <c r="L238" s="204">
        <v>0</v>
      </c>
      <c r="M238" s="204">
        <v>0</v>
      </c>
      <c r="N238" s="204">
        <v>0</v>
      </c>
      <c r="O238" s="204">
        <v>0</v>
      </c>
      <c r="P238" s="204">
        <v>0</v>
      </c>
      <c r="Q238" s="204">
        <v>0</v>
      </c>
      <c r="R238" s="204">
        <v>0</v>
      </c>
      <c r="S238" s="239">
        <v>0</v>
      </c>
      <c r="T238" s="319" t="e">
        <v>#DIV/0!</v>
      </c>
      <c r="U238" s="239">
        <v>0</v>
      </c>
      <c r="V238" s="239">
        <v>0</v>
      </c>
      <c r="W238" s="239">
        <v>0</v>
      </c>
      <c r="X238" s="239">
        <v>0</v>
      </c>
      <c r="Y238" s="239">
        <v>0</v>
      </c>
      <c r="Z238" s="239">
        <v>0</v>
      </c>
    </row>
    <row r="239" spans="1:26" x14ac:dyDescent="0.3">
      <c r="A239" s="324" t="s">
        <v>654</v>
      </c>
      <c r="B239" s="204">
        <v>0</v>
      </c>
      <c r="C239" s="204">
        <v>0</v>
      </c>
      <c r="D239" s="204">
        <v>0</v>
      </c>
      <c r="E239" s="204">
        <v>0</v>
      </c>
      <c r="F239" s="204">
        <v>0</v>
      </c>
      <c r="G239" s="204">
        <v>0</v>
      </c>
      <c r="H239" s="204">
        <v>0</v>
      </c>
      <c r="I239" s="204">
        <v>0</v>
      </c>
      <c r="J239" s="204">
        <v>0</v>
      </c>
      <c r="K239" s="204">
        <v>0</v>
      </c>
      <c r="L239" s="204">
        <v>0</v>
      </c>
      <c r="M239" s="204">
        <v>0</v>
      </c>
      <c r="N239" s="204">
        <v>0</v>
      </c>
      <c r="O239" s="204">
        <v>0</v>
      </c>
      <c r="P239" s="204">
        <v>0</v>
      </c>
      <c r="Q239" s="204">
        <v>0</v>
      </c>
      <c r="R239" s="204">
        <v>0</v>
      </c>
      <c r="S239" s="239">
        <v>0</v>
      </c>
      <c r="T239" s="319" t="e">
        <v>#DIV/0!</v>
      </c>
      <c r="U239" s="239">
        <v>0</v>
      </c>
      <c r="V239" s="239">
        <v>0</v>
      </c>
      <c r="W239" s="239">
        <v>0</v>
      </c>
      <c r="X239" s="239">
        <v>0</v>
      </c>
      <c r="Y239" s="239">
        <v>0</v>
      </c>
      <c r="Z239" s="239">
        <v>0</v>
      </c>
    </row>
    <row r="240" spans="1:26" x14ac:dyDescent="0.3">
      <c r="A240" s="324" t="s">
        <v>655</v>
      </c>
      <c r="B240" s="204">
        <v>0</v>
      </c>
      <c r="C240" s="204">
        <v>0</v>
      </c>
      <c r="D240" s="204">
        <v>0</v>
      </c>
      <c r="E240" s="204">
        <v>0</v>
      </c>
      <c r="F240" s="204">
        <v>0</v>
      </c>
      <c r="G240" s="204">
        <v>0</v>
      </c>
      <c r="H240" s="204">
        <v>0</v>
      </c>
      <c r="I240" s="204">
        <v>0</v>
      </c>
      <c r="J240" s="204">
        <v>0</v>
      </c>
      <c r="K240" s="204">
        <v>0</v>
      </c>
      <c r="L240" s="204">
        <v>0</v>
      </c>
      <c r="M240" s="204">
        <v>0</v>
      </c>
      <c r="N240" s="204">
        <v>0</v>
      </c>
      <c r="O240" s="204">
        <v>0</v>
      </c>
      <c r="P240" s="204">
        <v>0</v>
      </c>
      <c r="Q240" s="204">
        <v>0</v>
      </c>
      <c r="R240" s="204">
        <v>0</v>
      </c>
      <c r="S240" s="239">
        <v>0</v>
      </c>
      <c r="T240" s="319" t="e">
        <v>#DIV/0!</v>
      </c>
      <c r="U240" s="239">
        <v>0</v>
      </c>
      <c r="V240" s="239">
        <v>0</v>
      </c>
      <c r="W240" s="239">
        <v>0</v>
      </c>
      <c r="X240" s="239">
        <v>0</v>
      </c>
      <c r="Y240" s="239">
        <v>0</v>
      </c>
      <c r="Z240" s="239">
        <v>0</v>
      </c>
    </row>
    <row r="241" spans="1:26" x14ac:dyDescent="0.3">
      <c r="A241" s="324" t="s">
        <v>656</v>
      </c>
      <c r="B241" s="204">
        <v>0</v>
      </c>
      <c r="C241" s="204">
        <v>0</v>
      </c>
      <c r="D241" s="204">
        <v>0</v>
      </c>
      <c r="E241" s="204">
        <v>0</v>
      </c>
      <c r="F241" s="204">
        <v>0</v>
      </c>
      <c r="G241" s="204">
        <v>0</v>
      </c>
      <c r="H241" s="204">
        <v>0</v>
      </c>
      <c r="I241" s="204">
        <v>0</v>
      </c>
      <c r="J241" s="204">
        <v>0</v>
      </c>
      <c r="K241" s="204">
        <v>0</v>
      </c>
      <c r="L241" s="204">
        <v>0</v>
      </c>
      <c r="M241" s="204">
        <v>0</v>
      </c>
      <c r="N241" s="204">
        <v>0</v>
      </c>
      <c r="O241" s="204">
        <v>0</v>
      </c>
      <c r="P241" s="204">
        <v>0</v>
      </c>
      <c r="Q241" s="204">
        <v>0</v>
      </c>
      <c r="R241" s="204">
        <v>0</v>
      </c>
      <c r="S241" s="239">
        <v>0</v>
      </c>
      <c r="T241" s="319" t="e">
        <v>#DIV/0!</v>
      </c>
      <c r="U241" s="239">
        <v>0</v>
      </c>
      <c r="V241" s="239">
        <v>0</v>
      </c>
      <c r="W241" s="239">
        <v>0</v>
      </c>
      <c r="X241" s="239">
        <v>0</v>
      </c>
      <c r="Y241" s="239">
        <v>0</v>
      </c>
      <c r="Z241" s="239">
        <v>0</v>
      </c>
    </row>
    <row r="242" spans="1:26" x14ac:dyDescent="0.3">
      <c r="A242" s="322" t="s">
        <v>657</v>
      </c>
      <c r="B242" s="204">
        <v>0</v>
      </c>
      <c r="C242" s="204">
        <v>0</v>
      </c>
      <c r="D242" s="204">
        <v>0</v>
      </c>
      <c r="E242" s="204">
        <v>0</v>
      </c>
      <c r="F242" s="204">
        <v>0</v>
      </c>
      <c r="G242" s="204">
        <v>0</v>
      </c>
      <c r="H242" s="204">
        <v>0</v>
      </c>
      <c r="I242" s="204">
        <v>0</v>
      </c>
      <c r="J242" s="204">
        <v>0</v>
      </c>
      <c r="K242" s="204">
        <v>0</v>
      </c>
      <c r="L242" s="204">
        <v>0</v>
      </c>
      <c r="M242" s="204">
        <v>0</v>
      </c>
      <c r="N242" s="204">
        <v>0</v>
      </c>
      <c r="O242" s="204">
        <v>0</v>
      </c>
      <c r="P242" s="204">
        <v>0</v>
      </c>
      <c r="Q242" s="204">
        <v>0</v>
      </c>
      <c r="R242" s="204">
        <v>0</v>
      </c>
      <c r="S242" s="239">
        <v>0</v>
      </c>
      <c r="T242" s="319" t="e">
        <v>#DIV/0!</v>
      </c>
      <c r="U242" s="239">
        <v>0</v>
      </c>
      <c r="V242" s="239">
        <v>0</v>
      </c>
      <c r="W242" s="239">
        <v>0</v>
      </c>
      <c r="X242" s="239">
        <v>0</v>
      </c>
      <c r="Y242" s="239">
        <v>0</v>
      </c>
      <c r="Z242" s="239">
        <v>0</v>
      </c>
    </row>
    <row r="243" spans="1:26" x14ac:dyDescent="0.3">
      <c r="A243" s="322" t="s">
        <v>658</v>
      </c>
      <c r="B243" s="204">
        <v>0</v>
      </c>
      <c r="C243" s="204">
        <v>0</v>
      </c>
      <c r="D243" s="204">
        <v>0</v>
      </c>
      <c r="E243" s="204">
        <v>0</v>
      </c>
      <c r="F243" s="204">
        <v>0</v>
      </c>
      <c r="G243" s="204">
        <v>0</v>
      </c>
      <c r="H243" s="204">
        <v>0</v>
      </c>
      <c r="I243" s="204">
        <v>0</v>
      </c>
      <c r="J243" s="204">
        <v>0</v>
      </c>
      <c r="K243" s="204">
        <v>0</v>
      </c>
      <c r="L243" s="204">
        <v>0</v>
      </c>
      <c r="M243" s="204">
        <v>0</v>
      </c>
      <c r="N243" s="204">
        <v>0</v>
      </c>
      <c r="O243" s="204">
        <v>0</v>
      </c>
      <c r="P243" s="204">
        <v>0</v>
      </c>
      <c r="Q243" s="204">
        <v>0</v>
      </c>
      <c r="R243" s="204">
        <v>0</v>
      </c>
      <c r="S243" s="239">
        <v>0</v>
      </c>
      <c r="T243" s="319" t="e">
        <v>#DIV/0!</v>
      </c>
      <c r="U243" s="239">
        <v>0</v>
      </c>
      <c r="V243" s="239">
        <v>0</v>
      </c>
      <c r="W243" s="239">
        <v>0</v>
      </c>
      <c r="X243" s="239">
        <v>0</v>
      </c>
      <c r="Y243" s="239">
        <v>0</v>
      </c>
      <c r="Z243" s="239">
        <v>0</v>
      </c>
    </row>
    <row r="244" spans="1:26" x14ac:dyDescent="0.3">
      <c r="A244" s="322" t="s">
        <v>659</v>
      </c>
      <c r="B244" s="204">
        <v>0</v>
      </c>
      <c r="C244" s="204">
        <v>0</v>
      </c>
      <c r="D244" s="204">
        <v>0</v>
      </c>
      <c r="E244" s="204">
        <v>0</v>
      </c>
      <c r="F244" s="204">
        <v>0</v>
      </c>
      <c r="G244" s="204">
        <v>0</v>
      </c>
      <c r="H244" s="204">
        <v>0</v>
      </c>
      <c r="I244" s="204">
        <v>0</v>
      </c>
      <c r="J244" s="204">
        <v>0</v>
      </c>
      <c r="K244" s="204">
        <v>0</v>
      </c>
      <c r="L244" s="204">
        <v>0</v>
      </c>
      <c r="M244" s="204">
        <v>0</v>
      </c>
      <c r="N244" s="204">
        <v>0</v>
      </c>
      <c r="O244" s="204">
        <v>0</v>
      </c>
      <c r="P244" s="204">
        <v>0</v>
      </c>
      <c r="Q244" s="204">
        <v>0</v>
      </c>
      <c r="R244" s="204">
        <v>0</v>
      </c>
      <c r="S244" s="239">
        <v>0</v>
      </c>
      <c r="T244" s="319" t="e">
        <v>#DIV/0!</v>
      </c>
      <c r="U244" s="239">
        <v>0</v>
      </c>
      <c r="V244" s="239">
        <v>0</v>
      </c>
      <c r="W244" s="239">
        <v>0</v>
      </c>
      <c r="X244" s="239">
        <v>0</v>
      </c>
      <c r="Y244" s="239">
        <v>0</v>
      </c>
      <c r="Z244" s="239">
        <v>0</v>
      </c>
    </row>
    <row r="245" spans="1:26" x14ac:dyDescent="0.3">
      <c r="A245" s="322" t="s">
        <v>660</v>
      </c>
      <c r="B245" s="204">
        <v>0</v>
      </c>
      <c r="C245" s="204">
        <v>0</v>
      </c>
      <c r="D245" s="204">
        <v>0</v>
      </c>
      <c r="E245" s="204">
        <v>0</v>
      </c>
      <c r="F245" s="204">
        <v>0</v>
      </c>
      <c r="G245" s="204">
        <v>0</v>
      </c>
      <c r="H245" s="204">
        <v>0</v>
      </c>
      <c r="I245" s="204">
        <v>0</v>
      </c>
      <c r="J245" s="204">
        <v>0</v>
      </c>
      <c r="K245" s="204">
        <v>0</v>
      </c>
      <c r="L245" s="204">
        <v>0</v>
      </c>
      <c r="M245" s="204">
        <v>0</v>
      </c>
      <c r="N245" s="204">
        <v>0</v>
      </c>
      <c r="O245" s="204">
        <v>0</v>
      </c>
      <c r="P245" s="204">
        <v>0</v>
      </c>
      <c r="Q245" s="204">
        <v>0</v>
      </c>
      <c r="R245" s="204">
        <v>0</v>
      </c>
      <c r="S245" s="239">
        <v>0</v>
      </c>
      <c r="T245" s="319" t="e">
        <v>#DIV/0!</v>
      </c>
      <c r="U245" s="239">
        <v>0</v>
      </c>
      <c r="V245" s="239">
        <v>0</v>
      </c>
      <c r="W245" s="239">
        <v>0</v>
      </c>
      <c r="X245" s="239">
        <v>0</v>
      </c>
      <c r="Y245" s="239">
        <v>0</v>
      </c>
      <c r="Z245" s="239">
        <v>0</v>
      </c>
    </row>
    <row r="246" spans="1:26" x14ac:dyDescent="0.3">
      <c r="A246" s="322" t="s">
        <v>661</v>
      </c>
      <c r="B246" s="204">
        <v>0</v>
      </c>
      <c r="C246" s="204">
        <v>0</v>
      </c>
      <c r="D246" s="204">
        <v>0</v>
      </c>
      <c r="E246" s="204">
        <v>0</v>
      </c>
      <c r="F246" s="204">
        <v>0</v>
      </c>
      <c r="G246" s="204">
        <v>0</v>
      </c>
      <c r="H246" s="204">
        <v>0</v>
      </c>
      <c r="I246" s="204">
        <v>0</v>
      </c>
      <c r="J246" s="204">
        <v>0</v>
      </c>
      <c r="K246" s="204">
        <v>0</v>
      </c>
      <c r="L246" s="204">
        <v>0</v>
      </c>
      <c r="M246" s="204">
        <v>0</v>
      </c>
      <c r="N246" s="204">
        <v>0</v>
      </c>
      <c r="O246" s="204">
        <v>0</v>
      </c>
      <c r="P246" s="204">
        <v>0</v>
      </c>
      <c r="Q246" s="204">
        <v>0</v>
      </c>
      <c r="R246" s="204">
        <v>0</v>
      </c>
      <c r="S246" s="239">
        <v>0</v>
      </c>
      <c r="T246" s="319" t="e">
        <v>#DIV/0!</v>
      </c>
      <c r="U246" s="239">
        <v>0</v>
      </c>
      <c r="V246" s="239">
        <v>0</v>
      </c>
      <c r="W246" s="239">
        <v>0</v>
      </c>
      <c r="X246" s="239">
        <v>0</v>
      </c>
      <c r="Y246" s="239">
        <v>0</v>
      </c>
      <c r="Z246" s="239">
        <v>0</v>
      </c>
    </row>
    <row r="247" spans="1:26" x14ac:dyDescent="0.3">
      <c r="A247" s="314" t="s">
        <v>662</v>
      </c>
      <c r="B247" s="315">
        <v>0</v>
      </c>
      <c r="C247" s="315">
        <v>0</v>
      </c>
      <c r="D247" s="315">
        <v>0</v>
      </c>
      <c r="E247" s="315">
        <v>0</v>
      </c>
      <c r="F247" s="315">
        <v>0</v>
      </c>
      <c r="G247" s="315">
        <v>0</v>
      </c>
      <c r="H247" s="315">
        <v>0</v>
      </c>
      <c r="I247" s="315">
        <v>0</v>
      </c>
      <c r="J247" s="315">
        <v>0</v>
      </c>
      <c r="K247" s="315">
        <v>0</v>
      </c>
      <c r="L247" s="315">
        <v>0</v>
      </c>
      <c r="M247" s="315">
        <v>0</v>
      </c>
      <c r="N247" s="315">
        <v>0</v>
      </c>
      <c r="O247" s="315">
        <v>0</v>
      </c>
      <c r="P247" s="315">
        <v>0</v>
      </c>
      <c r="Q247" s="315">
        <v>0</v>
      </c>
      <c r="R247" s="315">
        <v>0</v>
      </c>
      <c r="S247" s="316">
        <v>0</v>
      </c>
      <c r="T247" s="317" t="e">
        <v>#DIV/0!</v>
      </c>
      <c r="U247" s="316">
        <v>0</v>
      </c>
      <c r="V247" s="316">
        <v>0</v>
      </c>
      <c r="W247" s="316">
        <v>0</v>
      </c>
      <c r="X247" s="316">
        <v>0</v>
      </c>
      <c r="Y247" s="316">
        <v>0</v>
      </c>
      <c r="Z247" s="316">
        <v>0</v>
      </c>
    </row>
    <row r="248" spans="1:26" x14ac:dyDescent="0.3">
      <c r="A248" s="322" t="s">
        <v>663</v>
      </c>
      <c r="B248" s="204">
        <v>0</v>
      </c>
      <c r="C248" s="204">
        <v>0</v>
      </c>
      <c r="D248" s="204">
        <v>0</v>
      </c>
      <c r="E248" s="204">
        <v>0</v>
      </c>
      <c r="F248" s="204">
        <v>0</v>
      </c>
      <c r="G248" s="204">
        <v>0</v>
      </c>
      <c r="H248" s="204">
        <v>0</v>
      </c>
      <c r="I248" s="204">
        <v>0</v>
      </c>
      <c r="J248" s="204">
        <v>0</v>
      </c>
      <c r="K248" s="204">
        <v>0</v>
      </c>
      <c r="L248" s="204">
        <v>0</v>
      </c>
      <c r="M248" s="204">
        <v>0</v>
      </c>
      <c r="N248" s="204">
        <v>0</v>
      </c>
      <c r="O248" s="204">
        <v>0</v>
      </c>
      <c r="P248" s="204">
        <v>0</v>
      </c>
      <c r="Q248" s="204">
        <v>0</v>
      </c>
      <c r="R248" s="204">
        <v>0</v>
      </c>
      <c r="S248" s="239">
        <v>0</v>
      </c>
      <c r="T248" s="319" t="e">
        <v>#DIV/0!</v>
      </c>
      <c r="U248" s="239">
        <v>0</v>
      </c>
      <c r="V248" s="239">
        <v>0</v>
      </c>
      <c r="W248" s="239">
        <v>0</v>
      </c>
      <c r="X248" s="239">
        <v>0</v>
      </c>
      <c r="Y248" s="239">
        <v>0</v>
      </c>
      <c r="Z248" s="239">
        <v>0</v>
      </c>
    </row>
    <row r="249" spans="1:26" x14ac:dyDescent="0.3">
      <c r="A249" s="322" t="s">
        <v>664</v>
      </c>
      <c r="B249" s="204">
        <v>0</v>
      </c>
      <c r="C249" s="204">
        <v>0</v>
      </c>
      <c r="D249" s="204">
        <v>0</v>
      </c>
      <c r="E249" s="204">
        <v>0</v>
      </c>
      <c r="F249" s="204">
        <v>0</v>
      </c>
      <c r="G249" s="204">
        <v>0</v>
      </c>
      <c r="H249" s="204">
        <v>0</v>
      </c>
      <c r="I249" s="204">
        <v>0</v>
      </c>
      <c r="J249" s="204">
        <v>0</v>
      </c>
      <c r="K249" s="204">
        <v>0</v>
      </c>
      <c r="L249" s="204">
        <v>0</v>
      </c>
      <c r="M249" s="204">
        <v>0</v>
      </c>
      <c r="N249" s="204">
        <v>0</v>
      </c>
      <c r="O249" s="204">
        <v>0</v>
      </c>
      <c r="P249" s="204">
        <v>0</v>
      </c>
      <c r="Q249" s="204">
        <v>0</v>
      </c>
      <c r="R249" s="204">
        <v>0</v>
      </c>
      <c r="S249" s="239">
        <v>0</v>
      </c>
      <c r="T249" s="319" t="e">
        <v>#DIV/0!</v>
      </c>
      <c r="U249" s="239">
        <v>0</v>
      </c>
      <c r="V249" s="239">
        <v>0</v>
      </c>
      <c r="W249" s="239">
        <v>0</v>
      </c>
      <c r="X249" s="239">
        <v>0</v>
      </c>
      <c r="Y249" s="239">
        <v>0</v>
      </c>
      <c r="Z249" s="239">
        <v>0</v>
      </c>
    </row>
    <row r="250" spans="1:26" x14ac:dyDescent="0.3">
      <c r="A250" s="322" t="s">
        <v>665</v>
      </c>
      <c r="B250" s="204">
        <v>0</v>
      </c>
      <c r="C250" s="204">
        <v>0</v>
      </c>
      <c r="D250" s="204">
        <v>0</v>
      </c>
      <c r="E250" s="204">
        <v>0</v>
      </c>
      <c r="F250" s="204">
        <v>0</v>
      </c>
      <c r="G250" s="204">
        <v>0</v>
      </c>
      <c r="H250" s="204">
        <v>0</v>
      </c>
      <c r="I250" s="204">
        <v>0</v>
      </c>
      <c r="J250" s="204">
        <v>0</v>
      </c>
      <c r="K250" s="204">
        <v>0</v>
      </c>
      <c r="L250" s="204">
        <v>0</v>
      </c>
      <c r="M250" s="204">
        <v>0</v>
      </c>
      <c r="N250" s="204">
        <v>0</v>
      </c>
      <c r="O250" s="204">
        <v>0</v>
      </c>
      <c r="P250" s="204">
        <v>0</v>
      </c>
      <c r="Q250" s="204">
        <v>0</v>
      </c>
      <c r="R250" s="204">
        <v>0</v>
      </c>
      <c r="S250" s="239">
        <v>0</v>
      </c>
      <c r="T250" s="319" t="e">
        <v>#DIV/0!</v>
      </c>
      <c r="U250" s="239">
        <v>0</v>
      </c>
      <c r="V250" s="239">
        <v>0</v>
      </c>
      <c r="W250" s="239">
        <v>0</v>
      </c>
      <c r="X250" s="239">
        <v>0</v>
      </c>
      <c r="Y250" s="239">
        <v>0</v>
      </c>
      <c r="Z250" s="239">
        <v>0</v>
      </c>
    </row>
    <row r="251" spans="1:26" x14ac:dyDescent="0.3">
      <c r="A251" s="314" t="s">
        <v>666</v>
      </c>
      <c r="B251" s="315">
        <v>0</v>
      </c>
      <c r="C251" s="315">
        <v>0</v>
      </c>
      <c r="D251" s="315">
        <v>0</v>
      </c>
      <c r="E251" s="315">
        <v>0</v>
      </c>
      <c r="F251" s="315">
        <v>0</v>
      </c>
      <c r="G251" s="315">
        <v>0</v>
      </c>
      <c r="H251" s="315">
        <v>0</v>
      </c>
      <c r="I251" s="315">
        <v>0</v>
      </c>
      <c r="J251" s="315">
        <v>0</v>
      </c>
      <c r="K251" s="315">
        <v>0</v>
      </c>
      <c r="L251" s="315">
        <v>0</v>
      </c>
      <c r="M251" s="315">
        <v>0</v>
      </c>
      <c r="N251" s="315">
        <v>0</v>
      </c>
      <c r="O251" s="315">
        <v>0</v>
      </c>
      <c r="P251" s="315">
        <v>0</v>
      </c>
      <c r="Q251" s="315">
        <v>0</v>
      </c>
      <c r="R251" s="315">
        <v>0</v>
      </c>
      <c r="S251" s="316">
        <v>0</v>
      </c>
      <c r="T251" s="317" t="e">
        <v>#DIV/0!</v>
      </c>
      <c r="U251" s="316">
        <v>0</v>
      </c>
      <c r="V251" s="316">
        <v>0</v>
      </c>
      <c r="W251" s="316">
        <v>0</v>
      </c>
      <c r="X251" s="316">
        <v>0</v>
      </c>
      <c r="Y251" s="316">
        <v>0</v>
      </c>
      <c r="Z251" s="316">
        <v>0</v>
      </c>
    </row>
    <row r="252" spans="1:26" x14ac:dyDescent="0.3">
      <c r="A252" s="322" t="s">
        <v>667</v>
      </c>
      <c r="B252" s="204">
        <v>0</v>
      </c>
      <c r="C252" s="204">
        <v>0</v>
      </c>
      <c r="D252" s="204">
        <v>0</v>
      </c>
      <c r="E252" s="204">
        <v>0</v>
      </c>
      <c r="F252" s="204">
        <v>0</v>
      </c>
      <c r="G252" s="204">
        <v>0</v>
      </c>
      <c r="H252" s="204">
        <v>0</v>
      </c>
      <c r="I252" s="204">
        <v>0</v>
      </c>
      <c r="J252" s="204">
        <v>0</v>
      </c>
      <c r="K252" s="204">
        <v>0</v>
      </c>
      <c r="L252" s="204">
        <v>0</v>
      </c>
      <c r="M252" s="204">
        <v>0</v>
      </c>
      <c r="N252" s="204">
        <v>0</v>
      </c>
      <c r="O252" s="204">
        <v>0</v>
      </c>
      <c r="P252" s="204">
        <v>0</v>
      </c>
      <c r="Q252" s="204">
        <v>0</v>
      </c>
      <c r="R252" s="204">
        <v>0</v>
      </c>
      <c r="S252" s="239">
        <v>0</v>
      </c>
      <c r="T252" s="319" t="e">
        <v>#DIV/0!</v>
      </c>
      <c r="U252" s="239">
        <v>0</v>
      </c>
      <c r="V252" s="239">
        <v>0</v>
      </c>
      <c r="W252" s="239">
        <v>0</v>
      </c>
      <c r="X252" s="239">
        <v>0</v>
      </c>
      <c r="Y252" s="239">
        <v>0</v>
      </c>
      <c r="Z252" s="239">
        <v>0</v>
      </c>
    </row>
    <row r="253" spans="1:26" x14ac:dyDescent="0.3">
      <c r="A253" s="322" t="s">
        <v>668</v>
      </c>
      <c r="B253" s="204">
        <v>0</v>
      </c>
      <c r="C253" s="204">
        <v>0</v>
      </c>
      <c r="D253" s="204">
        <v>0</v>
      </c>
      <c r="E253" s="204">
        <v>0</v>
      </c>
      <c r="F253" s="204">
        <v>0</v>
      </c>
      <c r="G253" s="204">
        <v>0</v>
      </c>
      <c r="H253" s="204">
        <v>0</v>
      </c>
      <c r="I253" s="204">
        <v>0</v>
      </c>
      <c r="J253" s="204">
        <v>0</v>
      </c>
      <c r="K253" s="204">
        <v>0</v>
      </c>
      <c r="L253" s="204">
        <v>0</v>
      </c>
      <c r="M253" s="204">
        <v>0</v>
      </c>
      <c r="N253" s="204">
        <v>0</v>
      </c>
      <c r="O253" s="204">
        <v>0</v>
      </c>
      <c r="P253" s="204">
        <v>0</v>
      </c>
      <c r="Q253" s="204">
        <v>0</v>
      </c>
      <c r="R253" s="204">
        <v>0</v>
      </c>
      <c r="S253" s="239">
        <v>0</v>
      </c>
      <c r="T253" s="319" t="e">
        <v>#DIV/0!</v>
      </c>
      <c r="U253" s="239">
        <v>0</v>
      </c>
      <c r="V253" s="239">
        <v>0</v>
      </c>
      <c r="W253" s="239">
        <v>0</v>
      </c>
      <c r="X253" s="239">
        <v>0</v>
      </c>
      <c r="Y253" s="239">
        <v>0</v>
      </c>
      <c r="Z253" s="239">
        <v>0</v>
      </c>
    </row>
    <row r="254" spans="1:26" x14ac:dyDescent="0.3">
      <c r="A254" s="322" t="s">
        <v>669</v>
      </c>
      <c r="B254" s="204">
        <v>0</v>
      </c>
      <c r="C254" s="204">
        <v>0</v>
      </c>
      <c r="D254" s="204">
        <v>0</v>
      </c>
      <c r="E254" s="204">
        <v>0</v>
      </c>
      <c r="F254" s="204">
        <v>0</v>
      </c>
      <c r="G254" s="204">
        <v>0</v>
      </c>
      <c r="H254" s="204">
        <v>0</v>
      </c>
      <c r="I254" s="204">
        <v>0</v>
      </c>
      <c r="J254" s="204">
        <v>0</v>
      </c>
      <c r="K254" s="204">
        <v>0</v>
      </c>
      <c r="L254" s="204">
        <v>0</v>
      </c>
      <c r="M254" s="204">
        <v>0</v>
      </c>
      <c r="N254" s="204">
        <v>0</v>
      </c>
      <c r="O254" s="204">
        <v>0</v>
      </c>
      <c r="P254" s="204">
        <v>0</v>
      </c>
      <c r="Q254" s="204">
        <v>0</v>
      </c>
      <c r="R254" s="204">
        <v>0</v>
      </c>
      <c r="S254" s="239">
        <v>0</v>
      </c>
      <c r="T254" s="319" t="e">
        <v>#DIV/0!</v>
      </c>
      <c r="U254" s="239">
        <v>0</v>
      </c>
      <c r="V254" s="239">
        <v>0</v>
      </c>
      <c r="W254" s="239">
        <v>0</v>
      </c>
      <c r="X254" s="239">
        <v>0</v>
      </c>
      <c r="Y254" s="239">
        <v>0</v>
      </c>
      <c r="Z254" s="239">
        <v>0</v>
      </c>
    </row>
    <row r="255" spans="1:26" x14ac:dyDescent="0.3">
      <c r="A255" s="322" t="s">
        <v>670</v>
      </c>
      <c r="B255" s="204">
        <v>0</v>
      </c>
      <c r="C255" s="204">
        <v>0</v>
      </c>
      <c r="D255" s="204">
        <v>0</v>
      </c>
      <c r="E255" s="204">
        <v>0</v>
      </c>
      <c r="F255" s="204">
        <v>0</v>
      </c>
      <c r="G255" s="204">
        <v>0</v>
      </c>
      <c r="H255" s="204">
        <v>0</v>
      </c>
      <c r="I255" s="204">
        <v>0</v>
      </c>
      <c r="J255" s="204">
        <v>0</v>
      </c>
      <c r="K255" s="204">
        <v>0</v>
      </c>
      <c r="L255" s="204">
        <v>0</v>
      </c>
      <c r="M255" s="204">
        <v>0</v>
      </c>
      <c r="N255" s="204">
        <v>0</v>
      </c>
      <c r="O255" s="204">
        <v>0</v>
      </c>
      <c r="P255" s="204">
        <v>0</v>
      </c>
      <c r="Q255" s="204">
        <v>0</v>
      </c>
      <c r="R255" s="204">
        <v>0</v>
      </c>
      <c r="S255" s="239">
        <v>0</v>
      </c>
      <c r="T255" s="319" t="e">
        <v>#DIV/0!</v>
      </c>
      <c r="U255" s="239">
        <v>0</v>
      </c>
      <c r="V255" s="239">
        <v>0</v>
      </c>
      <c r="W255" s="239">
        <v>0</v>
      </c>
      <c r="X255" s="239">
        <v>0</v>
      </c>
      <c r="Y255" s="239">
        <v>0</v>
      </c>
      <c r="Z255" s="239">
        <v>0</v>
      </c>
    </row>
    <row r="256" spans="1:26" x14ac:dyDescent="0.3">
      <c r="A256" s="322" t="s">
        <v>671</v>
      </c>
      <c r="B256" s="204">
        <v>0</v>
      </c>
      <c r="C256" s="204">
        <v>0</v>
      </c>
      <c r="D256" s="204">
        <v>0</v>
      </c>
      <c r="E256" s="204">
        <v>0</v>
      </c>
      <c r="F256" s="204">
        <v>0</v>
      </c>
      <c r="G256" s="204">
        <v>0</v>
      </c>
      <c r="H256" s="204">
        <v>0</v>
      </c>
      <c r="I256" s="204">
        <v>0</v>
      </c>
      <c r="J256" s="204">
        <v>0</v>
      </c>
      <c r="K256" s="204">
        <v>0</v>
      </c>
      <c r="L256" s="204">
        <v>0</v>
      </c>
      <c r="M256" s="204">
        <v>0</v>
      </c>
      <c r="N256" s="204">
        <v>0</v>
      </c>
      <c r="O256" s="204">
        <v>0</v>
      </c>
      <c r="P256" s="204">
        <v>0</v>
      </c>
      <c r="Q256" s="204">
        <v>0</v>
      </c>
      <c r="R256" s="204">
        <v>0</v>
      </c>
      <c r="S256" s="239">
        <v>0</v>
      </c>
      <c r="T256" s="319" t="e">
        <v>#DIV/0!</v>
      </c>
      <c r="U256" s="239">
        <v>0</v>
      </c>
      <c r="V256" s="239">
        <v>0</v>
      </c>
      <c r="W256" s="239">
        <v>0</v>
      </c>
      <c r="X256" s="239">
        <v>0</v>
      </c>
      <c r="Y256" s="239">
        <v>0</v>
      </c>
      <c r="Z256" s="239">
        <v>0</v>
      </c>
    </row>
    <row r="257" spans="1:26" x14ac:dyDescent="0.3">
      <c r="A257" s="322" t="s">
        <v>672</v>
      </c>
      <c r="B257" s="204">
        <v>0</v>
      </c>
      <c r="C257" s="204">
        <v>0</v>
      </c>
      <c r="D257" s="204">
        <v>0</v>
      </c>
      <c r="E257" s="204">
        <v>0</v>
      </c>
      <c r="F257" s="204">
        <v>0</v>
      </c>
      <c r="G257" s="204">
        <v>0</v>
      </c>
      <c r="H257" s="204">
        <v>0</v>
      </c>
      <c r="I257" s="204">
        <v>0</v>
      </c>
      <c r="J257" s="204">
        <v>0</v>
      </c>
      <c r="K257" s="204">
        <v>0</v>
      </c>
      <c r="L257" s="204">
        <v>0</v>
      </c>
      <c r="M257" s="204">
        <v>0</v>
      </c>
      <c r="N257" s="204">
        <v>0</v>
      </c>
      <c r="O257" s="204">
        <v>0</v>
      </c>
      <c r="P257" s="204">
        <v>0</v>
      </c>
      <c r="Q257" s="204">
        <v>0</v>
      </c>
      <c r="R257" s="204">
        <v>0</v>
      </c>
      <c r="S257" s="239">
        <v>0</v>
      </c>
      <c r="T257" s="319" t="e">
        <v>#DIV/0!</v>
      </c>
      <c r="U257" s="239">
        <v>0</v>
      </c>
      <c r="V257" s="239">
        <v>0</v>
      </c>
      <c r="W257" s="239">
        <v>0</v>
      </c>
      <c r="X257" s="239">
        <v>0</v>
      </c>
      <c r="Y257" s="239">
        <v>0</v>
      </c>
      <c r="Z257" s="239">
        <v>0</v>
      </c>
    </row>
    <row r="258" spans="1:26" x14ac:dyDescent="0.3">
      <c r="A258" s="308" t="s">
        <v>673</v>
      </c>
      <c r="B258" s="309">
        <v>18185</v>
      </c>
      <c r="C258" s="309">
        <v>67035</v>
      </c>
      <c r="D258" s="309">
        <v>66435</v>
      </c>
      <c r="E258" s="309">
        <v>17480</v>
      </c>
      <c r="F258" s="309">
        <v>17480</v>
      </c>
      <c r="G258" s="309">
        <v>0</v>
      </c>
      <c r="H258" s="309">
        <v>0</v>
      </c>
      <c r="I258" s="309">
        <v>0</v>
      </c>
      <c r="J258" s="309">
        <v>0</v>
      </c>
      <c r="K258" s="309">
        <v>2100</v>
      </c>
      <c r="L258" s="309">
        <v>0</v>
      </c>
      <c r="M258" s="309">
        <v>15380</v>
      </c>
      <c r="N258" s="309">
        <v>0</v>
      </c>
      <c r="O258" s="309">
        <v>0</v>
      </c>
      <c r="P258" s="309">
        <v>0</v>
      </c>
      <c r="Q258" s="309">
        <v>0</v>
      </c>
      <c r="R258" s="309">
        <v>0</v>
      </c>
      <c r="S258" s="310">
        <v>17480</v>
      </c>
      <c r="T258" s="311">
        <v>0.26075930484075482</v>
      </c>
      <c r="U258" s="310">
        <v>49555</v>
      </c>
      <c r="V258" s="310">
        <v>600</v>
      </c>
      <c r="W258" s="310">
        <v>49555</v>
      </c>
      <c r="X258" s="310">
        <v>48955</v>
      </c>
      <c r="Y258" s="310">
        <v>0</v>
      </c>
      <c r="Z258" s="310">
        <v>0</v>
      </c>
    </row>
    <row r="259" spans="1:26" x14ac:dyDescent="0.3">
      <c r="A259" s="314" t="s">
        <v>674</v>
      </c>
      <c r="B259" s="315">
        <v>18185</v>
      </c>
      <c r="C259" s="315">
        <v>67035</v>
      </c>
      <c r="D259" s="315">
        <v>66435</v>
      </c>
      <c r="E259" s="315">
        <v>17480</v>
      </c>
      <c r="F259" s="315">
        <v>17480</v>
      </c>
      <c r="G259" s="315">
        <v>0</v>
      </c>
      <c r="H259" s="315">
        <v>0</v>
      </c>
      <c r="I259" s="315">
        <v>0</v>
      </c>
      <c r="J259" s="315">
        <v>0</v>
      </c>
      <c r="K259" s="315">
        <v>2100</v>
      </c>
      <c r="L259" s="315">
        <v>0</v>
      </c>
      <c r="M259" s="315">
        <v>15380</v>
      </c>
      <c r="N259" s="315">
        <v>0</v>
      </c>
      <c r="O259" s="315">
        <v>0</v>
      </c>
      <c r="P259" s="315">
        <v>0</v>
      </c>
      <c r="Q259" s="315">
        <v>0</v>
      </c>
      <c r="R259" s="315">
        <v>0</v>
      </c>
      <c r="S259" s="316">
        <v>17480</v>
      </c>
      <c r="T259" s="317">
        <v>0.26075930484075482</v>
      </c>
      <c r="U259" s="316">
        <v>49555</v>
      </c>
      <c r="V259" s="316">
        <v>600</v>
      </c>
      <c r="W259" s="316">
        <v>49555</v>
      </c>
      <c r="X259" s="316">
        <v>48955</v>
      </c>
      <c r="Y259" s="316">
        <v>0</v>
      </c>
      <c r="Z259" s="316">
        <v>0</v>
      </c>
    </row>
    <row r="260" spans="1:26" x14ac:dyDescent="0.3">
      <c r="A260" s="322" t="s">
        <v>675</v>
      </c>
      <c r="B260" s="204">
        <v>0</v>
      </c>
      <c r="C260" s="204">
        <v>48850</v>
      </c>
      <c r="D260" s="204">
        <v>48850</v>
      </c>
      <c r="E260" s="204">
        <v>0</v>
      </c>
      <c r="F260" s="204">
        <v>0</v>
      </c>
      <c r="G260" s="204">
        <v>0</v>
      </c>
      <c r="H260" s="204">
        <v>0</v>
      </c>
      <c r="I260" s="204">
        <v>0</v>
      </c>
      <c r="J260" s="204">
        <v>0</v>
      </c>
      <c r="K260" s="204">
        <v>0</v>
      </c>
      <c r="L260" s="204">
        <v>0</v>
      </c>
      <c r="M260" s="204">
        <v>0</v>
      </c>
      <c r="N260" s="204">
        <v>0</v>
      </c>
      <c r="O260" s="204">
        <v>0</v>
      </c>
      <c r="P260" s="204">
        <v>0</v>
      </c>
      <c r="Q260" s="204">
        <v>0</v>
      </c>
      <c r="R260" s="204">
        <v>0</v>
      </c>
      <c r="S260" s="239">
        <v>0</v>
      </c>
      <c r="T260" s="319">
        <v>0</v>
      </c>
      <c r="U260" s="239">
        <v>48850</v>
      </c>
      <c r="V260" s="239">
        <v>0</v>
      </c>
      <c r="W260" s="239">
        <v>48850</v>
      </c>
      <c r="X260" s="239">
        <v>48850</v>
      </c>
      <c r="Y260" s="239">
        <v>0</v>
      </c>
      <c r="Z260" s="239">
        <v>0</v>
      </c>
    </row>
    <row r="261" spans="1:26" x14ac:dyDescent="0.3">
      <c r="A261" s="322" t="s">
        <v>676</v>
      </c>
      <c r="B261" s="204">
        <v>0</v>
      </c>
      <c r="C261" s="204">
        <v>0</v>
      </c>
      <c r="D261" s="204">
        <v>0</v>
      </c>
      <c r="E261" s="204">
        <v>0</v>
      </c>
      <c r="F261" s="204">
        <v>0</v>
      </c>
      <c r="G261" s="204">
        <v>0</v>
      </c>
      <c r="H261" s="204">
        <v>0</v>
      </c>
      <c r="I261" s="204">
        <v>0</v>
      </c>
      <c r="J261" s="204">
        <v>0</v>
      </c>
      <c r="K261" s="204">
        <v>0</v>
      </c>
      <c r="L261" s="204">
        <v>0</v>
      </c>
      <c r="M261" s="204">
        <v>0</v>
      </c>
      <c r="N261" s="204">
        <v>0</v>
      </c>
      <c r="O261" s="204">
        <v>0</v>
      </c>
      <c r="P261" s="204">
        <v>0</v>
      </c>
      <c r="Q261" s="204">
        <v>0</v>
      </c>
      <c r="R261" s="204">
        <v>0</v>
      </c>
      <c r="S261" s="239">
        <v>0</v>
      </c>
      <c r="T261" s="319" t="e">
        <v>#DIV/0!</v>
      </c>
      <c r="U261" s="239">
        <v>0</v>
      </c>
      <c r="V261" s="239">
        <v>0</v>
      </c>
      <c r="W261" s="239">
        <v>0</v>
      </c>
      <c r="X261" s="239">
        <v>0</v>
      </c>
      <c r="Y261" s="239">
        <v>0</v>
      </c>
      <c r="Z261" s="239">
        <v>0</v>
      </c>
    </row>
    <row r="262" spans="1:26" x14ac:dyDescent="0.3">
      <c r="A262" s="322" t="s">
        <v>677</v>
      </c>
      <c r="B262" s="204">
        <v>11925</v>
      </c>
      <c r="C262" s="204">
        <v>11925</v>
      </c>
      <c r="D262" s="204">
        <v>11925</v>
      </c>
      <c r="E262" s="204">
        <v>11820</v>
      </c>
      <c r="F262" s="204">
        <v>11820</v>
      </c>
      <c r="G262" s="204">
        <v>0</v>
      </c>
      <c r="H262" s="204">
        <v>0</v>
      </c>
      <c r="I262" s="204">
        <v>0</v>
      </c>
      <c r="J262" s="204">
        <v>0</v>
      </c>
      <c r="K262" s="204">
        <v>0</v>
      </c>
      <c r="L262" s="204">
        <v>0</v>
      </c>
      <c r="M262" s="204">
        <v>11820</v>
      </c>
      <c r="N262" s="204">
        <v>0</v>
      </c>
      <c r="O262" s="204">
        <v>0</v>
      </c>
      <c r="P262" s="204">
        <v>0</v>
      </c>
      <c r="Q262" s="204">
        <v>0</v>
      </c>
      <c r="R262" s="204">
        <v>0</v>
      </c>
      <c r="S262" s="239">
        <v>11820</v>
      </c>
      <c r="T262" s="319">
        <v>0.99119496855345912</v>
      </c>
      <c r="U262" s="239">
        <v>105</v>
      </c>
      <c r="V262" s="239">
        <v>0</v>
      </c>
      <c r="W262" s="239">
        <v>105</v>
      </c>
      <c r="X262" s="239">
        <v>105</v>
      </c>
      <c r="Y262" s="239">
        <v>0</v>
      </c>
      <c r="Z262" s="239">
        <v>0</v>
      </c>
    </row>
    <row r="263" spans="1:26" x14ac:dyDescent="0.3">
      <c r="A263" s="322" t="s">
        <v>678</v>
      </c>
      <c r="B263" s="204">
        <v>2100</v>
      </c>
      <c r="C263" s="204">
        <v>2100</v>
      </c>
      <c r="D263" s="204">
        <v>2100</v>
      </c>
      <c r="E263" s="204">
        <v>2100</v>
      </c>
      <c r="F263" s="204">
        <v>2100</v>
      </c>
      <c r="G263" s="204">
        <v>0</v>
      </c>
      <c r="H263" s="204">
        <v>0</v>
      </c>
      <c r="I263" s="204">
        <v>0</v>
      </c>
      <c r="J263" s="204">
        <v>0</v>
      </c>
      <c r="K263" s="204">
        <v>2100</v>
      </c>
      <c r="L263" s="204">
        <v>0</v>
      </c>
      <c r="M263" s="204">
        <v>0</v>
      </c>
      <c r="N263" s="204">
        <v>0</v>
      </c>
      <c r="O263" s="204">
        <v>0</v>
      </c>
      <c r="P263" s="204">
        <v>0</v>
      </c>
      <c r="Q263" s="204">
        <v>0</v>
      </c>
      <c r="R263" s="204">
        <v>0</v>
      </c>
      <c r="S263" s="239">
        <v>2100</v>
      </c>
      <c r="T263" s="319">
        <v>1</v>
      </c>
      <c r="U263" s="239">
        <v>0</v>
      </c>
      <c r="V263" s="239">
        <v>0</v>
      </c>
      <c r="W263" s="239">
        <v>0</v>
      </c>
      <c r="X263" s="239">
        <v>0</v>
      </c>
      <c r="Y263" s="239">
        <v>0</v>
      </c>
      <c r="Z263" s="239">
        <v>0</v>
      </c>
    </row>
    <row r="264" spans="1:26" x14ac:dyDescent="0.3">
      <c r="A264" s="322" t="s">
        <v>679</v>
      </c>
      <c r="B264" s="204">
        <v>0</v>
      </c>
      <c r="C264" s="204">
        <v>0</v>
      </c>
      <c r="D264" s="204">
        <v>0</v>
      </c>
      <c r="E264" s="204">
        <v>0</v>
      </c>
      <c r="F264" s="204">
        <v>0</v>
      </c>
      <c r="G264" s="204">
        <v>0</v>
      </c>
      <c r="H264" s="204">
        <v>0</v>
      </c>
      <c r="I264" s="204">
        <v>0</v>
      </c>
      <c r="J264" s="204">
        <v>0</v>
      </c>
      <c r="K264" s="204">
        <v>0</v>
      </c>
      <c r="L264" s="204">
        <v>0</v>
      </c>
      <c r="M264" s="204">
        <v>0</v>
      </c>
      <c r="N264" s="204">
        <v>0</v>
      </c>
      <c r="O264" s="204">
        <v>0</v>
      </c>
      <c r="P264" s="204">
        <v>0</v>
      </c>
      <c r="Q264" s="204">
        <v>0</v>
      </c>
      <c r="R264" s="204">
        <v>0</v>
      </c>
      <c r="S264" s="239">
        <v>0</v>
      </c>
      <c r="T264" s="319" t="e">
        <v>#DIV/0!</v>
      </c>
      <c r="U264" s="239">
        <v>0</v>
      </c>
      <c r="V264" s="239">
        <v>0</v>
      </c>
      <c r="W264" s="239">
        <v>0</v>
      </c>
      <c r="X264" s="239">
        <v>0</v>
      </c>
      <c r="Y264" s="239">
        <v>0</v>
      </c>
      <c r="Z264" s="239">
        <v>0</v>
      </c>
    </row>
    <row r="265" spans="1:26" x14ac:dyDescent="0.3">
      <c r="A265" s="322" t="s">
        <v>680</v>
      </c>
      <c r="B265" s="204">
        <v>0</v>
      </c>
      <c r="C265" s="204">
        <v>0</v>
      </c>
      <c r="D265" s="204">
        <v>0</v>
      </c>
      <c r="E265" s="204">
        <v>0</v>
      </c>
      <c r="F265" s="204">
        <v>0</v>
      </c>
      <c r="G265" s="204">
        <v>0</v>
      </c>
      <c r="H265" s="204">
        <v>0</v>
      </c>
      <c r="I265" s="204">
        <v>0</v>
      </c>
      <c r="J265" s="204">
        <v>0</v>
      </c>
      <c r="K265" s="204">
        <v>0</v>
      </c>
      <c r="L265" s="204">
        <v>0</v>
      </c>
      <c r="M265" s="204">
        <v>0</v>
      </c>
      <c r="N265" s="204">
        <v>0</v>
      </c>
      <c r="O265" s="204">
        <v>0</v>
      </c>
      <c r="P265" s="204">
        <v>0</v>
      </c>
      <c r="Q265" s="204">
        <v>0</v>
      </c>
      <c r="R265" s="204">
        <v>0</v>
      </c>
      <c r="S265" s="239">
        <v>0</v>
      </c>
      <c r="T265" s="319" t="e">
        <v>#DIV/0!</v>
      </c>
      <c r="U265" s="239">
        <v>0</v>
      </c>
      <c r="V265" s="239">
        <v>0</v>
      </c>
      <c r="W265" s="239">
        <v>0</v>
      </c>
      <c r="X265" s="239">
        <v>0</v>
      </c>
      <c r="Y265" s="239">
        <v>0</v>
      </c>
      <c r="Z265" s="239">
        <v>0</v>
      </c>
    </row>
    <row r="266" spans="1:26" x14ac:dyDescent="0.3">
      <c r="A266" s="322" t="s">
        <v>681</v>
      </c>
      <c r="B266" s="204">
        <v>0</v>
      </c>
      <c r="C266" s="204">
        <v>0</v>
      </c>
      <c r="D266" s="204">
        <v>0</v>
      </c>
      <c r="E266" s="204">
        <v>0</v>
      </c>
      <c r="F266" s="204">
        <v>0</v>
      </c>
      <c r="G266" s="204">
        <v>0</v>
      </c>
      <c r="H266" s="204">
        <v>0</v>
      </c>
      <c r="I266" s="204">
        <v>0</v>
      </c>
      <c r="J266" s="204">
        <v>0</v>
      </c>
      <c r="K266" s="204">
        <v>0</v>
      </c>
      <c r="L266" s="204">
        <v>0</v>
      </c>
      <c r="M266" s="204">
        <v>0</v>
      </c>
      <c r="N266" s="204">
        <v>0</v>
      </c>
      <c r="O266" s="204">
        <v>0</v>
      </c>
      <c r="P266" s="204">
        <v>0</v>
      </c>
      <c r="Q266" s="204">
        <v>0</v>
      </c>
      <c r="R266" s="204">
        <v>0</v>
      </c>
      <c r="S266" s="239">
        <v>0</v>
      </c>
      <c r="T266" s="319" t="e">
        <v>#DIV/0!</v>
      </c>
      <c r="U266" s="239">
        <v>0</v>
      </c>
      <c r="V266" s="239">
        <v>0</v>
      </c>
      <c r="W266" s="239">
        <v>0</v>
      </c>
      <c r="X266" s="239">
        <v>0</v>
      </c>
      <c r="Y266" s="239">
        <v>0</v>
      </c>
      <c r="Z266" s="239">
        <v>0</v>
      </c>
    </row>
    <row r="267" spans="1:26" x14ac:dyDescent="0.3">
      <c r="A267" s="322" t="s">
        <v>682</v>
      </c>
      <c r="B267" s="204">
        <v>0</v>
      </c>
      <c r="C267" s="204">
        <v>0</v>
      </c>
      <c r="D267" s="204">
        <v>0</v>
      </c>
      <c r="E267" s="204">
        <v>0</v>
      </c>
      <c r="F267" s="204">
        <v>0</v>
      </c>
      <c r="G267" s="204">
        <v>0</v>
      </c>
      <c r="H267" s="204">
        <v>0</v>
      </c>
      <c r="I267" s="204">
        <v>0</v>
      </c>
      <c r="J267" s="204">
        <v>0</v>
      </c>
      <c r="K267" s="204">
        <v>0</v>
      </c>
      <c r="L267" s="204">
        <v>0</v>
      </c>
      <c r="M267" s="204">
        <v>0</v>
      </c>
      <c r="N267" s="204">
        <v>0</v>
      </c>
      <c r="O267" s="204">
        <v>0</v>
      </c>
      <c r="P267" s="204">
        <v>0</v>
      </c>
      <c r="Q267" s="204">
        <v>0</v>
      </c>
      <c r="R267" s="204">
        <v>0</v>
      </c>
      <c r="S267" s="239">
        <v>0</v>
      </c>
      <c r="T267" s="319" t="e">
        <v>#DIV/0!</v>
      </c>
      <c r="U267" s="239">
        <v>0</v>
      </c>
      <c r="V267" s="239">
        <v>0</v>
      </c>
      <c r="W267" s="239">
        <v>0</v>
      </c>
      <c r="X267" s="239">
        <v>0</v>
      </c>
      <c r="Y267" s="239">
        <v>0</v>
      </c>
      <c r="Z267" s="239">
        <v>0</v>
      </c>
    </row>
    <row r="268" spans="1:26" x14ac:dyDescent="0.3">
      <c r="A268" s="322" t="s">
        <v>683</v>
      </c>
      <c r="B268" s="204">
        <v>0</v>
      </c>
      <c r="C268" s="204">
        <v>0</v>
      </c>
      <c r="D268" s="204">
        <v>0</v>
      </c>
      <c r="E268" s="204">
        <v>0</v>
      </c>
      <c r="F268" s="204">
        <v>0</v>
      </c>
      <c r="G268" s="204">
        <v>0</v>
      </c>
      <c r="H268" s="204">
        <v>0</v>
      </c>
      <c r="I268" s="204">
        <v>0</v>
      </c>
      <c r="J268" s="204">
        <v>0</v>
      </c>
      <c r="K268" s="204">
        <v>0</v>
      </c>
      <c r="L268" s="204">
        <v>0</v>
      </c>
      <c r="M268" s="204">
        <v>0</v>
      </c>
      <c r="N268" s="204">
        <v>0</v>
      </c>
      <c r="O268" s="204">
        <v>0</v>
      </c>
      <c r="P268" s="204">
        <v>0</v>
      </c>
      <c r="Q268" s="204">
        <v>0</v>
      </c>
      <c r="R268" s="204">
        <v>0</v>
      </c>
      <c r="S268" s="239">
        <v>0</v>
      </c>
      <c r="T268" s="319" t="e">
        <v>#DIV/0!</v>
      </c>
      <c r="U268" s="239">
        <v>0</v>
      </c>
      <c r="V268" s="239">
        <v>0</v>
      </c>
      <c r="W268" s="239">
        <v>0</v>
      </c>
      <c r="X268" s="239">
        <v>0</v>
      </c>
      <c r="Y268" s="239">
        <v>0</v>
      </c>
      <c r="Z268" s="239">
        <v>0</v>
      </c>
    </row>
    <row r="269" spans="1:26" x14ac:dyDescent="0.3">
      <c r="A269" s="322" t="s">
        <v>684</v>
      </c>
      <c r="B269" s="204">
        <v>0</v>
      </c>
      <c r="C269" s="204">
        <v>0</v>
      </c>
      <c r="D269" s="204">
        <v>0</v>
      </c>
      <c r="E269" s="204">
        <v>0</v>
      </c>
      <c r="F269" s="204">
        <v>0</v>
      </c>
      <c r="G269" s="204">
        <v>0</v>
      </c>
      <c r="H269" s="204">
        <v>0</v>
      </c>
      <c r="I269" s="204">
        <v>0</v>
      </c>
      <c r="J269" s="204">
        <v>0</v>
      </c>
      <c r="K269" s="204">
        <v>0</v>
      </c>
      <c r="L269" s="204">
        <v>0</v>
      </c>
      <c r="M269" s="204">
        <v>0</v>
      </c>
      <c r="N269" s="204">
        <v>0</v>
      </c>
      <c r="O269" s="204">
        <v>0</v>
      </c>
      <c r="P269" s="204">
        <v>0</v>
      </c>
      <c r="Q269" s="204">
        <v>0</v>
      </c>
      <c r="R269" s="204">
        <v>0</v>
      </c>
      <c r="S269" s="239">
        <v>0</v>
      </c>
      <c r="T269" s="319" t="e">
        <v>#DIV/0!</v>
      </c>
      <c r="U269" s="239">
        <v>0</v>
      </c>
      <c r="V269" s="239">
        <v>0</v>
      </c>
      <c r="W269" s="239">
        <v>0</v>
      </c>
      <c r="X269" s="239">
        <v>0</v>
      </c>
      <c r="Y269" s="239">
        <v>0</v>
      </c>
      <c r="Z269" s="239">
        <v>0</v>
      </c>
    </row>
    <row r="270" spans="1:26" x14ac:dyDescent="0.3">
      <c r="A270" s="322" t="s">
        <v>685</v>
      </c>
      <c r="B270" s="204">
        <v>600</v>
      </c>
      <c r="C270" s="204">
        <v>600</v>
      </c>
      <c r="D270" s="204">
        <v>0</v>
      </c>
      <c r="E270" s="204">
        <v>0</v>
      </c>
      <c r="F270" s="204">
        <v>0</v>
      </c>
      <c r="G270" s="204">
        <v>0</v>
      </c>
      <c r="H270" s="204">
        <v>0</v>
      </c>
      <c r="I270" s="204">
        <v>0</v>
      </c>
      <c r="J270" s="204">
        <v>0</v>
      </c>
      <c r="K270" s="204">
        <v>0</v>
      </c>
      <c r="L270" s="204">
        <v>0</v>
      </c>
      <c r="M270" s="204">
        <v>0</v>
      </c>
      <c r="N270" s="204">
        <v>0</v>
      </c>
      <c r="O270" s="204">
        <v>0</v>
      </c>
      <c r="P270" s="204">
        <v>0</v>
      </c>
      <c r="Q270" s="204">
        <v>0</v>
      </c>
      <c r="R270" s="204">
        <v>0</v>
      </c>
      <c r="S270" s="239">
        <v>0</v>
      </c>
      <c r="T270" s="319">
        <v>0</v>
      </c>
      <c r="U270" s="239">
        <v>600</v>
      </c>
      <c r="V270" s="239">
        <v>600</v>
      </c>
      <c r="W270" s="239">
        <v>600</v>
      </c>
      <c r="X270" s="239">
        <v>0</v>
      </c>
      <c r="Y270" s="239">
        <v>0</v>
      </c>
      <c r="Z270" s="239">
        <v>0</v>
      </c>
    </row>
    <row r="271" spans="1:26" x14ac:dyDescent="0.3">
      <c r="A271" s="322" t="s">
        <v>686</v>
      </c>
      <c r="B271" s="204">
        <v>0</v>
      </c>
      <c r="C271" s="204">
        <v>0</v>
      </c>
      <c r="D271" s="204">
        <v>0</v>
      </c>
      <c r="E271" s="204">
        <v>0</v>
      </c>
      <c r="F271" s="204">
        <v>0</v>
      </c>
      <c r="G271" s="204">
        <v>0</v>
      </c>
      <c r="H271" s="204">
        <v>0</v>
      </c>
      <c r="I271" s="204">
        <v>0</v>
      </c>
      <c r="J271" s="204">
        <v>0</v>
      </c>
      <c r="K271" s="204">
        <v>0</v>
      </c>
      <c r="L271" s="204">
        <v>0</v>
      </c>
      <c r="M271" s="204">
        <v>0</v>
      </c>
      <c r="N271" s="204">
        <v>0</v>
      </c>
      <c r="O271" s="204">
        <v>0</v>
      </c>
      <c r="P271" s="204">
        <v>0</v>
      </c>
      <c r="Q271" s="204">
        <v>0</v>
      </c>
      <c r="R271" s="204">
        <v>0</v>
      </c>
      <c r="S271" s="239">
        <v>0</v>
      </c>
      <c r="T271" s="319" t="e">
        <v>#DIV/0!</v>
      </c>
      <c r="U271" s="239">
        <v>0</v>
      </c>
      <c r="V271" s="239">
        <v>0</v>
      </c>
      <c r="W271" s="239">
        <v>0</v>
      </c>
      <c r="X271" s="239">
        <v>0</v>
      </c>
      <c r="Y271" s="239">
        <v>0</v>
      </c>
      <c r="Z271" s="239">
        <v>0</v>
      </c>
    </row>
    <row r="272" spans="1:26" x14ac:dyDescent="0.3">
      <c r="A272" s="322" t="s">
        <v>687</v>
      </c>
      <c r="B272" s="204">
        <v>3560</v>
      </c>
      <c r="C272" s="204">
        <v>3560</v>
      </c>
      <c r="D272" s="204">
        <v>3560</v>
      </c>
      <c r="E272" s="204">
        <v>3560</v>
      </c>
      <c r="F272" s="204">
        <v>3560</v>
      </c>
      <c r="G272" s="204">
        <v>0</v>
      </c>
      <c r="H272" s="204">
        <v>0</v>
      </c>
      <c r="I272" s="204">
        <v>0</v>
      </c>
      <c r="J272" s="204">
        <v>0</v>
      </c>
      <c r="K272" s="204">
        <v>0</v>
      </c>
      <c r="L272" s="204">
        <v>0</v>
      </c>
      <c r="M272" s="204">
        <v>3560</v>
      </c>
      <c r="N272" s="204">
        <v>0</v>
      </c>
      <c r="O272" s="204">
        <v>0</v>
      </c>
      <c r="P272" s="204">
        <v>0</v>
      </c>
      <c r="Q272" s="204">
        <v>0</v>
      </c>
      <c r="R272" s="204">
        <v>0</v>
      </c>
      <c r="S272" s="239">
        <v>3560</v>
      </c>
      <c r="T272" s="319">
        <v>1</v>
      </c>
      <c r="U272" s="239">
        <v>0</v>
      </c>
      <c r="V272" s="239">
        <v>0</v>
      </c>
      <c r="W272" s="239">
        <v>0</v>
      </c>
      <c r="X272" s="239">
        <v>0</v>
      </c>
      <c r="Y272" s="239">
        <v>0</v>
      </c>
      <c r="Z272" s="239">
        <v>0</v>
      </c>
    </row>
    <row r="273" spans="1:26" x14ac:dyDescent="0.3">
      <c r="A273" s="322" t="s">
        <v>688</v>
      </c>
      <c r="B273" s="204">
        <v>0</v>
      </c>
      <c r="C273" s="204">
        <v>0</v>
      </c>
      <c r="D273" s="204">
        <v>0</v>
      </c>
      <c r="E273" s="204">
        <v>0</v>
      </c>
      <c r="F273" s="204">
        <v>0</v>
      </c>
      <c r="G273" s="204">
        <v>0</v>
      </c>
      <c r="H273" s="204">
        <v>0</v>
      </c>
      <c r="I273" s="204">
        <v>0</v>
      </c>
      <c r="J273" s="204">
        <v>0</v>
      </c>
      <c r="K273" s="204">
        <v>0</v>
      </c>
      <c r="L273" s="204">
        <v>0</v>
      </c>
      <c r="M273" s="204">
        <v>0</v>
      </c>
      <c r="N273" s="204">
        <v>0</v>
      </c>
      <c r="O273" s="204">
        <v>0</v>
      </c>
      <c r="P273" s="204">
        <v>0</v>
      </c>
      <c r="Q273" s="204">
        <v>0</v>
      </c>
      <c r="R273" s="204">
        <v>0</v>
      </c>
      <c r="S273" s="239">
        <v>0</v>
      </c>
      <c r="T273" s="319" t="e">
        <v>#DIV/0!</v>
      </c>
      <c r="U273" s="239">
        <v>0</v>
      </c>
      <c r="V273" s="239">
        <v>0</v>
      </c>
      <c r="W273" s="239">
        <v>0</v>
      </c>
      <c r="X273" s="239">
        <v>0</v>
      </c>
      <c r="Y273" s="239">
        <v>0</v>
      </c>
      <c r="Z273" s="239">
        <v>0</v>
      </c>
    </row>
    <row r="274" spans="1:26" s="321" customFormat="1" x14ac:dyDescent="0.3">
      <c r="A274" s="314" t="s">
        <v>689</v>
      </c>
      <c r="B274" s="320">
        <v>0</v>
      </c>
      <c r="C274" s="320">
        <v>0</v>
      </c>
      <c r="D274" s="320">
        <v>0</v>
      </c>
      <c r="E274" s="320">
        <v>0</v>
      </c>
      <c r="F274" s="320">
        <v>0</v>
      </c>
      <c r="G274" s="320">
        <v>0</v>
      </c>
      <c r="H274" s="320">
        <v>0</v>
      </c>
      <c r="I274" s="320">
        <v>0</v>
      </c>
      <c r="J274" s="320">
        <v>0</v>
      </c>
      <c r="K274" s="320">
        <v>0</v>
      </c>
      <c r="L274" s="320">
        <v>0</v>
      </c>
      <c r="M274" s="320">
        <v>0</v>
      </c>
      <c r="N274" s="320">
        <v>0</v>
      </c>
      <c r="O274" s="320">
        <v>0</v>
      </c>
      <c r="P274" s="320">
        <v>0</v>
      </c>
      <c r="Q274" s="320">
        <v>0</v>
      </c>
      <c r="R274" s="320">
        <v>0</v>
      </c>
      <c r="S274" s="316">
        <v>0</v>
      </c>
      <c r="T274" s="317" t="e">
        <v>#DIV/0!</v>
      </c>
      <c r="U274" s="316">
        <v>0</v>
      </c>
      <c r="V274" s="316">
        <v>0</v>
      </c>
      <c r="W274" s="316">
        <v>0</v>
      </c>
      <c r="X274" s="316">
        <v>0</v>
      </c>
      <c r="Y274" s="316">
        <v>0</v>
      </c>
      <c r="Z274" s="316">
        <v>0</v>
      </c>
    </row>
    <row r="275" spans="1:26" x14ac:dyDescent="0.3">
      <c r="A275" s="308" t="s">
        <v>690</v>
      </c>
      <c r="B275" s="309">
        <v>0</v>
      </c>
      <c r="C275" s="309">
        <v>0</v>
      </c>
      <c r="D275" s="309">
        <v>0</v>
      </c>
      <c r="E275" s="309">
        <v>0</v>
      </c>
      <c r="F275" s="309">
        <v>0</v>
      </c>
      <c r="G275" s="309">
        <v>0</v>
      </c>
      <c r="H275" s="309">
        <v>0</v>
      </c>
      <c r="I275" s="309">
        <v>0</v>
      </c>
      <c r="J275" s="309">
        <v>0</v>
      </c>
      <c r="K275" s="309">
        <v>0</v>
      </c>
      <c r="L275" s="309">
        <v>0</v>
      </c>
      <c r="M275" s="309">
        <v>0</v>
      </c>
      <c r="N275" s="309">
        <v>0</v>
      </c>
      <c r="O275" s="309">
        <v>0</v>
      </c>
      <c r="P275" s="309">
        <v>0</v>
      </c>
      <c r="Q275" s="309">
        <v>0</v>
      </c>
      <c r="R275" s="309">
        <v>0</v>
      </c>
      <c r="S275" s="310">
        <v>0</v>
      </c>
      <c r="T275" s="311" t="e">
        <v>#DIV/0!</v>
      </c>
      <c r="U275" s="310">
        <v>0</v>
      </c>
      <c r="V275" s="310">
        <v>0</v>
      </c>
      <c r="W275" s="310">
        <v>0</v>
      </c>
      <c r="X275" s="310">
        <v>0</v>
      </c>
      <c r="Y275" s="310">
        <v>0</v>
      </c>
      <c r="Z275" s="310">
        <v>0</v>
      </c>
    </row>
    <row r="276" spans="1:26" x14ac:dyDescent="0.3">
      <c r="A276" s="314" t="s">
        <v>691</v>
      </c>
      <c r="B276" s="315">
        <v>0</v>
      </c>
      <c r="C276" s="315">
        <v>0</v>
      </c>
      <c r="D276" s="315">
        <v>0</v>
      </c>
      <c r="E276" s="315">
        <v>0</v>
      </c>
      <c r="F276" s="315">
        <v>0</v>
      </c>
      <c r="G276" s="315">
        <v>0</v>
      </c>
      <c r="H276" s="315">
        <v>0</v>
      </c>
      <c r="I276" s="315">
        <v>0</v>
      </c>
      <c r="J276" s="315">
        <v>0</v>
      </c>
      <c r="K276" s="315">
        <v>0</v>
      </c>
      <c r="L276" s="315">
        <v>0</v>
      </c>
      <c r="M276" s="315">
        <v>0</v>
      </c>
      <c r="N276" s="315">
        <v>0</v>
      </c>
      <c r="O276" s="315">
        <v>0</v>
      </c>
      <c r="P276" s="315">
        <v>0</v>
      </c>
      <c r="Q276" s="315">
        <v>0</v>
      </c>
      <c r="R276" s="315">
        <v>0</v>
      </c>
      <c r="S276" s="316">
        <v>0</v>
      </c>
      <c r="T276" s="317" t="e">
        <v>#DIV/0!</v>
      </c>
      <c r="U276" s="316">
        <v>0</v>
      </c>
      <c r="V276" s="316">
        <v>0</v>
      </c>
      <c r="W276" s="316">
        <v>0</v>
      </c>
      <c r="X276" s="316">
        <v>0</v>
      </c>
      <c r="Y276" s="316">
        <v>0</v>
      </c>
      <c r="Z276" s="316">
        <v>0</v>
      </c>
    </row>
    <row r="277" spans="1:26" x14ac:dyDescent="0.3">
      <c r="A277" s="322" t="s">
        <v>692</v>
      </c>
      <c r="B277" s="204">
        <v>0</v>
      </c>
      <c r="C277" s="204">
        <v>0</v>
      </c>
      <c r="D277" s="204">
        <v>0</v>
      </c>
      <c r="E277" s="204">
        <v>0</v>
      </c>
      <c r="F277" s="204">
        <v>0</v>
      </c>
      <c r="G277" s="204">
        <v>0</v>
      </c>
      <c r="H277" s="204">
        <v>0</v>
      </c>
      <c r="I277" s="204">
        <v>0</v>
      </c>
      <c r="J277" s="204">
        <v>0</v>
      </c>
      <c r="K277" s="204">
        <v>0</v>
      </c>
      <c r="L277" s="204">
        <v>0</v>
      </c>
      <c r="M277" s="204">
        <v>0</v>
      </c>
      <c r="N277" s="204">
        <v>0</v>
      </c>
      <c r="O277" s="204">
        <v>0</v>
      </c>
      <c r="P277" s="204">
        <v>0</v>
      </c>
      <c r="Q277" s="204">
        <v>0</v>
      </c>
      <c r="R277" s="204">
        <v>0</v>
      </c>
      <c r="S277" s="239">
        <v>0</v>
      </c>
      <c r="T277" s="319" t="e">
        <v>#DIV/0!</v>
      </c>
      <c r="U277" s="239">
        <v>0</v>
      </c>
      <c r="V277" s="239">
        <v>0</v>
      </c>
      <c r="W277" s="239">
        <v>0</v>
      </c>
      <c r="X277" s="239">
        <v>0</v>
      </c>
      <c r="Y277" s="239">
        <v>0</v>
      </c>
      <c r="Z277" s="239">
        <v>0</v>
      </c>
    </row>
    <row r="278" spans="1:26" x14ac:dyDescent="0.3">
      <c r="A278" s="322" t="s">
        <v>693</v>
      </c>
      <c r="B278" s="204">
        <v>0</v>
      </c>
      <c r="C278" s="204">
        <v>0</v>
      </c>
      <c r="D278" s="204">
        <v>0</v>
      </c>
      <c r="E278" s="204">
        <v>0</v>
      </c>
      <c r="F278" s="204">
        <v>0</v>
      </c>
      <c r="G278" s="204">
        <v>0</v>
      </c>
      <c r="H278" s="204">
        <v>0</v>
      </c>
      <c r="I278" s="204">
        <v>0</v>
      </c>
      <c r="J278" s="204">
        <v>0</v>
      </c>
      <c r="K278" s="204">
        <v>0</v>
      </c>
      <c r="L278" s="204">
        <v>0</v>
      </c>
      <c r="M278" s="204">
        <v>0</v>
      </c>
      <c r="N278" s="204">
        <v>0</v>
      </c>
      <c r="O278" s="204">
        <v>0</v>
      </c>
      <c r="P278" s="204">
        <v>0</v>
      </c>
      <c r="Q278" s="204">
        <v>0</v>
      </c>
      <c r="R278" s="204">
        <v>0</v>
      </c>
      <c r="S278" s="239">
        <v>0</v>
      </c>
      <c r="T278" s="319" t="e">
        <v>#DIV/0!</v>
      </c>
      <c r="U278" s="239">
        <v>0</v>
      </c>
      <c r="V278" s="239">
        <v>0</v>
      </c>
      <c r="W278" s="239">
        <v>0</v>
      </c>
      <c r="X278" s="239">
        <v>0</v>
      </c>
      <c r="Y278" s="239">
        <v>0</v>
      </c>
      <c r="Z278" s="239">
        <v>0</v>
      </c>
    </row>
    <row r="279" spans="1:26" x14ac:dyDescent="0.3">
      <c r="A279" s="322" t="s">
        <v>694</v>
      </c>
      <c r="B279" s="204">
        <v>0</v>
      </c>
      <c r="C279" s="204">
        <v>0</v>
      </c>
      <c r="D279" s="204">
        <v>0</v>
      </c>
      <c r="E279" s="204">
        <v>0</v>
      </c>
      <c r="F279" s="204">
        <v>0</v>
      </c>
      <c r="G279" s="204">
        <v>0</v>
      </c>
      <c r="H279" s="204">
        <v>0</v>
      </c>
      <c r="I279" s="204">
        <v>0</v>
      </c>
      <c r="J279" s="204">
        <v>0</v>
      </c>
      <c r="K279" s="204">
        <v>0</v>
      </c>
      <c r="L279" s="204">
        <v>0</v>
      </c>
      <c r="M279" s="204">
        <v>0</v>
      </c>
      <c r="N279" s="204">
        <v>0</v>
      </c>
      <c r="O279" s="204">
        <v>0</v>
      </c>
      <c r="P279" s="204">
        <v>0</v>
      </c>
      <c r="Q279" s="204">
        <v>0</v>
      </c>
      <c r="R279" s="204">
        <v>0</v>
      </c>
      <c r="S279" s="239">
        <v>0</v>
      </c>
      <c r="T279" s="319" t="e">
        <v>#DIV/0!</v>
      </c>
      <c r="U279" s="239">
        <v>0</v>
      </c>
      <c r="V279" s="239">
        <v>0</v>
      </c>
      <c r="W279" s="239">
        <v>0</v>
      </c>
      <c r="X279" s="239">
        <v>0</v>
      </c>
      <c r="Y279" s="239">
        <v>0</v>
      </c>
      <c r="Z279" s="239">
        <v>0</v>
      </c>
    </row>
    <row r="280" spans="1:26" x14ac:dyDescent="0.3">
      <c r="A280" s="322" t="s">
        <v>695</v>
      </c>
      <c r="B280" s="204">
        <v>0</v>
      </c>
      <c r="C280" s="204">
        <v>0</v>
      </c>
      <c r="D280" s="204">
        <v>0</v>
      </c>
      <c r="E280" s="204">
        <v>0</v>
      </c>
      <c r="F280" s="204">
        <v>0</v>
      </c>
      <c r="G280" s="204">
        <v>0</v>
      </c>
      <c r="H280" s="204">
        <v>0</v>
      </c>
      <c r="I280" s="204">
        <v>0</v>
      </c>
      <c r="J280" s="204">
        <v>0</v>
      </c>
      <c r="K280" s="204">
        <v>0</v>
      </c>
      <c r="L280" s="204">
        <v>0</v>
      </c>
      <c r="M280" s="204">
        <v>0</v>
      </c>
      <c r="N280" s="204">
        <v>0</v>
      </c>
      <c r="O280" s="204">
        <v>0</v>
      </c>
      <c r="P280" s="204">
        <v>0</v>
      </c>
      <c r="Q280" s="204">
        <v>0</v>
      </c>
      <c r="R280" s="204">
        <v>0</v>
      </c>
      <c r="S280" s="239">
        <v>0</v>
      </c>
      <c r="T280" s="319" t="e">
        <v>#DIV/0!</v>
      </c>
      <c r="U280" s="239">
        <v>0</v>
      </c>
      <c r="V280" s="239">
        <v>0</v>
      </c>
      <c r="W280" s="239">
        <v>0</v>
      </c>
      <c r="X280" s="239">
        <v>0</v>
      </c>
      <c r="Y280" s="239">
        <v>0</v>
      </c>
      <c r="Z280" s="239">
        <v>0</v>
      </c>
    </row>
    <row r="281" spans="1:26" x14ac:dyDescent="0.3">
      <c r="A281" s="322" t="s">
        <v>696</v>
      </c>
      <c r="B281" s="204">
        <v>0</v>
      </c>
      <c r="C281" s="204">
        <v>0</v>
      </c>
      <c r="D281" s="204">
        <v>0</v>
      </c>
      <c r="E281" s="204">
        <v>0</v>
      </c>
      <c r="F281" s="204">
        <v>0</v>
      </c>
      <c r="G281" s="204">
        <v>0</v>
      </c>
      <c r="H281" s="204">
        <v>0</v>
      </c>
      <c r="I281" s="204">
        <v>0</v>
      </c>
      <c r="J281" s="204">
        <v>0</v>
      </c>
      <c r="K281" s="204">
        <v>0</v>
      </c>
      <c r="L281" s="204">
        <v>0</v>
      </c>
      <c r="M281" s="204">
        <v>0</v>
      </c>
      <c r="N281" s="204">
        <v>0</v>
      </c>
      <c r="O281" s="204">
        <v>0</v>
      </c>
      <c r="P281" s="204">
        <v>0</v>
      </c>
      <c r="Q281" s="204">
        <v>0</v>
      </c>
      <c r="R281" s="204">
        <v>0</v>
      </c>
      <c r="S281" s="239">
        <v>0</v>
      </c>
      <c r="T281" s="319" t="e">
        <v>#DIV/0!</v>
      </c>
      <c r="U281" s="239">
        <v>0</v>
      </c>
      <c r="V281" s="239">
        <v>0</v>
      </c>
      <c r="W281" s="239">
        <v>0</v>
      </c>
      <c r="X281" s="239">
        <v>0</v>
      </c>
      <c r="Y281" s="239">
        <v>0</v>
      </c>
      <c r="Z281" s="239">
        <v>0</v>
      </c>
    </row>
    <row r="282" spans="1:26" x14ac:dyDescent="0.3">
      <c r="A282" s="322" t="s">
        <v>697</v>
      </c>
      <c r="B282" s="204">
        <v>0</v>
      </c>
      <c r="C282" s="204">
        <v>0</v>
      </c>
      <c r="D282" s="204">
        <v>0</v>
      </c>
      <c r="E282" s="204">
        <v>0</v>
      </c>
      <c r="F282" s="204">
        <v>0</v>
      </c>
      <c r="G282" s="204">
        <v>0</v>
      </c>
      <c r="H282" s="204">
        <v>0</v>
      </c>
      <c r="I282" s="204">
        <v>0</v>
      </c>
      <c r="J282" s="204">
        <v>0</v>
      </c>
      <c r="K282" s="204">
        <v>0</v>
      </c>
      <c r="L282" s="204">
        <v>0</v>
      </c>
      <c r="M282" s="204">
        <v>0</v>
      </c>
      <c r="N282" s="204">
        <v>0</v>
      </c>
      <c r="O282" s="204">
        <v>0</v>
      </c>
      <c r="P282" s="204">
        <v>0</v>
      </c>
      <c r="Q282" s="204">
        <v>0</v>
      </c>
      <c r="R282" s="204">
        <v>0</v>
      </c>
      <c r="S282" s="239">
        <v>0</v>
      </c>
      <c r="T282" s="319" t="e">
        <v>#DIV/0!</v>
      </c>
      <c r="U282" s="239">
        <v>0</v>
      </c>
      <c r="V282" s="239">
        <v>0</v>
      </c>
      <c r="W282" s="239">
        <v>0</v>
      </c>
      <c r="X282" s="239">
        <v>0</v>
      </c>
      <c r="Y282" s="239">
        <v>0</v>
      </c>
      <c r="Z282" s="239">
        <v>0</v>
      </c>
    </row>
    <row r="283" spans="1:26" x14ac:dyDescent="0.3">
      <c r="A283" s="322" t="s">
        <v>698</v>
      </c>
      <c r="B283" s="204">
        <v>0</v>
      </c>
      <c r="C283" s="204">
        <v>0</v>
      </c>
      <c r="D283" s="204">
        <v>0</v>
      </c>
      <c r="E283" s="204">
        <v>0</v>
      </c>
      <c r="F283" s="204">
        <v>0</v>
      </c>
      <c r="G283" s="204">
        <v>0</v>
      </c>
      <c r="H283" s="204">
        <v>0</v>
      </c>
      <c r="I283" s="204">
        <v>0</v>
      </c>
      <c r="J283" s="204">
        <v>0</v>
      </c>
      <c r="K283" s="204">
        <v>0</v>
      </c>
      <c r="L283" s="204">
        <v>0</v>
      </c>
      <c r="M283" s="204">
        <v>0</v>
      </c>
      <c r="N283" s="204">
        <v>0</v>
      </c>
      <c r="O283" s="204">
        <v>0</v>
      </c>
      <c r="P283" s="204">
        <v>0</v>
      </c>
      <c r="Q283" s="204">
        <v>0</v>
      </c>
      <c r="R283" s="204">
        <v>0</v>
      </c>
      <c r="S283" s="239">
        <v>0</v>
      </c>
      <c r="T283" s="319" t="e">
        <v>#DIV/0!</v>
      </c>
      <c r="U283" s="239">
        <v>0</v>
      </c>
      <c r="V283" s="239">
        <v>0</v>
      </c>
      <c r="W283" s="239">
        <v>0</v>
      </c>
      <c r="X283" s="239">
        <v>0</v>
      </c>
      <c r="Y283" s="239">
        <v>0</v>
      </c>
      <c r="Z283" s="239">
        <v>0</v>
      </c>
    </row>
    <row r="284" spans="1:26" x14ac:dyDescent="0.3">
      <c r="A284" s="322" t="s">
        <v>699</v>
      </c>
      <c r="B284" s="204">
        <v>0</v>
      </c>
      <c r="C284" s="204">
        <v>0</v>
      </c>
      <c r="D284" s="204">
        <v>0</v>
      </c>
      <c r="E284" s="204">
        <v>0</v>
      </c>
      <c r="F284" s="204">
        <v>0</v>
      </c>
      <c r="G284" s="204">
        <v>0</v>
      </c>
      <c r="H284" s="204">
        <v>0</v>
      </c>
      <c r="I284" s="204">
        <v>0</v>
      </c>
      <c r="J284" s="204">
        <v>0</v>
      </c>
      <c r="K284" s="204">
        <v>0</v>
      </c>
      <c r="L284" s="204">
        <v>0</v>
      </c>
      <c r="M284" s="204">
        <v>0</v>
      </c>
      <c r="N284" s="204">
        <v>0</v>
      </c>
      <c r="O284" s="204">
        <v>0</v>
      </c>
      <c r="P284" s="204">
        <v>0</v>
      </c>
      <c r="Q284" s="204">
        <v>0</v>
      </c>
      <c r="R284" s="204">
        <v>0</v>
      </c>
      <c r="S284" s="239">
        <v>0</v>
      </c>
      <c r="T284" s="319" t="e">
        <v>#DIV/0!</v>
      </c>
      <c r="U284" s="239">
        <v>0</v>
      </c>
      <c r="V284" s="239">
        <v>0</v>
      </c>
      <c r="W284" s="239">
        <v>0</v>
      </c>
      <c r="X284" s="239">
        <v>0</v>
      </c>
      <c r="Y284" s="239">
        <v>0</v>
      </c>
      <c r="Z284" s="239">
        <v>0</v>
      </c>
    </row>
    <row r="285" spans="1:26" x14ac:dyDescent="0.3">
      <c r="A285" s="322" t="s">
        <v>700</v>
      </c>
      <c r="B285" s="204">
        <v>0</v>
      </c>
      <c r="C285" s="204">
        <v>0</v>
      </c>
      <c r="D285" s="204">
        <v>0</v>
      </c>
      <c r="E285" s="204">
        <v>0</v>
      </c>
      <c r="F285" s="204">
        <v>0</v>
      </c>
      <c r="G285" s="204">
        <v>0</v>
      </c>
      <c r="H285" s="204">
        <v>0</v>
      </c>
      <c r="I285" s="204">
        <v>0</v>
      </c>
      <c r="J285" s="204">
        <v>0</v>
      </c>
      <c r="K285" s="204">
        <v>0</v>
      </c>
      <c r="L285" s="204">
        <v>0</v>
      </c>
      <c r="M285" s="204">
        <v>0</v>
      </c>
      <c r="N285" s="204">
        <v>0</v>
      </c>
      <c r="O285" s="204">
        <v>0</v>
      </c>
      <c r="P285" s="204">
        <v>0</v>
      </c>
      <c r="Q285" s="204">
        <v>0</v>
      </c>
      <c r="R285" s="204">
        <v>0</v>
      </c>
      <c r="S285" s="239">
        <v>0</v>
      </c>
      <c r="T285" s="319" t="e">
        <v>#DIV/0!</v>
      </c>
      <c r="U285" s="239">
        <v>0</v>
      </c>
      <c r="V285" s="239">
        <v>0</v>
      </c>
      <c r="W285" s="239">
        <v>0</v>
      </c>
      <c r="X285" s="239">
        <v>0</v>
      </c>
      <c r="Y285" s="239">
        <v>0</v>
      </c>
      <c r="Z285" s="239">
        <v>0</v>
      </c>
    </row>
    <row r="286" spans="1:26" x14ac:dyDescent="0.3">
      <c r="A286" s="322" t="s">
        <v>701</v>
      </c>
      <c r="B286" s="204">
        <v>0</v>
      </c>
      <c r="C286" s="204">
        <v>0</v>
      </c>
      <c r="D286" s="204">
        <v>0</v>
      </c>
      <c r="E286" s="204">
        <v>0</v>
      </c>
      <c r="F286" s="204">
        <v>0</v>
      </c>
      <c r="G286" s="204">
        <v>0</v>
      </c>
      <c r="H286" s="204">
        <v>0</v>
      </c>
      <c r="I286" s="204">
        <v>0</v>
      </c>
      <c r="J286" s="204">
        <v>0</v>
      </c>
      <c r="K286" s="204">
        <v>0</v>
      </c>
      <c r="L286" s="204">
        <v>0</v>
      </c>
      <c r="M286" s="204">
        <v>0</v>
      </c>
      <c r="N286" s="204">
        <v>0</v>
      </c>
      <c r="O286" s="204">
        <v>0</v>
      </c>
      <c r="P286" s="204">
        <v>0</v>
      </c>
      <c r="Q286" s="204">
        <v>0</v>
      </c>
      <c r="R286" s="204">
        <v>0</v>
      </c>
      <c r="S286" s="239">
        <v>0</v>
      </c>
      <c r="T286" s="319" t="e">
        <v>#DIV/0!</v>
      </c>
      <c r="U286" s="239">
        <v>0</v>
      </c>
      <c r="V286" s="239">
        <v>0</v>
      </c>
      <c r="W286" s="239">
        <v>0</v>
      </c>
      <c r="X286" s="239">
        <v>0</v>
      </c>
      <c r="Y286" s="239">
        <v>0</v>
      </c>
      <c r="Z286" s="239">
        <v>0</v>
      </c>
    </row>
    <row r="287" spans="1:26" x14ac:dyDescent="0.3">
      <c r="A287" s="322" t="s">
        <v>702</v>
      </c>
      <c r="B287" s="204">
        <v>0</v>
      </c>
      <c r="C287" s="204">
        <v>0</v>
      </c>
      <c r="D287" s="204">
        <v>0</v>
      </c>
      <c r="E287" s="204">
        <v>0</v>
      </c>
      <c r="F287" s="204">
        <v>0</v>
      </c>
      <c r="G287" s="204">
        <v>0</v>
      </c>
      <c r="H287" s="204">
        <v>0</v>
      </c>
      <c r="I287" s="204">
        <v>0</v>
      </c>
      <c r="J287" s="204">
        <v>0</v>
      </c>
      <c r="K287" s="204">
        <v>0</v>
      </c>
      <c r="L287" s="204">
        <v>0</v>
      </c>
      <c r="M287" s="204">
        <v>0</v>
      </c>
      <c r="N287" s="204">
        <v>0</v>
      </c>
      <c r="O287" s="204">
        <v>0</v>
      </c>
      <c r="P287" s="204">
        <v>0</v>
      </c>
      <c r="Q287" s="204">
        <v>0</v>
      </c>
      <c r="R287" s="204">
        <v>0</v>
      </c>
      <c r="S287" s="239">
        <v>0</v>
      </c>
      <c r="T287" s="319" t="e">
        <v>#DIV/0!</v>
      </c>
      <c r="U287" s="239">
        <v>0</v>
      </c>
      <c r="V287" s="239">
        <v>0</v>
      </c>
      <c r="W287" s="239">
        <v>0</v>
      </c>
      <c r="X287" s="239">
        <v>0</v>
      </c>
      <c r="Y287" s="239">
        <v>0</v>
      </c>
      <c r="Z287" s="239">
        <v>0</v>
      </c>
    </row>
    <row r="288" spans="1:26" x14ac:dyDescent="0.3">
      <c r="A288" s="322" t="s">
        <v>703</v>
      </c>
      <c r="B288" s="204">
        <v>0</v>
      </c>
      <c r="C288" s="204">
        <v>0</v>
      </c>
      <c r="D288" s="204">
        <v>0</v>
      </c>
      <c r="E288" s="204">
        <v>0</v>
      </c>
      <c r="F288" s="204">
        <v>0</v>
      </c>
      <c r="G288" s="204">
        <v>0</v>
      </c>
      <c r="H288" s="204">
        <v>0</v>
      </c>
      <c r="I288" s="204">
        <v>0</v>
      </c>
      <c r="J288" s="204">
        <v>0</v>
      </c>
      <c r="K288" s="204">
        <v>0</v>
      </c>
      <c r="L288" s="204">
        <v>0</v>
      </c>
      <c r="M288" s="204">
        <v>0</v>
      </c>
      <c r="N288" s="204">
        <v>0</v>
      </c>
      <c r="O288" s="204">
        <v>0</v>
      </c>
      <c r="P288" s="204">
        <v>0</v>
      </c>
      <c r="Q288" s="204">
        <v>0</v>
      </c>
      <c r="R288" s="204">
        <v>0</v>
      </c>
      <c r="S288" s="239">
        <v>0</v>
      </c>
      <c r="T288" s="319" t="e">
        <v>#DIV/0!</v>
      </c>
      <c r="U288" s="239">
        <v>0</v>
      </c>
      <c r="V288" s="239">
        <v>0</v>
      </c>
      <c r="W288" s="239">
        <v>0</v>
      </c>
      <c r="X288" s="239">
        <v>0</v>
      </c>
      <c r="Y288" s="239">
        <v>0</v>
      </c>
      <c r="Z288" s="239">
        <v>0</v>
      </c>
    </row>
    <row r="289" spans="1:26" x14ac:dyDescent="0.3">
      <c r="A289" s="322" t="s">
        <v>704</v>
      </c>
      <c r="B289" s="204">
        <v>0</v>
      </c>
      <c r="C289" s="204">
        <v>0</v>
      </c>
      <c r="D289" s="204">
        <v>0</v>
      </c>
      <c r="E289" s="204">
        <v>0</v>
      </c>
      <c r="F289" s="204">
        <v>0</v>
      </c>
      <c r="G289" s="204">
        <v>0</v>
      </c>
      <c r="H289" s="204">
        <v>0</v>
      </c>
      <c r="I289" s="204">
        <v>0</v>
      </c>
      <c r="J289" s="204">
        <v>0</v>
      </c>
      <c r="K289" s="204">
        <v>0</v>
      </c>
      <c r="L289" s="204">
        <v>0</v>
      </c>
      <c r="M289" s="204">
        <v>0</v>
      </c>
      <c r="N289" s="204">
        <v>0</v>
      </c>
      <c r="O289" s="204">
        <v>0</v>
      </c>
      <c r="P289" s="204">
        <v>0</v>
      </c>
      <c r="Q289" s="204">
        <v>0</v>
      </c>
      <c r="R289" s="204">
        <v>0</v>
      </c>
      <c r="S289" s="239">
        <v>0</v>
      </c>
      <c r="T289" s="319" t="e">
        <v>#DIV/0!</v>
      </c>
      <c r="U289" s="239">
        <v>0</v>
      </c>
      <c r="V289" s="239">
        <v>0</v>
      </c>
      <c r="W289" s="239">
        <v>0</v>
      </c>
      <c r="X289" s="239">
        <v>0</v>
      </c>
      <c r="Y289" s="239">
        <v>0</v>
      </c>
      <c r="Z289" s="239">
        <v>0</v>
      </c>
    </row>
    <row r="290" spans="1:26" x14ac:dyDescent="0.3">
      <c r="A290" s="322" t="s">
        <v>705</v>
      </c>
      <c r="B290" s="204">
        <v>0</v>
      </c>
      <c r="C290" s="204">
        <v>0</v>
      </c>
      <c r="D290" s="204">
        <v>0</v>
      </c>
      <c r="E290" s="204">
        <v>0</v>
      </c>
      <c r="F290" s="204">
        <v>0</v>
      </c>
      <c r="G290" s="204">
        <v>0</v>
      </c>
      <c r="H290" s="204">
        <v>0</v>
      </c>
      <c r="I290" s="204">
        <v>0</v>
      </c>
      <c r="J290" s="204">
        <v>0</v>
      </c>
      <c r="K290" s="204">
        <v>0</v>
      </c>
      <c r="L290" s="204">
        <v>0</v>
      </c>
      <c r="M290" s="204">
        <v>0</v>
      </c>
      <c r="N290" s="204">
        <v>0</v>
      </c>
      <c r="O290" s="204">
        <v>0</v>
      </c>
      <c r="P290" s="204">
        <v>0</v>
      </c>
      <c r="Q290" s="204">
        <v>0</v>
      </c>
      <c r="R290" s="204">
        <v>0</v>
      </c>
      <c r="S290" s="239">
        <v>0</v>
      </c>
      <c r="T290" s="319" t="e">
        <v>#DIV/0!</v>
      </c>
      <c r="U290" s="239">
        <v>0</v>
      </c>
      <c r="V290" s="239">
        <v>0</v>
      </c>
      <c r="W290" s="239">
        <v>0</v>
      </c>
      <c r="X290" s="239">
        <v>0</v>
      </c>
      <c r="Y290" s="239">
        <v>0</v>
      </c>
      <c r="Z290" s="239">
        <v>0</v>
      </c>
    </row>
    <row r="291" spans="1:26" x14ac:dyDescent="0.3">
      <c r="A291" s="322" t="s">
        <v>706</v>
      </c>
      <c r="B291" s="204">
        <v>0</v>
      </c>
      <c r="C291" s="204">
        <v>0</v>
      </c>
      <c r="D291" s="204">
        <v>0</v>
      </c>
      <c r="E291" s="204">
        <v>0</v>
      </c>
      <c r="F291" s="204">
        <v>0</v>
      </c>
      <c r="G291" s="204">
        <v>0</v>
      </c>
      <c r="H291" s="204">
        <v>0</v>
      </c>
      <c r="I291" s="204">
        <v>0</v>
      </c>
      <c r="J291" s="204">
        <v>0</v>
      </c>
      <c r="K291" s="204">
        <v>0</v>
      </c>
      <c r="L291" s="204">
        <v>0</v>
      </c>
      <c r="M291" s="204">
        <v>0</v>
      </c>
      <c r="N291" s="204">
        <v>0</v>
      </c>
      <c r="O291" s="204">
        <v>0</v>
      </c>
      <c r="P291" s="204">
        <v>0</v>
      </c>
      <c r="Q291" s="204">
        <v>0</v>
      </c>
      <c r="R291" s="204">
        <v>0</v>
      </c>
      <c r="S291" s="239">
        <v>0</v>
      </c>
      <c r="T291" s="319" t="e">
        <v>#DIV/0!</v>
      </c>
      <c r="U291" s="239">
        <v>0</v>
      </c>
      <c r="V291" s="239">
        <v>0</v>
      </c>
      <c r="W291" s="239">
        <v>0</v>
      </c>
      <c r="X291" s="239">
        <v>0</v>
      </c>
      <c r="Y291" s="239">
        <v>0</v>
      </c>
      <c r="Z291" s="239">
        <v>0</v>
      </c>
    </row>
    <row r="292" spans="1:26" x14ac:dyDescent="0.3">
      <c r="A292" s="322" t="s">
        <v>707</v>
      </c>
      <c r="B292" s="204">
        <v>0</v>
      </c>
      <c r="C292" s="204">
        <v>0</v>
      </c>
      <c r="D292" s="204">
        <v>0</v>
      </c>
      <c r="E292" s="204">
        <v>0</v>
      </c>
      <c r="F292" s="204">
        <v>0</v>
      </c>
      <c r="G292" s="204">
        <v>0</v>
      </c>
      <c r="H292" s="204">
        <v>0</v>
      </c>
      <c r="I292" s="204">
        <v>0</v>
      </c>
      <c r="J292" s="204">
        <v>0</v>
      </c>
      <c r="K292" s="204">
        <v>0</v>
      </c>
      <c r="L292" s="204">
        <v>0</v>
      </c>
      <c r="M292" s="204">
        <v>0</v>
      </c>
      <c r="N292" s="204">
        <v>0</v>
      </c>
      <c r="O292" s="204">
        <v>0</v>
      </c>
      <c r="P292" s="204">
        <v>0</v>
      </c>
      <c r="Q292" s="204">
        <v>0</v>
      </c>
      <c r="R292" s="204">
        <v>0</v>
      </c>
      <c r="S292" s="239">
        <v>0</v>
      </c>
      <c r="T292" s="319" t="e">
        <v>#DIV/0!</v>
      </c>
      <c r="U292" s="239">
        <v>0</v>
      </c>
      <c r="V292" s="239">
        <v>0</v>
      </c>
      <c r="W292" s="239">
        <v>0</v>
      </c>
      <c r="X292" s="239">
        <v>0</v>
      </c>
      <c r="Y292" s="239">
        <v>0</v>
      </c>
      <c r="Z292" s="239">
        <v>0</v>
      </c>
    </row>
    <row r="293" spans="1:26" x14ac:dyDescent="0.3">
      <c r="A293" s="322" t="s">
        <v>708</v>
      </c>
      <c r="B293" s="204">
        <v>0</v>
      </c>
      <c r="C293" s="204">
        <v>0</v>
      </c>
      <c r="D293" s="204">
        <v>0</v>
      </c>
      <c r="E293" s="204">
        <v>0</v>
      </c>
      <c r="F293" s="204">
        <v>0</v>
      </c>
      <c r="G293" s="204">
        <v>0</v>
      </c>
      <c r="H293" s="204">
        <v>0</v>
      </c>
      <c r="I293" s="204">
        <v>0</v>
      </c>
      <c r="J293" s="204">
        <v>0</v>
      </c>
      <c r="K293" s="204">
        <v>0</v>
      </c>
      <c r="L293" s="204">
        <v>0</v>
      </c>
      <c r="M293" s="204">
        <v>0</v>
      </c>
      <c r="N293" s="204">
        <v>0</v>
      </c>
      <c r="O293" s="204">
        <v>0</v>
      </c>
      <c r="P293" s="204">
        <v>0</v>
      </c>
      <c r="Q293" s="204">
        <v>0</v>
      </c>
      <c r="R293" s="204">
        <v>0</v>
      </c>
      <c r="S293" s="239">
        <v>0</v>
      </c>
      <c r="T293" s="319" t="e">
        <v>#DIV/0!</v>
      </c>
      <c r="U293" s="239">
        <v>0</v>
      </c>
      <c r="V293" s="239">
        <v>0</v>
      </c>
      <c r="W293" s="239">
        <v>0</v>
      </c>
      <c r="X293" s="239">
        <v>0</v>
      </c>
      <c r="Y293" s="239">
        <v>0</v>
      </c>
      <c r="Z293" s="239">
        <v>0</v>
      </c>
    </row>
    <row r="294" spans="1:26" x14ac:dyDescent="0.3">
      <c r="A294" s="322" t="s">
        <v>709</v>
      </c>
      <c r="B294" s="204">
        <v>0</v>
      </c>
      <c r="C294" s="204">
        <v>0</v>
      </c>
      <c r="D294" s="204">
        <v>0</v>
      </c>
      <c r="E294" s="204">
        <v>0</v>
      </c>
      <c r="F294" s="204">
        <v>0</v>
      </c>
      <c r="G294" s="204">
        <v>0</v>
      </c>
      <c r="H294" s="204">
        <v>0</v>
      </c>
      <c r="I294" s="204">
        <v>0</v>
      </c>
      <c r="J294" s="204">
        <v>0</v>
      </c>
      <c r="K294" s="204">
        <v>0</v>
      </c>
      <c r="L294" s="204">
        <v>0</v>
      </c>
      <c r="M294" s="204">
        <v>0</v>
      </c>
      <c r="N294" s="204">
        <v>0</v>
      </c>
      <c r="O294" s="204">
        <v>0</v>
      </c>
      <c r="P294" s="204">
        <v>0</v>
      </c>
      <c r="Q294" s="204">
        <v>0</v>
      </c>
      <c r="R294" s="204">
        <v>0</v>
      </c>
      <c r="S294" s="239">
        <v>0</v>
      </c>
      <c r="T294" s="319" t="e">
        <v>#DIV/0!</v>
      </c>
      <c r="U294" s="239">
        <v>0</v>
      </c>
      <c r="V294" s="239">
        <v>0</v>
      </c>
      <c r="W294" s="239">
        <v>0</v>
      </c>
      <c r="X294" s="239">
        <v>0</v>
      </c>
      <c r="Y294" s="239">
        <v>0</v>
      </c>
      <c r="Z294" s="239">
        <v>0</v>
      </c>
    </row>
    <row r="295" spans="1:26" x14ac:dyDescent="0.3">
      <c r="A295" s="326" t="s">
        <v>710</v>
      </c>
      <c r="B295" s="327">
        <v>0</v>
      </c>
      <c r="C295" s="327">
        <v>0</v>
      </c>
      <c r="D295" s="327">
        <v>0</v>
      </c>
      <c r="E295" s="327">
        <v>0</v>
      </c>
      <c r="F295" s="327">
        <v>0</v>
      </c>
      <c r="G295" s="327">
        <v>0</v>
      </c>
      <c r="H295" s="327">
        <v>0</v>
      </c>
      <c r="I295" s="327">
        <v>0</v>
      </c>
      <c r="J295" s="327">
        <v>0</v>
      </c>
      <c r="K295" s="327">
        <v>0</v>
      </c>
      <c r="L295" s="327">
        <v>0</v>
      </c>
      <c r="M295" s="327">
        <v>0</v>
      </c>
      <c r="N295" s="327">
        <v>0</v>
      </c>
      <c r="O295" s="327">
        <v>0</v>
      </c>
      <c r="P295" s="327">
        <v>0</v>
      </c>
      <c r="Q295" s="327">
        <v>0</v>
      </c>
      <c r="R295" s="327">
        <v>0</v>
      </c>
      <c r="S295" s="328">
        <v>0</v>
      </c>
      <c r="T295" s="329" t="e">
        <v>#DIV/0!</v>
      </c>
      <c r="U295" s="328">
        <v>0</v>
      </c>
      <c r="V295" s="328">
        <v>0</v>
      </c>
      <c r="W295" s="328">
        <v>0</v>
      </c>
      <c r="X295" s="328">
        <v>0</v>
      </c>
      <c r="Y295" s="328">
        <v>0</v>
      </c>
      <c r="Z295" s="328">
        <v>0</v>
      </c>
    </row>
    <row r="296" spans="1:26" s="321" customFormat="1" x14ac:dyDescent="0.3">
      <c r="A296" s="314" t="s">
        <v>711</v>
      </c>
      <c r="B296" s="320">
        <v>0</v>
      </c>
      <c r="C296" s="320">
        <v>0</v>
      </c>
      <c r="D296" s="320">
        <v>0</v>
      </c>
      <c r="E296" s="320">
        <v>0</v>
      </c>
      <c r="F296" s="320">
        <v>0</v>
      </c>
      <c r="G296" s="320">
        <v>0</v>
      </c>
      <c r="H296" s="320">
        <v>0</v>
      </c>
      <c r="I296" s="320">
        <v>0</v>
      </c>
      <c r="J296" s="320">
        <v>0</v>
      </c>
      <c r="K296" s="320">
        <v>0</v>
      </c>
      <c r="L296" s="320">
        <v>0</v>
      </c>
      <c r="M296" s="320">
        <v>0</v>
      </c>
      <c r="N296" s="320">
        <v>0</v>
      </c>
      <c r="O296" s="320">
        <v>0</v>
      </c>
      <c r="P296" s="320">
        <v>0</v>
      </c>
      <c r="Q296" s="320">
        <v>0</v>
      </c>
      <c r="R296" s="320">
        <v>0</v>
      </c>
      <c r="S296" s="316">
        <v>0</v>
      </c>
      <c r="T296" s="317" t="e">
        <v>#DIV/0!</v>
      </c>
      <c r="U296" s="316">
        <v>0</v>
      </c>
      <c r="V296" s="316">
        <v>0</v>
      </c>
      <c r="W296" s="316">
        <v>0</v>
      </c>
      <c r="X296" s="316">
        <v>0</v>
      </c>
      <c r="Y296" s="316">
        <v>0</v>
      </c>
      <c r="Z296" s="316">
        <v>0</v>
      </c>
    </row>
    <row r="297" spans="1:26" x14ac:dyDescent="0.3">
      <c r="A297" s="314" t="s">
        <v>712</v>
      </c>
      <c r="B297" s="315">
        <v>0</v>
      </c>
      <c r="C297" s="315">
        <v>0</v>
      </c>
      <c r="D297" s="315">
        <v>0</v>
      </c>
      <c r="E297" s="315">
        <v>0</v>
      </c>
      <c r="F297" s="315">
        <v>0</v>
      </c>
      <c r="G297" s="315">
        <v>0</v>
      </c>
      <c r="H297" s="315">
        <v>0</v>
      </c>
      <c r="I297" s="315">
        <v>0</v>
      </c>
      <c r="J297" s="315">
        <v>0</v>
      </c>
      <c r="K297" s="315">
        <v>0</v>
      </c>
      <c r="L297" s="315">
        <v>0</v>
      </c>
      <c r="M297" s="315">
        <v>0</v>
      </c>
      <c r="N297" s="315">
        <v>0</v>
      </c>
      <c r="O297" s="315">
        <v>0</v>
      </c>
      <c r="P297" s="315">
        <v>0</v>
      </c>
      <c r="Q297" s="315">
        <v>0</v>
      </c>
      <c r="R297" s="315">
        <v>0</v>
      </c>
      <c r="S297" s="316">
        <v>0</v>
      </c>
      <c r="T297" s="317" t="e">
        <v>#DIV/0!</v>
      </c>
      <c r="U297" s="316">
        <v>0</v>
      </c>
      <c r="V297" s="316">
        <v>0</v>
      </c>
      <c r="W297" s="316">
        <v>0</v>
      </c>
      <c r="X297" s="316">
        <v>0</v>
      </c>
      <c r="Y297" s="316">
        <v>0</v>
      </c>
      <c r="Z297" s="316">
        <v>0</v>
      </c>
    </row>
    <row r="298" spans="1:26" x14ac:dyDescent="0.3">
      <c r="A298" s="322" t="s">
        <v>713</v>
      </c>
      <c r="B298" s="204">
        <v>0</v>
      </c>
      <c r="C298" s="204">
        <v>0</v>
      </c>
      <c r="D298" s="204">
        <v>0</v>
      </c>
      <c r="E298" s="204">
        <v>0</v>
      </c>
      <c r="F298" s="204">
        <v>0</v>
      </c>
      <c r="G298" s="204">
        <v>0</v>
      </c>
      <c r="H298" s="204">
        <v>0</v>
      </c>
      <c r="I298" s="204">
        <v>0</v>
      </c>
      <c r="J298" s="204">
        <v>0</v>
      </c>
      <c r="K298" s="204">
        <v>0</v>
      </c>
      <c r="L298" s="204">
        <v>0</v>
      </c>
      <c r="M298" s="204">
        <v>0</v>
      </c>
      <c r="N298" s="204">
        <v>0</v>
      </c>
      <c r="O298" s="204">
        <v>0</v>
      </c>
      <c r="P298" s="204">
        <v>0</v>
      </c>
      <c r="Q298" s="204">
        <v>0</v>
      </c>
      <c r="R298" s="204">
        <v>0</v>
      </c>
      <c r="S298" s="239">
        <v>0</v>
      </c>
      <c r="T298" s="319" t="e">
        <v>#DIV/0!</v>
      </c>
      <c r="U298" s="239">
        <v>0</v>
      </c>
      <c r="V298" s="239">
        <v>0</v>
      </c>
      <c r="W298" s="239">
        <v>0</v>
      </c>
      <c r="X298" s="239">
        <v>0</v>
      </c>
      <c r="Y298" s="239">
        <v>0</v>
      </c>
      <c r="Z298" s="239">
        <v>0</v>
      </c>
    </row>
    <row r="299" spans="1:26" x14ac:dyDescent="0.3">
      <c r="A299" s="322" t="s">
        <v>714</v>
      </c>
      <c r="B299" s="204">
        <v>0</v>
      </c>
      <c r="C299" s="204">
        <v>0</v>
      </c>
      <c r="D299" s="204">
        <v>0</v>
      </c>
      <c r="E299" s="204">
        <v>0</v>
      </c>
      <c r="F299" s="204">
        <v>0</v>
      </c>
      <c r="G299" s="204">
        <v>0</v>
      </c>
      <c r="H299" s="204">
        <v>0</v>
      </c>
      <c r="I299" s="204">
        <v>0</v>
      </c>
      <c r="J299" s="204">
        <v>0</v>
      </c>
      <c r="K299" s="204">
        <v>0</v>
      </c>
      <c r="L299" s="204">
        <v>0</v>
      </c>
      <c r="M299" s="204">
        <v>0</v>
      </c>
      <c r="N299" s="204">
        <v>0</v>
      </c>
      <c r="O299" s="204">
        <v>0</v>
      </c>
      <c r="P299" s="204">
        <v>0</v>
      </c>
      <c r="Q299" s="204">
        <v>0</v>
      </c>
      <c r="R299" s="204">
        <v>0</v>
      </c>
      <c r="S299" s="239">
        <v>0</v>
      </c>
      <c r="T299" s="319" t="e">
        <v>#DIV/0!</v>
      </c>
      <c r="U299" s="239">
        <v>0</v>
      </c>
      <c r="V299" s="239">
        <v>0</v>
      </c>
      <c r="W299" s="239">
        <v>0</v>
      </c>
      <c r="X299" s="239">
        <v>0</v>
      </c>
      <c r="Y299" s="239">
        <v>0</v>
      </c>
      <c r="Z299" s="239">
        <v>0</v>
      </c>
    </row>
    <row r="300" spans="1:26" x14ac:dyDescent="0.3">
      <c r="A300" s="322" t="s">
        <v>715</v>
      </c>
      <c r="B300" s="204">
        <v>0</v>
      </c>
      <c r="C300" s="204">
        <v>0</v>
      </c>
      <c r="D300" s="204">
        <v>0</v>
      </c>
      <c r="E300" s="204">
        <v>0</v>
      </c>
      <c r="F300" s="204">
        <v>0</v>
      </c>
      <c r="G300" s="204">
        <v>0</v>
      </c>
      <c r="H300" s="204">
        <v>0</v>
      </c>
      <c r="I300" s="204">
        <v>0</v>
      </c>
      <c r="J300" s="204">
        <v>0</v>
      </c>
      <c r="K300" s="204">
        <v>0</v>
      </c>
      <c r="L300" s="204">
        <v>0</v>
      </c>
      <c r="M300" s="204">
        <v>0</v>
      </c>
      <c r="N300" s="204">
        <v>0</v>
      </c>
      <c r="O300" s="204">
        <v>0</v>
      </c>
      <c r="P300" s="204">
        <v>0</v>
      </c>
      <c r="Q300" s="204">
        <v>0</v>
      </c>
      <c r="R300" s="204">
        <v>0</v>
      </c>
      <c r="S300" s="239">
        <v>0</v>
      </c>
      <c r="T300" s="319" t="e">
        <v>#DIV/0!</v>
      </c>
      <c r="U300" s="239">
        <v>0</v>
      </c>
      <c r="V300" s="239">
        <v>0</v>
      </c>
      <c r="W300" s="239">
        <v>0</v>
      </c>
      <c r="X300" s="239">
        <v>0</v>
      </c>
      <c r="Y300" s="239">
        <v>0</v>
      </c>
      <c r="Z300" s="239">
        <v>0</v>
      </c>
    </row>
    <row r="301" spans="1:26" x14ac:dyDescent="0.3">
      <c r="A301" s="314" t="s">
        <v>716</v>
      </c>
      <c r="B301" s="315">
        <v>0</v>
      </c>
      <c r="C301" s="315">
        <v>0</v>
      </c>
      <c r="D301" s="315">
        <v>0</v>
      </c>
      <c r="E301" s="315">
        <v>0</v>
      </c>
      <c r="F301" s="315">
        <v>0</v>
      </c>
      <c r="G301" s="315">
        <v>0</v>
      </c>
      <c r="H301" s="315">
        <v>0</v>
      </c>
      <c r="I301" s="315">
        <v>0</v>
      </c>
      <c r="J301" s="315">
        <v>0</v>
      </c>
      <c r="K301" s="315">
        <v>0</v>
      </c>
      <c r="L301" s="315">
        <v>0</v>
      </c>
      <c r="M301" s="315">
        <v>0</v>
      </c>
      <c r="N301" s="315">
        <v>0</v>
      </c>
      <c r="O301" s="315">
        <v>0</v>
      </c>
      <c r="P301" s="315">
        <v>0</v>
      </c>
      <c r="Q301" s="315">
        <v>0</v>
      </c>
      <c r="R301" s="315">
        <v>0</v>
      </c>
      <c r="S301" s="316">
        <v>0</v>
      </c>
      <c r="T301" s="317" t="e">
        <v>#DIV/0!</v>
      </c>
      <c r="U301" s="316">
        <v>0</v>
      </c>
      <c r="V301" s="316">
        <v>0</v>
      </c>
      <c r="W301" s="316">
        <v>0</v>
      </c>
      <c r="X301" s="316">
        <v>0</v>
      </c>
      <c r="Y301" s="316">
        <v>0</v>
      </c>
      <c r="Z301" s="316">
        <v>0</v>
      </c>
    </row>
    <row r="302" spans="1:26" x14ac:dyDescent="0.3">
      <c r="A302" s="322" t="s">
        <v>717</v>
      </c>
      <c r="B302" s="204">
        <v>0</v>
      </c>
      <c r="C302" s="204">
        <v>0</v>
      </c>
      <c r="D302" s="204">
        <v>0</v>
      </c>
      <c r="E302" s="204">
        <v>0</v>
      </c>
      <c r="F302" s="204">
        <v>0</v>
      </c>
      <c r="G302" s="204">
        <v>0</v>
      </c>
      <c r="H302" s="204">
        <v>0</v>
      </c>
      <c r="I302" s="204">
        <v>0</v>
      </c>
      <c r="J302" s="204">
        <v>0</v>
      </c>
      <c r="K302" s="204">
        <v>0</v>
      </c>
      <c r="L302" s="204">
        <v>0</v>
      </c>
      <c r="M302" s="204">
        <v>0</v>
      </c>
      <c r="N302" s="204">
        <v>0</v>
      </c>
      <c r="O302" s="204">
        <v>0</v>
      </c>
      <c r="P302" s="204">
        <v>0</v>
      </c>
      <c r="Q302" s="204">
        <v>0</v>
      </c>
      <c r="R302" s="204">
        <v>0</v>
      </c>
      <c r="S302" s="239">
        <v>0</v>
      </c>
      <c r="T302" s="319" t="e">
        <v>#DIV/0!</v>
      </c>
      <c r="U302" s="239">
        <v>0</v>
      </c>
      <c r="V302" s="239">
        <v>0</v>
      </c>
      <c r="W302" s="239">
        <v>0</v>
      </c>
      <c r="X302" s="239">
        <v>0</v>
      </c>
      <c r="Y302" s="239">
        <v>0</v>
      </c>
      <c r="Z302" s="239">
        <v>0</v>
      </c>
    </row>
    <row r="303" spans="1:26" x14ac:dyDescent="0.3">
      <c r="A303" s="322" t="s">
        <v>718</v>
      </c>
      <c r="B303" s="204">
        <v>0</v>
      </c>
      <c r="C303" s="204">
        <v>0</v>
      </c>
      <c r="D303" s="204">
        <v>0</v>
      </c>
      <c r="E303" s="204">
        <v>0</v>
      </c>
      <c r="F303" s="204">
        <v>0</v>
      </c>
      <c r="G303" s="204">
        <v>0</v>
      </c>
      <c r="H303" s="204">
        <v>0</v>
      </c>
      <c r="I303" s="204">
        <v>0</v>
      </c>
      <c r="J303" s="204">
        <v>0</v>
      </c>
      <c r="K303" s="204">
        <v>0</v>
      </c>
      <c r="L303" s="204">
        <v>0</v>
      </c>
      <c r="M303" s="204">
        <v>0</v>
      </c>
      <c r="N303" s="204">
        <v>0</v>
      </c>
      <c r="O303" s="204">
        <v>0</v>
      </c>
      <c r="P303" s="204">
        <v>0</v>
      </c>
      <c r="Q303" s="204">
        <v>0</v>
      </c>
      <c r="R303" s="204">
        <v>0</v>
      </c>
      <c r="S303" s="239">
        <v>0</v>
      </c>
      <c r="T303" s="319" t="e">
        <v>#DIV/0!</v>
      </c>
      <c r="U303" s="239">
        <v>0</v>
      </c>
      <c r="V303" s="239">
        <v>0</v>
      </c>
      <c r="W303" s="239">
        <v>0</v>
      </c>
      <c r="X303" s="239">
        <v>0</v>
      </c>
      <c r="Y303" s="239">
        <v>0</v>
      </c>
      <c r="Z303" s="239">
        <v>0</v>
      </c>
    </row>
    <row r="304" spans="1:26" x14ac:dyDescent="0.3">
      <c r="A304" s="322" t="s">
        <v>719</v>
      </c>
      <c r="B304" s="204">
        <v>0</v>
      </c>
      <c r="C304" s="204">
        <v>0</v>
      </c>
      <c r="D304" s="204">
        <v>0</v>
      </c>
      <c r="E304" s="204">
        <v>0</v>
      </c>
      <c r="F304" s="204">
        <v>0</v>
      </c>
      <c r="G304" s="204">
        <v>0</v>
      </c>
      <c r="H304" s="204">
        <v>0</v>
      </c>
      <c r="I304" s="204">
        <v>0</v>
      </c>
      <c r="J304" s="204">
        <v>0</v>
      </c>
      <c r="K304" s="204">
        <v>0</v>
      </c>
      <c r="L304" s="204">
        <v>0</v>
      </c>
      <c r="M304" s="204">
        <v>0</v>
      </c>
      <c r="N304" s="204">
        <v>0</v>
      </c>
      <c r="O304" s="204">
        <v>0</v>
      </c>
      <c r="P304" s="204">
        <v>0</v>
      </c>
      <c r="Q304" s="204">
        <v>0</v>
      </c>
      <c r="R304" s="204">
        <v>0</v>
      </c>
      <c r="S304" s="239">
        <v>0</v>
      </c>
      <c r="T304" s="319" t="e">
        <v>#DIV/0!</v>
      </c>
      <c r="U304" s="239">
        <v>0</v>
      </c>
      <c r="V304" s="239">
        <v>0</v>
      </c>
      <c r="W304" s="239">
        <v>0</v>
      </c>
      <c r="X304" s="239">
        <v>0</v>
      </c>
      <c r="Y304" s="239">
        <v>0</v>
      </c>
      <c r="Z304" s="239">
        <v>0</v>
      </c>
    </row>
    <row r="305" spans="1:26" s="321" customFormat="1" x14ac:dyDescent="0.3">
      <c r="A305" s="314" t="s">
        <v>720</v>
      </c>
      <c r="B305" s="320">
        <v>0</v>
      </c>
      <c r="C305" s="320">
        <v>0</v>
      </c>
      <c r="D305" s="320">
        <v>0</v>
      </c>
      <c r="E305" s="320">
        <v>0</v>
      </c>
      <c r="F305" s="320">
        <v>0</v>
      </c>
      <c r="G305" s="320">
        <v>0</v>
      </c>
      <c r="H305" s="320">
        <v>0</v>
      </c>
      <c r="I305" s="320">
        <v>0</v>
      </c>
      <c r="J305" s="320">
        <v>0</v>
      </c>
      <c r="K305" s="320">
        <v>0</v>
      </c>
      <c r="L305" s="320">
        <v>0</v>
      </c>
      <c r="M305" s="320">
        <v>0</v>
      </c>
      <c r="N305" s="320">
        <v>0</v>
      </c>
      <c r="O305" s="320">
        <v>0</v>
      </c>
      <c r="P305" s="320">
        <v>0</v>
      </c>
      <c r="Q305" s="320">
        <v>0</v>
      </c>
      <c r="R305" s="320">
        <v>0</v>
      </c>
      <c r="S305" s="316">
        <v>0</v>
      </c>
      <c r="T305" s="317" t="e">
        <v>#DIV/0!</v>
      </c>
      <c r="U305" s="316">
        <v>0</v>
      </c>
      <c r="V305" s="316">
        <v>0</v>
      </c>
      <c r="W305" s="316">
        <v>0</v>
      </c>
      <c r="X305" s="316">
        <v>0</v>
      </c>
      <c r="Y305" s="316">
        <v>0</v>
      </c>
      <c r="Z305" s="316">
        <v>0</v>
      </c>
    </row>
    <row r="306" spans="1:26" x14ac:dyDescent="0.3">
      <c r="A306" s="330" t="s">
        <v>1105</v>
      </c>
      <c r="B306" s="331">
        <v>74689</v>
      </c>
      <c r="C306" s="331">
        <v>120539</v>
      </c>
      <c r="D306" s="331">
        <v>114479</v>
      </c>
      <c r="E306" s="331">
        <v>38017.56</v>
      </c>
      <c r="F306" s="331">
        <v>36967.56</v>
      </c>
      <c r="G306" s="331">
        <v>0</v>
      </c>
      <c r="H306" s="331">
        <v>2100</v>
      </c>
      <c r="I306" s="331">
        <v>0</v>
      </c>
      <c r="J306" s="331">
        <v>2100</v>
      </c>
      <c r="K306" s="331">
        <v>4451.7199999999993</v>
      </c>
      <c r="L306" s="331">
        <v>1284.8399999999999</v>
      </c>
      <c r="M306" s="331">
        <v>21751</v>
      </c>
      <c r="N306" s="331">
        <v>5280</v>
      </c>
      <c r="O306" s="331">
        <v>0</v>
      </c>
      <c r="P306" s="331">
        <v>0</v>
      </c>
      <c r="Q306" s="331">
        <v>0</v>
      </c>
      <c r="R306" s="331">
        <v>0</v>
      </c>
      <c r="S306" s="332">
        <v>36967.56</v>
      </c>
      <c r="T306" s="333">
        <v>0.30668547109234356</v>
      </c>
      <c r="U306" s="332">
        <v>83571.44</v>
      </c>
      <c r="V306" s="332">
        <v>6060</v>
      </c>
      <c r="W306" s="332">
        <v>82521.440000000002</v>
      </c>
      <c r="X306" s="332">
        <v>76461.440000000002</v>
      </c>
      <c r="Y306" s="332">
        <v>1050</v>
      </c>
      <c r="Z306" s="332">
        <v>0</v>
      </c>
    </row>
    <row r="307" spans="1:26" x14ac:dyDescent="0.3">
      <c r="A307" s="334" t="s">
        <v>74</v>
      </c>
      <c r="B307" s="335">
        <v>74689</v>
      </c>
      <c r="C307" s="335">
        <v>120539</v>
      </c>
      <c r="D307" s="335">
        <v>114479</v>
      </c>
      <c r="E307" s="335">
        <v>38017.56</v>
      </c>
      <c r="F307" s="335">
        <v>36967.56</v>
      </c>
      <c r="G307" s="335">
        <v>0</v>
      </c>
      <c r="H307" s="335">
        <v>2100</v>
      </c>
      <c r="I307" s="335">
        <v>0</v>
      </c>
      <c r="J307" s="335">
        <v>2100</v>
      </c>
      <c r="K307" s="335">
        <v>4451.7199999999993</v>
      </c>
      <c r="L307" s="335">
        <v>1284.8399999999999</v>
      </c>
      <c r="M307" s="335">
        <v>21751</v>
      </c>
      <c r="N307" s="335">
        <v>5280</v>
      </c>
      <c r="O307" s="335">
        <v>0</v>
      </c>
      <c r="P307" s="335">
        <v>0</v>
      </c>
      <c r="Q307" s="335">
        <v>0</v>
      </c>
      <c r="R307" s="335">
        <v>0</v>
      </c>
      <c r="S307" s="336">
        <v>36967.56</v>
      </c>
      <c r="T307" s="337">
        <v>0.30668547109234356</v>
      </c>
      <c r="U307" s="336">
        <v>83571.44</v>
      </c>
      <c r="V307" s="336">
        <v>6060</v>
      </c>
      <c r="W307" s="336">
        <v>82521.440000000002</v>
      </c>
      <c r="X307" s="336">
        <v>76461.440000000002</v>
      </c>
      <c r="Y307" s="336">
        <v>1050</v>
      </c>
      <c r="Z307" s="336">
        <v>0</v>
      </c>
    </row>
  </sheetData>
  <sheetProtection formatCells="0" formatColumns="0" formatRows="0"/>
  <mergeCells count="26">
    <mergeCell ref="A6:B6"/>
    <mergeCell ref="A9:Z9"/>
    <mergeCell ref="A2:Z2"/>
    <mergeCell ref="A3:Z3"/>
    <mergeCell ref="A4:Z4"/>
    <mergeCell ref="O10:O11"/>
    <mergeCell ref="A10:A12"/>
    <mergeCell ref="B10:B11"/>
    <mergeCell ref="C10:C11"/>
    <mergeCell ref="G10:G11"/>
    <mergeCell ref="H10:H11"/>
    <mergeCell ref="I10:I11"/>
    <mergeCell ref="J10:J11"/>
    <mergeCell ref="K10:K11"/>
    <mergeCell ref="L10:L11"/>
    <mergeCell ref="M10:M11"/>
    <mergeCell ref="N10:N11"/>
    <mergeCell ref="X10:X11"/>
    <mergeCell ref="Y10:Y11"/>
    <mergeCell ref="Z10:Z11"/>
    <mergeCell ref="P10:P11"/>
    <mergeCell ref="Q10:Q11"/>
    <mergeCell ref="R10:R11"/>
    <mergeCell ref="U10:U11"/>
    <mergeCell ref="V10:V11"/>
    <mergeCell ref="W10:W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66D76-A208-4100-8A33-DB235E2B47A2}">
  <sheetPr>
    <tabColor theme="5" tint="0.39997558519241921"/>
  </sheetPr>
  <dimension ref="A1:Z307"/>
  <sheetViews>
    <sheetView zoomScale="80" zoomScaleNormal="80" workbookViewId="0">
      <pane ySplit="12" topLeftCell="A13" activePane="bottomLeft" state="frozen"/>
      <selection activeCell="D1" sqref="D1"/>
      <selection pane="bottomLeft" activeCell="K33" sqref="K33"/>
    </sheetView>
  </sheetViews>
  <sheetFormatPr defaultColWidth="8.7265625" defaultRowHeight="12" x14ac:dyDescent="0.3"/>
  <cols>
    <col min="1" max="1" width="60.1796875" style="313" customWidth="1"/>
    <col min="2" max="2" width="17.453125" style="313" customWidth="1"/>
    <col min="3" max="3" width="18.453125" style="313" customWidth="1"/>
    <col min="4" max="4" width="19.81640625" style="313" customWidth="1"/>
    <col min="5" max="5" width="16.453125" style="313" customWidth="1"/>
    <col min="6" max="6" width="15.1796875" style="313" customWidth="1"/>
    <col min="7" max="7" width="12.26953125" style="313" customWidth="1"/>
    <col min="8" max="11" width="12.7265625" style="313" bestFit="1" customWidth="1"/>
    <col min="12" max="13" width="12.54296875" style="313" customWidth="1"/>
    <col min="14" max="14" width="12.7265625" style="313" customWidth="1"/>
    <col min="15" max="16" width="12.81640625" style="313" customWidth="1"/>
    <col min="17" max="17" width="13.81640625" style="313" customWidth="1"/>
    <col min="18" max="18" width="12.54296875" style="313" customWidth="1"/>
    <col min="19" max="19" width="15.7265625" style="313" customWidth="1"/>
    <col min="20" max="20" width="10.54296875" style="313" customWidth="1"/>
    <col min="21" max="21" width="13.81640625" style="313" customWidth="1"/>
    <col min="22" max="22" width="18" style="313" customWidth="1"/>
    <col min="23" max="23" width="12.453125" style="313" customWidth="1"/>
    <col min="24" max="24" width="13.54296875" style="313" customWidth="1"/>
    <col min="25" max="25" width="11.81640625" style="313" customWidth="1"/>
    <col min="26" max="26" width="14.54296875" style="313" customWidth="1"/>
    <col min="27" max="16384" width="8.7265625" style="313"/>
  </cols>
  <sheetData>
    <row r="1" spans="1:26" s="215" customFormat="1" x14ac:dyDescent="0.25">
      <c r="A1" s="6"/>
      <c r="B1" s="6"/>
      <c r="C1" s="7"/>
    </row>
    <row r="2" spans="1:26" s="215" customFormat="1" ht="12" customHeight="1" x14ac:dyDescent="0.25">
      <c r="A2" s="420" t="s">
        <v>0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</row>
    <row r="3" spans="1:26" s="215" customFormat="1" ht="15.65" customHeight="1" x14ac:dyDescent="0.25">
      <c r="A3" s="420" t="s">
        <v>1115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</row>
    <row r="4" spans="1:26" s="215" customFormat="1" ht="15.5" x14ac:dyDescent="0.25">
      <c r="A4" s="421">
        <v>2024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</row>
    <row r="5" spans="1:26" s="215" customFormat="1" ht="14.5" x14ac:dyDescent="0.25">
      <c r="A5" s="302" t="s">
        <v>1116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15" customFormat="1" ht="14.5" x14ac:dyDescent="0.25">
      <c r="A6" s="425" t="s">
        <v>1131</v>
      </c>
      <c r="B6" s="425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215" customFormat="1" ht="15.65" customHeight="1" x14ac:dyDescent="0.25">
      <c r="A7" s="426" t="s">
        <v>1134</v>
      </c>
      <c r="B7" s="426"/>
      <c r="C7" s="349"/>
      <c r="D7" s="347"/>
      <c r="E7" s="347"/>
      <c r="F7" s="347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303"/>
      <c r="X7" s="303"/>
      <c r="Y7" s="303"/>
      <c r="Z7" s="303"/>
    </row>
    <row r="8" spans="1:26" s="215" customForma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304" t="s">
        <v>1</v>
      </c>
    </row>
    <row r="9" spans="1:26" s="215" customFormat="1" x14ac:dyDescent="0.25">
      <c r="A9" s="423" t="s">
        <v>34</v>
      </c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</row>
    <row r="10" spans="1:26" s="215" customFormat="1" ht="24" x14ac:dyDescent="0.25">
      <c r="A10" s="423" t="s">
        <v>1135</v>
      </c>
      <c r="B10" s="423" t="s">
        <v>2</v>
      </c>
      <c r="C10" s="423" t="s">
        <v>3</v>
      </c>
      <c r="D10" s="305" t="s">
        <v>57</v>
      </c>
      <c r="E10" s="305" t="s">
        <v>30</v>
      </c>
      <c r="F10" s="305" t="s">
        <v>58</v>
      </c>
      <c r="G10" s="419" t="s">
        <v>5</v>
      </c>
      <c r="H10" s="419" t="s">
        <v>6</v>
      </c>
      <c r="I10" s="419" t="s">
        <v>7</v>
      </c>
      <c r="J10" s="419" t="s">
        <v>8</v>
      </c>
      <c r="K10" s="419" t="s">
        <v>9</v>
      </c>
      <c r="L10" s="419" t="s">
        <v>10</v>
      </c>
      <c r="M10" s="419" t="s">
        <v>11</v>
      </c>
      <c r="N10" s="419" t="s">
        <v>12</v>
      </c>
      <c r="O10" s="419" t="s">
        <v>13</v>
      </c>
      <c r="P10" s="419" t="s">
        <v>14</v>
      </c>
      <c r="Q10" s="419" t="s">
        <v>15</v>
      </c>
      <c r="R10" s="419" t="s">
        <v>16</v>
      </c>
      <c r="S10" s="305" t="s">
        <v>17</v>
      </c>
      <c r="T10" s="305" t="s">
        <v>18</v>
      </c>
      <c r="U10" s="419" t="s">
        <v>59</v>
      </c>
      <c r="V10" s="419" t="s">
        <v>60</v>
      </c>
      <c r="W10" s="419" t="s">
        <v>32</v>
      </c>
      <c r="X10" s="419" t="s">
        <v>31</v>
      </c>
      <c r="Y10" s="419" t="s">
        <v>61</v>
      </c>
      <c r="Z10" s="419" t="s">
        <v>62</v>
      </c>
    </row>
    <row r="11" spans="1:26" s="215" customFormat="1" ht="24" x14ac:dyDescent="0.25">
      <c r="A11" s="423"/>
      <c r="B11" s="423"/>
      <c r="C11" s="423"/>
      <c r="D11" s="306" t="s">
        <v>1145</v>
      </c>
      <c r="E11" s="306" t="s">
        <v>1145</v>
      </c>
      <c r="F11" s="306" t="s">
        <v>1145</v>
      </c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306" t="s">
        <v>1145</v>
      </c>
      <c r="T11" s="306" t="s">
        <v>1145</v>
      </c>
      <c r="U11" s="419"/>
      <c r="V11" s="419"/>
      <c r="W11" s="419"/>
      <c r="X11" s="419"/>
      <c r="Y11" s="419"/>
      <c r="Z11" s="419"/>
    </row>
    <row r="12" spans="1:26" s="215" customFormat="1" x14ac:dyDescent="0.25">
      <c r="A12" s="423"/>
      <c r="B12" s="307" t="s">
        <v>20</v>
      </c>
      <c r="C12" s="307" t="s">
        <v>21</v>
      </c>
      <c r="D12" s="307" t="s">
        <v>22</v>
      </c>
      <c r="E12" s="307" t="s">
        <v>23</v>
      </c>
      <c r="F12" s="307" t="s">
        <v>24</v>
      </c>
      <c r="G12" s="307" t="s">
        <v>63</v>
      </c>
      <c r="H12" s="307" t="s">
        <v>63</v>
      </c>
      <c r="I12" s="307" t="s">
        <v>63</v>
      </c>
      <c r="J12" s="307" t="s">
        <v>63</v>
      </c>
      <c r="K12" s="307" t="s">
        <v>63</v>
      </c>
      <c r="L12" s="307" t="s">
        <v>63</v>
      </c>
      <c r="M12" s="307" t="s">
        <v>63</v>
      </c>
      <c r="N12" s="307" t="s">
        <v>63</v>
      </c>
      <c r="O12" s="307" t="s">
        <v>63</v>
      </c>
      <c r="P12" s="307" t="s">
        <v>63</v>
      </c>
      <c r="Q12" s="307" t="s">
        <v>63</v>
      </c>
      <c r="R12" s="307" t="s">
        <v>63</v>
      </c>
      <c r="S12" s="307" t="s">
        <v>64</v>
      </c>
      <c r="T12" s="307" t="s">
        <v>65</v>
      </c>
      <c r="U12" s="307" t="s">
        <v>66</v>
      </c>
      <c r="V12" s="307" t="s">
        <v>67</v>
      </c>
      <c r="W12" s="307" t="s">
        <v>68</v>
      </c>
      <c r="X12" s="307" t="s">
        <v>69</v>
      </c>
      <c r="Y12" s="307" t="s">
        <v>70</v>
      </c>
      <c r="Z12" s="307" t="s">
        <v>71</v>
      </c>
    </row>
    <row r="13" spans="1:26" x14ac:dyDescent="0.3">
      <c r="A13" s="308" t="s">
        <v>428</v>
      </c>
      <c r="B13" s="309">
        <v>0</v>
      </c>
      <c r="C13" s="309">
        <v>0</v>
      </c>
      <c r="D13" s="309">
        <v>0</v>
      </c>
      <c r="E13" s="309">
        <v>0</v>
      </c>
      <c r="F13" s="309">
        <v>0</v>
      </c>
      <c r="G13" s="309">
        <v>0</v>
      </c>
      <c r="H13" s="309">
        <v>0</v>
      </c>
      <c r="I13" s="309">
        <v>0</v>
      </c>
      <c r="J13" s="309">
        <v>0</v>
      </c>
      <c r="K13" s="309">
        <v>0</v>
      </c>
      <c r="L13" s="309">
        <v>0</v>
      </c>
      <c r="M13" s="309">
        <v>0</v>
      </c>
      <c r="N13" s="309">
        <v>0</v>
      </c>
      <c r="O13" s="309">
        <v>0</v>
      </c>
      <c r="P13" s="309">
        <v>0</v>
      </c>
      <c r="Q13" s="309">
        <v>0</v>
      </c>
      <c r="R13" s="309">
        <v>0</v>
      </c>
      <c r="S13" s="310">
        <v>0</v>
      </c>
      <c r="T13" s="311" t="e">
        <v>#DIV/0!</v>
      </c>
      <c r="U13" s="310">
        <v>0</v>
      </c>
      <c r="V13" s="310">
        <v>0</v>
      </c>
      <c r="W13" s="310">
        <v>0</v>
      </c>
      <c r="X13" s="310">
        <v>0</v>
      </c>
      <c r="Y13" s="310">
        <v>0</v>
      </c>
      <c r="Z13" s="310">
        <v>0</v>
      </c>
    </row>
    <row r="14" spans="1:26" x14ac:dyDescent="0.3">
      <c r="A14" s="314" t="s">
        <v>429</v>
      </c>
      <c r="B14" s="315">
        <v>0</v>
      </c>
      <c r="C14" s="315">
        <v>0</v>
      </c>
      <c r="D14" s="315">
        <v>0</v>
      </c>
      <c r="E14" s="315">
        <v>0</v>
      </c>
      <c r="F14" s="315">
        <v>0</v>
      </c>
      <c r="G14" s="315">
        <v>0</v>
      </c>
      <c r="H14" s="315">
        <v>0</v>
      </c>
      <c r="I14" s="315">
        <v>0</v>
      </c>
      <c r="J14" s="315">
        <v>0</v>
      </c>
      <c r="K14" s="315">
        <v>0</v>
      </c>
      <c r="L14" s="315">
        <v>0</v>
      </c>
      <c r="M14" s="315">
        <v>0</v>
      </c>
      <c r="N14" s="315">
        <v>0</v>
      </c>
      <c r="O14" s="315">
        <v>0</v>
      </c>
      <c r="P14" s="315">
        <v>0</v>
      </c>
      <c r="Q14" s="315">
        <v>0</v>
      </c>
      <c r="R14" s="315">
        <v>0</v>
      </c>
      <c r="S14" s="316">
        <v>0</v>
      </c>
      <c r="T14" s="317" t="e">
        <v>#DIV/0!</v>
      </c>
      <c r="U14" s="316">
        <v>0</v>
      </c>
      <c r="V14" s="316">
        <v>0</v>
      </c>
      <c r="W14" s="316">
        <v>0</v>
      </c>
      <c r="X14" s="316">
        <v>0</v>
      </c>
      <c r="Y14" s="316">
        <v>0</v>
      </c>
      <c r="Z14" s="316">
        <v>0</v>
      </c>
    </row>
    <row r="15" spans="1:26" x14ac:dyDescent="0.3">
      <c r="A15" s="318" t="s">
        <v>430</v>
      </c>
      <c r="B15" s="204">
        <v>0</v>
      </c>
      <c r="C15" s="204">
        <v>0</v>
      </c>
      <c r="D15" s="204">
        <v>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  <c r="Q15" s="204">
        <v>0</v>
      </c>
      <c r="R15" s="204">
        <v>0</v>
      </c>
      <c r="S15" s="239">
        <v>0</v>
      </c>
      <c r="T15" s="319" t="e">
        <v>#DIV/0!</v>
      </c>
      <c r="U15" s="239">
        <v>0</v>
      </c>
      <c r="V15" s="239">
        <v>0</v>
      </c>
      <c r="W15" s="239">
        <v>0</v>
      </c>
      <c r="X15" s="239">
        <v>0</v>
      </c>
      <c r="Y15" s="239">
        <v>0</v>
      </c>
      <c r="Z15" s="239">
        <v>0</v>
      </c>
    </row>
    <row r="16" spans="1:26" x14ac:dyDescent="0.3">
      <c r="A16" s="318" t="s">
        <v>431</v>
      </c>
      <c r="B16" s="204">
        <v>0</v>
      </c>
      <c r="C16" s="204">
        <v>0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0</v>
      </c>
      <c r="L16" s="204">
        <v>0</v>
      </c>
      <c r="M16" s="204">
        <v>0</v>
      </c>
      <c r="N16" s="204">
        <v>0</v>
      </c>
      <c r="O16" s="204">
        <v>0</v>
      </c>
      <c r="P16" s="204">
        <v>0</v>
      </c>
      <c r="Q16" s="204">
        <v>0</v>
      </c>
      <c r="R16" s="204">
        <v>0</v>
      </c>
      <c r="S16" s="239">
        <v>0</v>
      </c>
      <c r="T16" s="319" t="e">
        <v>#DIV/0!</v>
      </c>
      <c r="U16" s="239">
        <v>0</v>
      </c>
      <c r="V16" s="239">
        <v>0</v>
      </c>
      <c r="W16" s="239">
        <v>0</v>
      </c>
      <c r="X16" s="239">
        <v>0</v>
      </c>
      <c r="Y16" s="239">
        <v>0</v>
      </c>
      <c r="Z16" s="239">
        <v>0</v>
      </c>
    </row>
    <row r="17" spans="1:26" x14ac:dyDescent="0.3">
      <c r="A17" s="318" t="s">
        <v>432</v>
      </c>
      <c r="B17" s="204">
        <v>0</v>
      </c>
      <c r="C17" s="204">
        <v>0</v>
      </c>
      <c r="D17" s="204">
        <v>0</v>
      </c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0</v>
      </c>
      <c r="L17" s="204">
        <v>0</v>
      </c>
      <c r="M17" s="204">
        <v>0</v>
      </c>
      <c r="N17" s="204">
        <v>0</v>
      </c>
      <c r="O17" s="204">
        <v>0</v>
      </c>
      <c r="P17" s="204">
        <v>0</v>
      </c>
      <c r="Q17" s="204">
        <v>0</v>
      </c>
      <c r="R17" s="204">
        <v>0</v>
      </c>
      <c r="S17" s="239">
        <v>0</v>
      </c>
      <c r="T17" s="319" t="e">
        <v>#DIV/0!</v>
      </c>
      <c r="U17" s="239">
        <v>0</v>
      </c>
      <c r="V17" s="239">
        <v>0</v>
      </c>
      <c r="W17" s="239">
        <v>0</v>
      </c>
      <c r="X17" s="239">
        <v>0</v>
      </c>
      <c r="Y17" s="239">
        <v>0</v>
      </c>
      <c r="Z17" s="239">
        <v>0</v>
      </c>
    </row>
    <row r="18" spans="1:26" x14ac:dyDescent="0.3">
      <c r="A18" s="318" t="s">
        <v>433</v>
      </c>
      <c r="B18" s="204">
        <v>0</v>
      </c>
      <c r="C18" s="204">
        <v>0</v>
      </c>
      <c r="D18" s="204">
        <v>0</v>
      </c>
      <c r="E18" s="204">
        <v>0</v>
      </c>
      <c r="F18" s="204">
        <v>0</v>
      </c>
      <c r="G18" s="204">
        <v>0</v>
      </c>
      <c r="H18" s="204">
        <v>0</v>
      </c>
      <c r="I18" s="204">
        <v>0</v>
      </c>
      <c r="J18" s="204">
        <v>0</v>
      </c>
      <c r="K18" s="204">
        <v>0</v>
      </c>
      <c r="L18" s="204">
        <v>0</v>
      </c>
      <c r="M18" s="204">
        <v>0</v>
      </c>
      <c r="N18" s="204">
        <v>0</v>
      </c>
      <c r="O18" s="204">
        <v>0</v>
      </c>
      <c r="P18" s="204">
        <v>0</v>
      </c>
      <c r="Q18" s="204">
        <v>0</v>
      </c>
      <c r="R18" s="204">
        <v>0</v>
      </c>
      <c r="S18" s="239">
        <v>0</v>
      </c>
      <c r="T18" s="319" t="e">
        <v>#DIV/0!</v>
      </c>
      <c r="U18" s="239">
        <v>0</v>
      </c>
      <c r="V18" s="239">
        <v>0</v>
      </c>
      <c r="W18" s="239">
        <v>0</v>
      </c>
      <c r="X18" s="239">
        <v>0</v>
      </c>
      <c r="Y18" s="239">
        <v>0</v>
      </c>
      <c r="Z18" s="239">
        <v>0</v>
      </c>
    </row>
    <row r="19" spans="1:26" x14ac:dyDescent="0.3">
      <c r="A19" s="318" t="s">
        <v>434</v>
      </c>
      <c r="B19" s="204">
        <v>0</v>
      </c>
      <c r="C19" s="204">
        <v>0</v>
      </c>
      <c r="D19" s="204">
        <v>0</v>
      </c>
      <c r="E19" s="204">
        <v>0</v>
      </c>
      <c r="F19" s="204">
        <v>0</v>
      </c>
      <c r="G19" s="204">
        <v>0</v>
      </c>
      <c r="H19" s="204">
        <v>0</v>
      </c>
      <c r="I19" s="204">
        <v>0</v>
      </c>
      <c r="J19" s="204">
        <v>0</v>
      </c>
      <c r="K19" s="204">
        <v>0</v>
      </c>
      <c r="L19" s="204">
        <v>0</v>
      </c>
      <c r="M19" s="204">
        <v>0</v>
      </c>
      <c r="N19" s="204">
        <v>0</v>
      </c>
      <c r="O19" s="204">
        <v>0</v>
      </c>
      <c r="P19" s="204">
        <v>0</v>
      </c>
      <c r="Q19" s="204">
        <v>0</v>
      </c>
      <c r="R19" s="204">
        <v>0</v>
      </c>
      <c r="S19" s="239">
        <v>0</v>
      </c>
      <c r="T19" s="319" t="e">
        <v>#DIV/0!</v>
      </c>
      <c r="U19" s="239">
        <v>0</v>
      </c>
      <c r="V19" s="239">
        <v>0</v>
      </c>
      <c r="W19" s="239">
        <v>0</v>
      </c>
      <c r="X19" s="239">
        <v>0</v>
      </c>
      <c r="Y19" s="239">
        <v>0</v>
      </c>
      <c r="Z19" s="239">
        <v>0</v>
      </c>
    </row>
    <row r="20" spans="1:26" x14ac:dyDescent="0.3">
      <c r="A20" s="318" t="s">
        <v>435</v>
      </c>
      <c r="B20" s="204">
        <v>0</v>
      </c>
      <c r="C20" s="204">
        <v>0</v>
      </c>
      <c r="D20" s="204">
        <v>0</v>
      </c>
      <c r="E20" s="204">
        <v>0</v>
      </c>
      <c r="F20" s="204">
        <v>0</v>
      </c>
      <c r="G20" s="204">
        <v>0</v>
      </c>
      <c r="H20" s="204">
        <v>0</v>
      </c>
      <c r="I20" s="204">
        <v>0</v>
      </c>
      <c r="J20" s="204">
        <v>0</v>
      </c>
      <c r="K20" s="204">
        <v>0</v>
      </c>
      <c r="L20" s="204">
        <v>0</v>
      </c>
      <c r="M20" s="204">
        <v>0</v>
      </c>
      <c r="N20" s="204">
        <v>0</v>
      </c>
      <c r="O20" s="204">
        <v>0</v>
      </c>
      <c r="P20" s="204">
        <v>0</v>
      </c>
      <c r="Q20" s="204">
        <v>0</v>
      </c>
      <c r="R20" s="204">
        <v>0</v>
      </c>
      <c r="S20" s="239">
        <v>0</v>
      </c>
      <c r="T20" s="319" t="e">
        <v>#DIV/0!</v>
      </c>
      <c r="U20" s="239">
        <v>0</v>
      </c>
      <c r="V20" s="239">
        <v>0</v>
      </c>
      <c r="W20" s="239">
        <v>0</v>
      </c>
      <c r="X20" s="239">
        <v>0</v>
      </c>
      <c r="Y20" s="239">
        <v>0</v>
      </c>
      <c r="Z20" s="239">
        <v>0</v>
      </c>
    </row>
    <row r="21" spans="1:26" x14ac:dyDescent="0.3">
      <c r="A21" s="318" t="s">
        <v>436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0</v>
      </c>
      <c r="L21" s="204">
        <v>0</v>
      </c>
      <c r="M21" s="204">
        <v>0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39">
        <v>0</v>
      </c>
      <c r="T21" s="319" t="e">
        <v>#DIV/0!</v>
      </c>
      <c r="U21" s="239">
        <v>0</v>
      </c>
      <c r="V21" s="239">
        <v>0</v>
      </c>
      <c r="W21" s="239">
        <v>0</v>
      </c>
      <c r="X21" s="239">
        <v>0</v>
      </c>
      <c r="Y21" s="239">
        <v>0</v>
      </c>
      <c r="Z21" s="239">
        <v>0</v>
      </c>
    </row>
    <row r="22" spans="1:26" x14ac:dyDescent="0.3">
      <c r="A22" s="318" t="s">
        <v>437</v>
      </c>
      <c r="B22" s="204">
        <v>0</v>
      </c>
      <c r="C22" s="204">
        <v>0</v>
      </c>
      <c r="D22" s="204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4">
        <v>0</v>
      </c>
      <c r="L22" s="204">
        <v>0</v>
      </c>
      <c r="M22" s="204">
        <v>0</v>
      </c>
      <c r="N22" s="204">
        <v>0</v>
      </c>
      <c r="O22" s="204">
        <v>0</v>
      </c>
      <c r="P22" s="204">
        <v>0</v>
      </c>
      <c r="Q22" s="204">
        <v>0</v>
      </c>
      <c r="R22" s="204">
        <v>0</v>
      </c>
      <c r="S22" s="239">
        <v>0</v>
      </c>
      <c r="T22" s="319" t="e">
        <v>#DIV/0!</v>
      </c>
      <c r="U22" s="239">
        <v>0</v>
      </c>
      <c r="V22" s="239">
        <v>0</v>
      </c>
      <c r="W22" s="239">
        <v>0</v>
      </c>
      <c r="X22" s="239">
        <v>0</v>
      </c>
      <c r="Y22" s="239">
        <v>0</v>
      </c>
      <c r="Z22" s="239">
        <v>0</v>
      </c>
    </row>
    <row r="23" spans="1:26" x14ac:dyDescent="0.3">
      <c r="A23" s="318" t="s">
        <v>438</v>
      </c>
      <c r="B23" s="204">
        <v>0</v>
      </c>
      <c r="C23" s="204">
        <v>0</v>
      </c>
      <c r="D23" s="204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4">
        <v>0</v>
      </c>
      <c r="L23" s="204">
        <v>0</v>
      </c>
      <c r="M23" s="204">
        <v>0</v>
      </c>
      <c r="N23" s="204">
        <v>0</v>
      </c>
      <c r="O23" s="204">
        <v>0</v>
      </c>
      <c r="P23" s="204">
        <v>0</v>
      </c>
      <c r="Q23" s="204">
        <v>0</v>
      </c>
      <c r="R23" s="204">
        <v>0</v>
      </c>
      <c r="S23" s="239">
        <v>0</v>
      </c>
      <c r="T23" s="319" t="e">
        <v>#DIV/0!</v>
      </c>
      <c r="U23" s="239">
        <v>0</v>
      </c>
      <c r="V23" s="239">
        <v>0</v>
      </c>
      <c r="W23" s="239">
        <v>0</v>
      </c>
      <c r="X23" s="239">
        <v>0</v>
      </c>
      <c r="Y23" s="239">
        <v>0</v>
      </c>
      <c r="Z23" s="239">
        <v>0</v>
      </c>
    </row>
    <row r="24" spans="1:26" x14ac:dyDescent="0.3">
      <c r="A24" s="318" t="s">
        <v>439</v>
      </c>
      <c r="B24" s="204">
        <v>0</v>
      </c>
      <c r="C24" s="204">
        <v>0</v>
      </c>
      <c r="D24" s="204">
        <v>0</v>
      </c>
      <c r="E24" s="204">
        <v>0</v>
      </c>
      <c r="F24" s="204">
        <v>0</v>
      </c>
      <c r="G24" s="204">
        <v>0</v>
      </c>
      <c r="H24" s="204">
        <v>0</v>
      </c>
      <c r="I24" s="204">
        <v>0</v>
      </c>
      <c r="J24" s="204">
        <v>0</v>
      </c>
      <c r="K24" s="204">
        <v>0</v>
      </c>
      <c r="L24" s="204">
        <v>0</v>
      </c>
      <c r="M24" s="204">
        <v>0</v>
      </c>
      <c r="N24" s="204">
        <v>0</v>
      </c>
      <c r="O24" s="204">
        <v>0</v>
      </c>
      <c r="P24" s="204">
        <v>0</v>
      </c>
      <c r="Q24" s="204">
        <v>0</v>
      </c>
      <c r="R24" s="204">
        <v>0</v>
      </c>
      <c r="S24" s="239">
        <v>0</v>
      </c>
      <c r="T24" s="319" t="e">
        <v>#DIV/0!</v>
      </c>
      <c r="U24" s="239">
        <v>0</v>
      </c>
      <c r="V24" s="239">
        <v>0</v>
      </c>
      <c r="W24" s="239">
        <v>0</v>
      </c>
      <c r="X24" s="239">
        <v>0</v>
      </c>
      <c r="Y24" s="239">
        <v>0</v>
      </c>
      <c r="Z24" s="239">
        <v>0</v>
      </c>
    </row>
    <row r="25" spans="1:26" x14ac:dyDescent="0.3">
      <c r="A25" s="318" t="s">
        <v>440</v>
      </c>
      <c r="B25" s="204">
        <v>0</v>
      </c>
      <c r="C25" s="204">
        <v>0</v>
      </c>
      <c r="D25" s="204">
        <v>0</v>
      </c>
      <c r="E25" s="204">
        <v>0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0</v>
      </c>
      <c r="L25" s="204">
        <v>0</v>
      </c>
      <c r="M25" s="204">
        <v>0</v>
      </c>
      <c r="N25" s="204">
        <v>0</v>
      </c>
      <c r="O25" s="204">
        <v>0</v>
      </c>
      <c r="P25" s="204">
        <v>0</v>
      </c>
      <c r="Q25" s="204">
        <v>0</v>
      </c>
      <c r="R25" s="204">
        <v>0</v>
      </c>
      <c r="S25" s="239">
        <v>0</v>
      </c>
      <c r="T25" s="319" t="e">
        <v>#DIV/0!</v>
      </c>
      <c r="U25" s="239">
        <v>0</v>
      </c>
      <c r="V25" s="239">
        <v>0</v>
      </c>
      <c r="W25" s="239">
        <v>0</v>
      </c>
      <c r="X25" s="239">
        <v>0</v>
      </c>
      <c r="Y25" s="239">
        <v>0</v>
      </c>
      <c r="Z25" s="239">
        <v>0</v>
      </c>
    </row>
    <row r="26" spans="1:26" x14ac:dyDescent="0.3">
      <c r="A26" s="318" t="s">
        <v>441</v>
      </c>
      <c r="B26" s="204">
        <v>0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04">
        <v>0</v>
      </c>
      <c r="I26" s="204">
        <v>0</v>
      </c>
      <c r="J26" s="204">
        <v>0</v>
      </c>
      <c r="K26" s="204">
        <v>0</v>
      </c>
      <c r="L26" s="204">
        <v>0</v>
      </c>
      <c r="M26" s="204">
        <v>0</v>
      </c>
      <c r="N26" s="204">
        <v>0</v>
      </c>
      <c r="O26" s="204">
        <v>0</v>
      </c>
      <c r="P26" s="204">
        <v>0</v>
      </c>
      <c r="Q26" s="204">
        <v>0</v>
      </c>
      <c r="R26" s="204">
        <v>0</v>
      </c>
      <c r="S26" s="239">
        <v>0</v>
      </c>
      <c r="T26" s="319" t="e">
        <v>#DIV/0!</v>
      </c>
      <c r="U26" s="239">
        <v>0</v>
      </c>
      <c r="V26" s="239">
        <v>0</v>
      </c>
      <c r="W26" s="239">
        <v>0</v>
      </c>
      <c r="X26" s="239">
        <v>0</v>
      </c>
      <c r="Y26" s="239">
        <v>0</v>
      </c>
      <c r="Z26" s="239">
        <v>0</v>
      </c>
    </row>
    <row r="27" spans="1:26" x14ac:dyDescent="0.3">
      <c r="A27" s="314" t="s">
        <v>442</v>
      </c>
      <c r="B27" s="315">
        <v>0</v>
      </c>
      <c r="C27" s="315">
        <v>0</v>
      </c>
      <c r="D27" s="315">
        <v>0</v>
      </c>
      <c r="E27" s="315">
        <v>0</v>
      </c>
      <c r="F27" s="315">
        <v>0</v>
      </c>
      <c r="G27" s="315">
        <v>0</v>
      </c>
      <c r="H27" s="315">
        <v>0</v>
      </c>
      <c r="I27" s="315">
        <v>0</v>
      </c>
      <c r="J27" s="315">
        <v>0</v>
      </c>
      <c r="K27" s="315">
        <v>0</v>
      </c>
      <c r="L27" s="315">
        <v>0</v>
      </c>
      <c r="M27" s="315">
        <v>0</v>
      </c>
      <c r="N27" s="315">
        <v>0</v>
      </c>
      <c r="O27" s="315">
        <v>0</v>
      </c>
      <c r="P27" s="315">
        <v>0</v>
      </c>
      <c r="Q27" s="315">
        <v>0</v>
      </c>
      <c r="R27" s="315">
        <v>0</v>
      </c>
      <c r="S27" s="316">
        <v>0</v>
      </c>
      <c r="T27" s="317" t="e">
        <v>#DIV/0!</v>
      </c>
      <c r="U27" s="316">
        <v>0</v>
      </c>
      <c r="V27" s="316">
        <v>0</v>
      </c>
      <c r="W27" s="316">
        <v>0</v>
      </c>
      <c r="X27" s="316">
        <v>0</v>
      </c>
      <c r="Y27" s="316">
        <v>0</v>
      </c>
      <c r="Z27" s="316">
        <v>0</v>
      </c>
    </row>
    <row r="28" spans="1:26" x14ac:dyDescent="0.3">
      <c r="A28" s="318" t="s">
        <v>443</v>
      </c>
      <c r="B28" s="204">
        <v>0</v>
      </c>
      <c r="C28" s="204">
        <v>0</v>
      </c>
      <c r="D28" s="204">
        <v>0</v>
      </c>
      <c r="E28" s="204">
        <v>0</v>
      </c>
      <c r="F28" s="204">
        <v>0</v>
      </c>
      <c r="G28" s="204">
        <v>0</v>
      </c>
      <c r="H28" s="204">
        <v>0</v>
      </c>
      <c r="I28" s="204">
        <v>0</v>
      </c>
      <c r="J28" s="204">
        <v>0</v>
      </c>
      <c r="K28" s="204">
        <v>0</v>
      </c>
      <c r="L28" s="204">
        <v>0</v>
      </c>
      <c r="M28" s="204">
        <v>0</v>
      </c>
      <c r="N28" s="204">
        <v>0</v>
      </c>
      <c r="O28" s="204">
        <v>0</v>
      </c>
      <c r="P28" s="204">
        <v>0</v>
      </c>
      <c r="Q28" s="204">
        <v>0</v>
      </c>
      <c r="R28" s="204">
        <v>0</v>
      </c>
      <c r="S28" s="239">
        <v>0</v>
      </c>
      <c r="T28" s="319" t="e">
        <v>#DIV/0!</v>
      </c>
      <c r="U28" s="239">
        <v>0</v>
      </c>
      <c r="V28" s="239">
        <v>0</v>
      </c>
      <c r="W28" s="239">
        <v>0</v>
      </c>
      <c r="X28" s="239">
        <v>0</v>
      </c>
      <c r="Y28" s="239">
        <v>0</v>
      </c>
      <c r="Z28" s="239">
        <v>0</v>
      </c>
    </row>
    <row r="29" spans="1:26" x14ac:dyDescent="0.3">
      <c r="A29" s="318" t="s">
        <v>444</v>
      </c>
      <c r="B29" s="204">
        <v>0</v>
      </c>
      <c r="C29" s="204">
        <v>0</v>
      </c>
      <c r="D29" s="204">
        <v>0</v>
      </c>
      <c r="E29" s="204">
        <v>0</v>
      </c>
      <c r="F29" s="204">
        <v>0</v>
      </c>
      <c r="G29" s="204">
        <v>0</v>
      </c>
      <c r="H29" s="204">
        <v>0</v>
      </c>
      <c r="I29" s="204">
        <v>0</v>
      </c>
      <c r="J29" s="204">
        <v>0</v>
      </c>
      <c r="K29" s="204">
        <v>0</v>
      </c>
      <c r="L29" s="204">
        <v>0</v>
      </c>
      <c r="M29" s="204">
        <v>0</v>
      </c>
      <c r="N29" s="204">
        <v>0</v>
      </c>
      <c r="O29" s="204">
        <v>0</v>
      </c>
      <c r="P29" s="204">
        <v>0</v>
      </c>
      <c r="Q29" s="204">
        <v>0</v>
      </c>
      <c r="R29" s="204">
        <v>0</v>
      </c>
      <c r="S29" s="239">
        <v>0</v>
      </c>
      <c r="T29" s="319" t="e">
        <v>#DIV/0!</v>
      </c>
      <c r="U29" s="239">
        <v>0</v>
      </c>
      <c r="V29" s="239">
        <v>0</v>
      </c>
      <c r="W29" s="239">
        <v>0</v>
      </c>
      <c r="X29" s="239">
        <v>0</v>
      </c>
      <c r="Y29" s="239">
        <v>0</v>
      </c>
      <c r="Z29" s="239">
        <v>0</v>
      </c>
    </row>
    <row r="30" spans="1:26" x14ac:dyDescent="0.3">
      <c r="A30" s="318" t="s">
        <v>445</v>
      </c>
      <c r="B30" s="204">
        <v>0</v>
      </c>
      <c r="C30" s="204">
        <v>0</v>
      </c>
      <c r="D30" s="204">
        <v>0</v>
      </c>
      <c r="E30" s="204">
        <v>0</v>
      </c>
      <c r="F30" s="204">
        <v>0</v>
      </c>
      <c r="G30" s="204">
        <v>0</v>
      </c>
      <c r="H30" s="204">
        <v>0</v>
      </c>
      <c r="I30" s="204">
        <v>0</v>
      </c>
      <c r="J30" s="204">
        <v>0</v>
      </c>
      <c r="K30" s="204">
        <v>0</v>
      </c>
      <c r="L30" s="204">
        <v>0</v>
      </c>
      <c r="M30" s="204">
        <v>0</v>
      </c>
      <c r="N30" s="204">
        <v>0</v>
      </c>
      <c r="O30" s="204">
        <v>0</v>
      </c>
      <c r="P30" s="204">
        <v>0</v>
      </c>
      <c r="Q30" s="204">
        <v>0</v>
      </c>
      <c r="R30" s="204">
        <v>0</v>
      </c>
      <c r="S30" s="239">
        <v>0</v>
      </c>
      <c r="T30" s="319" t="e">
        <v>#DIV/0!</v>
      </c>
      <c r="U30" s="239">
        <v>0</v>
      </c>
      <c r="V30" s="239">
        <v>0</v>
      </c>
      <c r="W30" s="239">
        <v>0</v>
      </c>
      <c r="X30" s="239">
        <v>0</v>
      </c>
      <c r="Y30" s="239">
        <v>0</v>
      </c>
      <c r="Z30" s="239">
        <v>0</v>
      </c>
    </row>
    <row r="31" spans="1:26" x14ac:dyDescent="0.3">
      <c r="A31" s="318" t="s">
        <v>446</v>
      </c>
      <c r="B31" s="204">
        <v>0</v>
      </c>
      <c r="C31" s="204">
        <v>0</v>
      </c>
      <c r="D31" s="204">
        <v>0</v>
      </c>
      <c r="E31" s="204">
        <v>0</v>
      </c>
      <c r="F31" s="204">
        <v>0</v>
      </c>
      <c r="G31" s="204">
        <v>0</v>
      </c>
      <c r="H31" s="204">
        <v>0</v>
      </c>
      <c r="I31" s="204">
        <v>0</v>
      </c>
      <c r="J31" s="204">
        <v>0</v>
      </c>
      <c r="K31" s="204">
        <v>0</v>
      </c>
      <c r="L31" s="204">
        <v>0</v>
      </c>
      <c r="M31" s="204">
        <v>0</v>
      </c>
      <c r="N31" s="204">
        <v>0</v>
      </c>
      <c r="O31" s="204">
        <v>0</v>
      </c>
      <c r="P31" s="204">
        <v>0</v>
      </c>
      <c r="Q31" s="204">
        <v>0</v>
      </c>
      <c r="R31" s="204">
        <v>0</v>
      </c>
      <c r="S31" s="239">
        <v>0</v>
      </c>
      <c r="T31" s="319" t="e">
        <v>#DIV/0!</v>
      </c>
      <c r="U31" s="239">
        <v>0</v>
      </c>
      <c r="V31" s="239">
        <v>0</v>
      </c>
      <c r="W31" s="239">
        <v>0</v>
      </c>
      <c r="X31" s="239">
        <v>0</v>
      </c>
      <c r="Y31" s="239">
        <v>0</v>
      </c>
      <c r="Z31" s="239">
        <v>0</v>
      </c>
    </row>
    <row r="32" spans="1:26" x14ac:dyDescent="0.3">
      <c r="A32" s="318" t="s">
        <v>447</v>
      </c>
      <c r="B32" s="204">
        <v>0</v>
      </c>
      <c r="C32" s="204">
        <v>0</v>
      </c>
      <c r="D32" s="204">
        <v>0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0</v>
      </c>
      <c r="L32" s="204">
        <v>0</v>
      </c>
      <c r="M32" s="204">
        <v>0</v>
      </c>
      <c r="N32" s="204">
        <v>0</v>
      </c>
      <c r="O32" s="204">
        <v>0</v>
      </c>
      <c r="P32" s="204">
        <v>0</v>
      </c>
      <c r="Q32" s="204">
        <v>0</v>
      </c>
      <c r="R32" s="204">
        <v>0</v>
      </c>
      <c r="S32" s="239">
        <v>0</v>
      </c>
      <c r="T32" s="319" t="e">
        <v>#DIV/0!</v>
      </c>
      <c r="U32" s="239">
        <v>0</v>
      </c>
      <c r="V32" s="239">
        <v>0</v>
      </c>
      <c r="W32" s="239">
        <v>0</v>
      </c>
      <c r="X32" s="239">
        <v>0</v>
      </c>
      <c r="Y32" s="239">
        <v>0</v>
      </c>
      <c r="Z32" s="239">
        <v>0</v>
      </c>
    </row>
    <row r="33" spans="1:26" x14ac:dyDescent="0.3">
      <c r="A33" s="318" t="s">
        <v>448</v>
      </c>
      <c r="B33" s="204">
        <v>0</v>
      </c>
      <c r="C33" s="204">
        <v>0</v>
      </c>
      <c r="D33" s="204">
        <v>0</v>
      </c>
      <c r="E33" s="204">
        <v>0</v>
      </c>
      <c r="F33" s="204">
        <v>0</v>
      </c>
      <c r="G33" s="204">
        <v>0</v>
      </c>
      <c r="H33" s="204">
        <v>0</v>
      </c>
      <c r="I33" s="204">
        <v>0</v>
      </c>
      <c r="J33" s="204">
        <v>0</v>
      </c>
      <c r="K33" s="204">
        <v>0</v>
      </c>
      <c r="L33" s="204">
        <v>0</v>
      </c>
      <c r="M33" s="204">
        <v>0</v>
      </c>
      <c r="N33" s="204">
        <v>0</v>
      </c>
      <c r="O33" s="204">
        <v>0</v>
      </c>
      <c r="P33" s="204">
        <v>0</v>
      </c>
      <c r="Q33" s="204">
        <v>0</v>
      </c>
      <c r="R33" s="204">
        <v>0</v>
      </c>
      <c r="S33" s="239">
        <v>0</v>
      </c>
      <c r="T33" s="319" t="e">
        <v>#DIV/0!</v>
      </c>
      <c r="U33" s="239">
        <v>0</v>
      </c>
      <c r="V33" s="239">
        <v>0</v>
      </c>
      <c r="W33" s="239">
        <v>0</v>
      </c>
      <c r="X33" s="239">
        <v>0</v>
      </c>
      <c r="Y33" s="239">
        <v>0</v>
      </c>
      <c r="Z33" s="239">
        <v>0</v>
      </c>
    </row>
    <row r="34" spans="1:26" x14ac:dyDescent="0.3">
      <c r="A34" s="318" t="s">
        <v>449</v>
      </c>
      <c r="B34" s="204">
        <v>0</v>
      </c>
      <c r="C34" s="204">
        <v>0</v>
      </c>
      <c r="D34" s="204">
        <v>0</v>
      </c>
      <c r="E34" s="204">
        <v>0</v>
      </c>
      <c r="F34" s="204">
        <v>0</v>
      </c>
      <c r="G34" s="204">
        <v>0</v>
      </c>
      <c r="H34" s="204">
        <v>0</v>
      </c>
      <c r="I34" s="204">
        <v>0</v>
      </c>
      <c r="J34" s="204">
        <v>0</v>
      </c>
      <c r="K34" s="204">
        <v>0</v>
      </c>
      <c r="L34" s="204">
        <v>0</v>
      </c>
      <c r="M34" s="204">
        <v>0</v>
      </c>
      <c r="N34" s="204">
        <v>0</v>
      </c>
      <c r="O34" s="204">
        <v>0</v>
      </c>
      <c r="P34" s="204">
        <v>0</v>
      </c>
      <c r="Q34" s="204">
        <v>0</v>
      </c>
      <c r="R34" s="204">
        <v>0</v>
      </c>
      <c r="S34" s="239">
        <v>0</v>
      </c>
      <c r="T34" s="319" t="e">
        <v>#DIV/0!</v>
      </c>
      <c r="U34" s="239">
        <v>0</v>
      </c>
      <c r="V34" s="239">
        <v>0</v>
      </c>
      <c r="W34" s="239">
        <v>0</v>
      </c>
      <c r="X34" s="239">
        <v>0</v>
      </c>
      <c r="Y34" s="239">
        <v>0</v>
      </c>
      <c r="Z34" s="239">
        <v>0</v>
      </c>
    </row>
    <row r="35" spans="1:26" x14ac:dyDescent="0.3">
      <c r="A35" s="318" t="s">
        <v>450</v>
      </c>
      <c r="B35" s="204">
        <v>0</v>
      </c>
      <c r="C35" s="204">
        <v>0</v>
      </c>
      <c r="D35" s="204">
        <v>0</v>
      </c>
      <c r="E35" s="204">
        <v>0</v>
      </c>
      <c r="F35" s="204">
        <v>0</v>
      </c>
      <c r="G35" s="204">
        <v>0</v>
      </c>
      <c r="H35" s="204">
        <v>0</v>
      </c>
      <c r="I35" s="204">
        <v>0</v>
      </c>
      <c r="J35" s="204">
        <v>0</v>
      </c>
      <c r="K35" s="204">
        <v>0</v>
      </c>
      <c r="L35" s="204">
        <v>0</v>
      </c>
      <c r="M35" s="204">
        <v>0</v>
      </c>
      <c r="N35" s="204">
        <v>0</v>
      </c>
      <c r="O35" s="204">
        <v>0</v>
      </c>
      <c r="P35" s="204">
        <v>0</v>
      </c>
      <c r="Q35" s="204">
        <v>0</v>
      </c>
      <c r="R35" s="204">
        <v>0</v>
      </c>
      <c r="S35" s="239">
        <v>0</v>
      </c>
      <c r="T35" s="319" t="e">
        <v>#DIV/0!</v>
      </c>
      <c r="U35" s="239">
        <v>0</v>
      </c>
      <c r="V35" s="239">
        <v>0</v>
      </c>
      <c r="W35" s="239">
        <v>0</v>
      </c>
      <c r="X35" s="239">
        <v>0</v>
      </c>
      <c r="Y35" s="239">
        <v>0</v>
      </c>
      <c r="Z35" s="239">
        <v>0</v>
      </c>
    </row>
    <row r="36" spans="1:26" x14ac:dyDescent="0.3">
      <c r="A36" s="318" t="s">
        <v>451</v>
      </c>
      <c r="B36" s="204">
        <v>0</v>
      </c>
      <c r="C36" s="204">
        <v>0</v>
      </c>
      <c r="D36" s="204">
        <v>0</v>
      </c>
      <c r="E36" s="204">
        <v>0</v>
      </c>
      <c r="F36" s="204">
        <v>0</v>
      </c>
      <c r="G36" s="204">
        <v>0</v>
      </c>
      <c r="H36" s="204">
        <v>0</v>
      </c>
      <c r="I36" s="204">
        <v>0</v>
      </c>
      <c r="J36" s="204">
        <v>0</v>
      </c>
      <c r="K36" s="204">
        <v>0</v>
      </c>
      <c r="L36" s="204">
        <v>0</v>
      </c>
      <c r="M36" s="204">
        <v>0</v>
      </c>
      <c r="N36" s="204">
        <v>0</v>
      </c>
      <c r="O36" s="204">
        <v>0</v>
      </c>
      <c r="P36" s="204">
        <v>0</v>
      </c>
      <c r="Q36" s="204">
        <v>0</v>
      </c>
      <c r="R36" s="204">
        <v>0</v>
      </c>
      <c r="S36" s="239">
        <v>0</v>
      </c>
      <c r="T36" s="319" t="e">
        <v>#DIV/0!</v>
      </c>
      <c r="U36" s="239">
        <v>0</v>
      </c>
      <c r="V36" s="239">
        <v>0</v>
      </c>
      <c r="W36" s="239">
        <v>0</v>
      </c>
      <c r="X36" s="239">
        <v>0</v>
      </c>
      <c r="Y36" s="239">
        <v>0</v>
      </c>
      <c r="Z36" s="239">
        <v>0</v>
      </c>
    </row>
    <row r="37" spans="1:26" s="321" customFormat="1" x14ac:dyDescent="0.3">
      <c r="A37" s="314" t="s">
        <v>452</v>
      </c>
      <c r="B37" s="320">
        <v>0</v>
      </c>
      <c r="C37" s="320">
        <v>0</v>
      </c>
      <c r="D37" s="320">
        <v>0</v>
      </c>
      <c r="E37" s="320">
        <v>0</v>
      </c>
      <c r="F37" s="320">
        <v>0</v>
      </c>
      <c r="G37" s="320">
        <v>0</v>
      </c>
      <c r="H37" s="320">
        <v>0</v>
      </c>
      <c r="I37" s="320">
        <v>0</v>
      </c>
      <c r="J37" s="320">
        <v>0</v>
      </c>
      <c r="K37" s="320">
        <v>0</v>
      </c>
      <c r="L37" s="320">
        <v>0</v>
      </c>
      <c r="M37" s="320">
        <v>0</v>
      </c>
      <c r="N37" s="320">
        <v>0</v>
      </c>
      <c r="O37" s="320">
        <v>0</v>
      </c>
      <c r="P37" s="320">
        <v>0</v>
      </c>
      <c r="Q37" s="320">
        <v>0</v>
      </c>
      <c r="R37" s="320">
        <v>0</v>
      </c>
      <c r="S37" s="316">
        <v>0</v>
      </c>
      <c r="T37" s="317" t="e">
        <v>#DIV/0!</v>
      </c>
      <c r="U37" s="316">
        <v>0</v>
      </c>
      <c r="V37" s="316">
        <v>0</v>
      </c>
      <c r="W37" s="316">
        <v>0</v>
      </c>
      <c r="X37" s="316">
        <v>0</v>
      </c>
      <c r="Y37" s="316">
        <v>0</v>
      </c>
      <c r="Z37" s="316">
        <v>0</v>
      </c>
    </row>
    <row r="38" spans="1:26" s="321" customFormat="1" x14ac:dyDescent="0.3">
      <c r="A38" s="314" t="s">
        <v>453</v>
      </c>
      <c r="B38" s="320">
        <v>0</v>
      </c>
      <c r="C38" s="320">
        <v>0</v>
      </c>
      <c r="D38" s="320">
        <v>0</v>
      </c>
      <c r="E38" s="320">
        <v>0</v>
      </c>
      <c r="F38" s="320">
        <v>0</v>
      </c>
      <c r="G38" s="320">
        <v>0</v>
      </c>
      <c r="H38" s="320">
        <v>0</v>
      </c>
      <c r="I38" s="320">
        <v>0</v>
      </c>
      <c r="J38" s="320">
        <v>0</v>
      </c>
      <c r="K38" s="320">
        <v>0</v>
      </c>
      <c r="L38" s="320">
        <v>0</v>
      </c>
      <c r="M38" s="320">
        <v>0</v>
      </c>
      <c r="N38" s="320">
        <v>0</v>
      </c>
      <c r="O38" s="320">
        <v>0</v>
      </c>
      <c r="P38" s="320">
        <v>0</v>
      </c>
      <c r="Q38" s="320">
        <v>0</v>
      </c>
      <c r="R38" s="320">
        <v>0</v>
      </c>
      <c r="S38" s="316">
        <v>0</v>
      </c>
      <c r="T38" s="317" t="e">
        <v>#DIV/0!</v>
      </c>
      <c r="U38" s="316">
        <v>0</v>
      </c>
      <c r="V38" s="316">
        <v>0</v>
      </c>
      <c r="W38" s="316">
        <v>0</v>
      </c>
      <c r="X38" s="316">
        <v>0</v>
      </c>
      <c r="Y38" s="316">
        <v>0</v>
      </c>
      <c r="Z38" s="316">
        <v>0</v>
      </c>
    </row>
    <row r="39" spans="1:26" x14ac:dyDescent="0.3">
      <c r="A39" s="308" t="s">
        <v>454</v>
      </c>
      <c r="B39" s="309">
        <v>0</v>
      </c>
      <c r="C39" s="309">
        <v>0</v>
      </c>
      <c r="D39" s="309">
        <v>0</v>
      </c>
      <c r="E39" s="309">
        <v>0</v>
      </c>
      <c r="F39" s="309">
        <v>0</v>
      </c>
      <c r="G39" s="309">
        <v>0</v>
      </c>
      <c r="H39" s="309">
        <v>0</v>
      </c>
      <c r="I39" s="309">
        <v>0</v>
      </c>
      <c r="J39" s="309">
        <v>0</v>
      </c>
      <c r="K39" s="309">
        <v>0</v>
      </c>
      <c r="L39" s="309">
        <v>0</v>
      </c>
      <c r="M39" s="309">
        <v>0</v>
      </c>
      <c r="N39" s="309">
        <v>0</v>
      </c>
      <c r="O39" s="309">
        <v>0</v>
      </c>
      <c r="P39" s="309">
        <v>0</v>
      </c>
      <c r="Q39" s="309">
        <v>0</v>
      </c>
      <c r="R39" s="309">
        <v>0</v>
      </c>
      <c r="S39" s="310">
        <v>0</v>
      </c>
      <c r="T39" s="311" t="e">
        <v>#DIV/0!</v>
      </c>
      <c r="U39" s="310">
        <v>0</v>
      </c>
      <c r="V39" s="310">
        <v>0</v>
      </c>
      <c r="W39" s="310">
        <v>0</v>
      </c>
      <c r="X39" s="310">
        <v>0</v>
      </c>
      <c r="Y39" s="310">
        <v>0</v>
      </c>
      <c r="Z39" s="310">
        <v>0</v>
      </c>
    </row>
    <row r="40" spans="1:26" s="321" customFormat="1" x14ac:dyDescent="0.3">
      <c r="A40" s="314" t="s">
        <v>455</v>
      </c>
      <c r="B40" s="320">
        <v>0</v>
      </c>
      <c r="C40" s="320">
        <v>0</v>
      </c>
      <c r="D40" s="320">
        <v>0</v>
      </c>
      <c r="E40" s="320">
        <v>0</v>
      </c>
      <c r="F40" s="320">
        <v>0</v>
      </c>
      <c r="G40" s="320">
        <v>0</v>
      </c>
      <c r="H40" s="320">
        <v>0</v>
      </c>
      <c r="I40" s="320">
        <v>0</v>
      </c>
      <c r="J40" s="320">
        <v>0</v>
      </c>
      <c r="K40" s="320">
        <v>0</v>
      </c>
      <c r="L40" s="320">
        <v>0</v>
      </c>
      <c r="M40" s="320">
        <v>0</v>
      </c>
      <c r="N40" s="320">
        <v>0</v>
      </c>
      <c r="O40" s="320">
        <v>0</v>
      </c>
      <c r="P40" s="320">
        <v>0</v>
      </c>
      <c r="Q40" s="320">
        <v>0</v>
      </c>
      <c r="R40" s="320">
        <v>0</v>
      </c>
      <c r="S40" s="316">
        <v>0</v>
      </c>
      <c r="T40" s="317" t="e">
        <v>#DIV/0!</v>
      </c>
      <c r="U40" s="316">
        <v>0</v>
      </c>
      <c r="V40" s="316">
        <v>0</v>
      </c>
      <c r="W40" s="316">
        <v>0</v>
      </c>
      <c r="X40" s="316">
        <v>0</v>
      </c>
      <c r="Y40" s="316">
        <v>0</v>
      </c>
      <c r="Z40" s="316">
        <v>0</v>
      </c>
    </row>
    <row r="41" spans="1:26" s="321" customFormat="1" x14ac:dyDescent="0.3">
      <c r="A41" s="314" t="s">
        <v>456</v>
      </c>
      <c r="B41" s="320">
        <v>0</v>
      </c>
      <c r="C41" s="320">
        <v>0</v>
      </c>
      <c r="D41" s="320">
        <v>0</v>
      </c>
      <c r="E41" s="320">
        <v>0</v>
      </c>
      <c r="F41" s="320">
        <v>0</v>
      </c>
      <c r="G41" s="320">
        <v>0</v>
      </c>
      <c r="H41" s="320">
        <v>0</v>
      </c>
      <c r="I41" s="320">
        <v>0</v>
      </c>
      <c r="J41" s="320">
        <v>0</v>
      </c>
      <c r="K41" s="320">
        <v>0</v>
      </c>
      <c r="L41" s="320">
        <v>0</v>
      </c>
      <c r="M41" s="320">
        <v>0</v>
      </c>
      <c r="N41" s="320">
        <v>0</v>
      </c>
      <c r="O41" s="320">
        <v>0</v>
      </c>
      <c r="P41" s="320">
        <v>0</v>
      </c>
      <c r="Q41" s="320">
        <v>0</v>
      </c>
      <c r="R41" s="320">
        <v>0</v>
      </c>
      <c r="S41" s="316">
        <v>0</v>
      </c>
      <c r="T41" s="317" t="e">
        <v>#DIV/0!</v>
      </c>
      <c r="U41" s="316">
        <v>0</v>
      </c>
      <c r="V41" s="316">
        <v>0</v>
      </c>
      <c r="W41" s="316">
        <v>0</v>
      </c>
      <c r="X41" s="316">
        <v>0</v>
      </c>
      <c r="Y41" s="316">
        <v>0</v>
      </c>
      <c r="Z41" s="316">
        <v>0</v>
      </c>
    </row>
    <row r="42" spans="1:26" x14ac:dyDescent="0.3">
      <c r="A42" s="314" t="s">
        <v>457</v>
      </c>
      <c r="B42" s="315">
        <v>0</v>
      </c>
      <c r="C42" s="315">
        <v>0</v>
      </c>
      <c r="D42" s="315">
        <v>0</v>
      </c>
      <c r="E42" s="315">
        <v>0</v>
      </c>
      <c r="F42" s="315">
        <v>0</v>
      </c>
      <c r="G42" s="315">
        <v>0</v>
      </c>
      <c r="H42" s="315">
        <v>0</v>
      </c>
      <c r="I42" s="315">
        <v>0</v>
      </c>
      <c r="J42" s="315">
        <v>0</v>
      </c>
      <c r="K42" s="315">
        <v>0</v>
      </c>
      <c r="L42" s="315">
        <v>0</v>
      </c>
      <c r="M42" s="315">
        <v>0</v>
      </c>
      <c r="N42" s="315">
        <v>0</v>
      </c>
      <c r="O42" s="315">
        <v>0</v>
      </c>
      <c r="P42" s="315">
        <v>0</v>
      </c>
      <c r="Q42" s="315">
        <v>0</v>
      </c>
      <c r="R42" s="315">
        <v>0</v>
      </c>
      <c r="S42" s="316">
        <v>0</v>
      </c>
      <c r="T42" s="317" t="e">
        <v>#DIV/0!</v>
      </c>
      <c r="U42" s="316">
        <v>0</v>
      </c>
      <c r="V42" s="316">
        <v>0</v>
      </c>
      <c r="W42" s="316">
        <v>0</v>
      </c>
      <c r="X42" s="316">
        <v>0</v>
      </c>
      <c r="Y42" s="316">
        <v>0</v>
      </c>
      <c r="Z42" s="316">
        <v>0</v>
      </c>
    </row>
    <row r="43" spans="1:26" x14ac:dyDescent="0.3">
      <c r="A43" s="318" t="s">
        <v>458</v>
      </c>
      <c r="B43" s="204">
        <v>0</v>
      </c>
      <c r="C43" s="204">
        <v>0</v>
      </c>
      <c r="D43" s="204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04">
        <v>0</v>
      </c>
      <c r="L43" s="204">
        <v>0</v>
      </c>
      <c r="M43" s="204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39">
        <v>0</v>
      </c>
      <c r="T43" s="319" t="e">
        <v>#DIV/0!</v>
      </c>
      <c r="U43" s="239">
        <v>0</v>
      </c>
      <c r="V43" s="239">
        <v>0</v>
      </c>
      <c r="W43" s="239">
        <v>0</v>
      </c>
      <c r="X43" s="239">
        <v>0</v>
      </c>
      <c r="Y43" s="239">
        <v>0</v>
      </c>
      <c r="Z43" s="239">
        <v>0</v>
      </c>
    </row>
    <row r="44" spans="1:26" x14ac:dyDescent="0.3">
      <c r="A44" s="318" t="s">
        <v>459</v>
      </c>
      <c r="B44" s="204">
        <v>0</v>
      </c>
      <c r="C44" s="204">
        <v>0</v>
      </c>
      <c r="D44" s="204">
        <v>0</v>
      </c>
      <c r="E44" s="204">
        <v>0</v>
      </c>
      <c r="F44" s="204">
        <v>0</v>
      </c>
      <c r="G44" s="204">
        <v>0</v>
      </c>
      <c r="H44" s="204">
        <v>0</v>
      </c>
      <c r="I44" s="204">
        <v>0</v>
      </c>
      <c r="J44" s="204">
        <v>0</v>
      </c>
      <c r="K44" s="204">
        <v>0</v>
      </c>
      <c r="L44" s="204">
        <v>0</v>
      </c>
      <c r="M44" s="204">
        <v>0</v>
      </c>
      <c r="N44" s="204">
        <v>0</v>
      </c>
      <c r="O44" s="204">
        <v>0</v>
      </c>
      <c r="P44" s="204">
        <v>0</v>
      </c>
      <c r="Q44" s="204">
        <v>0</v>
      </c>
      <c r="R44" s="204">
        <v>0</v>
      </c>
      <c r="S44" s="239">
        <v>0</v>
      </c>
      <c r="T44" s="319" t="e">
        <v>#DIV/0!</v>
      </c>
      <c r="U44" s="239">
        <v>0</v>
      </c>
      <c r="V44" s="239">
        <v>0</v>
      </c>
      <c r="W44" s="239">
        <v>0</v>
      </c>
      <c r="X44" s="239">
        <v>0</v>
      </c>
      <c r="Y44" s="239">
        <v>0</v>
      </c>
      <c r="Z44" s="239">
        <v>0</v>
      </c>
    </row>
    <row r="45" spans="1:26" x14ac:dyDescent="0.3">
      <c r="A45" s="314" t="s">
        <v>460</v>
      </c>
      <c r="B45" s="315">
        <v>0</v>
      </c>
      <c r="C45" s="315">
        <v>0</v>
      </c>
      <c r="D45" s="315">
        <v>0</v>
      </c>
      <c r="E45" s="315">
        <v>0</v>
      </c>
      <c r="F45" s="315">
        <v>0</v>
      </c>
      <c r="G45" s="315">
        <v>0</v>
      </c>
      <c r="H45" s="315">
        <v>0</v>
      </c>
      <c r="I45" s="315">
        <v>0</v>
      </c>
      <c r="J45" s="315">
        <v>0</v>
      </c>
      <c r="K45" s="315">
        <v>0</v>
      </c>
      <c r="L45" s="315">
        <v>0</v>
      </c>
      <c r="M45" s="315">
        <v>0</v>
      </c>
      <c r="N45" s="315">
        <v>0</v>
      </c>
      <c r="O45" s="315">
        <v>0</v>
      </c>
      <c r="P45" s="315">
        <v>0</v>
      </c>
      <c r="Q45" s="315">
        <v>0</v>
      </c>
      <c r="R45" s="315">
        <v>0</v>
      </c>
      <c r="S45" s="316">
        <v>0</v>
      </c>
      <c r="T45" s="317" t="e">
        <v>#DIV/0!</v>
      </c>
      <c r="U45" s="316">
        <v>0</v>
      </c>
      <c r="V45" s="316">
        <v>0</v>
      </c>
      <c r="W45" s="316">
        <v>0</v>
      </c>
      <c r="X45" s="316">
        <v>0</v>
      </c>
      <c r="Y45" s="316">
        <v>0</v>
      </c>
      <c r="Z45" s="316">
        <v>0</v>
      </c>
    </row>
    <row r="46" spans="1:26" x14ac:dyDescent="0.3">
      <c r="A46" s="318" t="s">
        <v>461</v>
      </c>
      <c r="B46" s="204">
        <v>0</v>
      </c>
      <c r="C46" s="204">
        <v>0</v>
      </c>
      <c r="D46" s="204">
        <v>0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4">
        <v>0</v>
      </c>
      <c r="L46" s="204">
        <v>0</v>
      </c>
      <c r="M46" s="204">
        <v>0</v>
      </c>
      <c r="N46" s="204">
        <v>0</v>
      </c>
      <c r="O46" s="204">
        <v>0</v>
      </c>
      <c r="P46" s="204">
        <v>0</v>
      </c>
      <c r="Q46" s="204">
        <v>0</v>
      </c>
      <c r="R46" s="204">
        <v>0</v>
      </c>
      <c r="S46" s="239">
        <v>0</v>
      </c>
      <c r="T46" s="319" t="e">
        <v>#DIV/0!</v>
      </c>
      <c r="U46" s="239">
        <v>0</v>
      </c>
      <c r="V46" s="239">
        <v>0</v>
      </c>
      <c r="W46" s="239">
        <v>0</v>
      </c>
      <c r="X46" s="239">
        <v>0</v>
      </c>
      <c r="Y46" s="239">
        <v>0</v>
      </c>
      <c r="Z46" s="239">
        <v>0</v>
      </c>
    </row>
    <row r="47" spans="1:26" x14ac:dyDescent="0.3">
      <c r="A47" s="318" t="s">
        <v>462</v>
      </c>
      <c r="B47" s="204">
        <v>0</v>
      </c>
      <c r="C47" s="204">
        <v>0</v>
      </c>
      <c r="D47" s="204">
        <v>0</v>
      </c>
      <c r="E47" s="204">
        <v>0</v>
      </c>
      <c r="F47" s="204">
        <v>0</v>
      </c>
      <c r="G47" s="204">
        <v>0</v>
      </c>
      <c r="H47" s="204">
        <v>0</v>
      </c>
      <c r="I47" s="204">
        <v>0</v>
      </c>
      <c r="J47" s="204">
        <v>0</v>
      </c>
      <c r="K47" s="204">
        <v>0</v>
      </c>
      <c r="L47" s="204">
        <v>0</v>
      </c>
      <c r="M47" s="204">
        <v>0</v>
      </c>
      <c r="N47" s="204">
        <v>0</v>
      </c>
      <c r="O47" s="204">
        <v>0</v>
      </c>
      <c r="P47" s="204">
        <v>0</v>
      </c>
      <c r="Q47" s="204">
        <v>0</v>
      </c>
      <c r="R47" s="204">
        <v>0</v>
      </c>
      <c r="S47" s="239">
        <v>0</v>
      </c>
      <c r="T47" s="319" t="e">
        <v>#DIV/0!</v>
      </c>
      <c r="U47" s="239">
        <v>0</v>
      </c>
      <c r="V47" s="239">
        <v>0</v>
      </c>
      <c r="W47" s="239">
        <v>0</v>
      </c>
      <c r="X47" s="239">
        <v>0</v>
      </c>
      <c r="Y47" s="239">
        <v>0</v>
      </c>
      <c r="Z47" s="239">
        <v>0</v>
      </c>
    </row>
    <row r="48" spans="1:26" x14ac:dyDescent="0.3">
      <c r="A48" s="318" t="s">
        <v>463</v>
      </c>
      <c r="B48" s="204">
        <v>0</v>
      </c>
      <c r="C48" s="204">
        <v>0</v>
      </c>
      <c r="D48" s="204">
        <v>0</v>
      </c>
      <c r="E48" s="204">
        <v>0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204">
        <v>0</v>
      </c>
      <c r="L48" s="204">
        <v>0</v>
      </c>
      <c r="M48" s="204">
        <v>0</v>
      </c>
      <c r="N48" s="204">
        <v>0</v>
      </c>
      <c r="O48" s="204">
        <v>0</v>
      </c>
      <c r="P48" s="204">
        <v>0</v>
      </c>
      <c r="Q48" s="204">
        <v>0</v>
      </c>
      <c r="R48" s="204">
        <v>0</v>
      </c>
      <c r="S48" s="239">
        <v>0</v>
      </c>
      <c r="T48" s="319" t="e">
        <v>#DIV/0!</v>
      </c>
      <c r="U48" s="239">
        <v>0</v>
      </c>
      <c r="V48" s="239">
        <v>0</v>
      </c>
      <c r="W48" s="239">
        <v>0</v>
      </c>
      <c r="X48" s="239">
        <v>0</v>
      </c>
      <c r="Y48" s="239">
        <v>0</v>
      </c>
      <c r="Z48" s="239">
        <v>0</v>
      </c>
    </row>
    <row r="49" spans="1:26" x14ac:dyDescent="0.3">
      <c r="A49" s="318" t="s">
        <v>464</v>
      </c>
      <c r="B49" s="204">
        <v>0</v>
      </c>
      <c r="C49" s="204">
        <v>0</v>
      </c>
      <c r="D49" s="204">
        <v>0</v>
      </c>
      <c r="E49" s="204">
        <v>0</v>
      </c>
      <c r="F49" s="204">
        <v>0</v>
      </c>
      <c r="G49" s="204">
        <v>0</v>
      </c>
      <c r="H49" s="204">
        <v>0</v>
      </c>
      <c r="I49" s="204">
        <v>0</v>
      </c>
      <c r="J49" s="204">
        <v>0</v>
      </c>
      <c r="K49" s="204">
        <v>0</v>
      </c>
      <c r="L49" s="204">
        <v>0</v>
      </c>
      <c r="M49" s="204">
        <v>0</v>
      </c>
      <c r="N49" s="204">
        <v>0</v>
      </c>
      <c r="O49" s="204">
        <v>0</v>
      </c>
      <c r="P49" s="204">
        <v>0</v>
      </c>
      <c r="Q49" s="204">
        <v>0</v>
      </c>
      <c r="R49" s="204">
        <v>0</v>
      </c>
      <c r="S49" s="239">
        <v>0</v>
      </c>
      <c r="T49" s="319" t="e">
        <v>#DIV/0!</v>
      </c>
      <c r="U49" s="239">
        <v>0</v>
      </c>
      <c r="V49" s="239">
        <v>0</v>
      </c>
      <c r="W49" s="239">
        <v>0</v>
      </c>
      <c r="X49" s="239">
        <v>0</v>
      </c>
      <c r="Y49" s="239">
        <v>0</v>
      </c>
      <c r="Z49" s="239">
        <v>0</v>
      </c>
    </row>
    <row r="50" spans="1:26" x14ac:dyDescent="0.3">
      <c r="A50" s="314" t="s">
        <v>465</v>
      </c>
      <c r="B50" s="315">
        <v>0</v>
      </c>
      <c r="C50" s="315">
        <v>0</v>
      </c>
      <c r="D50" s="315">
        <v>0</v>
      </c>
      <c r="E50" s="315">
        <v>0</v>
      </c>
      <c r="F50" s="315">
        <v>0</v>
      </c>
      <c r="G50" s="315">
        <v>0</v>
      </c>
      <c r="H50" s="315">
        <v>0</v>
      </c>
      <c r="I50" s="315">
        <v>0</v>
      </c>
      <c r="J50" s="315">
        <v>0</v>
      </c>
      <c r="K50" s="315">
        <v>0</v>
      </c>
      <c r="L50" s="315">
        <v>0</v>
      </c>
      <c r="M50" s="315">
        <v>0</v>
      </c>
      <c r="N50" s="315">
        <v>0</v>
      </c>
      <c r="O50" s="315">
        <v>0</v>
      </c>
      <c r="P50" s="315">
        <v>0</v>
      </c>
      <c r="Q50" s="315">
        <v>0</v>
      </c>
      <c r="R50" s="315">
        <v>0</v>
      </c>
      <c r="S50" s="316">
        <v>0</v>
      </c>
      <c r="T50" s="317" t="e">
        <v>#DIV/0!</v>
      </c>
      <c r="U50" s="316">
        <v>0</v>
      </c>
      <c r="V50" s="316">
        <v>0</v>
      </c>
      <c r="W50" s="316">
        <v>0</v>
      </c>
      <c r="X50" s="316">
        <v>0</v>
      </c>
      <c r="Y50" s="316">
        <v>0</v>
      </c>
      <c r="Z50" s="316">
        <v>0</v>
      </c>
    </row>
    <row r="51" spans="1:26" x14ac:dyDescent="0.3">
      <c r="A51" s="318" t="s">
        <v>466</v>
      </c>
      <c r="B51" s="204">
        <v>0</v>
      </c>
      <c r="C51" s="204">
        <v>0</v>
      </c>
      <c r="D51" s="204">
        <v>0</v>
      </c>
      <c r="E51" s="204">
        <v>0</v>
      </c>
      <c r="F51" s="204">
        <v>0</v>
      </c>
      <c r="G51" s="204">
        <v>0</v>
      </c>
      <c r="H51" s="204">
        <v>0</v>
      </c>
      <c r="I51" s="204">
        <v>0</v>
      </c>
      <c r="J51" s="204">
        <v>0</v>
      </c>
      <c r="K51" s="204">
        <v>0</v>
      </c>
      <c r="L51" s="204">
        <v>0</v>
      </c>
      <c r="M51" s="204">
        <v>0</v>
      </c>
      <c r="N51" s="204">
        <v>0</v>
      </c>
      <c r="O51" s="204">
        <v>0</v>
      </c>
      <c r="P51" s="204">
        <v>0</v>
      </c>
      <c r="Q51" s="204">
        <v>0</v>
      </c>
      <c r="R51" s="204">
        <v>0</v>
      </c>
      <c r="S51" s="239">
        <v>0</v>
      </c>
      <c r="T51" s="319" t="e">
        <v>#DIV/0!</v>
      </c>
      <c r="U51" s="239">
        <v>0</v>
      </c>
      <c r="V51" s="239">
        <v>0</v>
      </c>
      <c r="W51" s="239">
        <v>0</v>
      </c>
      <c r="X51" s="239">
        <v>0</v>
      </c>
      <c r="Y51" s="239">
        <v>0</v>
      </c>
      <c r="Z51" s="239">
        <v>0</v>
      </c>
    </row>
    <row r="52" spans="1:26" x14ac:dyDescent="0.3">
      <c r="A52" s="318" t="s">
        <v>467</v>
      </c>
      <c r="B52" s="204">
        <v>0</v>
      </c>
      <c r="C52" s="204">
        <v>0</v>
      </c>
      <c r="D52" s="204">
        <v>0</v>
      </c>
      <c r="E52" s="204">
        <v>0</v>
      </c>
      <c r="F52" s="204">
        <v>0</v>
      </c>
      <c r="G52" s="204">
        <v>0</v>
      </c>
      <c r="H52" s="204">
        <v>0</v>
      </c>
      <c r="I52" s="204">
        <v>0</v>
      </c>
      <c r="J52" s="204">
        <v>0</v>
      </c>
      <c r="K52" s="204">
        <v>0</v>
      </c>
      <c r="L52" s="204">
        <v>0</v>
      </c>
      <c r="M52" s="204">
        <v>0</v>
      </c>
      <c r="N52" s="204">
        <v>0</v>
      </c>
      <c r="O52" s="204">
        <v>0</v>
      </c>
      <c r="P52" s="204">
        <v>0</v>
      </c>
      <c r="Q52" s="204">
        <v>0</v>
      </c>
      <c r="R52" s="204">
        <v>0</v>
      </c>
      <c r="S52" s="239">
        <v>0</v>
      </c>
      <c r="T52" s="319" t="e">
        <v>#DIV/0!</v>
      </c>
      <c r="U52" s="239">
        <v>0</v>
      </c>
      <c r="V52" s="239">
        <v>0</v>
      </c>
      <c r="W52" s="239">
        <v>0</v>
      </c>
      <c r="X52" s="239">
        <v>0</v>
      </c>
      <c r="Y52" s="239">
        <v>0</v>
      </c>
      <c r="Z52" s="239">
        <v>0</v>
      </c>
    </row>
    <row r="53" spans="1:26" x14ac:dyDescent="0.3">
      <c r="A53" s="318" t="s">
        <v>468</v>
      </c>
      <c r="B53" s="204">
        <v>0</v>
      </c>
      <c r="C53" s="204">
        <v>0</v>
      </c>
      <c r="D53" s="204">
        <v>0</v>
      </c>
      <c r="E53" s="204">
        <v>0</v>
      </c>
      <c r="F53" s="204">
        <v>0</v>
      </c>
      <c r="G53" s="204">
        <v>0</v>
      </c>
      <c r="H53" s="204">
        <v>0</v>
      </c>
      <c r="I53" s="204">
        <v>0</v>
      </c>
      <c r="J53" s="204">
        <v>0</v>
      </c>
      <c r="K53" s="204">
        <v>0</v>
      </c>
      <c r="L53" s="204">
        <v>0</v>
      </c>
      <c r="M53" s="204">
        <v>0</v>
      </c>
      <c r="N53" s="204">
        <v>0</v>
      </c>
      <c r="O53" s="204">
        <v>0</v>
      </c>
      <c r="P53" s="204">
        <v>0</v>
      </c>
      <c r="Q53" s="204">
        <v>0</v>
      </c>
      <c r="R53" s="204">
        <v>0</v>
      </c>
      <c r="S53" s="239">
        <v>0</v>
      </c>
      <c r="T53" s="319" t="e">
        <v>#DIV/0!</v>
      </c>
      <c r="U53" s="239">
        <v>0</v>
      </c>
      <c r="V53" s="239">
        <v>0</v>
      </c>
      <c r="W53" s="239">
        <v>0</v>
      </c>
      <c r="X53" s="239">
        <v>0</v>
      </c>
      <c r="Y53" s="239">
        <v>0</v>
      </c>
      <c r="Z53" s="239">
        <v>0</v>
      </c>
    </row>
    <row r="54" spans="1:26" x14ac:dyDescent="0.3">
      <c r="A54" s="318" t="s">
        <v>469</v>
      </c>
      <c r="B54" s="204">
        <v>0</v>
      </c>
      <c r="C54" s="204">
        <v>0</v>
      </c>
      <c r="D54" s="204">
        <v>0</v>
      </c>
      <c r="E54" s="204">
        <v>0</v>
      </c>
      <c r="F54" s="204">
        <v>0</v>
      </c>
      <c r="G54" s="204">
        <v>0</v>
      </c>
      <c r="H54" s="204">
        <v>0</v>
      </c>
      <c r="I54" s="204">
        <v>0</v>
      </c>
      <c r="J54" s="204">
        <v>0</v>
      </c>
      <c r="K54" s="204">
        <v>0</v>
      </c>
      <c r="L54" s="204">
        <v>0</v>
      </c>
      <c r="M54" s="204">
        <v>0</v>
      </c>
      <c r="N54" s="204">
        <v>0</v>
      </c>
      <c r="O54" s="204">
        <v>0</v>
      </c>
      <c r="P54" s="204">
        <v>0</v>
      </c>
      <c r="Q54" s="204">
        <v>0</v>
      </c>
      <c r="R54" s="204">
        <v>0</v>
      </c>
      <c r="S54" s="239">
        <v>0</v>
      </c>
      <c r="T54" s="319" t="e">
        <v>#DIV/0!</v>
      </c>
      <c r="U54" s="239">
        <v>0</v>
      </c>
      <c r="V54" s="239">
        <v>0</v>
      </c>
      <c r="W54" s="239">
        <v>0</v>
      </c>
      <c r="X54" s="239">
        <v>0</v>
      </c>
      <c r="Y54" s="239">
        <v>0</v>
      </c>
      <c r="Z54" s="239">
        <v>0</v>
      </c>
    </row>
    <row r="55" spans="1:26" s="321" customFormat="1" x14ac:dyDescent="0.3">
      <c r="A55" s="314" t="s">
        <v>470</v>
      </c>
      <c r="B55" s="320">
        <v>0</v>
      </c>
      <c r="C55" s="320">
        <v>0</v>
      </c>
      <c r="D55" s="320">
        <v>0</v>
      </c>
      <c r="E55" s="320">
        <v>0</v>
      </c>
      <c r="F55" s="320">
        <v>0</v>
      </c>
      <c r="G55" s="320">
        <v>0</v>
      </c>
      <c r="H55" s="320">
        <v>0</v>
      </c>
      <c r="I55" s="320">
        <v>0</v>
      </c>
      <c r="J55" s="320">
        <v>0</v>
      </c>
      <c r="K55" s="320">
        <v>0</v>
      </c>
      <c r="L55" s="320">
        <v>0</v>
      </c>
      <c r="M55" s="320">
        <v>0</v>
      </c>
      <c r="N55" s="320">
        <v>0</v>
      </c>
      <c r="O55" s="320">
        <v>0</v>
      </c>
      <c r="P55" s="320">
        <v>0</v>
      </c>
      <c r="Q55" s="320">
        <v>0</v>
      </c>
      <c r="R55" s="320">
        <v>0</v>
      </c>
      <c r="S55" s="316">
        <v>0</v>
      </c>
      <c r="T55" s="317" t="e">
        <v>#DIV/0!</v>
      </c>
      <c r="U55" s="316">
        <v>0</v>
      </c>
      <c r="V55" s="316">
        <v>0</v>
      </c>
      <c r="W55" s="316">
        <v>0</v>
      </c>
      <c r="X55" s="316">
        <v>0</v>
      </c>
      <c r="Y55" s="316">
        <v>0</v>
      </c>
      <c r="Z55" s="316">
        <v>0</v>
      </c>
    </row>
    <row r="56" spans="1:26" s="321" customFormat="1" x14ac:dyDescent="0.3">
      <c r="A56" s="314" t="s">
        <v>471</v>
      </c>
      <c r="B56" s="320">
        <v>0</v>
      </c>
      <c r="C56" s="320">
        <v>0</v>
      </c>
      <c r="D56" s="320">
        <v>0</v>
      </c>
      <c r="E56" s="320">
        <v>0</v>
      </c>
      <c r="F56" s="320">
        <v>0</v>
      </c>
      <c r="G56" s="320">
        <v>0</v>
      </c>
      <c r="H56" s="320">
        <v>0</v>
      </c>
      <c r="I56" s="320">
        <v>0</v>
      </c>
      <c r="J56" s="320">
        <v>0</v>
      </c>
      <c r="K56" s="320">
        <v>0</v>
      </c>
      <c r="L56" s="320">
        <v>0</v>
      </c>
      <c r="M56" s="320">
        <v>0</v>
      </c>
      <c r="N56" s="320">
        <v>0</v>
      </c>
      <c r="O56" s="320">
        <v>0</v>
      </c>
      <c r="P56" s="320">
        <v>0</v>
      </c>
      <c r="Q56" s="320">
        <v>0</v>
      </c>
      <c r="R56" s="320">
        <v>0</v>
      </c>
      <c r="S56" s="316">
        <v>0</v>
      </c>
      <c r="T56" s="317" t="e">
        <v>#DIV/0!</v>
      </c>
      <c r="U56" s="316">
        <v>0</v>
      </c>
      <c r="V56" s="316">
        <v>0</v>
      </c>
      <c r="W56" s="316">
        <v>0</v>
      </c>
      <c r="X56" s="316">
        <v>0</v>
      </c>
      <c r="Y56" s="316">
        <v>0</v>
      </c>
      <c r="Z56" s="316">
        <v>0</v>
      </c>
    </row>
    <row r="57" spans="1:26" s="321" customFormat="1" x14ac:dyDescent="0.3">
      <c r="A57" s="314" t="s">
        <v>472</v>
      </c>
      <c r="B57" s="320">
        <v>0</v>
      </c>
      <c r="C57" s="320">
        <v>0</v>
      </c>
      <c r="D57" s="320">
        <v>0</v>
      </c>
      <c r="E57" s="320">
        <v>0</v>
      </c>
      <c r="F57" s="320">
        <v>0</v>
      </c>
      <c r="G57" s="320">
        <v>0</v>
      </c>
      <c r="H57" s="320">
        <v>0</v>
      </c>
      <c r="I57" s="320">
        <v>0</v>
      </c>
      <c r="J57" s="320">
        <v>0</v>
      </c>
      <c r="K57" s="320">
        <v>0</v>
      </c>
      <c r="L57" s="320">
        <v>0</v>
      </c>
      <c r="M57" s="320">
        <v>0</v>
      </c>
      <c r="N57" s="320">
        <v>0</v>
      </c>
      <c r="O57" s="320">
        <v>0</v>
      </c>
      <c r="P57" s="320">
        <v>0</v>
      </c>
      <c r="Q57" s="320">
        <v>0</v>
      </c>
      <c r="R57" s="320">
        <v>0</v>
      </c>
      <c r="S57" s="316">
        <v>0</v>
      </c>
      <c r="T57" s="317" t="e">
        <v>#DIV/0!</v>
      </c>
      <c r="U57" s="316">
        <v>0</v>
      </c>
      <c r="V57" s="316">
        <v>0</v>
      </c>
      <c r="W57" s="316">
        <v>0</v>
      </c>
      <c r="X57" s="316">
        <v>0</v>
      </c>
      <c r="Y57" s="316">
        <v>0</v>
      </c>
      <c r="Z57" s="316">
        <v>0</v>
      </c>
    </row>
    <row r="58" spans="1:26" s="321" customFormat="1" x14ac:dyDescent="0.3">
      <c r="A58" s="314" t="s">
        <v>473</v>
      </c>
      <c r="B58" s="320">
        <v>0</v>
      </c>
      <c r="C58" s="320">
        <v>0</v>
      </c>
      <c r="D58" s="320">
        <v>0</v>
      </c>
      <c r="E58" s="320">
        <v>0</v>
      </c>
      <c r="F58" s="320">
        <v>0</v>
      </c>
      <c r="G58" s="320">
        <v>0</v>
      </c>
      <c r="H58" s="320">
        <v>0</v>
      </c>
      <c r="I58" s="320">
        <v>0</v>
      </c>
      <c r="J58" s="320">
        <v>0</v>
      </c>
      <c r="K58" s="320">
        <v>0</v>
      </c>
      <c r="L58" s="320">
        <v>0</v>
      </c>
      <c r="M58" s="320">
        <v>0</v>
      </c>
      <c r="N58" s="320">
        <v>0</v>
      </c>
      <c r="O58" s="320">
        <v>0</v>
      </c>
      <c r="P58" s="320">
        <v>0</v>
      </c>
      <c r="Q58" s="320">
        <v>0</v>
      </c>
      <c r="R58" s="320">
        <v>0</v>
      </c>
      <c r="S58" s="316">
        <v>0</v>
      </c>
      <c r="T58" s="317" t="e">
        <v>#DIV/0!</v>
      </c>
      <c r="U58" s="316">
        <v>0</v>
      </c>
      <c r="V58" s="316">
        <v>0</v>
      </c>
      <c r="W58" s="316">
        <v>0</v>
      </c>
      <c r="X58" s="316">
        <v>0</v>
      </c>
      <c r="Y58" s="316">
        <v>0</v>
      </c>
      <c r="Z58" s="316">
        <v>0</v>
      </c>
    </row>
    <row r="59" spans="1:26" x14ac:dyDescent="0.3">
      <c r="A59" s="314" t="s">
        <v>474</v>
      </c>
      <c r="B59" s="315">
        <v>0</v>
      </c>
      <c r="C59" s="315">
        <v>0</v>
      </c>
      <c r="D59" s="315">
        <v>0</v>
      </c>
      <c r="E59" s="315">
        <v>0</v>
      </c>
      <c r="F59" s="315">
        <v>0</v>
      </c>
      <c r="G59" s="315">
        <v>0</v>
      </c>
      <c r="H59" s="315">
        <v>0</v>
      </c>
      <c r="I59" s="315">
        <v>0</v>
      </c>
      <c r="J59" s="315">
        <v>0</v>
      </c>
      <c r="K59" s="315">
        <v>0</v>
      </c>
      <c r="L59" s="315">
        <v>0</v>
      </c>
      <c r="M59" s="315">
        <v>0</v>
      </c>
      <c r="N59" s="315">
        <v>0</v>
      </c>
      <c r="O59" s="315">
        <v>0</v>
      </c>
      <c r="P59" s="315">
        <v>0</v>
      </c>
      <c r="Q59" s="315">
        <v>0</v>
      </c>
      <c r="R59" s="315">
        <v>0</v>
      </c>
      <c r="S59" s="316">
        <v>0</v>
      </c>
      <c r="T59" s="317" t="e">
        <v>#DIV/0!</v>
      </c>
      <c r="U59" s="316">
        <v>0</v>
      </c>
      <c r="V59" s="316">
        <v>0</v>
      </c>
      <c r="W59" s="316">
        <v>0</v>
      </c>
      <c r="X59" s="316">
        <v>0</v>
      </c>
      <c r="Y59" s="316">
        <v>0</v>
      </c>
      <c r="Z59" s="316">
        <v>0</v>
      </c>
    </row>
    <row r="60" spans="1:26" x14ac:dyDescent="0.3">
      <c r="A60" s="318" t="s">
        <v>475</v>
      </c>
      <c r="B60" s="204">
        <v>0</v>
      </c>
      <c r="C60" s="204">
        <v>0</v>
      </c>
      <c r="D60" s="204">
        <v>0</v>
      </c>
      <c r="E60" s="204">
        <v>0</v>
      </c>
      <c r="F60" s="204">
        <v>0</v>
      </c>
      <c r="G60" s="204">
        <v>0</v>
      </c>
      <c r="H60" s="204">
        <v>0</v>
      </c>
      <c r="I60" s="204">
        <v>0</v>
      </c>
      <c r="J60" s="204">
        <v>0</v>
      </c>
      <c r="K60" s="204">
        <v>0</v>
      </c>
      <c r="L60" s="204">
        <v>0</v>
      </c>
      <c r="M60" s="204">
        <v>0</v>
      </c>
      <c r="N60" s="204">
        <v>0</v>
      </c>
      <c r="O60" s="204">
        <v>0</v>
      </c>
      <c r="P60" s="204">
        <v>0</v>
      </c>
      <c r="Q60" s="204">
        <v>0</v>
      </c>
      <c r="R60" s="204">
        <v>0</v>
      </c>
      <c r="S60" s="239">
        <v>0</v>
      </c>
      <c r="T60" s="319" t="e">
        <v>#DIV/0!</v>
      </c>
      <c r="U60" s="239">
        <v>0</v>
      </c>
      <c r="V60" s="239">
        <v>0</v>
      </c>
      <c r="W60" s="239">
        <v>0</v>
      </c>
      <c r="X60" s="239">
        <v>0</v>
      </c>
      <c r="Y60" s="239">
        <v>0</v>
      </c>
      <c r="Z60" s="239">
        <v>0</v>
      </c>
    </row>
    <row r="61" spans="1:26" x14ac:dyDescent="0.3">
      <c r="A61" s="318" t="s">
        <v>476</v>
      </c>
      <c r="B61" s="204">
        <v>0</v>
      </c>
      <c r="C61" s="204">
        <v>0</v>
      </c>
      <c r="D61" s="204">
        <v>0</v>
      </c>
      <c r="E61" s="204">
        <v>0</v>
      </c>
      <c r="F61" s="204">
        <v>0</v>
      </c>
      <c r="G61" s="204">
        <v>0</v>
      </c>
      <c r="H61" s="204">
        <v>0</v>
      </c>
      <c r="I61" s="204">
        <v>0</v>
      </c>
      <c r="J61" s="204">
        <v>0</v>
      </c>
      <c r="K61" s="204">
        <v>0</v>
      </c>
      <c r="L61" s="204">
        <v>0</v>
      </c>
      <c r="M61" s="204">
        <v>0</v>
      </c>
      <c r="N61" s="204">
        <v>0</v>
      </c>
      <c r="O61" s="204">
        <v>0</v>
      </c>
      <c r="P61" s="204">
        <v>0</v>
      </c>
      <c r="Q61" s="204">
        <v>0</v>
      </c>
      <c r="R61" s="204">
        <v>0</v>
      </c>
      <c r="S61" s="239">
        <v>0</v>
      </c>
      <c r="T61" s="319" t="e">
        <v>#DIV/0!</v>
      </c>
      <c r="U61" s="239">
        <v>0</v>
      </c>
      <c r="V61" s="239">
        <v>0</v>
      </c>
      <c r="W61" s="239">
        <v>0</v>
      </c>
      <c r="X61" s="239">
        <v>0</v>
      </c>
      <c r="Y61" s="239">
        <v>0</v>
      </c>
      <c r="Z61" s="239">
        <v>0</v>
      </c>
    </row>
    <row r="62" spans="1:26" x14ac:dyDescent="0.3">
      <c r="A62" s="318" t="s">
        <v>477</v>
      </c>
      <c r="B62" s="204">
        <v>0</v>
      </c>
      <c r="C62" s="204">
        <v>0</v>
      </c>
      <c r="D62" s="204">
        <v>0</v>
      </c>
      <c r="E62" s="204">
        <v>0</v>
      </c>
      <c r="F62" s="204">
        <v>0</v>
      </c>
      <c r="G62" s="204">
        <v>0</v>
      </c>
      <c r="H62" s="204">
        <v>0</v>
      </c>
      <c r="I62" s="204">
        <v>0</v>
      </c>
      <c r="J62" s="204">
        <v>0</v>
      </c>
      <c r="K62" s="204">
        <v>0</v>
      </c>
      <c r="L62" s="204">
        <v>0</v>
      </c>
      <c r="M62" s="204">
        <v>0</v>
      </c>
      <c r="N62" s="204">
        <v>0</v>
      </c>
      <c r="O62" s="204">
        <v>0</v>
      </c>
      <c r="P62" s="204">
        <v>0</v>
      </c>
      <c r="Q62" s="204">
        <v>0</v>
      </c>
      <c r="R62" s="204">
        <v>0</v>
      </c>
      <c r="S62" s="239">
        <v>0</v>
      </c>
      <c r="T62" s="319" t="e">
        <v>#DIV/0!</v>
      </c>
      <c r="U62" s="239">
        <v>0</v>
      </c>
      <c r="V62" s="239">
        <v>0</v>
      </c>
      <c r="W62" s="239">
        <v>0</v>
      </c>
      <c r="X62" s="239">
        <v>0</v>
      </c>
      <c r="Y62" s="239">
        <v>0</v>
      </c>
      <c r="Z62" s="239">
        <v>0</v>
      </c>
    </row>
    <row r="63" spans="1:26" x14ac:dyDescent="0.3">
      <c r="A63" s="318" t="s">
        <v>478</v>
      </c>
      <c r="B63" s="204">
        <v>0</v>
      </c>
      <c r="C63" s="204">
        <v>0</v>
      </c>
      <c r="D63" s="204">
        <v>0</v>
      </c>
      <c r="E63" s="204">
        <v>0</v>
      </c>
      <c r="F63" s="204">
        <v>0</v>
      </c>
      <c r="G63" s="204">
        <v>0</v>
      </c>
      <c r="H63" s="204">
        <v>0</v>
      </c>
      <c r="I63" s="204">
        <v>0</v>
      </c>
      <c r="J63" s="204">
        <v>0</v>
      </c>
      <c r="K63" s="204">
        <v>0</v>
      </c>
      <c r="L63" s="204">
        <v>0</v>
      </c>
      <c r="M63" s="204">
        <v>0</v>
      </c>
      <c r="N63" s="204">
        <v>0</v>
      </c>
      <c r="O63" s="204">
        <v>0</v>
      </c>
      <c r="P63" s="204">
        <v>0</v>
      </c>
      <c r="Q63" s="204">
        <v>0</v>
      </c>
      <c r="R63" s="204">
        <v>0</v>
      </c>
      <c r="S63" s="239">
        <v>0</v>
      </c>
      <c r="T63" s="319" t="e">
        <v>#DIV/0!</v>
      </c>
      <c r="U63" s="239">
        <v>0</v>
      </c>
      <c r="V63" s="239">
        <v>0</v>
      </c>
      <c r="W63" s="239">
        <v>0</v>
      </c>
      <c r="X63" s="239">
        <v>0</v>
      </c>
      <c r="Y63" s="239">
        <v>0</v>
      </c>
      <c r="Z63" s="239">
        <v>0</v>
      </c>
    </row>
    <row r="64" spans="1:26" x14ac:dyDescent="0.3">
      <c r="A64" s="318" t="s">
        <v>479</v>
      </c>
      <c r="B64" s="204">
        <v>0</v>
      </c>
      <c r="C64" s="204">
        <v>0</v>
      </c>
      <c r="D64" s="204">
        <v>0</v>
      </c>
      <c r="E64" s="204">
        <v>0</v>
      </c>
      <c r="F64" s="204">
        <v>0</v>
      </c>
      <c r="G64" s="204">
        <v>0</v>
      </c>
      <c r="H64" s="204">
        <v>0</v>
      </c>
      <c r="I64" s="204">
        <v>0</v>
      </c>
      <c r="J64" s="204">
        <v>0</v>
      </c>
      <c r="K64" s="204">
        <v>0</v>
      </c>
      <c r="L64" s="204">
        <v>0</v>
      </c>
      <c r="M64" s="204">
        <v>0</v>
      </c>
      <c r="N64" s="204">
        <v>0</v>
      </c>
      <c r="O64" s="204">
        <v>0</v>
      </c>
      <c r="P64" s="204">
        <v>0</v>
      </c>
      <c r="Q64" s="204">
        <v>0</v>
      </c>
      <c r="R64" s="204">
        <v>0</v>
      </c>
      <c r="S64" s="239">
        <v>0</v>
      </c>
      <c r="T64" s="319" t="e">
        <v>#DIV/0!</v>
      </c>
      <c r="U64" s="239">
        <v>0</v>
      </c>
      <c r="V64" s="239">
        <v>0</v>
      </c>
      <c r="W64" s="239">
        <v>0</v>
      </c>
      <c r="X64" s="239">
        <v>0</v>
      </c>
      <c r="Y64" s="239">
        <v>0</v>
      </c>
      <c r="Z64" s="239">
        <v>0</v>
      </c>
    </row>
    <row r="65" spans="1:26" x14ac:dyDescent="0.3">
      <c r="A65" s="314" t="s">
        <v>480</v>
      </c>
      <c r="B65" s="315">
        <v>0</v>
      </c>
      <c r="C65" s="315">
        <v>0</v>
      </c>
      <c r="D65" s="315">
        <v>0</v>
      </c>
      <c r="E65" s="315">
        <v>0</v>
      </c>
      <c r="F65" s="315">
        <v>0</v>
      </c>
      <c r="G65" s="315">
        <v>0</v>
      </c>
      <c r="H65" s="315">
        <v>0</v>
      </c>
      <c r="I65" s="315">
        <v>0</v>
      </c>
      <c r="J65" s="315">
        <v>0</v>
      </c>
      <c r="K65" s="315">
        <v>0</v>
      </c>
      <c r="L65" s="315">
        <v>0</v>
      </c>
      <c r="M65" s="315">
        <v>0</v>
      </c>
      <c r="N65" s="315">
        <v>0</v>
      </c>
      <c r="O65" s="315">
        <v>0</v>
      </c>
      <c r="P65" s="315">
        <v>0</v>
      </c>
      <c r="Q65" s="315">
        <v>0</v>
      </c>
      <c r="R65" s="315">
        <v>0</v>
      </c>
      <c r="S65" s="316">
        <v>0</v>
      </c>
      <c r="T65" s="317" t="e">
        <v>#DIV/0!</v>
      </c>
      <c r="U65" s="316">
        <v>0</v>
      </c>
      <c r="V65" s="316">
        <v>0</v>
      </c>
      <c r="W65" s="316">
        <v>0</v>
      </c>
      <c r="X65" s="316">
        <v>0</v>
      </c>
      <c r="Y65" s="316">
        <v>0</v>
      </c>
      <c r="Z65" s="316">
        <v>0</v>
      </c>
    </row>
    <row r="66" spans="1:26" x14ac:dyDescent="0.3">
      <c r="A66" s="318" t="s">
        <v>481</v>
      </c>
      <c r="B66" s="204">
        <v>0</v>
      </c>
      <c r="C66" s="204">
        <v>0</v>
      </c>
      <c r="D66" s="204">
        <v>0</v>
      </c>
      <c r="E66" s="204">
        <v>0</v>
      </c>
      <c r="F66" s="204">
        <v>0</v>
      </c>
      <c r="G66" s="204">
        <v>0</v>
      </c>
      <c r="H66" s="204">
        <v>0</v>
      </c>
      <c r="I66" s="204">
        <v>0</v>
      </c>
      <c r="J66" s="204">
        <v>0</v>
      </c>
      <c r="K66" s="204">
        <v>0</v>
      </c>
      <c r="L66" s="204">
        <v>0</v>
      </c>
      <c r="M66" s="204">
        <v>0</v>
      </c>
      <c r="N66" s="204">
        <v>0</v>
      </c>
      <c r="O66" s="204">
        <v>0</v>
      </c>
      <c r="P66" s="204">
        <v>0</v>
      </c>
      <c r="Q66" s="204">
        <v>0</v>
      </c>
      <c r="R66" s="204">
        <v>0</v>
      </c>
      <c r="S66" s="239">
        <v>0</v>
      </c>
      <c r="T66" s="319" t="e">
        <v>#DIV/0!</v>
      </c>
      <c r="U66" s="239">
        <v>0</v>
      </c>
      <c r="V66" s="239">
        <v>0</v>
      </c>
      <c r="W66" s="239">
        <v>0</v>
      </c>
      <c r="X66" s="239">
        <v>0</v>
      </c>
      <c r="Y66" s="239">
        <v>0</v>
      </c>
      <c r="Z66" s="239">
        <v>0</v>
      </c>
    </row>
    <row r="67" spans="1:26" x14ac:dyDescent="0.3">
      <c r="A67" s="318" t="s">
        <v>482</v>
      </c>
      <c r="B67" s="204">
        <v>0</v>
      </c>
      <c r="C67" s="204">
        <v>0</v>
      </c>
      <c r="D67" s="204">
        <v>0</v>
      </c>
      <c r="E67" s="204">
        <v>0</v>
      </c>
      <c r="F67" s="204">
        <v>0</v>
      </c>
      <c r="G67" s="204">
        <v>0</v>
      </c>
      <c r="H67" s="204">
        <v>0</v>
      </c>
      <c r="I67" s="204">
        <v>0</v>
      </c>
      <c r="J67" s="204">
        <v>0</v>
      </c>
      <c r="K67" s="204">
        <v>0</v>
      </c>
      <c r="L67" s="204">
        <v>0</v>
      </c>
      <c r="M67" s="204">
        <v>0</v>
      </c>
      <c r="N67" s="204">
        <v>0</v>
      </c>
      <c r="O67" s="204">
        <v>0</v>
      </c>
      <c r="P67" s="204">
        <v>0</v>
      </c>
      <c r="Q67" s="204">
        <v>0</v>
      </c>
      <c r="R67" s="204">
        <v>0</v>
      </c>
      <c r="S67" s="239">
        <v>0</v>
      </c>
      <c r="T67" s="319" t="e">
        <v>#DIV/0!</v>
      </c>
      <c r="U67" s="239">
        <v>0</v>
      </c>
      <c r="V67" s="239">
        <v>0</v>
      </c>
      <c r="W67" s="239">
        <v>0</v>
      </c>
      <c r="X67" s="239">
        <v>0</v>
      </c>
      <c r="Y67" s="239">
        <v>0</v>
      </c>
      <c r="Z67" s="239">
        <v>0</v>
      </c>
    </row>
    <row r="68" spans="1:26" x14ac:dyDescent="0.3">
      <c r="A68" s="318" t="s">
        <v>483</v>
      </c>
      <c r="B68" s="204">
        <v>0</v>
      </c>
      <c r="C68" s="204">
        <v>0</v>
      </c>
      <c r="D68" s="204">
        <v>0</v>
      </c>
      <c r="E68" s="204">
        <v>0</v>
      </c>
      <c r="F68" s="204">
        <v>0</v>
      </c>
      <c r="G68" s="204">
        <v>0</v>
      </c>
      <c r="H68" s="204">
        <v>0</v>
      </c>
      <c r="I68" s="204">
        <v>0</v>
      </c>
      <c r="J68" s="204">
        <v>0</v>
      </c>
      <c r="K68" s="204">
        <v>0</v>
      </c>
      <c r="L68" s="204">
        <v>0</v>
      </c>
      <c r="M68" s="204">
        <v>0</v>
      </c>
      <c r="N68" s="204">
        <v>0</v>
      </c>
      <c r="O68" s="204">
        <v>0</v>
      </c>
      <c r="P68" s="204">
        <v>0</v>
      </c>
      <c r="Q68" s="204">
        <v>0</v>
      </c>
      <c r="R68" s="204">
        <v>0</v>
      </c>
      <c r="S68" s="239">
        <v>0</v>
      </c>
      <c r="T68" s="319" t="e">
        <v>#DIV/0!</v>
      </c>
      <c r="U68" s="239">
        <v>0</v>
      </c>
      <c r="V68" s="239">
        <v>0</v>
      </c>
      <c r="W68" s="239">
        <v>0</v>
      </c>
      <c r="X68" s="239">
        <v>0</v>
      </c>
      <c r="Y68" s="239">
        <v>0</v>
      </c>
      <c r="Z68" s="239">
        <v>0</v>
      </c>
    </row>
    <row r="69" spans="1:26" x14ac:dyDescent="0.3">
      <c r="A69" s="318" t="s">
        <v>484</v>
      </c>
      <c r="B69" s="204">
        <v>0</v>
      </c>
      <c r="C69" s="204">
        <v>0</v>
      </c>
      <c r="D69" s="204">
        <v>0</v>
      </c>
      <c r="E69" s="204">
        <v>0</v>
      </c>
      <c r="F69" s="204">
        <v>0</v>
      </c>
      <c r="G69" s="204">
        <v>0</v>
      </c>
      <c r="H69" s="204">
        <v>0</v>
      </c>
      <c r="I69" s="204">
        <v>0</v>
      </c>
      <c r="J69" s="204">
        <v>0</v>
      </c>
      <c r="K69" s="204">
        <v>0</v>
      </c>
      <c r="L69" s="204">
        <v>0</v>
      </c>
      <c r="M69" s="204">
        <v>0</v>
      </c>
      <c r="N69" s="204">
        <v>0</v>
      </c>
      <c r="O69" s="204">
        <v>0</v>
      </c>
      <c r="P69" s="204">
        <v>0</v>
      </c>
      <c r="Q69" s="204">
        <v>0</v>
      </c>
      <c r="R69" s="204">
        <v>0</v>
      </c>
      <c r="S69" s="239">
        <v>0</v>
      </c>
      <c r="T69" s="319" t="e">
        <v>#DIV/0!</v>
      </c>
      <c r="U69" s="239">
        <v>0</v>
      </c>
      <c r="V69" s="239">
        <v>0</v>
      </c>
      <c r="W69" s="239">
        <v>0</v>
      </c>
      <c r="X69" s="239">
        <v>0</v>
      </c>
      <c r="Y69" s="239">
        <v>0</v>
      </c>
      <c r="Z69" s="239">
        <v>0</v>
      </c>
    </row>
    <row r="70" spans="1:26" x14ac:dyDescent="0.3">
      <c r="A70" s="318" t="s">
        <v>485</v>
      </c>
      <c r="B70" s="204">
        <v>0</v>
      </c>
      <c r="C70" s="204">
        <v>0</v>
      </c>
      <c r="D70" s="204">
        <v>0</v>
      </c>
      <c r="E70" s="204">
        <v>0</v>
      </c>
      <c r="F70" s="204">
        <v>0</v>
      </c>
      <c r="G70" s="204">
        <v>0</v>
      </c>
      <c r="H70" s="204">
        <v>0</v>
      </c>
      <c r="I70" s="204">
        <v>0</v>
      </c>
      <c r="J70" s="204">
        <v>0</v>
      </c>
      <c r="K70" s="204">
        <v>0</v>
      </c>
      <c r="L70" s="204">
        <v>0</v>
      </c>
      <c r="M70" s="204">
        <v>0</v>
      </c>
      <c r="N70" s="204">
        <v>0</v>
      </c>
      <c r="O70" s="204">
        <v>0</v>
      </c>
      <c r="P70" s="204">
        <v>0</v>
      </c>
      <c r="Q70" s="204">
        <v>0</v>
      </c>
      <c r="R70" s="204">
        <v>0</v>
      </c>
      <c r="S70" s="239">
        <v>0</v>
      </c>
      <c r="T70" s="319" t="e">
        <v>#DIV/0!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</row>
    <row r="71" spans="1:26" x14ac:dyDescent="0.3">
      <c r="A71" s="318" t="s">
        <v>486</v>
      </c>
      <c r="B71" s="204">
        <v>0</v>
      </c>
      <c r="C71" s="204">
        <v>0</v>
      </c>
      <c r="D71" s="204">
        <v>0</v>
      </c>
      <c r="E71" s="204">
        <v>0</v>
      </c>
      <c r="F71" s="204">
        <v>0</v>
      </c>
      <c r="G71" s="204">
        <v>0</v>
      </c>
      <c r="H71" s="204">
        <v>0</v>
      </c>
      <c r="I71" s="204">
        <v>0</v>
      </c>
      <c r="J71" s="204">
        <v>0</v>
      </c>
      <c r="K71" s="204">
        <v>0</v>
      </c>
      <c r="L71" s="204">
        <v>0</v>
      </c>
      <c r="M71" s="204">
        <v>0</v>
      </c>
      <c r="N71" s="204">
        <v>0</v>
      </c>
      <c r="O71" s="204">
        <v>0</v>
      </c>
      <c r="P71" s="204">
        <v>0</v>
      </c>
      <c r="Q71" s="204">
        <v>0</v>
      </c>
      <c r="R71" s="204">
        <v>0</v>
      </c>
      <c r="S71" s="239">
        <v>0</v>
      </c>
      <c r="T71" s="319" t="e">
        <v>#DIV/0!</v>
      </c>
      <c r="U71" s="239">
        <v>0</v>
      </c>
      <c r="V71" s="239">
        <v>0</v>
      </c>
      <c r="W71" s="239">
        <v>0</v>
      </c>
      <c r="X71" s="239">
        <v>0</v>
      </c>
      <c r="Y71" s="239">
        <v>0</v>
      </c>
      <c r="Z71" s="239">
        <v>0</v>
      </c>
    </row>
    <row r="72" spans="1:26" x14ac:dyDescent="0.3">
      <c r="A72" s="314" t="s">
        <v>487</v>
      </c>
      <c r="B72" s="315">
        <v>0</v>
      </c>
      <c r="C72" s="315">
        <v>0</v>
      </c>
      <c r="D72" s="315">
        <v>0</v>
      </c>
      <c r="E72" s="315">
        <v>0</v>
      </c>
      <c r="F72" s="315">
        <v>0</v>
      </c>
      <c r="G72" s="315">
        <v>0</v>
      </c>
      <c r="H72" s="315">
        <v>0</v>
      </c>
      <c r="I72" s="315">
        <v>0</v>
      </c>
      <c r="J72" s="315">
        <v>0</v>
      </c>
      <c r="K72" s="315">
        <v>0</v>
      </c>
      <c r="L72" s="315">
        <v>0</v>
      </c>
      <c r="M72" s="315">
        <v>0</v>
      </c>
      <c r="N72" s="315">
        <v>0</v>
      </c>
      <c r="O72" s="315">
        <v>0</v>
      </c>
      <c r="P72" s="315">
        <v>0</v>
      </c>
      <c r="Q72" s="315">
        <v>0</v>
      </c>
      <c r="R72" s="315">
        <v>0</v>
      </c>
      <c r="S72" s="316">
        <v>0</v>
      </c>
      <c r="T72" s="317" t="e">
        <v>#DIV/0!</v>
      </c>
      <c r="U72" s="316">
        <v>0</v>
      </c>
      <c r="V72" s="316">
        <v>0</v>
      </c>
      <c r="W72" s="316">
        <v>0</v>
      </c>
      <c r="X72" s="316">
        <v>0</v>
      </c>
      <c r="Y72" s="316">
        <v>0</v>
      </c>
      <c r="Z72" s="316">
        <v>0</v>
      </c>
    </row>
    <row r="73" spans="1:26" x14ac:dyDescent="0.3">
      <c r="A73" s="318" t="s">
        <v>488</v>
      </c>
      <c r="B73" s="204">
        <v>0</v>
      </c>
      <c r="C73" s="204">
        <v>0</v>
      </c>
      <c r="D73" s="204">
        <v>0</v>
      </c>
      <c r="E73" s="204">
        <v>0</v>
      </c>
      <c r="F73" s="204">
        <v>0</v>
      </c>
      <c r="G73" s="204">
        <v>0</v>
      </c>
      <c r="H73" s="204">
        <v>0</v>
      </c>
      <c r="I73" s="204">
        <v>0</v>
      </c>
      <c r="J73" s="204">
        <v>0</v>
      </c>
      <c r="K73" s="204">
        <v>0</v>
      </c>
      <c r="L73" s="204">
        <v>0</v>
      </c>
      <c r="M73" s="204">
        <v>0</v>
      </c>
      <c r="N73" s="204">
        <v>0</v>
      </c>
      <c r="O73" s="204">
        <v>0</v>
      </c>
      <c r="P73" s="204">
        <v>0</v>
      </c>
      <c r="Q73" s="204">
        <v>0</v>
      </c>
      <c r="R73" s="204">
        <v>0</v>
      </c>
      <c r="S73" s="239">
        <v>0</v>
      </c>
      <c r="T73" s="319" t="e">
        <v>#DIV/0!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</row>
    <row r="74" spans="1:26" x14ac:dyDescent="0.3">
      <c r="A74" s="318" t="s">
        <v>489</v>
      </c>
      <c r="B74" s="204">
        <v>0</v>
      </c>
      <c r="C74" s="204">
        <v>0</v>
      </c>
      <c r="D74" s="204">
        <v>0</v>
      </c>
      <c r="E74" s="204">
        <v>0</v>
      </c>
      <c r="F74" s="204">
        <v>0</v>
      </c>
      <c r="G74" s="204">
        <v>0</v>
      </c>
      <c r="H74" s="204">
        <v>0</v>
      </c>
      <c r="I74" s="204">
        <v>0</v>
      </c>
      <c r="J74" s="204">
        <v>0</v>
      </c>
      <c r="K74" s="204">
        <v>0</v>
      </c>
      <c r="L74" s="204">
        <v>0</v>
      </c>
      <c r="M74" s="204">
        <v>0</v>
      </c>
      <c r="N74" s="204">
        <v>0</v>
      </c>
      <c r="O74" s="204">
        <v>0</v>
      </c>
      <c r="P74" s="204">
        <v>0</v>
      </c>
      <c r="Q74" s="204">
        <v>0</v>
      </c>
      <c r="R74" s="204">
        <v>0</v>
      </c>
      <c r="S74" s="239">
        <v>0</v>
      </c>
      <c r="T74" s="319" t="e">
        <v>#DIV/0!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</row>
    <row r="75" spans="1:26" s="321" customFormat="1" x14ac:dyDescent="0.3">
      <c r="A75" s="314" t="s">
        <v>490</v>
      </c>
      <c r="B75" s="320">
        <v>0</v>
      </c>
      <c r="C75" s="320">
        <v>0</v>
      </c>
      <c r="D75" s="320">
        <v>0</v>
      </c>
      <c r="E75" s="320">
        <v>0</v>
      </c>
      <c r="F75" s="320">
        <v>0</v>
      </c>
      <c r="G75" s="320">
        <v>0</v>
      </c>
      <c r="H75" s="320">
        <v>0</v>
      </c>
      <c r="I75" s="320">
        <v>0</v>
      </c>
      <c r="J75" s="320">
        <v>0</v>
      </c>
      <c r="K75" s="320">
        <v>0</v>
      </c>
      <c r="L75" s="320">
        <v>0</v>
      </c>
      <c r="M75" s="320">
        <v>0</v>
      </c>
      <c r="N75" s="320">
        <v>0</v>
      </c>
      <c r="O75" s="320">
        <v>0</v>
      </c>
      <c r="P75" s="320">
        <v>0</v>
      </c>
      <c r="Q75" s="320">
        <v>0</v>
      </c>
      <c r="R75" s="320">
        <v>0</v>
      </c>
      <c r="S75" s="316">
        <v>0</v>
      </c>
      <c r="T75" s="317" t="e">
        <v>#DIV/0!</v>
      </c>
      <c r="U75" s="316">
        <v>0</v>
      </c>
      <c r="V75" s="316">
        <v>0</v>
      </c>
      <c r="W75" s="316">
        <v>0</v>
      </c>
      <c r="X75" s="316">
        <v>0</v>
      </c>
      <c r="Y75" s="316">
        <v>0</v>
      </c>
      <c r="Z75" s="316">
        <v>0</v>
      </c>
    </row>
    <row r="76" spans="1:26" s="321" customFormat="1" x14ac:dyDescent="0.3">
      <c r="A76" s="314" t="s">
        <v>491</v>
      </c>
      <c r="B76" s="320">
        <v>0</v>
      </c>
      <c r="C76" s="320">
        <v>0</v>
      </c>
      <c r="D76" s="320">
        <v>0</v>
      </c>
      <c r="E76" s="320">
        <v>0</v>
      </c>
      <c r="F76" s="320">
        <v>0</v>
      </c>
      <c r="G76" s="320">
        <v>0</v>
      </c>
      <c r="H76" s="320">
        <v>0</v>
      </c>
      <c r="I76" s="320">
        <v>0</v>
      </c>
      <c r="J76" s="320">
        <v>0</v>
      </c>
      <c r="K76" s="320">
        <v>0</v>
      </c>
      <c r="L76" s="320">
        <v>0</v>
      </c>
      <c r="M76" s="320">
        <v>0</v>
      </c>
      <c r="N76" s="320">
        <v>0</v>
      </c>
      <c r="O76" s="320">
        <v>0</v>
      </c>
      <c r="P76" s="320">
        <v>0</v>
      </c>
      <c r="Q76" s="320">
        <v>0</v>
      </c>
      <c r="R76" s="320">
        <v>0</v>
      </c>
      <c r="S76" s="316">
        <v>0</v>
      </c>
      <c r="T76" s="317" t="e">
        <v>#DIV/0!</v>
      </c>
      <c r="U76" s="316">
        <v>0</v>
      </c>
      <c r="V76" s="316">
        <v>0</v>
      </c>
      <c r="W76" s="316">
        <v>0</v>
      </c>
      <c r="X76" s="316">
        <v>0</v>
      </c>
      <c r="Y76" s="316">
        <v>0</v>
      </c>
      <c r="Z76" s="316">
        <v>0</v>
      </c>
    </row>
    <row r="77" spans="1:26" s="321" customFormat="1" x14ac:dyDescent="0.3">
      <c r="A77" s="314" t="s">
        <v>492</v>
      </c>
      <c r="B77" s="320">
        <v>0</v>
      </c>
      <c r="C77" s="320">
        <v>0</v>
      </c>
      <c r="D77" s="320">
        <v>0</v>
      </c>
      <c r="E77" s="320">
        <v>0</v>
      </c>
      <c r="F77" s="320">
        <v>0</v>
      </c>
      <c r="G77" s="320">
        <v>0</v>
      </c>
      <c r="H77" s="320">
        <v>0</v>
      </c>
      <c r="I77" s="320">
        <v>0</v>
      </c>
      <c r="J77" s="320">
        <v>0</v>
      </c>
      <c r="K77" s="320">
        <v>0</v>
      </c>
      <c r="L77" s="320">
        <v>0</v>
      </c>
      <c r="M77" s="320">
        <v>0</v>
      </c>
      <c r="N77" s="320">
        <v>0</v>
      </c>
      <c r="O77" s="320">
        <v>0</v>
      </c>
      <c r="P77" s="320">
        <v>0</v>
      </c>
      <c r="Q77" s="320">
        <v>0</v>
      </c>
      <c r="R77" s="320">
        <v>0</v>
      </c>
      <c r="S77" s="316">
        <v>0</v>
      </c>
      <c r="T77" s="317" t="e">
        <v>#DIV/0!</v>
      </c>
      <c r="U77" s="316">
        <v>0</v>
      </c>
      <c r="V77" s="316">
        <v>0</v>
      </c>
      <c r="W77" s="316">
        <v>0</v>
      </c>
      <c r="X77" s="316">
        <v>0</v>
      </c>
      <c r="Y77" s="316">
        <v>0</v>
      </c>
      <c r="Z77" s="316">
        <v>0</v>
      </c>
    </row>
    <row r="78" spans="1:26" x14ac:dyDescent="0.3">
      <c r="A78" s="314" t="s">
        <v>493</v>
      </c>
      <c r="B78" s="315">
        <v>0</v>
      </c>
      <c r="C78" s="315">
        <v>0</v>
      </c>
      <c r="D78" s="315">
        <v>0</v>
      </c>
      <c r="E78" s="315">
        <v>0</v>
      </c>
      <c r="F78" s="315">
        <v>0</v>
      </c>
      <c r="G78" s="315">
        <v>0</v>
      </c>
      <c r="H78" s="315">
        <v>0</v>
      </c>
      <c r="I78" s="315">
        <v>0</v>
      </c>
      <c r="J78" s="315">
        <v>0</v>
      </c>
      <c r="K78" s="315">
        <v>0</v>
      </c>
      <c r="L78" s="315">
        <v>0</v>
      </c>
      <c r="M78" s="315">
        <v>0</v>
      </c>
      <c r="N78" s="315">
        <v>0</v>
      </c>
      <c r="O78" s="315">
        <v>0</v>
      </c>
      <c r="P78" s="315">
        <v>0</v>
      </c>
      <c r="Q78" s="315">
        <v>0</v>
      </c>
      <c r="R78" s="315">
        <v>0</v>
      </c>
      <c r="S78" s="316">
        <v>0</v>
      </c>
      <c r="T78" s="317" t="e">
        <v>#DIV/0!</v>
      </c>
      <c r="U78" s="316">
        <v>0</v>
      </c>
      <c r="V78" s="316">
        <v>0</v>
      </c>
      <c r="W78" s="316">
        <v>0</v>
      </c>
      <c r="X78" s="316">
        <v>0</v>
      </c>
      <c r="Y78" s="316">
        <v>0</v>
      </c>
      <c r="Z78" s="316">
        <v>0</v>
      </c>
    </row>
    <row r="79" spans="1:26" x14ac:dyDescent="0.3">
      <c r="A79" s="318" t="s">
        <v>494</v>
      </c>
      <c r="B79" s="204">
        <v>0</v>
      </c>
      <c r="C79" s="204">
        <v>0</v>
      </c>
      <c r="D79" s="204">
        <v>0</v>
      </c>
      <c r="E79" s="204">
        <v>0</v>
      </c>
      <c r="F79" s="204">
        <v>0</v>
      </c>
      <c r="G79" s="204">
        <v>0</v>
      </c>
      <c r="H79" s="204">
        <v>0</v>
      </c>
      <c r="I79" s="204">
        <v>0</v>
      </c>
      <c r="J79" s="204">
        <v>0</v>
      </c>
      <c r="K79" s="204">
        <v>0</v>
      </c>
      <c r="L79" s="204">
        <v>0</v>
      </c>
      <c r="M79" s="204">
        <v>0</v>
      </c>
      <c r="N79" s="204">
        <v>0</v>
      </c>
      <c r="O79" s="204">
        <v>0</v>
      </c>
      <c r="P79" s="204">
        <v>0</v>
      </c>
      <c r="Q79" s="204">
        <v>0</v>
      </c>
      <c r="R79" s="204">
        <v>0</v>
      </c>
      <c r="S79" s="239">
        <v>0</v>
      </c>
      <c r="T79" s="319" t="e">
        <v>#DIV/0!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</row>
    <row r="80" spans="1:26" x14ac:dyDescent="0.3">
      <c r="A80" s="318" t="s">
        <v>495</v>
      </c>
      <c r="B80" s="204">
        <v>0</v>
      </c>
      <c r="C80" s="204">
        <v>0</v>
      </c>
      <c r="D80" s="204">
        <v>0</v>
      </c>
      <c r="E80" s="204">
        <v>0</v>
      </c>
      <c r="F80" s="204">
        <v>0</v>
      </c>
      <c r="G80" s="204">
        <v>0</v>
      </c>
      <c r="H80" s="204">
        <v>0</v>
      </c>
      <c r="I80" s="204">
        <v>0</v>
      </c>
      <c r="J80" s="204">
        <v>0</v>
      </c>
      <c r="K80" s="204">
        <v>0</v>
      </c>
      <c r="L80" s="204">
        <v>0</v>
      </c>
      <c r="M80" s="204">
        <v>0</v>
      </c>
      <c r="N80" s="204">
        <v>0</v>
      </c>
      <c r="O80" s="204">
        <v>0</v>
      </c>
      <c r="P80" s="204">
        <v>0</v>
      </c>
      <c r="Q80" s="204">
        <v>0</v>
      </c>
      <c r="R80" s="204">
        <v>0</v>
      </c>
      <c r="S80" s="239">
        <v>0</v>
      </c>
      <c r="T80" s="319" t="e">
        <v>#DIV/0!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</row>
    <row r="81" spans="1:26" x14ac:dyDescent="0.3">
      <c r="A81" s="314" t="s">
        <v>496</v>
      </c>
      <c r="B81" s="315">
        <v>0</v>
      </c>
      <c r="C81" s="315">
        <v>0</v>
      </c>
      <c r="D81" s="315">
        <v>0</v>
      </c>
      <c r="E81" s="315">
        <v>0</v>
      </c>
      <c r="F81" s="315">
        <v>0</v>
      </c>
      <c r="G81" s="315">
        <v>0</v>
      </c>
      <c r="H81" s="315">
        <v>0</v>
      </c>
      <c r="I81" s="315">
        <v>0</v>
      </c>
      <c r="J81" s="315">
        <v>0</v>
      </c>
      <c r="K81" s="315">
        <v>0</v>
      </c>
      <c r="L81" s="315">
        <v>0</v>
      </c>
      <c r="M81" s="315">
        <v>0</v>
      </c>
      <c r="N81" s="315">
        <v>0</v>
      </c>
      <c r="O81" s="315">
        <v>0</v>
      </c>
      <c r="P81" s="315">
        <v>0</v>
      </c>
      <c r="Q81" s="315">
        <v>0</v>
      </c>
      <c r="R81" s="315">
        <v>0</v>
      </c>
      <c r="S81" s="316">
        <v>0</v>
      </c>
      <c r="T81" s="317" t="e">
        <v>#DIV/0!</v>
      </c>
      <c r="U81" s="316">
        <v>0</v>
      </c>
      <c r="V81" s="316">
        <v>0</v>
      </c>
      <c r="W81" s="316">
        <v>0</v>
      </c>
      <c r="X81" s="316">
        <v>0</v>
      </c>
      <c r="Y81" s="316">
        <v>0</v>
      </c>
      <c r="Z81" s="316">
        <v>0</v>
      </c>
    </row>
    <row r="82" spans="1:26" x14ac:dyDescent="0.3">
      <c r="A82" s="322" t="s">
        <v>497</v>
      </c>
      <c r="B82" s="204">
        <v>0</v>
      </c>
      <c r="C82" s="204">
        <v>0</v>
      </c>
      <c r="D82" s="204">
        <v>0</v>
      </c>
      <c r="E82" s="204">
        <v>0</v>
      </c>
      <c r="F82" s="204">
        <v>0</v>
      </c>
      <c r="G82" s="204">
        <v>0</v>
      </c>
      <c r="H82" s="204">
        <v>0</v>
      </c>
      <c r="I82" s="204">
        <v>0</v>
      </c>
      <c r="J82" s="204">
        <v>0</v>
      </c>
      <c r="K82" s="204">
        <v>0</v>
      </c>
      <c r="L82" s="204">
        <v>0</v>
      </c>
      <c r="M82" s="204">
        <v>0</v>
      </c>
      <c r="N82" s="204">
        <v>0</v>
      </c>
      <c r="O82" s="204">
        <v>0</v>
      </c>
      <c r="P82" s="204">
        <v>0</v>
      </c>
      <c r="Q82" s="204">
        <v>0</v>
      </c>
      <c r="R82" s="204">
        <v>0</v>
      </c>
      <c r="S82" s="239">
        <v>0</v>
      </c>
      <c r="T82" s="319" t="e">
        <v>#DIV/0!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</row>
    <row r="83" spans="1:26" x14ac:dyDescent="0.3">
      <c r="A83" s="322" t="s">
        <v>498</v>
      </c>
      <c r="B83" s="204">
        <v>0</v>
      </c>
      <c r="C83" s="204">
        <v>0</v>
      </c>
      <c r="D83" s="204">
        <v>0</v>
      </c>
      <c r="E83" s="204">
        <v>0</v>
      </c>
      <c r="F83" s="204">
        <v>0</v>
      </c>
      <c r="G83" s="204">
        <v>0</v>
      </c>
      <c r="H83" s="204">
        <v>0</v>
      </c>
      <c r="I83" s="204">
        <v>0</v>
      </c>
      <c r="J83" s="204">
        <v>0</v>
      </c>
      <c r="K83" s="204">
        <v>0</v>
      </c>
      <c r="L83" s="204">
        <v>0</v>
      </c>
      <c r="M83" s="204">
        <v>0</v>
      </c>
      <c r="N83" s="204">
        <v>0</v>
      </c>
      <c r="O83" s="204">
        <v>0</v>
      </c>
      <c r="P83" s="204">
        <v>0</v>
      </c>
      <c r="Q83" s="204">
        <v>0</v>
      </c>
      <c r="R83" s="204">
        <v>0</v>
      </c>
      <c r="S83" s="239">
        <v>0</v>
      </c>
      <c r="T83" s="319" t="e">
        <v>#DIV/0!</v>
      </c>
      <c r="U83" s="239">
        <v>0</v>
      </c>
      <c r="V83" s="239">
        <v>0</v>
      </c>
      <c r="W83" s="239">
        <v>0</v>
      </c>
      <c r="X83" s="239">
        <v>0</v>
      </c>
      <c r="Y83" s="239">
        <v>0</v>
      </c>
      <c r="Z83" s="239">
        <v>0</v>
      </c>
    </row>
    <row r="84" spans="1:26" x14ac:dyDescent="0.3">
      <c r="A84" s="322" t="s">
        <v>499</v>
      </c>
      <c r="B84" s="204">
        <v>0</v>
      </c>
      <c r="C84" s="204">
        <v>0</v>
      </c>
      <c r="D84" s="204">
        <v>0</v>
      </c>
      <c r="E84" s="204">
        <v>0</v>
      </c>
      <c r="F84" s="204">
        <v>0</v>
      </c>
      <c r="G84" s="204">
        <v>0</v>
      </c>
      <c r="H84" s="204">
        <v>0</v>
      </c>
      <c r="I84" s="204">
        <v>0</v>
      </c>
      <c r="J84" s="204">
        <v>0</v>
      </c>
      <c r="K84" s="204">
        <v>0</v>
      </c>
      <c r="L84" s="204">
        <v>0</v>
      </c>
      <c r="M84" s="204">
        <v>0</v>
      </c>
      <c r="N84" s="204">
        <v>0</v>
      </c>
      <c r="O84" s="204">
        <v>0</v>
      </c>
      <c r="P84" s="204">
        <v>0</v>
      </c>
      <c r="Q84" s="204">
        <v>0</v>
      </c>
      <c r="R84" s="204">
        <v>0</v>
      </c>
      <c r="S84" s="239">
        <v>0</v>
      </c>
      <c r="T84" s="319" t="e">
        <v>#DIV/0!</v>
      </c>
      <c r="U84" s="239">
        <v>0</v>
      </c>
      <c r="V84" s="239">
        <v>0</v>
      </c>
      <c r="W84" s="239">
        <v>0</v>
      </c>
      <c r="X84" s="239">
        <v>0</v>
      </c>
      <c r="Y84" s="239">
        <v>0</v>
      </c>
      <c r="Z84" s="239">
        <v>0</v>
      </c>
    </row>
    <row r="85" spans="1:26" x14ac:dyDescent="0.3">
      <c r="A85" s="322" t="s">
        <v>500</v>
      </c>
      <c r="B85" s="204">
        <v>0</v>
      </c>
      <c r="C85" s="204">
        <v>0</v>
      </c>
      <c r="D85" s="204">
        <v>0</v>
      </c>
      <c r="E85" s="204">
        <v>0</v>
      </c>
      <c r="F85" s="204">
        <v>0</v>
      </c>
      <c r="G85" s="204">
        <v>0</v>
      </c>
      <c r="H85" s="204">
        <v>0</v>
      </c>
      <c r="I85" s="204">
        <v>0</v>
      </c>
      <c r="J85" s="204">
        <v>0</v>
      </c>
      <c r="K85" s="204">
        <v>0</v>
      </c>
      <c r="L85" s="204">
        <v>0</v>
      </c>
      <c r="M85" s="204">
        <v>0</v>
      </c>
      <c r="N85" s="204">
        <v>0</v>
      </c>
      <c r="O85" s="204">
        <v>0</v>
      </c>
      <c r="P85" s="204">
        <v>0</v>
      </c>
      <c r="Q85" s="204">
        <v>0</v>
      </c>
      <c r="R85" s="204">
        <v>0</v>
      </c>
      <c r="S85" s="239">
        <v>0</v>
      </c>
      <c r="T85" s="319" t="e">
        <v>#DIV/0!</v>
      </c>
      <c r="U85" s="239">
        <v>0</v>
      </c>
      <c r="V85" s="239">
        <v>0</v>
      </c>
      <c r="W85" s="239">
        <v>0</v>
      </c>
      <c r="X85" s="239">
        <v>0</v>
      </c>
      <c r="Y85" s="239">
        <v>0</v>
      </c>
      <c r="Z85" s="239">
        <v>0</v>
      </c>
    </row>
    <row r="86" spans="1:26" x14ac:dyDescent="0.3">
      <c r="A86" s="322" t="s">
        <v>501</v>
      </c>
      <c r="B86" s="204">
        <v>0</v>
      </c>
      <c r="C86" s="204">
        <v>0</v>
      </c>
      <c r="D86" s="204">
        <v>0</v>
      </c>
      <c r="E86" s="204">
        <v>0</v>
      </c>
      <c r="F86" s="204">
        <v>0</v>
      </c>
      <c r="G86" s="204">
        <v>0</v>
      </c>
      <c r="H86" s="204">
        <v>0</v>
      </c>
      <c r="I86" s="204">
        <v>0</v>
      </c>
      <c r="J86" s="204">
        <v>0</v>
      </c>
      <c r="K86" s="204">
        <v>0</v>
      </c>
      <c r="L86" s="204">
        <v>0</v>
      </c>
      <c r="M86" s="204">
        <v>0</v>
      </c>
      <c r="N86" s="204">
        <v>0</v>
      </c>
      <c r="O86" s="204">
        <v>0</v>
      </c>
      <c r="P86" s="204">
        <v>0</v>
      </c>
      <c r="Q86" s="204">
        <v>0</v>
      </c>
      <c r="R86" s="204">
        <v>0</v>
      </c>
      <c r="S86" s="239">
        <v>0</v>
      </c>
      <c r="T86" s="319" t="e">
        <v>#DIV/0!</v>
      </c>
      <c r="U86" s="239">
        <v>0</v>
      </c>
      <c r="V86" s="239">
        <v>0</v>
      </c>
      <c r="W86" s="239">
        <v>0</v>
      </c>
      <c r="X86" s="239">
        <v>0</v>
      </c>
      <c r="Y86" s="239">
        <v>0</v>
      </c>
      <c r="Z86" s="239">
        <v>0</v>
      </c>
    </row>
    <row r="87" spans="1:26" x14ac:dyDescent="0.3">
      <c r="A87" s="322" t="s">
        <v>502</v>
      </c>
      <c r="B87" s="204">
        <v>0</v>
      </c>
      <c r="C87" s="204">
        <v>0</v>
      </c>
      <c r="D87" s="204">
        <v>0</v>
      </c>
      <c r="E87" s="204">
        <v>0</v>
      </c>
      <c r="F87" s="204">
        <v>0</v>
      </c>
      <c r="G87" s="204">
        <v>0</v>
      </c>
      <c r="H87" s="204">
        <v>0</v>
      </c>
      <c r="I87" s="204">
        <v>0</v>
      </c>
      <c r="J87" s="204">
        <v>0</v>
      </c>
      <c r="K87" s="204">
        <v>0</v>
      </c>
      <c r="L87" s="204">
        <v>0</v>
      </c>
      <c r="M87" s="204">
        <v>0</v>
      </c>
      <c r="N87" s="204">
        <v>0</v>
      </c>
      <c r="O87" s="204">
        <v>0</v>
      </c>
      <c r="P87" s="204">
        <v>0</v>
      </c>
      <c r="Q87" s="204">
        <v>0</v>
      </c>
      <c r="R87" s="204">
        <v>0</v>
      </c>
      <c r="S87" s="239">
        <v>0</v>
      </c>
      <c r="T87" s="319" t="e">
        <v>#DIV/0!</v>
      </c>
      <c r="U87" s="239">
        <v>0</v>
      </c>
      <c r="V87" s="239">
        <v>0</v>
      </c>
      <c r="W87" s="239">
        <v>0</v>
      </c>
      <c r="X87" s="239">
        <v>0</v>
      </c>
      <c r="Y87" s="239">
        <v>0</v>
      </c>
      <c r="Z87" s="239">
        <v>0</v>
      </c>
    </row>
    <row r="88" spans="1:26" x14ac:dyDescent="0.3">
      <c r="A88" s="322" t="s">
        <v>503</v>
      </c>
      <c r="B88" s="204">
        <v>0</v>
      </c>
      <c r="C88" s="204">
        <v>0</v>
      </c>
      <c r="D88" s="204">
        <v>0</v>
      </c>
      <c r="E88" s="204">
        <v>0</v>
      </c>
      <c r="F88" s="204">
        <v>0</v>
      </c>
      <c r="G88" s="204">
        <v>0</v>
      </c>
      <c r="H88" s="204">
        <v>0</v>
      </c>
      <c r="I88" s="204">
        <v>0</v>
      </c>
      <c r="J88" s="204">
        <v>0</v>
      </c>
      <c r="K88" s="204">
        <v>0</v>
      </c>
      <c r="L88" s="204">
        <v>0</v>
      </c>
      <c r="M88" s="204">
        <v>0</v>
      </c>
      <c r="N88" s="204">
        <v>0</v>
      </c>
      <c r="O88" s="204">
        <v>0</v>
      </c>
      <c r="P88" s="204">
        <v>0</v>
      </c>
      <c r="Q88" s="204">
        <v>0</v>
      </c>
      <c r="R88" s="204">
        <v>0</v>
      </c>
      <c r="S88" s="239">
        <v>0</v>
      </c>
      <c r="T88" s="319" t="e">
        <v>#DIV/0!</v>
      </c>
      <c r="U88" s="239">
        <v>0</v>
      </c>
      <c r="V88" s="239">
        <v>0</v>
      </c>
      <c r="W88" s="239">
        <v>0</v>
      </c>
      <c r="X88" s="239">
        <v>0</v>
      </c>
      <c r="Y88" s="239">
        <v>0</v>
      </c>
      <c r="Z88" s="239">
        <v>0</v>
      </c>
    </row>
    <row r="89" spans="1:26" x14ac:dyDescent="0.3">
      <c r="A89" s="322" t="s">
        <v>504</v>
      </c>
      <c r="B89" s="204">
        <v>0</v>
      </c>
      <c r="C89" s="204">
        <v>0</v>
      </c>
      <c r="D89" s="204">
        <v>0</v>
      </c>
      <c r="E89" s="204">
        <v>0</v>
      </c>
      <c r="F89" s="204">
        <v>0</v>
      </c>
      <c r="G89" s="204">
        <v>0</v>
      </c>
      <c r="H89" s="204">
        <v>0</v>
      </c>
      <c r="I89" s="204">
        <v>0</v>
      </c>
      <c r="J89" s="204">
        <v>0</v>
      </c>
      <c r="K89" s="204">
        <v>0</v>
      </c>
      <c r="L89" s="204">
        <v>0</v>
      </c>
      <c r="M89" s="204">
        <v>0</v>
      </c>
      <c r="N89" s="204">
        <v>0</v>
      </c>
      <c r="O89" s="204">
        <v>0</v>
      </c>
      <c r="P89" s="204">
        <v>0</v>
      </c>
      <c r="Q89" s="204">
        <v>0</v>
      </c>
      <c r="R89" s="204">
        <v>0</v>
      </c>
      <c r="S89" s="239">
        <v>0</v>
      </c>
      <c r="T89" s="319" t="e">
        <v>#DIV/0!</v>
      </c>
      <c r="U89" s="239">
        <v>0</v>
      </c>
      <c r="V89" s="239">
        <v>0</v>
      </c>
      <c r="W89" s="239">
        <v>0</v>
      </c>
      <c r="X89" s="239">
        <v>0</v>
      </c>
      <c r="Y89" s="239">
        <v>0</v>
      </c>
      <c r="Z89" s="239">
        <v>0</v>
      </c>
    </row>
    <row r="90" spans="1:26" x14ac:dyDescent="0.3">
      <c r="A90" s="322" t="s">
        <v>505</v>
      </c>
      <c r="B90" s="204">
        <v>0</v>
      </c>
      <c r="C90" s="204">
        <v>0</v>
      </c>
      <c r="D90" s="204">
        <v>0</v>
      </c>
      <c r="E90" s="204">
        <v>0</v>
      </c>
      <c r="F90" s="204">
        <v>0</v>
      </c>
      <c r="G90" s="204">
        <v>0</v>
      </c>
      <c r="H90" s="204">
        <v>0</v>
      </c>
      <c r="I90" s="204">
        <v>0</v>
      </c>
      <c r="J90" s="204">
        <v>0</v>
      </c>
      <c r="K90" s="204">
        <v>0</v>
      </c>
      <c r="L90" s="204">
        <v>0</v>
      </c>
      <c r="M90" s="204">
        <v>0</v>
      </c>
      <c r="N90" s="204">
        <v>0</v>
      </c>
      <c r="O90" s="204">
        <v>0</v>
      </c>
      <c r="P90" s="204">
        <v>0</v>
      </c>
      <c r="Q90" s="204">
        <v>0</v>
      </c>
      <c r="R90" s="204">
        <v>0</v>
      </c>
      <c r="S90" s="239">
        <v>0</v>
      </c>
      <c r="T90" s="319" t="e">
        <v>#DIV/0!</v>
      </c>
      <c r="U90" s="239">
        <v>0</v>
      </c>
      <c r="V90" s="239">
        <v>0</v>
      </c>
      <c r="W90" s="239">
        <v>0</v>
      </c>
      <c r="X90" s="239">
        <v>0</v>
      </c>
      <c r="Y90" s="239">
        <v>0</v>
      </c>
      <c r="Z90" s="239">
        <v>0</v>
      </c>
    </row>
    <row r="91" spans="1:26" x14ac:dyDescent="0.3">
      <c r="A91" s="322" t="s">
        <v>506</v>
      </c>
      <c r="B91" s="204">
        <v>0</v>
      </c>
      <c r="C91" s="204">
        <v>0</v>
      </c>
      <c r="D91" s="204">
        <v>0</v>
      </c>
      <c r="E91" s="204">
        <v>0</v>
      </c>
      <c r="F91" s="204">
        <v>0</v>
      </c>
      <c r="G91" s="204">
        <v>0</v>
      </c>
      <c r="H91" s="204">
        <v>0</v>
      </c>
      <c r="I91" s="204">
        <v>0</v>
      </c>
      <c r="J91" s="204">
        <v>0</v>
      </c>
      <c r="K91" s="204">
        <v>0</v>
      </c>
      <c r="L91" s="204">
        <v>0</v>
      </c>
      <c r="M91" s="204">
        <v>0</v>
      </c>
      <c r="N91" s="204">
        <v>0</v>
      </c>
      <c r="O91" s="204">
        <v>0</v>
      </c>
      <c r="P91" s="204">
        <v>0</v>
      </c>
      <c r="Q91" s="204">
        <v>0</v>
      </c>
      <c r="R91" s="204">
        <v>0</v>
      </c>
      <c r="S91" s="239">
        <v>0</v>
      </c>
      <c r="T91" s="319" t="e">
        <v>#DIV/0!</v>
      </c>
      <c r="U91" s="239">
        <v>0</v>
      </c>
      <c r="V91" s="239">
        <v>0</v>
      </c>
      <c r="W91" s="239">
        <v>0</v>
      </c>
      <c r="X91" s="239">
        <v>0</v>
      </c>
      <c r="Y91" s="239">
        <v>0</v>
      </c>
      <c r="Z91" s="239">
        <v>0</v>
      </c>
    </row>
    <row r="92" spans="1:26" x14ac:dyDescent="0.3">
      <c r="A92" s="322" t="s">
        <v>507</v>
      </c>
      <c r="B92" s="204">
        <v>0</v>
      </c>
      <c r="C92" s="204">
        <v>0</v>
      </c>
      <c r="D92" s="204">
        <v>0</v>
      </c>
      <c r="E92" s="204">
        <v>0</v>
      </c>
      <c r="F92" s="204">
        <v>0</v>
      </c>
      <c r="G92" s="204">
        <v>0</v>
      </c>
      <c r="H92" s="204">
        <v>0</v>
      </c>
      <c r="I92" s="204">
        <v>0</v>
      </c>
      <c r="J92" s="204">
        <v>0</v>
      </c>
      <c r="K92" s="204">
        <v>0</v>
      </c>
      <c r="L92" s="204">
        <v>0</v>
      </c>
      <c r="M92" s="204">
        <v>0</v>
      </c>
      <c r="N92" s="204">
        <v>0</v>
      </c>
      <c r="O92" s="204">
        <v>0</v>
      </c>
      <c r="P92" s="204">
        <v>0</v>
      </c>
      <c r="Q92" s="204">
        <v>0</v>
      </c>
      <c r="R92" s="204">
        <v>0</v>
      </c>
      <c r="S92" s="239">
        <v>0</v>
      </c>
      <c r="T92" s="319" t="e">
        <v>#DIV/0!</v>
      </c>
      <c r="U92" s="239">
        <v>0</v>
      </c>
      <c r="V92" s="239">
        <v>0</v>
      </c>
      <c r="W92" s="239">
        <v>0</v>
      </c>
      <c r="X92" s="239">
        <v>0</v>
      </c>
      <c r="Y92" s="239">
        <v>0</v>
      </c>
      <c r="Z92" s="239">
        <v>0</v>
      </c>
    </row>
    <row r="93" spans="1:26" x14ac:dyDescent="0.3">
      <c r="A93" s="322" t="s">
        <v>508</v>
      </c>
      <c r="B93" s="204">
        <v>0</v>
      </c>
      <c r="C93" s="204">
        <v>0</v>
      </c>
      <c r="D93" s="204">
        <v>0</v>
      </c>
      <c r="E93" s="204">
        <v>0</v>
      </c>
      <c r="F93" s="204">
        <v>0</v>
      </c>
      <c r="G93" s="204">
        <v>0</v>
      </c>
      <c r="H93" s="204">
        <v>0</v>
      </c>
      <c r="I93" s="204">
        <v>0</v>
      </c>
      <c r="J93" s="204">
        <v>0</v>
      </c>
      <c r="K93" s="204">
        <v>0</v>
      </c>
      <c r="L93" s="204">
        <v>0</v>
      </c>
      <c r="M93" s="204">
        <v>0</v>
      </c>
      <c r="N93" s="204">
        <v>0</v>
      </c>
      <c r="O93" s="204">
        <v>0</v>
      </c>
      <c r="P93" s="204">
        <v>0</v>
      </c>
      <c r="Q93" s="204">
        <v>0</v>
      </c>
      <c r="R93" s="204">
        <v>0</v>
      </c>
      <c r="S93" s="239">
        <v>0</v>
      </c>
      <c r="T93" s="319" t="e">
        <v>#DIV/0!</v>
      </c>
      <c r="U93" s="239">
        <v>0</v>
      </c>
      <c r="V93" s="239">
        <v>0</v>
      </c>
      <c r="W93" s="239">
        <v>0</v>
      </c>
      <c r="X93" s="239">
        <v>0</v>
      </c>
      <c r="Y93" s="239">
        <v>0</v>
      </c>
      <c r="Z93" s="239">
        <v>0</v>
      </c>
    </row>
    <row r="94" spans="1:26" x14ac:dyDescent="0.3">
      <c r="A94" s="322" t="s">
        <v>509</v>
      </c>
      <c r="B94" s="204">
        <v>0</v>
      </c>
      <c r="C94" s="204">
        <v>0</v>
      </c>
      <c r="D94" s="204">
        <v>0</v>
      </c>
      <c r="E94" s="204">
        <v>0</v>
      </c>
      <c r="F94" s="204">
        <v>0</v>
      </c>
      <c r="G94" s="204">
        <v>0</v>
      </c>
      <c r="H94" s="204">
        <v>0</v>
      </c>
      <c r="I94" s="204">
        <v>0</v>
      </c>
      <c r="J94" s="204">
        <v>0</v>
      </c>
      <c r="K94" s="204">
        <v>0</v>
      </c>
      <c r="L94" s="204">
        <v>0</v>
      </c>
      <c r="M94" s="204">
        <v>0</v>
      </c>
      <c r="N94" s="204">
        <v>0</v>
      </c>
      <c r="O94" s="204">
        <v>0</v>
      </c>
      <c r="P94" s="204">
        <v>0</v>
      </c>
      <c r="Q94" s="204">
        <v>0</v>
      </c>
      <c r="R94" s="204">
        <v>0</v>
      </c>
      <c r="S94" s="239">
        <v>0</v>
      </c>
      <c r="T94" s="319" t="e">
        <v>#DIV/0!</v>
      </c>
      <c r="U94" s="239">
        <v>0</v>
      </c>
      <c r="V94" s="239">
        <v>0</v>
      </c>
      <c r="W94" s="239">
        <v>0</v>
      </c>
      <c r="X94" s="239">
        <v>0</v>
      </c>
      <c r="Y94" s="239">
        <v>0</v>
      </c>
      <c r="Z94" s="239">
        <v>0</v>
      </c>
    </row>
    <row r="95" spans="1:26" x14ac:dyDescent="0.3">
      <c r="A95" s="322" t="s">
        <v>510</v>
      </c>
      <c r="B95" s="204">
        <v>0</v>
      </c>
      <c r="C95" s="204">
        <v>0</v>
      </c>
      <c r="D95" s="204">
        <v>0</v>
      </c>
      <c r="E95" s="204">
        <v>0</v>
      </c>
      <c r="F95" s="204">
        <v>0</v>
      </c>
      <c r="G95" s="204">
        <v>0</v>
      </c>
      <c r="H95" s="204">
        <v>0</v>
      </c>
      <c r="I95" s="204">
        <v>0</v>
      </c>
      <c r="J95" s="204">
        <v>0</v>
      </c>
      <c r="K95" s="204">
        <v>0</v>
      </c>
      <c r="L95" s="204">
        <v>0</v>
      </c>
      <c r="M95" s="204">
        <v>0</v>
      </c>
      <c r="N95" s="204">
        <v>0</v>
      </c>
      <c r="O95" s="204">
        <v>0</v>
      </c>
      <c r="P95" s="204">
        <v>0</v>
      </c>
      <c r="Q95" s="204">
        <v>0</v>
      </c>
      <c r="R95" s="204">
        <v>0</v>
      </c>
      <c r="S95" s="239">
        <v>0</v>
      </c>
      <c r="T95" s="319" t="e">
        <v>#DIV/0!</v>
      </c>
      <c r="U95" s="239">
        <v>0</v>
      </c>
      <c r="V95" s="239">
        <v>0</v>
      </c>
      <c r="W95" s="239">
        <v>0</v>
      </c>
      <c r="X95" s="239">
        <v>0</v>
      </c>
      <c r="Y95" s="239">
        <v>0</v>
      </c>
      <c r="Z95" s="239">
        <v>0</v>
      </c>
    </row>
    <row r="96" spans="1:26" x14ac:dyDescent="0.3">
      <c r="A96" s="322" t="s">
        <v>511</v>
      </c>
      <c r="B96" s="204">
        <v>0</v>
      </c>
      <c r="C96" s="204">
        <v>0</v>
      </c>
      <c r="D96" s="204">
        <v>0</v>
      </c>
      <c r="E96" s="204">
        <v>0</v>
      </c>
      <c r="F96" s="204">
        <v>0</v>
      </c>
      <c r="G96" s="204">
        <v>0</v>
      </c>
      <c r="H96" s="204">
        <v>0</v>
      </c>
      <c r="I96" s="204">
        <v>0</v>
      </c>
      <c r="J96" s="204">
        <v>0</v>
      </c>
      <c r="K96" s="204">
        <v>0</v>
      </c>
      <c r="L96" s="204">
        <v>0</v>
      </c>
      <c r="M96" s="204">
        <v>0</v>
      </c>
      <c r="N96" s="204">
        <v>0</v>
      </c>
      <c r="O96" s="204">
        <v>0</v>
      </c>
      <c r="P96" s="204">
        <v>0</v>
      </c>
      <c r="Q96" s="204">
        <v>0</v>
      </c>
      <c r="R96" s="204">
        <v>0</v>
      </c>
      <c r="S96" s="239">
        <v>0</v>
      </c>
      <c r="T96" s="319" t="e">
        <v>#DIV/0!</v>
      </c>
      <c r="U96" s="239">
        <v>0</v>
      </c>
      <c r="V96" s="239">
        <v>0</v>
      </c>
      <c r="W96" s="239">
        <v>0</v>
      </c>
      <c r="X96" s="239">
        <v>0</v>
      </c>
      <c r="Y96" s="239">
        <v>0</v>
      </c>
      <c r="Z96" s="239">
        <v>0</v>
      </c>
    </row>
    <row r="97" spans="1:26" x14ac:dyDescent="0.3">
      <c r="A97" s="322" t="s">
        <v>512</v>
      </c>
      <c r="B97" s="204">
        <v>0</v>
      </c>
      <c r="C97" s="204">
        <v>0</v>
      </c>
      <c r="D97" s="204">
        <v>0</v>
      </c>
      <c r="E97" s="204">
        <v>0</v>
      </c>
      <c r="F97" s="204">
        <v>0</v>
      </c>
      <c r="G97" s="204">
        <v>0</v>
      </c>
      <c r="H97" s="204">
        <v>0</v>
      </c>
      <c r="I97" s="204">
        <v>0</v>
      </c>
      <c r="J97" s="204">
        <v>0</v>
      </c>
      <c r="K97" s="204">
        <v>0</v>
      </c>
      <c r="L97" s="204">
        <v>0</v>
      </c>
      <c r="M97" s="204">
        <v>0</v>
      </c>
      <c r="N97" s="204">
        <v>0</v>
      </c>
      <c r="O97" s="204">
        <v>0</v>
      </c>
      <c r="P97" s="204">
        <v>0</v>
      </c>
      <c r="Q97" s="204">
        <v>0</v>
      </c>
      <c r="R97" s="204">
        <v>0</v>
      </c>
      <c r="S97" s="239">
        <v>0</v>
      </c>
      <c r="T97" s="319" t="e">
        <v>#DIV/0!</v>
      </c>
      <c r="U97" s="239">
        <v>0</v>
      </c>
      <c r="V97" s="239">
        <v>0</v>
      </c>
      <c r="W97" s="239">
        <v>0</v>
      </c>
      <c r="X97" s="239">
        <v>0</v>
      </c>
      <c r="Y97" s="239">
        <v>0</v>
      </c>
      <c r="Z97" s="239">
        <v>0</v>
      </c>
    </row>
    <row r="98" spans="1:26" x14ac:dyDescent="0.3">
      <c r="A98" s="322" t="s">
        <v>513</v>
      </c>
      <c r="B98" s="204">
        <v>0</v>
      </c>
      <c r="C98" s="204">
        <v>0</v>
      </c>
      <c r="D98" s="204">
        <v>0</v>
      </c>
      <c r="E98" s="204">
        <v>0</v>
      </c>
      <c r="F98" s="204">
        <v>0</v>
      </c>
      <c r="G98" s="204">
        <v>0</v>
      </c>
      <c r="H98" s="204">
        <v>0</v>
      </c>
      <c r="I98" s="204">
        <v>0</v>
      </c>
      <c r="J98" s="204">
        <v>0</v>
      </c>
      <c r="K98" s="204">
        <v>0</v>
      </c>
      <c r="L98" s="204">
        <v>0</v>
      </c>
      <c r="M98" s="204">
        <v>0</v>
      </c>
      <c r="N98" s="204">
        <v>0</v>
      </c>
      <c r="O98" s="204">
        <v>0</v>
      </c>
      <c r="P98" s="204">
        <v>0</v>
      </c>
      <c r="Q98" s="204">
        <v>0</v>
      </c>
      <c r="R98" s="204">
        <v>0</v>
      </c>
      <c r="S98" s="239">
        <v>0</v>
      </c>
      <c r="T98" s="319" t="e">
        <v>#DIV/0!</v>
      </c>
      <c r="U98" s="239">
        <v>0</v>
      </c>
      <c r="V98" s="239">
        <v>0</v>
      </c>
      <c r="W98" s="239">
        <v>0</v>
      </c>
      <c r="X98" s="239">
        <v>0</v>
      </c>
      <c r="Y98" s="239">
        <v>0</v>
      </c>
      <c r="Z98" s="239">
        <v>0</v>
      </c>
    </row>
    <row r="99" spans="1:26" x14ac:dyDescent="0.3">
      <c r="A99" s="322" t="s">
        <v>514</v>
      </c>
      <c r="B99" s="204">
        <v>0</v>
      </c>
      <c r="C99" s="204">
        <v>0</v>
      </c>
      <c r="D99" s="204">
        <v>0</v>
      </c>
      <c r="E99" s="204">
        <v>0</v>
      </c>
      <c r="F99" s="204">
        <v>0</v>
      </c>
      <c r="G99" s="204">
        <v>0</v>
      </c>
      <c r="H99" s="204">
        <v>0</v>
      </c>
      <c r="I99" s="204">
        <v>0</v>
      </c>
      <c r="J99" s="204">
        <v>0</v>
      </c>
      <c r="K99" s="204">
        <v>0</v>
      </c>
      <c r="L99" s="204">
        <v>0</v>
      </c>
      <c r="M99" s="204">
        <v>0</v>
      </c>
      <c r="N99" s="204">
        <v>0</v>
      </c>
      <c r="O99" s="204">
        <v>0</v>
      </c>
      <c r="P99" s="204">
        <v>0</v>
      </c>
      <c r="Q99" s="204">
        <v>0</v>
      </c>
      <c r="R99" s="204">
        <v>0</v>
      </c>
      <c r="S99" s="239">
        <v>0</v>
      </c>
      <c r="T99" s="319" t="e">
        <v>#DIV/0!</v>
      </c>
      <c r="U99" s="239">
        <v>0</v>
      </c>
      <c r="V99" s="239">
        <v>0</v>
      </c>
      <c r="W99" s="239">
        <v>0</v>
      </c>
      <c r="X99" s="239">
        <v>0</v>
      </c>
      <c r="Y99" s="239">
        <v>0</v>
      </c>
      <c r="Z99" s="239">
        <v>0</v>
      </c>
    </row>
    <row r="100" spans="1:26" x14ac:dyDescent="0.3">
      <c r="A100" s="322" t="s">
        <v>515</v>
      </c>
      <c r="B100" s="204">
        <v>0</v>
      </c>
      <c r="C100" s="204">
        <v>0</v>
      </c>
      <c r="D100" s="204">
        <v>0</v>
      </c>
      <c r="E100" s="204">
        <v>0</v>
      </c>
      <c r="F100" s="204">
        <v>0</v>
      </c>
      <c r="G100" s="204">
        <v>0</v>
      </c>
      <c r="H100" s="204">
        <v>0</v>
      </c>
      <c r="I100" s="204">
        <v>0</v>
      </c>
      <c r="J100" s="204">
        <v>0</v>
      </c>
      <c r="K100" s="204">
        <v>0</v>
      </c>
      <c r="L100" s="204">
        <v>0</v>
      </c>
      <c r="M100" s="204">
        <v>0</v>
      </c>
      <c r="N100" s="204">
        <v>0</v>
      </c>
      <c r="O100" s="204">
        <v>0</v>
      </c>
      <c r="P100" s="204">
        <v>0</v>
      </c>
      <c r="Q100" s="204">
        <v>0</v>
      </c>
      <c r="R100" s="204">
        <v>0</v>
      </c>
      <c r="S100" s="239">
        <v>0</v>
      </c>
      <c r="T100" s="319" t="e">
        <v>#DIV/0!</v>
      </c>
      <c r="U100" s="239">
        <v>0</v>
      </c>
      <c r="V100" s="239">
        <v>0</v>
      </c>
      <c r="W100" s="239">
        <v>0</v>
      </c>
      <c r="X100" s="239">
        <v>0</v>
      </c>
      <c r="Y100" s="239">
        <v>0</v>
      </c>
      <c r="Z100" s="239">
        <v>0</v>
      </c>
    </row>
    <row r="101" spans="1:26" x14ac:dyDescent="0.3">
      <c r="A101" s="322" t="s">
        <v>516</v>
      </c>
      <c r="B101" s="204">
        <v>0</v>
      </c>
      <c r="C101" s="204">
        <v>0</v>
      </c>
      <c r="D101" s="204">
        <v>0</v>
      </c>
      <c r="E101" s="204">
        <v>0</v>
      </c>
      <c r="F101" s="204">
        <v>0</v>
      </c>
      <c r="G101" s="204">
        <v>0</v>
      </c>
      <c r="H101" s="204">
        <v>0</v>
      </c>
      <c r="I101" s="204">
        <v>0</v>
      </c>
      <c r="J101" s="204">
        <v>0</v>
      </c>
      <c r="K101" s="204">
        <v>0</v>
      </c>
      <c r="L101" s="204">
        <v>0</v>
      </c>
      <c r="M101" s="204">
        <v>0</v>
      </c>
      <c r="N101" s="204">
        <v>0</v>
      </c>
      <c r="O101" s="204">
        <v>0</v>
      </c>
      <c r="P101" s="204">
        <v>0</v>
      </c>
      <c r="Q101" s="204">
        <v>0</v>
      </c>
      <c r="R101" s="204">
        <v>0</v>
      </c>
      <c r="S101" s="239">
        <v>0</v>
      </c>
      <c r="T101" s="319" t="e">
        <v>#DIV/0!</v>
      </c>
      <c r="U101" s="239">
        <v>0</v>
      </c>
      <c r="V101" s="239">
        <v>0</v>
      </c>
      <c r="W101" s="239">
        <v>0</v>
      </c>
      <c r="X101" s="239">
        <v>0</v>
      </c>
      <c r="Y101" s="239">
        <v>0</v>
      </c>
      <c r="Z101" s="239">
        <v>0</v>
      </c>
    </row>
    <row r="102" spans="1:26" x14ac:dyDescent="0.3">
      <c r="A102" s="322" t="s">
        <v>517</v>
      </c>
      <c r="B102" s="204">
        <v>0</v>
      </c>
      <c r="C102" s="204">
        <v>0</v>
      </c>
      <c r="D102" s="204">
        <v>0</v>
      </c>
      <c r="E102" s="204">
        <v>0</v>
      </c>
      <c r="F102" s="204">
        <v>0</v>
      </c>
      <c r="G102" s="204">
        <v>0</v>
      </c>
      <c r="H102" s="204">
        <v>0</v>
      </c>
      <c r="I102" s="204">
        <v>0</v>
      </c>
      <c r="J102" s="204">
        <v>0</v>
      </c>
      <c r="K102" s="204">
        <v>0</v>
      </c>
      <c r="L102" s="204">
        <v>0</v>
      </c>
      <c r="M102" s="204">
        <v>0</v>
      </c>
      <c r="N102" s="204">
        <v>0</v>
      </c>
      <c r="O102" s="204">
        <v>0</v>
      </c>
      <c r="P102" s="204">
        <v>0</v>
      </c>
      <c r="Q102" s="204">
        <v>0</v>
      </c>
      <c r="R102" s="204">
        <v>0</v>
      </c>
      <c r="S102" s="239">
        <v>0</v>
      </c>
      <c r="T102" s="319" t="e">
        <v>#DIV/0!</v>
      </c>
      <c r="U102" s="239">
        <v>0</v>
      </c>
      <c r="V102" s="239">
        <v>0</v>
      </c>
      <c r="W102" s="239">
        <v>0</v>
      </c>
      <c r="X102" s="239">
        <v>0</v>
      </c>
      <c r="Y102" s="239">
        <v>0</v>
      </c>
      <c r="Z102" s="239">
        <v>0</v>
      </c>
    </row>
    <row r="103" spans="1:26" x14ac:dyDescent="0.3">
      <c r="A103" s="322" t="s">
        <v>518</v>
      </c>
      <c r="B103" s="204">
        <v>0</v>
      </c>
      <c r="C103" s="204">
        <v>0</v>
      </c>
      <c r="D103" s="204">
        <v>0</v>
      </c>
      <c r="E103" s="204">
        <v>0</v>
      </c>
      <c r="F103" s="204">
        <v>0</v>
      </c>
      <c r="G103" s="204">
        <v>0</v>
      </c>
      <c r="H103" s="204">
        <v>0</v>
      </c>
      <c r="I103" s="204">
        <v>0</v>
      </c>
      <c r="J103" s="204">
        <v>0</v>
      </c>
      <c r="K103" s="204">
        <v>0</v>
      </c>
      <c r="L103" s="204">
        <v>0</v>
      </c>
      <c r="M103" s="204">
        <v>0</v>
      </c>
      <c r="N103" s="204">
        <v>0</v>
      </c>
      <c r="O103" s="204">
        <v>0</v>
      </c>
      <c r="P103" s="204">
        <v>0</v>
      </c>
      <c r="Q103" s="204">
        <v>0</v>
      </c>
      <c r="R103" s="204">
        <v>0</v>
      </c>
      <c r="S103" s="239">
        <v>0</v>
      </c>
      <c r="T103" s="319" t="e">
        <v>#DIV/0!</v>
      </c>
      <c r="U103" s="239">
        <v>0</v>
      </c>
      <c r="V103" s="239">
        <v>0</v>
      </c>
      <c r="W103" s="239">
        <v>0</v>
      </c>
      <c r="X103" s="239">
        <v>0</v>
      </c>
      <c r="Y103" s="239">
        <v>0</v>
      </c>
      <c r="Z103" s="239">
        <v>0</v>
      </c>
    </row>
    <row r="104" spans="1:26" x14ac:dyDescent="0.3">
      <c r="A104" s="322" t="s">
        <v>519</v>
      </c>
      <c r="B104" s="204">
        <v>0</v>
      </c>
      <c r="C104" s="204">
        <v>0</v>
      </c>
      <c r="D104" s="204">
        <v>0</v>
      </c>
      <c r="E104" s="204">
        <v>0</v>
      </c>
      <c r="F104" s="204">
        <v>0</v>
      </c>
      <c r="G104" s="204">
        <v>0</v>
      </c>
      <c r="H104" s="204">
        <v>0</v>
      </c>
      <c r="I104" s="204">
        <v>0</v>
      </c>
      <c r="J104" s="204">
        <v>0</v>
      </c>
      <c r="K104" s="204">
        <v>0</v>
      </c>
      <c r="L104" s="204">
        <v>0</v>
      </c>
      <c r="M104" s="204">
        <v>0</v>
      </c>
      <c r="N104" s="204">
        <v>0</v>
      </c>
      <c r="O104" s="204">
        <v>0</v>
      </c>
      <c r="P104" s="204">
        <v>0</v>
      </c>
      <c r="Q104" s="204">
        <v>0</v>
      </c>
      <c r="R104" s="204">
        <v>0</v>
      </c>
      <c r="S104" s="239">
        <v>0</v>
      </c>
      <c r="T104" s="319" t="e">
        <v>#DIV/0!</v>
      </c>
      <c r="U104" s="239">
        <v>0</v>
      </c>
      <c r="V104" s="239">
        <v>0</v>
      </c>
      <c r="W104" s="239">
        <v>0</v>
      </c>
      <c r="X104" s="239">
        <v>0</v>
      </c>
      <c r="Y104" s="239">
        <v>0</v>
      </c>
      <c r="Z104" s="239">
        <v>0</v>
      </c>
    </row>
    <row r="105" spans="1:26" x14ac:dyDescent="0.3">
      <c r="A105" s="322" t="s">
        <v>520</v>
      </c>
      <c r="B105" s="204">
        <v>0</v>
      </c>
      <c r="C105" s="204">
        <v>0</v>
      </c>
      <c r="D105" s="204">
        <v>0</v>
      </c>
      <c r="E105" s="204">
        <v>0</v>
      </c>
      <c r="F105" s="204">
        <v>0</v>
      </c>
      <c r="G105" s="204">
        <v>0</v>
      </c>
      <c r="H105" s="204">
        <v>0</v>
      </c>
      <c r="I105" s="204">
        <v>0</v>
      </c>
      <c r="J105" s="204">
        <v>0</v>
      </c>
      <c r="K105" s="204">
        <v>0</v>
      </c>
      <c r="L105" s="204">
        <v>0</v>
      </c>
      <c r="M105" s="204">
        <v>0</v>
      </c>
      <c r="N105" s="204">
        <v>0</v>
      </c>
      <c r="O105" s="204">
        <v>0</v>
      </c>
      <c r="P105" s="204">
        <v>0</v>
      </c>
      <c r="Q105" s="204">
        <v>0</v>
      </c>
      <c r="R105" s="204">
        <v>0</v>
      </c>
      <c r="S105" s="239">
        <v>0</v>
      </c>
      <c r="T105" s="319" t="e">
        <v>#DIV/0!</v>
      </c>
      <c r="U105" s="239">
        <v>0</v>
      </c>
      <c r="V105" s="239">
        <v>0</v>
      </c>
      <c r="W105" s="239">
        <v>0</v>
      </c>
      <c r="X105" s="239">
        <v>0</v>
      </c>
      <c r="Y105" s="239">
        <v>0</v>
      </c>
      <c r="Z105" s="239">
        <v>0</v>
      </c>
    </row>
    <row r="106" spans="1:26" x14ac:dyDescent="0.3">
      <c r="A106" s="322" t="s">
        <v>521</v>
      </c>
      <c r="B106" s="204">
        <v>0</v>
      </c>
      <c r="C106" s="204">
        <v>0</v>
      </c>
      <c r="D106" s="204">
        <v>0</v>
      </c>
      <c r="E106" s="204">
        <v>0</v>
      </c>
      <c r="F106" s="204">
        <v>0</v>
      </c>
      <c r="G106" s="204">
        <v>0</v>
      </c>
      <c r="H106" s="204">
        <v>0</v>
      </c>
      <c r="I106" s="204">
        <v>0</v>
      </c>
      <c r="J106" s="204">
        <v>0</v>
      </c>
      <c r="K106" s="204">
        <v>0</v>
      </c>
      <c r="L106" s="204">
        <v>0</v>
      </c>
      <c r="M106" s="204">
        <v>0</v>
      </c>
      <c r="N106" s="204">
        <v>0</v>
      </c>
      <c r="O106" s="204">
        <v>0</v>
      </c>
      <c r="P106" s="204">
        <v>0</v>
      </c>
      <c r="Q106" s="204">
        <v>0</v>
      </c>
      <c r="R106" s="204">
        <v>0</v>
      </c>
      <c r="S106" s="239">
        <v>0</v>
      </c>
      <c r="T106" s="319" t="e">
        <v>#DIV/0!</v>
      </c>
      <c r="U106" s="239">
        <v>0</v>
      </c>
      <c r="V106" s="239">
        <v>0</v>
      </c>
      <c r="W106" s="239">
        <v>0</v>
      </c>
      <c r="X106" s="239">
        <v>0</v>
      </c>
      <c r="Y106" s="239">
        <v>0</v>
      </c>
      <c r="Z106" s="239">
        <v>0</v>
      </c>
    </row>
    <row r="107" spans="1:26" x14ac:dyDescent="0.3">
      <c r="A107" s="322" t="s">
        <v>522</v>
      </c>
      <c r="B107" s="204">
        <v>0</v>
      </c>
      <c r="C107" s="204">
        <v>0</v>
      </c>
      <c r="D107" s="204">
        <v>0</v>
      </c>
      <c r="E107" s="204">
        <v>0</v>
      </c>
      <c r="F107" s="204">
        <v>0</v>
      </c>
      <c r="G107" s="204">
        <v>0</v>
      </c>
      <c r="H107" s="204">
        <v>0</v>
      </c>
      <c r="I107" s="204">
        <v>0</v>
      </c>
      <c r="J107" s="204">
        <v>0</v>
      </c>
      <c r="K107" s="204">
        <v>0</v>
      </c>
      <c r="L107" s="204">
        <v>0</v>
      </c>
      <c r="M107" s="204">
        <v>0</v>
      </c>
      <c r="N107" s="204">
        <v>0</v>
      </c>
      <c r="O107" s="204">
        <v>0</v>
      </c>
      <c r="P107" s="204">
        <v>0</v>
      </c>
      <c r="Q107" s="204">
        <v>0</v>
      </c>
      <c r="R107" s="204">
        <v>0</v>
      </c>
      <c r="S107" s="239">
        <v>0</v>
      </c>
      <c r="T107" s="319" t="e">
        <v>#DIV/0!</v>
      </c>
      <c r="U107" s="239">
        <v>0</v>
      </c>
      <c r="V107" s="239">
        <v>0</v>
      </c>
      <c r="W107" s="239">
        <v>0</v>
      </c>
      <c r="X107" s="239">
        <v>0</v>
      </c>
      <c r="Y107" s="239">
        <v>0</v>
      </c>
      <c r="Z107" s="239">
        <v>0</v>
      </c>
    </row>
    <row r="108" spans="1:26" x14ac:dyDescent="0.3">
      <c r="A108" s="314" t="s">
        <v>523</v>
      </c>
      <c r="B108" s="315">
        <v>0</v>
      </c>
      <c r="C108" s="315">
        <v>0</v>
      </c>
      <c r="D108" s="315">
        <v>0</v>
      </c>
      <c r="E108" s="315">
        <v>0</v>
      </c>
      <c r="F108" s="315">
        <v>0</v>
      </c>
      <c r="G108" s="315">
        <v>0</v>
      </c>
      <c r="H108" s="315">
        <v>0</v>
      </c>
      <c r="I108" s="315">
        <v>0</v>
      </c>
      <c r="J108" s="315">
        <v>0</v>
      </c>
      <c r="K108" s="315">
        <v>0</v>
      </c>
      <c r="L108" s="315">
        <v>0</v>
      </c>
      <c r="M108" s="315">
        <v>0</v>
      </c>
      <c r="N108" s="315">
        <v>0</v>
      </c>
      <c r="O108" s="315">
        <v>0</v>
      </c>
      <c r="P108" s="315">
        <v>0</v>
      </c>
      <c r="Q108" s="315">
        <v>0</v>
      </c>
      <c r="R108" s="315">
        <v>0</v>
      </c>
      <c r="S108" s="316">
        <v>0</v>
      </c>
      <c r="T108" s="317" t="e">
        <v>#DIV/0!</v>
      </c>
      <c r="U108" s="316">
        <v>0</v>
      </c>
      <c r="V108" s="316">
        <v>0</v>
      </c>
      <c r="W108" s="316">
        <v>0</v>
      </c>
      <c r="X108" s="316">
        <v>0</v>
      </c>
      <c r="Y108" s="316">
        <v>0</v>
      </c>
      <c r="Z108" s="316">
        <v>0</v>
      </c>
    </row>
    <row r="109" spans="1:26" x14ac:dyDescent="0.3">
      <c r="A109" s="322" t="s">
        <v>524</v>
      </c>
      <c r="B109" s="204">
        <v>0</v>
      </c>
      <c r="C109" s="204">
        <v>0</v>
      </c>
      <c r="D109" s="204">
        <v>0</v>
      </c>
      <c r="E109" s="204">
        <v>0</v>
      </c>
      <c r="F109" s="204">
        <v>0</v>
      </c>
      <c r="G109" s="204">
        <v>0</v>
      </c>
      <c r="H109" s="204">
        <v>0</v>
      </c>
      <c r="I109" s="204">
        <v>0</v>
      </c>
      <c r="J109" s="204">
        <v>0</v>
      </c>
      <c r="K109" s="204">
        <v>0</v>
      </c>
      <c r="L109" s="204">
        <v>0</v>
      </c>
      <c r="M109" s="204">
        <v>0</v>
      </c>
      <c r="N109" s="204">
        <v>0</v>
      </c>
      <c r="O109" s="204">
        <v>0</v>
      </c>
      <c r="P109" s="204">
        <v>0</v>
      </c>
      <c r="Q109" s="204">
        <v>0</v>
      </c>
      <c r="R109" s="204">
        <v>0</v>
      </c>
      <c r="S109" s="239">
        <v>0</v>
      </c>
      <c r="T109" s="319" t="e">
        <v>#DIV/0!</v>
      </c>
      <c r="U109" s="239">
        <v>0</v>
      </c>
      <c r="V109" s="239">
        <v>0</v>
      </c>
      <c r="W109" s="239">
        <v>0</v>
      </c>
      <c r="X109" s="239">
        <v>0</v>
      </c>
      <c r="Y109" s="239">
        <v>0</v>
      </c>
      <c r="Z109" s="239">
        <v>0</v>
      </c>
    </row>
    <row r="110" spans="1:26" x14ac:dyDescent="0.3">
      <c r="A110" s="322" t="s">
        <v>525</v>
      </c>
      <c r="B110" s="204">
        <v>0</v>
      </c>
      <c r="C110" s="204">
        <v>0</v>
      </c>
      <c r="D110" s="204">
        <v>0</v>
      </c>
      <c r="E110" s="204">
        <v>0</v>
      </c>
      <c r="F110" s="204">
        <v>0</v>
      </c>
      <c r="G110" s="204">
        <v>0</v>
      </c>
      <c r="H110" s="204">
        <v>0</v>
      </c>
      <c r="I110" s="204">
        <v>0</v>
      </c>
      <c r="J110" s="204">
        <v>0</v>
      </c>
      <c r="K110" s="204">
        <v>0</v>
      </c>
      <c r="L110" s="204">
        <v>0</v>
      </c>
      <c r="M110" s="204">
        <v>0</v>
      </c>
      <c r="N110" s="204">
        <v>0</v>
      </c>
      <c r="O110" s="204">
        <v>0</v>
      </c>
      <c r="P110" s="204">
        <v>0</v>
      </c>
      <c r="Q110" s="204">
        <v>0</v>
      </c>
      <c r="R110" s="204">
        <v>0</v>
      </c>
      <c r="S110" s="239">
        <v>0</v>
      </c>
      <c r="T110" s="319" t="e">
        <v>#DIV/0!</v>
      </c>
      <c r="U110" s="239">
        <v>0</v>
      </c>
      <c r="V110" s="239">
        <v>0</v>
      </c>
      <c r="W110" s="239">
        <v>0</v>
      </c>
      <c r="X110" s="239">
        <v>0</v>
      </c>
      <c r="Y110" s="239">
        <v>0</v>
      </c>
      <c r="Z110" s="239">
        <v>0</v>
      </c>
    </row>
    <row r="111" spans="1:26" x14ac:dyDescent="0.3">
      <c r="A111" s="322" t="s">
        <v>526</v>
      </c>
      <c r="B111" s="204">
        <v>0</v>
      </c>
      <c r="C111" s="204">
        <v>0</v>
      </c>
      <c r="D111" s="204">
        <v>0</v>
      </c>
      <c r="E111" s="204">
        <v>0</v>
      </c>
      <c r="F111" s="204">
        <v>0</v>
      </c>
      <c r="G111" s="204">
        <v>0</v>
      </c>
      <c r="H111" s="204">
        <v>0</v>
      </c>
      <c r="I111" s="204">
        <v>0</v>
      </c>
      <c r="J111" s="204">
        <v>0</v>
      </c>
      <c r="K111" s="204">
        <v>0</v>
      </c>
      <c r="L111" s="204">
        <v>0</v>
      </c>
      <c r="M111" s="204">
        <v>0</v>
      </c>
      <c r="N111" s="204">
        <v>0</v>
      </c>
      <c r="O111" s="204">
        <v>0</v>
      </c>
      <c r="P111" s="204">
        <v>0</v>
      </c>
      <c r="Q111" s="204">
        <v>0</v>
      </c>
      <c r="R111" s="204">
        <v>0</v>
      </c>
      <c r="S111" s="239">
        <v>0</v>
      </c>
      <c r="T111" s="319" t="e">
        <v>#DIV/0!</v>
      </c>
      <c r="U111" s="239">
        <v>0</v>
      </c>
      <c r="V111" s="239">
        <v>0</v>
      </c>
      <c r="W111" s="239">
        <v>0</v>
      </c>
      <c r="X111" s="239">
        <v>0</v>
      </c>
      <c r="Y111" s="239">
        <v>0</v>
      </c>
      <c r="Z111" s="239">
        <v>0</v>
      </c>
    </row>
    <row r="112" spans="1:26" x14ac:dyDescent="0.3">
      <c r="A112" s="322" t="s">
        <v>527</v>
      </c>
      <c r="B112" s="204">
        <v>0</v>
      </c>
      <c r="C112" s="204">
        <v>0</v>
      </c>
      <c r="D112" s="204">
        <v>0</v>
      </c>
      <c r="E112" s="204">
        <v>0</v>
      </c>
      <c r="F112" s="204">
        <v>0</v>
      </c>
      <c r="G112" s="204">
        <v>0</v>
      </c>
      <c r="H112" s="204">
        <v>0</v>
      </c>
      <c r="I112" s="204">
        <v>0</v>
      </c>
      <c r="J112" s="204">
        <v>0</v>
      </c>
      <c r="K112" s="204">
        <v>0</v>
      </c>
      <c r="L112" s="204">
        <v>0</v>
      </c>
      <c r="M112" s="204">
        <v>0</v>
      </c>
      <c r="N112" s="204">
        <v>0</v>
      </c>
      <c r="O112" s="204">
        <v>0</v>
      </c>
      <c r="P112" s="204">
        <v>0</v>
      </c>
      <c r="Q112" s="204">
        <v>0</v>
      </c>
      <c r="R112" s="204">
        <v>0</v>
      </c>
      <c r="S112" s="239">
        <v>0</v>
      </c>
      <c r="T112" s="319" t="e">
        <v>#DIV/0!</v>
      </c>
      <c r="U112" s="239">
        <v>0</v>
      </c>
      <c r="V112" s="239">
        <v>0</v>
      </c>
      <c r="W112" s="239">
        <v>0</v>
      </c>
      <c r="X112" s="239">
        <v>0</v>
      </c>
      <c r="Y112" s="239">
        <v>0</v>
      </c>
      <c r="Z112" s="239">
        <v>0</v>
      </c>
    </row>
    <row r="113" spans="1:26" x14ac:dyDescent="0.3">
      <c r="A113" s="314" t="s">
        <v>528</v>
      </c>
      <c r="B113" s="315">
        <v>0</v>
      </c>
      <c r="C113" s="315">
        <v>0</v>
      </c>
      <c r="D113" s="315">
        <v>0</v>
      </c>
      <c r="E113" s="315">
        <v>0</v>
      </c>
      <c r="F113" s="315">
        <v>0</v>
      </c>
      <c r="G113" s="315">
        <v>0</v>
      </c>
      <c r="H113" s="315">
        <v>0</v>
      </c>
      <c r="I113" s="315">
        <v>0</v>
      </c>
      <c r="J113" s="315">
        <v>0</v>
      </c>
      <c r="K113" s="315">
        <v>0</v>
      </c>
      <c r="L113" s="315">
        <v>0</v>
      </c>
      <c r="M113" s="315">
        <v>0</v>
      </c>
      <c r="N113" s="315">
        <v>0</v>
      </c>
      <c r="O113" s="315">
        <v>0</v>
      </c>
      <c r="P113" s="315">
        <v>0</v>
      </c>
      <c r="Q113" s="315">
        <v>0</v>
      </c>
      <c r="R113" s="315">
        <v>0</v>
      </c>
      <c r="S113" s="316">
        <v>0</v>
      </c>
      <c r="T113" s="317" t="e">
        <v>#DIV/0!</v>
      </c>
      <c r="U113" s="316">
        <v>0</v>
      </c>
      <c r="V113" s="316">
        <v>0</v>
      </c>
      <c r="W113" s="316">
        <v>0</v>
      </c>
      <c r="X113" s="316">
        <v>0</v>
      </c>
      <c r="Y113" s="316">
        <v>0</v>
      </c>
      <c r="Z113" s="316">
        <v>0</v>
      </c>
    </row>
    <row r="114" spans="1:26" x14ac:dyDescent="0.3">
      <c r="A114" s="322" t="s">
        <v>529</v>
      </c>
      <c r="B114" s="204">
        <v>0</v>
      </c>
      <c r="C114" s="204">
        <v>0</v>
      </c>
      <c r="D114" s="204">
        <v>0</v>
      </c>
      <c r="E114" s="204">
        <v>0</v>
      </c>
      <c r="F114" s="204">
        <v>0</v>
      </c>
      <c r="G114" s="204">
        <v>0</v>
      </c>
      <c r="H114" s="204">
        <v>0</v>
      </c>
      <c r="I114" s="204">
        <v>0</v>
      </c>
      <c r="J114" s="204">
        <v>0</v>
      </c>
      <c r="K114" s="204">
        <v>0</v>
      </c>
      <c r="L114" s="204">
        <v>0</v>
      </c>
      <c r="M114" s="204">
        <v>0</v>
      </c>
      <c r="N114" s="204">
        <v>0</v>
      </c>
      <c r="O114" s="204">
        <v>0</v>
      </c>
      <c r="P114" s="204">
        <v>0</v>
      </c>
      <c r="Q114" s="204">
        <v>0</v>
      </c>
      <c r="R114" s="204">
        <v>0</v>
      </c>
      <c r="S114" s="239">
        <v>0</v>
      </c>
      <c r="T114" s="319" t="e">
        <v>#DIV/0!</v>
      </c>
      <c r="U114" s="239">
        <v>0</v>
      </c>
      <c r="V114" s="239">
        <v>0</v>
      </c>
      <c r="W114" s="239">
        <v>0</v>
      </c>
      <c r="X114" s="239">
        <v>0</v>
      </c>
      <c r="Y114" s="239">
        <v>0</v>
      </c>
      <c r="Z114" s="239">
        <v>0</v>
      </c>
    </row>
    <row r="115" spans="1:26" x14ac:dyDescent="0.3">
      <c r="A115" s="322" t="s">
        <v>530</v>
      </c>
      <c r="B115" s="204">
        <v>0</v>
      </c>
      <c r="C115" s="204">
        <v>0</v>
      </c>
      <c r="D115" s="204">
        <v>0</v>
      </c>
      <c r="E115" s="204">
        <v>0</v>
      </c>
      <c r="F115" s="204">
        <v>0</v>
      </c>
      <c r="G115" s="204">
        <v>0</v>
      </c>
      <c r="H115" s="204">
        <v>0</v>
      </c>
      <c r="I115" s="204">
        <v>0</v>
      </c>
      <c r="J115" s="204">
        <v>0</v>
      </c>
      <c r="K115" s="204">
        <v>0</v>
      </c>
      <c r="L115" s="204">
        <v>0</v>
      </c>
      <c r="M115" s="204">
        <v>0</v>
      </c>
      <c r="N115" s="204">
        <v>0</v>
      </c>
      <c r="O115" s="204">
        <v>0</v>
      </c>
      <c r="P115" s="204">
        <v>0</v>
      </c>
      <c r="Q115" s="204">
        <v>0</v>
      </c>
      <c r="R115" s="204">
        <v>0</v>
      </c>
      <c r="S115" s="239">
        <v>0</v>
      </c>
      <c r="T115" s="319" t="e">
        <v>#DIV/0!</v>
      </c>
      <c r="U115" s="239">
        <v>0</v>
      </c>
      <c r="V115" s="239">
        <v>0</v>
      </c>
      <c r="W115" s="239">
        <v>0</v>
      </c>
      <c r="X115" s="239">
        <v>0</v>
      </c>
      <c r="Y115" s="239">
        <v>0</v>
      </c>
      <c r="Z115" s="239">
        <v>0</v>
      </c>
    </row>
    <row r="116" spans="1:26" x14ac:dyDescent="0.3">
      <c r="A116" s="322" t="s">
        <v>531</v>
      </c>
      <c r="B116" s="204">
        <v>0</v>
      </c>
      <c r="C116" s="204">
        <v>0</v>
      </c>
      <c r="D116" s="204">
        <v>0</v>
      </c>
      <c r="E116" s="204">
        <v>0</v>
      </c>
      <c r="F116" s="204">
        <v>0</v>
      </c>
      <c r="G116" s="204">
        <v>0</v>
      </c>
      <c r="H116" s="204">
        <v>0</v>
      </c>
      <c r="I116" s="204">
        <v>0</v>
      </c>
      <c r="J116" s="204">
        <v>0</v>
      </c>
      <c r="K116" s="204">
        <v>0</v>
      </c>
      <c r="L116" s="204">
        <v>0</v>
      </c>
      <c r="M116" s="204">
        <v>0</v>
      </c>
      <c r="N116" s="204">
        <v>0</v>
      </c>
      <c r="O116" s="204">
        <v>0</v>
      </c>
      <c r="P116" s="204">
        <v>0</v>
      </c>
      <c r="Q116" s="204">
        <v>0</v>
      </c>
      <c r="R116" s="204">
        <v>0</v>
      </c>
      <c r="S116" s="239">
        <v>0</v>
      </c>
      <c r="T116" s="319" t="e">
        <v>#DIV/0!</v>
      </c>
      <c r="U116" s="239">
        <v>0</v>
      </c>
      <c r="V116" s="239">
        <v>0</v>
      </c>
      <c r="W116" s="239">
        <v>0</v>
      </c>
      <c r="X116" s="239">
        <v>0</v>
      </c>
      <c r="Y116" s="239">
        <v>0</v>
      </c>
      <c r="Z116" s="239">
        <v>0</v>
      </c>
    </row>
    <row r="117" spans="1:26" x14ac:dyDescent="0.3">
      <c r="A117" s="322" t="s">
        <v>532</v>
      </c>
      <c r="B117" s="204">
        <v>0</v>
      </c>
      <c r="C117" s="204">
        <v>0</v>
      </c>
      <c r="D117" s="204">
        <v>0</v>
      </c>
      <c r="E117" s="204">
        <v>0</v>
      </c>
      <c r="F117" s="204">
        <v>0</v>
      </c>
      <c r="G117" s="204">
        <v>0</v>
      </c>
      <c r="H117" s="204">
        <v>0</v>
      </c>
      <c r="I117" s="204">
        <v>0</v>
      </c>
      <c r="J117" s="204">
        <v>0</v>
      </c>
      <c r="K117" s="204">
        <v>0</v>
      </c>
      <c r="L117" s="204">
        <v>0</v>
      </c>
      <c r="M117" s="204">
        <v>0</v>
      </c>
      <c r="N117" s="204">
        <v>0</v>
      </c>
      <c r="O117" s="204">
        <v>0</v>
      </c>
      <c r="P117" s="204">
        <v>0</v>
      </c>
      <c r="Q117" s="204">
        <v>0</v>
      </c>
      <c r="R117" s="204">
        <v>0</v>
      </c>
      <c r="S117" s="239">
        <v>0</v>
      </c>
      <c r="T117" s="319" t="e">
        <v>#DIV/0!</v>
      </c>
      <c r="U117" s="239">
        <v>0</v>
      </c>
      <c r="V117" s="239">
        <v>0</v>
      </c>
      <c r="W117" s="239">
        <v>0</v>
      </c>
      <c r="X117" s="239">
        <v>0</v>
      </c>
      <c r="Y117" s="239">
        <v>0</v>
      </c>
      <c r="Z117" s="239">
        <v>0</v>
      </c>
    </row>
    <row r="118" spans="1:26" x14ac:dyDescent="0.3">
      <c r="A118" s="322" t="s">
        <v>533</v>
      </c>
      <c r="B118" s="204">
        <v>0</v>
      </c>
      <c r="C118" s="204">
        <v>0</v>
      </c>
      <c r="D118" s="204">
        <v>0</v>
      </c>
      <c r="E118" s="204">
        <v>0</v>
      </c>
      <c r="F118" s="204">
        <v>0</v>
      </c>
      <c r="G118" s="204">
        <v>0</v>
      </c>
      <c r="H118" s="204">
        <v>0</v>
      </c>
      <c r="I118" s="204">
        <v>0</v>
      </c>
      <c r="J118" s="204">
        <v>0</v>
      </c>
      <c r="K118" s="204">
        <v>0</v>
      </c>
      <c r="L118" s="204">
        <v>0</v>
      </c>
      <c r="M118" s="204">
        <v>0</v>
      </c>
      <c r="N118" s="204">
        <v>0</v>
      </c>
      <c r="O118" s="204">
        <v>0</v>
      </c>
      <c r="P118" s="204">
        <v>0</v>
      </c>
      <c r="Q118" s="204">
        <v>0</v>
      </c>
      <c r="R118" s="204">
        <v>0</v>
      </c>
      <c r="S118" s="239">
        <v>0</v>
      </c>
      <c r="T118" s="319" t="e">
        <v>#DIV/0!</v>
      </c>
      <c r="U118" s="239">
        <v>0</v>
      </c>
      <c r="V118" s="239">
        <v>0</v>
      </c>
      <c r="W118" s="239">
        <v>0</v>
      </c>
      <c r="X118" s="239">
        <v>0</v>
      </c>
      <c r="Y118" s="239">
        <v>0</v>
      </c>
      <c r="Z118" s="239">
        <v>0</v>
      </c>
    </row>
    <row r="119" spans="1:26" x14ac:dyDescent="0.3">
      <c r="A119" s="322" t="s">
        <v>534</v>
      </c>
      <c r="B119" s="204">
        <v>0</v>
      </c>
      <c r="C119" s="204">
        <v>0</v>
      </c>
      <c r="D119" s="204">
        <v>0</v>
      </c>
      <c r="E119" s="204">
        <v>0</v>
      </c>
      <c r="F119" s="204">
        <v>0</v>
      </c>
      <c r="G119" s="204">
        <v>0</v>
      </c>
      <c r="H119" s="204">
        <v>0</v>
      </c>
      <c r="I119" s="204">
        <v>0</v>
      </c>
      <c r="J119" s="204">
        <v>0</v>
      </c>
      <c r="K119" s="204">
        <v>0</v>
      </c>
      <c r="L119" s="204">
        <v>0</v>
      </c>
      <c r="M119" s="204">
        <v>0</v>
      </c>
      <c r="N119" s="204">
        <v>0</v>
      </c>
      <c r="O119" s="204">
        <v>0</v>
      </c>
      <c r="P119" s="204">
        <v>0</v>
      </c>
      <c r="Q119" s="204">
        <v>0</v>
      </c>
      <c r="R119" s="204">
        <v>0</v>
      </c>
      <c r="S119" s="239">
        <v>0</v>
      </c>
      <c r="T119" s="319" t="e">
        <v>#DIV/0!</v>
      </c>
      <c r="U119" s="239">
        <v>0</v>
      </c>
      <c r="V119" s="239">
        <v>0</v>
      </c>
      <c r="W119" s="239">
        <v>0</v>
      </c>
      <c r="X119" s="239">
        <v>0</v>
      </c>
      <c r="Y119" s="239">
        <v>0</v>
      </c>
      <c r="Z119" s="239">
        <v>0</v>
      </c>
    </row>
    <row r="120" spans="1:26" x14ac:dyDescent="0.3">
      <c r="A120" s="314" t="s">
        <v>535</v>
      </c>
      <c r="B120" s="315">
        <v>0</v>
      </c>
      <c r="C120" s="315">
        <v>0</v>
      </c>
      <c r="D120" s="315">
        <v>0</v>
      </c>
      <c r="E120" s="315">
        <v>0</v>
      </c>
      <c r="F120" s="315">
        <v>0</v>
      </c>
      <c r="G120" s="315">
        <v>0</v>
      </c>
      <c r="H120" s="315">
        <v>0</v>
      </c>
      <c r="I120" s="315">
        <v>0</v>
      </c>
      <c r="J120" s="315">
        <v>0</v>
      </c>
      <c r="K120" s="315">
        <v>0</v>
      </c>
      <c r="L120" s="315">
        <v>0</v>
      </c>
      <c r="M120" s="315">
        <v>0</v>
      </c>
      <c r="N120" s="315">
        <v>0</v>
      </c>
      <c r="O120" s="315">
        <v>0</v>
      </c>
      <c r="P120" s="315">
        <v>0</v>
      </c>
      <c r="Q120" s="315">
        <v>0</v>
      </c>
      <c r="R120" s="315">
        <v>0</v>
      </c>
      <c r="S120" s="316">
        <v>0</v>
      </c>
      <c r="T120" s="317" t="e">
        <v>#DIV/0!</v>
      </c>
      <c r="U120" s="316">
        <v>0</v>
      </c>
      <c r="V120" s="316">
        <v>0</v>
      </c>
      <c r="W120" s="316">
        <v>0</v>
      </c>
      <c r="X120" s="316">
        <v>0</v>
      </c>
      <c r="Y120" s="316">
        <v>0</v>
      </c>
      <c r="Z120" s="316">
        <v>0</v>
      </c>
    </row>
    <row r="121" spans="1:26" x14ac:dyDescent="0.3">
      <c r="A121" s="322" t="s">
        <v>536</v>
      </c>
      <c r="B121" s="204">
        <v>0</v>
      </c>
      <c r="C121" s="204">
        <v>0</v>
      </c>
      <c r="D121" s="204">
        <v>0</v>
      </c>
      <c r="E121" s="204">
        <v>0</v>
      </c>
      <c r="F121" s="204">
        <v>0</v>
      </c>
      <c r="G121" s="204">
        <v>0</v>
      </c>
      <c r="H121" s="204">
        <v>0</v>
      </c>
      <c r="I121" s="204">
        <v>0</v>
      </c>
      <c r="J121" s="204">
        <v>0</v>
      </c>
      <c r="K121" s="204">
        <v>0</v>
      </c>
      <c r="L121" s="204">
        <v>0</v>
      </c>
      <c r="M121" s="204">
        <v>0</v>
      </c>
      <c r="N121" s="204">
        <v>0</v>
      </c>
      <c r="O121" s="204">
        <v>0</v>
      </c>
      <c r="P121" s="204">
        <v>0</v>
      </c>
      <c r="Q121" s="204">
        <v>0</v>
      </c>
      <c r="R121" s="204">
        <v>0</v>
      </c>
      <c r="S121" s="239">
        <v>0</v>
      </c>
      <c r="T121" s="319" t="e">
        <v>#DIV/0!</v>
      </c>
      <c r="U121" s="239">
        <v>0</v>
      </c>
      <c r="V121" s="239">
        <v>0</v>
      </c>
      <c r="W121" s="239">
        <v>0</v>
      </c>
      <c r="X121" s="239">
        <v>0</v>
      </c>
      <c r="Y121" s="239">
        <v>0</v>
      </c>
      <c r="Z121" s="239">
        <v>0</v>
      </c>
    </row>
    <row r="122" spans="1:26" x14ac:dyDescent="0.3">
      <c r="A122" s="322" t="s">
        <v>537</v>
      </c>
      <c r="B122" s="204">
        <v>0</v>
      </c>
      <c r="C122" s="204">
        <v>0</v>
      </c>
      <c r="D122" s="204">
        <v>0</v>
      </c>
      <c r="E122" s="204">
        <v>0</v>
      </c>
      <c r="F122" s="204">
        <v>0</v>
      </c>
      <c r="G122" s="204">
        <v>0</v>
      </c>
      <c r="H122" s="204">
        <v>0</v>
      </c>
      <c r="I122" s="204">
        <v>0</v>
      </c>
      <c r="J122" s="204">
        <v>0</v>
      </c>
      <c r="K122" s="204">
        <v>0</v>
      </c>
      <c r="L122" s="204">
        <v>0</v>
      </c>
      <c r="M122" s="204">
        <v>0</v>
      </c>
      <c r="N122" s="204">
        <v>0</v>
      </c>
      <c r="O122" s="204">
        <v>0</v>
      </c>
      <c r="P122" s="204">
        <v>0</v>
      </c>
      <c r="Q122" s="204">
        <v>0</v>
      </c>
      <c r="R122" s="204">
        <v>0</v>
      </c>
      <c r="S122" s="239">
        <v>0</v>
      </c>
      <c r="T122" s="319" t="e">
        <v>#DIV/0!</v>
      </c>
      <c r="U122" s="239">
        <v>0</v>
      </c>
      <c r="V122" s="239">
        <v>0</v>
      </c>
      <c r="W122" s="239">
        <v>0</v>
      </c>
      <c r="X122" s="239">
        <v>0</v>
      </c>
      <c r="Y122" s="239">
        <v>0</v>
      </c>
      <c r="Z122" s="239">
        <v>0</v>
      </c>
    </row>
    <row r="123" spans="1:26" s="321" customFormat="1" x14ac:dyDescent="0.3">
      <c r="A123" s="314" t="s">
        <v>538</v>
      </c>
      <c r="B123" s="320">
        <v>0</v>
      </c>
      <c r="C123" s="320">
        <v>0</v>
      </c>
      <c r="D123" s="320">
        <v>0</v>
      </c>
      <c r="E123" s="320">
        <v>0</v>
      </c>
      <c r="F123" s="320">
        <v>0</v>
      </c>
      <c r="G123" s="320">
        <v>0</v>
      </c>
      <c r="H123" s="320">
        <v>0</v>
      </c>
      <c r="I123" s="320">
        <v>0</v>
      </c>
      <c r="J123" s="320">
        <v>0</v>
      </c>
      <c r="K123" s="320">
        <v>0</v>
      </c>
      <c r="L123" s="320">
        <v>0</v>
      </c>
      <c r="M123" s="320">
        <v>0</v>
      </c>
      <c r="N123" s="320">
        <v>0</v>
      </c>
      <c r="O123" s="320">
        <v>0</v>
      </c>
      <c r="P123" s="320">
        <v>0</v>
      </c>
      <c r="Q123" s="320">
        <v>0</v>
      </c>
      <c r="R123" s="320">
        <v>0</v>
      </c>
      <c r="S123" s="316">
        <v>0</v>
      </c>
      <c r="T123" s="317" t="e">
        <v>#DIV/0!</v>
      </c>
      <c r="U123" s="316">
        <v>0</v>
      </c>
      <c r="V123" s="316">
        <v>0</v>
      </c>
      <c r="W123" s="316">
        <v>0</v>
      </c>
      <c r="X123" s="316">
        <v>0</v>
      </c>
      <c r="Y123" s="316">
        <v>0</v>
      </c>
      <c r="Z123" s="316">
        <v>0</v>
      </c>
    </row>
    <row r="124" spans="1:26" x14ac:dyDescent="0.3">
      <c r="A124" s="314" t="s">
        <v>539</v>
      </c>
      <c r="B124" s="315">
        <v>0</v>
      </c>
      <c r="C124" s="315">
        <v>0</v>
      </c>
      <c r="D124" s="315">
        <v>0</v>
      </c>
      <c r="E124" s="315">
        <v>0</v>
      </c>
      <c r="F124" s="315">
        <v>0</v>
      </c>
      <c r="G124" s="315">
        <v>0</v>
      </c>
      <c r="H124" s="315">
        <v>0</v>
      </c>
      <c r="I124" s="315">
        <v>0</v>
      </c>
      <c r="J124" s="315">
        <v>0</v>
      </c>
      <c r="K124" s="315">
        <v>0</v>
      </c>
      <c r="L124" s="315">
        <v>0</v>
      </c>
      <c r="M124" s="315">
        <v>0</v>
      </c>
      <c r="N124" s="315">
        <v>0</v>
      </c>
      <c r="O124" s="315">
        <v>0</v>
      </c>
      <c r="P124" s="315">
        <v>0</v>
      </c>
      <c r="Q124" s="315">
        <v>0</v>
      </c>
      <c r="R124" s="315">
        <v>0</v>
      </c>
      <c r="S124" s="316">
        <v>0</v>
      </c>
      <c r="T124" s="317" t="e">
        <v>#DIV/0!</v>
      </c>
      <c r="U124" s="316">
        <v>0</v>
      </c>
      <c r="V124" s="316">
        <v>0</v>
      </c>
      <c r="W124" s="316">
        <v>0</v>
      </c>
      <c r="X124" s="316">
        <v>0</v>
      </c>
      <c r="Y124" s="316">
        <v>0</v>
      </c>
      <c r="Z124" s="316">
        <v>0</v>
      </c>
    </row>
    <row r="125" spans="1:26" x14ac:dyDescent="0.3">
      <c r="A125" s="322" t="s">
        <v>540</v>
      </c>
      <c r="B125" s="204">
        <v>0</v>
      </c>
      <c r="C125" s="204">
        <v>0</v>
      </c>
      <c r="D125" s="204">
        <v>0</v>
      </c>
      <c r="E125" s="204">
        <v>0</v>
      </c>
      <c r="F125" s="204">
        <v>0</v>
      </c>
      <c r="G125" s="204">
        <v>0</v>
      </c>
      <c r="H125" s="204">
        <v>0</v>
      </c>
      <c r="I125" s="204">
        <v>0</v>
      </c>
      <c r="J125" s="204">
        <v>0</v>
      </c>
      <c r="K125" s="204">
        <v>0</v>
      </c>
      <c r="L125" s="204">
        <v>0</v>
      </c>
      <c r="M125" s="204">
        <v>0</v>
      </c>
      <c r="N125" s="204">
        <v>0</v>
      </c>
      <c r="O125" s="204">
        <v>0</v>
      </c>
      <c r="P125" s="204">
        <v>0</v>
      </c>
      <c r="Q125" s="204">
        <v>0</v>
      </c>
      <c r="R125" s="204">
        <v>0</v>
      </c>
      <c r="S125" s="239">
        <v>0</v>
      </c>
      <c r="T125" s="319" t="e">
        <v>#DIV/0!</v>
      </c>
      <c r="U125" s="239">
        <v>0</v>
      </c>
      <c r="V125" s="239">
        <v>0</v>
      </c>
      <c r="W125" s="239">
        <v>0</v>
      </c>
      <c r="X125" s="239">
        <v>0</v>
      </c>
      <c r="Y125" s="239">
        <v>0</v>
      </c>
      <c r="Z125" s="239">
        <v>0</v>
      </c>
    </row>
    <row r="126" spans="1:26" x14ac:dyDescent="0.3">
      <c r="A126" s="322" t="s">
        <v>541</v>
      </c>
      <c r="B126" s="204">
        <v>0</v>
      </c>
      <c r="C126" s="204">
        <v>0</v>
      </c>
      <c r="D126" s="204">
        <v>0</v>
      </c>
      <c r="E126" s="204">
        <v>0</v>
      </c>
      <c r="F126" s="204">
        <v>0</v>
      </c>
      <c r="G126" s="204">
        <v>0</v>
      </c>
      <c r="H126" s="204">
        <v>0</v>
      </c>
      <c r="I126" s="204">
        <v>0</v>
      </c>
      <c r="J126" s="204">
        <v>0</v>
      </c>
      <c r="K126" s="204">
        <v>0</v>
      </c>
      <c r="L126" s="204">
        <v>0</v>
      </c>
      <c r="M126" s="204">
        <v>0</v>
      </c>
      <c r="N126" s="204">
        <v>0</v>
      </c>
      <c r="O126" s="204">
        <v>0</v>
      </c>
      <c r="P126" s="204">
        <v>0</v>
      </c>
      <c r="Q126" s="204">
        <v>0</v>
      </c>
      <c r="R126" s="204">
        <v>0</v>
      </c>
      <c r="S126" s="239">
        <v>0</v>
      </c>
      <c r="T126" s="319" t="e">
        <v>#DIV/0!</v>
      </c>
      <c r="U126" s="239">
        <v>0</v>
      </c>
      <c r="V126" s="239">
        <v>0</v>
      </c>
      <c r="W126" s="239">
        <v>0</v>
      </c>
      <c r="X126" s="239">
        <v>0</v>
      </c>
      <c r="Y126" s="239">
        <v>0</v>
      </c>
      <c r="Z126" s="239">
        <v>0</v>
      </c>
    </row>
    <row r="127" spans="1:26" x14ac:dyDescent="0.3">
      <c r="A127" s="314" t="s">
        <v>542</v>
      </c>
      <c r="B127" s="315">
        <v>0</v>
      </c>
      <c r="C127" s="315">
        <v>0</v>
      </c>
      <c r="D127" s="315">
        <v>0</v>
      </c>
      <c r="E127" s="315">
        <v>0</v>
      </c>
      <c r="F127" s="315">
        <v>0</v>
      </c>
      <c r="G127" s="315">
        <v>0</v>
      </c>
      <c r="H127" s="315">
        <v>0</v>
      </c>
      <c r="I127" s="315">
        <v>0</v>
      </c>
      <c r="J127" s="315">
        <v>0</v>
      </c>
      <c r="K127" s="315">
        <v>0</v>
      </c>
      <c r="L127" s="315">
        <v>0</v>
      </c>
      <c r="M127" s="315">
        <v>0</v>
      </c>
      <c r="N127" s="315">
        <v>0</v>
      </c>
      <c r="O127" s="315">
        <v>0</v>
      </c>
      <c r="P127" s="315">
        <v>0</v>
      </c>
      <c r="Q127" s="315">
        <v>0</v>
      </c>
      <c r="R127" s="315">
        <v>0</v>
      </c>
      <c r="S127" s="316">
        <v>0</v>
      </c>
      <c r="T127" s="317" t="e">
        <v>#DIV/0!</v>
      </c>
      <c r="U127" s="316">
        <v>0</v>
      </c>
      <c r="V127" s="316">
        <v>0</v>
      </c>
      <c r="W127" s="316">
        <v>0</v>
      </c>
      <c r="X127" s="316">
        <v>0</v>
      </c>
      <c r="Y127" s="316">
        <v>0</v>
      </c>
      <c r="Z127" s="316">
        <v>0</v>
      </c>
    </row>
    <row r="128" spans="1:26" x14ac:dyDescent="0.3">
      <c r="A128" s="322" t="s">
        <v>543</v>
      </c>
      <c r="B128" s="204">
        <v>0</v>
      </c>
      <c r="C128" s="204">
        <v>0</v>
      </c>
      <c r="D128" s="204">
        <v>0</v>
      </c>
      <c r="E128" s="204">
        <v>0</v>
      </c>
      <c r="F128" s="204">
        <v>0</v>
      </c>
      <c r="G128" s="204">
        <v>0</v>
      </c>
      <c r="H128" s="204">
        <v>0</v>
      </c>
      <c r="I128" s="204">
        <v>0</v>
      </c>
      <c r="J128" s="204">
        <v>0</v>
      </c>
      <c r="K128" s="204">
        <v>0</v>
      </c>
      <c r="L128" s="204">
        <v>0</v>
      </c>
      <c r="M128" s="204">
        <v>0</v>
      </c>
      <c r="N128" s="204">
        <v>0</v>
      </c>
      <c r="O128" s="204">
        <v>0</v>
      </c>
      <c r="P128" s="204">
        <v>0</v>
      </c>
      <c r="Q128" s="204">
        <v>0</v>
      </c>
      <c r="R128" s="204">
        <v>0</v>
      </c>
      <c r="S128" s="239">
        <v>0</v>
      </c>
      <c r="T128" s="319" t="e">
        <v>#DIV/0!</v>
      </c>
      <c r="U128" s="239">
        <v>0</v>
      </c>
      <c r="V128" s="239">
        <v>0</v>
      </c>
      <c r="W128" s="239">
        <v>0</v>
      </c>
      <c r="X128" s="239">
        <v>0</v>
      </c>
      <c r="Y128" s="239">
        <v>0</v>
      </c>
      <c r="Z128" s="239">
        <v>0</v>
      </c>
    </row>
    <row r="129" spans="1:26" x14ac:dyDescent="0.3">
      <c r="A129" s="322" t="s">
        <v>544</v>
      </c>
      <c r="B129" s="204">
        <v>0</v>
      </c>
      <c r="C129" s="204">
        <v>0</v>
      </c>
      <c r="D129" s="204">
        <v>0</v>
      </c>
      <c r="E129" s="204">
        <v>0</v>
      </c>
      <c r="F129" s="204">
        <v>0</v>
      </c>
      <c r="G129" s="204">
        <v>0</v>
      </c>
      <c r="H129" s="204">
        <v>0</v>
      </c>
      <c r="I129" s="204">
        <v>0</v>
      </c>
      <c r="J129" s="204">
        <v>0</v>
      </c>
      <c r="K129" s="204">
        <v>0</v>
      </c>
      <c r="L129" s="204">
        <v>0</v>
      </c>
      <c r="M129" s="204">
        <v>0</v>
      </c>
      <c r="N129" s="204">
        <v>0</v>
      </c>
      <c r="O129" s="204">
        <v>0</v>
      </c>
      <c r="P129" s="204">
        <v>0</v>
      </c>
      <c r="Q129" s="204">
        <v>0</v>
      </c>
      <c r="R129" s="204">
        <v>0</v>
      </c>
      <c r="S129" s="239">
        <v>0</v>
      </c>
      <c r="T129" s="319" t="e">
        <v>#DIV/0!</v>
      </c>
      <c r="U129" s="239">
        <v>0</v>
      </c>
      <c r="V129" s="239">
        <v>0</v>
      </c>
      <c r="W129" s="239">
        <v>0</v>
      </c>
      <c r="X129" s="239">
        <v>0</v>
      </c>
      <c r="Y129" s="239">
        <v>0</v>
      </c>
      <c r="Z129" s="239">
        <v>0</v>
      </c>
    </row>
    <row r="130" spans="1:26" x14ac:dyDescent="0.3">
      <c r="A130" s="314" t="s">
        <v>545</v>
      </c>
      <c r="B130" s="315">
        <v>0</v>
      </c>
      <c r="C130" s="315">
        <v>0</v>
      </c>
      <c r="D130" s="315">
        <v>0</v>
      </c>
      <c r="E130" s="315">
        <v>0</v>
      </c>
      <c r="F130" s="315">
        <v>0</v>
      </c>
      <c r="G130" s="315">
        <v>0</v>
      </c>
      <c r="H130" s="315">
        <v>0</v>
      </c>
      <c r="I130" s="315">
        <v>0</v>
      </c>
      <c r="J130" s="315">
        <v>0</v>
      </c>
      <c r="K130" s="315">
        <v>0</v>
      </c>
      <c r="L130" s="315">
        <v>0</v>
      </c>
      <c r="M130" s="315">
        <v>0</v>
      </c>
      <c r="N130" s="315">
        <v>0</v>
      </c>
      <c r="O130" s="315">
        <v>0</v>
      </c>
      <c r="P130" s="315">
        <v>0</v>
      </c>
      <c r="Q130" s="315">
        <v>0</v>
      </c>
      <c r="R130" s="315">
        <v>0</v>
      </c>
      <c r="S130" s="316">
        <v>0</v>
      </c>
      <c r="T130" s="317" t="e">
        <v>#DIV/0!</v>
      </c>
      <c r="U130" s="316">
        <v>0</v>
      </c>
      <c r="V130" s="316">
        <v>0</v>
      </c>
      <c r="W130" s="316">
        <v>0</v>
      </c>
      <c r="X130" s="316">
        <v>0</v>
      </c>
      <c r="Y130" s="316">
        <v>0</v>
      </c>
      <c r="Z130" s="316">
        <v>0</v>
      </c>
    </row>
    <row r="131" spans="1:26" x14ac:dyDescent="0.3">
      <c r="A131" s="318" t="s">
        <v>546</v>
      </c>
      <c r="B131" s="204">
        <v>0</v>
      </c>
      <c r="C131" s="204">
        <v>0</v>
      </c>
      <c r="D131" s="204">
        <v>0</v>
      </c>
      <c r="E131" s="204">
        <v>0</v>
      </c>
      <c r="F131" s="204">
        <v>0</v>
      </c>
      <c r="G131" s="204">
        <v>0</v>
      </c>
      <c r="H131" s="204">
        <v>0</v>
      </c>
      <c r="I131" s="204">
        <v>0</v>
      </c>
      <c r="J131" s="204">
        <v>0</v>
      </c>
      <c r="K131" s="204">
        <v>0</v>
      </c>
      <c r="L131" s="204">
        <v>0</v>
      </c>
      <c r="M131" s="204">
        <v>0</v>
      </c>
      <c r="N131" s="204">
        <v>0</v>
      </c>
      <c r="O131" s="204">
        <v>0</v>
      </c>
      <c r="P131" s="204">
        <v>0</v>
      </c>
      <c r="Q131" s="204">
        <v>0</v>
      </c>
      <c r="R131" s="204">
        <v>0</v>
      </c>
      <c r="S131" s="239">
        <v>0</v>
      </c>
      <c r="T131" s="319" t="e">
        <v>#DIV/0!</v>
      </c>
      <c r="U131" s="239">
        <v>0</v>
      </c>
      <c r="V131" s="239">
        <v>0</v>
      </c>
      <c r="W131" s="239">
        <v>0</v>
      </c>
      <c r="X131" s="239">
        <v>0</v>
      </c>
      <c r="Y131" s="239">
        <v>0</v>
      </c>
      <c r="Z131" s="239">
        <v>0</v>
      </c>
    </row>
    <row r="132" spans="1:26" x14ac:dyDescent="0.3">
      <c r="A132" s="318" t="s">
        <v>547</v>
      </c>
      <c r="B132" s="204">
        <v>0</v>
      </c>
      <c r="C132" s="204">
        <v>0</v>
      </c>
      <c r="D132" s="204">
        <v>0</v>
      </c>
      <c r="E132" s="204">
        <v>0</v>
      </c>
      <c r="F132" s="204">
        <v>0</v>
      </c>
      <c r="G132" s="204">
        <v>0</v>
      </c>
      <c r="H132" s="204">
        <v>0</v>
      </c>
      <c r="I132" s="204">
        <v>0</v>
      </c>
      <c r="J132" s="204">
        <v>0</v>
      </c>
      <c r="K132" s="204">
        <v>0</v>
      </c>
      <c r="L132" s="204">
        <v>0</v>
      </c>
      <c r="M132" s="204">
        <v>0</v>
      </c>
      <c r="N132" s="204">
        <v>0</v>
      </c>
      <c r="O132" s="204">
        <v>0</v>
      </c>
      <c r="P132" s="204">
        <v>0</v>
      </c>
      <c r="Q132" s="204">
        <v>0</v>
      </c>
      <c r="R132" s="204">
        <v>0</v>
      </c>
      <c r="S132" s="239">
        <v>0</v>
      </c>
      <c r="T132" s="319" t="e">
        <v>#DIV/0!</v>
      </c>
      <c r="U132" s="239">
        <v>0</v>
      </c>
      <c r="V132" s="239">
        <v>0</v>
      </c>
      <c r="W132" s="239">
        <v>0</v>
      </c>
      <c r="X132" s="239">
        <v>0</v>
      </c>
      <c r="Y132" s="239">
        <v>0</v>
      </c>
      <c r="Z132" s="239">
        <v>0</v>
      </c>
    </row>
    <row r="133" spans="1:26" x14ac:dyDescent="0.3">
      <c r="A133" s="318" t="s">
        <v>548</v>
      </c>
      <c r="B133" s="204">
        <v>0</v>
      </c>
      <c r="C133" s="204">
        <v>0</v>
      </c>
      <c r="D133" s="204">
        <v>0</v>
      </c>
      <c r="E133" s="204">
        <v>0</v>
      </c>
      <c r="F133" s="204">
        <v>0</v>
      </c>
      <c r="G133" s="204">
        <v>0</v>
      </c>
      <c r="H133" s="204">
        <v>0</v>
      </c>
      <c r="I133" s="204">
        <v>0</v>
      </c>
      <c r="J133" s="204">
        <v>0</v>
      </c>
      <c r="K133" s="204">
        <v>0</v>
      </c>
      <c r="L133" s="204">
        <v>0</v>
      </c>
      <c r="M133" s="204">
        <v>0</v>
      </c>
      <c r="N133" s="204">
        <v>0</v>
      </c>
      <c r="O133" s="204">
        <v>0</v>
      </c>
      <c r="P133" s="204">
        <v>0</v>
      </c>
      <c r="Q133" s="204">
        <v>0</v>
      </c>
      <c r="R133" s="204">
        <v>0</v>
      </c>
      <c r="S133" s="239">
        <v>0</v>
      </c>
      <c r="T133" s="319" t="e">
        <v>#DIV/0!</v>
      </c>
      <c r="U133" s="239">
        <v>0</v>
      </c>
      <c r="V133" s="239">
        <v>0</v>
      </c>
      <c r="W133" s="239">
        <v>0</v>
      </c>
      <c r="X133" s="239">
        <v>0</v>
      </c>
      <c r="Y133" s="239">
        <v>0</v>
      </c>
      <c r="Z133" s="239">
        <v>0</v>
      </c>
    </row>
    <row r="134" spans="1:26" x14ac:dyDescent="0.3">
      <c r="A134" s="314" t="s">
        <v>549</v>
      </c>
      <c r="B134" s="315">
        <v>0</v>
      </c>
      <c r="C134" s="315">
        <v>0</v>
      </c>
      <c r="D134" s="315">
        <v>0</v>
      </c>
      <c r="E134" s="315">
        <v>0</v>
      </c>
      <c r="F134" s="315">
        <v>0</v>
      </c>
      <c r="G134" s="315">
        <v>0</v>
      </c>
      <c r="H134" s="315">
        <v>0</v>
      </c>
      <c r="I134" s="315">
        <v>0</v>
      </c>
      <c r="J134" s="315">
        <v>0</v>
      </c>
      <c r="K134" s="315">
        <v>0</v>
      </c>
      <c r="L134" s="315">
        <v>0</v>
      </c>
      <c r="M134" s="315">
        <v>0</v>
      </c>
      <c r="N134" s="315">
        <v>0</v>
      </c>
      <c r="O134" s="315">
        <v>0</v>
      </c>
      <c r="P134" s="315">
        <v>0</v>
      </c>
      <c r="Q134" s="315">
        <v>0</v>
      </c>
      <c r="R134" s="315">
        <v>0</v>
      </c>
      <c r="S134" s="316">
        <v>0</v>
      </c>
      <c r="T134" s="317" t="e">
        <v>#DIV/0!</v>
      </c>
      <c r="U134" s="316">
        <v>0</v>
      </c>
      <c r="V134" s="316">
        <v>0</v>
      </c>
      <c r="W134" s="316">
        <v>0</v>
      </c>
      <c r="X134" s="316">
        <v>0</v>
      </c>
      <c r="Y134" s="316">
        <v>0</v>
      </c>
      <c r="Z134" s="316">
        <v>0</v>
      </c>
    </row>
    <row r="135" spans="1:26" x14ac:dyDescent="0.3">
      <c r="A135" s="322" t="s">
        <v>550</v>
      </c>
      <c r="B135" s="204">
        <v>0</v>
      </c>
      <c r="C135" s="204">
        <v>0</v>
      </c>
      <c r="D135" s="204">
        <v>0</v>
      </c>
      <c r="E135" s="204">
        <v>0</v>
      </c>
      <c r="F135" s="204">
        <v>0</v>
      </c>
      <c r="G135" s="204">
        <v>0</v>
      </c>
      <c r="H135" s="204">
        <v>0</v>
      </c>
      <c r="I135" s="204">
        <v>0</v>
      </c>
      <c r="J135" s="204">
        <v>0</v>
      </c>
      <c r="K135" s="204">
        <v>0</v>
      </c>
      <c r="L135" s="204">
        <v>0</v>
      </c>
      <c r="M135" s="204">
        <v>0</v>
      </c>
      <c r="N135" s="204">
        <v>0</v>
      </c>
      <c r="O135" s="204">
        <v>0</v>
      </c>
      <c r="P135" s="204">
        <v>0</v>
      </c>
      <c r="Q135" s="204">
        <v>0</v>
      </c>
      <c r="R135" s="204">
        <v>0</v>
      </c>
      <c r="S135" s="239">
        <v>0</v>
      </c>
      <c r="T135" s="319" t="e">
        <v>#DIV/0!</v>
      </c>
      <c r="U135" s="239">
        <v>0</v>
      </c>
      <c r="V135" s="239">
        <v>0</v>
      </c>
      <c r="W135" s="239">
        <v>0</v>
      </c>
      <c r="X135" s="239">
        <v>0</v>
      </c>
      <c r="Y135" s="239">
        <v>0</v>
      </c>
      <c r="Z135" s="239">
        <v>0</v>
      </c>
    </row>
    <row r="136" spans="1:26" x14ac:dyDescent="0.3">
      <c r="A136" s="322" t="s">
        <v>551</v>
      </c>
      <c r="B136" s="204">
        <v>0</v>
      </c>
      <c r="C136" s="204">
        <v>0</v>
      </c>
      <c r="D136" s="204">
        <v>0</v>
      </c>
      <c r="E136" s="204">
        <v>0</v>
      </c>
      <c r="F136" s="204">
        <v>0</v>
      </c>
      <c r="G136" s="204">
        <v>0</v>
      </c>
      <c r="H136" s="204">
        <v>0</v>
      </c>
      <c r="I136" s="204">
        <v>0</v>
      </c>
      <c r="J136" s="204">
        <v>0</v>
      </c>
      <c r="K136" s="204">
        <v>0</v>
      </c>
      <c r="L136" s="204">
        <v>0</v>
      </c>
      <c r="M136" s="204">
        <v>0</v>
      </c>
      <c r="N136" s="204">
        <v>0</v>
      </c>
      <c r="O136" s="204">
        <v>0</v>
      </c>
      <c r="P136" s="204">
        <v>0</v>
      </c>
      <c r="Q136" s="204">
        <v>0</v>
      </c>
      <c r="R136" s="204">
        <v>0</v>
      </c>
      <c r="S136" s="239">
        <v>0</v>
      </c>
      <c r="T136" s="319" t="e">
        <v>#DIV/0!</v>
      </c>
      <c r="U136" s="239">
        <v>0</v>
      </c>
      <c r="V136" s="239">
        <v>0</v>
      </c>
      <c r="W136" s="239">
        <v>0</v>
      </c>
      <c r="X136" s="239">
        <v>0</v>
      </c>
      <c r="Y136" s="239">
        <v>0</v>
      </c>
      <c r="Z136" s="239">
        <v>0</v>
      </c>
    </row>
    <row r="137" spans="1:26" x14ac:dyDescent="0.3">
      <c r="A137" s="322" t="s">
        <v>552</v>
      </c>
      <c r="B137" s="204">
        <v>0</v>
      </c>
      <c r="C137" s="204">
        <v>0</v>
      </c>
      <c r="D137" s="204">
        <v>0</v>
      </c>
      <c r="E137" s="204">
        <v>0</v>
      </c>
      <c r="F137" s="204">
        <v>0</v>
      </c>
      <c r="G137" s="204">
        <v>0</v>
      </c>
      <c r="H137" s="204">
        <v>0</v>
      </c>
      <c r="I137" s="204">
        <v>0</v>
      </c>
      <c r="J137" s="204">
        <v>0</v>
      </c>
      <c r="K137" s="204">
        <v>0</v>
      </c>
      <c r="L137" s="204">
        <v>0</v>
      </c>
      <c r="M137" s="204">
        <v>0</v>
      </c>
      <c r="N137" s="204">
        <v>0</v>
      </c>
      <c r="O137" s="204">
        <v>0</v>
      </c>
      <c r="P137" s="204">
        <v>0</v>
      </c>
      <c r="Q137" s="204">
        <v>0</v>
      </c>
      <c r="R137" s="204">
        <v>0</v>
      </c>
      <c r="S137" s="239">
        <v>0</v>
      </c>
      <c r="T137" s="319" t="e">
        <v>#DIV/0!</v>
      </c>
      <c r="U137" s="239">
        <v>0</v>
      </c>
      <c r="V137" s="239">
        <v>0</v>
      </c>
      <c r="W137" s="239">
        <v>0</v>
      </c>
      <c r="X137" s="239">
        <v>0</v>
      </c>
      <c r="Y137" s="239">
        <v>0</v>
      </c>
      <c r="Z137" s="239">
        <v>0</v>
      </c>
    </row>
    <row r="138" spans="1:26" x14ac:dyDescent="0.3">
      <c r="A138" s="322" t="s">
        <v>553</v>
      </c>
      <c r="B138" s="204">
        <v>0</v>
      </c>
      <c r="C138" s="204">
        <v>0</v>
      </c>
      <c r="D138" s="204">
        <v>0</v>
      </c>
      <c r="E138" s="204">
        <v>0</v>
      </c>
      <c r="F138" s="204">
        <v>0</v>
      </c>
      <c r="G138" s="204">
        <v>0</v>
      </c>
      <c r="H138" s="204">
        <v>0</v>
      </c>
      <c r="I138" s="204">
        <v>0</v>
      </c>
      <c r="J138" s="204">
        <v>0</v>
      </c>
      <c r="K138" s="204">
        <v>0</v>
      </c>
      <c r="L138" s="204">
        <v>0</v>
      </c>
      <c r="M138" s="204">
        <v>0</v>
      </c>
      <c r="N138" s="204">
        <v>0</v>
      </c>
      <c r="O138" s="204">
        <v>0</v>
      </c>
      <c r="P138" s="204">
        <v>0</v>
      </c>
      <c r="Q138" s="204">
        <v>0</v>
      </c>
      <c r="R138" s="204">
        <v>0</v>
      </c>
      <c r="S138" s="239">
        <v>0</v>
      </c>
      <c r="T138" s="319" t="e">
        <v>#DIV/0!</v>
      </c>
      <c r="U138" s="239">
        <v>0</v>
      </c>
      <c r="V138" s="239">
        <v>0</v>
      </c>
      <c r="W138" s="239">
        <v>0</v>
      </c>
      <c r="X138" s="239">
        <v>0</v>
      </c>
      <c r="Y138" s="239">
        <v>0</v>
      </c>
      <c r="Z138" s="239">
        <v>0</v>
      </c>
    </row>
    <row r="139" spans="1:26" x14ac:dyDescent="0.3">
      <c r="A139" s="322" t="s">
        <v>554</v>
      </c>
      <c r="B139" s="204">
        <v>0</v>
      </c>
      <c r="C139" s="204">
        <v>0</v>
      </c>
      <c r="D139" s="204">
        <v>0</v>
      </c>
      <c r="E139" s="204">
        <v>0</v>
      </c>
      <c r="F139" s="204">
        <v>0</v>
      </c>
      <c r="G139" s="204">
        <v>0</v>
      </c>
      <c r="H139" s="204">
        <v>0</v>
      </c>
      <c r="I139" s="204">
        <v>0</v>
      </c>
      <c r="J139" s="204">
        <v>0</v>
      </c>
      <c r="K139" s="204">
        <v>0</v>
      </c>
      <c r="L139" s="204">
        <v>0</v>
      </c>
      <c r="M139" s="204">
        <v>0</v>
      </c>
      <c r="N139" s="204">
        <v>0</v>
      </c>
      <c r="O139" s="204">
        <v>0</v>
      </c>
      <c r="P139" s="204">
        <v>0</v>
      </c>
      <c r="Q139" s="204">
        <v>0</v>
      </c>
      <c r="R139" s="204">
        <v>0</v>
      </c>
      <c r="S139" s="239">
        <v>0</v>
      </c>
      <c r="T139" s="319" t="e">
        <v>#DIV/0!</v>
      </c>
      <c r="U139" s="239">
        <v>0</v>
      </c>
      <c r="V139" s="239">
        <v>0</v>
      </c>
      <c r="W139" s="239">
        <v>0</v>
      </c>
      <c r="X139" s="239">
        <v>0</v>
      </c>
      <c r="Y139" s="239">
        <v>0</v>
      </c>
      <c r="Z139" s="239">
        <v>0</v>
      </c>
    </row>
    <row r="140" spans="1:26" x14ac:dyDescent="0.3">
      <c r="A140" s="322" t="s">
        <v>555</v>
      </c>
      <c r="B140" s="204">
        <v>0</v>
      </c>
      <c r="C140" s="204">
        <v>0</v>
      </c>
      <c r="D140" s="204">
        <v>0</v>
      </c>
      <c r="E140" s="204">
        <v>0</v>
      </c>
      <c r="F140" s="204">
        <v>0</v>
      </c>
      <c r="G140" s="204">
        <v>0</v>
      </c>
      <c r="H140" s="204">
        <v>0</v>
      </c>
      <c r="I140" s="204">
        <v>0</v>
      </c>
      <c r="J140" s="204">
        <v>0</v>
      </c>
      <c r="K140" s="204">
        <v>0</v>
      </c>
      <c r="L140" s="204">
        <v>0</v>
      </c>
      <c r="M140" s="204">
        <v>0</v>
      </c>
      <c r="N140" s="204">
        <v>0</v>
      </c>
      <c r="O140" s="204">
        <v>0</v>
      </c>
      <c r="P140" s="204">
        <v>0</v>
      </c>
      <c r="Q140" s="204">
        <v>0</v>
      </c>
      <c r="R140" s="204">
        <v>0</v>
      </c>
      <c r="S140" s="239">
        <v>0</v>
      </c>
      <c r="T140" s="319" t="e">
        <v>#DIV/0!</v>
      </c>
      <c r="U140" s="239">
        <v>0</v>
      </c>
      <c r="V140" s="239">
        <v>0</v>
      </c>
      <c r="W140" s="239">
        <v>0</v>
      </c>
      <c r="X140" s="239">
        <v>0</v>
      </c>
      <c r="Y140" s="239">
        <v>0</v>
      </c>
      <c r="Z140" s="239">
        <v>0</v>
      </c>
    </row>
    <row r="141" spans="1:26" x14ac:dyDescent="0.3">
      <c r="A141" s="322" t="s">
        <v>556</v>
      </c>
      <c r="B141" s="204">
        <v>0</v>
      </c>
      <c r="C141" s="204">
        <v>0</v>
      </c>
      <c r="D141" s="204">
        <v>0</v>
      </c>
      <c r="E141" s="204">
        <v>0</v>
      </c>
      <c r="F141" s="204">
        <v>0</v>
      </c>
      <c r="G141" s="204">
        <v>0</v>
      </c>
      <c r="H141" s="204">
        <v>0</v>
      </c>
      <c r="I141" s="204">
        <v>0</v>
      </c>
      <c r="J141" s="204">
        <v>0</v>
      </c>
      <c r="K141" s="204">
        <v>0</v>
      </c>
      <c r="L141" s="204">
        <v>0</v>
      </c>
      <c r="M141" s="204">
        <v>0</v>
      </c>
      <c r="N141" s="204">
        <v>0</v>
      </c>
      <c r="O141" s="204">
        <v>0</v>
      </c>
      <c r="P141" s="204">
        <v>0</v>
      </c>
      <c r="Q141" s="204">
        <v>0</v>
      </c>
      <c r="R141" s="204">
        <v>0</v>
      </c>
      <c r="S141" s="239">
        <v>0</v>
      </c>
      <c r="T141" s="319" t="e">
        <v>#DIV/0!</v>
      </c>
      <c r="U141" s="239">
        <v>0</v>
      </c>
      <c r="V141" s="239">
        <v>0</v>
      </c>
      <c r="W141" s="239">
        <v>0</v>
      </c>
      <c r="X141" s="239">
        <v>0</v>
      </c>
      <c r="Y141" s="239">
        <v>0</v>
      </c>
      <c r="Z141" s="239">
        <v>0</v>
      </c>
    </row>
    <row r="142" spans="1:26" s="321" customFormat="1" x14ac:dyDescent="0.3">
      <c r="A142" s="314" t="s">
        <v>557</v>
      </c>
      <c r="B142" s="320">
        <v>0</v>
      </c>
      <c r="C142" s="320">
        <v>0</v>
      </c>
      <c r="D142" s="320">
        <v>0</v>
      </c>
      <c r="E142" s="320">
        <v>0</v>
      </c>
      <c r="F142" s="320">
        <v>0</v>
      </c>
      <c r="G142" s="320">
        <v>0</v>
      </c>
      <c r="H142" s="320">
        <v>0</v>
      </c>
      <c r="I142" s="320">
        <v>0</v>
      </c>
      <c r="J142" s="320">
        <v>0</v>
      </c>
      <c r="K142" s="320">
        <v>0</v>
      </c>
      <c r="L142" s="320">
        <v>0</v>
      </c>
      <c r="M142" s="320">
        <v>0</v>
      </c>
      <c r="N142" s="320">
        <v>0</v>
      </c>
      <c r="O142" s="320">
        <v>0</v>
      </c>
      <c r="P142" s="320">
        <v>0</v>
      </c>
      <c r="Q142" s="320">
        <v>0</v>
      </c>
      <c r="R142" s="320">
        <v>0</v>
      </c>
      <c r="S142" s="316">
        <v>0</v>
      </c>
      <c r="T142" s="317" t="e">
        <v>#DIV/0!</v>
      </c>
      <c r="U142" s="316">
        <v>0</v>
      </c>
      <c r="V142" s="316">
        <v>0</v>
      </c>
      <c r="W142" s="316">
        <v>0</v>
      </c>
      <c r="X142" s="316">
        <v>0</v>
      </c>
      <c r="Y142" s="316">
        <v>0</v>
      </c>
      <c r="Z142" s="316">
        <v>0</v>
      </c>
    </row>
    <row r="143" spans="1:26" s="321" customFormat="1" x14ac:dyDescent="0.3">
      <c r="A143" s="314" t="s">
        <v>558</v>
      </c>
      <c r="B143" s="320">
        <v>0</v>
      </c>
      <c r="C143" s="320">
        <v>0</v>
      </c>
      <c r="D143" s="320">
        <v>0</v>
      </c>
      <c r="E143" s="320">
        <v>0</v>
      </c>
      <c r="F143" s="320">
        <v>0</v>
      </c>
      <c r="G143" s="320">
        <v>0</v>
      </c>
      <c r="H143" s="320">
        <v>0</v>
      </c>
      <c r="I143" s="320">
        <v>0</v>
      </c>
      <c r="J143" s="320">
        <v>0</v>
      </c>
      <c r="K143" s="320">
        <v>0</v>
      </c>
      <c r="L143" s="320">
        <v>0</v>
      </c>
      <c r="M143" s="320">
        <v>0</v>
      </c>
      <c r="N143" s="320">
        <v>0</v>
      </c>
      <c r="O143" s="320">
        <v>0</v>
      </c>
      <c r="P143" s="320">
        <v>0</v>
      </c>
      <c r="Q143" s="320">
        <v>0</v>
      </c>
      <c r="R143" s="320">
        <v>0</v>
      </c>
      <c r="S143" s="316">
        <v>0</v>
      </c>
      <c r="T143" s="317" t="e">
        <v>#DIV/0!</v>
      </c>
      <c r="U143" s="316">
        <v>0</v>
      </c>
      <c r="V143" s="316">
        <v>0</v>
      </c>
      <c r="W143" s="316">
        <v>0</v>
      </c>
      <c r="X143" s="316">
        <v>0</v>
      </c>
      <c r="Y143" s="316">
        <v>0</v>
      </c>
      <c r="Z143" s="316">
        <v>0</v>
      </c>
    </row>
    <row r="144" spans="1:26" s="321" customFormat="1" x14ac:dyDescent="0.3">
      <c r="A144" s="314" t="s">
        <v>559</v>
      </c>
      <c r="B144" s="315">
        <v>0</v>
      </c>
      <c r="C144" s="315">
        <v>0</v>
      </c>
      <c r="D144" s="315">
        <v>0</v>
      </c>
      <c r="E144" s="315">
        <v>0</v>
      </c>
      <c r="F144" s="315">
        <v>0</v>
      </c>
      <c r="G144" s="315">
        <v>0</v>
      </c>
      <c r="H144" s="315">
        <v>0</v>
      </c>
      <c r="I144" s="315">
        <v>0</v>
      </c>
      <c r="J144" s="315">
        <v>0</v>
      </c>
      <c r="K144" s="315">
        <v>0</v>
      </c>
      <c r="L144" s="315">
        <v>0</v>
      </c>
      <c r="M144" s="315">
        <v>0</v>
      </c>
      <c r="N144" s="315">
        <v>0</v>
      </c>
      <c r="O144" s="315">
        <v>0</v>
      </c>
      <c r="P144" s="315">
        <v>0</v>
      </c>
      <c r="Q144" s="315">
        <v>0</v>
      </c>
      <c r="R144" s="315">
        <v>0</v>
      </c>
      <c r="S144" s="316">
        <v>0</v>
      </c>
      <c r="T144" s="317" t="e">
        <v>#DIV/0!</v>
      </c>
      <c r="U144" s="316">
        <v>0</v>
      </c>
      <c r="V144" s="316">
        <v>0</v>
      </c>
      <c r="W144" s="316">
        <v>0</v>
      </c>
      <c r="X144" s="316">
        <v>0</v>
      </c>
      <c r="Y144" s="316">
        <v>0</v>
      </c>
      <c r="Z144" s="316">
        <v>0</v>
      </c>
    </row>
    <row r="145" spans="1:26" x14ac:dyDescent="0.3">
      <c r="A145" s="322" t="s">
        <v>560</v>
      </c>
      <c r="B145" s="204">
        <v>0</v>
      </c>
      <c r="C145" s="204">
        <v>0</v>
      </c>
      <c r="D145" s="204">
        <v>0</v>
      </c>
      <c r="E145" s="204">
        <v>0</v>
      </c>
      <c r="F145" s="204">
        <v>0</v>
      </c>
      <c r="G145" s="204">
        <v>0</v>
      </c>
      <c r="H145" s="204">
        <v>0</v>
      </c>
      <c r="I145" s="204">
        <v>0</v>
      </c>
      <c r="J145" s="204">
        <v>0</v>
      </c>
      <c r="K145" s="204">
        <v>0</v>
      </c>
      <c r="L145" s="204">
        <v>0</v>
      </c>
      <c r="M145" s="204">
        <v>0</v>
      </c>
      <c r="N145" s="204">
        <v>0</v>
      </c>
      <c r="O145" s="204">
        <v>0</v>
      </c>
      <c r="P145" s="204">
        <v>0</v>
      </c>
      <c r="Q145" s="204">
        <v>0</v>
      </c>
      <c r="R145" s="204">
        <v>0</v>
      </c>
      <c r="S145" s="239">
        <v>0</v>
      </c>
      <c r="T145" s="319" t="e">
        <v>#DIV/0!</v>
      </c>
      <c r="U145" s="239">
        <v>0</v>
      </c>
      <c r="V145" s="239">
        <v>0</v>
      </c>
      <c r="W145" s="239">
        <v>0</v>
      </c>
      <c r="X145" s="239">
        <v>0</v>
      </c>
      <c r="Y145" s="239">
        <v>0</v>
      </c>
      <c r="Z145" s="239">
        <v>0</v>
      </c>
    </row>
    <row r="146" spans="1:26" x14ac:dyDescent="0.3">
      <c r="A146" s="322" t="s">
        <v>561</v>
      </c>
      <c r="B146" s="204">
        <v>0</v>
      </c>
      <c r="C146" s="204">
        <v>0</v>
      </c>
      <c r="D146" s="204">
        <v>0</v>
      </c>
      <c r="E146" s="204">
        <v>0</v>
      </c>
      <c r="F146" s="204">
        <v>0</v>
      </c>
      <c r="G146" s="204">
        <v>0</v>
      </c>
      <c r="H146" s="204">
        <v>0</v>
      </c>
      <c r="I146" s="204">
        <v>0</v>
      </c>
      <c r="J146" s="204">
        <v>0</v>
      </c>
      <c r="K146" s="204">
        <v>0</v>
      </c>
      <c r="L146" s="204">
        <v>0</v>
      </c>
      <c r="M146" s="204">
        <v>0</v>
      </c>
      <c r="N146" s="204">
        <v>0</v>
      </c>
      <c r="O146" s="204">
        <v>0</v>
      </c>
      <c r="P146" s="204">
        <v>0</v>
      </c>
      <c r="Q146" s="204">
        <v>0</v>
      </c>
      <c r="R146" s="204">
        <v>0</v>
      </c>
      <c r="S146" s="239">
        <v>0</v>
      </c>
      <c r="T146" s="319" t="e">
        <v>#DIV/0!</v>
      </c>
      <c r="U146" s="239">
        <v>0</v>
      </c>
      <c r="V146" s="239">
        <v>0</v>
      </c>
      <c r="W146" s="239">
        <v>0</v>
      </c>
      <c r="X146" s="239">
        <v>0</v>
      </c>
      <c r="Y146" s="239">
        <v>0</v>
      </c>
      <c r="Z146" s="239">
        <v>0</v>
      </c>
    </row>
    <row r="147" spans="1:26" x14ac:dyDescent="0.3">
      <c r="A147" s="322" t="s">
        <v>562</v>
      </c>
      <c r="B147" s="204">
        <v>0</v>
      </c>
      <c r="C147" s="204">
        <v>0</v>
      </c>
      <c r="D147" s="204">
        <v>0</v>
      </c>
      <c r="E147" s="204">
        <v>0</v>
      </c>
      <c r="F147" s="204">
        <v>0</v>
      </c>
      <c r="G147" s="204">
        <v>0</v>
      </c>
      <c r="H147" s="204">
        <v>0</v>
      </c>
      <c r="I147" s="204">
        <v>0</v>
      </c>
      <c r="J147" s="204">
        <v>0</v>
      </c>
      <c r="K147" s="204">
        <v>0</v>
      </c>
      <c r="L147" s="204">
        <v>0</v>
      </c>
      <c r="M147" s="204">
        <v>0</v>
      </c>
      <c r="N147" s="204">
        <v>0</v>
      </c>
      <c r="O147" s="204">
        <v>0</v>
      </c>
      <c r="P147" s="204">
        <v>0</v>
      </c>
      <c r="Q147" s="204">
        <v>0</v>
      </c>
      <c r="R147" s="204">
        <v>0</v>
      </c>
      <c r="S147" s="239">
        <v>0</v>
      </c>
      <c r="T147" s="319" t="e">
        <v>#DIV/0!</v>
      </c>
      <c r="U147" s="239">
        <v>0</v>
      </c>
      <c r="V147" s="239">
        <v>0</v>
      </c>
      <c r="W147" s="239">
        <v>0</v>
      </c>
      <c r="X147" s="239">
        <v>0</v>
      </c>
      <c r="Y147" s="239">
        <v>0</v>
      </c>
      <c r="Z147" s="239">
        <v>0</v>
      </c>
    </row>
    <row r="148" spans="1:26" x14ac:dyDescent="0.3">
      <c r="A148" s="322" t="s">
        <v>563</v>
      </c>
      <c r="B148" s="204">
        <v>0</v>
      </c>
      <c r="C148" s="204">
        <v>0</v>
      </c>
      <c r="D148" s="204">
        <v>0</v>
      </c>
      <c r="E148" s="204">
        <v>0</v>
      </c>
      <c r="F148" s="204">
        <v>0</v>
      </c>
      <c r="G148" s="204">
        <v>0</v>
      </c>
      <c r="H148" s="204">
        <v>0</v>
      </c>
      <c r="I148" s="204">
        <v>0</v>
      </c>
      <c r="J148" s="204">
        <v>0</v>
      </c>
      <c r="K148" s="204">
        <v>0</v>
      </c>
      <c r="L148" s="204">
        <v>0</v>
      </c>
      <c r="M148" s="204">
        <v>0</v>
      </c>
      <c r="N148" s="204">
        <v>0</v>
      </c>
      <c r="O148" s="204">
        <v>0</v>
      </c>
      <c r="P148" s="204">
        <v>0</v>
      </c>
      <c r="Q148" s="204">
        <v>0</v>
      </c>
      <c r="R148" s="204">
        <v>0</v>
      </c>
      <c r="S148" s="239">
        <v>0</v>
      </c>
      <c r="T148" s="319" t="e">
        <v>#DIV/0!</v>
      </c>
      <c r="U148" s="239">
        <v>0</v>
      </c>
      <c r="V148" s="239">
        <v>0</v>
      </c>
      <c r="W148" s="239">
        <v>0</v>
      </c>
      <c r="X148" s="239">
        <v>0</v>
      </c>
      <c r="Y148" s="239">
        <v>0</v>
      </c>
      <c r="Z148" s="239">
        <v>0</v>
      </c>
    </row>
    <row r="149" spans="1:26" x14ac:dyDescent="0.3">
      <c r="A149" s="322" t="s">
        <v>564</v>
      </c>
      <c r="B149" s="204">
        <v>0</v>
      </c>
      <c r="C149" s="204">
        <v>0</v>
      </c>
      <c r="D149" s="204">
        <v>0</v>
      </c>
      <c r="E149" s="204">
        <v>0</v>
      </c>
      <c r="F149" s="204">
        <v>0</v>
      </c>
      <c r="G149" s="204">
        <v>0</v>
      </c>
      <c r="H149" s="204">
        <v>0</v>
      </c>
      <c r="I149" s="204">
        <v>0</v>
      </c>
      <c r="J149" s="204">
        <v>0</v>
      </c>
      <c r="K149" s="204">
        <v>0</v>
      </c>
      <c r="L149" s="204">
        <v>0</v>
      </c>
      <c r="M149" s="204">
        <v>0</v>
      </c>
      <c r="N149" s="204">
        <v>0</v>
      </c>
      <c r="O149" s="204">
        <v>0</v>
      </c>
      <c r="P149" s="204">
        <v>0</v>
      </c>
      <c r="Q149" s="204">
        <v>0</v>
      </c>
      <c r="R149" s="204">
        <v>0</v>
      </c>
      <c r="S149" s="239">
        <v>0</v>
      </c>
      <c r="T149" s="319" t="e">
        <v>#DIV/0!</v>
      </c>
      <c r="U149" s="239">
        <v>0</v>
      </c>
      <c r="V149" s="239">
        <v>0</v>
      </c>
      <c r="W149" s="239">
        <v>0</v>
      </c>
      <c r="X149" s="239">
        <v>0</v>
      </c>
      <c r="Y149" s="239">
        <v>0</v>
      </c>
      <c r="Z149" s="239">
        <v>0</v>
      </c>
    </row>
    <row r="150" spans="1:26" x14ac:dyDescent="0.3">
      <c r="A150" s="322" t="s">
        <v>565</v>
      </c>
      <c r="B150" s="204">
        <v>0</v>
      </c>
      <c r="C150" s="204">
        <v>0</v>
      </c>
      <c r="D150" s="204">
        <v>0</v>
      </c>
      <c r="E150" s="204">
        <v>0</v>
      </c>
      <c r="F150" s="204">
        <v>0</v>
      </c>
      <c r="G150" s="204">
        <v>0</v>
      </c>
      <c r="H150" s="204">
        <v>0</v>
      </c>
      <c r="I150" s="204">
        <v>0</v>
      </c>
      <c r="J150" s="204">
        <v>0</v>
      </c>
      <c r="K150" s="204">
        <v>0</v>
      </c>
      <c r="L150" s="204">
        <v>0</v>
      </c>
      <c r="M150" s="204">
        <v>0</v>
      </c>
      <c r="N150" s="204">
        <v>0</v>
      </c>
      <c r="O150" s="204">
        <v>0</v>
      </c>
      <c r="P150" s="204">
        <v>0</v>
      </c>
      <c r="Q150" s="204">
        <v>0</v>
      </c>
      <c r="R150" s="204">
        <v>0</v>
      </c>
      <c r="S150" s="239">
        <v>0</v>
      </c>
      <c r="T150" s="319" t="e">
        <v>#DIV/0!</v>
      </c>
      <c r="U150" s="239">
        <v>0</v>
      </c>
      <c r="V150" s="239">
        <v>0</v>
      </c>
      <c r="W150" s="239">
        <v>0</v>
      </c>
      <c r="X150" s="239">
        <v>0</v>
      </c>
      <c r="Y150" s="239">
        <v>0</v>
      </c>
      <c r="Z150" s="239">
        <v>0</v>
      </c>
    </row>
    <row r="151" spans="1:26" s="321" customFormat="1" x14ac:dyDescent="0.3">
      <c r="A151" s="314" t="s">
        <v>566</v>
      </c>
      <c r="B151" s="320">
        <v>0</v>
      </c>
      <c r="C151" s="320">
        <v>0</v>
      </c>
      <c r="D151" s="320">
        <v>0</v>
      </c>
      <c r="E151" s="320">
        <v>0</v>
      </c>
      <c r="F151" s="320">
        <v>0</v>
      </c>
      <c r="G151" s="320">
        <v>0</v>
      </c>
      <c r="H151" s="320">
        <v>0</v>
      </c>
      <c r="I151" s="320">
        <v>0</v>
      </c>
      <c r="J151" s="320">
        <v>0</v>
      </c>
      <c r="K151" s="320">
        <v>0</v>
      </c>
      <c r="L151" s="320">
        <v>0</v>
      </c>
      <c r="M151" s="320">
        <v>0</v>
      </c>
      <c r="N151" s="320">
        <v>0</v>
      </c>
      <c r="O151" s="320">
        <v>0</v>
      </c>
      <c r="P151" s="320">
        <v>0</v>
      </c>
      <c r="Q151" s="320">
        <v>0</v>
      </c>
      <c r="R151" s="320">
        <v>0</v>
      </c>
      <c r="S151" s="316">
        <v>0</v>
      </c>
      <c r="T151" s="317" t="e">
        <v>#DIV/0!</v>
      </c>
      <c r="U151" s="316">
        <v>0</v>
      </c>
      <c r="V151" s="316">
        <v>0</v>
      </c>
      <c r="W151" s="316">
        <v>0</v>
      </c>
      <c r="X151" s="316">
        <v>0</v>
      </c>
      <c r="Y151" s="316">
        <v>0</v>
      </c>
      <c r="Z151" s="316">
        <v>0</v>
      </c>
    </row>
    <row r="152" spans="1:26" s="321" customFormat="1" x14ac:dyDescent="0.3">
      <c r="A152" s="314" t="s">
        <v>567</v>
      </c>
      <c r="B152" s="320">
        <v>0</v>
      </c>
      <c r="C152" s="320">
        <v>0</v>
      </c>
      <c r="D152" s="320">
        <v>0</v>
      </c>
      <c r="E152" s="320">
        <v>0</v>
      </c>
      <c r="F152" s="320">
        <v>0</v>
      </c>
      <c r="G152" s="320">
        <v>0</v>
      </c>
      <c r="H152" s="320">
        <v>0</v>
      </c>
      <c r="I152" s="320">
        <v>0</v>
      </c>
      <c r="J152" s="320">
        <v>0</v>
      </c>
      <c r="K152" s="320">
        <v>0</v>
      </c>
      <c r="L152" s="320">
        <v>0</v>
      </c>
      <c r="M152" s="320">
        <v>0</v>
      </c>
      <c r="N152" s="320">
        <v>0</v>
      </c>
      <c r="O152" s="320">
        <v>0</v>
      </c>
      <c r="P152" s="320">
        <v>0</v>
      </c>
      <c r="Q152" s="320">
        <v>0</v>
      </c>
      <c r="R152" s="320">
        <v>0</v>
      </c>
      <c r="S152" s="316">
        <v>0</v>
      </c>
      <c r="T152" s="317" t="e">
        <v>#DIV/0!</v>
      </c>
      <c r="U152" s="316">
        <v>0</v>
      </c>
      <c r="V152" s="316">
        <v>0</v>
      </c>
      <c r="W152" s="316">
        <v>0</v>
      </c>
      <c r="X152" s="316">
        <v>0</v>
      </c>
      <c r="Y152" s="316">
        <v>0</v>
      </c>
      <c r="Z152" s="316">
        <v>0</v>
      </c>
    </row>
    <row r="153" spans="1:26" x14ac:dyDescent="0.3">
      <c r="A153" s="314" t="s">
        <v>568</v>
      </c>
      <c r="B153" s="315">
        <v>0</v>
      </c>
      <c r="C153" s="315">
        <v>0</v>
      </c>
      <c r="D153" s="315">
        <v>0</v>
      </c>
      <c r="E153" s="315">
        <v>0</v>
      </c>
      <c r="F153" s="315">
        <v>0</v>
      </c>
      <c r="G153" s="315">
        <v>0</v>
      </c>
      <c r="H153" s="315">
        <v>0</v>
      </c>
      <c r="I153" s="315">
        <v>0</v>
      </c>
      <c r="J153" s="315">
        <v>0</v>
      </c>
      <c r="K153" s="315">
        <v>0</v>
      </c>
      <c r="L153" s="315">
        <v>0</v>
      </c>
      <c r="M153" s="315">
        <v>0</v>
      </c>
      <c r="N153" s="315">
        <v>0</v>
      </c>
      <c r="O153" s="315">
        <v>0</v>
      </c>
      <c r="P153" s="315">
        <v>0</v>
      </c>
      <c r="Q153" s="315">
        <v>0</v>
      </c>
      <c r="R153" s="315">
        <v>0</v>
      </c>
      <c r="S153" s="316">
        <v>0</v>
      </c>
      <c r="T153" s="317" t="e">
        <v>#DIV/0!</v>
      </c>
      <c r="U153" s="316">
        <v>0</v>
      </c>
      <c r="V153" s="316">
        <v>0</v>
      </c>
      <c r="W153" s="316">
        <v>0</v>
      </c>
      <c r="X153" s="316">
        <v>0</v>
      </c>
      <c r="Y153" s="316">
        <v>0</v>
      </c>
      <c r="Z153" s="316">
        <v>0</v>
      </c>
    </row>
    <row r="154" spans="1:26" x14ac:dyDescent="0.3">
      <c r="A154" s="322" t="s">
        <v>569</v>
      </c>
      <c r="B154" s="204">
        <v>0</v>
      </c>
      <c r="C154" s="204">
        <v>0</v>
      </c>
      <c r="D154" s="204">
        <v>0</v>
      </c>
      <c r="E154" s="204">
        <v>0</v>
      </c>
      <c r="F154" s="204">
        <v>0</v>
      </c>
      <c r="G154" s="204">
        <v>0</v>
      </c>
      <c r="H154" s="204">
        <v>0</v>
      </c>
      <c r="I154" s="204">
        <v>0</v>
      </c>
      <c r="J154" s="204">
        <v>0</v>
      </c>
      <c r="K154" s="204">
        <v>0</v>
      </c>
      <c r="L154" s="204">
        <v>0</v>
      </c>
      <c r="M154" s="204">
        <v>0</v>
      </c>
      <c r="N154" s="204">
        <v>0</v>
      </c>
      <c r="O154" s="204">
        <v>0</v>
      </c>
      <c r="P154" s="204">
        <v>0</v>
      </c>
      <c r="Q154" s="204">
        <v>0</v>
      </c>
      <c r="R154" s="204">
        <v>0</v>
      </c>
      <c r="S154" s="239">
        <v>0</v>
      </c>
      <c r="T154" s="319" t="e">
        <v>#DIV/0!</v>
      </c>
      <c r="U154" s="239">
        <v>0</v>
      </c>
      <c r="V154" s="239">
        <v>0</v>
      </c>
      <c r="W154" s="239">
        <v>0</v>
      </c>
      <c r="X154" s="239">
        <v>0</v>
      </c>
      <c r="Y154" s="239">
        <v>0</v>
      </c>
      <c r="Z154" s="239">
        <v>0</v>
      </c>
    </row>
    <row r="155" spans="1:26" x14ac:dyDescent="0.3">
      <c r="A155" s="322" t="s">
        <v>570</v>
      </c>
      <c r="B155" s="204">
        <v>0</v>
      </c>
      <c r="C155" s="204">
        <v>0</v>
      </c>
      <c r="D155" s="204">
        <v>0</v>
      </c>
      <c r="E155" s="204">
        <v>0</v>
      </c>
      <c r="F155" s="204">
        <v>0</v>
      </c>
      <c r="G155" s="204">
        <v>0</v>
      </c>
      <c r="H155" s="204">
        <v>0</v>
      </c>
      <c r="I155" s="204">
        <v>0</v>
      </c>
      <c r="J155" s="204">
        <v>0</v>
      </c>
      <c r="K155" s="204">
        <v>0</v>
      </c>
      <c r="L155" s="204">
        <v>0</v>
      </c>
      <c r="M155" s="204">
        <v>0</v>
      </c>
      <c r="N155" s="204">
        <v>0</v>
      </c>
      <c r="O155" s="204">
        <v>0</v>
      </c>
      <c r="P155" s="204">
        <v>0</v>
      </c>
      <c r="Q155" s="204">
        <v>0</v>
      </c>
      <c r="R155" s="204">
        <v>0</v>
      </c>
      <c r="S155" s="239">
        <v>0</v>
      </c>
      <c r="T155" s="319" t="e">
        <v>#DIV/0!</v>
      </c>
      <c r="U155" s="239">
        <v>0</v>
      </c>
      <c r="V155" s="239">
        <v>0</v>
      </c>
      <c r="W155" s="239">
        <v>0</v>
      </c>
      <c r="X155" s="239">
        <v>0</v>
      </c>
      <c r="Y155" s="239">
        <v>0</v>
      </c>
      <c r="Z155" s="239">
        <v>0</v>
      </c>
    </row>
    <row r="156" spans="1:26" x14ac:dyDescent="0.3">
      <c r="A156" s="322" t="s">
        <v>571</v>
      </c>
      <c r="B156" s="204">
        <v>0</v>
      </c>
      <c r="C156" s="204">
        <v>0</v>
      </c>
      <c r="D156" s="204">
        <v>0</v>
      </c>
      <c r="E156" s="204">
        <v>0</v>
      </c>
      <c r="F156" s="204">
        <v>0</v>
      </c>
      <c r="G156" s="204">
        <v>0</v>
      </c>
      <c r="H156" s="204">
        <v>0</v>
      </c>
      <c r="I156" s="204">
        <v>0</v>
      </c>
      <c r="J156" s="204">
        <v>0</v>
      </c>
      <c r="K156" s="204">
        <v>0</v>
      </c>
      <c r="L156" s="204">
        <v>0</v>
      </c>
      <c r="M156" s="204">
        <v>0</v>
      </c>
      <c r="N156" s="204">
        <v>0</v>
      </c>
      <c r="O156" s="204">
        <v>0</v>
      </c>
      <c r="P156" s="204">
        <v>0</v>
      </c>
      <c r="Q156" s="204">
        <v>0</v>
      </c>
      <c r="R156" s="204">
        <v>0</v>
      </c>
      <c r="S156" s="239">
        <v>0</v>
      </c>
      <c r="T156" s="319" t="e">
        <v>#DIV/0!</v>
      </c>
      <c r="U156" s="239">
        <v>0</v>
      </c>
      <c r="V156" s="239">
        <v>0</v>
      </c>
      <c r="W156" s="239">
        <v>0</v>
      </c>
      <c r="X156" s="239">
        <v>0</v>
      </c>
      <c r="Y156" s="239">
        <v>0</v>
      </c>
      <c r="Z156" s="239">
        <v>0</v>
      </c>
    </row>
    <row r="157" spans="1:26" x14ac:dyDescent="0.3">
      <c r="A157" s="322" t="s">
        <v>572</v>
      </c>
      <c r="B157" s="204">
        <v>0</v>
      </c>
      <c r="C157" s="204">
        <v>0</v>
      </c>
      <c r="D157" s="204">
        <v>0</v>
      </c>
      <c r="E157" s="204">
        <v>0</v>
      </c>
      <c r="F157" s="204">
        <v>0</v>
      </c>
      <c r="G157" s="204">
        <v>0</v>
      </c>
      <c r="H157" s="204">
        <v>0</v>
      </c>
      <c r="I157" s="204">
        <v>0</v>
      </c>
      <c r="J157" s="204">
        <v>0</v>
      </c>
      <c r="K157" s="204">
        <v>0</v>
      </c>
      <c r="L157" s="204">
        <v>0</v>
      </c>
      <c r="M157" s="204">
        <v>0</v>
      </c>
      <c r="N157" s="204">
        <v>0</v>
      </c>
      <c r="O157" s="204">
        <v>0</v>
      </c>
      <c r="P157" s="204">
        <v>0</v>
      </c>
      <c r="Q157" s="204">
        <v>0</v>
      </c>
      <c r="R157" s="204">
        <v>0</v>
      </c>
      <c r="S157" s="239">
        <v>0</v>
      </c>
      <c r="T157" s="319" t="e">
        <v>#DIV/0!</v>
      </c>
      <c r="U157" s="239">
        <v>0</v>
      </c>
      <c r="V157" s="239">
        <v>0</v>
      </c>
      <c r="W157" s="239">
        <v>0</v>
      </c>
      <c r="X157" s="239">
        <v>0</v>
      </c>
      <c r="Y157" s="239">
        <v>0</v>
      </c>
      <c r="Z157" s="239">
        <v>0</v>
      </c>
    </row>
    <row r="158" spans="1:26" x14ac:dyDescent="0.3">
      <c r="A158" s="322" t="s">
        <v>573</v>
      </c>
      <c r="B158" s="204">
        <v>0</v>
      </c>
      <c r="C158" s="204">
        <v>0</v>
      </c>
      <c r="D158" s="204">
        <v>0</v>
      </c>
      <c r="E158" s="204">
        <v>0</v>
      </c>
      <c r="F158" s="204">
        <v>0</v>
      </c>
      <c r="G158" s="204">
        <v>0</v>
      </c>
      <c r="H158" s="204">
        <v>0</v>
      </c>
      <c r="I158" s="204">
        <v>0</v>
      </c>
      <c r="J158" s="204">
        <v>0</v>
      </c>
      <c r="K158" s="204">
        <v>0</v>
      </c>
      <c r="L158" s="204">
        <v>0</v>
      </c>
      <c r="M158" s="204">
        <v>0</v>
      </c>
      <c r="N158" s="204">
        <v>0</v>
      </c>
      <c r="O158" s="204">
        <v>0</v>
      </c>
      <c r="P158" s="204">
        <v>0</v>
      </c>
      <c r="Q158" s="204">
        <v>0</v>
      </c>
      <c r="R158" s="204">
        <v>0</v>
      </c>
      <c r="S158" s="239">
        <v>0</v>
      </c>
      <c r="T158" s="319" t="e">
        <v>#DIV/0!</v>
      </c>
      <c r="U158" s="239">
        <v>0</v>
      </c>
      <c r="V158" s="239">
        <v>0</v>
      </c>
      <c r="W158" s="239">
        <v>0</v>
      </c>
      <c r="X158" s="239">
        <v>0</v>
      </c>
      <c r="Y158" s="239">
        <v>0</v>
      </c>
      <c r="Z158" s="239">
        <v>0</v>
      </c>
    </row>
    <row r="159" spans="1:26" x14ac:dyDescent="0.3">
      <c r="A159" s="322" t="s">
        <v>574</v>
      </c>
      <c r="B159" s="204">
        <v>0</v>
      </c>
      <c r="C159" s="204">
        <v>0</v>
      </c>
      <c r="D159" s="204">
        <v>0</v>
      </c>
      <c r="E159" s="204">
        <v>0</v>
      </c>
      <c r="F159" s="204">
        <v>0</v>
      </c>
      <c r="G159" s="204">
        <v>0</v>
      </c>
      <c r="H159" s="204">
        <v>0</v>
      </c>
      <c r="I159" s="204">
        <v>0</v>
      </c>
      <c r="J159" s="204">
        <v>0</v>
      </c>
      <c r="K159" s="204">
        <v>0</v>
      </c>
      <c r="L159" s="204">
        <v>0</v>
      </c>
      <c r="M159" s="204">
        <v>0</v>
      </c>
      <c r="N159" s="204">
        <v>0</v>
      </c>
      <c r="O159" s="204">
        <v>0</v>
      </c>
      <c r="P159" s="204">
        <v>0</v>
      </c>
      <c r="Q159" s="204">
        <v>0</v>
      </c>
      <c r="R159" s="204">
        <v>0</v>
      </c>
      <c r="S159" s="239">
        <v>0</v>
      </c>
      <c r="T159" s="319" t="e">
        <v>#DIV/0!</v>
      </c>
      <c r="U159" s="239">
        <v>0</v>
      </c>
      <c r="V159" s="239">
        <v>0</v>
      </c>
      <c r="W159" s="239">
        <v>0</v>
      </c>
      <c r="X159" s="239">
        <v>0</v>
      </c>
      <c r="Y159" s="239">
        <v>0</v>
      </c>
      <c r="Z159" s="239">
        <v>0</v>
      </c>
    </row>
    <row r="160" spans="1:26" x14ac:dyDescent="0.3">
      <c r="A160" s="322" t="s">
        <v>575</v>
      </c>
      <c r="B160" s="204">
        <v>0</v>
      </c>
      <c r="C160" s="204">
        <v>0</v>
      </c>
      <c r="D160" s="204">
        <v>0</v>
      </c>
      <c r="E160" s="204">
        <v>0</v>
      </c>
      <c r="F160" s="204">
        <v>0</v>
      </c>
      <c r="G160" s="204">
        <v>0</v>
      </c>
      <c r="H160" s="204">
        <v>0</v>
      </c>
      <c r="I160" s="204">
        <v>0</v>
      </c>
      <c r="J160" s="204">
        <v>0</v>
      </c>
      <c r="K160" s="204">
        <v>0</v>
      </c>
      <c r="L160" s="204">
        <v>0</v>
      </c>
      <c r="M160" s="204">
        <v>0</v>
      </c>
      <c r="N160" s="204">
        <v>0</v>
      </c>
      <c r="O160" s="204">
        <v>0</v>
      </c>
      <c r="P160" s="204">
        <v>0</v>
      </c>
      <c r="Q160" s="204">
        <v>0</v>
      </c>
      <c r="R160" s="204">
        <v>0</v>
      </c>
      <c r="S160" s="239">
        <v>0</v>
      </c>
      <c r="T160" s="319" t="e">
        <v>#DIV/0!</v>
      </c>
      <c r="U160" s="239">
        <v>0</v>
      </c>
      <c r="V160" s="239">
        <v>0</v>
      </c>
      <c r="W160" s="239">
        <v>0</v>
      </c>
      <c r="X160" s="239">
        <v>0</v>
      </c>
      <c r="Y160" s="239">
        <v>0</v>
      </c>
      <c r="Z160" s="239">
        <v>0</v>
      </c>
    </row>
    <row r="161" spans="1:26" x14ac:dyDescent="0.3">
      <c r="A161" s="322" t="s">
        <v>576</v>
      </c>
      <c r="B161" s="204">
        <v>0</v>
      </c>
      <c r="C161" s="204">
        <v>0</v>
      </c>
      <c r="D161" s="204">
        <v>0</v>
      </c>
      <c r="E161" s="204">
        <v>0</v>
      </c>
      <c r="F161" s="204">
        <v>0</v>
      </c>
      <c r="G161" s="204">
        <v>0</v>
      </c>
      <c r="H161" s="204">
        <v>0</v>
      </c>
      <c r="I161" s="204">
        <v>0</v>
      </c>
      <c r="J161" s="204">
        <v>0</v>
      </c>
      <c r="K161" s="204">
        <v>0</v>
      </c>
      <c r="L161" s="204">
        <v>0</v>
      </c>
      <c r="M161" s="204">
        <v>0</v>
      </c>
      <c r="N161" s="204">
        <v>0</v>
      </c>
      <c r="O161" s="204">
        <v>0</v>
      </c>
      <c r="P161" s="204">
        <v>0</v>
      </c>
      <c r="Q161" s="204">
        <v>0</v>
      </c>
      <c r="R161" s="204">
        <v>0</v>
      </c>
      <c r="S161" s="239">
        <v>0</v>
      </c>
      <c r="T161" s="319" t="e">
        <v>#DIV/0!</v>
      </c>
      <c r="U161" s="239">
        <v>0</v>
      </c>
      <c r="V161" s="239">
        <v>0</v>
      </c>
      <c r="W161" s="239">
        <v>0</v>
      </c>
      <c r="X161" s="239">
        <v>0</v>
      </c>
      <c r="Y161" s="239">
        <v>0</v>
      </c>
      <c r="Z161" s="239">
        <v>0</v>
      </c>
    </row>
    <row r="162" spans="1:26" x14ac:dyDescent="0.3">
      <c r="A162" s="322" t="s">
        <v>577</v>
      </c>
      <c r="B162" s="204">
        <v>0</v>
      </c>
      <c r="C162" s="204">
        <v>0</v>
      </c>
      <c r="D162" s="204">
        <v>0</v>
      </c>
      <c r="E162" s="204">
        <v>0</v>
      </c>
      <c r="F162" s="204">
        <v>0</v>
      </c>
      <c r="G162" s="204">
        <v>0</v>
      </c>
      <c r="H162" s="204">
        <v>0</v>
      </c>
      <c r="I162" s="204">
        <v>0</v>
      </c>
      <c r="J162" s="204">
        <v>0</v>
      </c>
      <c r="K162" s="204">
        <v>0</v>
      </c>
      <c r="L162" s="204">
        <v>0</v>
      </c>
      <c r="M162" s="204">
        <v>0</v>
      </c>
      <c r="N162" s="204">
        <v>0</v>
      </c>
      <c r="O162" s="204">
        <v>0</v>
      </c>
      <c r="P162" s="204">
        <v>0</v>
      </c>
      <c r="Q162" s="204">
        <v>0</v>
      </c>
      <c r="R162" s="204">
        <v>0</v>
      </c>
      <c r="S162" s="239">
        <v>0</v>
      </c>
      <c r="T162" s="319" t="e">
        <v>#DIV/0!</v>
      </c>
      <c r="U162" s="239">
        <v>0</v>
      </c>
      <c r="V162" s="239">
        <v>0</v>
      </c>
      <c r="W162" s="239">
        <v>0</v>
      </c>
      <c r="X162" s="239">
        <v>0</v>
      </c>
      <c r="Y162" s="239">
        <v>0</v>
      </c>
      <c r="Z162" s="239">
        <v>0</v>
      </c>
    </row>
    <row r="163" spans="1:26" x14ac:dyDescent="0.3">
      <c r="A163" s="322" t="s">
        <v>578</v>
      </c>
      <c r="B163" s="204">
        <v>0</v>
      </c>
      <c r="C163" s="204">
        <v>0</v>
      </c>
      <c r="D163" s="204">
        <v>0</v>
      </c>
      <c r="E163" s="204">
        <v>0</v>
      </c>
      <c r="F163" s="204">
        <v>0</v>
      </c>
      <c r="G163" s="204">
        <v>0</v>
      </c>
      <c r="H163" s="204">
        <v>0</v>
      </c>
      <c r="I163" s="204">
        <v>0</v>
      </c>
      <c r="J163" s="204">
        <v>0</v>
      </c>
      <c r="K163" s="204">
        <v>0</v>
      </c>
      <c r="L163" s="204">
        <v>0</v>
      </c>
      <c r="M163" s="204">
        <v>0</v>
      </c>
      <c r="N163" s="204">
        <v>0</v>
      </c>
      <c r="O163" s="204">
        <v>0</v>
      </c>
      <c r="P163" s="204">
        <v>0</v>
      </c>
      <c r="Q163" s="204">
        <v>0</v>
      </c>
      <c r="R163" s="204">
        <v>0</v>
      </c>
      <c r="S163" s="239">
        <v>0</v>
      </c>
      <c r="T163" s="319" t="e">
        <v>#DIV/0!</v>
      </c>
      <c r="U163" s="239">
        <v>0</v>
      </c>
      <c r="V163" s="239">
        <v>0</v>
      </c>
      <c r="W163" s="239">
        <v>0</v>
      </c>
      <c r="X163" s="239">
        <v>0</v>
      </c>
      <c r="Y163" s="239">
        <v>0</v>
      </c>
      <c r="Z163" s="239">
        <v>0</v>
      </c>
    </row>
    <row r="164" spans="1:26" x14ac:dyDescent="0.3">
      <c r="A164" s="322" t="s">
        <v>579</v>
      </c>
      <c r="B164" s="204">
        <v>0</v>
      </c>
      <c r="C164" s="204">
        <v>0</v>
      </c>
      <c r="D164" s="204">
        <v>0</v>
      </c>
      <c r="E164" s="204">
        <v>0</v>
      </c>
      <c r="F164" s="204">
        <v>0</v>
      </c>
      <c r="G164" s="204">
        <v>0</v>
      </c>
      <c r="H164" s="204">
        <v>0</v>
      </c>
      <c r="I164" s="204">
        <v>0</v>
      </c>
      <c r="J164" s="204">
        <v>0</v>
      </c>
      <c r="K164" s="204">
        <v>0</v>
      </c>
      <c r="L164" s="204">
        <v>0</v>
      </c>
      <c r="M164" s="204">
        <v>0</v>
      </c>
      <c r="N164" s="204">
        <v>0</v>
      </c>
      <c r="O164" s="204">
        <v>0</v>
      </c>
      <c r="P164" s="204">
        <v>0</v>
      </c>
      <c r="Q164" s="204">
        <v>0</v>
      </c>
      <c r="R164" s="204">
        <v>0</v>
      </c>
      <c r="S164" s="239">
        <v>0</v>
      </c>
      <c r="T164" s="319" t="e">
        <v>#DIV/0!</v>
      </c>
      <c r="U164" s="239">
        <v>0</v>
      </c>
      <c r="V164" s="239">
        <v>0</v>
      </c>
      <c r="W164" s="239">
        <v>0</v>
      </c>
      <c r="X164" s="239">
        <v>0</v>
      </c>
      <c r="Y164" s="239">
        <v>0</v>
      </c>
      <c r="Z164" s="239">
        <v>0</v>
      </c>
    </row>
    <row r="165" spans="1:26" x14ac:dyDescent="0.3">
      <c r="A165" s="322" t="s">
        <v>580</v>
      </c>
      <c r="B165" s="204">
        <v>0</v>
      </c>
      <c r="C165" s="204">
        <v>0</v>
      </c>
      <c r="D165" s="204">
        <v>0</v>
      </c>
      <c r="E165" s="204">
        <v>0</v>
      </c>
      <c r="F165" s="204">
        <v>0</v>
      </c>
      <c r="G165" s="204">
        <v>0</v>
      </c>
      <c r="H165" s="204">
        <v>0</v>
      </c>
      <c r="I165" s="204">
        <v>0</v>
      </c>
      <c r="J165" s="204">
        <v>0</v>
      </c>
      <c r="K165" s="204">
        <v>0</v>
      </c>
      <c r="L165" s="204">
        <v>0</v>
      </c>
      <c r="M165" s="204">
        <v>0</v>
      </c>
      <c r="N165" s="204">
        <v>0</v>
      </c>
      <c r="O165" s="204">
        <v>0</v>
      </c>
      <c r="P165" s="204">
        <v>0</v>
      </c>
      <c r="Q165" s="204">
        <v>0</v>
      </c>
      <c r="R165" s="204">
        <v>0</v>
      </c>
      <c r="S165" s="239">
        <v>0</v>
      </c>
      <c r="T165" s="319" t="e">
        <v>#DIV/0!</v>
      </c>
      <c r="U165" s="239">
        <v>0</v>
      </c>
      <c r="V165" s="239">
        <v>0</v>
      </c>
      <c r="W165" s="239">
        <v>0</v>
      </c>
      <c r="X165" s="239">
        <v>0</v>
      </c>
      <c r="Y165" s="239">
        <v>0</v>
      </c>
      <c r="Z165" s="239">
        <v>0</v>
      </c>
    </row>
    <row r="166" spans="1:26" x14ac:dyDescent="0.3">
      <c r="A166" s="314" t="s">
        <v>581</v>
      </c>
      <c r="B166" s="315">
        <v>0</v>
      </c>
      <c r="C166" s="315">
        <v>0</v>
      </c>
      <c r="D166" s="315">
        <v>0</v>
      </c>
      <c r="E166" s="315">
        <v>0</v>
      </c>
      <c r="F166" s="315">
        <v>0</v>
      </c>
      <c r="G166" s="315">
        <v>0</v>
      </c>
      <c r="H166" s="315">
        <v>0</v>
      </c>
      <c r="I166" s="315">
        <v>0</v>
      </c>
      <c r="J166" s="315">
        <v>0</v>
      </c>
      <c r="K166" s="315">
        <v>0</v>
      </c>
      <c r="L166" s="315">
        <v>0</v>
      </c>
      <c r="M166" s="315">
        <v>0</v>
      </c>
      <c r="N166" s="315">
        <v>0</v>
      </c>
      <c r="O166" s="315">
        <v>0</v>
      </c>
      <c r="P166" s="315">
        <v>0</v>
      </c>
      <c r="Q166" s="315">
        <v>0</v>
      </c>
      <c r="R166" s="315">
        <v>0</v>
      </c>
      <c r="S166" s="316">
        <v>0</v>
      </c>
      <c r="T166" s="317" t="e">
        <v>#DIV/0!</v>
      </c>
      <c r="U166" s="316">
        <v>0</v>
      </c>
      <c r="V166" s="316">
        <v>0</v>
      </c>
      <c r="W166" s="316">
        <v>0</v>
      </c>
      <c r="X166" s="316">
        <v>0</v>
      </c>
      <c r="Y166" s="316">
        <v>0</v>
      </c>
      <c r="Z166" s="316">
        <v>0</v>
      </c>
    </row>
    <row r="167" spans="1:26" x14ac:dyDescent="0.3">
      <c r="A167" s="322" t="s">
        <v>582</v>
      </c>
      <c r="B167" s="204">
        <v>0</v>
      </c>
      <c r="C167" s="204">
        <v>0</v>
      </c>
      <c r="D167" s="204">
        <v>0</v>
      </c>
      <c r="E167" s="204">
        <v>0</v>
      </c>
      <c r="F167" s="204">
        <v>0</v>
      </c>
      <c r="G167" s="204">
        <v>0</v>
      </c>
      <c r="H167" s="204">
        <v>0</v>
      </c>
      <c r="I167" s="204">
        <v>0</v>
      </c>
      <c r="J167" s="204">
        <v>0</v>
      </c>
      <c r="K167" s="204">
        <v>0</v>
      </c>
      <c r="L167" s="204">
        <v>0</v>
      </c>
      <c r="M167" s="204">
        <v>0</v>
      </c>
      <c r="N167" s="204">
        <v>0</v>
      </c>
      <c r="O167" s="204">
        <v>0</v>
      </c>
      <c r="P167" s="204">
        <v>0</v>
      </c>
      <c r="Q167" s="204">
        <v>0</v>
      </c>
      <c r="R167" s="204">
        <v>0</v>
      </c>
      <c r="S167" s="239">
        <v>0</v>
      </c>
      <c r="T167" s="319" t="e">
        <v>#DIV/0!</v>
      </c>
      <c r="U167" s="239">
        <v>0</v>
      </c>
      <c r="V167" s="239">
        <v>0</v>
      </c>
      <c r="W167" s="239">
        <v>0</v>
      </c>
      <c r="X167" s="239">
        <v>0</v>
      </c>
      <c r="Y167" s="239">
        <v>0</v>
      </c>
      <c r="Z167" s="239">
        <v>0</v>
      </c>
    </row>
    <row r="168" spans="1:26" x14ac:dyDescent="0.3">
      <c r="A168" s="322" t="s">
        <v>583</v>
      </c>
      <c r="B168" s="204">
        <v>0</v>
      </c>
      <c r="C168" s="204">
        <v>0</v>
      </c>
      <c r="D168" s="204">
        <v>0</v>
      </c>
      <c r="E168" s="204">
        <v>0</v>
      </c>
      <c r="F168" s="204">
        <v>0</v>
      </c>
      <c r="G168" s="204">
        <v>0</v>
      </c>
      <c r="H168" s="204">
        <v>0</v>
      </c>
      <c r="I168" s="204">
        <v>0</v>
      </c>
      <c r="J168" s="204">
        <v>0</v>
      </c>
      <c r="K168" s="204">
        <v>0</v>
      </c>
      <c r="L168" s="204">
        <v>0</v>
      </c>
      <c r="M168" s="204">
        <v>0</v>
      </c>
      <c r="N168" s="204">
        <v>0</v>
      </c>
      <c r="O168" s="204">
        <v>0</v>
      </c>
      <c r="P168" s="204">
        <v>0</v>
      </c>
      <c r="Q168" s="204">
        <v>0</v>
      </c>
      <c r="R168" s="204">
        <v>0</v>
      </c>
      <c r="S168" s="239">
        <v>0</v>
      </c>
      <c r="T168" s="319" t="e">
        <v>#DIV/0!</v>
      </c>
      <c r="U168" s="239">
        <v>0</v>
      </c>
      <c r="V168" s="239">
        <v>0</v>
      </c>
      <c r="W168" s="239">
        <v>0</v>
      </c>
      <c r="X168" s="239">
        <v>0</v>
      </c>
      <c r="Y168" s="239">
        <v>0</v>
      </c>
      <c r="Z168" s="239">
        <v>0</v>
      </c>
    </row>
    <row r="169" spans="1:26" x14ac:dyDescent="0.3">
      <c r="A169" s="322" t="s">
        <v>584</v>
      </c>
      <c r="B169" s="204">
        <v>0</v>
      </c>
      <c r="C169" s="204">
        <v>0</v>
      </c>
      <c r="D169" s="204">
        <v>0</v>
      </c>
      <c r="E169" s="204">
        <v>0</v>
      </c>
      <c r="F169" s="204">
        <v>0</v>
      </c>
      <c r="G169" s="204">
        <v>0</v>
      </c>
      <c r="H169" s="204">
        <v>0</v>
      </c>
      <c r="I169" s="204">
        <v>0</v>
      </c>
      <c r="J169" s="204">
        <v>0</v>
      </c>
      <c r="K169" s="204">
        <v>0</v>
      </c>
      <c r="L169" s="204">
        <v>0</v>
      </c>
      <c r="M169" s="204">
        <v>0</v>
      </c>
      <c r="N169" s="204">
        <v>0</v>
      </c>
      <c r="O169" s="204">
        <v>0</v>
      </c>
      <c r="P169" s="204">
        <v>0</v>
      </c>
      <c r="Q169" s="204">
        <v>0</v>
      </c>
      <c r="R169" s="204">
        <v>0</v>
      </c>
      <c r="S169" s="239">
        <v>0</v>
      </c>
      <c r="T169" s="319" t="e">
        <v>#DIV/0!</v>
      </c>
      <c r="U169" s="239">
        <v>0</v>
      </c>
      <c r="V169" s="239">
        <v>0</v>
      </c>
      <c r="W169" s="239">
        <v>0</v>
      </c>
      <c r="X169" s="239">
        <v>0</v>
      </c>
      <c r="Y169" s="239">
        <v>0</v>
      </c>
      <c r="Z169" s="239">
        <v>0</v>
      </c>
    </row>
    <row r="170" spans="1:26" x14ac:dyDescent="0.3">
      <c r="A170" s="308" t="s">
        <v>585</v>
      </c>
      <c r="B170" s="309">
        <v>0</v>
      </c>
      <c r="C170" s="309">
        <v>0</v>
      </c>
      <c r="D170" s="309">
        <v>0</v>
      </c>
      <c r="E170" s="309">
        <v>0</v>
      </c>
      <c r="F170" s="309">
        <v>0</v>
      </c>
      <c r="G170" s="309">
        <v>0</v>
      </c>
      <c r="H170" s="309">
        <v>0</v>
      </c>
      <c r="I170" s="309">
        <v>0</v>
      </c>
      <c r="J170" s="309">
        <v>0</v>
      </c>
      <c r="K170" s="309">
        <v>0</v>
      </c>
      <c r="L170" s="309">
        <v>0</v>
      </c>
      <c r="M170" s="309">
        <v>0</v>
      </c>
      <c r="N170" s="309">
        <v>0</v>
      </c>
      <c r="O170" s="309">
        <v>0</v>
      </c>
      <c r="P170" s="309">
        <v>0</v>
      </c>
      <c r="Q170" s="309">
        <v>0</v>
      </c>
      <c r="R170" s="309">
        <v>0</v>
      </c>
      <c r="S170" s="310">
        <v>0</v>
      </c>
      <c r="T170" s="311" t="e">
        <v>#DIV/0!</v>
      </c>
      <c r="U170" s="310">
        <v>0</v>
      </c>
      <c r="V170" s="310">
        <v>0</v>
      </c>
      <c r="W170" s="310">
        <v>0</v>
      </c>
      <c r="X170" s="310">
        <v>0</v>
      </c>
      <c r="Y170" s="310">
        <v>0</v>
      </c>
      <c r="Z170" s="310">
        <v>0</v>
      </c>
    </row>
    <row r="171" spans="1:26" x14ac:dyDescent="0.3">
      <c r="A171" s="314" t="s">
        <v>586</v>
      </c>
      <c r="B171" s="315">
        <v>0</v>
      </c>
      <c r="C171" s="315">
        <v>0</v>
      </c>
      <c r="D171" s="315">
        <v>0</v>
      </c>
      <c r="E171" s="315">
        <v>0</v>
      </c>
      <c r="F171" s="315">
        <v>0</v>
      </c>
      <c r="G171" s="315">
        <v>0</v>
      </c>
      <c r="H171" s="315">
        <v>0</v>
      </c>
      <c r="I171" s="315">
        <v>0</v>
      </c>
      <c r="J171" s="315">
        <v>0</v>
      </c>
      <c r="K171" s="315">
        <v>0</v>
      </c>
      <c r="L171" s="315">
        <v>0</v>
      </c>
      <c r="M171" s="315">
        <v>0</v>
      </c>
      <c r="N171" s="315">
        <v>0</v>
      </c>
      <c r="O171" s="315">
        <v>0</v>
      </c>
      <c r="P171" s="315">
        <v>0</v>
      </c>
      <c r="Q171" s="315">
        <v>0</v>
      </c>
      <c r="R171" s="315">
        <v>0</v>
      </c>
      <c r="S171" s="316">
        <v>0</v>
      </c>
      <c r="T171" s="317" t="e">
        <v>#DIV/0!</v>
      </c>
      <c r="U171" s="316">
        <v>0</v>
      </c>
      <c r="V171" s="316">
        <v>0</v>
      </c>
      <c r="W171" s="316">
        <v>0</v>
      </c>
      <c r="X171" s="316">
        <v>0</v>
      </c>
      <c r="Y171" s="316">
        <v>0</v>
      </c>
      <c r="Z171" s="316">
        <v>0</v>
      </c>
    </row>
    <row r="172" spans="1:26" x14ac:dyDescent="0.3">
      <c r="A172" s="322" t="s">
        <v>587</v>
      </c>
      <c r="B172" s="323">
        <v>0</v>
      </c>
      <c r="C172" s="323">
        <v>0</v>
      </c>
      <c r="D172" s="323">
        <v>0</v>
      </c>
      <c r="E172" s="323">
        <v>0</v>
      </c>
      <c r="F172" s="323">
        <v>0</v>
      </c>
      <c r="G172" s="323">
        <v>0</v>
      </c>
      <c r="H172" s="323">
        <v>0</v>
      </c>
      <c r="I172" s="323">
        <v>0</v>
      </c>
      <c r="J172" s="323">
        <v>0</v>
      </c>
      <c r="K172" s="323">
        <v>0</v>
      </c>
      <c r="L172" s="323">
        <v>0</v>
      </c>
      <c r="M172" s="323">
        <v>0</v>
      </c>
      <c r="N172" s="323">
        <v>0</v>
      </c>
      <c r="O172" s="323">
        <v>0</v>
      </c>
      <c r="P172" s="323">
        <v>0</v>
      </c>
      <c r="Q172" s="323">
        <v>0</v>
      </c>
      <c r="R172" s="323">
        <v>0</v>
      </c>
      <c r="S172" s="239">
        <v>0</v>
      </c>
      <c r="T172" s="319" t="e">
        <v>#DIV/0!</v>
      </c>
      <c r="U172" s="239">
        <v>0</v>
      </c>
      <c r="V172" s="239">
        <v>0</v>
      </c>
      <c r="W172" s="239">
        <v>0</v>
      </c>
      <c r="X172" s="239">
        <v>0</v>
      </c>
      <c r="Y172" s="239">
        <v>0</v>
      </c>
      <c r="Z172" s="239">
        <v>0</v>
      </c>
    </row>
    <row r="173" spans="1:26" x14ac:dyDescent="0.3">
      <c r="A173" s="324" t="s">
        <v>588</v>
      </c>
      <c r="B173" s="204">
        <v>0</v>
      </c>
      <c r="C173" s="204">
        <v>0</v>
      </c>
      <c r="D173" s="204">
        <v>0</v>
      </c>
      <c r="E173" s="204">
        <v>0</v>
      </c>
      <c r="F173" s="204">
        <v>0</v>
      </c>
      <c r="G173" s="204">
        <v>0</v>
      </c>
      <c r="H173" s="204">
        <v>0</v>
      </c>
      <c r="I173" s="204">
        <v>0</v>
      </c>
      <c r="J173" s="204">
        <v>0</v>
      </c>
      <c r="K173" s="204">
        <v>0</v>
      </c>
      <c r="L173" s="204">
        <v>0</v>
      </c>
      <c r="M173" s="204">
        <v>0</v>
      </c>
      <c r="N173" s="204">
        <v>0</v>
      </c>
      <c r="O173" s="204">
        <v>0</v>
      </c>
      <c r="P173" s="204">
        <v>0</v>
      </c>
      <c r="Q173" s="204">
        <v>0</v>
      </c>
      <c r="R173" s="204">
        <v>0</v>
      </c>
      <c r="S173" s="239">
        <v>0</v>
      </c>
      <c r="T173" s="319" t="e">
        <v>#DIV/0!</v>
      </c>
      <c r="U173" s="239">
        <v>0</v>
      </c>
      <c r="V173" s="239">
        <v>0</v>
      </c>
      <c r="W173" s="239">
        <v>0</v>
      </c>
      <c r="X173" s="239">
        <v>0</v>
      </c>
      <c r="Y173" s="239">
        <v>0</v>
      </c>
      <c r="Z173" s="239">
        <v>0</v>
      </c>
    </row>
    <row r="174" spans="1:26" x14ac:dyDescent="0.3">
      <c r="A174" s="324" t="s">
        <v>589</v>
      </c>
      <c r="B174" s="204">
        <v>0</v>
      </c>
      <c r="C174" s="204">
        <v>0</v>
      </c>
      <c r="D174" s="204">
        <v>0</v>
      </c>
      <c r="E174" s="204">
        <v>0</v>
      </c>
      <c r="F174" s="204">
        <v>0</v>
      </c>
      <c r="G174" s="204">
        <v>0</v>
      </c>
      <c r="H174" s="204">
        <v>0</v>
      </c>
      <c r="I174" s="204">
        <v>0</v>
      </c>
      <c r="J174" s="204">
        <v>0</v>
      </c>
      <c r="K174" s="204">
        <v>0</v>
      </c>
      <c r="L174" s="204">
        <v>0</v>
      </c>
      <c r="M174" s="204">
        <v>0</v>
      </c>
      <c r="N174" s="204">
        <v>0</v>
      </c>
      <c r="O174" s="204">
        <v>0</v>
      </c>
      <c r="P174" s="204">
        <v>0</v>
      </c>
      <c r="Q174" s="204">
        <v>0</v>
      </c>
      <c r="R174" s="204">
        <v>0</v>
      </c>
      <c r="S174" s="239">
        <v>0</v>
      </c>
      <c r="T174" s="319" t="e">
        <v>#DIV/0!</v>
      </c>
      <c r="U174" s="239">
        <v>0</v>
      </c>
      <c r="V174" s="239">
        <v>0</v>
      </c>
      <c r="W174" s="239">
        <v>0</v>
      </c>
      <c r="X174" s="239">
        <v>0</v>
      </c>
      <c r="Y174" s="239">
        <v>0</v>
      </c>
      <c r="Z174" s="239">
        <v>0</v>
      </c>
    </row>
    <row r="175" spans="1:26" x14ac:dyDescent="0.3">
      <c r="A175" s="322" t="s">
        <v>590</v>
      </c>
      <c r="B175" s="204">
        <v>0</v>
      </c>
      <c r="C175" s="204">
        <v>0</v>
      </c>
      <c r="D175" s="204">
        <v>0</v>
      </c>
      <c r="E175" s="204">
        <v>0</v>
      </c>
      <c r="F175" s="204">
        <v>0</v>
      </c>
      <c r="G175" s="204">
        <v>0</v>
      </c>
      <c r="H175" s="204">
        <v>0</v>
      </c>
      <c r="I175" s="204">
        <v>0</v>
      </c>
      <c r="J175" s="204">
        <v>0</v>
      </c>
      <c r="K175" s="204">
        <v>0</v>
      </c>
      <c r="L175" s="204">
        <v>0</v>
      </c>
      <c r="M175" s="204">
        <v>0</v>
      </c>
      <c r="N175" s="204">
        <v>0</v>
      </c>
      <c r="O175" s="204">
        <v>0</v>
      </c>
      <c r="P175" s="204">
        <v>0</v>
      </c>
      <c r="Q175" s="204">
        <v>0</v>
      </c>
      <c r="R175" s="204">
        <v>0</v>
      </c>
      <c r="S175" s="239">
        <v>0</v>
      </c>
      <c r="T175" s="319" t="e">
        <v>#DIV/0!</v>
      </c>
      <c r="U175" s="239">
        <v>0</v>
      </c>
      <c r="V175" s="239">
        <v>0</v>
      </c>
      <c r="W175" s="239">
        <v>0</v>
      </c>
      <c r="X175" s="239">
        <v>0</v>
      </c>
      <c r="Y175" s="239">
        <v>0</v>
      </c>
      <c r="Z175" s="239">
        <v>0</v>
      </c>
    </row>
    <row r="176" spans="1:26" x14ac:dyDescent="0.3">
      <c r="A176" s="322" t="s">
        <v>591</v>
      </c>
      <c r="B176" s="204">
        <v>0</v>
      </c>
      <c r="C176" s="204">
        <v>0</v>
      </c>
      <c r="D176" s="204">
        <v>0</v>
      </c>
      <c r="E176" s="204">
        <v>0</v>
      </c>
      <c r="F176" s="204">
        <v>0</v>
      </c>
      <c r="G176" s="204">
        <v>0</v>
      </c>
      <c r="H176" s="204">
        <v>0</v>
      </c>
      <c r="I176" s="204">
        <v>0</v>
      </c>
      <c r="J176" s="204">
        <v>0</v>
      </c>
      <c r="K176" s="204">
        <v>0</v>
      </c>
      <c r="L176" s="204">
        <v>0</v>
      </c>
      <c r="M176" s="204">
        <v>0</v>
      </c>
      <c r="N176" s="204">
        <v>0</v>
      </c>
      <c r="O176" s="204">
        <v>0</v>
      </c>
      <c r="P176" s="204">
        <v>0</v>
      </c>
      <c r="Q176" s="204">
        <v>0</v>
      </c>
      <c r="R176" s="204">
        <v>0</v>
      </c>
      <c r="S176" s="239">
        <v>0</v>
      </c>
      <c r="T176" s="319" t="e">
        <v>#DIV/0!</v>
      </c>
      <c r="U176" s="239">
        <v>0</v>
      </c>
      <c r="V176" s="239">
        <v>0</v>
      </c>
      <c r="W176" s="239">
        <v>0</v>
      </c>
      <c r="X176" s="239">
        <v>0</v>
      </c>
      <c r="Y176" s="239">
        <v>0</v>
      </c>
      <c r="Z176" s="239">
        <v>0</v>
      </c>
    </row>
    <row r="177" spans="1:26" x14ac:dyDescent="0.3">
      <c r="A177" s="322" t="s">
        <v>592</v>
      </c>
      <c r="B177" s="204">
        <v>0</v>
      </c>
      <c r="C177" s="204">
        <v>0</v>
      </c>
      <c r="D177" s="204">
        <v>0</v>
      </c>
      <c r="E177" s="204">
        <v>0</v>
      </c>
      <c r="F177" s="204">
        <v>0</v>
      </c>
      <c r="G177" s="204">
        <v>0</v>
      </c>
      <c r="H177" s="204">
        <v>0</v>
      </c>
      <c r="I177" s="204">
        <v>0</v>
      </c>
      <c r="J177" s="204">
        <v>0</v>
      </c>
      <c r="K177" s="204">
        <v>0</v>
      </c>
      <c r="L177" s="204">
        <v>0</v>
      </c>
      <c r="M177" s="204">
        <v>0</v>
      </c>
      <c r="N177" s="204">
        <v>0</v>
      </c>
      <c r="O177" s="204">
        <v>0</v>
      </c>
      <c r="P177" s="204">
        <v>0</v>
      </c>
      <c r="Q177" s="204">
        <v>0</v>
      </c>
      <c r="R177" s="204">
        <v>0</v>
      </c>
      <c r="S177" s="239">
        <v>0</v>
      </c>
      <c r="T177" s="319" t="e">
        <v>#DIV/0!</v>
      </c>
      <c r="U177" s="239">
        <v>0</v>
      </c>
      <c r="V177" s="239">
        <v>0</v>
      </c>
      <c r="W177" s="239">
        <v>0</v>
      </c>
      <c r="X177" s="239">
        <v>0</v>
      </c>
      <c r="Y177" s="239">
        <v>0</v>
      </c>
      <c r="Z177" s="239">
        <v>0</v>
      </c>
    </row>
    <row r="178" spans="1:26" x14ac:dyDescent="0.3">
      <c r="A178" s="314" t="s">
        <v>593</v>
      </c>
      <c r="B178" s="315">
        <v>0</v>
      </c>
      <c r="C178" s="315">
        <v>0</v>
      </c>
      <c r="D178" s="315">
        <v>0</v>
      </c>
      <c r="E178" s="315">
        <v>0</v>
      </c>
      <c r="F178" s="315">
        <v>0</v>
      </c>
      <c r="G178" s="315">
        <v>0</v>
      </c>
      <c r="H178" s="315">
        <v>0</v>
      </c>
      <c r="I178" s="315">
        <v>0</v>
      </c>
      <c r="J178" s="315">
        <v>0</v>
      </c>
      <c r="K178" s="315">
        <v>0</v>
      </c>
      <c r="L178" s="315">
        <v>0</v>
      </c>
      <c r="M178" s="315">
        <v>0</v>
      </c>
      <c r="N178" s="315">
        <v>0</v>
      </c>
      <c r="O178" s="315">
        <v>0</v>
      </c>
      <c r="P178" s="315">
        <v>0</v>
      </c>
      <c r="Q178" s="315">
        <v>0</v>
      </c>
      <c r="R178" s="315">
        <v>0</v>
      </c>
      <c r="S178" s="316">
        <v>0</v>
      </c>
      <c r="T178" s="317" t="e">
        <v>#DIV/0!</v>
      </c>
      <c r="U178" s="316">
        <v>0</v>
      </c>
      <c r="V178" s="316">
        <v>0</v>
      </c>
      <c r="W178" s="316">
        <v>0</v>
      </c>
      <c r="X178" s="316">
        <v>0</v>
      </c>
      <c r="Y178" s="316">
        <v>0</v>
      </c>
      <c r="Z178" s="316">
        <v>0</v>
      </c>
    </row>
    <row r="179" spans="1:26" x14ac:dyDescent="0.3">
      <c r="A179" s="322" t="s">
        <v>594</v>
      </c>
      <c r="B179" s="204">
        <v>0</v>
      </c>
      <c r="C179" s="204">
        <v>0</v>
      </c>
      <c r="D179" s="204">
        <v>0</v>
      </c>
      <c r="E179" s="204">
        <v>0</v>
      </c>
      <c r="F179" s="204">
        <v>0</v>
      </c>
      <c r="G179" s="204">
        <v>0</v>
      </c>
      <c r="H179" s="204">
        <v>0</v>
      </c>
      <c r="I179" s="204">
        <v>0</v>
      </c>
      <c r="J179" s="204">
        <v>0</v>
      </c>
      <c r="K179" s="204">
        <v>0</v>
      </c>
      <c r="L179" s="204">
        <v>0</v>
      </c>
      <c r="M179" s="204">
        <v>0</v>
      </c>
      <c r="N179" s="204">
        <v>0</v>
      </c>
      <c r="O179" s="204">
        <v>0</v>
      </c>
      <c r="P179" s="204">
        <v>0</v>
      </c>
      <c r="Q179" s="204">
        <v>0</v>
      </c>
      <c r="R179" s="204">
        <v>0</v>
      </c>
      <c r="S179" s="239">
        <v>0</v>
      </c>
      <c r="T179" s="319" t="e">
        <v>#DIV/0!</v>
      </c>
      <c r="U179" s="239">
        <v>0</v>
      </c>
      <c r="V179" s="239">
        <v>0</v>
      </c>
      <c r="W179" s="239">
        <v>0</v>
      </c>
      <c r="X179" s="239">
        <v>0</v>
      </c>
      <c r="Y179" s="239">
        <v>0</v>
      </c>
      <c r="Z179" s="239">
        <v>0</v>
      </c>
    </row>
    <row r="180" spans="1:26" x14ac:dyDescent="0.3">
      <c r="A180" s="322" t="s">
        <v>595</v>
      </c>
      <c r="B180" s="204">
        <v>0</v>
      </c>
      <c r="C180" s="204">
        <v>0</v>
      </c>
      <c r="D180" s="204">
        <v>0</v>
      </c>
      <c r="E180" s="204">
        <v>0</v>
      </c>
      <c r="F180" s="204">
        <v>0</v>
      </c>
      <c r="G180" s="204">
        <v>0</v>
      </c>
      <c r="H180" s="204">
        <v>0</v>
      </c>
      <c r="I180" s="204">
        <v>0</v>
      </c>
      <c r="J180" s="204">
        <v>0</v>
      </c>
      <c r="K180" s="204">
        <v>0</v>
      </c>
      <c r="L180" s="204">
        <v>0</v>
      </c>
      <c r="M180" s="204">
        <v>0</v>
      </c>
      <c r="N180" s="204">
        <v>0</v>
      </c>
      <c r="O180" s="204">
        <v>0</v>
      </c>
      <c r="P180" s="204">
        <v>0</v>
      </c>
      <c r="Q180" s="204">
        <v>0</v>
      </c>
      <c r="R180" s="204">
        <v>0</v>
      </c>
      <c r="S180" s="239">
        <v>0</v>
      </c>
      <c r="T180" s="319" t="e">
        <v>#DIV/0!</v>
      </c>
      <c r="U180" s="239">
        <v>0</v>
      </c>
      <c r="V180" s="239">
        <v>0</v>
      </c>
      <c r="W180" s="239">
        <v>0</v>
      </c>
      <c r="X180" s="239">
        <v>0</v>
      </c>
      <c r="Y180" s="239">
        <v>0</v>
      </c>
      <c r="Z180" s="239">
        <v>0</v>
      </c>
    </row>
    <row r="181" spans="1:26" x14ac:dyDescent="0.3">
      <c r="A181" s="322" t="s">
        <v>596</v>
      </c>
      <c r="B181" s="204">
        <v>0</v>
      </c>
      <c r="C181" s="204">
        <v>0</v>
      </c>
      <c r="D181" s="204">
        <v>0</v>
      </c>
      <c r="E181" s="204">
        <v>0</v>
      </c>
      <c r="F181" s="204">
        <v>0</v>
      </c>
      <c r="G181" s="204">
        <v>0</v>
      </c>
      <c r="H181" s="204">
        <v>0</v>
      </c>
      <c r="I181" s="204">
        <v>0</v>
      </c>
      <c r="J181" s="204">
        <v>0</v>
      </c>
      <c r="K181" s="204">
        <v>0</v>
      </c>
      <c r="L181" s="204">
        <v>0</v>
      </c>
      <c r="M181" s="204">
        <v>0</v>
      </c>
      <c r="N181" s="204">
        <v>0</v>
      </c>
      <c r="O181" s="204">
        <v>0</v>
      </c>
      <c r="P181" s="204">
        <v>0</v>
      </c>
      <c r="Q181" s="204">
        <v>0</v>
      </c>
      <c r="R181" s="204">
        <v>0</v>
      </c>
      <c r="S181" s="239">
        <v>0</v>
      </c>
      <c r="T181" s="319" t="e">
        <v>#DIV/0!</v>
      </c>
      <c r="U181" s="239">
        <v>0</v>
      </c>
      <c r="V181" s="239">
        <v>0</v>
      </c>
      <c r="W181" s="239">
        <v>0</v>
      </c>
      <c r="X181" s="239">
        <v>0</v>
      </c>
      <c r="Y181" s="239">
        <v>0</v>
      </c>
      <c r="Z181" s="239">
        <v>0</v>
      </c>
    </row>
    <row r="182" spans="1:26" x14ac:dyDescent="0.3">
      <c r="A182" s="314" t="s">
        <v>597</v>
      </c>
      <c r="B182" s="315">
        <v>0</v>
      </c>
      <c r="C182" s="315">
        <v>0</v>
      </c>
      <c r="D182" s="315">
        <v>0</v>
      </c>
      <c r="E182" s="315">
        <v>0</v>
      </c>
      <c r="F182" s="315">
        <v>0</v>
      </c>
      <c r="G182" s="315">
        <v>0</v>
      </c>
      <c r="H182" s="315">
        <v>0</v>
      </c>
      <c r="I182" s="315">
        <v>0</v>
      </c>
      <c r="J182" s="315">
        <v>0</v>
      </c>
      <c r="K182" s="315">
        <v>0</v>
      </c>
      <c r="L182" s="315">
        <v>0</v>
      </c>
      <c r="M182" s="315">
        <v>0</v>
      </c>
      <c r="N182" s="315">
        <v>0</v>
      </c>
      <c r="O182" s="315">
        <v>0</v>
      </c>
      <c r="P182" s="315">
        <v>0</v>
      </c>
      <c r="Q182" s="315">
        <v>0</v>
      </c>
      <c r="R182" s="315">
        <v>0</v>
      </c>
      <c r="S182" s="316">
        <v>0</v>
      </c>
      <c r="T182" s="317" t="e">
        <v>#DIV/0!</v>
      </c>
      <c r="U182" s="316">
        <v>0</v>
      </c>
      <c r="V182" s="316">
        <v>0</v>
      </c>
      <c r="W182" s="316">
        <v>0</v>
      </c>
      <c r="X182" s="316">
        <v>0</v>
      </c>
      <c r="Y182" s="316">
        <v>0</v>
      </c>
      <c r="Z182" s="316">
        <v>0</v>
      </c>
    </row>
    <row r="183" spans="1:26" x14ac:dyDescent="0.3">
      <c r="A183" s="322" t="s">
        <v>598</v>
      </c>
      <c r="B183" s="204">
        <v>0</v>
      </c>
      <c r="C183" s="204">
        <v>0</v>
      </c>
      <c r="D183" s="204">
        <v>0</v>
      </c>
      <c r="E183" s="204">
        <v>0</v>
      </c>
      <c r="F183" s="204">
        <v>0</v>
      </c>
      <c r="G183" s="204">
        <v>0</v>
      </c>
      <c r="H183" s="204">
        <v>0</v>
      </c>
      <c r="I183" s="204">
        <v>0</v>
      </c>
      <c r="J183" s="204">
        <v>0</v>
      </c>
      <c r="K183" s="204">
        <v>0</v>
      </c>
      <c r="L183" s="204">
        <v>0</v>
      </c>
      <c r="M183" s="204">
        <v>0</v>
      </c>
      <c r="N183" s="204">
        <v>0</v>
      </c>
      <c r="O183" s="204">
        <v>0</v>
      </c>
      <c r="P183" s="204">
        <v>0</v>
      </c>
      <c r="Q183" s="204">
        <v>0</v>
      </c>
      <c r="R183" s="204">
        <v>0</v>
      </c>
      <c r="S183" s="239">
        <v>0</v>
      </c>
      <c r="T183" s="319" t="e">
        <v>#DIV/0!</v>
      </c>
      <c r="U183" s="239">
        <v>0</v>
      </c>
      <c r="V183" s="239">
        <v>0</v>
      </c>
      <c r="W183" s="239">
        <v>0</v>
      </c>
      <c r="X183" s="239">
        <v>0</v>
      </c>
      <c r="Y183" s="239">
        <v>0</v>
      </c>
      <c r="Z183" s="239">
        <v>0</v>
      </c>
    </row>
    <row r="184" spans="1:26" x14ac:dyDescent="0.3">
      <c r="A184" s="322" t="s">
        <v>599</v>
      </c>
      <c r="B184" s="204">
        <v>0</v>
      </c>
      <c r="C184" s="204">
        <v>0</v>
      </c>
      <c r="D184" s="204">
        <v>0</v>
      </c>
      <c r="E184" s="204">
        <v>0</v>
      </c>
      <c r="F184" s="204">
        <v>0</v>
      </c>
      <c r="G184" s="204">
        <v>0</v>
      </c>
      <c r="H184" s="204">
        <v>0</v>
      </c>
      <c r="I184" s="204">
        <v>0</v>
      </c>
      <c r="J184" s="204">
        <v>0</v>
      </c>
      <c r="K184" s="204">
        <v>0</v>
      </c>
      <c r="L184" s="204">
        <v>0</v>
      </c>
      <c r="M184" s="204">
        <v>0</v>
      </c>
      <c r="N184" s="204">
        <v>0</v>
      </c>
      <c r="O184" s="204">
        <v>0</v>
      </c>
      <c r="P184" s="204">
        <v>0</v>
      </c>
      <c r="Q184" s="204">
        <v>0</v>
      </c>
      <c r="R184" s="204">
        <v>0</v>
      </c>
      <c r="S184" s="239">
        <v>0</v>
      </c>
      <c r="T184" s="319" t="e">
        <v>#DIV/0!</v>
      </c>
      <c r="U184" s="239">
        <v>0</v>
      </c>
      <c r="V184" s="239">
        <v>0</v>
      </c>
      <c r="W184" s="239">
        <v>0</v>
      </c>
      <c r="X184" s="239">
        <v>0</v>
      </c>
      <c r="Y184" s="239">
        <v>0</v>
      </c>
      <c r="Z184" s="239">
        <v>0</v>
      </c>
    </row>
    <row r="185" spans="1:26" x14ac:dyDescent="0.3">
      <c r="A185" s="322" t="s">
        <v>600</v>
      </c>
      <c r="B185" s="204">
        <v>0</v>
      </c>
      <c r="C185" s="204">
        <v>0</v>
      </c>
      <c r="D185" s="204">
        <v>0</v>
      </c>
      <c r="E185" s="204">
        <v>0</v>
      </c>
      <c r="F185" s="204">
        <v>0</v>
      </c>
      <c r="G185" s="204">
        <v>0</v>
      </c>
      <c r="H185" s="204">
        <v>0</v>
      </c>
      <c r="I185" s="204">
        <v>0</v>
      </c>
      <c r="J185" s="204">
        <v>0</v>
      </c>
      <c r="K185" s="204">
        <v>0</v>
      </c>
      <c r="L185" s="204">
        <v>0</v>
      </c>
      <c r="M185" s="204">
        <v>0</v>
      </c>
      <c r="N185" s="204">
        <v>0</v>
      </c>
      <c r="O185" s="204">
        <v>0</v>
      </c>
      <c r="P185" s="204">
        <v>0</v>
      </c>
      <c r="Q185" s="204">
        <v>0</v>
      </c>
      <c r="R185" s="204">
        <v>0</v>
      </c>
      <c r="S185" s="239">
        <v>0</v>
      </c>
      <c r="T185" s="319" t="e">
        <v>#DIV/0!</v>
      </c>
      <c r="U185" s="239">
        <v>0</v>
      </c>
      <c r="V185" s="239">
        <v>0</v>
      </c>
      <c r="W185" s="239">
        <v>0</v>
      </c>
      <c r="X185" s="239">
        <v>0</v>
      </c>
      <c r="Y185" s="239">
        <v>0</v>
      </c>
      <c r="Z185" s="239">
        <v>0</v>
      </c>
    </row>
    <row r="186" spans="1:26" x14ac:dyDescent="0.3">
      <c r="A186" s="322" t="s">
        <v>601</v>
      </c>
      <c r="B186" s="204">
        <v>0</v>
      </c>
      <c r="C186" s="204">
        <v>0</v>
      </c>
      <c r="D186" s="204">
        <v>0</v>
      </c>
      <c r="E186" s="204">
        <v>0</v>
      </c>
      <c r="F186" s="204">
        <v>0</v>
      </c>
      <c r="G186" s="204">
        <v>0</v>
      </c>
      <c r="H186" s="204">
        <v>0</v>
      </c>
      <c r="I186" s="204">
        <v>0</v>
      </c>
      <c r="J186" s="204">
        <v>0</v>
      </c>
      <c r="K186" s="204">
        <v>0</v>
      </c>
      <c r="L186" s="204">
        <v>0</v>
      </c>
      <c r="M186" s="204">
        <v>0</v>
      </c>
      <c r="N186" s="204">
        <v>0</v>
      </c>
      <c r="O186" s="204">
        <v>0</v>
      </c>
      <c r="P186" s="204">
        <v>0</v>
      </c>
      <c r="Q186" s="204">
        <v>0</v>
      </c>
      <c r="R186" s="204">
        <v>0</v>
      </c>
      <c r="S186" s="239">
        <v>0</v>
      </c>
      <c r="T186" s="319" t="e">
        <v>#DIV/0!</v>
      </c>
      <c r="U186" s="239">
        <v>0</v>
      </c>
      <c r="V186" s="239">
        <v>0</v>
      </c>
      <c r="W186" s="239">
        <v>0</v>
      </c>
      <c r="X186" s="239">
        <v>0</v>
      </c>
      <c r="Y186" s="239">
        <v>0</v>
      </c>
      <c r="Z186" s="239">
        <v>0</v>
      </c>
    </row>
    <row r="187" spans="1:26" x14ac:dyDescent="0.3">
      <c r="A187" s="322" t="s">
        <v>602</v>
      </c>
      <c r="B187" s="204">
        <v>0</v>
      </c>
      <c r="C187" s="204">
        <v>0</v>
      </c>
      <c r="D187" s="204">
        <v>0</v>
      </c>
      <c r="E187" s="204">
        <v>0</v>
      </c>
      <c r="F187" s="204">
        <v>0</v>
      </c>
      <c r="G187" s="204">
        <v>0</v>
      </c>
      <c r="H187" s="204">
        <v>0</v>
      </c>
      <c r="I187" s="204">
        <v>0</v>
      </c>
      <c r="J187" s="204">
        <v>0</v>
      </c>
      <c r="K187" s="204">
        <v>0</v>
      </c>
      <c r="L187" s="204">
        <v>0</v>
      </c>
      <c r="M187" s="204">
        <v>0</v>
      </c>
      <c r="N187" s="204">
        <v>0</v>
      </c>
      <c r="O187" s="204">
        <v>0</v>
      </c>
      <c r="P187" s="204">
        <v>0</v>
      </c>
      <c r="Q187" s="204">
        <v>0</v>
      </c>
      <c r="R187" s="204">
        <v>0</v>
      </c>
      <c r="S187" s="239">
        <v>0</v>
      </c>
      <c r="T187" s="319" t="e">
        <v>#DIV/0!</v>
      </c>
      <c r="U187" s="239">
        <v>0</v>
      </c>
      <c r="V187" s="239">
        <v>0</v>
      </c>
      <c r="W187" s="239">
        <v>0</v>
      </c>
      <c r="X187" s="239">
        <v>0</v>
      </c>
      <c r="Y187" s="239">
        <v>0</v>
      </c>
      <c r="Z187" s="239">
        <v>0</v>
      </c>
    </row>
    <row r="188" spans="1:26" x14ac:dyDescent="0.3">
      <c r="A188" s="322" t="s">
        <v>603</v>
      </c>
      <c r="B188" s="204">
        <v>0</v>
      </c>
      <c r="C188" s="204">
        <v>0</v>
      </c>
      <c r="D188" s="204">
        <v>0</v>
      </c>
      <c r="E188" s="204">
        <v>0</v>
      </c>
      <c r="F188" s="204">
        <v>0</v>
      </c>
      <c r="G188" s="204">
        <v>0</v>
      </c>
      <c r="H188" s="204">
        <v>0</v>
      </c>
      <c r="I188" s="204">
        <v>0</v>
      </c>
      <c r="J188" s="204">
        <v>0</v>
      </c>
      <c r="K188" s="204">
        <v>0</v>
      </c>
      <c r="L188" s="204">
        <v>0</v>
      </c>
      <c r="M188" s="204">
        <v>0</v>
      </c>
      <c r="N188" s="204">
        <v>0</v>
      </c>
      <c r="O188" s="204">
        <v>0</v>
      </c>
      <c r="P188" s="204">
        <v>0</v>
      </c>
      <c r="Q188" s="204">
        <v>0</v>
      </c>
      <c r="R188" s="204">
        <v>0</v>
      </c>
      <c r="S188" s="239">
        <v>0</v>
      </c>
      <c r="T188" s="319" t="e">
        <v>#DIV/0!</v>
      </c>
      <c r="U188" s="239">
        <v>0</v>
      </c>
      <c r="V188" s="239">
        <v>0</v>
      </c>
      <c r="W188" s="239">
        <v>0</v>
      </c>
      <c r="X188" s="239">
        <v>0</v>
      </c>
      <c r="Y188" s="239">
        <v>0</v>
      </c>
      <c r="Z188" s="239">
        <v>0</v>
      </c>
    </row>
    <row r="189" spans="1:26" x14ac:dyDescent="0.3">
      <c r="A189" s="322" t="s">
        <v>604</v>
      </c>
      <c r="B189" s="204">
        <v>0</v>
      </c>
      <c r="C189" s="204">
        <v>0</v>
      </c>
      <c r="D189" s="204">
        <v>0</v>
      </c>
      <c r="E189" s="204">
        <v>0</v>
      </c>
      <c r="F189" s="204">
        <v>0</v>
      </c>
      <c r="G189" s="204">
        <v>0</v>
      </c>
      <c r="H189" s="204">
        <v>0</v>
      </c>
      <c r="I189" s="204">
        <v>0</v>
      </c>
      <c r="J189" s="204">
        <v>0</v>
      </c>
      <c r="K189" s="204">
        <v>0</v>
      </c>
      <c r="L189" s="204">
        <v>0</v>
      </c>
      <c r="M189" s="204">
        <v>0</v>
      </c>
      <c r="N189" s="204">
        <v>0</v>
      </c>
      <c r="O189" s="204">
        <v>0</v>
      </c>
      <c r="P189" s="204">
        <v>0</v>
      </c>
      <c r="Q189" s="204">
        <v>0</v>
      </c>
      <c r="R189" s="204">
        <v>0</v>
      </c>
      <c r="S189" s="239">
        <v>0</v>
      </c>
      <c r="T189" s="319" t="e">
        <v>#DIV/0!</v>
      </c>
      <c r="U189" s="239">
        <v>0</v>
      </c>
      <c r="V189" s="239">
        <v>0</v>
      </c>
      <c r="W189" s="239">
        <v>0</v>
      </c>
      <c r="X189" s="239">
        <v>0</v>
      </c>
      <c r="Y189" s="239">
        <v>0</v>
      </c>
      <c r="Z189" s="239">
        <v>0</v>
      </c>
    </row>
    <row r="190" spans="1:26" x14ac:dyDescent="0.3">
      <c r="A190" s="322" t="s">
        <v>605</v>
      </c>
      <c r="B190" s="204">
        <v>0</v>
      </c>
      <c r="C190" s="204">
        <v>0</v>
      </c>
      <c r="D190" s="204">
        <v>0</v>
      </c>
      <c r="E190" s="204">
        <v>0</v>
      </c>
      <c r="F190" s="204">
        <v>0</v>
      </c>
      <c r="G190" s="204">
        <v>0</v>
      </c>
      <c r="H190" s="204">
        <v>0</v>
      </c>
      <c r="I190" s="204">
        <v>0</v>
      </c>
      <c r="J190" s="204">
        <v>0</v>
      </c>
      <c r="K190" s="204">
        <v>0</v>
      </c>
      <c r="L190" s="204">
        <v>0</v>
      </c>
      <c r="M190" s="204">
        <v>0</v>
      </c>
      <c r="N190" s="204">
        <v>0</v>
      </c>
      <c r="O190" s="204">
        <v>0</v>
      </c>
      <c r="P190" s="204">
        <v>0</v>
      </c>
      <c r="Q190" s="204">
        <v>0</v>
      </c>
      <c r="R190" s="204">
        <v>0</v>
      </c>
      <c r="S190" s="239">
        <v>0</v>
      </c>
      <c r="T190" s="319" t="e">
        <v>#DIV/0!</v>
      </c>
      <c r="U190" s="239">
        <v>0</v>
      </c>
      <c r="V190" s="239">
        <v>0</v>
      </c>
      <c r="W190" s="239">
        <v>0</v>
      </c>
      <c r="X190" s="239">
        <v>0</v>
      </c>
      <c r="Y190" s="239">
        <v>0</v>
      </c>
      <c r="Z190" s="239">
        <v>0</v>
      </c>
    </row>
    <row r="191" spans="1:26" x14ac:dyDescent="0.3">
      <c r="A191" s="322" t="s">
        <v>606</v>
      </c>
      <c r="B191" s="204">
        <v>0</v>
      </c>
      <c r="C191" s="204">
        <v>0</v>
      </c>
      <c r="D191" s="204">
        <v>0</v>
      </c>
      <c r="E191" s="204">
        <v>0</v>
      </c>
      <c r="F191" s="204">
        <v>0</v>
      </c>
      <c r="G191" s="204">
        <v>0</v>
      </c>
      <c r="H191" s="204">
        <v>0</v>
      </c>
      <c r="I191" s="204">
        <v>0</v>
      </c>
      <c r="J191" s="204">
        <v>0</v>
      </c>
      <c r="K191" s="204">
        <v>0</v>
      </c>
      <c r="L191" s="204">
        <v>0</v>
      </c>
      <c r="M191" s="204">
        <v>0</v>
      </c>
      <c r="N191" s="204">
        <v>0</v>
      </c>
      <c r="O191" s="204">
        <v>0</v>
      </c>
      <c r="P191" s="204">
        <v>0</v>
      </c>
      <c r="Q191" s="204">
        <v>0</v>
      </c>
      <c r="R191" s="204">
        <v>0</v>
      </c>
      <c r="S191" s="239">
        <v>0</v>
      </c>
      <c r="T191" s="319" t="e">
        <v>#DIV/0!</v>
      </c>
      <c r="U191" s="239">
        <v>0</v>
      </c>
      <c r="V191" s="239">
        <v>0</v>
      </c>
      <c r="W191" s="239">
        <v>0</v>
      </c>
      <c r="X191" s="239">
        <v>0</v>
      </c>
      <c r="Y191" s="239">
        <v>0</v>
      </c>
      <c r="Z191" s="239">
        <v>0</v>
      </c>
    </row>
    <row r="192" spans="1:26" x14ac:dyDescent="0.3">
      <c r="A192" s="322" t="s">
        <v>607</v>
      </c>
      <c r="B192" s="204">
        <v>0</v>
      </c>
      <c r="C192" s="204">
        <v>0</v>
      </c>
      <c r="D192" s="204">
        <v>0</v>
      </c>
      <c r="E192" s="204">
        <v>0</v>
      </c>
      <c r="F192" s="204">
        <v>0</v>
      </c>
      <c r="G192" s="204">
        <v>0</v>
      </c>
      <c r="H192" s="204">
        <v>0</v>
      </c>
      <c r="I192" s="204">
        <v>0</v>
      </c>
      <c r="J192" s="204">
        <v>0</v>
      </c>
      <c r="K192" s="204">
        <v>0</v>
      </c>
      <c r="L192" s="204">
        <v>0</v>
      </c>
      <c r="M192" s="204">
        <v>0</v>
      </c>
      <c r="N192" s="204">
        <v>0</v>
      </c>
      <c r="O192" s="204">
        <v>0</v>
      </c>
      <c r="P192" s="204">
        <v>0</v>
      </c>
      <c r="Q192" s="204">
        <v>0</v>
      </c>
      <c r="R192" s="204">
        <v>0</v>
      </c>
      <c r="S192" s="239">
        <v>0</v>
      </c>
      <c r="T192" s="319" t="e">
        <v>#DIV/0!</v>
      </c>
      <c r="U192" s="239">
        <v>0</v>
      </c>
      <c r="V192" s="239">
        <v>0</v>
      </c>
      <c r="W192" s="239">
        <v>0</v>
      </c>
      <c r="X192" s="239">
        <v>0</v>
      </c>
      <c r="Y192" s="239">
        <v>0</v>
      </c>
      <c r="Z192" s="239">
        <v>0</v>
      </c>
    </row>
    <row r="193" spans="1:26" x14ac:dyDescent="0.3">
      <c r="A193" s="322" t="s">
        <v>608</v>
      </c>
      <c r="B193" s="204">
        <v>0</v>
      </c>
      <c r="C193" s="204">
        <v>0</v>
      </c>
      <c r="D193" s="204">
        <v>0</v>
      </c>
      <c r="E193" s="204">
        <v>0</v>
      </c>
      <c r="F193" s="204">
        <v>0</v>
      </c>
      <c r="G193" s="204">
        <v>0</v>
      </c>
      <c r="H193" s="204">
        <v>0</v>
      </c>
      <c r="I193" s="204">
        <v>0</v>
      </c>
      <c r="J193" s="204">
        <v>0</v>
      </c>
      <c r="K193" s="204">
        <v>0</v>
      </c>
      <c r="L193" s="204">
        <v>0</v>
      </c>
      <c r="M193" s="204">
        <v>0</v>
      </c>
      <c r="N193" s="204">
        <v>0</v>
      </c>
      <c r="O193" s="204">
        <v>0</v>
      </c>
      <c r="P193" s="204">
        <v>0</v>
      </c>
      <c r="Q193" s="204">
        <v>0</v>
      </c>
      <c r="R193" s="204">
        <v>0</v>
      </c>
      <c r="S193" s="239">
        <v>0</v>
      </c>
      <c r="T193" s="319" t="e">
        <v>#DIV/0!</v>
      </c>
      <c r="U193" s="239">
        <v>0</v>
      </c>
      <c r="V193" s="239">
        <v>0</v>
      </c>
      <c r="W193" s="239">
        <v>0</v>
      </c>
      <c r="X193" s="239">
        <v>0</v>
      </c>
      <c r="Y193" s="239">
        <v>0</v>
      </c>
      <c r="Z193" s="239">
        <v>0</v>
      </c>
    </row>
    <row r="194" spans="1:26" x14ac:dyDescent="0.3">
      <c r="A194" s="322" t="s">
        <v>609</v>
      </c>
      <c r="B194" s="204">
        <v>0</v>
      </c>
      <c r="C194" s="204">
        <v>0</v>
      </c>
      <c r="D194" s="204">
        <v>0</v>
      </c>
      <c r="E194" s="204">
        <v>0</v>
      </c>
      <c r="F194" s="204">
        <v>0</v>
      </c>
      <c r="G194" s="204">
        <v>0</v>
      </c>
      <c r="H194" s="204">
        <v>0</v>
      </c>
      <c r="I194" s="204">
        <v>0</v>
      </c>
      <c r="J194" s="204">
        <v>0</v>
      </c>
      <c r="K194" s="204">
        <v>0</v>
      </c>
      <c r="L194" s="204">
        <v>0</v>
      </c>
      <c r="M194" s="204">
        <v>0</v>
      </c>
      <c r="N194" s="204">
        <v>0</v>
      </c>
      <c r="O194" s="204">
        <v>0</v>
      </c>
      <c r="P194" s="204">
        <v>0</v>
      </c>
      <c r="Q194" s="204">
        <v>0</v>
      </c>
      <c r="R194" s="204">
        <v>0</v>
      </c>
      <c r="S194" s="239">
        <v>0</v>
      </c>
      <c r="T194" s="319" t="e">
        <v>#DIV/0!</v>
      </c>
      <c r="U194" s="239">
        <v>0</v>
      </c>
      <c r="V194" s="239">
        <v>0</v>
      </c>
      <c r="W194" s="239">
        <v>0</v>
      </c>
      <c r="X194" s="239">
        <v>0</v>
      </c>
      <c r="Y194" s="239">
        <v>0</v>
      </c>
      <c r="Z194" s="239">
        <v>0</v>
      </c>
    </row>
    <row r="195" spans="1:26" x14ac:dyDescent="0.3">
      <c r="A195" s="322" t="s">
        <v>610</v>
      </c>
      <c r="B195" s="204">
        <v>0</v>
      </c>
      <c r="C195" s="204">
        <v>0</v>
      </c>
      <c r="D195" s="204">
        <v>0</v>
      </c>
      <c r="E195" s="204">
        <v>0</v>
      </c>
      <c r="F195" s="204">
        <v>0</v>
      </c>
      <c r="G195" s="204">
        <v>0</v>
      </c>
      <c r="H195" s="204">
        <v>0</v>
      </c>
      <c r="I195" s="204">
        <v>0</v>
      </c>
      <c r="J195" s="204">
        <v>0</v>
      </c>
      <c r="K195" s="204">
        <v>0</v>
      </c>
      <c r="L195" s="204">
        <v>0</v>
      </c>
      <c r="M195" s="204">
        <v>0</v>
      </c>
      <c r="N195" s="204">
        <v>0</v>
      </c>
      <c r="O195" s="204">
        <v>0</v>
      </c>
      <c r="P195" s="204">
        <v>0</v>
      </c>
      <c r="Q195" s="204">
        <v>0</v>
      </c>
      <c r="R195" s="204">
        <v>0</v>
      </c>
      <c r="S195" s="239">
        <v>0</v>
      </c>
      <c r="T195" s="319" t="e">
        <v>#DIV/0!</v>
      </c>
      <c r="U195" s="239">
        <v>0</v>
      </c>
      <c r="V195" s="239">
        <v>0</v>
      </c>
      <c r="W195" s="239">
        <v>0</v>
      </c>
      <c r="X195" s="239">
        <v>0</v>
      </c>
      <c r="Y195" s="239">
        <v>0</v>
      </c>
      <c r="Z195" s="239">
        <v>0</v>
      </c>
    </row>
    <row r="196" spans="1:26" x14ac:dyDescent="0.3">
      <c r="A196" s="322" t="s">
        <v>611</v>
      </c>
      <c r="B196" s="204">
        <v>0</v>
      </c>
      <c r="C196" s="204">
        <v>0</v>
      </c>
      <c r="D196" s="204">
        <v>0</v>
      </c>
      <c r="E196" s="204">
        <v>0</v>
      </c>
      <c r="F196" s="204">
        <v>0</v>
      </c>
      <c r="G196" s="204">
        <v>0</v>
      </c>
      <c r="H196" s="204">
        <v>0</v>
      </c>
      <c r="I196" s="204">
        <v>0</v>
      </c>
      <c r="J196" s="204">
        <v>0</v>
      </c>
      <c r="K196" s="204">
        <v>0</v>
      </c>
      <c r="L196" s="204">
        <v>0</v>
      </c>
      <c r="M196" s="204">
        <v>0</v>
      </c>
      <c r="N196" s="204">
        <v>0</v>
      </c>
      <c r="O196" s="204">
        <v>0</v>
      </c>
      <c r="P196" s="204">
        <v>0</v>
      </c>
      <c r="Q196" s="204">
        <v>0</v>
      </c>
      <c r="R196" s="204">
        <v>0</v>
      </c>
      <c r="S196" s="239">
        <v>0</v>
      </c>
      <c r="T196" s="319" t="e">
        <v>#DIV/0!</v>
      </c>
      <c r="U196" s="239">
        <v>0</v>
      </c>
      <c r="V196" s="239">
        <v>0</v>
      </c>
      <c r="W196" s="239">
        <v>0</v>
      </c>
      <c r="X196" s="239">
        <v>0</v>
      </c>
      <c r="Y196" s="239">
        <v>0</v>
      </c>
      <c r="Z196" s="239">
        <v>0</v>
      </c>
    </row>
    <row r="197" spans="1:26" x14ac:dyDescent="0.3">
      <c r="A197" s="322" t="s">
        <v>612</v>
      </c>
      <c r="B197" s="204">
        <v>0</v>
      </c>
      <c r="C197" s="204">
        <v>0</v>
      </c>
      <c r="D197" s="204">
        <v>0</v>
      </c>
      <c r="E197" s="204">
        <v>0</v>
      </c>
      <c r="F197" s="204">
        <v>0</v>
      </c>
      <c r="G197" s="204">
        <v>0</v>
      </c>
      <c r="H197" s="204">
        <v>0</v>
      </c>
      <c r="I197" s="204">
        <v>0</v>
      </c>
      <c r="J197" s="204">
        <v>0</v>
      </c>
      <c r="K197" s="204">
        <v>0</v>
      </c>
      <c r="L197" s="204">
        <v>0</v>
      </c>
      <c r="M197" s="204">
        <v>0</v>
      </c>
      <c r="N197" s="204">
        <v>0</v>
      </c>
      <c r="O197" s="204">
        <v>0</v>
      </c>
      <c r="P197" s="204">
        <v>0</v>
      </c>
      <c r="Q197" s="204">
        <v>0</v>
      </c>
      <c r="R197" s="204">
        <v>0</v>
      </c>
      <c r="S197" s="239">
        <v>0</v>
      </c>
      <c r="T197" s="319" t="e">
        <v>#DIV/0!</v>
      </c>
      <c r="U197" s="239">
        <v>0</v>
      </c>
      <c r="V197" s="239">
        <v>0</v>
      </c>
      <c r="W197" s="239">
        <v>0</v>
      </c>
      <c r="X197" s="239">
        <v>0</v>
      </c>
      <c r="Y197" s="239">
        <v>0</v>
      </c>
      <c r="Z197" s="239">
        <v>0</v>
      </c>
    </row>
    <row r="198" spans="1:26" x14ac:dyDescent="0.3">
      <c r="A198" s="322" t="s">
        <v>613</v>
      </c>
      <c r="B198" s="204">
        <v>0</v>
      </c>
      <c r="C198" s="204">
        <v>0</v>
      </c>
      <c r="D198" s="204">
        <v>0</v>
      </c>
      <c r="E198" s="204">
        <v>0</v>
      </c>
      <c r="F198" s="204">
        <v>0</v>
      </c>
      <c r="G198" s="204">
        <v>0</v>
      </c>
      <c r="H198" s="204">
        <v>0</v>
      </c>
      <c r="I198" s="204">
        <v>0</v>
      </c>
      <c r="J198" s="204">
        <v>0</v>
      </c>
      <c r="K198" s="204">
        <v>0</v>
      </c>
      <c r="L198" s="204">
        <v>0</v>
      </c>
      <c r="M198" s="204">
        <v>0</v>
      </c>
      <c r="N198" s="204">
        <v>0</v>
      </c>
      <c r="O198" s="204">
        <v>0</v>
      </c>
      <c r="P198" s="204">
        <v>0</v>
      </c>
      <c r="Q198" s="204">
        <v>0</v>
      </c>
      <c r="R198" s="204">
        <v>0</v>
      </c>
      <c r="S198" s="239">
        <v>0</v>
      </c>
      <c r="T198" s="319" t="e">
        <v>#DIV/0!</v>
      </c>
      <c r="U198" s="239">
        <v>0</v>
      </c>
      <c r="V198" s="239">
        <v>0</v>
      </c>
      <c r="W198" s="239">
        <v>0</v>
      </c>
      <c r="X198" s="239">
        <v>0</v>
      </c>
      <c r="Y198" s="239">
        <v>0</v>
      </c>
      <c r="Z198" s="239">
        <v>0</v>
      </c>
    </row>
    <row r="199" spans="1:26" x14ac:dyDescent="0.3">
      <c r="A199" s="322" t="s">
        <v>614</v>
      </c>
      <c r="B199" s="204">
        <v>0</v>
      </c>
      <c r="C199" s="204">
        <v>0</v>
      </c>
      <c r="D199" s="204">
        <v>0</v>
      </c>
      <c r="E199" s="204">
        <v>0</v>
      </c>
      <c r="F199" s="204">
        <v>0</v>
      </c>
      <c r="G199" s="204">
        <v>0</v>
      </c>
      <c r="H199" s="204">
        <v>0</v>
      </c>
      <c r="I199" s="204">
        <v>0</v>
      </c>
      <c r="J199" s="204">
        <v>0</v>
      </c>
      <c r="K199" s="204">
        <v>0</v>
      </c>
      <c r="L199" s="204">
        <v>0</v>
      </c>
      <c r="M199" s="204">
        <v>0</v>
      </c>
      <c r="N199" s="204">
        <v>0</v>
      </c>
      <c r="O199" s="204">
        <v>0</v>
      </c>
      <c r="P199" s="204">
        <v>0</v>
      </c>
      <c r="Q199" s="204">
        <v>0</v>
      </c>
      <c r="R199" s="204">
        <v>0</v>
      </c>
      <c r="S199" s="239">
        <v>0</v>
      </c>
      <c r="T199" s="319" t="e">
        <v>#DIV/0!</v>
      </c>
      <c r="U199" s="239">
        <v>0</v>
      </c>
      <c r="V199" s="239">
        <v>0</v>
      </c>
      <c r="W199" s="239">
        <v>0</v>
      </c>
      <c r="X199" s="239">
        <v>0</v>
      </c>
      <c r="Y199" s="239">
        <v>0</v>
      </c>
      <c r="Z199" s="239">
        <v>0</v>
      </c>
    </row>
    <row r="200" spans="1:26" x14ac:dyDescent="0.3">
      <c r="A200" s="322" t="s">
        <v>615</v>
      </c>
      <c r="B200" s="204">
        <v>0</v>
      </c>
      <c r="C200" s="204">
        <v>0</v>
      </c>
      <c r="D200" s="204">
        <v>0</v>
      </c>
      <c r="E200" s="204">
        <v>0</v>
      </c>
      <c r="F200" s="204">
        <v>0</v>
      </c>
      <c r="G200" s="204">
        <v>0</v>
      </c>
      <c r="H200" s="204">
        <v>0</v>
      </c>
      <c r="I200" s="204">
        <v>0</v>
      </c>
      <c r="J200" s="204">
        <v>0</v>
      </c>
      <c r="K200" s="204">
        <v>0</v>
      </c>
      <c r="L200" s="204">
        <v>0</v>
      </c>
      <c r="M200" s="204">
        <v>0</v>
      </c>
      <c r="N200" s="204">
        <v>0</v>
      </c>
      <c r="O200" s="204">
        <v>0</v>
      </c>
      <c r="P200" s="204">
        <v>0</v>
      </c>
      <c r="Q200" s="204">
        <v>0</v>
      </c>
      <c r="R200" s="204">
        <v>0</v>
      </c>
      <c r="S200" s="239">
        <v>0</v>
      </c>
      <c r="T200" s="319" t="e">
        <v>#DIV/0!</v>
      </c>
      <c r="U200" s="239">
        <v>0</v>
      </c>
      <c r="V200" s="239">
        <v>0</v>
      </c>
      <c r="W200" s="239">
        <v>0</v>
      </c>
      <c r="X200" s="239">
        <v>0</v>
      </c>
      <c r="Y200" s="239">
        <v>0</v>
      </c>
      <c r="Z200" s="239">
        <v>0</v>
      </c>
    </row>
    <row r="201" spans="1:26" x14ac:dyDescent="0.3">
      <c r="A201" s="322" t="s">
        <v>616</v>
      </c>
      <c r="B201" s="204">
        <v>0</v>
      </c>
      <c r="C201" s="204">
        <v>0</v>
      </c>
      <c r="D201" s="204">
        <v>0</v>
      </c>
      <c r="E201" s="204">
        <v>0</v>
      </c>
      <c r="F201" s="204">
        <v>0</v>
      </c>
      <c r="G201" s="204">
        <v>0</v>
      </c>
      <c r="H201" s="204">
        <v>0</v>
      </c>
      <c r="I201" s="204">
        <v>0</v>
      </c>
      <c r="J201" s="204">
        <v>0</v>
      </c>
      <c r="K201" s="204">
        <v>0</v>
      </c>
      <c r="L201" s="204">
        <v>0</v>
      </c>
      <c r="M201" s="204">
        <v>0</v>
      </c>
      <c r="N201" s="204">
        <v>0</v>
      </c>
      <c r="O201" s="204">
        <v>0</v>
      </c>
      <c r="P201" s="204">
        <v>0</v>
      </c>
      <c r="Q201" s="204">
        <v>0</v>
      </c>
      <c r="R201" s="204">
        <v>0</v>
      </c>
      <c r="S201" s="239">
        <v>0</v>
      </c>
      <c r="T201" s="319" t="e">
        <v>#DIV/0!</v>
      </c>
      <c r="U201" s="239">
        <v>0</v>
      </c>
      <c r="V201" s="239">
        <v>0</v>
      </c>
      <c r="W201" s="239">
        <v>0</v>
      </c>
      <c r="X201" s="239">
        <v>0</v>
      </c>
      <c r="Y201" s="239">
        <v>0</v>
      </c>
      <c r="Z201" s="239">
        <v>0</v>
      </c>
    </row>
    <row r="202" spans="1:26" x14ac:dyDescent="0.3">
      <c r="A202" s="322" t="s">
        <v>617</v>
      </c>
      <c r="B202" s="204">
        <v>0</v>
      </c>
      <c r="C202" s="204">
        <v>0</v>
      </c>
      <c r="D202" s="204">
        <v>0</v>
      </c>
      <c r="E202" s="204">
        <v>0</v>
      </c>
      <c r="F202" s="204">
        <v>0</v>
      </c>
      <c r="G202" s="204">
        <v>0</v>
      </c>
      <c r="H202" s="204">
        <v>0</v>
      </c>
      <c r="I202" s="204">
        <v>0</v>
      </c>
      <c r="J202" s="204">
        <v>0</v>
      </c>
      <c r="K202" s="204">
        <v>0</v>
      </c>
      <c r="L202" s="204">
        <v>0</v>
      </c>
      <c r="M202" s="204">
        <v>0</v>
      </c>
      <c r="N202" s="204">
        <v>0</v>
      </c>
      <c r="O202" s="204">
        <v>0</v>
      </c>
      <c r="P202" s="204">
        <v>0</v>
      </c>
      <c r="Q202" s="204">
        <v>0</v>
      </c>
      <c r="R202" s="204">
        <v>0</v>
      </c>
      <c r="S202" s="239">
        <v>0</v>
      </c>
      <c r="T202" s="319" t="e">
        <v>#DIV/0!</v>
      </c>
      <c r="U202" s="239">
        <v>0</v>
      </c>
      <c r="V202" s="239">
        <v>0</v>
      </c>
      <c r="W202" s="239">
        <v>0</v>
      </c>
      <c r="X202" s="239">
        <v>0</v>
      </c>
      <c r="Y202" s="239">
        <v>0</v>
      </c>
      <c r="Z202" s="239">
        <v>0</v>
      </c>
    </row>
    <row r="203" spans="1:26" x14ac:dyDescent="0.3">
      <c r="A203" s="322" t="s">
        <v>618</v>
      </c>
      <c r="B203" s="204">
        <v>0</v>
      </c>
      <c r="C203" s="204">
        <v>0</v>
      </c>
      <c r="D203" s="204">
        <v>0</v>
      </c>
      <c r="E203" s="204">
        <v>0</v>
      </c>
      <c r="F203" s="204">
        <v>0</v>
      </c>
      <c r="G203" s="204">
        <v>0</v>
      </c>
      <c r="H203" s="204">
        <v>0</v>
      </c>
      <c r="I203" s="204">
        <v>0</v>
      </c>
      <c r="J203" s="204">
        <v>0</v>
      </c>
      <c r="K203" s="204">
        <v>0</v>
      </c>
      <c r="L203" s="204">
        <v>0</v>
      </c>
      <c r="M203" s="204">
        <v>0</v>
      </c>
      <c r="N203" s="204">
        <v>0</v>
      </c>
      <c r="O203" s="204">
        <v>0</v>
      </c>
      <c r="P203" s="204">
        <v>0</v>
      </c>
      <c r="Q203" s="204">
        <v>0</v>
      </c>
      <c r="R203" s="204">
        <v>0</v>
      </c>
      <c r="S203" s="239">
        <v>0</v>
      </c>
      <c r="T203" s="319" t="e">
        <v>#DIV/0!</v>
      </c>
      <c r="U203" s="239">
        <v>0</v>
      </c>
      <c r="V203" s="239">
        <v>0</v>
      </c>
      <c r="W203" s="239">
        <v>0</v>
      </c>
      <c r="X203" s="239">
        <v>0</v>
      </c>
      <c r="Y203" s="239">
        <v>0</v>
      </c>
      <c r="Z203" s="239">
        <v>0</v>
      </c>
    </row>
    <row r="204" spans="1:26" x14ac:dyDescent="0.3">
      <c r="A204" s="322" t="s">
        <v>619</v>
      </c>
      <c r="B204" s="204">
        <v>0</v>
      </c>
      <c r="C204" s="204">
        <v>0</v>
      </c>
      <c r="D204" s="204">
        <v>0</v>
      </c>
      <c r="E204" s="204">
        <v>0</v>
      </c>
      <c r="F204" s="204">
        <v>0</v>
      </c>
      <c r="G204" s="204">
        <v>0</v>
      </c>
      <c r="H204" s="204">
        <v>0</v>
      </c>
      <c r="I204" s="204">
        <v>0</v>
      </c>
      <c r="J204" s="204">
        <v>0</v>
      </c>
      <c r="K204" s="204">
        <v>0</v>
      </c>
      <c r="L204" s="204">
        <v>0</v>
      </c>
      <c r="M204" s="204">
        <v>0</v>
      </c>
      <c r="N204" s="204">
        <v>0</v>
      </c>
      <c r="O204" s="204">
        <v>0</v>
      </c>
      <c r="P204" s="204">
        <v>0</v>
      </c>
      <c r="Q204" s="204">
        <v>0</v>
      </c>
      <c r="R204" s="204">
        <v>0</v>
      </c>
      <c r="S204" s="239">
        <v>0</v>
      </c>
      <c r="T204" s="319" t="e">
        <v>#DIV/0!</v>
      </c>
      <c r="U204" s="239">
        <v>0</v>
      </c>
      <c r="V204" s="239">
        <v>0</v>
      </c>
      <c r="W204" s="239">
        <v>0</v>
      </c>
      <c r="X204" s="239">
        <v>0</v>
      </c>
      <c r="Y204" s="239">
        <v>0</v>
      </c>
      <c r="Z204" s="239">
        <v>0</v>
      </c>
    </row>
    <row r="205" spans="1:26" x14ac:dyDescent="0.3">
      <c r="A205" s="322" t="s">
        <v>620</v>
      </c>
      <c r="B205" s="204">
        <v>0</v>
      </c>
      <c r="C205" s="204">
        <v>0</v>
      </c>
      <c r="D205" s="204">
        <v>0</v>
      </c>
      <c r="E205" s="204">
        <v>0</v>
      </c>
      <c r="F205" s="204">
        <v>0</v>
      </c>
      <c r="G205" s="204">
        <v>0</v>
      </c>
      <c r="H205" s="204">
        <v>0</v>
      </c>
      <c r="I205" s="204">
        <v>0</v>
      </c>
      <c r="J205" s="204">
        <v>0</v>
      </c>
      <c r="K205" s="204">
        <v>0</v>
      </c>
      <c r="L205" s="204">
        <v>0</v>
      </c>
      <c r="M205" s="204">
        <v>0</v>
      </c>
      <c r="N205" s="204">
        <v>0</v>
      </c>
      <c r="O205" s="204">
        <v>0</v>
      </c>
      <c r="P205" s="204">
        <v>0</v>
      </c>
      <c r="Q205" s="204">
        <v>0</v>
      </c>
      <c r="R205" s="204">
        <v>0</v>
      </c>
      <c r="S205" s="239">
        <v>0</v>
      </c>
      <c r="T205" s="319" t="e">
        <v>#DIV/0!</v>
      </c>
      <c r="U205" s="239">
        <v>0</v>
      </c>
      <c r="V205" s="239">
        <v>0</v>
      </c>
      <c r="W205" s="239">
        <v>0</v>
      </c>
      <c r="X205" s="239">
        <v>0</v>
      </c>
      <c r="Y205" s="239">
        <v>0</v>
      </c>
      <c r="Z205" s="239">
        <v>0</v>
      </c>
    </row>
    <row r="206" spans="1:26" x14ac:dyDescent="0.3">
      <c r="A206" s="322" t="s">
        <v>621</v>
      </c>
      <c r="B206" s="204">
        <v>0</v>
      </c>
      <c r="C206" s="204">
        <v>0</v>
      </c>
      <c r="D206" s="204">
        <v>0</v>
      </c>
      <c r="E206" s="204">
        <v>0</v>
      </c>
      <c r="F206" s="204">
        <v>0</v>
      </c>
      <c r="G206" s="204">
        <v>0</v>
      </c>
      <c r="H206" s="204">
        <v>0</v>
      </c>
      <c r="I206" s="204">
        <v>0</v>
      </c>
      <c r="J206" s="204">
        <v>0</v>
      </c>
      <c r="K206" s="204">
        <v>0</v>
      </c>
      <c r="L206" s="204">
        <v>0</v>
      </c>
      <c r="M206" s="204">
        <v>0</v>
      </c>
      <c r="N206" s="204">
        <v>0</v>
      </c>
      <c r="O206" s="204">
        <v>0</v>
      </c>
      <c r="P206" s="204">
        <v>0</v>
      </c>
      <c r="Q206" s="204">
        <v>0</v>
      </c>
      <c r="R206" s="204">
        <v>0</v>
      </c>
      <c r="S206" s="239">
        <v>0</v>
      </c>
      <c r="T206" s="319" t="e">
        <v>#DIV/0!</v>
      </c>
      <c r="U206" s="239">
        <v>0</v>
      </c>
      <c r="V206" s="239">
        <v>0</v>
      </c>
      <c r="W206" s="239">
        <v>0</v>
      </c>
      <c r="X206" s="239">
        <v>0</v>
      </c>
      <c r="Y206" s="239">
        <v>0</v>
      </c>
      <c r="Z206" s="239">
        <v>0</v>
      </c>
    </row>
    <row r="207" spans="1:26" x14ac:dyDescent="0.3">
      <c r="A207" s="322" t="s">
        <v>622</v>
      </c>
      <c r="B207" s="204">
        <v>0</v>
      </c>
      <c r="C207" s="204">
        <v>0</v>
      </c>
      <c r="D207" s="204">
        <v>0</v>
      </c>
      <c r="E207" s="204">
        <v>0</v>
      </c>
      <c r="F207" s="204">
        <v>0</v>
      </c>
      <c r="G207" s="204">
        <v>0</v>
      </c>
      <c r="H207" s="204">
        <v>0</v>
      </c>
      <c r="I207" s="204">
        <v>0</v>
      </c>
      <c r="J207" s="204">
        <v>0</v>
      </c>
      <c r="K207" s="204">
        <v>0</v>
      </c>
      <c r="L207" s="204">
        <v>0</v>
      </c>
      <c r="M207" s="204">
        <v>0</v>
      </c>
      <c r="N207" s="204">
        <v>0</v>
      </c>
      <c r="O207" s="204">
        <v>0</v>
      </c>
      <c r="P207" s="204">
        <v>0</v>
      </c>
      <c r="Q207" s="204">
        <v>0</v>
      </c>
      <c r="R207" s="204">
        <v>0</v>
      </c>
      <c r="S207" s="239">
        <v>0</v>
      </c>
      <c r="T207" s="319" t="e">
        <v>#DIV/0!</v>
      </c>
      <c r="U207" s="239">
        <v>0</v>
      </c>
      <c r="V207" s="239">
        <v>0</v>
      </c>
      <c r="W207" s="239">
        <v>0</v>
      </c>
      <c r="X207" s="239">
        <v>0</v>
      </c>
      <c r="Y207" s="239">
        <v>0</v>
      </c>
      <c r="Z207" s="239">
        <v>0</v>
      </c>
    </row>
    <row r="208" spans="1:26" x14ac:dyDescent="0.3">
      <c r="A208" s="322" t="s">
        <v>623</v>
      </c>
      <c r="B208" s="204">
        <v>0</v>
      </c>
      <c r="C208" s="204">
        <v>0</v>
      </c>
      <c r="D208" s="204">
        <v>0</v>
      </c>
      <c r="E208" s="204">
        <v>0</v>
      </c>
      <c r="F208" s="204">
        <v>0</v>
      </c>
      <c r="G208" s="204">
        <v>0</v>
      </c>
      <c r="H208" s="204">
        <v>0</v>
      </c>
      <c r="I208" s="204">
        <v>0</v>
      </c>
      <c r="J208" s="204">
        <v>0</v>
      </c>
      <c r="K208" s="204">
        <v>0</v>
      </c>
      <c r="L208" s="204">
        <v>0</v>
      </c>
      <c r="M208" s="204">
        <v>0</v>
      </c>
      <c r="N208" s="204">
        <v>0</v>
      </c>
      <c r="O208" s="204">
        <v>0</v>
      </c>
      <c r="P208" s="204">
        <v>0</v>
      </c>
      <c r="Q208" s="204">
        <v>0</v>
      </c>
      <c r="R208" s="204">
        <v>0</v>
      </c>
      <c r="S208" s="239">
        <v>0</v>
      </c>
      <c r="T208" s="319" t="e">
        <v>#DIV/0!</v>
      </c>
      <c r="U208" s="239">
        <v>0</v>
      </c>
      <c r="V208" s="239">
        <v>0</v>
      </c>
      <c r="W208" s="239">
        <v>0</v>
      </c>
      <c r="X208" s="239">
        <v>0</v>
      </c>
      <c r="Y208" s="239">
        <v>0</v>
      </c>
      <c r="Z208" s="239">
        <v>0</v>
      </c>
    </row>
    <row r="209" spans="1:26" ht="24" x14ac:dyDescent="0.3">
      <c r="A209" s="322" t="s">
        <v>624</v>
      </c>
      <c r="B209" s="204">
        <v>0</v>
      </c>
      <c r="C209" s="204">
        <v>0</v>
      </c>
      <c r="D209" s="204">
        <v>0</v>
      </c>
      <c r="E209" s="204">
        <v>0</v>
      </c>
      <c r="F209" s="204">
        <v>0</v>
      </c>
      <c r="G209" s="204">
        <v>0</v>
      </c>
      <c r="H209" s="204">
        <v>0</v>
      </c>
      <c r="I209" s="204">
        <v>0</v>
      </c>
      <c r="J209" s="204">
        <v>0</v>
      </c>
      <c r="K209" s="204">
        <v>0</v>
      </c>
      <c r="L209" s="204">
        <v>0</v>
      </c>
      <c r="M209" s="204">
        <v>0</v>
      </c>
      <c r="N209" s="204">
        <v>0</v>
      </c>
      <c r="O209" s="204">
        <v>0</v>
      </c>
      <c r="P209" s="204">
        <v>0</v>
      </c>
      <c r="Q209" s="204">
        <v>0</v>
      </c>
      <c r="R209" s="204">
        <v>0</v>
      </c>
      <c r="S209" s="239">
        <v>0</v>
      </c>
      <c r="T209" s="319" t="e">
        <v>#DIV/0!</v>
      </c>
      <c r="U209" s="239">
        <v>0</v>
      </c>
      <c r="V209" s="239">
        <v>0</v>
      </c>
      <c r="W209" s="239">
        <v>0</v>
      </c>
      <c r="X209" s="239">
        <v>0</v>
      </c>
      <c r="Y209" s="239">
        <v>0</v>
      </c>
      <c r="Z209" s="239">
        <v>0</v>
      </c>
    </row>
    <row r="210" spans="1:26" x14ac:dyDescent="0.3">
      <c r="A210" s="322" t="s">
        <v>625</v>
      </c>
      <c r="B210" s="204">
        <v>0</v>
      </c>
      <c r="C210" s="204">
        <v>0</v>
      </c>
      <c r="D210" s="204">
        <v>0</v>
      </c>
      <c r="E210" s="204">
        <v>0</v>
      </c>
      <c r="F210" s="204">
        <v>0</v>
      </c>
      <c r="G210" s="204">
        <v>0</v>
      </c>
      <c r="H210" s="204">
        <v>0</v>
      </c>
      <c r="I210" s="204">
        <v>0</v>
      </c>
      <c r="J210" s="204">
        <v>0</v>
      </c>
      <c r="K210" s="204">
        <v>0</v>
      </c>
      <c r="L210" s="204">
        <v>0</v>
      </c>
      <c r="M210" s="204">
        <v>0</v>
      </c>
      <c r="N210" s="204">
        <v>0</v>
      </c>
      <c r="O210" s="204">
        <v>0</v>
      </c>
      <c r="P210" s="204">
        <v>0</v>
      </c>
      <c r="Q210" s="204">
        <v>0</v>
      </c>
      <c r="R210" s="204">
        <v>0</v>
      </c>
      <c r="S210" s="239">
        <v>0</v>
      </c>
      <c r="T210" s="319" t="e">
        <v>#DIV/0!</v>
      </c>
      <c r="U210" s="239">
        <v>0</v>
      </c>
      <c r="V210" s="239">
        <v>0</v>
      </c>
      <c r="W210" s="239">
        <v>0</v>
      </c>
      <c r="X210" s="239">
        <v>0</v>
      </c>
      <c r="Y210" s="239">
        <v>0</v>
      </c>
      <c r="Z210" s="239">
        <v>0</v>
      </c>
    </row>
    <row r="211" spans="1:26" x14ac:dyDescent="0.3">
      <c r="A211" s="322" t="s">
        <v>626</v>
      </c>
      <c r="B211" s="204">
        <v>0</v>
      </c>
      <c r="C211" s="204">
        <v>0</v>
      </c>
      <c r="D211" s="204">
        <v>0</v>
      </c>
      <c r="E211" s="204">
        <v>0</v>
      </c>
      <c r="F211" s="204">
        <v>0</v>
      </c>
      <c r="G211" s="204">
        <v>0</v>
      </c>
      <c r="H211" s="204">
        <v>0</v>
      </c>
      <c r="I211" s="204">
        <v>0</v>
      </c>
      <c r="J211" s="204">
        <v>0</v>
      </c>
      <c r="K211" s="204">
        <v>0</v>
      </c>
      <c r="L211" s="204">
        <v>0</v>
      </c>
      <c r="M211" s="204">
        <v>0</v>
      </c>
      <c r="N211" s="204">
        <v>0</v>
      </c>
      <c r="O211" s="204">
        <v>0</v>
      </c>
      <c r="P211" s="204">
        <v>0</v>
      </c>
      <c r="Q211" s="204">
        <v>0</v>
      </c>
      <c r="R211" s="204">
        <v>0</v>
      </c>
      <c r="S211" s="239">
        <v>0</v>
      </c>
      <c r="T211" s="319" t="e">
        <v>#DIV/0!</v>
      </c>
      <c r="U211" s="239">
        <v>0</v>
      </c>
      <c r="V211" s="239">
        <v>0</v>
      </c>
      <c r="W211" s="239">
        <v>0</v>
      </c>
      <c r="X211" s="239">
        <v>0</v>
      </c>
      <c r="Y211" s="239">
        <v>0</v>
      </c>
      <c r="Z211" s="239">
        <v>0</v>
      </c>
    </row>
    <row r="212" spans="1:26" x14ac:dyDescent="0.3">
      <c r="A212" s="322" t="s">
        <v>627</v>
      </c>
      <c r="B212" s="204">
        <v>0</v>
      </c>
      <c r="C212" s="204">
        <v>0</v>
      </c>
      <c r="D212" s="204">
        <v>0</v>
      </c>
      <c r="E212" s="204">
        <v>0</v>
      </c>
      <c r="F212" s="204">
        <v>0</v>
      </c>
      <c r="G212" s="204">
        <v>0</v>
      </c>
      <c r="H212" s="204">
        <v>0</v>
      </c>
      <c r="I212" s="204">
        <v>0</v>
      </c>
      <c r="J212" s="204">
        <v>0</v>
      </c>
      <c r="K212" s="204">
        <v>0</v>
      </c>
      <c r="L212" s="204">
        <v>0</v>
      </c>
      <c r="M212" s="204">
        <v>0</v>
      </c>
      <c r="N212" s="204">
        <v>0</v>
      </c>
      <c r="O212" s="204">
        <v>0</v>
      </c>
      <c r="P212" s="204">
        <v>0</v>
      </c>
      <c r="Q212" s="204">
        <v>0</v>
      </c>
      <c r="R212" s="204">
        <v>0</v>
      </c>
      <c r="S212" s="239">
        <v>0</v>
      </c>
      <c r="T212" s="319" t="e">
        <v>#DIV/0!</v>
      </c>
      <c r="U212" s="239">
        <v>0</v>
      </c>
      <c r="V212" s="239">
        <v>0</v>
      </c>
      <c r="W212" s="239">
        <v>0</v>
      </c>
      <c r="X212" s="239">
        <v>0</v>
      </c>
      <c r="Y212" s="239">
        <v>0</v>
      </c>
      <c r="Z212" s="239">
        <v>0</v>
      </c>
    </row>
    <row r="213" spans="1:26" x14ac:dyDescent="0.3">
      <c r="A213" s="322" t="s">
        <v>628</v>
      </c>
      <c r="B213" s="204">
        <v>0</v>
      </c>
      <c r="C213" s="204">
        <v>0</v>
      </c>
      <c r="D213" s="204">
        <v>0</v>
      </c>
      <c r="E213" s="204">
        <v>0</v>
      </c>
      <c r="F213" s="204">
        <v>0</v>
      </c>
      <c r="G213" s="204">
        <v>0</v>
      </c>
      <c r="H213" s="204">
        <v>0</v>
      </c>
      <c r="I213" s="204">
        <v>0</v>
      </c>
      <c r="J213" s="204">
        <v>0</v>
      </c>
      <c r="K213" s="204">
        <v>0</v>
      </c>
      <c r="L213" s="204">
        <v>0</v>
      </c>
      <c r="M213" s="204">
        <v>0</v>
      </c>
      <c r="N213" s="204">
        <v>0</v>
      </c>
      <c r="O213" s="204">
        <v>0</v>
      </c>
      <c r="P213" s="204">
        <v>0</v>
      </c>
      <c r="Q213" s="204">
        <v>0</v>
      </c>
      <c r="R213" s="204">
        <v>0</v>
      </c>
      <c r="S213" s="239">
        <v>0</v>
      </c>
      <c r="T213" s="319" t="e">
        <v>#DIV/0!</v>
      </c>
      <c r="U213" s="239">
        <v>0</v>
      </c>
      <c r="V213" s="239">
        <v>0</v>
      </c>
      <c r="W213" s="239">
        <v>0</v>
      </c>
      <c r="X213" s="239">
        <v>0</v>
      </c>
      <c r="Y213" s="239">
        <v>0</v>
      </c>
      <c r="Z213" s="239">
        <v>0</v>
      </c>
    </row>
    <row r="214" spans="1:26" x14ac:dyDescent="0.3">
      <c r="A214" s="314" t="s">
        <v>629</v>
      </c>
      <c r="B214" s="315">
        <v>0</v>
      </c>
      <c r="C214" s="315">
        <v>0</v>
      </c>
      <c r="D214" s="315">
        <v>0</v>
      </c>
      <c r="E214" s="315">
        <v>0</v>
      </c>
      <c r="F214" s="315">
        <v>0</v>
      </c>
      <c r="G214" s="315">
        <v>0</v>
      </c>
      <c r="H214" s="315">
        <v>0</v>
      </c>
      <c r="I214" s="315">
        <v>0</v>
      </c>
      <c r="J214" s="315">
        <v>0</v>
      </c>
      <c r="K214" s="315">
        <v>0</v>
      </c>
      <c r="L214" s="315">
        <v>0</v>
      </c>
      <c r="M214" s="315">
        <v>0</v>
      </c>
      <c r="N214" s="315">
        <v>0</v>
      </c>
      <c r="O214" s="315">
        <v>0</v>
      </c>
      <c r="P214" s="315">
        <v>0</v>
      </c>
      <c r="Q214" s="315">
        <v>0</v>
      </c>
      <c r="R214" s="315">
        <v>0</v>
      </c>
      <c r="S214" s="316">
        <v>0</v>
      </c>
      <c r="T214" s="317" t="e">
        <v>#DIV/0!</v>
      </c>
      <c r="U214" s="316">
        <v>0</v>
      </c>
      <c r="V214" s="316">
        <v>0</v>
      </c>
      <c r="W214" s="316">
        <v>0</v>
      </c>
      <c r="X214" s="316">
        <v>0</v>
      </c>
      <c r="Y214" s="316">
        <v>0</v>
      </c>
      <c r="Z214" s="316">
        <v>0</v>
      </c>
    </row>
    <row r="215" spans="1:26" x14ac:dyDescent="0.3">
      <c r="A215" s="322" t="s">
        <v>630</v>
      </c>
      <c r="B215" s="204">
        <v>0</v>
      </c>
      <c r="C215" s="204">
        <v>0</v>
      </c>
      <c r="D215" s="204">
        <v>0</v>
      </c>
      <c r="E215" s="204">
        <v>0</v>
      </c>
      <c r="F215" s="204">
        <v>0</v>
      </c>
      <c r="G215" s="204">
        <v>0</v>
      </c>
      <c r="H215" s="204">
        <v>0</v>
      </c>
      <c r="I215" s="204">
        <v>0</v>
      </c>
      <c r="J215" s="204">
        <v>0</v>
      </c>
      <c r="K215" s="204">
        <v>0</v>
      </c>
      <c r="L215" s="204">
        <v>0</v>
      </c>
      <c r="M215" s="204">
        <v>0</v>
      </c>
      <c r="N215" s="204">
        <v>0</v>
      </c>
      <c r="O215" s="204">
        <v>0</v>
      </c>
      <c r="P215" s="204">
        <v>0</v>
      </c>
      <c r="Q215" s="204">
        <v>0</v>
      </c>
      <c r="R215" s="204">
        <v>0</v>
      </c>
      <c r="S215" s="239">
        <v>0</v>
      </c>
      <c r="T215" s="319" t="e">
        <v>#DIV/0!</v>
      </c>
      <c r="U215" s="239">
        <v>0</v>
      </c>
      <c r="V215" s="239">
        <v>0</v>
      </c>
      <c r="W215" s="239">
        <v>0</v>
      </c>
      <c r="X215" s="239">
        <v>0</v>
      </c>
      <c r="Y215" s="239">
        <v>0</v>
      </c>
      <c r="Z215" s="239">
        <v>0</v>
      </c>
    </row>
    <row r="216" spans="1:26" x14ac:dyDescent="0.3">
      <c r="A216" s="322" t="s">
        <v>631</v>
      </c>
      <c r="B216" s="204">
        <v>0</v>
      </c>
      <c r="C216" s="204">
        <v>0</v>
      </c>
      <c r="D216" s="204">
        <v>0</v>
      </c>
      <c r="E216" s="204">
        <v>0</v>
      </c>
      <c r="F216" s="204">
        <v>0</v>
      </c>
      <c r="G216" s="204">
        <v>0</v>
      </c>
      <c r="H216" s="204">
        <v>0</v>
      </c>
      <c r="I216" s="204">
        <v>0</v>
      </c>
      <c r="J216" s="204">
        <v>0</v>
      </c>
      <c r="K216" s="204">
        <v>0</v>
      </c>
      <c r="L216" s="204">
        <v>0</v>
      </c>
      <c r="M216" s="204">
        <v>0</v>
      </c>
      <c r="N216" s="204">
        <v>0</v>
      </c>
      <c r="O216" s="204">
        <v>0</v>
      </c>
      <c r="P216" s="204">
        <v>0</v>
      </c>
      <c r="Q216" s="204">
        <v>0</v>
      </c>
      <c r="R216" s="204">
        <v>0</v>
      </c>
      <c r="S216" s="239">
        <v>0</v>
      </c>
      <c r="T216" s="319" t="e">
        <v>#DIV/0!</v>
      </c>
      <c r="U216" s="239">
        <v>0</v>
      </c>
      <c r="V216" s="239">
        <v>0</v>
      </c>
      <c r="W216" s="239">
        <v>0</v>
      </c>
      <c r="X216" s="239">
        <v>0</v>
      </c>
      <c r="Y216" s="239">
        <v>0</v>
      </c>
      <c r="Z216" s="239">
        <v>0</v>
      </c>
    </row>
    <row r="217" spans="1:26" x14ac:dyDescent="0.3">
      <c r="A217" s="322" t="s">
        <v>632</v>
      </c>
      <c r="B217" s="204">
        <v>0</v>
      </c>
      <c r="C217" s="204">
        <v>0</v>
      </c>
      <c r="D217" s="204">
        <v>0</v>
      </c>
      <c r="E217" s="204">
        <v>0</v>
      </c>
      <c r="F217" s="204">
        <v>0</v>
      </c>
      <c r="G217" s="204">
        <v>0</v>
      </c>
      <c r="H217" s="204">
        <v>0</v>
      </c>
      <c r="I217" s="204">
        <v>0</v>
      </c>
      <c r="J217" s="204">
        <v>0</v>
      </c>
      <c r="K217" s="204">
        <v>0</v>
      </c>
      <c r="L217" s="204">
        <v>0</v>
      </c>
      <c r="M217" s="204">
        <v>0</v>
      </c>
      <c r="N217" s="204">
        <v>0</v>
      </c>
      <c r="O217" s="204">
        <v>0</v>
      </c>
      <c r="P217" s="204">
        <v>0</v>
      </c>
      <c r="Q217" s="204">
        <v>0</v>
      </c>
      <c r="R217" s="204">
        <v>0</v>
      </c>
      <c r="S217" s="239">
        <v>0</v>
      </c>
      <c r="T217" s="319" t="e">
        <v>#DIV/0!</v>
      </c>
      <c r="U217" s="239">
        <v>0</v>
      </c>
      <c r="V217" s="239">
        <v>0</v>
      </c>
      <c r="W217" s="239">
        <v>0</v>
      </c>
      <c r="X217" s="239">
        <v>0</v>
      </c>
      <c r="Y217" s="239">
        <v>0</v>
      </c>
      <c r="Z217" s="239">
        <v>0</v>
      </c>
    </row>
    <row r="218" spans="1:26" x14ac:dyDescent="0.3">
      <c r="A218" s="314" t="s">
        <v>633</v>
      </c>
      <c r="B218" s="315">
        <v>0</v>
      </c>
      <c r="C218" s="315">
        <v>0</v>
      </c>
      <c r="D218" s="315">
        <v>0</v>
      </c>
      <c r="E218" s="315">
        <v>0</v>
      </c>
      <c r="F218" s="315">
        <v>0</v>
      </c>
      <c r="G218" s="315">
        <v>0</v>
      </c>
      <c r="H218" s="315">
        <v>0</v>
      </c>
      <c r="I218" s="315">
        <v>0</v>
      </c>
      <c r="J218" s="315">
        <v>0</v>
      </c>
      <c r="K218" s="315">
        <v>0</v>
      </c>
      <c r="L218" s="315">
        <v>0</v>
      </c>
      <c r="M218" s="315">
        <v>0</v>
      </c>
      <c r="N218" s="315">
        <v>0</v>
      </c>
      <c r="O218" s="315">
        <v>0</v>
      </c>
      <c r="P218" s="315">
        <v>0</v>
      </c>
      <c r="Q218" s="315">
        <v>0</v>
      </c>
      <c r="R218" s="315">
        <v>0</v>
      </c>
      <c r="S218" s="316">
        <v>0</v>
      </c>
      <c r="T218" s="317" t="e">
        <v>#DIV/0!</v>
      </c>
      <c r="U218" s="316">
        <v>0</v>
      </c>
      <c r="V218" s="316">
        <v>0</v>
      </c>
      <c r="W218" s="316">
        <v>0</v>
      </c>
      <c r="X218" s="316">
        <v>0</v>
      </c>
      <c r="Y218" s="316">
        <v>0</v>
      </c>
      <c r="Z218" s="316">
        <v>0</v>
      </c>
    </row>
    <row r="219" spans="1:26" x14ac:dyDescent="0.3">
      <c r="A219" s="322" t="s">
        <v>634</v>
      </c>
      <c r="B219" s="204">
        <v>0</v>
      </c>
      <c r="C219" s="204">
        <v>0</v>
      </c>
      <c r="D219" s="204">
        <v>0</v>
      </c>
      <c r="E219" s="204">
        <v>0</v>
      </c>
      <c r="F219" s="204">
        <v>0</v>
      </c>
      <c r="G219" s="204">
        <v>0</v>
      </c>
      <c r="H219" s="204">
        <v>0</v>
      </c>
      <c r="I219" s="204">
        <v>0</v>
      </c>
      <c r="J219" s="204">
        <v>0</v>
      </c>
      <c r="K219" s="204">
        <v>0</v>
      </c>
      <c r="L219" s="204">
        <v>0</v>
      </c>
      <c r="M219" s="204">
        <v>0</v>
      </c>
      <c r="N219" s="204">
        <v>0</v>
      </c>
      <c r="O219" s="204">
        <v>0</v>
      </c>
      <c r="P219" s="204">
        <v>0</v>
      </c>
      <c r="Q219" s="204">
        <v>0</v>
      </c>
      <c r="R219" s="204">
        <v>0</v>
      </c>
      <c r="S219" s="239">
        <v>0</v>
      </c>
      <c r="T219" s="319" t="e">
        <v>#DIV/0!</v>
      </c>
      <c r="U219" s="239">
        <v>0</v>
      </c>
      <c r="V219" s="239">
        <v>0</v>
      </c>
      <c r="W219" s="239">
        <v>0</v>
      </c>
      <c r="X219" s="239">
        <v>0</v>
      </c>
      <c r="Y219" s="239">
        <v>0</v>
      </c>
      <c r="Z219" s="239">
        <v>0</v>
      </c>
    </row>
    <row r="220" spans="1:26" x14ac:dyDescent="0.3">
      <c r="A220" s="322" t="s">
        <v>635</v>
      </c>
      <c r="B220" s="204">
        <v>0</v>
      </c>
      <c r="C220" s="204">
        <v>0</v>
      </c>
      <c r="D220" s="204">
        <v>0</v>
      </c>
      <c r="E220" s="204">
        <v>0</v>
      </c>
      <c r="F220" s="204">
        <v>0</v>
      </c>
      <c r="G220" s="204">
        <v>0</v>
      </c>
      <c r="H220" s="204">
        <v>0</v>
      </c>
      <c r="I220" s="204">
        <v>0</v>
      </c>
      <c r="J220" s="204">
        <v>0</v>
      </c>
      <c r="K220" s="204">
        <v>0</v>
      </c>
      <c r="L220" s="204">
        <v>0</v>
      </c>
      <c r="M220" s="204">
        <v>0</v>
      </c>
      <c r="N220" s="204">
        <v>0</v>
      </c>
      <c r="O220" s="204">
        <v>0</v>
      </c>
      <c r="P220" s="204">
        <v>0</v>
      </c>
      <c r="Q220" s="204">
        <v>0</v>
      </c>
      <c r="R220" s="204">
        <v>0</v>
      </c>
      <c r="S220" s="239">
        <v>0</v>
      </c>
      <c r="T220" s="319" t="e">
        <v>#DIV/0!</v>
      </c>
      <c r="U220" s="239">
        <v>0</v>
      </c>
      <c r="V220" s="239">
        <v>0</v>
      </c>
      <c r="W220" s="239">
        <v>0</v>
      </c>
      <c r="X220" s="239">
        <v>0</v>
      </c>
      <c r="Y220" s="239">
        <v>0</v>
      </c>
      <c r="Z220" s="239">
        <v>0</v>
      </c>
    </row>
    <row r="221" spans="1:26" x14ac:dyDescent="0.3">
      <c r="A221" s="322" t="s">
        <v>636</v>
      </c>
      <c r="B221" s="204">
        <v>0</v>
      </c>
      <c r="C221" s="204">
        <v>0</v>
      </c>
      <c r="D221" s="204">
        <v>0</v>
      </c>
      <c r="E221" s="204">
        <v>0</v>
      </c>
      <c r="F221" s="204">
        <v>0</v>
      </c>
      <c r="G221" s="204">
        <v>0</v>
      </c>
      <c r="H221" s="204">
        <v>0</v>
      </c>
      <c r="I221" s="204">
        <v>0</v>
      </c>
      <c r="J221" s="204">
        <v>0</v>
      </c>
      <c r="K221" s="204">
        <v>0</v>
      </c>
      <c r="L221" s="204">
        <v>0</v>
      </c>
      <c r="M221" s="204">
        <v>0</v>
      </c>
      <c r="N221" s="204">
        <v>0</v>
      </c>
      <c r="O221" s="204">
        <v>0</v>
      </c>
      <c r="P221" s="204">
        <v>0</v>
      </c>
      <c r="Q221" s="204">
        <v>0</v>
      </c>
      <c r="R221" s="204">
        <v>0</v>
      </c>
      <c r="S221" s="239">
        <v>0</v>
      </c>
      <c r="T221" s="319" t="e">
        <v>#DIV/0!</v>
      </c>
      <c r="U221" s="239">
        <v>0</v>
      </c>
      <c r="V221" s="239">
        <v>0</v>
      </c>
      <c r="W221" s="239">
        <v>0</v>
      </c>
      <c r="X221" s="239">
        <v>0</v>
      </c>
      <c r="Y221" s="239">
        <v>0</v>
      </c>
      <c r="Z221" s="239">
        <v>0</v>
      </c>
    </row>
    <row r="222" spans="1:26" x14ac:dyDescent="0.3">
      <c r="A222" s="314" t="s">
        <v>637</v>
      </c>
      <c r="B222" s="315">
        <v>0</v>
      </c>
      <c r="C222" s="315">
        <v>0</v>
      </c>
      <c r="D222" s="315">
        <v>0</v>
      </c>
      <c r="E222" s="315">
        <v>0</v>
      </c>
      <c r="F222" s="315">
        <v>0</v>
      </c>
      <c r="G222" s="315">
        <v>0</v>
      </c>
      <c r="H222" s="315">
        <v>0</v>
      </c>
      <c r="I222" s="315">
        <v>0</v>
      </c>
      <c r="J222" s="315">
        <v>0</v>
      </c>
      <c r="K222" s="315">
        <v>0</v>
      </c>
      <c r="L222" s="315">
        <v>0</v>
      </c>
      <c r="M222" s="315">
        <v>0</v>
      </c>
      <c r="N222" s="315">
        <v>0</v>
      </c>
      <c r="O222" s="315">
        <v>0</v>
      </c>
      <c r="P222" s="315">
        <v>0</v>
      </c>
      <c r="Q222" s="315">
        <v>0</v>
      </c>
      <c r="R222" s="315">
        <v>0</v>
      </c>
      <c r="S222" s="316">
        <v>0</v>
      </c>
      <c r="T222" s="317" t="e">
        <v>#DIV/0!</v>
      </c>
      <c r="U222" s="316">
        <v>0</v>
      </c>
      <c r="V222" s="316">
        <v>0</v>
      </c>
      <c r="W222" s="316">
        <v>0</v>
      </c>
      <c r="X222" s="316">
        <v>0</v>
      </c>
      <c r="Y222" s="316">
        <v>0</v>
      </c>
      <c r="Z222" s="316">
        <v>0</v>
      </c>
    </row>
    <row r="223" spans="1:26" x14ac:dyDescent="0.3">
      <c r="A223" s="322" t="s">
        <v>638</v>
      </c>
      <c r="B223" s="204">
        <v>0</v>
      </c>
      <c r="C223" s="204">
        <v>0</v>
      </c>
      <c r="D223" s="204">
        <v>0</v>
      </c>
      <c r="E223" s="204">
        <v>0</v>
      </c>
      <c r="F223" s="204">
        <v>0</v>
      </c>
      <c r="G223" s="204">
        <v>0</v>
      </c>
      <c r="H223" s="204">
        <v>0</v>
      </c>
      <c r="I223" s="204">
        <v>0</v>
      </c>
      <c r="J223" s="204">
        <v>0</v>
      </c>
      <c r="K223" s="204">
        <v>0</v>
      </c>
      <c r="L223" s="204">
        <v>0</v>
      </c>
      <c r="M223" s="204">
        <v>0</v>
      </c>
      <c r="N223" s="204">
        <v>0</v>
      </c>
      <c r="O223" s="204">
        <v>0</v>
      </c>
      <c r="P223" s="204">
        <v>0</v>
      </c>
      <c r="Q223" s="204">
        <v>0</v>
      </c>
      <c r="R223" s="204">
        <v>0</v>
      </c>
      <c r="S223" s="239">
        <v>0</v>
      </c>
      <c r="T223" s="319" t="e">
        <v>#DIV/0!</v>
      </c>
      <c r="U223" s="239">
        <v>0</v>
      </c>
      <c r="V223" s="239">
        <v>0</v>
      </c>
      <c r="W223" s="239">
        <v>0</v>
      </c>
      <c r="X223" s="239">
        <v>0</v>
      </c>
      <c r="Y223" s="239">
        <v>0</v>
      </c>
      <c r="Z223" s="239">
        <v>0</v>
      </c>
    </row>
    <row r="224" spans="1:26" x14ac:dyDescent="0.3">
      <c r="A224" s="322" t="s">
        <v>639</v>
      </c>
      <c r="B224" s="204">
        <v>0</v>
      </c>
      <c r="C224" s="204">
        <v>0</v>
      </c>
      <c r="D224" s="204">
        <v>0</v>
      </c>
      <c r="E224" s="204">
        <v>0</v>
      </c>
      <c r="F224" s="204">
        <v>0</v>
      </c>
      <c r="G224" s="204">
        <v>0</v>
      </c>
      <c r="H224" s="204">
        <v>0</v>
      </c>
      <c r="I224" s="204">
        <v>0</v>
      </c>
      <c r="J224" s="204">
        <v>0</v>
      </c>
      <c r="K224" s="204">
        <v>0</v>
      </c>
      <c r="L224" s="204">
        <v>0</v>
      </c>
      <c r="M224" s="204">
        <v>0</v>
      </c>
      <c r="N224" s="204">
        <v>0</v>
      </c>
      <c r="O224" s="204">
        <v>0</v>
      </c>
      <c r="P224" s="204">
        <v>0</v>
      </c>
      <c r="Q224" s="204">
        <v>0</v>
      </c>
      <c r="R224" s="204">
        <v>0</v>
      </c>
      <c r="S224" s="239">
        <v>0</v>
      </c>
      <c r="T224" s="319" t="e">
        <v>#DIV/0!</v>
      </c>
      <c r="U224" s="239">
        <v>0</v>
      </c>
      <c r="V224" s="239">
        <v>0</v>
      </c>
      <c r="W224" s="239">
        <v>0</v>
      </c>
      <c r="X224" s="239">
        <v>0</v>
      </c>
      <c r="Y224" s="239">
        <v>0</v>
      </c>
      <c r="Z224" s="239">
        <v>0</v>
      </c>
    </row>
    <row r="225" spans="1:26" x14ac:dyDescent="0.3">
      <c r="A225" s="322" t="s">
        <v>640</v>
      </c>
      <c r="B225" s="204">
        <v>0</v>
      </c>
      <c r="C225" s="204">
        <v>0</v>
      </c>
      <c r="D225" s="204">
        <v>0</v>
      </c>
      <c r="E225" s="204">
        <v>0</v>
      </c>
      <c r="F225" s="204">
        <v>0</v>
      </c>
      <c r="G225" s="204">
        <v>0</v>
      </c>
      <c r="H225" s="204">
        <v>0</v>
      </c>
      <c r="I225" s="204">
        <v>0</v>
      </c>
      <c r="J225" s="204">
        <v>0</v>
      </c>
      <c r="K225" s="204">
        <v>0</v>
      </c>
      <c r="L225" s="204">
        <v>0</v>
      </c>
      <c r="M225" s="204">
        <v>0</v>
      </c>
      <c r="N225" s="204">
        <v>0</v>
      </c>
      <c r="O225" s="204">
        <v>0</v>
      </c>
      <c r="P225" s="204">
        <v>0</v>
      </c>
      <c r="Q225" s="204">
        <v>0</v>
      </c>
      <c r="R225" s="204">
        <v>0</v>
      </c>
      <c r="S225" s="239">
        <v>0</v>
      </c>
      <c r="T225" s="319" t="e">
        <v>#DIV/0!</v>
      </c>
      <c r="U225" s="239">
        <v>0</v>
      </c>
      <c r="V225" s="239">
        <v>0</v>
      </c>
      <c r="W225" s="239">
        <v>0</v>
      </c>
      <c r="X225" s="239">
        <v>0</v>
      </c>
      <c r="Y225" s="239">
        <v>0</v>
      </c>
      <c r="Z225" s="239">
        <v>0</v>
      </c>
    </row>
    <row r="226" spans="1:26" x14ac:dyDescent="0.3">
      <c r="A226" s="322" t="s">
        <v>641</v>
      </c>
      <c r="B226" s="204">
        <v>0</v>
      </c>
      <c r="C226" s="204">
        <v>0</v>
      </c>
      <c r="D226" s="204">
        <v>0</v>
      </c>
      <c r="E226" s="204">
        <v>0</v>
      </c>
      <c r="F226" s="204">
        <v>0</v>
      </c>
      <c r="G226" s="204">
        <v>0</v>
      </c>
      <c r="H226" s="204">
        <v>0</v>
      </c>
      <c r="I226" s="204">
        <v>0</v>
      </c>
      <c r="J226" s="204">
        <v>0</v>
      </c>
      <c r="K226" s="204">
        <v>0</v>
      </c>
      <c r="L226" s="204">
        <v>0</v>
      </c>
      <c r="M226" s="204">
        <v>0</v>
      </c>
      <c r="N226" s="204">
        <v>0</v>
      </c>
      <c r="O226" s="204">
        <v>0</v>
      </c>
      <c r="P226" s="204">
        <v>0</v>
      </c>
      <c r="Q226" s="204">
        <v>0</v>
      </c>
      <c r="R226" s="204">
        <v>0</v>
      </c>
      <c r="S226" s="239">
        <v>0</v>
      </c>
      <c r="T226" s="319" t="e">
        <v>#DIV/0!</v>
      </c>
      <c r="U226" s="239">
        <v>0</v>
      </c>
      <c r="V226" s="239">
        <v>0</v>
      </c>
      <c r="W226" s="239">
        <v>0</v>
      </c>
      <c r="X226" s="239">
        <v>0</v>
      </c>
      <c r="Y226" s="239">
        <v>0</v>
      </c>
      <c r="Z226" s="239">
        <v>0</v>
      </c>
    </row>
    <row r="227" spans="1:26" x14ac:dyDescent="0.3">
      <c r="A227" s="322" t="s">
        <v>642</v>
      </c>
      <c r="B227" s="204">
        <v>0</v>
      </c>
      <c r="C227" s="204">
        <v>0</v>
      </c>
      <c r="D227" s="204">
        <v>0</v>
      </c>
      <c r="E227" s="204">
        <v>0</v>
      </c>
      <c r="F227" s="204">
        <v>0</v>
      </c>
      <c r="G227" s="204">
        <v>0</v>
      </c>
      <c r="H227" s="204">
        <v>0</v>
      </c>
      <c r="I227" s="204">
        <v>0</v>
      </c>
      <c r="J227" s="204">
        <v>0</v>
      </c>
      <c r="K227" s="204">
        <v>0</v>
      </c>
      <c r="L227" s="204">
        <v>0</v>
      </c>
      <c r="M227" s="204">
        <v>0</v>
      </c>
      <c r="N227" s="204">
        <v>0</v>
      </c>
      <c r="O227" s="204">
        <v>0</v>
      </c>
      <c r="P227" s="204">
        <v>0</v>
      </c>
      <c r="Q227" s="204">
        <v>0</v>
      </c>
      <c r="R227" s="204">
        <v>0</v>
      </c>
      <c r="S227" s="239">
        <v>0</v>
      </c>
      <c r="T227" s="319" t="e">
        <v>#DIV/0!</v>
      </c>
      <c r="U227" s="239">
        <v>0</v>
      </c>
      <c r="V227" s="239">
        <v>0</v>
      </c>
      <c r="W227" s="239">
        <v>0</v>
      </c>
      <c r="X227" s="239">
        <v>0</v>
      </c>
      <c r="Y227" s="239">
        <v>0</v>
      </c>
      <c r="Z227" s="239">
        <v>0</v>
      </c>
    </row>
    <row r="228" spans="1:26" x14ac:dyDescent="0.3">
      <c r="A228" s="322" t="s">
        <v>643</v>
      </c>
      <c r="B228" s="204">
        <v>0</v>
      </c>
      <c r="C228" s="204">
        <v>0</v>
      </c>
      <c r="D228" s="204">
        <v>0</v>
      </c>
      <c r="E228" s="204">
        <v>0</v>
      </c>
      <c r="F228" s="204">
        <v>0</v>
      </c>
      <c r="G228" s="204">
        <v>0</v>
      </c>
      <c r="H228" s="204">
        <v>0</v>
      </c>
      <c r="I228" s="204">
        <v>0</v>
      </c>
      <c r="J228" s="204">
        <v>0</v>
      </c>
      <c r="K228" s="204">
        <v>0</v>
      </c>
      <c r="L228" s="204">
        <v>0</v>
      </c>
      <c r="M228" s="204">
        <v>0</v>
      </c>
      <c r="N228" s="204">
        <v>0</v>
      </c>
      <c r="O228" s="204">
        <v>0</v>
      </c>
      <c r="P228" s="204">
        <v>0</v>
      </c>
      <c r="Q228" s="204">
        <v>0</v>
      </c>
      <c r="R228" s="204">
        <v>0</v>
      </c>
      <c r="S228" s="239">
        <v>0</v>
      </c>
      <c r="T228" s="319" t="e">
        <v>#DIV/0!</v>
      </c>
      <c r="U228" s="239">
        <v>0</v>
      </c>
      <c r="V228" s="239">
        <v>0</v>
      </c>
      <c r="W228" s="239">
        <v>0</v>
      </c>
      <c r="X228" s="239">
        <v>0</v>
      </c>
      <c r="Y228" s="239">
        <v>0</v>
      </c>
      <c r="Z228" s="239">
        <v>0</v>
      </c>
    </row>
    <row r="229" spans="1:26" x14ac:dyDescent="0.3">
      <c r="A229" s="322" t="s">
        <v>644</v>
      </c>
      <c r="B229" s="204">
        <v>0</v>
      </c>
      <c r="C229" s="204">
        <v>0</v>
      </c>
      <c r="D229" s="204">
        <v>0</v>
      </c>
      <c r="E229" s="204">
        <v>0</v>
      </c>
      <c r="F229" s="204">
        <v>0</v>
      </c>
      <c r="G229" s="204">
        <v>0</v>
      </c>
      <c r="H229" s="204">
        <v>0</v>
      </c>
      <c r="I229" s="204">
        <v>0</v>
      </c>
      <c r="J229" s="204">
        <v>0</v>
      </c>
      <c r="K229" s="204">
        <v>0</v>
      </c>
      <c r="L229" s="204">
        <v>0</v>
      </c>
      <c r="M229" s="204">
        <v>0</v>
      </c>
      <c r="N229" s="204">
        <v>0</v>
      </c>
      <c r="O229" s="204">
        <v>0</v>
      </c>
      <c r="P229" s="204">
        <v>0</v>
      </c>
      <c r="Q229" s="204">
        <v>0</v>
      </c>
      <c r="R229" s="204">
        <v>0</v>
      </c>
      <c r="S229" s="239">
        <v>0</v>
      </c>
      <c r="T229" s="319" t="e">
        <v>#DIV/0!</v>
      </c>
      <c r="U229" s="239">
        <v>0</v>
      </c>
      <c r="V229" s="239">
        <v>0</v>
      </c>
      <c r="W229" s="239">
        <v>0</v>
      </c>
      <c r="X229" s="239">
        <v>0</v>
      </c>
      <c r="Y229" s="239">
        <v>0</v>
      </c>
      <c r="Z229" s="239">
        <v>0</v>
      </c>
    </row>
    <row r="230" spans="1:26" s="321" customFormat="1" x14ac:dyDescent="0.3">
      <c r="A230" s="314" t="s">
        <v>645</v>
      </c>
      <c r="B230" s="320">
        <v>0</v>
      </c>
      <c r="C230" s="320">
        <v>0</v>
      </c>
      <c r="D230" s="320">
        <v>0</v>
      </c>
      <c r="E230" s="320">
        <v>0</v>
      </c>
      <c r="F230" s="320">
        <v>0</v>
      </c>
      <c r="G230" s="320">
        <v>0</v>
      </c>
      <c r="H230" s="320">
        <v>0</v>
      </c>
      <c r="I230" s="320">
        <v>0</v>
      </c>
      <c r="J230" s="320">
        <v>0</v>
      </c>
      <c r="K230" s="320">
        <v>0</v>
      </c>
      <c r="L230" s="320">
        <v>0</v>
      </c>
      <c r="M230" s="320">
        <v>0</v>
      </c>
      <c r="N230" s="320">
        <v>0</v>
      </c>
      <c r="O230" s="320">
        <v>0</v>
      </c>
      <c r="P230" s="320">
        <v>0</v>
      </c>
      <c r="Q230" s="320">
        <v>0</v>
      </c>
      <c r="R230" s="320">
        <v>0</v>
      </c>
      <c r="S230" s="316">
        <v>0</v>
      </c>
      <c r="T230" s="317" t="e">
        <v>#DIV/0!</v>
      </c>
      <c r="U230" s="316">
        <v>0</v>
      </c>
      <c r="V230" s="316">
        <v>0</v>
      </c>
      <c r="W230" s="316">
        <v>0</v>
      </c>
      <c r="X230" s="316">
        <v>0</v>
      </c>
      <c r="Y230" s="316">
        <v>0</v>
      </c>
      <c r="Z230" s="316">
        <v>0</v>
      </c>
    </row>
    <row r="231" spans="1:26" s="321" customFormat="1" x14ac:dyDescent="0.3">
      <c r="A231" s="314" t="s">
        <v>646</v>
      </c>
      <c r="B231" s="320">
        <v>0</v>
      </c>
      <c r="C231" s="320">
        <v>0</v>
      </c>
      <c r="D231" s="320">
        <v>0</v>
      </c>
      <c r="E231" s="320">
        <v>0</v>
      </c>
      <c r="F231" s="320">
        <v>0</v>
      </c>
      <c r="G231" s="320">
        <v>0</v>
      </c>
      <c r="H231" s="320">
        <v>0</v>
      </c>
      <c r="I231" s="320">
        <v>0</v>
      </c>
      <c r="J231" s="320">
        <v>0</v>
      </c>
      <c r="K231" s="320">
        <v>0</v>
      </c>
      <c r="L231" s="320">
        <v>0</v>
      </c>
      <c r="M231" s="320">
        <v>0</v>
      </c>
      <c r="N231" s="320">
        <v>0</v>
      </c>
      <c r="O231" s="320">
        <v>0</v>
      </c>
      <c r="P231" s="320">
        <v>0</v>
      </c>
      <c r="Q231" s="320">
        <v>0</v>
      </c>
      <c r="R231" s="320">
        <v>0</v>
      </c>
      <c r="S231" s="316">
        <v>0</v>
      </c>
      <c r="T231" s="317" t="e">
        <v>#DIV/0!</v>
      </c>
      <c r="U231" s="316">
        <v>0</v>
      </c>
      <c r="V231" s="316">
        <v>0</v>
      </c>
      <c r="W231" s="316">
        <v>0</v>
      </c>
      <c r="X231" s="316">
        <v>0</v>
      </c>
      <c r="Y231" s="316">
        <v>0</v>
      </c>
      <c r="Z231" s="316">
        <v>0</v>
      </c>
    </row>
    <row r="232" spans="1:26" s="321" customFormat="1" x14ac:dyDescent="0.3">
      <c r="A232" s="314" t="s">
        <v>647</v>
      </c>
      <c r="B232" s="320">
        <v>0</v>
      </c>
      <c r="C232" s="320">
        <v>0</v>
      </c>
      <c r="D232" s="320">
        <v>0</v>
      </c>
      <c r="E232" s="320">
        <v>0</v>
      </c>
      <c r="F232" s="320">
        <v>0</v>
      </c>
      <c r="G232" s="320">
        <v>0</v>
      </c>
      <c r="H232" s="320">
        <v>0</v>
      </c>
      <c r="I232" s="320">
        <v>0</v>
      </c>
      <c r="J232" s="320">
        <v>0</v>
      </c>
      <c r="K232" s="320">
        <v>0</v>
      </c>
      <c r="L232" s="320">
        <v>0</v>
      </c>
      <c r="M232" s="320">
        <v>0</v>
      </c>
      <c r="N232" s="320">
        <v>0</v>
      </c>
      <c r="O232" s="320">
        <v>0</v>
      </c>
      <c r="P232" s="320">
        <v>0</v>
      </c>
      <c r="Q232" s="320">
        <v>0</v>
      </c>
      <c r="R232" s="320">
        <v>0</v>
      </c>
      <c r="S232" s="316">
        <v>0</v>
      </c>
      <c r="T232" s="317" t="e">
        <v>#DIV/0!</v>
      </c>
      <c r="U232" s="316">
        <v>0</v>
      </c>
      <c r="V232" s="316">
        <v>0</v>
      </c>
      <c r="W232" s="316">
        <v>0</v>
      </c>
      <c r="X232" s="316">
        <v>0</v>
      </c>
      <c r="Y232" s="316">
        <v>0</v>
      </c>
      <c r="Z232" s="316">
        <v>0</v>
      </c>
    </row>
    <row r="233" spans="1:26" s="321" customFormat="1" x14ac:dyDescent="0.3">
      <c r="A233" s="314" t="s">
        <v>648</v>
      </c>
      <c r="B233" s="320">
        <v>0</v>
      </c>
      <c r="C233" s="320">
        <v>0</v>
      </c>
      <c r="D233" s="320">
        <v>0</v>
      </c>
      <c r="E233" s="320">
        <v>0</v>
      </c>
      <c r="F233" s="320">
        <v>0</v>
      </c>
      <c r="G233" s="320">
        <v>0</v>
      </c>
      <c r="H233" s="320">
        <v>0</v>
      </c>
      <c r="I233" s="320">
        <v>0</v>
      </c>
      <c r="J233" s="320">
        <v>0</v>
      </c>
      <c r="K233" s="320">
        <v>0</v>
      </c>
      <c r="L233" s="320">
        <v>0</v>
      </c>
      <c r="M233" s="320">
        <v>0</v>
      </c>
      <c r="N233" s="320">
        <v>0</v>
      </c>
      <c r="O233" s="320">
        <v>0</v>
      </c>
      <c r="P233" s="320">
        <v>0</v>
      </c>
      <c r="Q233" s="320">
        <v>0</v>
      </c>
      <c r="R233" s="320">
        <v>0</v>
      </c>
      <c r="S233" s="316">
        <v>0</v>
      </c>
      <c r="T233" s="317" t="e">
        <v>#DIV/0!</v>
      </c>
      <c r="U233" s="316">
        <v>0</v>
      </c>
      <c r="V233" s="316">
        <v>0</v>
      </c>
      <c r="W233" s="316">
        <v>0</v>
      </c>
      <c r="X233" s="316">
        <v>0</v>
      </c>
      <c r="Y233" s="316">
        <v>0</v>
      </c>
      <c r="Z233" s="316">
        <v>0</v>
      </c>
    </row>
    <row r="234" spans="1:26" x14ac:dyDescent="0.3">
      <c r="A234" s="314" t="s">
        <v>649</v>
      </c>
      <c r="B234" s="315">
        <v>0</v>
      </c>
      <c r="C234" s="315">
        <v>0</v>
      </c>
      <c r="D234" s="315">
        <v>0</v>
      </c>
      <c r="E234" s="315">
        <v>0</v>
      </c>
      <c r="F234" s="315">
        <v>0</v>
      </c>
      <c r="G234" s="315">
        <v>0</v>
      </c>
      <c r="H234" s="315">
        <v>0</v>
      </c>
      <c r="I234" s="315">
        <v>0</v>
      </c>
      <c r="J234" s="315">
        <v>0</v>
      </c>
      <c r="K234" s="315">
        <v>0</v>
      </c>
      <c r="L234" s="315">
        <v>0</v>
      </c>
      <c r="M234" s="315">
        <v>0</v>
      </c>
      <c r="N234" s="315">
        <v>0</v>
      </c>
      <c r="O234" s="315">
        <v>0</v>
      </c>
      <c r="P234" s="315">
        <v>0</v>
      </c>
      <c r="Q234" s="315">
        <v>0</v>
      </c>
      <c r="R234" s="315">
        <v>0</v>
      </c>
      <c r="S234" s="316">
        <v>0</v>
      </c>
      <c r="T234" s="317" t="e">
        <v>#DIV/0!</v>
      </c>
      <c r="U234" s="316">
        <v>0</v>
      </c>
      <c r="V234" s="316">
        <v>0</v>
      </c>
      <c r="W234" s="316">
        <v>0</v>
      </c>
      <c r="X234" s="316">
        <v>0</v>
      </c>
      <c r="Y234" s="316">
        <v>0</v>
      </c>
      <c r="Z234" s="316">
        <v>0</v>
      </c>
    </row>
    <row r="235" spans="1:26" x14ac:dyDescent="0.3">
      <c r="A235" s="322" t="s">
        <v>650</v>
      </c>
      <c r="B235" s="323">
        <v>0</v>
      </c>
      <c r="C235" s="323">
        <v>0</v>
      </c>
      <c r="D235" s="323">
        <v>0</v>
      </c>
      <c r="E235" s="323">
        <v>0</v>
      </c>
      <c r="F235" s="323">
        <v>0</v>
      </c>
      <c r="G235" s="323">
        <v>0</v>
      </c>
      <c r="H235" s="323">
        <v>0</v>
      </c>
      <c r="I235" s="323">
        <v>0</v>
      </c>
      <c r="J235" s="323">
        <v>0</v>
      </c>
      <c r="K235" s="323">
        <v>0</v>
      </c>
      <c r="L235" s="323">
        <v>0</v>
      </c>
      <c r="M235" s="323">
        <v>0</v>
      </c>
      <c r="N235" s="323">
        <v>0</v>
      </c>
      <c r="O235" s="323">
        <v>0</v>
      </c>
      <c r="P235" s="323">
        <v>0</v>
      </c>
      <c r="Q235" s="323">
        <v>0</v>
      </c>
      <c r="R235" s="323">
        <v>0</v>
      </c>
      <c r="S235" s="239">
        <v>0</v>
      </c>
      <c r="T235" s="319" t="e">
        <v>#DIV/0!</v>
      </c>
      <c r="U235" s="239">
        <v>0</v>
      </c>
      <c r="V235" s="239">
        <v>0</v>
      </c>
      <c r="W235" s="239">
        <v>0</v>
      </c>
      <c r="X235" s="239">
        <v>0</v>
      </c>
      <c r="Y235" s="239">
        <v>0</v>
      </c>
      <c r="Z235" s="239">
        <v>0</v>
      </c>
    </row>
    <row r="236" spans="1:26" x14ac:dyDescent="0.3">
      <c r="A236" s="324" t="s">
        <v>651</v>
      </c>
      <c r="B236" s="323">
        <v>0</v>
      </c>
      <c r="C236" s="323">
        <v>0</v>
      </c>
      <c r="D236" s="323">
        <v>0</v>
      </c>
      <c r="E236" s="323">
        <v>0</v>
      </c>
      <c r="F236" s="323">
        <v>0</v>
      </c>
      <c r="G236" s="323">
        <v>0</v>
      </c>
      <c r="H236" s="323">
        <v>0</v>
      </c>
      <c r="I236" s="323">
        <v>0</v>
      </c>
      <c r="J236" s="323">
        <v>0</v>
      </c>
      <c r="K236" s="323">
        <v>0</v>
      </c>
      <c r="L236" s="323">
        <v>0</v>
      </c>
      <c r="M236" s="323">
        <v>0</v>
      </c>
      <c r="N236" s="323">
        <v>0</v>
      </c>
      <c r="O236" s="323">
        <v>0</v>
      </c>
      <c r="P236" s="323">
        <v>0</v>
      </c>
      <c r="Q236" s="323">
        <v>0</v>
      </c>
      <c r="R236" s="323">
        <v>0</v>
      </c>
      <c r="S236" s="239">
        <v>0</v>
      </c>
      <c r="T236" s="319" t="e">
        <v>#DIV/0!</v>
      </c>
      <c r="U236" s="239">
        <v>0</v>
      </c>
      <c r="V236" s="239">
        <v>0</v>
      </c>
      <c r="W236" s="239">
        <v>0</v>
      </c>
      <c r="X236" s="239">
        <v>0</v>
      </c>
      <c r="Y236" s="239">
        <v>0</v>
      </c>
      <c r="Z236" s="239">
        <v>0</v>
      </c>
    </row>
    <row r="237" spans="1:26" x14ac:dyDescent="0.3">
      <c r="A237" s="325" t="s">
        <v>652</v>
      </c>
      <c r="B237" s="204">
        <v>0</v>
      </c>
      <c r="C237" s="204">
        <v>0</v>
      </c>
      <c r="D237" s="204">
        <v>0</v>
      </c>
      <c r="E237" s="204">
        <v>0</v>
      </c>
      <c r="F237" s="204">
        <v>0</v>
      </c>
      <c r="G237" s="204">
        <v>0</v>
      </c>
      <c r="H237" s="204">
        <v>0</v>
      </c>
      <c r="I237" s="204">
        <v>0</v>
      </c>
      <c r="J237" s="204">
        <v>0</v>
      </c>
      <c r="K237" s="204">
        <v>0</v>
      </c>
      <c r="L237" s="204">
        <v>0</v>
      </c>
      <c r="M237" s="204">
        <v>0</v>
      </c>
      <c r="N237" s="204">
        <v>0</v>
      </c>
      <c r="O237" s="204">
        <v>0</v>
      </c>
      <c r="P237" s="204">
        <v>0</v>
      </c>
      <c r="Q237" s="204">
        <v>0</v>
      </c>
      <c r="R237" s="204">
        <v>0</v>
      </c>
      <c r="S237" s="239">
        <v>0</v>
      </c>
      <c r="T237" s="319" t="e">
        <v>#DIV/0!</v>
      </c>
      <c r="U237" s="239">
        <v>0</v>
      </c>
      <c r="V237" s="239">
        <v>0</v>
      </c>
      <c r="W237" s="239">
        <v>0</v>
      </c>
      <c r="X237" s="239">
        <v>0</v>
      </c>
      <c r="Y237" s="239">
        <v>0</v>
      </c>
      <c r="Z237" s="239">
        <v>0</v>
      </c>
    </row>
    <row r="238" spans="1:26" x14ac:dyDescent="0.3">
      <c r="A238" s="325" t="s">
        <v>653</v>
      </c>
      <c r="B238" s="204">
        <v>0</v>
      </c>
      <c r="C238" s="204">
        <v>0</v>
      </c>
      <c r="D238" s="204">
        <v>0</v>
      </c>
      <c r="E238" s="204">
        <v>0</v>
      </c>
      <c r="F238" s="204">
        <v>0</v>
      </c>
      <c r="G238" s="204">
        <v>0</v>
      </c>
      <c r="H238" s="204">
        <v>0</v>
      </c>
      <c r="I238" s="204">
        <v>0</v>
      </c>
      <c r="J238" s="204">
        <v>0</v>
      </c>
      <c r="K238" s="204">
        <v>0</v>
      </c>
      <c r="L238" s="204">
        <v>0</v>
      </c>
      <c r="M238" s="204">
        <v>0</v>
      </c>
      <c r="N238" s="204">
        <v>0</v>
      </c>
      <c r="O238" s="204">
        <v>0</v>
      </c>
      <c r="P238" s="204">
        <v>0</v>
      </c>
      <c r="Q238" s="204">
        <v>0</v>
      </c>
      <c r="R238" s="204">
        <v>0</v>
      </c>
      <c r="S238" s="239">
        <v>0</v>
      </c>
      <c r="T238" s="319" t="e">
        <v>#DIV/0!</v>
      </c>
      <c r="U238" s="239">
        <v>0</v>
      </c>
      <c r="V238" s="239">
        <v>0</v>
      </c>
      <c r="W238" s="239">
        <v>0</v>
      </c>
      <c r="X238" s="239">
        <v>0</v>
      </c>
      <c r="Y238" s="239">
        <v>0</v>
      </c>
      <c r="Z238" s="239">
        <v>0</v>
      </c>
    </row>
    <row r="239" spans="1:26" x14ac:dyDescent="0.3">
      <c r="A239" s="324" t="s">
        <v>654</v>
      </c>
      <c r="B239" s="204">
        <v>0</v>
      </c>
      <c r="C239" s="204">
        <v>0</v>
      </c>
      <c r="D239" s="204">
        <v>0</v>
      </c>
      <c r="E239" s="204">
        <v>0</v>
      </c>
      <c r="F239" s="204">
        <v>0</v>
      </c>
      <c r="G239" s="204">
        <v>0</v>
      </c>
      <c r="H239" s="204">
        <v>0</v>
      </c>
      <c r="I239" s="204">
        <v>0</v>
      </c>
      <c r="J239" s="204">
        <v>0</v>
      </c>
      <c r="K239" s="204">
        <v>0</v>
      </c>
      <c r="L239" s="204">
        <v>0</v>
      </c>
      <c r="M239" s="204">
        <v>0</v>
      </c>
      <c r="N239" s="204">
        <v>0</v>
      </c>
      <c r="O239" s="204">
        <v>0</v>
      </c>
      <c r="P239" s="204">
        <v>0</v>
      </c>
      <c r="Q239" s="204">
        <v>0</v>
      </c>
      <c r="R239" s="204">
        <v>0</v>
      </c>
      <c r="S239" s="239">
        <v>0</v>
      </c>
      <c r="T239" s="319" t="e">
        <v>#DIV/0!</v>
      </c>
      <c r="U239" s="239">
        <v>0</v>
      </c>
      <c r="V239" s="239">
        <v>0</v>
      </c>
      <c r="W239" s="239">
        <v>0</v>
      </c>
      <c r="X239" s="239">
        <v>0</v>
      </c>
      <c r="Y239" s="239">
        <v>0</v>
      </c>
      <c r="Z239" s="239">
        <v>0</v>
      </c>
    </row>
    <row r="240" spans="1:26" x14ac:dyDescent="0.3">
      <c r="A240" s="324" t="s">
        <v>655</v>
      </c>
      <c r="B240" s="204">
        <v>0</v>
      </c>
      <c r="C240" s="204">
        <v>0</v>
      </c>
      <c r="D240" s="204">
        <v>0</v>
      </c>
      <c r="E240" s="204">
        <v>0</v>
      </c>
      <c r="F240" s="204">
        <v>0</v>
      </c>
      <c r="G240" s="204">
        <v>0</v>
      </c>
      <c r="H240" s="204">
        <v>0</v>
      </c>
      <c r="I240" s="204">
        <v>0</v>
      </c>
      <c r="J240" s="204">
        <v>0</v>
      </c>
      <c r="K240" s="204">
        <v>0</v>
      </c>
      <c r="L240" s="204">
        <v>0</v>
      </c>
      <c r="M240" s="204">
        <v>0</v>
      </c>
      <c r="N240" s="204">
        <v>0</v>
      </c>
      <c r="O240" s="204">
        <v>0</v>
      </c>
      <c r="P240" s="204">
        <v>0</v>
      </c>
      <c r="Q240" s="204">
        <v>0</v>
      </c>
      <c r="R240" s="204">
        <v>0</v>
      </c>
      <c r="S240" s="239">
        <v>0</v>
      </c>
      <c r="T240" s="319" t="e">
        <v>#DIV/0!</v>
      </c>
      <c r="U240" s="239">
        <v>0</v>
      </c>
      <c r="V240" s="239">
        <v>0</v>
      </c>
      <c r="W240" s="239">
        <v>0</v>
      </c>
      <c r="X240" s="239">
        <v>0</v>
      </c>
      <c r="Y240" s="239">
        <v>0</v>
      </c>
      <c r="Z240" s="239">
        <v>0</v>
      </c>
    </row>
    <row r="241" spans="1:26" x14ac:dyDescent="0.3">
      <c r="A241" s="324" t="s">
        <v>656</v>
      </c>
      <c r="B241" s="204">
        <v>0</v>
      </c>
      <c r="C241" s="204">
        <v>0</v>
      </c>
      <c r="D241" s="204">
        <v>0</v>
      </c>
      <c r="E241" s="204">
        <v>0</v>
      </c>
      <c r="F241" s="204">
        <v>0</v>
      </c>
      <c r="G241" s="204">
        <v>0</v>
      </c>
      <c r="H241" s="204">
        <v>0</v>
      </c>
      <c r="I241" s="204">
        <v>0</v>
      </c>
      <c r="J241" s="204">
        <v>0</v>
      </c>
      <c r="K241" s="204">
        <v>0</v>
      </c>
      <c r="L241" s="204">
        <v>0</v>
      </c>
      <c r="M241" s="204">
        <v>0</v>
      </c>
      <c r="N241" s="204">
        <v>0</v>
      </c>
      <c r="O241" s="204">
        <v>0</v>
      </c>
      <c r="P241" s="204">
        <v>0</v>
      </c>
      <c r="Q241" s="204">
        <v>0</v>
      </c>
      <c r="R241" s="204">
        <v>0</v>
      </c>
      <c r="S241" s="239">
        <v>0</v>
      </c>
      <c r="T241" s="319" t="e">
        <v>#DIV/0!</v>
      </c>
      <c r="U241" s="239">
        <v>0</v>
      </c>
      <c r="V241" s="239">
        <v>0</v>
      </c>
      <c r="W241" s="239">
        <v>0</v>
      </c>
      <c r="X241" s="239">
        <v>0</v>
      </c>
      <c r="Y241" s="239">
        <v>0</v>
      </c>
      <c r="Z241" s="239">
        <v>0</v>
      </c>
    </row>
    <row r="242" spans="1:26" x14ac:dyDescent="0.3">
      <c r="A242" s="322" t="s">
        <v>657</v>
      </c>
      <c r="B242" s="204">
        <v>0</v>
      </c>
      <c r="C242" s="204">
        <v>0</v>
      </c>
      <c r="D242" s="204">
        <v>0</v>
      </c>
      <c r="E242" s="204">
        <v>0</v>
      </c>
      <c r="F242" s="204">
        <v>0</v>
      </c>
      <c r="G242" s="204">
        <v>0</v>
      </c>
      <c r="H242" s="204">
        <v>0</v>
      </c>
      <c r="I242" s="204">
        <v>0</v>
      </c>
      <c r="J242" s="204">
        <v>0</v>
      </c>
      <c r="K242" s="204">
        <v>0</v>
      </c>
      <c r="L242" s="204">
        <v>0</v>
      </c>
      <c r="M242" s="204">
        <v>0</v>
      </c>
      <c r="N242" s="204">
        <v>0</v>
      </c>
      <c r="O242" s="204">
        <v>0</v>
      </c>
      <c r="P242" s="204">
        <v>0</v>
      </c>
      <c r="Q242" s="204">
        <v>0</v>
      </c>
      <c r="R242" s="204">
        <v>0</v>
      </c>
      <c r="S242" s="239">
        <v>0</v>
      </c>
      <c r="T242" s="319" t="e">
        <v>#DIV/0!</v>
      </c>
      <c r="U242" s="239">
        <v>0</v>
      </c>
      <c r="V242" s="239">
        <v>0</v>
      </c>
      <c r="W242" s="239">
        <v>0</v>
      </c>
      <c r="X242" s="239">
        <v>0</v>
      </c>
      <c r="Y242" s="239">
        <v>0</v>
      </c>
      <c r="Z242" s="239">
        <v>0</v>
      </c>
    </row>
    <row r="243" spans="1:26" x14ac:dyDescent="0.3">
      <c r="A243" s="322" t="s">
        <v>658</v>
      </c>
      <c r="B243" s="204">
        <v>0</v>
      </c>
      <c r="C243" s="204">
        <v>0</v>
      </c>
      <c r="D243" s="204">
        <v>0</v>
      </c>
      <c r="E243" s="204">
        <v>0</v>
      </c>
      <c r="F243" s="204">
        <v>0</v>
      </c>
      <c r="G243" s="204">
        <v>0</v>
      </c>
      <c r="H243" s="204">
        <v>0</v>
      </c>
      <c r="I243" s="204">
        <v>0</v>
      </c>
      <c r="J243" s="204">
        <v>0</v>
      </c>
      <c r="K243" s="204">
        <v>0</v>
      </c>
      <c r="L243" s="204">
        <v>0</v>
      </c>
      <c r="M243" s="204">
        <v>0</v>
      </c>
      <c r="N243" s="204">
        <v>0</v>
      </c>
      <c r="O243" s="204">
        <v>0</v>
      </c>
      <c r="P243" s="204">
        <v>0</v>
      </c>
      <c r="Q243" s="204">
        <v>0</v>
      </c>
      <c r="R243" s="204">
        <v>0</v>
      </c>
      <c r="S243" s="239">
        <v>0</v>
      </c>
      <c r="T243" s="319" t="e">
        <v>#DIV/0!</v>
      </c>
      <c r="U243" s="239">
        <v>0</v>
      </c>
      <c r="V243" s="239">
        <v>0</v>
      </c>
      <c r="W243" s="239">
        <v>0</v>
      </c>
      <c r="X243" s="239">
        <v>0</v>
      </c>
      <c r="Y243" s="239">
        <v>0</v>
      </c>
      <c r="Z243" s="239">
        <v>0</v>
      </c>
    </row>
    <row r="244" spans="1:26" x14ac:dyDescent="0.3">
      <c r="A244" s="322" t="s">
        <v>659</v>
      </c>
      <c r="B244" s="204">
        <v>0</v>
      </c>
      <c r="C244" s="204">
        <v>0</v>
      </c>
      <c r="D244" s="204">
        <v>0</v>
      </c>
      <c r="E244" s="204">
        <v>0</v>
      </c>
      <c r="F244" s="204">
        <v>0</v>
      </c>
      <c r="G244" s="204">
        <v>0</v>
      </c>
      <c r="H244" s="204">
        <v>0</v>
      </c>
      <c r="I244" s="204">
        <v>0</v>
      </c>
      <c r="J244" s="204">
        <v>0</v>
      </c>
      <c r="K244" s="204">
        <v>0</v>
      </c>
      <c r="L244" s="204">
        <v>0</v>
      </c>
      <c r="M244" s="204">
        <v>0</v>
      </c>
      <c r="N244" s="204">
        <v>0</v>
      </c>
      <c r="O244" s="204">
        <v>0</v>
      </c>
      <c r="P244" s="204">
        <v>0</v>
      </c>
      <c r="Q244" s="204">
        <v>0</v>
      </c>
      <c r="R244" s="204">
        <v>0</v>
      </c>
      <c r="S244" s="239">
        <v>0</v>
      </c>
      <c r="T244" s="319" t="e">
        <v>#DIV/0!</v>
      </c>
      <c r="U244" s="239">
        <v>0</v>
      </c>
      <c r="V244" s="239">
        <v>0</v>
      </c>
      <c r="W244" s="239">
        <v>0</v>
      </c>
      <c r="X244" s="239">
        <v>0</v>
      </c>
      <c r="Y244" s="239">
        <v>0</v>
      </c>
      <c r="Z244" s="239">
        <v>0</v>
      </c>
    </row>
    <row r="245" spans="1:26" x14ac:dyDescent="0.3">
      <c r="A245" s="322" t="s">
        <v>660</v>
      </c>
      <c r="B245" s="204">
        <v>0</v>
      </c>
      <c r="C245" s="204">
        <v>0</v>
      </c>
      <c r="D245" s="204">
        <v>0</v>
      </c>
      <c r="E245" s="204">
        <v>0</v>
      </c>
      <c r="F245" s="204">
        <v>0</v>
      </c>
      <c r="G245" s="204">
        <v>0</v>
      </c>
      <c r="H245" s="204">
        <v>0</v>
      </c>
      <c r="I245" s="204">
        <v>0</v>
      </c>
      <c r="J245" s="204">
        <v>0</v>
      </c>
      <c r="K245" s="204">
        <v>0</v>
      </c>
      <c r="L245" s="204">
        <v>0</v>
      </c>
      <c r="M245" s="204">
        <v>0</v>
      </c>
      <c r="N245" s="204">
        <v>0</v>
      </c>
      <c r="O245" s="204">
        <v>0</v>
      </c>
      <c r="P245" s="204">
        <v>0</v>
      </c>
      <c r="Q245" s="204">
        <v>0</v>
      </c>
      <c r="R245" s="204">
        <v>0</v>
      </c>
      <c r="S245" s="239">
        <v>0</v>
      </c>
      <c r="T245" s="319" t="e">
        <v>#DIV/0!</v>
      </c>
      <c r="U245" s="239">
        <v>0</v>
      </c>
      <c r="V245" s="239">
        <v>0</v>
      </c>
      <c r="W245" s="239">
        <v>0</v>
      </c>
      <c r="X245" s="239">
        <v>0</v>
      </c>
      <c r="Y245" s="239">
        <v>0</v>
      </c>
      <c r="Z245" s="239">
        <v>0</v>
      </c>
    </row>
    <row r="246" spans="1:26" x14ac:dyDescent="0.3">
      <c r="A246" s="322" t="s">
        <v>661</v>
      </c>
      <c r="B246" s="204">
        <v>0</v>
      </c>
      <c r="C246" s="204">
        <v>0</v>
      </c>
      <c r="D246" s="204">
        <v>0</v>
      </c>
      <c r="E246" s="204">
        <v>0</v>
      </c>
      <c r="F246" s="204">
        <v>0</v>
      </c>
      <c r="G246" s="204">
        <v>0</v>
      </c>
      <c r="H246" s="204">
        <v>0</v>
      </c>
      <c r="I246" s="204">
        <v>0</v>
      </c>
      <c r="J246" s="204">
        <v>0</v>
      </c>
      <c r="K246" s="204">
        <v>0</v>
      </c>
      <c r="L246" s="204">
        <v>0</v>
      </c>
      <c r="M246" s="204">
        <v>0</v>
      </c>
      <c r="N246" s="204">
        <v>0</v>
      </c>
      <c r="O246" s="204">
        <v>0</v>
      </c>
      <c r="P246" s="204">
        <v>0</v>
      </c>
      <c r="Q246" s="204">
        <v>0</v>
      </c>
      <c r="R246" s="204">
        <v>0</v>
      </c>
      <c r="S246" s="239">
        <v>0</v>
      </c>
      <c r="T246" s="319" t="e">
        <v>#DIV/0!</v>
      </c>
      <c r="U246" s="239">
        <v>0</v>
      </c>
      <c r="V246" s="239">
        <v>0</v>
      </c>
      <c r="W246" s="239">
        <v>0</v>
      </c>
      <c r="X246" s="239">
        <v>0</v>
      </c>
      <c r="Y246" s="239">
        <v>0</v>
      </c>
      <c r="Z246" s="239">
        <v>0</v>
      </c>
    </row>
    <row r="247" spans="1:26" x14ac:dyDescent="0.3">
      <c r="A247" s="314" t="s">
        <v>662</v>
      </c>
      <c r="B247" s="315">
        <v>0</v>
      </c>
      <c r="C247" s="315">
        <v>0</v>
      </c>
      <c r="D247" s="315">
        <v>0</v>
      </c>
      <c r="E247" s="315">
        <v>0</v>
      </c>
      <c r="F247" s="315">
        <v>0</v>
      </c>
      <c r="G247" s="315">
        <v>0</v>
      </c>
      <c r="H247" s="315">
        <v>0</v>
      </c>
      <c r="I247" s="315">
        <v>0</v>
      </c>
      <c r="J247" s="315">
        <v>0</v>
      </c>
      <c r="K247" s="315">
        <v>0</v>
      </c>
      <c r="L247" s="315">
        <v>0</v>
      </c>
      <c r="M247" s="315">
        <v>0</v>
      </c>
      <c r="N247" s="315">
        <v>0</v>
      </c>
      <c r="O247" s="315">
        <v>0</v>
      </c>
      <c r="P247" s="315">
        <v>0</v>
      </c>
      <c r="Q247" s="315">
        <v>0</v>
      </c>
      <c r="R247" s="315">
        <v>0</v>
      </c>
      <c r="S247" s="316">
        <v>0</v>
      </c>
      <c r="T247" s="317" t="e">
        <v>#DIV/0!</v>
      </c>
      <c r="U247" s="316">
        <v>0</v>
      </c>
      <c r="V247" s="316">
        <v>0</v>
      </c>
      <c r="W247" s="316">
        <v>0</v>
      </c>
      <c r="X247" s="316">
        <v>0</v>
      </c>
      <c r="Y247" s="316">
        <v>0</v>
      </c>
      <c r="Z247" s="316">
        <v>0</v>
      </c>
    </row>
    <row r="248" spans="1:26" x14ac:dyDescent="0.3">
      <c r="A248" s="322" t="s">
        <v>663</v>
      </c>
      <c r="B248" s="204">
        <v>0</v>
      </c>
      <c r="C248" s="204">
        <v>0</v>
      </c>
      <c r="D248" s="204">
        <v>0</v>
      </c>
      <c r="E248" s="204">
        <v>0</v>
      </c>
      <c r="F248" s="204">
        <v>0</v>
      </c>
      <c r="G248" s="204">
        <v>0</v>
      </c>
      <c r="H248" s="204">
        <v>0</v>
      </c>
      <c r="I248" s="204">
        <v>0</v>
      </c>
      <c r="J248" s="204">
        <v>0</v>
      </c>
      <c r="K248" s="204">
        <v>0</v>
      </c>
      <c r="L248" s="204">
        <v>0</v>
      </c>
      <c r="M248" s="204">
        <v>0</v>
      </c>
      <c r="N248" s="204">
        <v>0</v>
      </c>
      <c r="O248" s="204">
        <v>0</v>
      </c>
      <c r="P248" s="204">
        <v>0</v>
      </c>
      <c r="Q248" s="204">
        <v>0</v>
      </c>
      <c r="R248" s="204">
        <v>0</v>
      </c>
      <c r="S248" s="239">
        <v>0</v>
      </c>
      <c r="T248" s="319" t="e">
        <v>#DIV/0!</v>
      </c>
      <c r="U248" s="239">
        <v>0</v>
      </c>
      <c r="V248" s="239">
        <v>0</v>
      </c>
      <c r="W248" s="239">
        <v>0</v>
      </c>
      <c r="X248" s="239">
        <v>0</v>
      </c>
      <c r="Y248" s="239">
        <v>0</v>
      </c>
      <c r="Z248" s="239">
        <v>0</v>
      </c>
    </row>
    <row r="249" spans="1:26" x14ac:dyDescent="0.3">
      <c r="A249" s="322" t="s">
        <v>664</v>
      </c>
      <c r="B249" s="204">
        <v>0</v>
      </c>
      <c r="C249" s="204">
        <v>0</v>
      </c>
      <c r="D249" s="204">
        <v>0</v>
      </c>
      <c r="E249" s="204">
        <v>0</v>
      </c>
      <c r="F249" s="204">
        <v>0</v>
      </c>
      <c r="G249" s="204">
        <v>0</v>
      </c>
      <c r="H249" s="204">
        <v>0</v>
      </c>
      <c r="I249" s="204">
        <v>0</v>
      </c>
      <c r="J249" s="204">
        <v>0</v>
      </c>
      <c r="K249" s="204">
        <v>0</v>
      </c>
      <c r="L249" s="204">
        <v>0</v>
      </c>
      <c r="M249" s="204">
        <v>0</v>
      </c>
      <c r="N249" s="204">
        <v>0</v>
      </c>
      <c r="O249" s="204">
        <v>0</v>
      </c>
      <c r="P249" s="204">
        <v>0</v>
      </c>
      <c r="Q249" s="204">
        <v>0</v>
      </c>
      <c r="R249" s="204">
        <v>0</v>
      </c>
      <c r="S249" s="239">
        <v>0</v>
      </c>
      <c r="T249" s="319" t="e">
        <v>#DIV/0!</v>
      </c>
      <c r="U249" s="239">
        <v>0</v>
      </c>
      <c r="V249" s="239">
        <v>0</v>
      </c>
      <c r="W249" s="239">
        <v>0</v>
      </c>
      <c r="X249" s="239">
        <v>0</v>
      </c>
      <c r="Y249" s="239">
        <v>0</v>
      </c>
      <c r="Z249" s="239">
        <v>0</v>
      </c>
    </row>
    <row r="250" spans="1:26" x14ac:dyDescent="0.3">
      <c r="A250" s="322" t="s">
        <v>665</v>
      </c>
      <c r="B250" s="204">
        <v>0</v>
      </c>
      <c r="C250" s="204">
        <v>0</v>
      </c>
      <c r="D250" s="204">
        <v>0</v>
      </c>
      <c r="E250" s="204">
        <v>0</v>
      </c>
      <c r="F250" s="204">
        <v>0</v>
      </c>
      <c r="G250" s="204">
        <v>0</v>
      </c>
      <c r="H250" s="204">
        <v>0</v>
      </c>
      <c r="I250" s="204">
        <v>0</v>
      </c>
      <c r="J250" s="204">
        <v>0</v>
      </c>
      <c r="K250" s="204">
        <v>0</v>
      </c>
      <c r="L250" s="204">
        <v>0</v>
      </c>
      <c r="M250" s="204">
        <v>0</v>
      </c>
      <c r="N250" s="204">
        <v>0</v>
      </c>
      <c r="O250" s="204">
        <v>0</v>
      </c>
      <c r="P250" s="204">
        <v>0</v>
      </c>
      <c r="Q250" s="204">
        <v>0</v>
      </c>
      <c r="R250" s="204">
        <v>0</v>
      </c>
      <c r="S250" s="239">
        <v>0</v>
      </c>
      <c r="T250" s="319" t="e">
        <v>#DIV/0!</v>
      </c>
      <c r="U250" s="239">
        <v>0</v>
      </c>
      <c r="V250" s="239">
        <v>0</v>
      </c>
      <c r="W250" s="239">
        <v>0</v>
      </c>
      <c r="X250" s="239">
        <v>0</v>
      </c>
      <c r="Y250" s="239">
        <v>0</v>
      </c>
      <c r="Z250" s="239">
        <v>0</v>
      </c>
    </row>
    <row r="251" spans="1:26" x14ac:dyDescent="0.3">
      <c r="A251" s="314" t="s">
        <v>666</v>
      </c>
      <c r="B251" s="315">
        <v>0</v>
      </c>
      <c r="C251" s="315">
        <v>0</v>
      </c>
      <c r="D251" s="315">
        <v>0</v>
      </c>
      <c r="E251" s="315">
        <v>0</v>
      </c>
      <c r="F251" s="315">
        <v>0</v>
      </c>
      <c r="G251" s="315">
        <v>0</v>
      </c>
      <c r="H251" s="315">
        <v>0</v>
      </c>
      <c r="I251" s="315">
        <v>0</v>
      </c>
      <c r="J251" s="315">
        <v>0</v>
      </c>
      <c r="K251" s="315">
        <v>0</v>
      </c>
      <c r="L251" s="315">
        <v>0</v>
      </c>
      <c r="M251" s="315">
        <v>0</v>
      </c>
      <c r="N251" s="315">
        <v>0</v>
      </c>
      <c r="O251" s="315">
        <v>0</v>
      </c>
      <c r="P251" s="315">
        <v>0</v>
      </c>
      <c r="Q251" s="315">
        <v>0</v>
      </c>
      <c r="R251" s="315">
        <v>0</v>
      </c>
      <c r="S251" s="316">
        <v>0</v>
      </c>
      <c r="T251" s="317" t="e">
        <v>#DIV/0!</v>
      </c>
      <c r="U251" s="316">
        <v>0</v>
      </c>
      <c r="V251" s="316">
        <v>0</v>
      </c>
      <c r="W251" s="316">
        <v>0</v>
      </c>
      <c r="X251" s="316">
        <v>0</v>
      </c>
      <c r="Y251" s="316">
        <v>0</v>
      </c>
      <c r="Z251" s="316">
        <v>0</v>
      </c>
    </row>
    <row r="252" spans="1:26" x14ac:dyDescent="0.3">
      <c r="A252" s="322" t="s">
        <v>667</v>
      </c>
      <c r="B252" s="204">
        <v>0</v>
      </c>
      <c r="C252" s="204">
        <v>0</v>
      </c>
      <c r="D252" s="204">
        <v>0</v>
      </c>
      <c r="E252" s="204">
        <v>0</v>
      </c>
      <c r="F252" s="204">
        <v>0</v>
      </c>
      <c r="G252" s="204">
        <v>0</v>
      </c>
      <c r="H252" s="204">
        <v>0</v>
      </c>
      <c r="I252" s="204">
        <v>0</v>
      </c>
      <c r="J252" s="204">
        <v>0</v>
      </c>
      <c r="K252" s="204">
        <v>0</v>
      </c>
      <c r="L252" s="204">
        <v>0</v>
      </c>
      <c r="M252" s="204">
        <v>0</v>
      </c>
      <c r="N252" s="204">
        <v>0</v>
      </c>
      <c r="O252" s="204">
        <v>0</v>
      </c>
      <c r="P252" s="204">
        <v>0</v>
      </c>
      <c r="Q252" s="204">
        <v>0</v>
      </c>
      <c r="R252" s="204">
        <v>0</v>
      </c>
      <c r="S252" s="239">
        <v>0</v>
      </c>
      <c r="T252" s="319" t="e">
        <v>#DIV/0!</v>
      </c>
      <c r="U252" s="239">
        <v>0</v>
      </c>
      <c r="V252" s="239">
        <v>0</v>
      </c>
      <c r="W252" s="239">
        <v>0</v>
      </c>
      <c r="X252" s="239">
        <v>0</v>
      </c>
      <c r="Y252" s="239">
        <v>0</v>
      </c>
      <c r="Z252" s="239">
        <v>0</v>
      </c>
    </row>
    <row r="253" spans="1:26" x14ac:dyDescent="0.3">
      <c r="A253" s="322" t="s">
        <v>668</v>
      </c>
      <c r="B253" s="204">
        <v>0</v>
      </c>
      <c r="C253" s="204">
        <v>0</v>
      </c>
      <c r="D253" s="204">
        <v>0</v>
      </c>
      <c r="E253" s="204">
        <v>0</v>
      </c>
      <c r="F253" s="204">
        <v>0</v>
      </c>
      <c r="G253" s="204">
        <v>0</v>
      </c>
      <c r="H253" s="204">
        <v>0</v>
      </c>
      <c r="I253" s="204">
        <v>0</v>
      </c>
      <c r="J253" s="204">
        <v>0</v>
      </c>
      <c r="K253" s="204">
        <v>0</v>
      </c>
      <c r="L253" s="204">
        <v>0</v>
      </c>
      <c r="M253" s="204">
        <v>0</v>
      </c>
      <c r="N253" s="204">
        <v>0</v>
      </c>
      <c r="O253" s="204">
        <v>0</v>
      </c>
      <c r="P253" s="204">
        <v>0</v>
      </c>
      <c r="Q253" s="204">
        <v>0</v>
      </c>
      <c r="R253" s="204">
        <v>0</v>
      </c>
      <c r="S253" s="239">
        <v>0</v>
      </c>
      <c r="T253" s="319" t="e">
        <v>#DIV/0!</v>
      </c>
      <c r="U253" s="239">
        <v>0</v>
      </c>
      <c r="V253" s="239">
        <v>0</v>
      </c>
      <c r="W253" s="239">
        <v>0</v>
      </c>
      <c r="X253" s="239">
        <v>0</v>
      </c>
      <c r="Y253" s="239">
        <v>0</v>
      </c>
      <c r="Z253" s="239">
        <v>0</v>
      </c>
    </row>
    <row r="254" spans="1:26" x14ac:dyDescent="0.3">
      <c r="A254" s="322" t="s">
        <v>669</v>
      </c>
      <c r="B254" s="204">
        <v>0</v>
      </c>
      <c r="C254" s="204">
        <v>0</v>
      </c>
      <c r="D254" s="204">
        <v>0</v>
      </c>
      <c r="E254" s="204">
        <v>0</v>
      </c>
      <c r="F254" s="204">
        <v>0</v>
      </c>
      <c r="G254" s="204">
        <v>0</v>
      </c>
      <c r="H254" s="204">
        <v>0</v>
      </c>
      <c r="I254" s="204">
        <v>0</v>
      </c>
      <c r="J254" s="204">
        <v>0</v>
      </c>
      <c r="K254" s="204">
        <v>0</v>
      </c>
      <c r="L254" s="204">
        <v>0</v>
      </c>
      <c r="M254" s="204">
        <v>0</v>
      </c>
      <c r="N254" s="204">
        <v>0</v>
      </c>
      <c r="O254" s="204">
        <v>0</v>
      </c>
      <c r="P254" s="204">
        <v>0</v>
      </c>
      <c r="Q254" s="204">
        <v>0</v>
      </c>
      <c r="R254" s="204">
        <v>0</v>
      </c>
      <c r="S254" s="239">
        <v>0</v>
      </c>
      <c r="T254" s="319" t="e">
        <v>#DIV/0!</v>
      </c>
      <c r="U254" s="239">
        <v>0</v>
      </c>
      <c r="V254" s="239">
        <v>0</v>
      </c>
      <c r="W254" s="239">
        <v>0</v>
      </c>
      <c r="X254" s="239">
        <v>0</v>
      </c>
      <c r="Y254" s="239">
        <v>0</v>
      </c>
      <c r="Z254" s="239">
        <v>0</v>
      </c>
    </row>
    <row r="255" spans="1:26" x14ac:dyDescent="0.3">
      <c r="A255" s="322" t="s">
        <v>670</v>
      </c>
      <c r="B255" s="204">
        <v>0</v>
      </c>
      <c r="C255" s="204">
        <v>0</v>
      </c>
      <c r="D255" s="204">
        <v>0</v>
      </c>
      <c r="E255" s="204">
        <v>0</v>
      </c>
      <c r="F255" s="204">
        <v>0</v>
      </c>
      <c r="G255" s="204">
        <v>0</v>
      </c>
      <c r="H255" s="204">
        <v>0</v>
      </c>
      <c r="I255" s="204">
        <v>0</v>
      </c>
      <c r="J255" s="204">
        <v>0</v>
      </c>
      <c r="K255" s="204">
        <v>0</v>
      </c>
      <c r="L255" s="204">
        <v>0</v>
      </c>
      <c r="M255" s="204">
        <v>0</v>
      </c>
      <c r="N255" s="204">
        <v>0</v>
      </c>
      <c r="O255" s="204">
        <v>0</v>
      </c>
      <c r="P255" s="204">
        <v>0</v>
      </c>
      <c r="Q255" s="204">
        <v>0</v>
      </c>
      <c r="R255" s="204">
        <v>0</v>
      </c>
      <c r="S255" s="239">
        <v>0</v>
      </c>
      <c r="T255" s="319" t="e">
        <v>#DIV/0!</v>
      </c>
      <c r="U255" s="239">
        <v>0</v>
      </c>
      <c r="V255" s="239">
        <v>0</v>
      </c>
      <c r="W255" s="239">
        <v>0</v>
      </c>
      <c r="X255" s="239">
        <v>0</v>
      </c>
      <c r="Y255" s="239">
        <v>0</v>
      </c>
      <c r="Z255" s="239">
        <v>0</v>
      </c>
    </row>
    <row r="256" spans="1:26" x14ac:dyDescent="0.3">
      <c r="A256" s="322" t="s">
        <v>671</v>
      </c>
      <c r="B256" s="204">
        <v>0</v>
      </c>
      <c r="C256" s="204">
        <v>0</v>
      </c>
      <c r="D256" s="204">
        <v>0</v>
      </c>
      <c r="E256" s="204">
        <v>0</v>
      </c>
      <c r="F256" s="204">
        <v>0</v>
      </c>
      <c r="G256" s="204">
        <v>0</v>
      </c>
      <c r="H256" s="204">
        <v>0</v>
      </c>
      <c r="I256" s="204">
        <v>0</v>
      </c>
      <c r="J256" s="204">
        <v>0</v>
      </c>
      <c r="K256" s="204">
        <v>0</v>
      </c>
      <c r="L256" s="204">
        <v>0</v>
      </c>
      <c r="M256" s="204">
        <v>0</v>
      </c>
      <c r="N256" s="204">
        <v>0</v>
      </c>
      <c r="O256" s="204">
        <v>0</v>
      </c>
      <c r="P256" s="204">
        <v>0</v>
      </c>
      <c r="Q256" s="204">
        <v>0</v>
      </c>
      <c r="R256" s="204">
        <v>0</v>
      </c>
      <c r="S256" s="239">
        <v>0</v>
      </c>
      <c r="T256" s="319" t="e">
        <v>#DIV/0!</v>
      </c>
      <c r="U256" s="239">
        <v>0</v>
      </c>
      <c r="V256" s="239">
        <v>0</v>
      </c>
      <c r="W256" s="239">
        <v>0</v>
      </c>
      <c r="X256" s="239">
        <v>0</v>
      </c>
      <c r="Y256" s="239">
        <v>0</v>
      </c>
      <c r="Z256" s="239">
        <v>0</v>
      </c>
    </row>
    <row r="257" spans="1:26" x14ac:dyDescent="0.3">
      <c r="A257" s="322" t="s">
        <v>672</v>
      </c>
      <c r="B257" s="204">
        <v>0</v>
      </c>
      <c r="C257" s="204">
        <v>0</v>
      </c>
      <c r="D257" s="204">
        <v>0</v>
      </c>
      <c r="E257" s="204">
        <v>0</v>
      </c>
      <c r="F257" s="204">
        <v>0</v>
      </c>
      <c r="G257" s="204">
        <v>0</v>
      </c>
      <c r="H257" s="204">
        <v>0</v>
      </c>
      <c r="I257" s="204">
        <v>0</v>
      </c>
      <c r="J257" s="204">
        <v>0</v>
      </c>
      <c r="K257" s="204">
        <v>0</v>
      </c>
      <c r="L257" s="204">
        <v>0</v>
      </c>
      <c r="M257" s="204">
        <v>0</v>
      </c>
      <c r="N257" s="204">
        <v>0</v>
      </c>
      <c r="O257" s="204">
        <v>0</v>
      </c>
      <c r="P257" s="204">
        <v>0</v>
      </c>
      <c r="Q257" s="204">
        <v>0</v>
      </c>
      <c r="R257" s="204">
        <v>0</v>
      </c>
      <c r="S257" s="239">
        <v>0</v>
      </c>
      <c r="T257" s="319" t="e">
        <v>#DIV/0!</v>
      </c>
      <c r="U257" s="239">
        <v>0</v>
      </c>
      <c r="V257" s="239">
        <v>0</v>
      </c>
      <c r="W257" s="239">
        <v>0</v>
      </c>
      <c r="X257" s="239">
        <v>0</v>
      </c>
      <c r="Y257" s="239">
        <v>0</v>
      </c>
      <c r="Z257" s="239">
        <v>0</v>
      </c>
    </row>
    <row r="258" spans="1:26" x14ac:dyDescent="0.3">
      <c r="A258" s="308" t="s">
        <v>673</v>
      </c>
      <c r="B258" s="309">
        <v>300000</v>
      </c>
      <c r="C258" s="309">
        <v>138150</v>
      </c>
      <c r="D258" s="309">
        <v>138150</v>
      </c>
      <c r="E258" s="309">
        <v>0</v>
      </c>
      <c r="F258" s="309">
        <v>0</v>
      </c>
      <c r="G258" s="309">
        <v>0</v>
      </c>
      <c r="H258" s="309">
        <v>0</v>
      </c>
      <c r="I258" s="309">
        <v>0</v>
      </c>
      <c r="J258" s="309">
        <v>0</v>
      </c>
      <c r="K258" s="309">
        <v>0</v>
      </c>
      <c r="L258" s="309">
        <v>0</v>
      </c>
      <c r="M258" s="309">
        <v>0</v>
      </c>
      <c r="N258" s="309">
        <v>0</v>
      </c>
      <c r="O258" s="309">
        <v>0</v>
      </c>
      <c r="P258" s="309">
        <v>0</v>
      </c>
      <c r="Q258" s="309">
        <v>0</v>
      </c>
      <c r="R258" s="309">
        <v>0</v>
      </c>
      <c r="S258" s="310">
        <v>0</v>
      </c>
      <c r="T258" s="311">
        <v>0</v>
      </c>
      <c r="U258" s="310">
        <v>138150</v>
      </c>
      <c r="V258" s="310">
        <v>0</v>
      </c>
      <c r="W258" s="310">
        <v>138150</v>
      </c>
      <c r="X258" s="310">
        <v>138150</v>
      </c>
      <c r="Y258" s="310">
        <v>0</v>
      </c>
      <c r="Z258" s="310">
        <v>0</v>
      </c>
    </row>
    <row r="259" spans="1:26" x14ac:dyDescent="0.3">
      <c r="A259" s="314" t="s">
        <v>674</v>
      </c>
      <c r="B259" s="315">
        <v>300000</v>
      </c>
      <c r="C259" s="315">
        <v>138150</v>
      </c>
      <c r="D259" s="315">
        <v>138150</v>
      </c>
      <c r="E259" s="315">
        <v>0</v>
      </c>
      <c r="F259" s="315">
        <v>0</v>
      </c>
      <c r="G259" s="315">
        <v>0</v>
      </c>
      <c r="H259" s="315">
        <v>0</v>
      </c>
      <c r="I259" s="315">
        <v>0</v>
      </c>
      <c r="J259" s="315">
        <v>0</v>
      </c>
      <c r="K259" s="315">
        <v>0</v>
      </c>
      <c r="L259" s="315">
        <v>0</v>
      </c>
      <c r="M259" s="315">
        <v>0</v>
      </c>
      <c r="N259" s="315">
        <v>0</v>
      </c>
      <c r="O259" s="315">
        <v>0</v>
      </c>
      <c r="P259" s="315">
        <v>0</v>
      </c>
      <c r="Q259" s="315">
        <v>0</v>
      </c>
      <c r="R259" s="315">
        <v>0</v>
      </c>
      <c r="S259" s="316">
        <v>0</v>
      </c>
      <c r="T259" s="317">
        <v>0</v>
      </c>
      <c r="U259" s="316">
        <v>138150</v>
      </c>
      <c r="V259" s="316">
        <v>0</v>
      </c>
      <c r="W259" s="316">
        <v>138150</v>
      </c>
      <c r="X259" s="316">
        <v>138150</v>
      </c>
      <c r="Y259" s="316">
        <v>0</v>
      </c>
      <c r="Z259" s="316">
        <v>0</v>
      </c>
    </row>
    <row r="260" spans="1:26" x14ac:dyDescent="0.3">
      <c r="A260" s="322" t="s">
        <v>675</v>
      </c>
      <c r="B260" s="204">
        <v>0</v>
      </c>
      <c r="C260" s="204">
        <v>0</v>
      </c>
      <c r="D260" s="204">
        <v>0</v>
      </c>
      <c r="E260" s="204">
        <v>0</v>
      </c>
      <c r="F260" s="204">
        <v>0</v>
      </c>
      <c r="G260" s="204">
        <v>0</v>
      </c>
      <c r="H260" s="204">
        <v>0</v>
      </c>
      <c r="I260" s="204">
        <v>0</v>
      </c>
      <c r="J260" s="204">
        <v>0</v>
      </c>
      <c r="K260" s="204">
        <v>0</v>
      </c>
      <c r="L260" s="204">
        <v>0</v>
      </c>
      <c r="M260" s="204">
        <v>0</v>
      </c>
      <c r="N260" s="204">
        <v>0</v>
      </c>
      <c r="O260" s="204">
        <v>0</v>
      </c>
      <c r="P260" s="204">
        <v>0</v>
      </c>
      <c r="Q260" s="204">
        <v>0</v>
      </c>
      <c r="R260" s="204">
        <v>0</v>
      </c>
      <c r="S260" s="239">
        <v>0</v>
      </c>
      <c r="T260" s="319" t="e">
        <v>#DIV/0!</v>
      </c>
      <c r="U260" s="239">
        <v>0</v>
      </c>
      <c r="V260" s="239">
        <v>0</v>
      </c>
      <c r="W260" s="239">
        <v>0</v>
      </c>
      <c r="X260" s="239">
        <v>0</v>
      </c>
      <c r="Y260" s="239">
        <v>0</v>
      </c>
      <c r="Z260" s="239">
        <v>0</v>
      </c>
    </row>
    <row r="261" spans="1:26" x14ac:dyDescent="0.3">
      <c r="A261" s="322" t="s">
        <v>676</v>
      </c>
      <c r="B261" s="204">
        <v>0</v>
      </c>
      <c r="C261" s="204">
        <v>0</v>
      </c>
      <c r="D261" s="204">
        <v>0</v>
      </c>
      <c r="E261" s="204">
        <v>0</v>
      </c>
      <c r="F261" s="204">
        <v>0</v>
      </c>
      <c r="G261" s="204">
        <v>0</v>
      </c>
      <c r="H261" s="204">
        <v>0</v>
      </c>
      <c r="I261" s="204">
        <v>0</v>
      </c>
      <c r="J261" s="204">
        <v>0</v>
      </c>
      <c r="K261" s="204">
        <v>0</v>
      </c>
      <c r="L261" s="204">
        <v>0</v>
      </c>
      <c r="M261" s="204">
        <v>0</v>
      </c>
      <c r="N261" s="204">
        <v>0</v>
      </c>
      <c r="O261" s="204">
        <v>0</v>
      </c>
      <c r="P261" s="204">
        <v>0</v>
      </c>
      <c r="Q261" s="204">
        <v>0</v>
      </c>
      <c r="R261" s="204">
        <v>0</v>
      </c>
      <c r="S261" s="239">
        <v>0</v>
      </c>
      <c r="T261" s="319" t="e">
        <v>#DIV/0!</v>
      </c>
      <c r="U261" s="239">
        <v>0</v>
      </c>
      <c r="V261" s="239">
        <v>0</v>
      </c>
      <c r="W261" s="239">
        <v>0</v>
      </c>
      <c r="X261" s="239">
        <v>0</v>
      </c>
      <c r="Y261" s="239">
        <v>0</v>
      </c>
      <c r="Z261" s="239">
        <v>0</v>
      </c>
    </row>
    <row r="262" spans="1:26" x14ac:dyDescent="0.3">
      <c r="A262" s="322" t="s">
        <v>677</v>
      </c>
      <c r="B262" s="204">
        <v>300000</v>
      </c>
      <c r="C262" s="204">
        <v>138150</v>
      </c>
      <c r="D262" s="204">
        <v>138150</v>
      </c>
      <c r="E262" s="204">
        <v>0</v>
      </c>
      <c r="F262" s="204">
        <v>0</v>
      </c>
      <c r="G262" s="204">
        <v>0</v>
      </c>
      <c r="H262" s="204">
        <v>0</v>
      </c>
      <c r="I262" s="204">
        <v>0</v>
      </c>
      <c r="J262" s="204">
        <v>0</v>
      </c>
      <c r="K262" s="204">
        <v>0</v>
      </c>
      <c r="L262" s="204">
        <v>0</v>
      </c>
      <c r="M262" s="204">
        <v>0</v>
      </c>
      <c r="N262" s="204">
        <v>0</v>
      </c>
      <c r="O262" s="204">
        <v>0</v>
      </c>
      <c r="P262" s="204">
        <v>0</v>
      </c>
      <c r="Q262" s="204">
        <v>0</v>
      </c>
      <c r="R262" s="204">
        <v>0</v>
      </c>
      <c r="S262" s="239">
        <v>0</v>
      </c>
      <c r="T262" s="319">
        <v>0</v>
      </c>
      <c r="U262" s="239">
        <v>138150</v>
      </c>
      <c r="V262" s="239">
        <v>0</v>
      </c>
      <c r="W262" s="239">
        <v>138150</v>
      </c>
      <c r="X262" s="239">
        <v>138150</v>
      </c>
      <c r="Y262" s="239">
        <v>0</v>
      </c>
      <c r="Z262" s="239">
        <v>0</v>
      </c>
    </row>
    <row r="263" spans="1:26" x14ac:dyDescent="0.3">
      <c r="A263" s="322" t="s">
        <v>678</v>
      </c>
      <c r="B263" s="204">
        <v>0</v>
      </c>
      <c r="C263" s="204">
        <v>0</v>
      </c>
      <c r="D263" s="204">
        <v>0</v>
      </c>
      <c r="E263" s="204">
        <v>0</v>
      </c>
      <c r="F263" s="204">
        <v>0</v>
      </c>
      <c r="G263" s="204">
        <v>0</v>
      </c>
      <c r="H263" s="204">
        <v>0</v>
      </c>
      <c r="I263" s="204">
        <v>0</v>
      </c>
      <c r="J263" s="204">
        <v>0</v>
      </c>
      <c r="K263" s="204">
        <v>0</v>
      </c>
      <c r="L263" s="204">
        <v>0</v>
      </c>
      <c r="M263" s="204">
        <v>0</v>
      </c>
      <c r="N263" s="204">
        <v>0</v>
      </c>
      <c r="O263" s="204">
        <v>0</v>
      </c>
      <c r="P263" s="204">
        <v>0</v>
      </c>
      <c r="Q263" s="204">
        <v>0</v>
      </c>
      <c r="R263" s="204">
        <v>0</v>
      </c>
      <c r="S263" s="239">
        <v>0</v>
      </c>
      <c r="T263" s="319" t="e">
        <v>#DIV/0!</v>
      </c>
      <c r="U263" s="239">
        <v>0</v>
      </c>
      <c r="V263" s="239">
        <v>0</v>
      </c>
      <c r="W263" s="239">
        <v>0</v>
      </c>
      <c r="X263" s="239">
        <v>0</v>
      </c>
      <c r="Y263" s="239">
        <v>0</v>
      </c>
      <c r="Z263" s="239">
        <v>0</v>
      </c>
    </row>
    <row r="264" spans="1:26" x14ac:dyDescent="0.3">
      <c r="A264" s="322" t="s">
        <v>679</v>
      </c>
      <c r="B264" s="204">
        <v>0</v>
      </c>
      <c r="C264" s="204">
        <v>0</v>
      </c>
      <c r="D264" s="204">
        <v>0</v>
      </c>
      <c r="E264" s="204">
        <v>0</v>
      </c>
      <c r="F264" s="204">
        <v>0</v>
      </c>
      <c r="G264" s="204">
        <v>0</v>
      </c>
      <c r="H264" s="204">
        <v>0</v>
      </c>
      <c r="I264" s="204">
        <v>0</v>
      </c>
      <c r="J264" s="204">
        <v>0</v>
      </c>
      <c r="K264" s="204">
        <v>0</v>
      </c>
      <c r="L264" s="204">
        <v>0</v>
      </c>
      <c r="M264" s="204">
        <v>0</v>
      </c>
      <c r="N264" s="204">
        <v>0</v>
      </c>
      <c r="O264" s="204">
        <v>0</v>
      </c>
      <c r="P264" s="204">
        <v>0</v>
      </c>
      <c r="Q264" s="204">
        <v>0</v>
      </c>
      <c r="R264" s="204">
        <v>0</v>
      </c>
      <c r="S264" s="239">
        <v>0</v>
      </c>
      <c r="T264" s="319" t="e">
        <v>#DIV/0!</v>
      </c>
      <c r="U264" s="239">
        <v>0</v>
      </c>
      <c r="V264" s="239">
        <v>0</v>
      </c>
      <c r="W264" s="239">
        <v>0</v>
      </c>
      <c r="X264" s="239">
        <v>0</v>
      </c>
      <c r="Y264" s="239">
        <v>0</v>
      </c>
      <c r="Z264" s="239">
        <v>0</v>
      </c>
    </row>
    <row r="265" spans="1:26" x14ac:dyDescent="0.3">
      <c r="A265" s="322" t="s">
        <v>680</v>
      </c>
      <c r="B265" s="204">
        <v>0</v>
      </c>
      <c r="C265" s="204">
        <v>0</v>
      </c>
      <c r="D265" s="204">
        <v>0</v>
      </c>
      <c r="E265" s="204">
        <v>0</v>
      </c>
      <c r="F265" s="204">
        <v>0</v>
      </c>
      <c r="G265" s="204">
        <v>0</v>
      </c>
      <c r="H265" s="204">
        <v>0</v>
      </c>
      <c r="I265" s="204">
        <v>0</v>
      </c>
      <c r="J265" s="204">
        <v>0</v>
      </c>
      <c r="K265" s="204">
        <v>0</v>
      </c>
      <c r="L265" s="204">
        <v>0</v>
      </c>
      <c r="M265" s="204">
        <v>0</v>
      </c>
      <c r="N265" s="204">
        <v>0</v>
      </c>
      <c r="O265" s="204">
        <v>0</v>
      </c>
      <c r="P265" s="204">
        <v>0</v>
      </c>
      <c r="Q265" s="204">
        <v>0</v>
      </c>
      <c r="R265" s="204">
        <v>0</v>
      </c>
      <c r="S265" s="239">
        <v>0</v>
      </c>
      <c r="T265" s="319" t="e">
        <v>#DIV/0!</v>
      </c>
      <c r="U265" s="239">
        <v>0</v>
      </c>
      <c r="V265" s="239">
        <v>0</v>
      </c>
      <c r="W265" s="239">
        <v>0</v>
      </c>
      <c r="X265" s="239">
        <v>0</v>
      </c>
      <c r="Y265" s="239">
        <v>0</v>
      </c>
      <c r="Z265" s="239">
        <v>0</v>
      </c>
    </row>
    <row r="266" spans="1:26" x14ac:dyDescent="0.3">
      <c r="A266" s="322" t="s">
        <v>681</v>
      </c>
      <c r="B266" s="204">
        <v>0</v>
      </c>
      <c r="C266" s="204">
        <v>0</v>
      </c>
      <c r="D266" s="204">
        <v>0</v>
      </c>
      <c r="E266" s="204">
        <v>0</v>
      </c>
      <c r="F266" s="204">
        <v>0</v>
      </c>
      <c r="G266" s="204">
        <v>0</v>
      </c>
      <c r="H266" s="204">
        <v>0</v>
      </c>
      <c r="I266" s="204">
        <v>0</v>
      </c>
      <c r="J266" s="204">
        <v>0</v>
      </c>
      <c r="K266" s="204">
        <v>0</v>
      </c>
      <c r="L266" s="204">
        <v>0</v>
      </c>
      <c r="M266" s="204">
        <v>0</v>
      </c>
      <c r="N266" s="204">
        <v>0</v>
      </c>
      <c r="O266" s="204">
        <v>0</v>
      </c>
      <c r="P266" s="204">
        <v>0</v>
      </c>
      <c r="Q266" s="204">
        <v>0</v>
      </c>
      <c r="R266" s="204">
        <v>0</v>
      </c>
      <c r="S266" s="239">
        <v>0</v>
      </c>
      <c r="T266" s="319" t="e">
        <v>#DIV/0!</v>
      </c>
      <c r="U266" s="239">
        <v>0</v>
      </c>
      <c r="V266" s="239">
        <v>0</v>
      </c>
      <c r="W266" s="239">
        <v>0</v>
      </c>
      <c r="X266" s="239">
        <v>0</v>
      </c>
      <c r="Y266" s="239">
        <v>0</v>
      </c>
      <c r="Z266" s="239">
        <v>0</v>
      </c>
    </row>
    <row r="267" spans="1:26" x14ac:dyDescent="0.3">
      <c r="A267" s="322" t="s">
        <v>682</v>
      </c>
      <c r="B267" s="204">
        <v>0</v>
      </c>
      <c r="C267" s="204">
        <v>0</v>
      </c>
      <c r="D267" s="204">
        <v>0</v>
      </c>
      <c r="E267" s="204">
        <v>0</v>
      </c>
      <c r="F267" s="204">
        <v>0</v>
      </c>
      <c r="G267" s="204">
        <v>0</v>
      </c>
      <c r="H267" s="204">
        <v>0</v>
      </c>
      <c r="I267" s="204">
        <v>0</v>
      </c>
      <c r="J267" s="204">
        <v>0</v>
      </c>
      <c r="K267" s="204">
        <v>0</v>
      </c>
      <c r="L267" s="204">
        <v>0</v>
      </c>
      <c r="M267" s="204">
        <v>0</v>
      </c>
      <c r="N267" s="204">
        <v>0</v>
      </c>
      <c r="O267" s="204">
        <v>0</v>
      </c>
      <c r="P267" s="204">
        <v>0</v>
      </c>
      <c r="Q267" s="204">
        <v>0</v>
      </c>
      <c r="R267" s="204">
        <v>0</v>
      </c>
      <c r="S267" s="239">
        <v>0</v>
      </c>
      <c r="T267" s="319" t="e">
        <v>#DIV/0!</v>
      </c>
      <c r="U267" s="239">
        <v>0</v>
      </c>
      <c r="V267" s="239">
        <v>0</v>
      </c>
      <c r="W267" s="239">
        <v>0</v>
      </c>
      <c r="X267" s="239">
        <v>0</v>
      </c>
      <c r="Y267" s="239">
        <v>0</v>
      </c>
      <c r="Z267" s="239">
        <v>0</v>
      </c>
    </row>
    <row r="268" spans="1:26" x14ac:dyDescent="0.3">
      <c r="A268" s="322" t="s">
        <v>683</v>
      </c>
      <c r="B268" s="204">
        <v>0</v>
      </c>
      <c r="C268" s="204">
        <v>0</v>
      </c>
      <c r="D268" s="204">
        <v>0</v>
      </c>
      <c r="E268" s="204">
        <v>0</v>
      </c>
      <c r="F268" s="204">
        <v>0</v>
      </c>
      <c r="G268" s="204">
        <v>0</v>
      </c>
      <c r="H268" s="204">
        <v>0</v>
      </c>
      <c r="I268" s="204">
        <v>0</v>
      </c>
      <c r="J268" s="204">
        <v>0</v>
      </c>
      <c r="K268" s="204">
        <v>0</v>
      </c>
      <c r="L268" s="204">
        <v>0</v>
      </c>
      <c r="M268" s="204">
        <v>0</v>
      </c>
      <c r="N268" s="204">
        <v>0</v>
      </c>
      <c r="O268" s="204">
        <v>0</v>
      </c>
      <c r="P268" s="204">
        <v>0</v>
      </c>
      <c r="Q268" s="204">
        <v>0</v>
      </c>
      <c r="R268" s="204">
        <v>0</v>
      </c>
      <c r="S268" s="239">
        <v>0</v>
      </c>
      <c r="T268" s="319" t="e">
        <v>#DIV/0!</v>
      </c>
      <c r="U268" s="239">
        <v>0</v>
      </c>
      <c r="V268" s="239">
        <v>0</v>
      </c>
      <c r="W268" s="239">
        <v>0</v>
      </c>
      <c r="X268" s="239">
        <v>0</v>
      </c>
      <c r="Y268" s="239">
        <v>0</v>
      </c>
      <c r="Z268" s="239">
        <v>0</v>
      </c>
    </row>
    <row r="269" spans="1:26" x14ac:dyDescent="0.3">
      <c r="A269" s="322" t="s">
        <v>684</v>
      </c>
      <c r="B269" s="204">
        <v>0</v>
      </c>
      <c r="C269" s="204">
        <v>0</v>
      </c>
      <c r="D269" s="204">
        <v>0</v>
      </c>
      <c r="E269" s="204">
        <v>0</v>
      </c>
      <c r="F269" s="204">
        <v>0</v>
      </c>
      <c r="G269" s="204">
        <v>0</v>
      </c>
      <c r="H269" s="204">
        <v>0</v>
      </c>
      <c r="I269" s="204">
        <v>0</v>
      </c>
      <c r="J269" s="204">
        <v>0</v>
      </c>
      <c r="K269" s="204">
        <v>0</v>
      </c>
      <c r="L269" s="204">
        <v>0</v>
      </c>
      <c r="M269" s="204">
        <v>0</v>
      </c>
      <c r="N269" s="204">
        <v>0</v>
      </c>
      <c r="O269" s="204">
        <v>0</v>
      </c>
      <c r="P269" s="204">
        <v>0</v>
      </c>
      <c r="Q269" s="204">
        <v>0</v>
      </c>
      <c r="R269" s="204">
        <v>0</v>
      </c>
      <c r="S269" s="239">
        <v>0</v>
      </c>
      <c r="T269" s="319" t="e">
        <v>#DIV/0!</v>
      </c>
      <c r="U269" s="239">
        <v>0</v>
      </c>
      <c r="V269" s="239">
        <v>0</v>
      </c>
      <c r="W269" s="239">
        <v>0</v>
      </c>
      <c r="X269" s="239">
        <v>0</v>
      </c>
      <c r="Y269" s="239">
        <v>0</v>
      </c>
      <c r="Z269" s="239">
        <v>0</v>
      </c>
    </row>
    <row r="270" spans="1:26" x14ac:dyDescent="0.3">
      <c r="A270" s="322" t="s">
        <v>685</v>
      </c>
      <c r="B270" s="204">
        <v>0</v>
      </c>
      <c r="C270" s="204">
        <v>0</v>
      </c>
      <c r="D270" s="204">
        <v>0</v>
      </c>
      <c r="E270" s="204">
        <v>0</v>
      </c>
      <c r="F270" s="204">
        <v>0</v>
      </c>
      <c r="G270" s="204">
        <v>0</v>
      </c>
      <c r="H270" s="204">
        <v>0</v>
      </c>
      <c r="I270" s="204">
        <v>0</v>
      </c>
      <c r="J270" s="204">
        <v>0</v>
      </c>
      <c r="K270" s="204">
        <v>0</v>
      </c>
      <c r="L270" s="204">
        <v>0</v>
      </c>
      <c r="M270" s="204">
        <v>0</v>
      </c>
      <c r="N270" s="204">
        <v>0</v>
      </c>
      <c r="O270" s="204">
        <v>0</v>
      </c>
      <c r="P270" s="204">
        <v>0</v>
      </c>
      <c r="Q270" s="204">
        <v>0</v>
      </c>
      <c r="R270" s="204">
        <v>0</v>
      </c>
      <c r="S270" s="239">
        <v>0</v>
      </c>
      <c r="T270" s="319" t="e">
        <v>#DIV/0!</v>
      </c>
      <c r="U270" s="239">
        <v>0</v>
      </c>
      <c r="V270" s="239">
        <v>0</v>
      </c>
      <c r="W270" s="239">
        <v>0</v>
      </c>
      <c r="X270" s="239">
        <v>0</v>
      </c>
      <c r="Y270" s="239">
        <v>0</v>
      </c>
      <c r="Z270" s="239">
        <v>0</v>
      </c>
    </row>
    <row r="271" spans="1:26" x14ac:dyDescent="0.3">
      <c r="A271" s="322" t="s">
        <v>686</v>
      </c>
      <c r="B271" s="204">
        <v>0</v>
      </c>
      <c r="C271" s="204">
        <v>0</v>
      </c>
      <c r="D271" s="204">
        <v>0</v>
      </c>
      <c r="E271" s="204">
        <v>0</v>
      </c>
      <c r="F271" s="204">
        <v>0</v>
      </c>
      <c r="G271" s="204">
        <v>0</v>
      </c>
      <c r="H271" s="204">
        <v>0</v>
      </c>
      <c r="I271" s="204">
        <v>0</v>
      </c>
      <c r="J271" s="204">
        <v>0</v>
      </c>
      <c r="K271" s="204">
        <v>0</v>
      </c>
      <c r="L271" s="204">
        <v>0</v>
      </c>
      <c r="M271" s="204">
        <v>0</v>
      </c>
      <c r="N271" s="204">
        <v>0</v>
      </c>
      <c r="O271" s="204">
        <v>0</v>
      </c>
      <c r="P271" s="204">
        <v>0</v>
      </c>
      <c r="Q271" s="204">
        <v>0</v>
      </c>
      <c r="R271" s="204">
        <v>0</v>
      </c>
      <c r="S271" s="239">
        <v>0</v>
      </c>
      <c r="T271" s="319" t="e">
        <v>#DIV/0!</v>
      </c>
      <c r="U271" s="239">
        <v>0</v>
      </c>
      <c r="V271" s="239">
        <v>0</v>
      </c>
      <c r="W271" s="239">
        <v>0</v>
      </c>
      <c r="X271" s="239">
        <v>0</v>
      </c>
      <c r="Y271" s="239">
        <v>0</v>
      </c>
      <c r="Z271" s="239">
        <v>0</v>
      </c>
    </row>
    <row r="272" spans="1:26" x14ac:dyDescent="0.3">
      <c r="A272" s="322" t="s">
        <v>687</v>
      </c>
      <c r="B272" s="204">
        <v>0</v>
      </c>
      <c r="C272" s="204">
        <v>0</v>
      </c>
      <c r="D272" s="204">
        <v>0</v>
      </c>
      <c r="E272" s="204">
        <v>0</v>
      </c>
      <c r="F272" s="204">
        <v>0</v>
      </c>
      <c r="G272" s="204">
        <v>0</v>
      </c>
      <c r="H272" s="204">
        <v>0</v>
      </c>
      <c r="I272" s="204">
        <v>0</v>
      </c>
      <c r="J272" s="204">
        <v>0</v>
      </c>
      <c r="K272" s="204">
        <v>0</v>
      </c>
      <c r="L272" s="204">
        <v>0</v>
      </c>
      <c r="M272" s="204">
        <v>0</v>
      </c>
      <c r="N272" s="204">
        <v>0</v>
      </c>
      <c r="O272" s="204">
        <v>0</v>
      </c>
      <c r="P272" s="204">
        <v>0</v>
      </c>
      <c r="Q272" s="204">
        <v>0</v>
      </c>
      <c r="R272" s="204">
        <v>0</v>
      </c>
      <c r="S272" s="239">
        <v>0</v>
      </c>
      <c r="T272" s="319" t="e">
        <v>#DIV/0!</v>
      </c>
      <c r="U272" s="239">
        <v>0</v>
      </c>
      <c r="V272" s="239">
        <v>0</v>
      </c>
      <c r="W272" s="239">
        <v>0</v>
      </c>
      <c r="X272" s="239">
        <v>0</v>
      </c>
      <c r="Y272" s="239">
        <v>0</v>
      </c>
      <c r="Z272" s="239">
        <v>0</v>
      </c>
    </row>
    <row r="273" spans="1:26" x14ac:dyDescent="0.3">
      <c r="A273" s="322" t="s">
        <v>688</v>
      </c>
      <c r="B273" s="204">
        <v>0</v>
      </c>
      <c r="C273" s="204">
        <v>0</v>
      </c>
      <c r="D273" s="204">
        <v>0</v>
      </c>
      <c r="E273" s="204">
        <v>0</v>
      </c>
      <c r="F273" s="204">
        <v>0</v>
      </c>
      <c r="G273" s="204">
        <v>0</v>
      </c>
      <c r="H273" s="204">
        <v>0</v>
      </c>
      <c r="I273" s="204">
        <v>0</v>
      </c>
      <c r="J273" s="204">
        <v>0</v>
      </c>
      <c r="K273" s="204">
        <v>0</v>
      </c>
      <c r="L273" s="204">
        <v>0</v>
      </c>
      <c r="M273" s="204">
        <v>0</v>
      </c>
      <c r="N273" s="204">
        <v>0</v>
      </c>
      <c r="O273" s="204">
        <v>0</v>
      </c>
      <c r="P273" s="204">
        <v>0</v>
      </c>
      <c r="Q273" s="204">
        <v>0</v>
      </c>
      <c r="R273" s="204">
        <v>0</v>
      </c>
      <c r="S273" s="239">
        <v>0</v>
      </c>
      <c r="T273" s="319" t="e">
        <v>#DIV/0!</v>
      </c>
      <c r="U273" s="239">
        <v>0</v>
      </c>
      <c r="V273" s="239">
        <v>0</v>
      </c>
      <c r="W273" s="239">
        <v>0</v>
      </c>
      <c r="X273" s="239">
        <v>0</v>
      </c>
      <c r="Y273" s="239">
        <v>0</v>
      </c>
      <c r="Z273" s="239">
        <v>0</v>
      </c>
    </row>
    <row r="274" spans="1:26" s="321" customFormat="1" x14ac:dyDescent="0.3">
      <c r="A274" s="314" t="s">
        <v>689</v>
      </c>
      <c r="B274" s="320">
        <v>0</v>
      </c>
      <c r="C274" s="320">
        <v>0</v>
      </c>
      <c r="D274" s="320">
        <v>0</v>
      </c>
      <c r="E274" s="320">
        <v>0</v>
      </c>
      <c r="F274" s="320">
        <v>0</v>
      </c>
      <c r="G274" s="320">
        <v>0</v>
      </c>
      <c r="H274" s="320">
        <v>0</v>
      </c>
      <c r="I274" s="320">
        <v>0</v>
      </c>
      <c r="J274" s="320">
        <v>0</v>
      </c>
      <c r="K274" s="320">
        <v>0</v>
      </c>
      <c r="L274" s="320">
        <v>0</v>
      </c>
      <c r="M274" s="320">
        <v>0</v>
      </c>
      <c r="N274" s="320">
        <v>0</v>
      </c>
      <c r="O274" s="320">
        <v>0</v>
      </c>
      <c r="P274" s="320">
        <v>0</v>
      </c>
      <c r="Q274" s="320">
        <v>0</v>
      </c>
      <c r="R274" s="320">
        <v>0</v>
      </c>
      <c r="S274" s="316">
        <v>0</v>
      </c>
      <c r="T274" s="317" t="e">
        <v>#DIV/0!</v>
      </c>
      <c r="U274" s="316">
        <v>0</v>
      </c>
      <c r="V274" s="316">
        <v>0</v>
      </c>
      <c r="W274" s="316">
        <v>0</v>
      </c>
      <c r="X274" s="316">
        <v>0</v>
      </c>
      <c r="Y274" s="316">
        <v>0</v>
      </c>
      <c r="Z274" s="316">
        <v>0</v>
      </c>
    </row>
    <row r="275" spans="1:26" x14ac:dyDescent="0.3">
      <c r="A275" s="308" t="s">
        <v>690</v>
      </c>
      <c r="B275" s="309">
        <v>0</v>
      </c>
      <c r="C275" s="309">
        <v>0</v>
      </c>
      <c r="D275" s="309">
        <v>0</v>
      </c>
      <c r="E275" s="309">
        <v>0</v>
      </c>
      <c r="F275" s="309">
        <v>0</v>
      </c>
      <c r="G275" s="309">
        <v>0</v>
      </c>
      <c r="H275" s="309">
        <v>0</v>
      </c>
      <c r="I275" s="309">
        <v>0</v>
      </c>
      <c r="J275" s="309">
        <v>0</v>
      </c>
      <c r="K275" s="309">
        <v>0</v>
      </c>
      <c r="L275" s="309">
        <v>0</v>
      </c>
      <c r="M275" s="309">
        <v>0</v>
      </c>
      <c r="N275" s="309">
        <v>0</v>
      </c>
      <c r="O275" s="309">
        <v>0</v>
      </c>
      <c r="P275" s="309">
        <v>0</v>
      </c>
      <c r="Q275" s="309">
        <v>0</v>
      </c>
      <c r="R275" s="309">
        <v>0</v>
      </c>
      <c r="S275" s="310">
        <v>0</v>
      </c>
      <c r="T275" s="311" t="e">
        <v>#DIV/0!</v>
      </c>
      <c r="U275" s="310">
        <v>0</v>
      </c>
      <c r="V275" s="310">
        <v>0</v>
      </c>
      <c r="W275" s="310">
        <v>0</v>
      </c>
      <c r="X275" s="310">
        <v>0</v>
      </c>
      <c r="Y275" s="310">
        <v>0</v>
      </c>
      <c r="Z275" s="310">
        <v>0</v>
      </c>
    </row>
    <row r="276" spans="1:26" x14ac:dyDescent="0.3">
      <c r="A276" s="314" t="s">
        <v>691</v>
      </c>
      <c r="B276" s="315">
        <v>0</v>
      </c>
      <c r="C276" s="315">
        <v>0</v>
      </c>
      <c r="D276" s="315">
        <v>0</v>
      </c>
      <c r="E276" s="315">
        <v>0</v>
      </c>
      <c r="F276" s="315">
        <v>0</v>
      </c>
      <c r="G276" s="315">
        <v>0</v>
      </c>
      <c r="H276" s="315">
        <v>0</v>
      </c>
      <c r="I276" s="315">
        <v>0</v>
      </c>
      <c r="J276" s="315">
        <v>0</v>
      </c>
      <c r="K276" s="315">
        <v>0</v>
      </c>
      <c r="L276" s="315">
        <v>0</v>
      </c>
      <c r="M276" s="315">
        <v>0</v>
      </c>
      <c r="N276" s="315">
        <v>0</v>
      </c>
      <c r="O276" s="315">
        <v>0</v>
      </c>
      <c r="P276" s="315">
        <v>0</v>
      </c>
      <c r="Q276" s="315">
        <v>0</v>
      </c>
      <c r="R276" s="315">
        <v>0</v>
      </c>
      <c r="S276" s="316">
        <v>0</v>
      </c>
      <c r="T276" s="317" t="e">
        <v>#DIV/0!</v>
      </c>
      <c r="U276" s="316">
        <v>0</v>
      </c>
      <c r="V276" s="316">
        <v>0</v>
      </c>
      <c r="W276" s="316">
        <v>0</v>
      </c>
      <c r="X276" s="316">
        <v>0</v>
      </c>
      <c r="Y276" s="316">
        <v>0</v>
      </c>
      <c r="Z276" s="316">
        <v>0</v>
      </c>
    </row>
    <row r="277" spans="1:26" x14ac:dyDescent="0.3">
      <c r="A277" s="322" t="s">
        <v>692</v>
      </c>
      <c r="B277" s="204">
        <v>0</v>
      </c>
      <c r="C277" s="204">
        <v>0</v>
      </c>
      <c r="D277" s="204">
        <v>0</v>
      </c>
      <c r="E277" s="204">
        <v>0</v>
      </c>
      <c r="F277" s="204">
        <v>0</v>
      </c>
      <c r="G277" s="204">
        <v>0</v>
      </c>
      <c r="H277" s="204">
        <v>0</v>
      </c>
      <c r="I277" s="204">
        <v>0</v>
      </c>
      <c r="J277" s="204">
        <v>0</v>
      </c>
      <c r="K277" s="204">
        <v>0</v>
      </c>
      <c r="L277" s="204">
        <v>0</v>
      </c>
      <c r="M277" s="204">
        <v>0</v>
      </c>
      <c r="N277" s="204">
        <v>0</v>
      </c>
      <c r="O277" s="204">
        <v>0</v>
      </c>
      <c r="P277" s="204">
        <v>0</v>
      </c>
      <c r="Q277" s="204">
        <v>0</v>
      </c>
      <c r="R277" s="204">
        <v>0</v>
      </c>
      <c r="S277" s="239">
        <v>0</v>
      </c>
      <c r="T277" s="319" t="e">
        <v>#DIV/0!</v>
      </c>
      <c r="U277" s="239">
        <v>0</v>
      </c>
      <c r="V277" s="239">
        <v>0</v>
      </c>
      <c r="W277" s="239">
        <v>0</v>
      </c>
      <c r="X277" s="239">
        <v>0</v>
      </c>
      <c r="Y277" s="239">
        <v>0</v>
      </c>
      <c r="Z277" s="239">
        <v>0</v>
      </c>
    </row>
    <row r="278" spans="1:26" x14ac:dyDescent="0.3">
      <c r="A278" s="322" t="s">
        <v>693</v>
      </c>
      <c r="B278" s="204">
        <v>0</v>
      </c>
      <c r="C278" s="204">
        <v>0</v>
      </c>
      <c r="D278" s="204">
        <v>0</v>
      </c>
      <c r="E278" s="204">
        <v>0</v>
      </c>
      <c r="F278" s="204">
        <v>0</v>
      </c>
      <c r="G278" s="204">
        <v>0</v>
      </c>
      <c r="H278" s="204">
        <v>0</v>
      </c>
      <c r="I278" s="204">
        <v>0</v>
      </c>
      <c r="J278" s="204">
        <v>0</v>
      </c>
      <c r="K278" s="204">
        <v>0</v>
      </c>
      <c r="L278" s="204">
        <v>0</v>
      </c>
      <c r="M278" s="204">
        <v>0</v>
      </c>
      <c r="N278" s="204">
        <v>0</v>
      </c>
      <c r="O278" s="204">
        <v>0</v>
      </c>
      <c r="P278" s="204">
        <v>0</v>
      </c>
      <c r="Q278" s="204">
        <v>0</v>
      </c>
      <c r="R278" s="204">
        <v>0</v>
      </c>
      <c r="S278" s="239">
        <v>0</v>
      </c>
      <c r="T278" s="319" t="e">
        <v>#DIV/0!</v>
      </c>
      <c r="U278" s="239">
        <v>0</v>
      </c>
      <c r="V278" s="239">
        <v>0</v>
      </c>
      <c r="W278" s="239">
        <v>0</v>
      </c>
      <c r="X278" s="239">
        <v>0</v>
      </c>
      <c r="Y278" s="239">
        <v>0</v>
      </c>
      <c r="Z278" s="239">
        <v>0</v>
      </c>
    </row>
    <row r="279" spans="1:26" x14ac:dyDescent="0.3">
      <c r="A279" s="322" t="s">
        <v>694</v>
      </c>
      <c r="B279" s="204">
        <v>0</v>
      </c>
      <c r="C279" s="204">
        <v>0</v>
      </c>
      <c r="D279" s="204">
        <v>0</v>
      </c>
      <c r="E279" s="204">
        <v>0</v>
      </c>
      <c r="F279" s="204">
        <v>0</v>
      </c>
      <c r="G279" s="204">
        <v>0</v>
      </c>
      <c r="H279" s="204">
        <v>0</v>
      </c>
      <c r="I279" s="204">
        <v>0</v>
      </c>
      <c r="J279" s="204">
        <v>0</v>
      </c>
      <c r="K279" s="204">
        <v>0</v>
      </c>
      <c r="L279" s="204">
        <v>0</v>
      </c>
      <c r="M279" s="204">
        <v>0</v>
      </c>
      <c r="N279" s="204">
        <v>0</v>
      </c>
      <c r="O279" s="204">
        <v>0</v>
      </c>
      <c r="P279" s="204">
        <v>0</v>
      </c>
      <c r="Q279" s="204">
        <v>0</v>
      </c>
      <c r="R279" s="204">
        <v>0</v>
      </c>
      <c r="S279" s="239">
        <v>0</v>
      </c>
      <c r="T279" s="319" t="e">
        <v>#DIV/0!</v>
      </c>
      <c r="U279" s="239">
        <v>0</v>
      </c>
      <c r="V279" s="239">
        <v>0</v>
      </c>
      <c r="W279" s="239">
        <v>0</v>
      </c>
      <c r="X279" s="239">
        <v>0</v>
      </c>
      <c r="Y279" s="239">
        <v>0</v>
      </c>
      <c r="Z279" s="239">
        <v>0</v>
      </c>
    </row>
    <row r="280" spans="1:26" x14ac:dyDescent="0.3">
      <c r="A280" s="322" t="s">
        <v>695</v>
      </c>
      <c r="B280" s="204">
        <v>0</v>
      </c>
      <c r="C280" s="204">
        <v>0</v>
      </c>
      <c r="D280" s="204">
        <v>0</v>
      </c>
      <c r="E280" s="204">
        <v>0</v>
      </c>
      <c r="F280" s="204">
        <v>0</v>
      </c>
      <c r="G280" s="204">
        <v>0</v>
      </c>
      <c r="H280" s="204">
        <v>0</v>
      </c>
      <c r="I280" s="204">
        <v>0</v>
      </c>
      <c r="J280" s="204">
        <v>0</v>
      </c>
      <c r="K280" s="204">
        <v>0</v>
      </c>
      <c r="L280" s="204">
        <v>0</v>
      </c>
      <c r="M280" s="204">
        <v>0</v>
      </c>
      <c r="N280" s="204">
        <v>0</v>
      </c>
      <c r="O280" s="204">
        <v>0</v>
      </c>
      <c r="P280" s="204">
        <v>0</v>
      </c>
      <c r="Q280" s="204">
        <v>0</v>
      </c>
      <c r="R280" s="204">
        <v>0</v>
      </c>
      <c r="S280" s="239">
        <v>0</v>
      </c>
      <c r="T280" s="319" t="e">
        <v>#DIV/0!</v>
      </c>
      <c r="U280" s="239">
        <v>0</v>
      </c>
      <c r="V280" s="239">
        <v>0</v>
      </c>
      <c r="W280" s="239">
        <v>0</v>
      </c>
      <c r="X280" s="239">
        <v>0</v>
      </c>
      <c r="Y280" s="239">
        <v>0</v>
      </c>
      <c r="Z280" s="239">
        <v>0</v>
      </c>
    </row>
    <row r="281" spans="1:26" x14ac:dyDescent="0.3">
      <c r="A281" s="322" t="s">
        <v>696</v>
      </c>
      <c r="B281" s="204">
        <v>0</v>
      </c>
      <c r="C281" s="204">
        <v>0</v>
      </c>
      <c r="D281" s="204">
        <v>0</v>
      </c>
      <c r="E281" s="204">
        <v>0</v>
      </c>
      <c r="F281" s="204">
        <v>0</v>
      </c>
      <c r="G281" s="204">
        <v>0</v>
      </c>
      <c r="H281" s="204">
        <v>0</v>
      </c>
      <c r="I281" s="204">
        <v>0</v>
      </c>
      <c r="J281" s="204">
        <v>0</v>
      </c>
      <c r="K281" s="204">
        <v>0</v>
      </c>
      <c r="L281" s="204">
        <v>0</v>
      </c>
      <c r="M281" s="204">
        <v>0</v>
      </c>
      <c r="N281" s="204">
        <v>0</v>
      </c>
      <c r="O281" s="204">
        <v>0</v>
      </c>
      <c r="P281" s="204">
        <v>0</v>
      </c>
      <c r="Q281" s="204">
        <v>0</v>
      </c>
      <c r="R281" s="204">
        <v>0</v>
      </c>
      <c r="S281" s="239">
        <v>0</v>
      </c>
      <c r="T281" s="319" t="e">
        <v>#DIV/0!</v>
      </c>
      <c r="U281" s="239">
        <v>0</v>
      </c>
      <c r="V281" s="239">
        <v>0</v>
      </c>
      <c r="W281" s="239">
        <v>0</v>
      </c>
      <c r="X281" s="239">
        <v>0</v>
      </c>
      <c r="Y281" s="239">
        <v>0</v>
      </c>
      <c r="Z281" s="239">
        <v>0</v>
      </c>
    </row>
    <row r="282" spans="1:26" x14ac:dyDescent="0.3">
      <c r="A282" s="322" t="s">
        <v>697</v>
      </c>
      <c r="B282" s="204">
        <v>0</v>
      </c>
      <c r="C282" s="204">
        <v>0</v>
      </c>
      <c r="D282" s="204">
        <v>0</v>
      </c>
      <c r="E282" s="204">
        <v>0</v>
      </c>
      <c r="F282" s="204">
        <v>0</v>
      </c>
      <c r="G282" s="204">
        <v>0</v>
      </c>
      <c r="H282" s="204">
        <v>0</v>
      </c>
      <c r="I282" s="204">
        <v>0</v>
      </c>
      <c r="J282" s="204">
        <v>0</v>
      </c>
      <c r="K282" s="204">
        <v>0</v>
      </c>
      <c r="L282" s="204">
        <v>0</v>
      </c>
      <c r="M282" s="204">
        <v>0</v>
      </c>
      <c r="N282" s="204">
        <v>0</v>
      </c>
      <c r="O282" s="204">
        <v>0</v>
      </c>
      <c r="P282" s="204">
        <v>0</v>
      </c>
      <c r="Q282" s="204">
        <v>0</v>
      </c>
      <c r="R282" s="204">
        <v>0</v>
      </c>
      <c r="S282" s="239">
        <v>0</v>
      </c>
      <c r="T282" s="319" t="e">
        <v>#DIV/0!</v>
      </c>
      <c r="U282" s="239">
        <v>0</v>
      </c>
      <c r="V282" s="239">
        <v>0</v>
      </c>
      <c r="W282" s="239">
        <v>0</v>
      </c>
      <c r="X282" s="239">
        <v>0</v>
      </c>
      <c r="Y282" s="239">
        <v>0</v>
      </c>
      <c r="Z282" s="239">
        <v>0</v>
      </c>
    </row>
    <row r="283" spans="1:26" x14ac:dyDescent="0.3">
      <c r="A283" s="322" t="s">
        <v>698</v>
      </c>
      <c r="B283" s="204">
        <v>0</v>
      </c>
      <c r="C283" s="204">
        <v>0</v>
      </c>
      <c r="D283" s="204">
        <v>0</v>
      </c>
      <c r="E283" s="204">
        <v>0</v>
      </c>
      <c r="F283" s="204">
        <v>0</v>
      </c>
      <c r="G283" s="204">
        <v>0</v>
      </c>
      <c r="H283" s="204">
        <v>0</v>
      </c>
      <c r="I283" s="204">
        <v>0</v>
      </c>
      <c r="J283" s="204">
        <v>0</v>
      </c>
      <c r="K283" s="204">
        <v>0</v>
      </c>
      <c r="L283" s="204">
        <v>0</v>
      </c>
      <c r="M283" s="204">
        <v>0</v>
      </c>
      <c r="N283" s="204">
        <v>0</v>
      </c>
      <c r="O283" s="204">
        <v>0</v>
      </c>
      <c r="P283" s="204">
        <v>0</v>
      </c>
      <c r="Q283" s="204">
        <v>0</v>
      </c>
      <c r="R283" s="204">
        <v>0</v>
      </c>
      <c r="S283" s="239">
        <v>0</v>
      </c>
      <c r="T283" s="319" t="e">
        <v>#DIV/0!</v>
      </c>
      <c r="U283" s="239">
        <v>0</v>
      </c>
      <c r="V283" s="239">
        <v>0</v>
      </c>
      <c r="W283" s="239">
        <v>0</v>
      </c>
      <c r="X283" s="239">
        <v>0</v>
      </c>
      <c r="Y283" s="239">
        <v>0</v>
      </c>
      <c r="Z283" s="239">
        <v>0</v>
      </c>
    </row>
    <row r="284" spans="1:26" x14ac:dyDescent="0.3">
      <c r="A284" s="322" t="s">
        <v>699</v>
      </c>
      <c r="B284" s="204">
        <v>0</v>
      </c>
      <c r="C284" s="204">
        <v>0</v>
      </c>
      <c r="D284" s="204">
        <v>0</v>
      </c>
      <c r="E284" s="204">
        <v>0</v>
      </c>
      <c r="F284" s="204">
        <v>0</v>
      </c>
      <c r="G284" s="204">
        <v>0</v>
      </c>
      <c r="H284" s="204">
        <v>0</v>
      </c>
      <c r="I284" s="204">
        <v>0</v>
      </c>
      <c r="J284" s="204">
        <v>0</v>
      </c>
      <c r="K284" s="204">
        <v>0</v>
      </c>
      <c r="L284" s="204">
        <v>0</v>
      </c>
      <c r="M284" s="204">
        <v>0</v>
      </c>
      <c r="N284" s="204">
        <v>0</v>
      </c>
      <c r="O284" s="204">
        <v>0</v>
      </c>
      <c r="P284" s="204">
        <v>0</v>
      </c>
      <c r="Q284" s="204">
        <v>0</v>
      </c>
      <c r="R284" s="204">
        <v>0</v>
      </c>
      <c r="S284" s="239">
        <v>0</v>
      </c>
      <c r="T284" s="319" t="e">
        <v>#DIV/0!</v>
      </c>
      <c r="U284" s="239">
        <v>0</v>
      </c>
      <c r="V284" s="239">
        <v>0</v>
      </c>
      <c r="W284" s="239">
        <v>0</v>
      </c>
      <c r="X284" s="239">
        <v>0</v>
      </c>
      <c r="Y284" s="239">
        <v>0</v>
      </c>
      <c r="Z284" s="239">
        <v>0</v>
      </c>
    </row>
    <row r="285" spans="1:26" x14ac:dyDescent="0.3">
      <c r="A285" s="322" t="s">
        <v>700</v>
      </c>
      <c r="B285" s="204">
        <v>0</v>
      </c>
      <c r="C285" s="204">
        <v>0</v>
      </c>
      <c r="D285" s="204">
        <v>0</v>
      </c>
      <c r="E285" s="204">
        <v>0</v>
      </c>
      <c r="F285" s="204">
        <v>0</v>
      </c>
      <c r="G285" s="204">
        <v>0</v>
      </c>
      <c r="H285" s="204">
        <v>0</v>
      </c>
      <c r="I285" s="204">
        <v>0</v>
      </c>
      <c r="J285" s="204">
        <v>0</v>
      </c>
      <c r="K285" s="204">
        <v>0</v>
      </c>
      <c r="L285" s="204">
        <v>0</v>
      </c>
      <c r="M285" s="204">
        <v>0</v>
      </c>
      <c r="N285" s="204">
        <v>0</v>
      </c>
      <c r="O285" s="204">
        <v>0</v>
      </c>
      <c r="P285" s="204">
        <v>0</v>
      </c>
      <c r="Q285" s="204">
        <v>0</v>
      </c>
      <c r="R285" s="204">
        <v>0</v>
      </c>
      <c r="S285" s="239">
        <v>0</v>
      </c>
      <c r="T285" s="319" t="e">
        <v>#DIV/0!</v>
      </c>
      <c r="U285" s="239">
        <v>0</v>
      </c>
      <c r="V285" s="239">
        <v>0</v>
      </c>
      <c r="W285" s="239">
        <v>0</v>
      </c>
      <c r="X285" s="239">
        <v>0</v>
      </c>
      <c r="Y285" s="239">
        <v>0</v>
      </c>
      <c r="Z285" s="239">
        <v>0</v>
      </c>
    </row>
    <row r="286" spans="1:26" x14ac:dyDescent="0.3">
      <c r="A286" s="322" t="s">
        <v>701</v>
      </c>
      <c r="B286" s="204">
        <v>0</v>
      </c>
      <c r="C286" s="204">
        <v>0</v>
      </c>
      <c r="D286" s="204">
        <v>0</v>
      </c>
      <c r="E286" s="204">
        <v>0</v>
      </c>
      <c r="F286" s="204">
        <v>0</v>
      </c>
      <c r="G286" s="204">
        <v>0</v>
      </c>
      <c r="H286" s="204">
        <v>0</v>
      </c>
      <c r="I286" s="204">
        <v>0</v>
      </c>
      <c r="J286" s="204">
        <v>0</v>
      </c>
      <c r="K286" s="204">
        <v>0</v>
      </c>
      <c r="L286" s="204">
        <v>0</v>
      </c>
      <c r="M286" s="204">
        <v>0</v>
      </c>
      <c r="N286" s="204">
        <v>0</v>
      </c>
      <c r="O286" s="204">
        <v>0</v>
      </c>
      <c r="P286" s="204">
        <v>0</v>
      </c>
      <c r="Q286" s="204">
        <v>0</v>
      </c>
      <c r="R286" s="204">
        <v>0</v>
      </c>
      <c r="S286" s="239">
        <v>0</v>
      </c>
      <c r="T286" s="319" t="e">
        <v>#DIV/0!</v>
      </c>
      <c r="U286" s="239">
        <v>0</v>
      </c>
      <c r="V286" s="239">
        <v>0</v>
      </c>
      <c r="W286" s="239">
        <v>0</v>
      </c>
      <c r="X286" s="239">
        <v>0</v>
      </c>
      <c r="Y286" s="239">
        <v>0</v>
      </c>
      <c r="Z286" s="239">
        <v>0</v>
      </c>
    </row>
    <row r="287" spans="1:26" x14ac:dyDescent="0.3">
      <c r="A287" s="322" t="s">
        <v>702</v>
      </c>
      <c r="B287" s="204">
        <v>0</v>
      </c>
      <c r="C287" s="204">
        <v>0</v>
      </c>
      <c r="D287" s="204">
        <v>0</v>
      </c>
      <c r="E287" s="204">
        <v>0</v>
      </c>
      <c r="F287" s="204">
        <v>0</v>
      </c>
      <c r="G287" s="204">
        <v>0</v>
      </c>
      <c r="H287" s="204">
        <v>0</v>
      </c>
      <c r="I287" s="204">
        <v>0</v>
      </c>
      <c r="J287" s="204">
        <v>0</v>
      </c>
      <c r="K287" s="204">
        <v>0</v>
      </c>
      <c r="L287" s="204">
        <v>0</v>
      </c>
      <c r="M287" s="204">
        <v>0</v>
      </c>
      <c r="N287" s="204">
        <v>0</v>
      </c>
      <c r="O287" s="204">
        <v>0</v>
      </c>
      <c r="P287" s="204">
        <v>0</v>
      </c>
      <c r="Q287" s="204">
        <v>0</v>
      </c>
      <c r="R287" s="204">
        <v>0</v>
      </c>
      <c r="S287" s="239">
        <v>0</v>
      </c>
      <c r="T287" s="319" t="e">
        <v>#DIV/0!</v>
      </c>
      <c r="U287" s="239">
        <v>0</v>
      </c>
      <c r="V287" s="239">
        <v>0</v>
      </c>
      <c r="W287" s="239">
        <v>0</v>
      </c>
      <c r="X287" s="239">
        <v>0</v>
      </c>
      <c r="Y287" s="239">
        <v>0</v>
      </c>
      <c r="Z287" s="239">
        <v>0</v>
      </c>
    </row>
    <row r="288" spans="1:26" x14ac:dyDescent="0.3">
      <c r="A288" s="322" t="s">
        <v>703</v>
      </c>
      <c r="B288" s="204">
        <v>0</v>
      </c>
      <c r="C288" s="204">
        <v>0</v>
      </c>
      <c r="D288" s="204">
        <v>0</v>
      </c>
      <c r="E288" s="204">
        <v>0</v>
      </c>
      <c r="F288" s="204">
        <v>0</v>
      </c>
      <c r="G288" s="204">
        <v>0</v>
      </c>
      <c r="H288" s="204">
        <v>0</v>
      </c>
      <c r="I288" s="204">
        <v>0</v>
      </c>
      <c r="J288" s="204">
        <v>0</v>
      </c>
      <c r="K288" s="204">
        <v>0</v>
      </c>
      <c r="L288" s="204">
        <v>0</v>
      </c>
      <c r="M288" s="204">
        <v>0</v>
      </c>
      <c r="N288" s="204">
        <v>0</v>
      </c>
      <c r="O288" s="204">
        <v>0</v>
      </c>
      <c r="P288" s="204">
        <v>0</v>
      </c>
      <c r="Q288" s="204">
        <v>0</v>
      </c>
      <c r="R288" s="204">
        <v>0</v>
      </c>
      <c r="S288" s="239">
        <v>0</v>
      </c>
      <c r="T288" s="319" t="e">
        <v>#DIV/0!</v>
      </c>
      <c r="U288" s="239">
        <v>0</v>
      </c>
      <c r="V288" s="239">
        <v>0</v>
      </c>
      <c r="W288" s="239">
        <v>0</v>
      </c>
      <c r="X288" s="239">
        <v>0</v>
      </c>
      <c r="Y288" s="239">
        <v>0</v>
      </c>
      <c r="Z288" s="239">
        <v>0</v>
      </c>
    </row>
    <row r="289" spans="1:26" x14ac:dyDescent="0.3">
      <c r="A289" s="322" t="s">
        <v>704</v>
      </c>
      <c r="B289" s="204">
        <v>0</v>
      </c>
      <c r="C289" s="204">
        <v>0</v>
      </c>
      <c r="D289" s="204">
        <v>0</v>
      </c>
      <c r="E289" s="204">
        <v>0</v>
      </c>
      <c r="F289" s="204">
        <v>0</v>
      </c>
      <c r="G289" s="204">
        <v>0</v>
      </c>
      <c r="H289" s="204">
        <v>0</v>
      </c>
      <c r="I289" s="204">
        <v>0</v>
      </c>
      <c r="J289" s="204">
        <v>0</v>
      </c>
      <c r="K289" s="204">
        <v>0</v>
      </c>
      <c r="L289" s="204">
        <v>0</v>
      </c>
      <c r="M289" s="204">
        <v>0</v>
      </c>
      <c r="N289" s="204">
        <v>0</v>
      </c>
      <c r="O289" s="204">
        <v>0</v>
      </c>
      <c r="P289" s="204">
        <v>0</v>
      </c>
      <c r="Q289" s="204">
        <v>0</v>
      </c>
      <c r="R289" s="204">
        <v>0</v>
      </c>
      <c r="S289" s="239">
        <v>0</v>
      </c>
      <c r="T289" s="319" t="e">
        <v>#DIV/0!</v>
      </c>
      <c r="U289" s="239">
        <v>0</v>
      </c>
      <c r="V289" s="239">
        <v>0</v>
      </c>
      <c r="W289" s="239">
        <v>0</v>
      </c>
      <c r="X289" s="239">
        <v>0</v>
      </c>
      <c r="Y289" s="239">
        <v>0</v>
      </c>
      <c r="Z289" s="239">
        <v>0</v>
      </c>
    </row>
    <row r="290" spans="1:26" x14ac:dyDescent="0.3">
      <c r="A290" s="322" t="s">
        <v>705</v>
      </c>
      <c r="B290" s="204">
        <v>0</v>
      </c>
      <c r="C290" s="204">
        <v>0</v>
      </c>
      <c r="D290" s="204">
        <v>0</v>
      </c>
      <c r="E290" s="204">
        <v>0</v>
      </c>
      <c r="F290" s="204">
        <v>0</v>
      </c>
      <c r="G290" s="204">
        <v>0</v>
      </c>
      <c r="H290" s="204">
        <v>0</v>
      </c>
      <c r="I290" s="204">
        <v>0</v>
      </c>
      <c r="J290" s="204">
        <v>0</v>
      </c>
      <c r="K290" s="204">
        <v>0</v>
      </c>
      <c r="L290" s="204">
        <v>0</v>
      </c>
      <c r="M290" s="204">
        <v>0</v>
      </c>
      <c r="N290" s="204">
        <v>0</v>
      </c>
      <c r="O290" s="204">
        <v>0</v>
      </c>
      <c r="P290" s="204">
        <v>0</v>
      </c>
      <c r="Q290" s="204">
        <v>0</v>
      </c>
      <c r="R290" s="204">
        <v>0</v>
      </c>
      <c r="S290" s="239">
        <v>0</v>
      </c>
      <c r="T290" s="319" t="e">
        <v>#DIV/0!</v>
      </c>
      <c r="U290" s="239">
        <v>0</v>
      </c>
      <c r="V290" s="239">
        <v>0</v>
      </c>
      <c r="W290" s="239">
        <v>0</v>
      </c>
      <c r="X290" s="239">
        <v>0</v>
      </c>
      <c r="Y290" s="239">
        <v>0</v>
      </c>
      <c r="Z290" s="239">
        <v>0</v>
      </c>
    </row>
    <row r="291" spans="1:26" x14ac:dyDescent="0.3">
      <c r="A291" s="322" t="s">
        <v>706</v>
      </c>
      <c r="B291" s="204">
        <v>0</v>
      </c>
      <c r="C291" s="204">
        <v>0</v>
      </c>
      <c r="D291" s="204">
        <v>0</v>
      </c>
      <c r="E291" s="204">
        <v>0</v>
      </c>
      <c r="F291" s="204">
        <v>0</v>
      </c>
      <c r="G291" s="204">
        <v>0</v>
      </c>
      <c r="H291" s="204">
        <v>0</v>
      </c>
      <c r="I291" s="204">
        <v>0</v>
      </c>
      <c r="J291" s="204">
        <v>0</v>
      </c>
      <c r="K291" s="204">
        <v>0</v>
      </c>
      <c r="L291" s="204">
        <v>0</v>
      </c>
      <c r="M291" s="204">
        <v>0</v>
      </c>
      <c r="N291" s="204">
        <v>0</v>
      </c>
      <c r="O291" s="204">
        <v>0</v>
      </c>
      <c r="P291" s="204">
        <v>0</v>
      </c>
      <c r="Q291" s="204">
        <v>0</v>
      </c>
      <c r="R291" s="204">
        <v>0</v>
      </c>
      <c r="S291" s="239">
        <v>0</v>
      </c>
      <c r="T291" s="319" t="e">
        <v>#DIV/0!</v>
      </c>
      <c r="U291" s="239">
        <v>0</v>
      </c>
      <c r="V291" s="239">
        <v>0</v>
      </c>
      <c r="W291" s="239">
        <v>0</v>
      </c>
      <c r="X291" s="239">
        <v>0</v>
      </c>
      <c r="Y291" s="239">
        <v>0</v>
      </c>
      <c r="Z291" s="239">
        <v>0</v>
      </c>
    </row>
    <row r="292" spans="1:26" x14ac:dyDescent="0.3">
      <c r="A292" s="322" t="s">
        <v>707</v>
      </c>
      <c r="B292" s="204">
        <v>0</v>
      </c>
      <c r="C292" s="204">
        <v>0</v>
      </c>
      <c r="D292" s="204">
        <v>0</v>
      </c>
      <c r="E292" s="204">
        <v>0</v>
      </c>
      <c r="F292" s="204">
        <v>0</v>
      </c>
      <c r="G292" s="204">
        <v>0</v>
      </c>
      <c r="H292" s="204">
        <v>0</v>
      </c>
      <c r="I292" s="204">
        <v>0</v>
      </c>
      <c r="J292" s="204">
        <v>0</v>
      </c>
      <c r="K292" s="204">
        <v>0</v>
      </c>
      <c r="L292" s="204">
        <v>0</v>
      </c>
      <c r="M292" s="204">
        <v>0</v>
      </c>
      <c r="N292" s="204">
        <v>0</v>
      </c>
      <c r="O292" s="204">
        <v>0</v>
      </c>
      <c r="P292" s="204">
        <v>0</v>
      </c>
      <c r="Q292" s="204">
        <v>0</v>
      </c>
      <c r="R292" s="204">
        <v>0</v>
      </c>
      <c r="S292" s="239">
        <v>0</v>
      </c>
      <c r="T292" s="319" t="e">
        <v>#DIV/0!</v>
      </c>
      <c r="U292" s="239">
        <v>0</v>
      </c>
      <c r="V292" s="239">
        <v>0</v>
      </c>
      <c r="W292" s="239">
        <v>0</v>
      </c>
      <c r="X292" s="239">
        <v>0</v>
      </c>
      <c r="Y292" s="239">
        <v>0</v>
      </c>
      <c r="Z292" s="239">
        <v>0</v>
      </c>
    </row>
    <row r="293" spans="1:26" x14ac:dyDescent="0.3">
      <c r="A293" s="322" t="s">
        <v>708</v>
      </c>
      <c r="B293" s="204">
        <v>0</v>
      </c>
      <c r="C293" s="204">
        <v>0</v>
      </c>
      <c r="D293" s="204">
        <v>0</v>
      </c>
      <c r="E293" s="204">
        <v>0</v>
      </c>
      <c r="F293" s="204">
        <v>0</v>
      </c>
      <c r="G293" s="204">
        <v>0</v>
      </c>
      <c r="H293" s="204">
        <v>0</v>
      </c>
      <c r="I293" s="204">
        <v>0</v>
      </c>
      <c r="J293" s="204">
        <v>0</v>
      </c>
      <c r="K293" s="204">
        <v>0</v>
      </c>
      <c r="L293" s="204">
        <v>0</v>
      </c>
      <c r="M293" s="204">
        <v>0</v>
      </c>
      <c r="N293" s="204">
        <v>0</v>
      </c>
      <c r="O293" s="204">
        <v>0</v>
      </c>
      <c r="P293" s="204">
        <v>0</v>
      </c>
      <c r="Q293" s="204">
        <v>0</v>
      </c>
      <c r="R293" s="204">
        <v>0</v>
      </c>
      <c r="S293" s="239">
        <v>0</v>
      </c>
      <c r="T293" s="319" t="e">
        <v>#DIV/0!</v>
      </c>
      <c r="U293" s="239">
        <v>0</v>
      </c>
      <c r="V293" s="239">
        <v>0</v>
      </c>
      <c r="W293" s="239">
        <v>0</v>
      </c>
      <c r="X293" s="239">
        <v>0</v>
      </c>
      <c r="Y293" s="239">
        <v>0</v>
      </c>
      <c r="Z293" s="239">
        <v>0</v>
      </c>
    </row>
    <row r="294" spans="1:26" x14ac:dyDescent="0.3">
      <c r="A294" s="322" t="s">
        <v>709</v>
      </c>
      <c r="B294" s="204">
        <v>0</v>
      </c>
      <c r="C294" s="204">
        <v>0</v>
      </c>
      <c r="D294" s="204">
        <v>0</v>
      </c>
      <c r="E294" s="204">
        <v>0</v>
      </c>
      <c r="F294" s="204">
        <v>0</v>
      </c>
      <c r="G294" s="204">
        <v>0</v>
      </c>
      <c r="H294" s="204">
        <v>0</v>
      </c>
      <c r="I294" s="204">
        <v>0</v>
      </c>
      <c r="J294" s="204">
        <v>0</v>
      </c>
      <c r="K294" s="204">
        <v>0</v>
      </c>
      <c r="L294" s="204">
        <v>0</v>
      </c>
      <c r="M294" s="204">
        <v>0</v>
      </c>
      <c r="N294" s="204">
        <v>0</v>
      </c>
      <c r="O294" s="204">
        <v>0</v>
      </c>
      <c r="P294" s="204">
        <v>0</v>
      </c>
      <c r="Q294" s="204">
        <v>0</v>
      </c>
      <c r="R294" s="204">
        <v>0</v>
      </c>
      <c r="S294" s="239">
        <v>0</v>
      </c>
      <c r="T294" s="319" t="e">
        <v>#DIV/0!</v>
      </c>
      <c r="U294" s="239">
        <v>0</v>
      </c>
      <c r="V294" s="239">
        <v>0</v>
      </c>
      <c r="W294" s="239">
        <v>0</v>
      </c>
      <c r="X294" s="239">
        <v>0</v>
      </c>
      <c r="Y294" s="239">
        <v>0</v>
      </c>
      <c r="Z294" s="239">
        <v>0</v>
      </c>
    </row>
    <row r="295" spans="1:26" x14ac:dyDescent="0.3">
      <c r="A295" s="326" t="s">
        <v>710</v>
      </c>
      <c r="B295" s="327">
        <v>0</v>
      </c>
      <c r="C295" s="327">
        <v>0</v>
      </c>
      <c r="D295" s="327">
        <v>0</v>
      </c>
      <c r="E295" s="327">
        <v>0</v>
      </c>
      <c r="F295" s="327">
        <v>0</v>
      </c>
      <c r="G295" s="327">
        <v>0</v>
      </c>
      <c r="H295" s="327">
        <v>0</v>
      </c>
      <c r="I295" s="327">
        <v>0</v>
      </c>
      <c r="J295" s="327">
        <v>0</v>
      </c>
      <c r="K295" s="327">
        <v>0</v>
      </c>
      <c r="L295" s="327">
        <v>0</v>
      </c>
      <c r="M295" s="327">
        <v>0</v>
      </c>
      <c r="N295" s="327">
        <v>0</v>
      </c>
      <c r="O295" s="327">
        <v>0</v>
      </c>
      <c r="P295" s="327">
        <v>0</v>
      </c>
      <c r="Q295" s="327">
        <v>0</v>
      </c>
      <c r="R295" s="327">
        <v>0</v>
      </c>
      <c r="S295" s="328">
        <v>0</v>
      </c>
      <c r="T295" s="329" t="e">
        <v>#DIV/0!</v>
      </c>
      <c r="U295" s="328">
        <v>0</v>
      </c>
      <c r="V295" s="328">
        <v>0</v>
      </c>
      <c r="W295" s="328">
        <v>0</v>
      </c>
      <c r="X295" s="328">
        <v>0</v>
      </c>
      <c r="Y295" s="328">
        <v>0</v>
      </c>
      <c r="Z295" s="328">
        <v>0</v>
      </c>
    </row>
    <row r="296" spans="1:26" s="321" customFormat="1" x14ac:dyDescent="0.3">
      <c r="A296" s="314" t="s">
        <v>711</v>
      </c>
      <c r="B296" s="320">
        <v>0</v>
      </c>
      <c r="C296" s="320">
        <v>0</v>
      </c>
      <c r="D296" s="320">
        <v>0</v>
      </c>
      <c r="E296" s="320">
        <v>0</v>
      </c>
      <c r="F296" s="320">
        <v>0</v>
      </c>
      <c r="G296" s="320">
        <v>0</v>
      </c>
      <c r="H296" s="320">
        <v>0</v>
      </c>
      <c r="I296" s="320">
        <v>0</v>
      </c>
      <c r="J296" s="320">
        <v>0</v>
      </c>
      <c r="K296" s="320">
        <v>0</v>
      </c>
      <c r="L296" s="320">
        <v>0</v>
      </c>
      <c r="M296" s="320">
        <v>0</v>
      </c>
      <c r="N296" s="320">
        <v>0</v>
      </c>
      <c r="O296" s="320">
        <v>0</v>
      </c>
      <c r="P296" s="320">
        <v>0</v>
      </c>
      <c r="Q296" s="320">
        <v>0</v>
      </c>
      <c r="R296" s="320">
        <v>0</v>
      </c>
      <c r="S296" s="316">
        <v>0</v>
      </c>
      <c r="T296" s="317" t="e">
        <v>#DIV/0!</v>
      </c>
      <c r="U296" s="316">
        <v>0</v>
      </c>
      <c r="V296" s="316">
        <v>0</v>
      </c>
      <c r="W296" s="316">
        <v>0</v>
      </c>
      <c r="X296" s="316">
        <v>0</v>
      </c>
      <c r="Y296" s="316">
        <v>0</v>
      </c>
      <c r="Z296" s="316">
        <v>0</v>
      </c>
    </row>
    <row r="297" spans="1:26" x14ac:dyDescent="0.3">
      <c r="A297" s="314" t="s">
        <v>712</v>
      </c>
      <c r="B297" s="315">
        <v>0</v>
      </c>
      <c r="C297" s="315">
        <v>0</v>
      </c>
      <c r="D297" s="315">
        <v>0</v>
      </c>
      <c r="E297" s="315">
        <v>0</v>
      </c>
      <c r="F297" s="315">
        <v>0</v>
      </c>
      <c r="G297" s="315">
        <v>0</v>
      </c>
      <c r="H297" s="315">
        <v>0</v>
      </c>
      <c r="I297" s="315">
        <v>0</v>
      </c>
      <c r="J297" s="315">
        <v>0</v>
      </c>
      <c r="K297" s="315">
        <v>0</v>
      </c>
      <c r="L297" s="315">
        <v>0</v>
      </c>
      <c r="M297" s="315">
        <v>0</v>
      </c>
      <c r="N297" s="315">
        <v>0</v>
      </c>
      <c r="O297" s="315">
        <v>0</v>
      </c>
      <c r="P297" s="315">
        <v>0</v>
      </c>
      <c r="Q297" s="315">
        <v>0</v>
      </c>
      <c r="R297" s="315">
        <v>0</v>
      </c>
      <c r="S297" s="316">
        <v>0</v>
      </c>
      <c r="T297" s="317" t="e">
        <v>#DIV/0!</v>
      </c>
      <c r="U297" s="316">
        <v>0</v>
      </c>
      <c r="V297" s="316">
        <v>0</v>
      </c>
      <c r="W297" s="316">
        <v>0</v>
      </c>
      <c r="X297" s="316">
        <v>0</v>
      </c>
      <c r="Y297" s="316">
        <v>0</v>
      </c>
      <c r="Z297" s="316">
        <v>0</v>
      </c>
    </row>
    <row r="298" spans="1:26" x14ac:dyDescent="0.3">
      <c r="A298" s="322" t="s">
        <v>713</v>
      </c>
      <c r="B298" s="204">
        <v>0</v>
      </c>
      <c r="C298" s="204">
        <v>0</v>
      </c>
      <c r="D298" s="204">
        <v>0</v>
      </c>
      <c r="E298" s="204">
        <v>0</v>
      </c>
      <c r="F298" s="204">
        <v>0</v>
      </c>
      <c r="G298" s="204">
        <v>0</v>
      </c>
      <c r="H298" s="204">
        <v>0</v>
      </c>
      <c r="I298" s="204">
        <v>0</v>
      </c>
      <c r="J298" s="204">
        <v>0</v>
      </c>
      <c r="K298" s="204">
        <v>0</v>
      </c>
      <c r="L298" s="204">
        <v>0</v>
      </c>
      <c r="M298" s="204">
        <v>0</v>
      </c>
      <c r="N298" s="204">
        <v>0</v>
      </c>
      <c r="O298" s="204">
        <v>0</v>
      </c>
      <c r="P298" s="204">
        <v>0</v>
      </c>
      <c r="Q298" s="204">
        <v>0</v>
      </c>
      <c r="R298" s="204">
        <v>0</v>
      </c>
      <c r="S298" s="239">
        <v>0</v>
      </c>
      <c r="T298" s="319" t="e">
        <v>#DIV/0!</v>
      </c>
      <c r="U298" s="239">
        <v>0</v>
      </c>
      <c r="V298" s="239">
        <v>0</v>
      </c>
      <c r="W298" s="239">
        <v>0</v>
      </c>
      <c r="X298" s="239">
        <v>0</v>
      </c>
      <c r="Y298" s="239">
        <v>0</v>
      </c>
      <c r="Z298" s="239">
        <v>0</v>
      </c>
    </row>
    <row r="299" spans="1:26" x14ac:dyDescent="0.3">
      <c r="A299" s="322" t="s">
        <v>714</v>
      </c>
      <c r="B299" s="204">
        <v>0</v>
      </c>
      <c r="C299" s="204">
        <v>0</v>
      </c>
      <c r="D299" s="204">
        <v>0</v>
      </c>
      <c r="E299" s="204">
        <v>0</v>
      </c>
      <c r="F299" s="204">
        <v>0</v>
      </c>
      <c r="G299" s="204">
        <v>0</v>
      </c>
      <c r="H299" s="204">
        <v>0</v>
      </c>
      <c r="I299" s="204">
        <v>0</v>
      </c>
      <c r="J299" s="204">
        <v>0</v>
      </c>
      <c r="K299" s="204">
        <v>0</v>
      </c>
      <c r="L299" s="204">
        <v>0</v>
      </c>
      <c r="M299" s="204">
        <v>0</v>
      </c>
      <c r="N299" s="204">
        <v>0</v>
      </c>
      <c r="O299" s="204">
        <v>0</v>
      </c>
      <c r="P299" s="204">
        <v>0</v>
      </c>
      <c r="Q299" s="204">
        <v>0</v>
      </c>
      <c r="R299" s="204">
        <v>0</v>
      </c>
      <c r="S299" s="239">
        <v>0</v>
      </c>
      <c r="T299" s="319" t="e">
        <v>#DIV/0!</v>
      </c>
      <c r="U299" s="239">
        <v>0</v>
      </c>
      <c r="V299" s="239">
        <v>0</v>
      </c>
      <c r="W299" s="239">
        <v>0</v>
      </c>
      <c r="X299" s="239">
        <v>0</v>
      </c>
      <c r="Y299" s="239">
        <v>0</v>
      </c>
      <c r="Z299" s="239">
        <v>0</v>
      </c>
    </row>
    <row r="300" spans="1:26" x14ac:dyDescent="0.3">
      <c r="A300" s="322" t="s">
        <v>715</v>
      </c>
      <c r="B300" s="204">
        <v>0</v>
      </c>
      <c r="C300" s="204">
        <v>0</v>
      </c>
      <c r="D300" s="204">
        <v>0</v>
      </c>
      <c r="E300" s="204">
        <v>0</v>
      </c>
      <c r="F300" s="204">
        <v>0</v>
      </c>
      <c r="G300" s="204">
        <v>0</v>
      </c>
      <c r="H300" s="204">
        <v>0</v>
      </c>
      <c r="I300" s="204">
        <v>0</v>
      </c>
      <c r="J300" s="204">
        <v>0</v>
      </c>
      <c r="K300" s="204">
        <v>0</v>
      </c>
      <c r="L300" s="204">
        <v>0</v>
      </c>
      <c r="M300" s="204">
        <v>0</v>
      </c>
      <c r="N300" s="204">
        <v>0</v>
      </c>
      <c r="O300" s="204">
        <v>0</v>
      </c>
      <c r="P300" s="204">
        <v>0</v>
      </c>
      <c r="Q300" s="204">
        <v>0</v>
      </c>
      <c r="R300" s="204">
        <v>0</v>
      </c>
      <c r="S300" s="239">
        <v>0</v>
      </c>
      <c r="T300" s="319" t="e">
        <v>#DIV/0!</v>
      </c>
      <c r="U300" s="239">
        <v>0</v>
      </c>
      <c r="V300" s="239">
        <v>0</v>
      </c>
      <c r="W300" s="239">
        <v>0</v>
      </c>
      <c r="X300" s="239">
        <v>0</v>
      </c>
      <c r="Y300" s="239">
        <v>0</v>
      </c>
      <c r="Z300" s="239">
        <v>0</v>
      </c>
    </row>
    <row r="301" spans="1:26" x14ac:dyDescent="0.3">
      <c r="A301" s="314" t="s">
        <v>716</v>
      </c>
      <c r="B301" s="315">
        <v>0</v>
      </c>
      <c r="C301" s="315">
        <v>0</v>
      </c>
      <c r="D301" s="315">
        <v>0</v>
      </c>
      <c r="E301" s="315">
        <v>0</v>
      </c>
      <c r="F301" s="315">
        <v>0</v>
      </c>
      <c r="G301" s="315">
        <v>0</v>
      </c>
      <c r="H301" s="315">
        <v>0</v>
      </c>
      <c r="I301" s="315">
        <v>0</v>
      </c>
      <c r="J301" s="315">
        <v>0</v>
      </c>
      <c r="K301" s="315">
        <v>0</v>
      </c>
      <c r="L301" s="315">
        <v>0</v>
      </c>
      <c r="M301" s="315">
        <v>0</v>
      </c>
      <c r="N301" s="315">
        <v>0</v>
      </c>
      <c r="O301" s="315">
        <v>0</v>
      </c>
      <c r="P301" s="315">
        <v>0</v>
      </c>
      <c r="Q301" s="315">
        <v>0</v>
      </c>
      <c r="R301" s="315">
        <v>0</v>
      </c>
      <c r="S301" s="316">
        <v>0</v>
      </c>
      <c r="T301" s="317" t="e">
        <v>#DIV/0!</v>
      </c>
      <c r="U301" s="316">
        <v>0</v>
      </c>
      <c r="V301" s="316">
        <v>0</v>
      </c>
      <c r="W301" s="316">
        <v>0</v>
      </c>
      <c r="X301" s="316">
        <v>0</v>
      </c>
      <c r="Y301" s="316">
        <v>0</v>
      </c>
      <c r="Z301" s="316">
        <v>0</v>
      </c>
    </row>
    <row r="302" spans="1:26" x14ac:dyDescent="0.3">
      <c r="A302" s="322" t="s">
        <v>717</v>
      </c>
      <c r="B302" s="204">
        <v>0</v>
      </c>
      <c r="C302" s="204">
        <v>0</v>
      </c>
      <c r="D302" s="204">
        <v>0</v>
      </c>
      <c r="E302" s="204">
        <v>0</v>
      </c>
      <c r="F302" s="204">
        <v>0</v>
      </c>
      <c r="G302" s="204">
        <v>0</v>
      </c>
      <c r="H302" s="204">
        <v>0</v>
      </c>
      <c r="I302" s="204">
        <v>0</v>
      </c>
      <c r="J302" s="204">
        <v>0</v>
      </c>
      <c r="K302" s="204">
        <v>0</v>
      </c>
      <c r="L302" s="204">
        <v>0</v>
      </c>
      <c r="M302" s="204">
        <v>0</v>
      </c>
      <c r="N302" s="204">
        <v>0</v>
      </c>
      <c r="O302" s="204">
        <v>0</v>
      </c>
      <c r="P302" s="204">
        <v>0</v>
      </c>
      <c r="Q302" s="204">
        <v>0</v>
      </c>
      <c r="R302" s="204">
        <v>0</v>
      </c>
      <c r="S302" s="239">
        <v>0</v>
      </c>
      <c r="T302" s="319" t="e">
        <v>#DIV/0!</v>
      </c>
      <c r="U302" s="239">
        <v>0</v>
      </c>
      <c r="V302" s="239">
        <v>0</v>
      </c>
      <c r="W302" s="239">
        <v>0</v>
      </c>
      <c r="X302" s="239">
        <v>0</v>
      </c>
      <c r="Y302" s="239">
        <v>0</v>
      </c>
      <c r="Z302" s="239">
        <v>0</v>
      </c>
    </row>
    <row r="303" spans="1:26" x14ac:dyDescent="0.3">
      <c r="A303" s="322" t="s">
        <v>718</v>
      </c>
      <c r="B303" s="204">
        <v>0</v>
      </c>
      <c r="C303" s="204">
        <v>0</v>
      </c>
      <c r="D303" s="204">
        <v>0</v>
      </c>
      <c r="E303" s="204">
        <v>0</v>
      </c>
      <c r="F303" s="204">
        <v>0</v>
      </c>
      <c r="G303" s="204">
        <v>0</v>
      </c>
      <c r="H303" s="204">
        <v>0</v>
      </c>
      <c r="I303" s="204">
        <v>0</v>
      </c>
      <c r="J303" s="204">
        <v>0</v>
      </c>
      <c r="K303" s="204">
        <v>0</v>
      </c>
      <c r="L303" s="204">
        <v>0</v>
      </c>
      <c r="M303" s="204">
        <v>0</v>
      </c>
      <c r="N303" s="204">
        <v>0</v>
      </c>
      <c r="O303" s="204">
        <v>0</v>
      </c>
      <c r="P303" s="204">
        <v>0</v>
      </c>
      <c r="Q303" s="204">
        <v>0</v>
      </c>
      <c r="R303" s="204">
        <v>0</v>
      </c>
      <c r="S303" s="239">
        <v>0</v>
      </c>
      <c r="T303" s="319" t="e">
        <v>#DIV/0!</v>
      </c>
      <c r="U303" s="239">
        <v>0</v>
      </c>
      <c r="V303" s="239">
        <v>0</v>
      </c>
      <c r="W303" s="239">
        <v>0</v>
      </c>
      <c r="X303" s="239">
        <v>0</v>
      </c>
      <c r="Y303" s="239">
        <v>0</v>
      </c>
      <c r="Z303" s="239">
        <v>0</v>
      </c>
    </row>
    <row r="304" spans="1:26" x14ac:dyDescent="0.3">
      <c r="A304" s="322" t="s">
        <v>719</v>
      </c>
      <c r="B304" s="204">
        <v>0</v>
      </c>
      <c r="C304" s="204">
        <v>0</v>
      </c>
      <c r="D304" s="204">
        <v>0</v>
      </c>
      <c r="E304" s="204">
        <v>0</v>
      </c>
      <c r="F304" s="204">
        <v>0</v>
      </c>
      <c r="G304" s="204">
        <v>0</v>
      </c>
      <c r="H304" s="204">
        <v>0</v>
      </c>
      <c r="I304" s="204">
        <v>0</v>
      </c>
      <c r="J304" s="204">
        <v>0</v>
      </c>
      <c r="K304" s="204">
        <v>0</v>
      </c>
      <c r="L304" s="204">
        <v>0</v>
      </c>
      <c r="M304" s="204">
        <v>0</v>
      </c>
      <c r="N304" s="204">
        <v>0</v>
      </c>
      <c r="O304" s="204">
        <v>0</v>
      </c>
      <c r="P304" s="204">
        <v>0</v>
      </c>
      <c r="Q304" s="204">
        <v>0</v>
      </c>
      <c r="R304" s="204">
        <v>0</v>
      </c>
      <c r="S304" s="239">
        <v>0</v>
      </c>
      <c r="T304" s="319" t="e">
        <v>#DIV/0!</v>
      </c>
      <c r="U304" s="239">
        <v>0</v>
      </c>
      <c r="V304" s="239">
        <v>0</v>
      </c>
      <c r="W304" s="239">
        <v>0</v>
      </c>
      <c r="X304" s="239">
        <v>0</v>
      </c>
      <c r="Y304" s="239">
        <v>0</v>
      </c>
      <c r="Z304" s="239">
        <v>0</v>
      </c>
    </row>
    <row r="305" spans="1:26" s="321" customFormat="1" x14ac:dyDescent="0.3">
      <c r="A305" s="314" t="s">
        <v>720</v>
      </c>
      <c r="B305" s="320">
        <v>0</v>
      </c>
      <c r="C305" s="320">
        <v>0</v>
      </c>
      <c r="D305" s="320">
        <v>0</v>
      </c>
      <c r="E305" s="320">
        <v>0</v>
      </c>
      <c r="F305" s="320">
        <v>0</v>
      </c>
      <c r="G305" s="320">
        <v>0</v>
      </c>
      <c r="H305" s="320">
        <v>0</v>
      </c>
      <c r="I305" s="320">
        <v>0</v>
      </c>
      <c r="J305" s="320">
        <v>0</v>
      </c>
      <c r="K305" s="320">
        <v>0</v>
      </c>
      <c r="L305" s="320">
        <v>0</v>
      </c>
      <c r="M305" s="320">
        <v>0</v>
      </c>
      <c r="N305" s="320">
        <v>0</v>
      </c>
      <c r="O305" s="320">
        <v>0</v>
      </c>
      <c r="P305" s="320">
        <v>0</v>
      </c>
      <c r="Q305" s="320">
        <v>0</v>
      </c>
      <c r="R305" s="320">
        <v>0</v>
      </c>
      <c r="S305" s="316">
        <v>0</v>
      </c>
      <c r="T305" s="317" t="e">
        <v>#DIV/0!</v>
      </c>
      <c r="U305" s="316">
        <v>0</v>
      </c>
      <c r="V305" s="316">
        <v>0</v>
      </c>
      <c r="W305" s="316">
        <v>0</v>
      </c>
      <c r="X305" s="316">
        <v>0</v>
      </c>
      <c r="Y305" s="316">
        <v>0</v>
      </c>
      <c r="Z305" s="316">
        <v>0</v>
      </c>
    </row>
    <row r="306" spans="1:26" x14ac:dyDescent="0.3">
      <c r="A306" s="330" t="s">
        <v>1105</v>
      </c>
      <c r="B306" s="331">
        <v>300000</v>
      </c>
      <c r="C306" s="331">
        <v>138150</v>
      </c>
      <c r="D306" s="331">
        <v>138150</v>
      </c>
      <c r="E306" s="331">
        <v>0</v>
      </c>
      <c r="F306" s="331">
        <v>0</v>
      </c>
      <c r="G306" s="331">
        <v>0</v>
      </c>
      <c r="H306" s="331">
        <v>0</v>
      </c>
      <c r="I306" s="331">
        <v>0</v>
      </c>
      <c r="J306" s="331">
        <v>0</v>
      </c>
      <c r="K306" s="331">
        <v>0</v>
      </c>
      <c r="L306" s="331">
        <v>0</v>
      </c>
      <c r="M306" s="331">
        <v>0</v>
      </c>
      <c r="N306" s="331">
        <v>0</v>
      </c>
      <c r="O306" s="331">
        <v>0</v>
      </c>
      <c r="P306" s="331">
        <v>0</v>
      </c>
      <c r="Q306" s="331">
        <v>0</v>
      </c>
      <c r="R306" s="331">
        <v>0</v>
      </c>
      <c r="S306" s="332">
        <v>0</v>
      </c>
      <c r="T306" s="333">
        <v>0</v>
      </c>
      <c r="U306" s="332">
        <v>138150</v>
      </c>
      <c r="V306" s="332">
        <v>0</v>
      </c>
      <c r="W306" s="332">
        <v>138150</v>
      </c>
      <c r="X306" s="332">
        <v>138150</v>
      </c>
      <c r="Y306" s="332">
        <v>0</v>
      </c>
      <c r="Z306" s="332">
        <v>0</v>
      </c>
    </row>
    <row r="307" spans="1:26" x14ac:dyDescent="0.3">
      <c r="A307" s="334" t="s">
        <v>74</v>
      </c>
      <c r="B307" s="335">
        <v>300000</v>
      </c>
      <c r="C307" s="335">
        <v>138150</v>
      </c>
      <c r="D307" s="335">
        <v>138150</v>
      </c>
      <c r="E307" s="335">
        <v>0</v>
      </c>
      <c r="F307" s="335">
        <v>0</v>
      </c>
      <c r="G307" s="335">
        <v>0</v>
      </c>
      <c r="H307" s="335">
        <v>0</v>
      </c>
      <c r="I307" s="335">
        <v>0</v>
      </c>
      <c r="J307" s="335">
        <v>0</v>
      </c>
      <c r="K307" s="335">
        <v>0</v>
      </c>
      <c r="L307" s="335">
        <v>0</v>
      </c>
      <c r="M307" s="335">
        <v>0</v>
      </c>
      <c r="N307" s="335">
        <v>0</v>
      </c>
      <c r="O307" s="335">
        <v>0</v>
      </c>
      <c r="P307" s="335">
        <v>0</v>
      </c>
      <c r="Q307" s="335">
        <v>0</v>
      </c>
      <c r="R307" s="335">
        <v>0</v>
      </c>
      <c r="S307" s="336">
        <v>0</v>
      </c>
      <c r="T307" s="337">
        <v>0</v>
      </c>
      <c r="U307" s="336">
        <v>138150</v>
      </c>
      <c r="V307" s="336">
        <v>0</v>
      </c>
      <c r="W307" s="336">
        <v>138150</v>
      </c>
      <c r="X307" s="336">
        <v>138150</v>
      </c>
      <c r="Y307" s="336">
        <v>0</v>
      </c>
      <c r="Z307" s="336">
        <v>0</v>
      </c>
    </row>
  </sheetData>
  <sheetProtection formatCells="0" formatColumns="0" formatRows="0"/>
  <mergeCells count="27">
    <mergeCell ref="A2:Z2"/>
    <mergeCell ref="A3:Z3"/>
    <mergeCell ref="A4:Z4"/>
    <mergeCell ref="N10:N11"/>
    <mergeCell ref="A7:B7"/>
    <mergeCell ref="A9:Z9"/>
    <mergeCell ref="A10:A12"/>
    <mergeCell ref="B10:B11"/>
    <mergeCell ref="C10:C11"/>
    <mergeCell ref="G10:G11"/>
    <mergeCell ref="H10:H11"/>
    <mergeCell ref="A6:B6"/>
    <mergeCell ref="W10:W11"/>
    <mergeCell ref="X10:X11"/>
    <mergeCell ref="Y10:Y11"/>
    <mergeCell ref="Z10:Z11"/>
    <mergeCell ref="V10:V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U10:U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DC266-9CF2-4270-BB1A-3275F2433E37}">
  <sheetPr>
    <tabColor theme="5" tint="0.39997558519241921"/>
  </sheetPr>
  <dimension ref="A1:Z307"/>
  <sheetViews>
    <sheetView zoomScale="80" zoomScaleNormal="80" workbookViewId="0">
      <pane ySplit="12" topLeftCell="A13" activePane="bottomLeft" state="frozen"/>
      <selection pane="bottomLeft" activeCell="M30" sqref="M30"/>
    </sheetView>
  </sheetViews>
  <sheetFormatPr defaultColWidth="8.7265625" defaultRowHeight="12" x14ac:dyDescent="0.3"/>
  <cols>
    <col min="1" max="1" width="60.1796875" style="313" customWidth="1"/>
    <col min="2" max="2" width="17.453125" style="313" customWidth="1"/>
    <col min="3" max="3" width="18.453125" style="313" customWidth="1"/>
    <col min="4" max="4" width="19.81640625" style="313" customWidth="1"/>
    <col min="5" max="5" width="16.453125" style="313" customWidth="1"/>
    <col min="6" max="6" width="15.1796875" style="313" customWidth="1"/>
    <col min="7" max="7" width="12.26953125" style="313" customWidth="1"/>
    <col min="8" max="11" width="12.7265625" style="313" bestFit="1" customWidth="1"/>
    <col min="12" max="13" width="12.54296875" style="313" customWidth="1"/>
    <col min="14" max="14" width="12.7265625" style="313" customWidth="1"/>
    <col min="15" max="16" width="12.81640625" style="313" customWidth="1"/>
    <col min="17" max="17" width="13.81640625" style="313" customWidth="1"/>
    <col min="18" max="18" width="12.54296875" style="313" customWidth="1"/>
    <col min="19" max="19" width="15.7265625" style="313" customWidth="1"/>
    <col min="20" max="20" width="10.54296875" style="313" customWidth="1"/>
    <col min="21" max="21" width="13.81640625" style="313" customWidth="1"/>
    <col min="22" max="22" width="18" style="313" customWidth="1"/>
    <col min="23" max="23" width="12.453125" style="313" customWidth="1"/>
    <col min="24" max="24" width="13.54296875" style="313" customWidth="1"/>
    <col min="25" max="25" width="11.81640625" style="313" customWidth="1"/>
    <col min="26" max="26" width="14.54296875" style="313" customWidth="1"/>
    <col min="27" max="16384" width="8.7265625" style="313"/>
  </cols>
  <sheetData>
    <row r="1" spans="1:26" s="215" customFormat="1" x14ac:dyDescent="0.25">
      <c r="A1" s="6"/>
      <c r="B1" s="6"/>
      <c r="C1" s="7"/>
    </row>
    <row r="2" spans="1:26" s="215" customFormat="1" ht="12" customHeight="1" x14ac:dyDescent="0.25">
      <c r="A2" s="420" t="s">
        <v>0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</row>
    <row r="3" spans="1:26" s="215" customFormat="1" ht="15.65" customHeight="1" x14ac:dyDescent="0.25">
      <c r="A3" s="420" t="s">
        <v>1115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</row>
    <row r="4" spans="1:26" s="215" customFormat="1" ht="15.5" x14ac:dyDescent="0.25">
      <c r="A4" s="421">
        <v>2024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</row>
    <row r="5" spans="1:26" s="215" customFormat="1" ht="14.5" x14ac:dyDescent="0.25">
      <c r="A5" s="302" t="s">
        <v>1116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15" customFormat="1" ht="14.5" x14ac:dyDescent="0.25">
      <c r="A6" s="425" t="s">
        <v>1131</v>
      </c>
      <c r="B6" s="425"/>
      <c r="C6" s="425"/>
      <c r="D6" s="425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215" customFormat="1" ht="15.65" customHeight="1" x14ac:dyDescent="0.25">
      <c r="A7" s="426" t="s">
        <v>1136</v>
      </c>
      <c r="B7" s="426"/>
      <c r="C7" s="426"/>
      <c r="D7" s="426"/>
      <c r="E7" s="426"/>
      <c r="F7" s="347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303"/>
      <c r="X7" s="303"/>
      <c r="Y7" s="303"/>
      <c r="Z7" s="303"/>
    </row>
    <row r="8" spans="1:26" s="215" customForma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304" t="s">
        <v>1</v>
      </c>
    </row>
    <row r="9" spans="1:26" s="215" customFormat="1" x14ac:dyDescent="0.25">
      <c r="A9" s="423" t="s">
        <v>34</v>
      </c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</row>
    <row r="10" spans="1:26" s="215" customFormat="1" ht="24" x14ac:dyDescent="0.25">
      <c r="A10" s="423" t="s">
        <v>1137</v>
      </c>
      <c r="B10" s="423" t="s">
        <v>2</v>
      </c>
      <c r="C10" s="423" t="s">
        <v>3</v>
      </c>
      <c r="D10" s="305" t="s">
        <v>57</v>
      </c>
      <c r="E10" s="305" t="s">
        <v>30</v>
      </c>
      <c r="F10" s="305" t="s">
        <v>58</v>
      </c>
      <c r="G10" s="419" t="s">
        <v>5</v>
      </c>
      <c r="H10" s="419" t="s">
        <v>6</v>
      </c>
      <c r="I10" s="419" t="s">
        <v>7</v>
      </c>
      <c r="J10" s="419" t="s">
        <v>8</v>
      </c>
      <c r="K10" s="419" t="s">
        <v>9</v>
      </c>
      <c r="L10" s="419" t="s">
        <v>10</v>
      </c>
      <c r="M10" s="419" t="s">
        <v>11</v>
      </c>
      <c r="N10" s="419" t="s">
        <v>12</v>
      </c>
      <c r="O10" s="419" t="s">
        <v>13</v>
      </c>
      <c r="P10" s="419" t="s">
        <v>14</v>
      </c>
      <c r="Q10" s="419" t="s">
        <v>15</v>
      </c>
      <c r="R10" s="419" t="s">
        <v>16</v>
      </c>
      <c r="S10" s="305" t="s">
        <v>17</v>
      </c>
      <c r="T10" s="305" t="s">
        <v>18</v>
      </c>
      <c r="U10" s="419" t="s">
        <v>59</v>
      </c>
      <c r="V10" s="419" t="s">
        <v>60</v>
      </c>
      <c r="W10" s="419" t="s">
        <v>32</v>
      </c>
      <c r="X10" s="419" t="s">
        <v>31</v>
      </c>
      <c r="Y10" s="419" t="s">
        <v>61</v>
      </c>
      <c r="Z10" s="419" t="s">
        <v>62</v>
      </c>
    </row>
    <row r="11" spans="1:26" s="215" customFormat="1" ht="24" x14ac:dyDescent="0.25">
      <c r="A11" s="423"/>
      <c r="B11" s="423"/>
      <c r="C11" s="423"/>
      <c r="D11" s="306" t="s">
        <v>1145</v>
      </c>
      <c r="E11" s="306" t="s">
        <v>1145</v>
      </c>
      <c r="F11" s="306" t="s">
        <v>1145</v>
      </c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306" t="s">
        <v>1145</v>
      </c>
      <c r="T11" s="306" t="s">
        <v>1145</v>
      </c>
      <c r="U11" s="419"/>
      <c r="V11" s="419"/>
      <c r="W11" s="419"/>
      <c r="X11" s="419"/>
      <c r="Y11" s="419"/>
      <c r="Z11" s="419"/>
    </row>
    <row r="12" spans="1:26" s="215" customFormat="1" x14ac:dyDescent="0.25">
      <c r="A12" s="423"/>
      <c r="B12" s="307" t="s">
        <v>20</v>
      </c>
      <c r="C12" s="307" t="s">
        <v>21</v>
      </c>
      <c r="D12" s="307" t="s">
        <v>22</v>
      </c>
      <c r="E12" s="307" t="s">
        <v>23</v>
      </c>
      <c r="F12" s="307" t="s">
        <v>24</v>
      </c>
      <c r="G12" s="307" t="s">
        <v>63</v>
      </c>
      <c r="H12" s="307" t="s">
        <v>63</v>
      </c>
      <c r="I12" s="307" t="s">
        <v>63</v>
      </c>
      <c r="J12" s="307" t="s">
        <v>63</v>
      </c>
      <c r="K12" s="307" t="s">
        <v>63</v>
      </c>
      <c r="L12" s="307" t="s">
        <v>63</v>
      </c>
      <c r="M12" s="307" t="s">
        <v>63</v>
      </c>
      <c r="N12" s="307" t="s">
        <v>63</v>
      </c>
      <c r="O12" s="307" t="s">
        <v>63</v>
      </c>
      <c r="P12" s="307" t="s">
        <v>63</v>
      </c>
      <c r="Q12" s="307" t="s">
        <v>63</v>
      </c>
      <c r="R12" s="307" t="s">
        <v>63</v>
      </c>
      <c r="S12" s="307" t="s">
        <v>64</v>
      </c>
      <c r="T12" s="307" t="s">
        <v>65</v>
      </c>
      <c r="U12" s="307" t="s">
        <v>66</v>
      </c>
      <c r="V12" s="307" t="s">
        <v>67</v>
      </c>
      <c r="W12" s="307" t="s">
        <v>68</v>
      </c>
      <c r="X12" s="307" t="s">
        <v>69</v>
      </c>
      <c r="Y12" s="307" t="s">
        <v>70</v>
      </c>
      <c r="Z12" s="307" t="s">
        <v>71</v>
      </c>
    </row>
    <row r="13" spans="1:26" x14ac:dyDescent="0.3">
      <c r="A13" s="308" t="s">
        <v>428</v>
      </c>
      <c r="B13" s="309">
        <v>0</v>
      </c>
      <c r="C13" s="309">
        <v>0</v>
      </c>
      <c r="D13" s="309">
        <v>0</v>
      </c>
      <c r="E13" s="309">
        <v>0</v>
      </c>
      <c r="F13" s="309">
        <v>0</v>
      </c>
      <c r="G13" s="309">
        <v>0</v>
      </c>
      <c r="H13" s="309">
        <v>0</v>
      </c>
      <c r="I13" s="309">
        <v>0</v>
      </c>
      <c r="J13" s="309">
        <v>0</v>
      </c>
      <c r="K13" s="309">
        <v>0</v>
      </c>
      <c r="L13" s="309">
        <v>0</v>
      </c>
      <c r="M13" s="309">
        <v>0</v>
      </c>
      <c r="N13" s="309">
        <v>0</v>
      </c>
      <c r="O13" s="309">
        <v>0</v>
      </c>
      <c r="P13" s="309">
        <v>0</v>
      </c>
      <c r="Q13" s="309">
        <v>0</v>
      </c>
      <c r="R13" s="309">
        <v>0</v>
      </c>
      <c r="S13" s="310">
        <v>0</v>
      </c>
      <c r="T13" s="311" t="e">
        <v>#DIV/0!</v>
      </c>
      <c r="U13" s="310">
        <v>0</v>
      </c>
      <c r="V13" s="310">
        <v>0</v>
      </c>
      <c r="W13" s="310">
        <v>0</v>
      </c>
      <c r="X13" s="310">
        <v>0</v>
      </c>
      <c r="Y13" s="310">
        <v>0</v>
      </c>
      <c r="Z13" s="310">
        <v>0</v>
      </c>
    </row>
    <row r="14" spans="1:26" x14ac:dyDescent="0.3">
      <c r="A14" s="314" t="s">
        <v>429</v>
      </c>
      <c r="B14" s="315">
        <v>0</v>
      </c>
      <c r="C14" s="315">
        <v>0</v>
      </c>
      <c r="D14" s="315">
        <v>0</v>
      </c>
      <c r="E14" s="315">
        <v>0</v>
      </c>
      <c r="F14" s="315">
        <v>0</v>
      </c>
      <c r="G14" s="315">
        <v>0</v>
      </c>
      <c r="H14" s="315">
        <v>0</v>
      </c>
      <c r="I14" s="315">
        <v>0</v>
      </c>
      <c r="J14" s="315">
        <v>0</v>
      </c>
      <c r="K14" s="315">
        <v>0</v>
      </c>
      <c r="L14" s="315">
        <v>0</v>
      </c>
      <c r="M14" s="315">
        <v>0</v>
      </c>
      <c r="N14" s="315">
        <v>0</v>
      </c>
      <c r="O14" s="315">
        <v>0</v>
      </c>
      <c r="P14" s="315">
        <v>0</v>
      </c>
      <c r="Q14" s="315">
        <v>0</v>
      </c>
      <c r="R14" s="315">
        <v>0</v>
      </c>
      <c r="S14" s="316">
        <v>0</v>
      </c>
      <c r="T14" s="317" t="e">
        <v>#DIV/0!</v>
      </c>
      <c r="U14" s="316">
        <v>0</v>
      </c>
      <c r="V14" s="316">
        <v>0</v>
      </c>
      <c r="W14" s="316">
        <v>0</v>
      </c>
      <c r="X14" s="316">
        <v>0</v>
      </c>
      <c r="Y14" s="316">
        <v>0</v>
      </c>
      <c r="Z14" s="316">
        <v>0</v>
      </c>
    </row>
    <row r="15" spans="1:26" x14ac:dyDescent="0.3">
      <c r="A15" s="318" t="s">
        <v>430</v>
      </c>
      <c r="B15" s="204">
        <v>0</v>
      </c>
      <c r="C15" s="204">
        <v>0</v>
      </c>
      <c r="D15" s="204">
        <v>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  <c r="Q15" s="204">
        <v>0</v>
      </c>
      <c r="R15" s="204">
        <v>0</v>
      </c>
      <c r="S15" s="239">
        <v>0</v>
      </c>
      <c r="T15" s="319" t="e">
        <v>#DIV/0!</v>
      </c>
      <c r="U15" s="239">
        <v>0</v>
      </c>
      <c r="V15" s="239">
        <v>0</v>
      </c>
      <c r="W15" s="239">
        <v>0</v>
      </c>
      <c r="X15" s="239">
        <v>0</v>
      </c>
      <c r="Y15" s="239">
        <v>0</v>
      </c>
      <c r="Z15" s="239">
        <v>0</v>
      </c>
    </row>
    <row r="16" spans="1:26" x14ac:dyDescent="0.3">
      <c r="A16" s="318" t="s">
        <v>431</v>
      </c>
      <c r="B16" s="204">
        <v>0</v>
      </c>
      <c r="C16" s="204">
        <v>0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0</v>
      </c>
      <c r="L16" s="204">
        <v>0</v>
      </c>
      <c r="M16" s="204">
        <v>0</v>
      </c>
      <c r="N16" s="204">
        <v>0</v>
      </c>
      <c r="O16" s="204">
        <v>0</v>
      </c>
      <c r="P16" s="204">
        <v>0</v>
      </c>
      <c r="Q16" s="204">
        <v>0</v>
      </c>
      <c r="R16" s="204">
        <v>0</v>
      </c>
      <c r="S16" s="239">
        <v>0</v>
      </c>
      <c r="T16" s="319" t="e">
        <v>#DIV/0!</v>
      </c>
      <c r="U16" s="239">
        <v>0</v>
      </c>
      <c r="V16" s="239">
        <v>0</v>
      </c>
      <c r="W16" s="239">
        <v>0</v>
      </c>
      <c r="X16" s="239">
        <v>0</v>
      </c>
      <c r="Y16" s="239">
        <v>0</v>
      </c>
      <c r="Z16" s="239">
        <v>0</v>
      </c>
    </row>
    <row r="17" spans="1:26" x14ac:dyDescent="0.3">
      <c r="A17" s="318" t="s">
        <v>432</v>
      </c>
      <c r="B17" s="204">
        <v>0</v>
      </c>
      <c r="C17" s="204">
        <v>0</v>
      </c>
      <c r="D17" s="204">
        <v>0</v>
      </c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0</v>
      </c>
      <c r="L17" s="204">
        <v>0</v>
      </c>
      <c r="M17" s="204">
        <v>0</v>
      </c>
      <c r="N17" s="204">
        <v>0</v>
      </c>
      <c r="O17" s="204">
        <v>0</v>
      </c>
      <c r="P17" s="204">
        <v>0</v>
      </c>
      <c r="Q17" s="204">
        <v>0</v>
      </c>
      <c r="R17" s="204">
        <v>0</v>
      </c>
      <c r="S17" s="239">
        <v>0</v>
      </c>
      <c r="T17" s="319" t="e">
        <v>#DIV/0!</v>
      </c>
      <c r="U17" s="239">
        <v>0</v>
      </c>
      <c r="V17" s="239">
        <v>0</v>
      </c>
      <c r="W17" s="239">
        <v>0</v>
      </c>
      <c r="X17" s="239">
        <v>0</v>
      </c>
      <c r="Y17" s="239">
        <v>0</v>
      </c>
      <c r="Z17" s="239">
        <v>0</v>
      </c>
    </row>
    <row r="18" spans="1:26" x14ac:dyDescent="0.3">
      <c r="A18" s="318" t="s">
        <v>433</v>
      </c>
      <c r="B18" s="204">
        <v>0</v>
      </c>
      <c r="C18" s="204">
        <v>0</v>
      </c>
      <c r="D18" s="204">
        <v>0</v>
      </c>
      <c r="E18" s="204">
        <v>0</v>
      </c>
      <c r="F18" s="204">
        <v>0</v>
      </c>
      <c r="G18" s="204">
        <v>0</v>
      </c>
      <c r="H18" s="204">
        <v>0</v>
      </c>
      <c r="I18" s="204">
        <v>0</v>
      </c>
      <c r="J18" s="204">
        <v>0</v>
      </c>
      <c r="K18" s="204">
        <v>0</v>
      </c>
      <c r="L18" s="204">
        <v>0</v>
      </c>
      <c r="M18" s="204">
        <v>0</v>
      </c>
      <c r="N18" s="204">
        <v>0</v>
      </c>
      <c r="O18" s="204">
        <v>0</v>
      </c>
      <c r="P18" s="204">
        <v>0</v>
      </c>
      <c r="Q18" s="204">
        <v>0</v>
      </c>
      <c r="R18" s="204">
        <v>0</v>
      </c>
      <c r="S18" s="239">
        <v>0</v>
      </c>
      <c r="T18" s="319" t="e">
        <v>#DIV/0!</v>
      </c>
      <c r="U18" s="239">
        <v>0</v>
      </c>
      <c r="V18" s="239">
        <v>0</v>
      </c>
      <c r="W18" s="239">
        <v>0</v>
      </c>
      <c r="X18" s="239">
        <v>0</v>
      </c>
      <c r="Y18" s="239">
        <v>0</v>
      </c>
      <c r="Z18" s="239">
        <v>0</v>
      </c>
    </row>
    <row r="19" spans="1:26" x14ac:dyDescent="0.3">
      <c r="A19" s="318" t="s">
        <v>434</v>
      </c>
      <c r="B19" s="204">
        <v>0</v>
      </c>
      <c r="C19" s="204">
        <v>0</v>
      </c>
      <c r="D19" s="204">
        <v>0</v>
      </c>
      <c r="E19" s="204">
        <v>0</v>
      </c>
      <c r="F19" s="204">
        <v>0</v>
      </c>
      <c r="G19" s="204">
        <v>0</v>
      </c>
      <c r="H19" s="204">
        <v>0</v>
      </c>
      <c r="I19" s="204">
        <v>0</v>
      </c>
      <c r="J19" s="204">
        <v>0</v>
      </c>
      <c r="K19" s="204">
        <v>0</v>
      </c>
      <c r="L19" s="204">
        <v>0</v>
      </c>
      <c r="M19" s="204">
        <v>0</v>
      </c>
      <c r="N19" s="204">
        <v>0</v>
      </c>
      <c r="O19" s="204">
        <v>0</v>
      </c>
      <c r="P19" s="204">
        <v>0</v>
      </c>
      <c r="Q19" s="204">
        <v>0</v>
      </c>
      <c r="R19" s="204">
        <v>0</v>
      </c>
      <c r="S19" s="239">
        <v>0</v>
      </c>
      <c r="T19" s="319" t="e">
        <v>#DIV/0!</v>
      </c>
      <c r="U19" s="239">
        <v>0</v>
      </c>
      <c r="V19" s="239">
        <v>0</v>
      </c>
      <c r="W19" s="239">
        <v>0</v>
      </c>
      <c r="X19" s="239">
        <v>0</v>
      </c>
      <c r="Y19" s="239">
        <v>0</v>
      </c>
      <c r="Z19" s="239">
        <v>0</v>
      </c>
    </row>
    <row r="20" spans="1:26" x14ac:dyDescent="0.3">
      <c r="A20" s="318" t="s">
        <v>435</v>
      </c>
      <c r="B20" s="204">
        <v>0</v>
      </c>
      <c r="C20" s="204">
        <v>0</v>
      </c>
      <c r="D20" s="204">
        <v>0</v>
      </c>
      <c r="E20" s="204">
        <v>0</v>
      </c>
      <c r="F20" s="204">
        <v>0</v>
      </c>
      <c r="G20" s="204">
        <v>0</v>
      </c>
      <c r="H20" s="204">
        <v>0</v>
      </c>
      <c r="I20" s="204">
        <v>0</v>
      </c>
      <c r="J20" s="204">
        <v>0</v>
      </c>
      <c r="K20" s="204">
        <v>0</v>
      </c>
      <c r="L20" s="204">
        <v>0</v>
      </c>
      <c r="M20" s="204">
        <v>0</v>
      </c>
      <c r="N20" s="204">
        <v>0</v>
      </c>
      <c r="O20" s="204">
        <v>0</v>
      </c>
      <c r="P20" s="204">
        <v>0</v>
      </c>
      <c r="Q20" s="204">
        <v>0</v>
      </c>
      <c r="R20" s="204">
        <v>0</v>
      </c>
      <c r="S20" s="239">
        <v>0</v>
      </c>
      <c r="T20" s="319" t="e">
        <v>#DIV/0!</v>
      </c>
      <c r="U20" s="239">
        <v>0</v>
      </c>
      <c r="V20" s="239">
        <v>0</v>
      </c>
      <c r="W20" s="239">
        <v>0</v>
      </c>
      <c r="X20" s="239">
        <v>0</v>
      </c>
      <c r="Y20" s="239">
        <v>0</v>
      </c>
      <c r="Z20" s="239">
        <v>0</v>
      </c>
    </row>
    <row r="21" spans="1:26" x14ac:dyDescent="0.3">
      <c r="A21" s="318" t="s">
        <v>436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0</v>
      </c>
      <c r="L21" s="204">
        <v>0</v>
      </c>
      <c r="M21" s="204">
        <v>0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39">
        <v>0</v>
      </c>
      <c r="T21" s="319" t="e">
        <v>#DIV/0!</v>
      </c>
      <c r="U21" s="239">
        <v>0</v>
      </c>
      <c r="V21" s="239">
        <v>0</v>
      </c>
      <c r="W21" s="239">
        <v>0</v>
      </c>
      <c r="X21" s="239">
        <v>0</v>
      </c>
      <c r="Y21" s="239">
        <v>0</v>
      </c>
      <c r="Z21" s="239">
        <v>0</v>
      </c>
    </row>
    <row r="22" spans="1:26" x14ac:dyDescent="0.3">
      <c r="A22" s="318" t="s">
        <v>437</v>
      </c>
      <c r="B22" s="204">
        <v>0</v>
      </c>
      <c r="C22" s="204">
        <v>0</v>
      </c>
      <c r="D22" s="204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4">
        <v>0</v>
      </c>
      <c r="L22" s="204">
        <v>0</v>
      </c>
      <c r="M22" s="204">
        <v>0</v>
      </c>
      <c r="N22" s="204">
        <v>0</v>
      </c>
      <c r="O22" s="204">
        <v>0</v>
      </c>
      <c r="P22" s="204">
        <v>0</v>
      </c>
      <c r="Q22" s="204">
        <v>0</v>
      </c>
      <c r="R22" s="204">
        <v>0</v>
      </c>
      <c r="S22" s="239">
        <v>0</v>
      </c>
      <c r="T22" s="319" t="e">
        <v>#DIV/0!</v>
      </c>
      <c r="U22" s="239">
        <v>0</v>
      </c>
      <c r="V22" s="239">
        <v>0</v>
      </c>
      <c r="W22" s="239">
        <v>0</v>
      </c>
      <c r="X22" s="239">
        <v>0</v>
      </c>
      <c r="Y22" s="239">
        <v>0</v>
      </c>
      <c r="Z22" s="239">
        <v>0</v>
      </c>
    </row>
    <row r="23" spans="1:26" x14ac:dyDescent="0.3">
      <c r="A23" s="318" t="s">
        <v>438</v>
      </c>
      <c r="B23" s="204">
        <v>0</v>
      </c>
      <c r="C23" s="204">
        <v>0</v>
      </c>
      <c r="D23" s="204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4">
        <v>0</v>
      </c>
      <c r="L23" s="204">
        <v>0</v>
      </c>
      <c r="M23" s="204">
        <v>0</v>
      </c>
      <c r="N23" s="204">
        <v>0</v>
      </c>
      <c r="O23" s="204">
        <v>0</v>
      </c>
      <c r="P23" s="204">
        <v>0</v>
      </c>
      <c r="Q23" s="204">
        <v>0</v>
      </c>
      <c r="R23" s="204">
        <v>0</v>
      </c>
      <c r="S23" s="239">
        <v>0</v>
      </c>
      <c r="T23" s="319" t="e">
        <v>#DIV/0!</v>
      </c>
      <c r="U23" s="239">
        <v>0</v>
      </c>
      <c r="V23" s="239">
        <v>0</v>
      </c>
      <c r="W23" s="239">
        <v>0</v>
      </c>
      <c r="X23" s="239">
        <v>0</v>
      </c>
      <c r="Y23" s="239">
        <v>0</v>
      </c>
      <c r="Z23" s="239">
        <v>0</v>
      </c>
    </row>
    <row r="24" spans="1:26" x14ac:dyDescent="0.3">
      <c r="A24" s="318" t="s">
        <v>439</v>
      </c>
      <c r="B24" s="204">
        <v>0</v>
      </c>
      <c r="C24" s="204">
        <v>0</v>
      </c>
      <c r="D24" s="204">
        <v>0</v>
      </c>
      <c r="E24" s="204">
        <v>0</v>
      </c>
      <c r="F24" s="204">
        <v>0</v>
      </c>
      <c r="G24" s="204">
        <v>0</v>
      </c>
      <c r="H24" s="204">
        <v>0</v>
      </c>
      <c r="I24" s="204">
        <v>0</v>
      </c>
      <c r="J24" s="204">
        <v>0</v>
      </c>
      <c r="K24" s="204">
        <v>0</v>
      </c>
      <c r="L24" s="204">
        <v>0</v>
      </c>
      <c r="M24" s="204">
        <v>0</v>
      </c>
      <c r="N24" s="204">
        <v>0</v>
      </c>
      <c r="O24" s="204">
        <v>0</v>
      </c>
      <c r="P24" s="204">
        <v>0</v>
      </c>
      <c r="Q24" s="204">
        <v>0</v>
      </c>
      <c r="R24" s="204">
        <v>0</v>
      </c>
      <c r="S24" s="239">
        <v>0</v>
      </c>
      <c r="T24" s="319" t="e">
        <v>#DIV/0!</v>
      </c>
      <c r="U24" s="239">
        <v>0</v>
      </c>
      <c r="V24" s="239">
        <v>0</v>
      </c>
      <c r="W24" s="239">
        <v>0</v>
      </c>
      <c r="X24" s="239">
        <v>0</v>
      </c>
      <c r="Y24" s="239">
        <v>0</v>
      </c>
      <c r="Z24" s="239">
        <v>0</v>
      </c>
    </row>
    <row r="25" spans="1:26" x14ac:dyDescent="0.3">
      <c r="A25" s="318" t="s">
        <v>440</v>
      </c>
      <c r="B25" s="204">
        <v>0</v>
      </c>
      <c r="C25" s="204">
        <v>0</v>
      </c>
      <c r="D25" s="204">
        <v>0</v>
      </c>
      <c r="E25" s="204">
        <v>0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0</v>
      </c>
      <c r="L25" s="204">
        <v>0</v>
      </c>
      <c r="M25" s="204">
        <v>0</v>
      </c>
      <c r="N25" s="204">
        <v>0</v>
      </c>
      <c r="O25" s="204">
        <v>0</v>
      </c>
      <c r="P25" s="204">
        <v>0</v>
      </c>
      <c r="Q25" s="204">
        <v>0</v>
      </c>
      <c r="R25" s="204">
        <v>0</v>
      </c>
      <c r="S25" s="239">
        <v>0</v>
      </c>
      <c r="T25" s="319" t="e">
        <v>#DIV/0!</v>
      </c>
      <c r="U25" s="239">
        <v>0</v>
      </c>
      <c r="V25" s="239">
        <v>0</v>
      </c>
      <c r="W25" s="239">
        <v>0</v>
      </c>
      <c r="X25" s="239">
        <v>0</v>
      </c>
      <c r="Y25" s="239">
        <v>0</v>
      </c>
      <c r="Z25" s="239">
        <v>0</v>
      </c>
    </row>
    <row r="26" spans="1:26" x14ac:dyDescent="0.3">
      <c r="A26" s="318" t="s">
        <v>441</v>
      </c>
      <c r="B26" s="204">
        <v>0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04">
        <v>0</v>
      </c>
      <c r="I26" s="204">
        <v>0</v>
      </c>
      <c r="J26" s="204">
        <v>0</v>
      </c>
      <c r="K26" s="204">
        <v>0</v>
      </c>
      <c r="L26" s="204">
        <v>0</v>
      </c>
      <c r="M26" s="204">
        <v>0</v>
      </c>
      <c r="N26" s="204">
        <v>0</v>
      </c>
      <c r="O26" s="204">
        <v>0</v>
      </c>
      <c r="P26" s="204">
        <v>0</v>
      </c>
      <c r="Q26" s="204">
        <v>0</v>
      </c>
      <c r="R26" s="204">
        <v>0</v>
      </c>
      <c r="S26" s="239">
        <v>0</v>
      </c>
      <c r="T26" s="319" t="e">
        <v>#DIV/0!</v>
      </c>
      <c r="U26" s="239">
        <v>0</v>
      </c>
      <c r="V26" s="239">
        <v>0</v>
      </c>
      <c r="W26" s="239">
        <v>0</v>
      </c>
      <c r="X26" s="239">
        <v>0</v>
      </c>
      <c r="Y26" s="239">
        <v>0</v>
      </c>
      <c r="Z26" s="239">
        <v>0</v>
      </c>
    </row>
    <row r="27" spans="1:26" x14ac:dyDescent="0.3">
      <c r="A27" s="314" t="s">
        <v>442</v>
      </c>
      <c r="B27" s="315">
        <v>0</v>
      </c>
      <c r="C27" s="315">
        <v>0</v>
      </c>
      <c r="D27" s="315">
        <v>0</v>
      </c>
      <c r="E27" s="315">
        <v>0</v>
      </c>
      <c r="F27" s="315">
        <v>0</v>
      </c>
      <c r="G27" s="315">
        <v>0</v>
      </c>
      <c r="H27" s="315">
        <v>0</v>
      </c>
      <c r="I27" s="315">
        <v>0</v>
      </c>
      <c r="J27" s="315">
        <v>0</v>
      </c>
      <c r="K27" s="315">
        <v>0</v>
      </c>
      <c r="L27" s="315">
        <v>0</v>
      </c>
      <c r="M27" s="315">
        <v>0</v>
      </c>
      <c r="N27" s="315">
        <v>0</v>
      </c>
      <c r="O27" s="315">
        <v>0</v>
      </c>
      <c r="P27" s="315">
        <v>0</v>
      </c>
      <c r="Q27" s="315">
        <v>0</v>
      </c>
      <c r="R27" s="315">
        <v>0</v>
      </c>
      <c r="S27" s="316">
        <v>0</v>
      </c>
      <c r="T27" s="317" t="e">
        <v>#DIV/0!</v>
      </c>
      <c r="U27" s="316">
        <v>0</v>
      </c>
      <c r="V27" s="316">
        <v>0</v>
      </c>
      <c r="W27" s="316">
        <v>0</v>
      </c>
      <c r="X27" s="316">
        <v>0</v>
      </c>
      <c r="Y27" s="316">
        <v>0</v>
      </c>
      <c r="Z27" s="316">
        <v>0</v>
      </c>
    </row>
    <row r="28" spans="1:26" x14ac:dyDescent="0.3">
      <c r="A28" s="318" t="s">
        <v>443</v>
      </c>
      <c r="B28" s="204">
        <v>0</v>
      </c>
      <c r="C28" s="204">
        <v>0</v>
      </c>
      <c r="D28" s="204">
        <v>0</v>
      </c>
      <c r="E28" s="204">
        <v>0</v>
      </c>
      <c r="F28" s="204">
        <v>0</v>
      </c>
      <c r="G28" s="204">
        <v>0</v>
      </c>
      <c r="H28" s="204">
        <v>0</v>
      </c>
      <c r="I28" s="204">
        <v>0</v>
      </c>
      <c r="J28" s="204">
        <v>0</v>
      </c>
      <c r="K28" s="204">
        <v>0</v>
      </c>
      <c r="L28" s="204">
        <v>0</v>
      </c>
      <c r="M28" s="204">
        <v>0</v>
      </c>
      <c r="N28" s="204">
        <v>0</v>
      </c>
      <c r="O28" s="204">
        <v>0</v>
      </c>
      <c r="P28" s="204">
        <v>0</v>
      </c>
      <c r="Q28" s="204">
        <v>0</v>
      </c>
      <c r="R28" s="204">
        <v>0</v>
      </c>
      <c r="S28" s="239">
        <v>0</v>
      </c>
      <c r="T28" s="319" t="e">
        <v>#DIV/0!</v>
      </c>
      <c r="U28" s="239">
        <v>0</v>
      </c>
      <c r="V28" s="239">
        <v>0</v>
      </c>
      <c r="W28" s="239">
        <v>0</v>
      </c>
      <c r="X28" s="239">
        <v>0</v>
      </c>
      <c r="Y28" s="239">
        <v>0</v>
      </c>
      <c r="Z28" s="239">
        <v>0</v>
      </c>
    </row>
    <row r="29" spans="1:26" x14ac:dyDescent="0.3">
      <c r="A29" s="318" t="s">
        <v>444</v>
      </c>
      <c r="B29" s="204">
        <v>0</v>
      </c>
      <c r="C29" s="204">
        <v>0</v>
      </c>
      <c r="D29" s="204">
        <v>0</v>
      </c>
      <c r="E29" s="204">
        <v>0</v>
      </c>
      <c r="F29" s="204">
        <v>0</v>
      </c>
      <c r="G29" s="204">
        <v>0</v>
      </c>
      <c r="H29" s="204">
        <v>0</v>
      </c>
      <c r="I29" s="204">
        <v>0</v>
      </c>
      <c r="J29" s="204">
        <v>0</v>
      </c>
      <c r="K29" s="204">
        <v>0</v>
      </c>
      <c r="L29" s="204">
        <v>0</v>
      </c>
      <c r="M29" s="204">
        <v>0</v>
      </c>
      <c r="N29" s="204">
        <v>0</v>
      </c>
      <c r="O29" s="204">
        <v>0</v>
      </c>
      <c r="P29" s="204">
        <v>0</v>
      </c>
      <c r="Q29" s="204">
        <v>0</v>
      </c>
      <c r="R29" s="204">
        <v>0</v>
      </c>
      <c r="S29" s="239">
        <v>0</v>
      </c>
      <c r="T29" s="319" t="e">
        <v>#DIV/0!</v>
      </c>
      <c r="U29" s="239">
        <v>0</v>
      </c>
      <c r="V29" s="239">
        <v>0</v>
      </c>
      <c r="W29" s="239">
        <v>0</v>
      </c>
      <c r="X29" s="239">
        <v>0</v>
      </c>
      <c r="Y29" s="239">
        <v>0</v>
      </c>
      <c r="Z29" s="239">
        <v>0</v>
      </c>
    </row>
    <row r="30" spans="1:26" x14ac:dyDescent="0.3">
      <c r="A30" s="318" t="s">
        <v>445</v>
      </c>
      <c r="B30" s="204">
        <v>0</v>
      </c>
      <c r="C30" s="204">
        <v>0</v>
      </c>
      <c r="D30" s="204">
        <v>0</v>
      </c>
      <c r="E30" s="204">
        <v>0</v>
      </c>
      <c r="F30" s="204">
        <v>0</v>
      </c>
      <c r="G30" s="204">
        <v>0</v>
      </c>
      <c r="H30" s="204">
        <v>0</v>
      </c>
      <c r="I30" s="204">
        <v>0</v>
      </c>
      <c r="J30" s="204">
        <v>0</v>
      </c>
      <c r="K30" s="204">
        <v>0</v>
      </c>
      <c r="L30" s="204">
        <v>0</v>
      </c>
      <c r="M30" s="204">
        <v>0</v>
      </c>
      <c r="N30" s="204">
        <v>0</v>
      </c>
      <c r="O30" s="204">
        <v>0</v>
      </c>
      <c r="P30" s="204">
        <v>0</v>
      </c>
      <c r="Q30" s="204">
        <v>0</v>
      </c>
      <c r="R30" s="204">
        <v>0</v>
      </c>
      <c r="S30" s="239">
        <v>0</v>
      </c>
      <c r="T30" s="319" t="e">
        <v>#DIV/0!</v>
      </c>
      <c r="U30" s="239">
        <v>0</v>
      </c>
      <c r="V30" s="239">
        <v>0</v>
      </c>
      <c r="W30" s="239">
        <v>0</v>
      </c>
      <c r="X30" s="239">
        <v>0</v>
      </c>
      <c r="Y30" s="239">
        <v>0</v>
      </c>
      <c r="Z30" s="239">
        <v>0</v>
      </c>
    </row>
    <row r="31" spans="1:26" x14ac:dyDescent="0.3">
      <c r="A31" s="318" t="s">
        <v>446</v>
      </c>
      <c r="B31" s="204">
        <v>0</v>
      </c>
      <c r="C31" s="204">
        <v>0</v>
      </c>
      <c r="D31" s="204">
        <v>0</v>
      </c>
      <c r="E31" s="204">
        <v>0</v>
      </c>
      <c r="F31" s="204">
        <v>0</v>
      </c>
      <c r="G31" s="204">
        <v>0</v>
      </c>
      <c r="H31" s="204">
        <v>0</v>
      </c>
      <c r="I31" s="204">
        <v>0</v>
      </c>
      <c r="J31" s="204">
        <v>0</v>
      </c>
      <c r="K31" s="204">
        <v>0</v>
      </c>
      <c r="L31" s="204">
        <v>0</v>
      </c>
      <c r="M31" s="204">
        <v>0</v>
      </c>
      <c r="N31" s="204">
        <v>0</v>
      </c>
      <c r="O31" s="204">
        <v>0</v>
      </c>
      <c r="P31" s="204">
        <v>0</v>
      </c>
      <c r="Q31" s="204">
        <v>0</v>
      </c>
      <c r="R31" s="204">
        <v>0</v>
      </c>
      <c r="S31" s="239">
        <v>0</v>
      </c>
      <c r="T31" s="319" t="e">
        <v>#DIV/0!</v>
      </c>
      <c r="U31" s="239">
        <v>0</v>
      </c>
      <c r="V31" s="239">
        <v>0</v>
      </c>
      <c r="W31" s="239">
        <v>0</v>
      </c>
      <c r="X31" s="239">
        <v>0</v>
      </c>
      <c r="Y31" s="239">
        <v>0</v>
      </c>
      <c r="Z31" s="239">
        <v>0</v>
      </c>
    </row>
    <row r="32" spans="1:26" x14ac:dyDescent="0.3">
      <c r="A32" s="318" t="s">
        <v>447</v>
      </c>
      <c r="B32" s="204">
        <v>0</v>
      </c>
      <c r="C32" s="204">
        <v>0</v>
      </c>
      <c r="D32" s="204">
        <v>0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0</v>
      </c>
      <c r="L32" s="204">
        <v>0</v>
      </c>
      <c r="M32" s="204">
        <v>0</v>
      </c>
      <c r="N32" s="204">
        <v>0</v>
      </c>
      <c r="O32" s="204">
        <v>0</v>
      </c>
      <c r="P32" s="204">
        <v>0</v>
      </c>
      <c r="Q32" s="204">
        <v>0</v>
      </c>
      <c r="R32" s="204">
        <v>0</v>
      </c>
      <c r="S32" s="239">
        <v>0</v>
      </c>
      <c r="T32" s="319" t="e">
        <v>#DIV/0!</v>
      </c>
      <c r="U32" s="239">
        <v>0</v>
      </c>
      <c r="V32" s="239">
        <v>0</v>
      </c>
      <c r="W32" s="239">
        <v>0</v>
      </c>
      <c r="X32" s="239">
        <v>0</v>
      </c>
      <c r="Y32" s="239">
        <v>0</v>
      </c>
      <c r="Z32" s="239">
        <v>0</v>
      </c>
    </row>
    <row r="33" spans="1:26" x14ac:dyDescent="0.3">
      <c r="A33" s="318" t="s">
        <v>448</v>
      </c>
      <c r="B33" s="204">
        <v>0</v>
      </c>
      <c r="C33" s="204">
        <v>0</v>
      </c>
      <c r="D33" s="204">
        <v>0</v>
      </c>
      <c r="E33" s="204">
        <v>0</v>
      </c>
      <c r="F33" s="204">
        <v>0</v>
      </c>
      <c r="G33" s="204">
        <v>0</v>
      </c>
      <c r="H33" s="204">
        <v>0</v>
      </c>
      <c r="I33" s="204">
        <v>0</v>
      </c>
      <c r="J33" s="204">
        <v>0</v>
      </c>
      <c r="K33" s="204">
        <v>0</v>
      </c>
      <c r="L33" s="204">
        <v>0</v>
      </c>
      <c r="M33" s="204">
        <v>0</v>
      </c>
      <c r="N33" s="204">
        <v>0</v>
      </c>
      <c r="O33" s="204">
        <v>0</v>
      </c>
      <c r="P33" s="204">
        <v>0</v>
      </c>
      <c r="Q33" s="204">
        <v>0</v>
      </c>
      <c r="R33" s="204">
        <v>0</v>
      </c>
      <c r="S33" s="239">
        <v>0</v>
      </c>
      <c r="T33" s="319" t="e">
        <v>#DIV/0!</v>
      </c>
      <c r="U33" s="239">
        <v>0</v>
      </c>
      <c r="V33" s="239">
        <v>0</v>
      </c>
      <c r="W33" s="239">
        <v>0</v>
      </c>
      <c r="X33" s="239">
        <v>0</v>
      </c>
      <c r="Y33" s="239">
        <v>0</v>
      </c>
      <c r="Z33" s="239">
        <v>0</v>
      </c>
    </row>
    <row r="34" spans="1:26" x14ac:dyDescent="0.3">
      <c r="A34" s="318" t="s">
        <v>449</v>
      </c>
      <c r="B34" s="204">
        <v>0</v>
      </c>
      <c r="C34" s="204">
        <v>0</v>
      </c>
      <c r="D34" s="204">
        <v>0</v>
      </c>
      <c r="E34" s="204">
        <v>0</v>
      </c>
      <c r="F34" s="204">
        <v>0</v>
      </c>
      <c r="G34" s="204">
        <v>0</v>
      </c>
      <c r="H34" s="204">
        <v>0</v>
      </c>
      <c r="I34" s="204">
        <v>0</v>
      </c>
      <c r="J34" s="204">
        <v>0</v>
      </c>
      <c r="K34" s="204">
        <v>0</v>
      </c>
      <c r="L34" s="204">
        <v>0</v>
      </c>
      <c r="M34" s="204">
        <v>0</v>
      </c>
      <c r="N34" s="204">
        <v>0</v>
      </c>
      <c r="O34" s="204">
        <v>0</v>
      </c>
      <c r="P34" s="204">
        <v>0</v>
      </c>
      <c r="Q34" s="204">
        <v>0</v>
      </c>
      <c r="R34" s="204">
        <v>0</v>
      </c>
      <c r="S34" s="239">
        <v>0</v>
      </c>
      <c r="T34" s="319" t="e">
        <v>#DIV/0!</v>
      </c>
      <c r="U34" s="239">
        <v>0</v>
      </c>
      <c r="V34" s="239">
        <v>0</v>
      </c>
      <c r="W34" s="239">
        <v>0</v>
      </c>
      <c r="X34" s="239">
        <v>0</v>
      </c>
      <c r="Y34" s="239">
        <v>0</v>
      </c>
      <c r="Z34" s="239">
        <v>0</v>
      </c>
    </row>
    <row r="35" spans="1:26" x14ac:dyDescent="0.3">
      <c r="A35" s="318" t="s">
        <v>450</v>
      </c>
      <c r="B35" s="204">
        <v>0</v>
      </c>
      <c r="C35" s="204">
        <v>0</v>
      </c>
      <c r="D35" s="204">
        <v>0</v>
      </c>
      <c r="E35" s="204">
        <v>0</v>
      </c>
      <c r="F35" s="204">
        <v>0</v>
      </c>
      <c r="G35" s="204">
        <v>0</v>
      </c>
      <c r="H35" s="204">
        <v>0</v>
      </c>
      <c r="I35" s="204">
        <v>0</v>
      </c>
      <c r="J35" s="204">
        <v>0</v>
      </c>
      <c r="K35" s="204">
        <v>0</v>
      </c>
      <c r="L35" s="204">
        <v>0</v>
      </c>
      <c r="M35" s="204">
        <v>0</v>
      </c>
      <c r="N35" s="204">
        <v>0</v>
      </c>
      <c r="O35" s="204">
        <v>0</v>
      </c>
      <c r="P35" s="204">
        <v>0</v>
      </c>
      <c r="Q35" s="204">
        <v>0</v>
      </c>
      <c r="R35" s="204">
        <v>0</v>
      </c>
      <c r="S35" s="239">
        <v>0</v>
      </c>
      <c r="T35" s="319" t="e">
        <v>#DIV/0!</v>
      </c>
      <c r="U35" s="239">
        <v>0</v>
      </c>
      <c r="V35" s="239">
        <v>0</v>
      </c>
      <c r="W35" s="239">
        <v>0</v>
      </c>
      <c r="X35" s="239">
        <v>0</v>
      </c>
      <c r="Y35" s="239">
        <v>0</v>
      </c>
      <c r="Z35" s="239">
        <v>0</v>
      </c>
    </row>
    <row r="36" spans="1:26" x14ac:dyDescent="0.3">
      <c r="A36" s="318" t="s">
        <v>451</v>
      </c>
      <c r="B36" s="204">
        <v>0</v>
      </c>
      <c r="C36" s="204">
        <v>0</v>
      </c>
      <c r="D36" s="204">
        <v>0</v>
      </c>
      <c r="E36" s="204">
        <v>0</v>
      </c>
      <c r="F36" s="204">
        <v>0</v>
      </c>
      <c r="G36" s="204">
        <v>0</v>
      </c>
      <c r="H36" s="204">
        <v>0</v>
      </c>
      <c r="I36" s="204">
        <v>0</v>
      </c>
      <c r="J36" s="204">
        <v>0</v>
      </c>
      <c r="K36" s="204">
        <v>0</v>
      </c>
      <c r="L36" s="204">
        <v>0</v>
      </c>
      <c r="M36" s="204">
        <v>0</v>
      </c>
      <c r="N36" s="204">
        <v>0</v>
      </c>
      <c r="O36" s="204">
        <v>0</v>
      </c>
      <c r="P36" s="204">
        <v>0</v>
      </c>
      <c r="Q36" s="204">
        <v>0</v>
      </c>
      <c r="R36" s="204">
        <v>0</v>
      </c>
      <c r="S36" s="239">
        <v>0</v>
      </c>
      <c r="T36" s="319" t="e">
        <v>#DIV/0!</v>
      </c>
      <c r="U36" s="239">
        <v>0</v>
      </c>
      <c r="V36" s="239">
        <v>0</v>
      </c>
      <c r="W36" s="239">
        <v>0</v>
      </c>
      <c r="X36" s="239">
        <v>0</v>
      </c>
      <c r="Y36" s="239">
        <v>0</v>
      </c>
      <c r="Z36" s="239">
        <v>0</v>
      </c>
    </row>
    <row r="37" spans="1:26" s="321" customFormat="1" x14ac:dyDescent="0.3">
      <c r="A37" s="314" t="s">
        <v>452</v>
      </c>
      <c r="B37" s="320">
        <v>0</v>
      </c>
      <c r="C37" s="320">
        <v>0</v>
      </c>
      <c r="D37" s="320">
        <v>0</v>
      </c>
      <c r="E37" s="320">
        <v>0</v>
      </c>
      <c r="F37" s="320">
        <v>0</v>
      </c>
      <c r="G37" s="320">
        <v>0</v>
      </c>
      <c r="H37" s="320">
        <v>0</v>
      </c>
      <c r="I37" s="320">
        <v>0</v>
      </c>
      <c r="J37" s="320">
        <v>0</v>
      </c>
      <c r="K37" s="320">
        <v>0</v>
      </c>
      <c r="L37" s="320">
        <v>0</v>
      </c>
      <c r="M37" s="320">
        <v>0</v>
      </c>
      <c r="N37" s="320">
        <v>0</v>
      </c>
      <c r="O37" s="320">
        <v>0</v>
      </c>
      <c r="P37" s="320">
        <v>0</v>
      </c>
      <c r="Q37" s="320">
        <v>0</v>
      </c>
      <c r="R37" s="320">
        <v>0</v>
      </c>
      <c r="S37" s="316">
        <v>0</v>
      </c>
      <c r="T37" s="317" t="e">
        <v>#DIV/0!</v>
      </c>
      <c r="U37" s="316">
        <v>0</v>
      </c>
      <c r="V37" s="316">
        <v>0</v>
      </c>
      <c r="W37" s="316">
        <v>0</v>
      </c>
      <c r="X37" s="316">
        <v>0</v>
      </c>
      <c r="Y37" s="316">
        <v>0</v>
      </c>
      <c r="Z37" s="316">
        <v>0</v>
      </c>
    </row>
    <row r="38" spans="1:26" s="321" customFormat="1" x14ac:dyDescent="0.3">
      <c r="A38" s="314" t="s">
        <v>453</v>
      </c>
      <c r="B38" s="320">
        <v>0</v>
      </c>
      <c r="C38" s="320">
        <v>0</v>
      </c>
      <c r="D38" s="320">
        <v>0</v>
      </c>
      <c r="E38" s="320">
        <v>0</v>
      </c>
      <c r="F38" s="320">
        <v>0</v>
      </c>
      <c r="G38" s="320">
        <v>0</v>
      </c>
      <c r="H38" s="320">
        <v>0</v>
      </c>
      <c r="I38" s="320">
        <v>0</v>
      </c>
      <c r="J38" s="320">
        <v>0</v>
      </c>
      <c r="K38" s="320">
        <v>0</v>
      </c>
      <c r="L38" s="320">
        <v>0</v>
      </c>
      <c r="M38" s="320">
        <v>0</v>
      </c>
      <c r="N38" s="320">
        <v>0</v>
      </c>
      <c r="O38" s="320">
        <v>0</v>
      </c>
      <c r="P38" s="320">
        <v>0</v>
      </c>
      <c r="Q38" s="320">
        <v>0</v>
      </c>
      <c r="R38" s="320">
        <v>0</v>
      </c>
      <c r="S38" s="316">
        <v>0</v>
      </c>
      <c r="T38" s="317" t="e">
        <v>#DIV/0!</v>
      </c>
      <c r="U38" s="316">
        <v>0</v>
      </c>
      <c r="V38" s="316">
        <v>0</v>
      </c>
      <c r="W38" s="316">
        <v>0</v>
      </c>
      <c r="X38" s="316">
        <v>0</v>
      </c>
      <c r="Y38" s="316">
        <v>0</v>
      </c>
      <c r="Z38" s="316">
        <v>0</v>
      </c>
    </row>
    <row r="39" spans="1:26" x14ac:dyDescent="0.3">
      <c r="A39" s="308" t="s">
        <v>454</v>
      </c>
      <c r="B39" s="309">
        <v>0</v>
      </c>
      <c r="C39" s="309">
        <v>0</v>
      </c>
      <c r="D39" s="309">
        <v>0</v>
      </c>
      <c r="E39" s="309">
        <v>0</v>
      </c>
      <c r="F39" s="309">
        <v>0</v>
      </c>
      <c r="G39" s="309">
        <v>0</v>
      </c>
      <c r="H39" s="309">
        <v>0</v>
      </c>
      <c r="I39" s="309">
        <v>0</v>
      </c>
      <c r="J39" s="309">
        <v>0</v>
      </c>
      <c r="K39" s="309">
        <v>0</v>
      </c>
      <c r="L39" s="309">
        <v>0</v>
      </c>
      <c r="M39" s="309">
        <v>0</v>
      </c>
      <c r="N39" s="309">
        <v>0</v>
      </c>
      <c r="O39" s="309">
        <v>0</v>
      </c>
      <c r="P39" s="309">
        <v>0</v>
      </c>
      <c r="Q39" s="309">
        <v>0</v>
      </c>
      <c r="R39" s="309">
        <v>0</v>
      </c>
      <c r="S39" s="310">
        <v>0</v>
      </c>
      <c r="T39" s="311" t="e">
        <v>#DIV/0!</v>
      </c>
      <c r="U39" s="310">
        <v>0</v>
      </c>
      <c r="V39" s="310">
        <v>0</v>
      </c>
      <c r="W39" s="310">
        <v>0</v>
      </c>
      <c r="X39" s="310">
        <v>0</v>
      </c>
      <c r="Y39" s="310">
        <v>0</v>
      </c>
      <c r="Z39" s="310">
        <v>0</v>
      </c>
    </row>
    <row r="40" spans="1:26" s="321" customFormat="1" x14ac:dyDescent="0.3">
      <c r="A40" s="314" t="s">
        <v>455</v>
      </c>
      <c r="B40" s="320">
        <v>0</v>
      </c>
      <c r="C40" s="320">
        <v>0</v>
      </c>
      <c r="D40" s="320">
        <v>0</v>
      </c>
      <c r="E40" s="320">
        <v>0</v>
      </c>
      <c r="F40" s="320">
        <v>0</v>
      </c>
      <c r="G40" s="320">
        <v>0</v>
      </c>
      <c r="H40" s="320">
        <v>0</v>
      </c>
      <c r="I40" s="320">
        <v>0</v>
      </c>
      <c r="J40" s="320">
        <v>0</v>
      </c>
      <c r="K40" s="320">
        <v>0</v>
      </c>
      <c r="L40" s="320">
        <v>0</v>
      </c>
      <c r="M40" s="320">
        <v>0</v>
      </c>
      <c r="N40" s="320">
        <v>0</v>
      </c>
      <c r="O40" s="320">
        <v>0</v>
      </c>
      <c r="P40" s="320">
        <v>0</v>
      </c>
      <c r="Q40" s="320">
        <v>0</v>
      </c>
      <c r="R40" s="320">
        <v>0</v>
      </c>
      <c r="S40" s="316">
        <v>0</v>
      </c>
      <c r="T40" s="317" t="e">
        <v>#DIV/0!</v>
      </c>
      <c r="U40" s="316">
        <v>0</v>
      </c>
      <c r="V40" s="316">
        <v>0</v>
      </c>
      <c r="W40" s="316">
        <v>0</v>
      </c>
      <c r="X40" s="316">
        <v>0</v>
      </c>
      <c r="Y40" s="316">
        <v>0</v>
      </c>
      <c r="Z40" s="316">
        <v>0</v>
      </c>
    </row>
    <row r="41" spans="1:26" s="321" customFormat="1" x14ac:dyDescent="0.3">
      <c r="A41" s="314" t="s">
        <v>456</v>
      </c>
      <c r="B41" s="320">
        <v>0</v>
      </c>
      <c r="C41" s="320">
        <v>0</v>
      </c>
      <c r="D41" s="320">
        <v>0</v>
      </c>
      <c r="E41" s="320">
        <v>0</v>
      </c>
      <c r="F41" s="320">
        <v>0</v>
      </c>
      <c r="G41" s="320">
        <v>0</v>
      </c>
      <c r="H41" s="320">
        <v>0</v>
      </c>
      <c r="I41" s="320">
        <v>0</v>
      </c>
      <c r="J41" s="320">
        <v>0</v>
      </c>
      <c r="K41" s="320">
        <v>0</v>
      </c>
      <c r="L41" s="320">
        <v>0</v>
      </c>
      <c r="M41" s="320">
        <v>0</v>
      </c>
      <c r="N41" s="320">
        <v>0</v>
      </c>
      <c r="O41" s="320">
        <v>0</v>
      </c>
      <c r="P41" s="320">
        <v>0</v>
      </c>
      <c r="Q41" s="320">
        <v>0</v>
      </c>
      <c r="R41" s="320">
        <v>0</v>
      </c>
      <c r="S41" s="316">
        <v>0</v>
      </c>
      <c r="T41" s="317" t="e">
        <v>#DIV/0!</v>
      </c>
      <c r="U41" s="316">
        <v>0</v>
      </c>
      <c r="V41" s="316">
        <v>0</v>
      </c>
      <c r="W41" s="316">
        <v>0</v>
      </c>
      <c r="X41" s="316">
        <v>0</v>
      </c>
      <c r="Y41" s="316">
        <v>0</v>
      </c>
      <c r="Z41" s="316">
        <v>0</v>
      </c>
    </row>
    <row r="42" spans="1:26" x14ac:dyDescent="0.3">
      <c r="A42" s="314" t="s">
        <v>457</v>
      </c>
      <c r="B42" s="315">
        <v>0</v>
      </c>
      <c r="C42" s="315">
        <v>0</v>
      </c>
      <c r="D42" s="315">
        <v>0</v>
      </c>
      <c r="E42" s="315">
        <v>0</v>
      </c>
      <c r="F42" s="315">
        <v>0</v>
      </c>
      <c r="G42" s="315">
        <v>0</v>
      </c>
      <c r="H42" s="315">
        <v>0</v>
      </c>
      <c r="I42" s="315">
        <v>0</v>
      </c>
      <c r="J42" s="315">
        <v>0</v>
      </c>
      <c r="K42" s="315">
        <v>0</v>
      </c>
      <c r="L42" s="315">
        <v>0</v>
      </c>
      <c r="M42" s="315">
        <v>0</v>
      </c>
      <c r="N42" s="315">
        <v>0</v>
      </c>
      <c r="O42" s="315">
        <v>0</v>
      </c>
      <c r="P42" s="315">
        <v>0</v>
      </c>
      <c r="Q42" s="315">
        <v>0</v>
      </c>
      <c r="R42" s="315">
        <v>0</v>
      </c>
      <c r="S42" s="316">
        <v>0</v>
      </c>
      <c r="T42" s="317" t="e">
        <v>#DIV/0!</v>
      </c>
      <c r="U42" s="316">
        <v>0</v>
      </c>
      <c r="V42" s="316">
        <v>0</v>
      </c>
      <c r="W42" s="316">
        <v>0</v>
      </c>
      <c r="X42" s="316">
        <v>0</v>
      </c>
      <c r="Y42" s="316">
        <v>0</v>
      </c>
      <c r="Z42" s="316">
        <v>0</v>
      </c>
    </row>
    <row r="43" spans="1:26" x14ac:dyDescent="0.3">
      <c r="A43" s="318" t="s">
        <v>458</v>
      </c>
      <c r="B43" s="204">
        <v>0</v>
      </c>
      <c r="C43" s="204">
        <v>0</v>
      </c>
      <c r="D43" s="204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04">
        <v>0</v>
      </c>
      <c r="L43" s="204">
        <v>0</v>
      </c>
      <c r="M43" s="204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39">
        <v>0</v>
      </c>
      <c r="T43" s="319" t="e">
        <v>#DIV/0!</v>
      </c>
      <c r="U43" s="239">
        <v>0</v>
      </c>
      <c r="V43" s="239">
        <v>0</v>
      </c>
      <c r="W43" s="239">
        <v>0</v>
      </c>
      <c r="X43" s="239">
        <v>0</v>
      </c>
      <c r="Y43" s="239">
        <v>0</v>
      </c>
      <c r="Z43" s="239">
        <v>0</v>
      </c>
    </row>
    <row r="44" spans="1:26" x14ac:dyDescent="0.3">
      <c r="A44" s="318" t="s">
        <v>459</v>
      </c>
      <c r="B44" s="204">
        <v>0</v>
      </c>
      <c r="C44" s="204">
        <v>0</v>
      </c>
      <c r="D44" s="204">
        <v>0</v>
      </c>
      <c r="E44" s="204">
        <v>0</v>
      </c>
      <c r="F44" s="204">
        <v>0</v>
      </c>
      <c r="G44" s="204">
        <v>0</v>
      </c>
      <c r="H44" s="204">
        <v>0</v>
      </c>
      <c r="I44" s="204">
        <v>0</v>
      </c>
      <c r="J44" s="204">
        <v>0</v>
      </c>
      <c r="K44" s="204">
        <v>0</v>
      </c>
      <c r="L44" s="204">
        <v>0</v>
      </c>
      <c r="M44" s="204">
        <v>0</v>
      </c>
      <c r="N44" s="204">
        <v>0</v>
      </c>
      <c r="O44" s="204">
        <v>0</v>
      </c>
      <c r="P44" s="204">
        <v>0</v>
      </c>
      <c r="Q44" s="204">
        <v>0</v>
      </c>
      <c r="R44" s="204">
        <v>0</v>
      </c>
      <c r="S44" s="239">
        <v>0</v>
      </c>
      <c r="T44" s="319" t="e">
        <v>#DIV/0!</v>
      </c>
      <c r="U44" s="239">
        <v>0</v>
      </c>
      <c r="V44" s="239">
        <v>0</v>
      </c>
      <c r="W44" s="239">
        <v>0</v>
      </c>
      <c r="X44" s="239">
        <v>0</v>
      </c>
      <c r="Y44" s="239">
        <v>0</v>
      </c>
      <c r="Z44" s="239">
        <v>0</v>
      </c>
    </row>
    <row r="45" spans="1:26" x14ac:dyDescent="0.3">
      <c r="A45" s="314" t="s">
        <v>460</v>
      </c>
      <c r="B45" s="315">
        <v>0</v>
      </c>
      <c r="C45" s="315">
        <v>0</v>
      </c>
      <c r="D45" s="315">
        <v>0</v>
      </c>
      <c r="E45" s="315">
        <v>0</v>
      </c>
      <c r="F45" s="315">
        <v>0</v>
      </c>
      <c r="G45" s="315">
        <v>0</v>
      </c>
      <c r="H45" s="315">
        <v>0</v>
      </c>
      <c r="I45" s="315">
        <v>0</v>
      </c>
      <c r="J45" s="315">
        <v>0</v>
      </c>
      <c r="K45" s="315">
        <v>0</v>
      </c>
      <c r="L45" s="315">
        <v>0</v>
      </c>
      <c r="M45" s="315">
        <v>0</v>
      </c>
      <c r="N45" s="315">
        <v>0</v>
      </c>
      <c r="O45" s="315">
        <v>0</v>
      </c>
      <c r="P45" s="315">
        <v>0</v>
      </c>
      <c r="Q45" s="315">
        <v>0</v>
      </c>
      <c r="R45" s="315">
        <v>0</v>
      </c>
      <c r="S45" s="316">
        <v>0</v>
      </c>
      <c r="T45" s="317" t="e">
        <v>#DIV/0!</v>
      </c>
      <c r="U45" s="316">
        <v>0</v>
      </c>
      <c r="V45" s="316">
        <v>0</v>
      </c>
      <c r="W45" s="316">
        <v>0</v>
      </c>
      <c r="X45" s="316">
        <v>0</v>
      </c>
      <c r="Y45" s="316">
        <v>0</v>
      </c>
      <c r="Z45" s="316">
        <v>0</v>
      </c>
    </row>
    <row r="46" spans="1:26" x14ac:dyDescent="0.3">
      <c r="A46" s="318" t="s">
        <v>461</v>
      </c>
      <c r="B46" s="204">
        <v>0</v>
      </c>
      <c r="C46" s="204">
        <v>0</v>
      </c>
      <c r="D46" s="204">
        <v>0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4">
        <v>0</v>
      </c>
      <c r="L46" s="204">
        <v>0</v>
      </c>
      <c r="M46" s="204">
        <v>0</v>
      </c>
      <c r="N46" s="204">
        <v>0</v>
      </c>
      <c r="O46" s="204">
        <v>0</v>
      </c>
      <c r="P46" s="204">
        <v>0</v>
      </c>
      <c r="Q46" s="204">
        <v>0</v>
      </c>
      <c r="R46" s="204">
        <v>0</v>
      </c>
      <c r="S46" s="239">
        <v>0</v>
      </c>
      <c r="T46" s="319" t="e">
        <v>#DIV/0!</v>
      </c>
      <c r="U46" s="239">
        <v>0</v>
      </c>
      <c r="V46" s="239">
        <v>0</v>
      </c>
      <c r="W46" s="239">
        <v>0</v>
      </c>
      <c r="X46" s="239">
        <v>0</v>
      </c>
      <c r="Y46" s="239">
        <v>0</v>
      </c>
      <c r="Z46" s="239">
        <v>0</v>
      </c>
    </row>
    <row r="47" spans="1:26" x14ac:dyDescent="0.3">
      <c r="A47" s="318" t="s">
        <v>462</v>
      </c>
      <c r="B47" s="204">
        <v>0</v>
      </c>
      <c r="C47" s="204">
        <v>0</v>
      </c>
      <c r="D47" s="204">
        <v>0</v>
      </c>
      <c r="E47" s="204">
        <v>0</v>
      </c>
      <c r="F47" s="204">
        <v>0</v>
      </c>
      <c r="G47" s="204">
        <v>0</v>
      </c>
      <c r="H47" s="204">
        <v>0</v>
      </c>
      <c r="I47" s="204">
        <v>0</v>
      </c>
      <c r="J47" s="204">
        <v>0</v>
      </c>
      <c r="K47" s="204">
        <v>0</v>
      </c>
      <c r="L47" s="204">
        <v>0</v>
      </c>
      <c r="M47" s="204">
        <v>0</v>
      </c>
      <c r="N47" s="204">
        <v>0</v>
      </c>
      <c r="O47" s="204">
        <v>0</v>
      </c>
      <c r="P47" s="204">
        <v>0</v>
      </c>
      <c r="Q47" s="204">
        <v>0</v>
      </c>
      <c r="R47" s="204">
        <v>0</v>
      </c>
      <c r="S47" s="239">
        <v>0</v>
      </c>
      <c r="T47" s="319" t="e">
        <v>#DIV/0!</v>
      </c>
      <c r="U47" s="239">
        <v>0</v>
      </c>
      <c r="V47" s="239">
        <v>0</v>
      </c>
      <c r="W47" s="239">
        <v>0</v>
      </c>
      <c r="X47" s="239">
        <v>0</v>
      </c>
      <c r="Y47" s="239">
        <v>0</v>
      </c>
      <c r="Z47" s="239">
        <v>0</v>
      </c>
    </row>
    <row r="48" spans="1:26" x14ac:dyDescent="0.3">
      <c r="A48" s="318" t="s">
        <v>463</v>
      </c>
      <c r="B48" s="204">
        <v>0</v>
      </c>
      <c r="C48" s="204">
        <v>0</v>
      </c>
      <c r="D48" s="204">
        <v>0</v>
      </c>
      <c r="E48" s="204">
        <v>0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204">
        <v>0</v>
      </c>
      <c r="L48" s="204">
        <v>0</v>
      </c>
      <c r="M48" s="204">
        <v>0</v>
      </c>
      <c r="N48" s="204">
        <v>0</v>
      </c>
      <c r="O48" s="204">
        <v>0</v>
      </c>
      <c r="P48" s="204">
        <v>0</v>
      </c>
      <c r="Q48" s="204">
        <v>0</v>
      </c>
      <c r="R48" s="204">
        <v>0</v>
      </c>
      <c r="S48" s="239">
        <v>0</v>
      </c>
      <c r="T48" s="319" t="e">
        <v>#DIV/0!</v>
      </c>
      <c r="U48" s="239">
        <v>0</v>
      </c>
      <c r="V48" s="239">
        <v>0</v>
      </c>
      <c r="W48" s="239">
        <v>0</v>
      </c>
      <c r="X48" s="239">
        <v>0</v>
      </c>
      <c r="Y48" s="239">
        <v>0</v>
      </c>
      <c r="Z48" s="239">
        <v>0</v>
      </c>
    </row>
    <row r="49" spans="1:26" x14ac:dyDescent="0.3">
      <c r="A49" s="318" t="s">
        <v>464</v>
      </c>
      <c r="B49" s="204">
        <v>0</v>
      </c>
      <c r="C49" s="204">
        <v>0</v>
      </c>
      <c r="D49" s="204">
        <v>0</v>
      </c>
      <c r="E49" s="204">
        <v>0</v>
      </c>
      <c r="F49" s="204">
        <v>0</v>
      </c>
      <c r="G49" s="204">
        <v>0</v>
      </c>
      <c r="H49" s="204">
        <v>0</v>
      </c>
      <c r="I49" s="204">
        <v>0</v>
      </c>
      <c r="J49" s="204">
        <v>0</v>
      </c>
      <c r="K49" s="204">
        <v>0</v>
      </c>
      <c r="L49" s="204">
        <v>0</v>
      </c>
      <c r="M49" s="204">
        <v>0</v>
      </c>
      <c r="N49" s="204">
        <v>0</v>
      </c>
      <c r="O49" s="204">
        <v>0</v>
      </c>
      <c r="P49" s="204">
        <v>0</v>
      </c>
      <c r="Q49" s="204">
        <v>0</v>
      </c>
      <c r="R49" s="204">
        <v>0</v>
      </c>
      <c r="S49" s="239">
        <v>0</v>
      </c>
      <c r="T49" s="319" t="e">
        <v>#DIV/0!</v>
      </c>
      <c r="U49" s="239">
        <v>0</v>
      </c>
      <c r="V49" s="239">
        <v>0</v>
      </c>
      <c r="W49" s="239">
        <v>0</v>
      </c>
      <c r="X49" s="239">
        <v>0</v>
      </c>
      <c r="Y49" s="239">
        <v>0</v>
      </c>
      <c r="Z49" s="239">
        <v>0</v>
      </c>
    </row>
    <row r="50" spans="1:26" x14ac:dyDescent="0.3">
      <c r="A50" s="314" t="s">
        <v>465</v>
      </c>
      <c r="B50" s="315">
        <v>0</v>
      </c>
      <c r="C50" s="315">
        <v>0</v>
      </c>
      <c r="D50" s="315">
        <v>0</v>
      </c>
      <c r="E50" s="315">
        <v>0</v>
      </c>
      <c r="F50" s="315">
        <v>0</v>
      </c>
      <c r="G50" s="315">
        <v>0</v>
      </c>
      <c r="H50" s="315">
        <v>0</v>
      </c>
      <c r="I50" s="315">
        <v>0</v>
      </c>
      <c r="J50" s="315">
        <v>0</v>
      </c>
      <c r="K50" s="315">
        <v>0</v>
      </c>
      <c r="L50" s="315">
        <v>0</v>
      </c>
      <c r="M50" s="315">
        <v>0</v>
      </c>
      <c r="N50" s="315">
        <v>0</v>
      </c>
      <c r="O50" s="315">
        <v>0</v>
      </c>
      <c r="P50" s="315">
        <v>0</v>
      </c>
      <c r="Q50" s="315">
        <v>0</v>
      </c>
      <c r="R50" s="315">
        <v>0</v>
      </c>
      <c r="S50" s="316">
        <v>0</v>
      </c>
      <c r="T50" s="317" t="e">
        <v>#DIV/0!</v>
      </c>
      <c r="U50" s="316">
        <v>0</v>
      </c>
      <c r="V50" s="316">
        <v>0</v>
      </c>
      <c r="W50" s="316">
        <v>0</v>
      </c>
      <c r="X50" s="316">
        <v>0</v>
      </c>
      <c r="Y50" s="316">
        <v>0</v>
      </c>
      <c r="Z50" s="316">
        <v>0</v>
      </c>
    </row>
    <row r="51" spans="1:26" x14ac:dyDescent="0.3">
      <c r="A51" s="318" t="s">
        <v>466</v>
      </c>
      <c r="B51" s="204">
        <v>0</v>
      </c>
      <c r="C51" s="204">
        <v>0</v>
      </c>
      <c r="D51" s="204">
        <v>0</v>
      </c>
      <c r="E51" s="204">
        <v>0</v>
      </c>
      <c r="F51" s="204">
        <v>0</v>
      </c>
      <c r="G51" s="204">
        <v>0</v>
      </c>
      <c r="H51" s="204">
        <v>0</v>
      </c>
      <c r="I51" s="204">
        <v>0</v>
      </c>
      <c r="J51" s="204">
        <v>0</v>
      </c>
      <c r="K51" s="204">
        <v>0</v>
      </c>
      <c r="L51" s="204">
        <v>0</v>
      </c>
      <c r="M51" s="204">
        <v>0</v>
      </c>
      <c r="N51" s="204">
        <v>0</v>
      </c>
      <c r="O51" s="204">
        <v>0</v>
      </c>
      <c r="P51" s="204">
        <v>0</v>
      </c>
      <c r="Q51" s="204">
        <v>0</v>
      </c>
      <c r="R51" s="204">
        <v>0</v>
      </c>
      <c r="S51" s="239">
        <v>0</v>
      </c>
      <c r="T51" s="319" t="e">
        <v>#DIV/0!</v>
      </c>
      <c r="U51" s="239">
        <v>0</v>
      </c>
      <c r="V51" s="239">
        <v>0</v>
      </c>
      <c r="W51" s="239">
        <v>0</v>
      </c>
      <c r="X51" s="239">
        <v>0</v>
      </c>
      <c r="Y51" s="239">
        <v>0</v>
      </c>
      <c r="Z51" s="239">
        <v>0</v>
      </c>
    </row>
    <row r="52" spans="1:26" x14ac:dyDescent="0.3">
      <c r="A52" s="318" t="s">
        <v>467</v>
      </c>
      <c r="B52" s="204">
        <v>0</v>
      </c>
      <c r="C52" s="204">
        <v>0</v>
      </c>
      <c r="D52" s="204">
        <v>0</v>
      </c>
      <c r="E52" s="204">
        <v>0</v>
      </c>
      <c r="F52" s="204">
        <v>0</v>
      </c>
      <c r="G52" s="204">
        <v>0</v>
      </c>
      <c r="H52" s="204">
        <v>0</v>
      </c>
      <c r="I52" s="204">
        <v>0</v>
      </c>
      <c r="J52" s="204">
        <v>0</v>
      </c>
      <c r="K52" s="204">
        <v>0</v>
      </c>
      <c r="L52" s="204">
        <v>0</v>
      </c>
      <c r="M52" s="204">
        <v>0</v>
      </c>
      <c r="N52" s="204">
        <v>0</v>
      </c>
      <c r="O52" s="204">
        <v>0</v>
      </c>
      <c r="P52" s="204">
        <v>0</v>
      </c>
      <c r="Q52" s="204">
        <v>0</v>
      </c>
      <c r="R52" s="204">
        <v>0</v>
      </c>
      <c r="S52" s="239">
        <v>0</v>
      </c>
      <c r="T52" s="319" t="e">
        <v>#DIV/0!</v>
      </c>
      <c r="U52" s="239">
        <v>0</v>
      </c>
      <c r="V52" s="239">
        <v>0</v>
      </c>
      <c r="W52" s="239">
        <v>0</v>
      </c>
      <c r="X52" s="239">
        <v>0</v>
      </c>
      <c r="Y52" s="239">
        <v>0</v>
      </c>
      <c r="Z52" s="239">
        <v>0</v>
      </c>
    </row>
    <row r="53" spans="1:26" x14ac:dyDescent="0.3">
      <c r="A53" s="318" t="s">
        <v>468</v>
      </c>
      <c r="B53" s="204">
        <v>0</v>
      </c>
      <c r="C53" s="204">
        <v>0</v>
      </c>
      <c r="D53" s="204">
        <v>0</v>
      </c>
      <c r="E53" s="204">
        <v>0</v>
      </c>
      <c r="F53" s="204">
        <v>0</v>
      </c>
      <c r="G53" s="204">
        <v>0</v>
      </c>
      <c r="H53" s="204">
        <v>0</v>
      </c>
      <c r="I53" s="204">
        <v>0</v>
      </c>
      <c r="J53" s="204">
        <v>0</v>
      </c>
      <c r="K53" s="204">
        <v>0</v>
      </c>
      <c r="L53" s="204">
        <v>0</v>
      </c>
      <c r="M53" s="204">
        <v>0</v>
      </c>
      <c r="N53" s="204">
        <v>0</v>
      </c>
      <c r="O53" s="204">
        <v>0</v>
      </c>
      <c r="P53" s="204">
        <v>0</v>
      </c>
      <c r="Q53" s="204">
        <v>0</v>
      </c>
      <c r="R53" s="204">
        <v>0</v>
      </c>
      <c r="S53" s="239">
        <v>0</v>
      </c>
      <c r="T53" s="319" t="e">
        <v>#DIV/0!</v>
      </c>
      <c r="U53" s="239">
        <v>0</v>
      </c>
      <c r="V53" s="239">
        <v>0</v>
      </c>
      <c r="W53" s="239">
        <v>0</v>
      </c>
      <c r="X53" s="239">
        <v>0</v>
      </c>
      <c r="Y53" s="239">
        <v>0</v>
      </c>
      <c r="Z53" s="239">
        <v>0</v>
      </c>
    </row>
    <row r="54" spans="1:26" x14ac:dyDescent="0.3">
      <c r="A54" s="318" t="s">
        <v>469</v>
      </c>
      <c r="B54" s="204">
        <v>0</v>
      </c>
      <c r="C54" s="204">
        <v>0</v>
      </c>
      <c r="D54" s="204">
        <v>0</v>
      </c>
      <c r="E54" s="204">
        <v>0</v>
      </c>
      <c r="F54" s="204">
        <v>0</v>
      </c>
      <c r="G54" s="204">
        <v>0</v>
      </c>
      <c r="H54" s="204">
        <v>0</v>
      </c>
      <c r="I54" s="204">
        <v>0</v>
      </c>
      <c r="J54" s="204">
        <v>0</v>
      </c>
      <c r="K54" s="204">
        <v>0</v>
      </c>
      <c r="L54" s="204">
        <v>0</v>
      </c>
      <c r="M54" s="204">
        <v>0</v>
      </c>
      <c r="N54" s="204">
        <v>0</v>
      </c>
      <c r="O54" s="204">
        <v>0</v>
      </c>
      <c r="P54" s="204">
        <v>0</v>
      </c>
      <c r="Q54" s="204">
        <v>0</v>
      </c>
      <c r="R54" s="204">
        <v>0</v>
      </c>
      <c r="S54" s="239">
        <v>0</v>
      </c>
      <c r="T54" s="319" t="e">
        <v>#DIV/0!</v>
      </c>
      <c r="U54" s="239">
        <v>0</v>
      </c>
      <c r="V54" s="239">
        <v>0</v>
      </c>
      <c r="W54" s="239">
        <v>0</v>
      </c>
      <c r="X54" s="239">
        <v>0</v>
      </c>
      <c r="Y54" s="239">
        <v>0</v>
      </c>
      <c r="Z54" s="239">
        <v>0</v>
      </c>
    </row>
    <row r="55" spans="1:26" s="321" customFormat="1" x14ac:dyDescent="0.3">
      <c r="A55" s="314" t="s">
        <v>470</v>
      </c>
      <c r="B55" s="320">
        <v>0</v>
      </c>
      <c r="C55" s="320">
        <v>0</v>
      </c>
      <c r="D55" s="320">
        <v>0</v>
      </c>
      <c r="E55" s="320">
        <v>0</v>
      </c>
      <c r="F55" s="320">
        <v>0</v>
      </c>
      <c r="G55" s="320">
        <v>0</v>
      </c>
      <c r="H55" s="320">
        <v>0</v>
      </c>
      <c r="I55" s="320">
        <v>0</v>
      </c>
      <c r="J55" s="320">
        <v>0</v>
      </c>
      <c r="K55" s="320">
        <v>0</v>
      </c>
      <c r="L55" s="320">
        <v>0</v>
      </c>
      <c r="M55" s="320">
        <v>0</v>
      </c>
      <c r="N55" s="320">
        <v>0</v>
      </c>
      <c r="O55" s="320">
        <v>0</v>
      </c>
      <c r="P55" s="320">
        <v>0</v>
      </c>
      <c r="Q55" s="320">
        <v>0</v>
      </c>
      <c r="R55" s="320">
        <v>0</v>
      </c>
      <c r="S55" s="316">
        <v>0</v>
      </c>
      <c r="T55" s="317" t="e">
        <v>#DIV/0!</v>
      </c>
      <c r="U55" s="316">
        <v>0</v>
      </c>
      <c r="V55" s="316">
        <v>0</v>
      </c>
      <c r="W55" s="316">
        <v>0</v>
      </c>
      <c r="X55" s="316">
        <v>0</v>
      </c>
      <c r="Y55" s="316">
        <v>0</v>
      </c>
      <c r="Z55" s="316">
        <v>0</v>
      </c>
    </row>
    <row r="56" spans="1:26" s="321" customFormat="1" x14ac:dyDescent="0.3">
      <c r="A56" s="314" t="s">
        <v>471</v>
      </c>
      <c r="B56" s="320">
        <v>0</v>
      </c>
      <c r="C56" s="320">
        <v>0</v>
      </c>
      <c r="D56" s="320">
        <v>0</v>
      </c>
      <c r="E56" s="320">
        <v>0</v>
      </c>
      <c r="F56" s="320">
        <v>0</v>
      </c>
      <c r="G56" s="320">
        <v>0</v>
      </c>
      <c r="H56" s="320">
        <v>0</v>
      </c>
      <c r="I56" s="320">
        <v>0</v>
      </c>
      <c r="J56" s="320">
        <v>0</v>
      </c>
      <c r="K56" s="320">
        <v>0</v>
      </c>
      <c r="L56" s="320">
        <v>0</v>
      </c>
      <c r="M56" s="320">
        <v>0</v>
      </c>
      <c r="N56" s="320">
        <v>0</v>
      </c>
      <c r="O56" s="320">
        <v>0</v>
      </c>
      <c r="P56" s="320">
        <v>0</v>
      </c>
      <c r="Q56" s="320">
        <v>0</v>
      </c>
      <c r="R56" s="320">
        <v>0</v>
      </c>
      <c r="S56" s="316">
        <v>0</v>
      </c>
      <c r="T56" s="317" t="e">
        <v>#DIV/0!</v>
      </c>
      <c r="U56" s="316">
        <v>0</v>
      </c>
      <c r="V56" s="316">
        <v>0</v>
      </c>
      <c r="W56" s="316">
        <v>0</v>
      </c>
      <c r="X56" s="316">
        <v>0</v>
      </c>
      <c r="Y56" s="316">
        <v>0</v>
      </c>
      <c r="Z56" s="316">
        <v>0</v>
      </c>
    </row>
    <row r="57" spans="1:26" s="321" customFormat="1" x14ac:dyDescent="0.3">
      <c r="A57" s="314" t="s">
        <v>472</v>
      </c>
      <c r="B57" s="320">
        <v>0</v>
      </c>
      <c r="C57" s="320">
        <v>0</v>
      </c>
      <c r="D57" s="320">
        <v>0</v>
      </c>
      <c r="E57" s="320">
        <v>0</v>
      </c>
      <c r="F57" s="320">
        <v>0</v>
      </c>
      <c r="G57" s="320">
        <v>0</v>
      </c>
      <c r="H57" s="320">
        <v>0</v>
      </c>
      <c r="I57" s="320">
        <v>0</v>
      </c>
      <c r="J57" s="320">
        <v>0</v>
      </c>
      <c r="K57" s="320">
        <v>0</v>
      </c>
      <c r="L57" s="320">
        <v>0</v>
      </c>
      <c r="M57" s="320">
        <v>0</v>
      </c>
      <c r="N57" s="320">
        <v>0</v>
      </c>
      <c r="O57" s="320">
        <v>0</v>
      </c>
      <c r="P57" s="320">
        <v>0</v>
      </c>
      <c r="Q57" s="320">
        <v>0</v>
      </c>
      <c r="R57" s="320">
        <v>0</v>
      </c>
      <c r="S57" s="316">
        <v>0</v>
      </c>
      <c r="T57" s="317" t="e">
        <v>#DIV/0!</v>
      </c>
      <c r="U57" s="316">
        <v>0</v>
      </c>
      <c r="V57" s="316">
        <v>0</v>
      </c>
      <c r="W57" s="316">
        <v>0</v>
      </c>
      <c r="X57" s="316">
        <v>0</v>
      </c>
      <c r="Y57" s="316">
        <v>0</v>
      </c>
      <c r="Z57" s="316">
        <v>0</v>
      </c>
    </row>
    <row r="58" spans="1:26" s="321" customFormat="1" x14ac:dyDescent="0.3">
      <c r="A58" s="314" t="s">
        <v>473</v>
      </c>
      <c r="B58" s="320">
        <v>0</v>
      </c>
      <c r="C58" s="320">
        <v>0</v>
      </c>
      <c r="D58" s="320">
        <v>0</v>
      </c>
      <c r="E58" s="320">
        <v>0</v>
      </c>
      <c r="F58" s="320">
        <v>0</v>
      </c>
      <c r="G58" s="320">
        <v>0</v>
      </c>
      <c r="H58" s="320">
        <v>0</v>
      </c>
      <c r="I58" s="320">
        <v>0</v>
      </c>
      <c r="J58" s="320">
        <v>0</v>
      </c>
      <c r="K58" s="320">
        <v>0</v>
      </c>
      <c r="L58" s="320">
        <v>0</v>
      </c>
      <c r="M58" s="320">
        <v>0</v>
      </c>
      <c r="N58" s="320">
        <v>0</v>
      </c>
      <c r="O58" s="320">
        <v>0</v>
      </c>
      <c r="P58" s="320">
        <v>0</v>
      </c>
      <c r="Q58" s="320">
        <v>0</v>
      </c>
      <c r="R58" s="320">
        <v>0</v>
      </c>
      <c r="S58" s="316">
        <v>0</v>
      </c>
      <c r="T58" s="317" t="e">
        <v>#DIV/0!</v>
      </c>
      <c r="U58" s="316">
        <v>0</v>
      </c>
      <c r="V58" s="316">
        <v>0</v>
      </c>
      <c r="W58" s="316">
        <v>0</v>
      </c>
      <c r="X58" s="316">
        <v>0</v>
      </c>
      <c r="Y58" s="316">
        <v>0</v>
      </c>
      <c r="Z58" s="316">
        <v>0</v>
      </c>
    </row>
    <row r="59" spans="1:26" x14ac:dyDescent="0.3">
      <c r="A59" s="314" t="s">
        <v>474</v>
      </c>
      <c r="B59" s="315">
        <v>0</v>
      </c>
      <c r="C59" s="315">
        <v>0</v>
      </c>
      <c r="D59" s="315">
        <v>0</v>
      </c>
      <c r="E59" s="315">
        <v>0</v>
      </c>
      <c r="F59" s="315">
        <v>0</v>
      </c>
      <c r="G59" s="315">
        <v>0</v>
      </c>
      <c r="H59" s="315">
        <v>0</v>
      </c>
      <c r="I59" s="315">
        <v>0</v>
      </c>
      <c r="J59" s="315">
        <v>0</v>
      </c>
      <c r="K59" s="315">
        <v>0</v>
      </c>
      <c r="L59" s="315">
        <v>0</v>
      </c>
      <c r="M59" s="315">
        <v>0</v>
      </c>
      <c r="N59" s="315">
        <v>0</v>
      </c>
      <c r="O59" s="315">
        <v>0</v>
      </c>
      <c r="P59" s="315">
        <v>0</v>
      </c>
      <c r="Q59" s="315">
        <v>0</v>
      </c>
      <c r="R59" s="315">
        <v>0</v>
      </c>
      <c r="S59" s="316">
        <v>0</v>
      </c>
      <c r="T59" s="317" t="e">
        <v>#DIV/0!</v>
      </c>
      <c r="U59" s="316">
        <v>0</v>
      </c>
      <c r="V59" s="316">
        <v>0</v>
      </c>
      <c r="W59" s="316">
        <v>0</v>
      </c>
      <c r="X59" s="316">
        <v>0</v>
      </c>
      <c r="Y59" s="316">
        <v>0</v>
      </c>
      <c r="Z59" s="316">
        <v>0</v>
      </c>
    </row>
    <row r="60" spans="1:26" x14ac:dyDescent="0.3">
      <c r="A60" s="318" t="s">
        <v>475</v>
      </c>
      <c r="B60" s="204">
        <v>0</v>
      </c>
      <c r="C60" s="204">
        <v>0</v>
      </c>
      <c r="D60" s="204">
        <v>0</v>
      </c>
      <c r="E60" s="204">
        <v>0</v>
      </c>
      <c r="F60" s="204">
        <v>0</v>
      </c>
      <c r="G60" s="204">
        <v>0</v>
      </c>
      <c r="H60" s="204">
        <v>0</v>
      </c>
      <c r="I60" s="204">
        <v>0</v>
      </c>
      <c r="J60" s="204">
        <v>0</v>
      </c>
      <c r="K60" s="204">
        <v>0</v>
      </c>
      <c r="L60" s="204">
        <v>0</v>
      </c>
      <c r="M60" s="204">
        <v>0</v>
      </c>
      <c r="N60" s="204">
        <v>0</v>
      </c>
      <c r="O60" s="204">
        <v>0</v>
      </c>
      <c r="P60" s="204">
        <v>0</v>
      </c>
      <c r="Q60" s="204">
        <v>0</v>
      </c>
      <c r="R60" s="204">
        <v>0</v>
      </c>
      <c r="S60" s="239">
        <v>0</v>
      </c>
      <c r="T60" s="319" t="e">
        <v>#DIV/0!</v>
      </c>
      <c r="U60" s="239">
        <v>0</v>
      </c>
      <c r="V60" s="239">
        <v>0</v>
      </c>
      <c r="W60" s="239">
        <v>0</v>
      </c>
      <c r="X60" s="239">
        <v>0</v>
      </c>
      <c r="Y60" s="239">
        <v>0</v>
      </c>
      <c r="Z60" s="239">
        <v>0</v>
      </c>
    </row>
    <row r="61" spans="1:26" x14ac:dyDescent="0.3">
      <c r="A61" s="318" t="s">
        <v>476</v>
      </c>
      <c r="B61" s="204">
        <v>0</v>
      </c>
      <c r="C61" s="204">
        <v>0</v>
      </c>
      <c r="D61" s="204">
        <v>0</v>
      </c>
      <c r="E61" s="204">
        <v>0</v>
      </c>
      <c r="F61" s="204">
        <v>0</v>
      </c>
      <c r="G61" s="204">
        <v>0</v>
      </c>
      <c r="H61" s="204">
        <v>0</v>
      </c>
      <c r="I61" s="204">
        <v>0</v>
      </c>
      <c r="J61" s="204">
        <v>0</v>
      </c>
      <c r="K61" s="204">
        <v>0</v>
      </c>
      <c r="L61" s="204">
        <v>0</v>
      </c>
      <c r="M61" s="204">
        <v>0</v>
      </c>
      <c r="N61" s="204">
        <v>0</v>
      </c>
      <c r="O61" s="204">
        <v>0</v>
      </c>
      <c r="P61" s="204">
        <v>0</v>
      </c>
      <c r="Q61" s="204">
        <v>0</v>
      </c>
      <c r="R61" s="204">
        <v>0</v>
      </c>
      <c r="S61" s="239">
        <v>0</v>
      </c>
      <c r="T61" s="319" t="e">
        <v>#DIV/0!</v>
      </c>
      <c r="U61" s="239">
        <v>0</v>
      </c>
      <c r="V61" s="239">
        <v>0</v>
      </c>
      <c r="W61" s="239">
        <v>0</v>
      </c>
      <c r="X61" s="239">
        <v>0</v>
      </c>
      <c r="Y61" s="239">
        <v>0</v>
      </c>
      <c r="Z61" s="239">
        <v>0</v>
      </c>
    </row>
    <row r="62" spans="1:26" x14ac:dyDescent="0.3">
      <c r="A62" s="318" t="s">
        <v>477</v>
      </c>
      <c r="B62" s="204">
        <v>0</v>
      </c>
      <c r="C62" s="204">
        <v>0</v>
      </c>
      <c r="D62" s="204">
        <v>0</v>
      </c>
      <c r="E62" s="204">
        <v>0</v>
      </c>
      <c r="F62" s="204">
        <v>0</v>
      </c>
      <c r="G62" s="204">
        <v>0</v>
      </c>
      <c r="H62" s="204">
        <v>0</v>
      </c>
      <c r="I62" s="204">
        <v>0</v>
      </c>
      <c r="J62" s="204">
        <v>0</v>
      </c>
      <c r="K62" s="204">
        <v>0</v>
      </c>
      <c r="L62" s="204">
        <v>0</v>
      </c>
      <c r="M62" s="204">
        <v>0</v>
      </c>
      <c r="N62" s="204">
        <v>0</v>
      </c>
      <c r="O62" s="204">
        <v>0</v>
      </c>
      <c r="P62" s="204">
        <v>0</v>
      </c>
      <c r="Q62" s="204">
        <v>0</v>
      </c>
      <c r="R62" s="204">
        <v>0</v>
      </c>
      <c r="S62" s="239">
        <v>0</v>
      </c>
      <c r="T62" s="319" t="e">
        <v>#DIV/0!</v>
      </c>
      <c r="U62" s="239">
        <v>0</v>
      </c>
      <c r="V62" s="239">
        <v>0</v>
      </c>
      <c r="W62" s="239">
        <v>0</v>
      </c>
      <c r="X62" s="239">
        <v>0</v>
      </c>
      <c r="Y62" s="239">
        <v>0</v>
      </c>
      <c r="Z62" s="239">
        <v>0</v>
      </c>
    </row>
    <row r="63" spans="1:26" x14ac:dyDescent="0.3">
      <c r="A63" s="318" t="s">
        <v>478</v>
      </c>
      <c r="B63" s="204">
        <v>0</v>
      </c>
      <c r="C63" s="204">
        <v>0</v>
      </c>
      <c r="D63" s="204">
        <v>0</v>
      </c>
      <c r="E63" s="204">
        <v>0</v>
      </c>
      <c r="F63" s="204">
        <v>0</v>
      </c>
      <c r="G63" s="204">
        <v>0</v>
      </c>
      <c r="H63" s="204">
        <v>0</v>
      </c>
      <c r="I63" s="204">
        <v>0</v>
      </c>
      <c r="J63" s="204">
        <v>0</v>
      </c>
      <c r="K63" s="204">
        <v>0</v>
      </c>
      <c r="L63" s="204">
        <v>0</v>
      </c>
      <c r="M63" s="204">
        <v>0</v>
      </c>
      <c r="N63" s="204">
        <v>0</v>
      </c>
      <c r="O63" s="204">
        <v>0</v>
      </c>
      <c r="P63" s="204">
        <v>0</v>
      </c>
      <c r="Q63" s="204">
        <v>0</v>
      </c>
      <c r="R63" s="204">
        <v>0</v>
      </c>
      <c r="S63" s="239">
        <v>0</v>
      </c>
      <c r="T63" s="319" t="e">
        <v>#DIV/0!</v>
      </c>
      <c r="U63" s="239">
        <v>0</v>
      </c>
      <c r="V63" s="239">
        <v>0</v>
      </c>
      <c r="W63" s="239">
        <v>0</v>
      </c>
      <c r="X63" s="239">
        <v>0</v>
      </c>
      <c r="Y63" s="239">
        <v>0</v>
      </c>
      <c r="Z63" s="239">
        <v>0</v>
      </c>
    </row>
    <row r="64" spans="1:26" x14ac:dyDescent="0.3">
      <c r="A64" s="318" t="s">
        <v>479</v>
      </c>
      <c r="B64" s="204">
        <v>0</v>
      </c>
      <c r="C64" s="204">
        <v>0</v>
      </c>
      <c r="D64" s="204">
        <v>0</v>
      </c>
      <c r="E64" s="204">
        <v>0</v>
      </c>
      <c r="F64" s="204">
        <v>0</v>
      </c>
      <c r="G64" s="204">
        <v>0</v>
      </c>
      <c r="H64" s="204">
        <v>0</v>
      </c>
      <c r="I64" s="204">
        <v>0</v>
      </c>
      <c r="J64" s="204">
        <v>0</v>
      </c>
      <c r="K64" s="204">
        <v>0</v>
      </c>
      <c r="L64" s="204">
        <v>0</v>
      </c>
      <c r="M64" s="204">
        <v>0</v>
      </c>
      <c r="N64" s="204">
        <v>0</v>
      </c>
      <c r="O64" s="204">
        <v>0</v>
      </c>
      <c r="P64" s="204">
        <v>0</v>
      </c>
      <c r="Q64" s="204">
        <v>0</v>
      </c>
      <c r="R64" s="204">
        <v>0</v>
      </c>
      <c r="S64" s="239">
        <v>0</v>
      </c>
      <c r="T64" s="319" t="e">
        <v>#DIV/0!</v>
      </c>
      <c r="U64" s="239">
        <v>0</v>
      </c>
      <c r="V64" s="239">
        <v>0</v>
      </c>
      <c r="W64" s="239">
        <v>0</v>
      </c>
      <c r="X64" s="239">
        <v>0</v>
      </c>
      <c r="Y64" s="239">
        <v>0</v>
      </c>
      <c r="Z64" s="239">
        <v>0</v>
      </c>
    </row>
    <row r="65" spans="1:26" x14ac:dyDescent="0.3">
      <c r="A65" s="314" t="s">
        <v>480</v>
      </c>
      <c r="B65" s="315">
        <v>0</v>
      </c>
      <c r="C65" s="315">
        <v>0</v>
      </c>
      <c r="D65" s="315">
        <v>0</v>
      </c>
      <c r="E65" s="315">
        <v>0</v>
      </c>
      <c r="F65" s="315">
        <v>0</v>
      </c>
      <c r="G65" s="315">
        <v>0</v>
      </c>
      <c r="H65" s="315">
        <v>0</v>
      </c>
      <c r="I65" s="315">
        <v>0</v>
      </c>
      <c r="J65" s="315">
        <v>0</v>
      </c>
      <c r="K65" s="315">
        <v>0</v>
      </c>
      <c r="L65" s="315">
        <v>0</v>
      </c>
      <c r="M65" s="315">
        <v>0</v>
      </c>
      <c r="N65" s="315">
        <v>0</v>
      </c>
      <c r="O65" s="315">
        <v>0</v>
      </c>
      <c r="P65" s="315">
        <v>0</v>
      </c>
      <c r="Q65" s="315">
        <v>0</v>
      </c>
      <c r="R65" s="315">
        <v>0</v>
      </c>
      <c r="S65" s="316">
        <v>0</v>
      </c>
      <c r="T65" s="317" t="e">
        <v>#DIV/0!</v>
      </c>
      <c r="U65" s="316">
        <v>0</v>
      </c>
      <c r="V65" s="316">
        <v>0</v>
      </c>
      <c r="W65" s="316">
        <v>0</v>
      </c>
      <c r="X65" s="316">
        <v>0</v>
      </c>
      <c r="Y65" s="316">
        <v>0</v>
      </c>
      <c r="Z65" s="316">
        <v>0</v>
      </c>
    </row>
    <row r="66" spans="1:26" x14ac:dyDescent="0.3">
      <c r="A66" s="318" t="s">
        <v>481</v>
      </c>
      <c r="B66" s="204">
        <v>0</v>
      </c>
      <c r="C66" s="204">
        <v>0</v>
      </c>
      <c r="D66" s="204">
        <v>0</v>
      </c>
      <c r="E66" s="204">
        <v>0</v>
      </c>
      <c r="F66" s="204">
        <v>0</v>
      </c>
      <c r="G66" s="204">
        <v>0</v>
      </c>
      <c r="H66" s="204">
        <v>0</v>
      </c>
      <c r="I66" s="204">
        <v>0</v>
      </c>
      <c r="J66" s="204">
        <v>0</v>
      </c>
      <c r="K66" s="204">
        <v>0</v>
      </c>
      <c r="L66" s="204">
        <v>0</v>
      </c>
      <c r="M66" s="204">
        <v>0</v>
      </c>
      <c r="N66" s="204">
        <v>0</v>
      </c>
      <c r="O66" s="204">
        <v>0</v>
      </c>
      <c r="P66" s="204">
        <v>0</v>
      </c>
      <c r="Q66" s="204">
        <v>0</v>
      </c>
      <c r="R66" s="204">
        <v>0</v>
      </c>
      <c r="S66" s="239">
        <v>0</v>
      </c>
      <c r="T66" s="319" t="e">
        <v>#DIV/0!</v>
      </c>
      <c r="U66" s="239">
        <v>0</v>
      </c>
      <c r="V66" s="239">
        <v>0</v>
      </c>
      <c r="W66" s="239">
        <v>0</v>
      </c>
      <c r="X66" s="239">
        <v>0</v>
      </c>
      <c r="Y66" s="239">
        <v>0</v>
      </c>
      <c r="Z66" s="239">
        <v>0</v>
      </c>
    </row>
    <row r="67" spans="1:26" x14ac:dyDescent="0.3">
      <c r="A67" s="318" t="s">
        <v>482</v>
      </c>
      <c r="B67" s="204">
        <v>0</v>
      </c>
      <c r="C67" s="204">
        <v>0</v>
      </c>
      <c r="D67" s="204">
        <v>0</v>
      </c>
      <c r="E67" s="204">
        <v>0</v>
      </c>
      <c r="F67" s="204">
        <v>0</v>
      </c>
      <c r="G67" s="204">
        <v>0</v>
      </c>
      <c r="H67" s="204">
        <v>0</v>
      </c>
      <c r="I67" s="204">
        <v>0</v>
      </c>
      <c r="J67" s="204">
        <v>0</v>
      </c>
      <c r="K67" s="204">
        <v>0</v>
      </c>
      <c r="L67" s="204">
        <v>0</v>
      </c>
      <c r="M67" s="204">
        <v>0</v>
      </c>
      <c r="N67" s="204">
        <v>0</v>
      </c>
      <c r="O67" s="204">
        <v>0</v>
      </c>
      <c r="P67" s="204">
        <v>0</v>
      </c>
      <c r="Q67" s="204">
        <v>0</v>
      </c>
      <c r="R67" s="204">
        <v>0</v>
      </c>
      <c r="S67" s="239">
        <v>0</v>
      </c>
      <c r="T67" s="319" t="e">
        <v>#DIV/0!</v>
      </c>
      <c r="U67" s="239">
        <v>0</v>
      </c>
      <c r="V67" s="239">
        <v>0</v>
      </c>
      <c r="W67" s="239">
        <v>0</v>
      </c>
      <c r="X67" s="239">
        <v>0</v>
      </c>
      <c r="Y67" s="239">
        <v>0</v>
      </c>
      <c r="Z67" s="239">
        <v>0</v>
      </c>
    </row>
    <row r="68" spans="1:26" x14ac:dyDescent="0.3">
      <c r="A68" s="318" t="s">
        <v>483</v>
      </c>
      <c r="B68" s="204">
        <v>0</v>
      </c>
      <c r="C68" s="204">
        <v>0</v>
      </c>
      <c r="D68" s="204">
        <v>0</v>
      </c>
      <c r="E68" s="204">
        <v>0</v>
      </c>
      <c r="F68" s="204">
        <v>0</v>
      </c>
      <c r="G68" s="204">
        <v>0</v>
      </c>
      <c r="H68" s="204">
        <v>0</v>
      </c>
      <c r="I68" s="204">
        <v>0</v>
      </c>
      <c r="J68" s="204">
        <v>0</v>
      </c>
      <c r="K68" s="204">
        <v>0</v>
      </c>
      <c r="L68" s="204">
        <v>0</v>
      </c>
      <c r="M68" s="204">
        <v>0</v>
      </c>
      <c r="N68" s="204">
        <v>0</v>
      </c>
      <c r="O68" s="204">
        <v>0</v>
      </c>
      <c r="P68" s="204">
        <v>0</v>
      </c>
      <c r="Q68" s="204">
        <v>0</v>
      </c>
      <c r="R68" s="204">
        <v>0</v>
      </c>
      <c r="S68" s="239">
        <v>0</v>
      </c>
      <c r="T68" s="319" t="e">
        <v>#DIV/0!</v>
      </c>
      <c r="U68" s="239">
        <v>0</v>
      </c>
      <c r="V68" s="239">
        <v>0</v>
      </c>
      <c r="W68" s="239">
        <v>0</v>
      </c>
      <c r="X68" s="239">
        <v>0</v>
      </c>
      <c r="Y68" s="239">
        <v>0</v>
      </c>
      <c r="Z68" s="239">
        <v>0</v>
      </c>
    </row>
    <row r="69" spans="1:26" x14ac:dyDescent="0.3">
      <c r="A69" s="318" t="s">
        <v>484</v>
      </c>
      <c r="B69" s="204">
        <v>0</v>
      </c>
      <c r="C69" s="204">
        <v>0</v>
      </c>
      <c r="D69" s="204">
        <v>0</v>
      </c>
      <c r="E69" s="204">
        <v>0</v>
      </c>
      <c r="F69" s="204">
        <v>0</v>
      </c>
      <c r="G69" s="204">
        <v>0</v>
      </c>
      <c r="H69" s="204">
        <v>0</v>
      </c>
      <c r="I69" s="204">
        <v>0</v>
      </c>
      <c r="J69" s="204">
        <v>0</v>
      </c>
      <c r="K69" s="204">
        <v>0</v>
      </c>
      <c r="L69" s="204">
        <v>0</v>
      </c>
      <c r="M69" s="204">
        <v>0</v>
      </c>
      <c r="N69" s="204">
        <v>0</v>
      </c>
      <c r="O69" s="204">
        <v>0</v>
      </c>
      <c r="P69" s="204">
        <v>0</v>
      </c>
      <c r="Q69" s="204">
        <v>0</v>
      </c>
      <c r="R69" s="204">
        <v>0</v>
      </c>
      <c r="S69" s="239">
        <v>0</v>
      </c>
      <c r="T69" s="319" t="e">
        <v>#DIV/0!</v>
      </c>
      <c r="U69" s="239">
        <v>0</v>
      </c>
      <c r="V69" s="239">
        <v>0</v>
      </c>
      <c r="W69" s="239">
        <v>0</v>
      </c>
      <c r="X69" s="239">
        <v>0</v>
      </c>
      <c r="Y69" s="239">
        <v>0</v>
      </c>
      <c r="Z69" s="239">
        <v>0</v>
      </c>
    </row>
    <row r="70" spans="1:26" x14ac:dyDescent="0.3">
      <c r="A70" s="318" t="s">
        <v>485</v>
      </c>
      <c r="B70" s="204">
        <v>0</v>
      </c>
      <c r="C70" s="204">
        <v>0</v>
      </c>
      <c r="D70" s="204">
        <v>0</v>
      </c>
      <c r="E70" s="204">
        <v>0</v>
      </c>
      <c r="F70" s="204">
        <v>0</v>
      </c>
      <c r="G70" s="204">
        <v>0</v>
      </c>
      <c r="H70" s="204">
        <v>0</v>
      </c>
      <c r="I70" s="204">
        <v>0</v>
      </c>
      <c r="J70" s="204">
        <v>0</v>
      </c>
      <c r="K70" s="204">
        <v>0</v>
      </c>
      <c r="L70" s="204">
        <v>0</v>
      </c>
      <c r="M70" s="204">
        <v>0</v>
      </c>
      <c r="N70" s="204">
        <v>0</v>
      </c>
      <c r="O70" s="204">
        <v>0</v>
      </c>
      <c r="P70" s="204">
        <v>0</v>
      </c>
      <c r="Q70" s="204">
        <v>0</v>
      </c>
      <c r="R70" s="204">
        <v>0</v>
      </c>
      <c r="S70" s="239">
        <v>0</v>
      </c>
      <c r="T70" s="319" t="e">
        <v>#DIV/0!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</row>
    <row r="71" spans="1:26" x14ac:dyDescent="0.3">
      <c r="A71" s="318" t="s">
        <v>486</v>
      </c>
      <c r="B71" s="204">
        <v>0</v>
      </c>
      <c r="C71" s="204">
        <v>0</v>
      </c>
      <c r="D71" s="204">
        <v>0</v>
      </c>
      <c r="E71" s="204">
        <v>0</v>
      </c>
      <c r="F71" s="204">
        <v>0</v>
      </c>
      <c r="G71" s="204">
        <v>0</v>
      </c>
      <c r="H71" s="204">
        <v>0</v>
      </c>
      <c r="I71" s="204">
        <v>0</v>
      </c>
      <c r="J71" s="204">
        <v>0</v>
      </c>
      <c r="K71" s="204">
        <v>0</v>
      </c>
      <c r="L71" s="204">
        <v>0</v>
      </c>
      <c r="M71" s="204">
        <v>0</v>
      </c>
      <c r="N71" s="204">
        <v>0</v>
      </c>
      <c r="O71" s="204">
        <v>0</v>
      </c>
      <c r="P71" s="204">
        <v>0</v>
      </c>
      <c r="Q71" s="204">
        <v>0</v>
      </c>
      <c r="R71" s="204">
        <v>0</v>
      </c>
      <c r="S71" s="239">
        <v>0</v>
      </c>
      <c r="T71" s="319" t="e">
        <v>#DIV/0!</v>
      </c>
      <c r="U71" s="239">
        <v>0</v>
      </c>
      <c r="V71" s="239">
        <v>0</v>
      </c>
      <c r="W71" s="239">
        <v>0</v>
      </c>
      <c r="X71" s="239">
        <v>0</v>
      </c>
      <c r="Y71" s="239">
        <v>0</v>
      </c>
      <c r="Z71" s="239">
        <v>0</v>
      </c>
    </row>
    <row r="72" spans="1:26" x14ac:dyDescent="0.3">
      <c r="A72" s="314" t="s">
        <v>487</v>
      </c>
      <c r="B72" s="315">
        <v>0</v>
      </c>
      <c r="C72" s="315">
        <v>0</v>
      </c>
      <c r="D72" s="315">
        <v>0</v>
      </c>
      <c r="E72" s="315">
        <v>0</v>
      </c>
      <c r="F72" s="315">
        <v>0</v>
      </c>
      <c r="G72" s="315">
        <v>0</v>
      </c>
      <c r="H72" s="315">
        <v>0</v>
      </c>
      <c r="I72" s="315">
        <v>0</v>
      </c>
      <c r="J72" s="315">
        <v>0</v>
      </c>
      <c r="K72" s="315">
        <v>0</v>
      </c>
      <c r="L72" s="315">
        <v>0</v>
      </c>
      <c r="M72" s="315">
        <v>0</v>
      </c>
      <c r="N72" s="315">
        <v>0</v>
      </c>
      <c r="O72" s="315">
        <v>0</v>
      </c>
      <c r="P72" s="315">
        <v>0</v>
      </c>
      <c r="Q72" s="315">
        <v>0</v>
      </c>
      <c r="R72" s="315">
        <v>0</v>
      </c>
      <c r="S72" s="316">
        <v>0</v>
      </c>
      <c r="T72" s="317" t="e">
        <v>#DIV/0!</v>
      </c>
      <c r="U72" s="316">
        <v>0</v>
      </c>
      <c r="V72" s="316">
        <v>0</v>
      </c>
      <c r="W72" s="316">
        <v>0</v>
      </c>
      <c r="X72" s="316">
        <v>0</v>
      </c>
      <c r="Y72" s="316">
        <v>0</v>
      </c>
      <c r="Z72" s="316">
        <v>0</v>
      </c>
    </row>
    <row r="73" spans="1:26" x14ac:dyDescent="0.3">
      <c r="A73" s="318" t="s">
        <v>488</v>
      </c>
      <c r="B73" s="204">
        <v>0</v>
      </c>
      <c r="C73" s="204">
        <v>0</v>
      </c>
      <c r="D73" s="204">
        <v>0</v>
      </c>
      <c r="E73" s="204">
        <v>0</v>
      </c>
      <c r="F73" s="204">
        <v>0</v>
      </c>
      <c r="G73" s="204">
        <v>0</v>
      </c>
      <c r="H73" s="204">
        <v>0</v>
      </c>
      <c r="I73" s="204">
        <v>0</v>
      </c>
      <c r="J73" s="204">
        <v>0</v>
      </c>
      <c r="K73" s="204">
        <v>0</v>
      </c>
      <c r="L73" s="204">
        <v>0</v>
      </c>
      <c r="M73" s="204">
        <v>0</v>
      </c>
      <c r="N73" s="204">
        <v>0</v>
      </c>
      <c r="O73" s="204">
        <v>0</v>
      </c>
      <c r="P73" s="204">
        <v>0</v>
      </c>
      <c r="Q73" s="204">
        <v>0</v>
      </c>
      <c r="R73" s="204">
        <v>0</v>
      </c>
      <c r="S73" s="239">
        <v>0</v>
      </c>
      <c r="T73" s="319" t="e">
        <v>#DIV/0!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</row>
    <row r="74" spans="1:26" x14ac:dyDescent="0.3">
      <c r="A74" s="318" t="s">
        <v>489</v>
      </c>
      <c r="B74" s="204">
        <v>0</v>
      </c>
      <c r="C74" s="204">
        <v>0</v>
      </c>
      <c r="D74" s="204">
        <v>0</v>
      </c>
      <c r="E74" s="204">
        <v>0</v>
      </c>
      <c r="F74" s="204">
        <v>0</v>
      </c>
      <c r="G74" s="204">
        <v>0</v>
      </c>
      <c r="H74" s="204">
        <v>0</v>
      </c>
      <c r="I74" s="204">
        <v>0</v>
      </c>
      <c r="J74" s="204">
        <v>0</v>
      </c>
      <c r="K74" s="204">
        <v>0</v>
      </c>
      <c r="L74" s="204">
        <v>0</v>
      </c>
      <c r="M74" s="204">
        <v>0</v>
      </c>
      <c r="N74" s="204">
        <v>0</v>
      </c>
      <c r="O74" s="204">
        <v>0</v>
      </c>
      <c r="P74" s="204">
        <v>0</v>
      </c>
      <c r="Q74" s="204">
        <v>0</v>
      </c>
      <c r="R74" s="204">
        <v>0</v>
      </c>
      <c r="S74" s="239">
        <v>0</v>
      </c>
      <c r="T74" s="319" t="e">
        <v>#DIV/0!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</row>
    <row r="75" spans="1:26" s="321" customFormat="1" x14ac:dyDescent="0.3">
      <c r="A75" s="314" t="s">
        <v>490</v>
      </c>
      <c r="B75" s="320">
        <v>0</v>
      </c>
      <c r="C75" s="320">
        <v>0</v>
      </c>
      <c r="D75" s="320">
        <v>0</v>
      </c>
      <c r="E75" s="320">
        <v>0</v>
      </c>
      <c r="F75" s="320">
        <v>0</v>
      </c>
      <c r="G75" s="320">
        <v>0</v>
      </c>
      <c r="H75" s="320">
        <v>0</v>
      </c>
      <c r="I75" s="320">
        <v>0</v>
      </c>
      <c r="J75" s="320">
        <v>0</v>
      </c>
      <c r="K75" s="320">
        <v>0</v>
      </c>
      <c r="L75" s="320">
        <v>0</v>
      </c>
      <c r="M75" s="320">
        <v>0</v>
      </c>
      <c r="N75" s="320">
        <v>0</v>
      </c>
      <c r="O75" s="320">
        <v>0</v>
      </c>
      <c r="P75" s="320">
        <v>0</v>
      </c>
      <c r="Q75" s="320">
        <v>0</v>
      </c>
      <c r="R75" s="320">
        <v>0</v>
      </c>
      <c r="S75" s="316">
        <v>0</v>
      </c>
      <c r="T75" s="317" t="e">
        <v>#DIV/0!</v>
      </c>
      <c r="U75" s="316">
        <v>0</v>
      </c>
      <c r="V75" s="316">
        <v>0</v>
      </c>
      <c r="W75" s="316">
        <v>0</v>
      </c>
      <c r="X75" s="316">
        <v>0</v>
      </c>
      <c r="Y75" s="316">
        <v>0</v>
      </c>
      <c r="Z75" s="316">
        <v>0</v>
      </c>
    </row>
    <row r="76" spans="1:26" s="321" customFormat="1" x14ac:dyDescent="0.3">
      <c r="A76" s="314" t="s">
        <v>491</v>
      </c>
      <c r="B76" s="320">
        <v>0</v>
      </c>
      <c r="C76" s="320">
        <v>0</v>
      </c>
      <c r="D76" s="320">
        <v>0</v>
      </c>
      <c r="E76" s="320">
        <v>0</v>
      </c>
      <c r="F76" s="320">
        <v>0</v>
      </c>
      <c r="G76" s="320">
        <v>0</v>
      </c>
      <c r="H76" s="320">
        <v>0</v>
      </c>
      <c r="I76" s="320">
        <v>0</v>
      </c>
      <c r="J76" s="320">
        <v>0</v>
      </c>
      <c r="K76" s="320">
        <v>0</v>
      </c>
      <c r="L76" s="320">
        <v>0</v>
      </c>
      <c r="M76" s="320">
        <v>0</v>
      </c>
      <c r="N76" s="320">
        <v>0</v>
      </c>
      <c r="O76" s="320">
        <v>0</v>
      </c>
      <c r="P76" s="320">
        <v>0</v>
      </c>
      <c r="Q76" s="320">
        <v>0</v>
      </c>
      <c r="R76" s="320">
        <v>0</v>
      </c>
      <c r="S76" s="316">
        <v>0</v>
      </c>
      <c r="T76" s="317" t="e">
        <v>#DIV/0!</v>
      </c>
      <c r="U76" s="316">
        <v>0</v>
      </c>
      <c r="V76" s="316">
        <v>0</v>
      </c>
      <c r="W76" s="316">
        <v>0</v>
      </c>
      <c r="X76" s="316">
        <v>0</v>
      </c>
      <c r="Y76" s="316">
        <v>0</v>
      </c>
      <c r="Z76" s="316">
        <v>0</v>
      </c>
    </row>
    <row r="77" spans="1:26" s="321" customFormat="1" x14ac:dyDescent="0.3">
      <c r="A77" s="314" t="s">
        <v>492</v>
      </c>
      <c r="B77" s="320">
        <v>0</v>
      </c>
      <c r="C77" s="320">
        <v>0</v>
      </c>
      <c r="D77" s="320">
        <v>0</v>
      </c>
      <c r="E77" s="320">
        <v>0</v>
      </c>
      <c r="F77" s="320">
        <v>0</v>
      </c>
      <c r="G77" s="320">
        <v>0</v>
      </c>
      <c r="H77" s="320">
        <v>0</v>
      </c>
      <c r="I77" s="320">
        <v>0</v>
      </c>
      <c r="J77" s="320">
        <v>0</v>
      </c>
      <c r="K77" s="320">
        <v>0</v>
      </c>
      <c r="L77" s="320">
        <v>0</v>
      </c>
      <c r="M77" s="320">
        <v>0</v>
      </c>
      <c r="N77" s="320">
        <v>0</v>
      </c>
      <c r="O77" s="320">
        <v>0</v>
      </c>
      <c r="P77" s="320">
        <v>0</v>
      </c>
      <c r="Q77" s="320">
        <v>0</v>
      </c>
      <c r="R77" s="320">
        <v>0</v>
      </c>
      <c r="S77" s="316">
        <v>0</v>
      </c>
      <c r="T77" s="317" t="e">
        <v>#DIV/0!</v>
      </c>
      <c r="U77" s="316">
        <v>0</v>
      </c>
      <c r="V77" s="316">
        <v>0</v>
      </c>
      <c r="W77" s="316">
        <v>0</v>
      </c>
      <c r="X77" s="316">
        <v>0</v>
      </c>
      <c r="Y77" s="316">
        <v>0</v>
      </c>
      <c r="Z77" s="316">
        <v>0</v>
      </c>
    </row>
    <row r="78" spans="1:26" x14ac:dyDescent="0.3">
      <c r="A78" s="314" t="s">
        <v>493</v>
      </c>
      <c r="B78" s="315">
        <v>0</v>
      </c>
      <c r="C78" s="315">
        <v>0</v>
      </c>
      <c r="D78" s="315">
        <v>0</v>
      </c>
      <c r="E78" s="315">
        <v>0</v>
      </c>
      <c r="F78" s="315">
        <v>0</v>
      </c>
      <c r="G78" s="315">
        <v>0</v>
      </c>
      <c r="H78" s="315">
        <v>0</v>
      </c>
      <c r="I78" s="315">
        <v>0</v>
      </c>
      <c r="J78" s="315">
        <v>0</v>
      </c>
      <c r="K78" s="315">
        <v>0</v>
      </c>
      <c r="L78" s="315">
        <v>0</v>
      </c>
      <c r="M78" s="315">
        <v>0</v>
      </c>
      <c r="N78" s="315">
        <v>0</v>
      </c>
      <c r="O78" s="315">
        <v>0</v>
      </c>
      <c r="P78" s="315">
        <v>0</v>
      </c>
      <c r="Q78" s="315">
        <v>0</v>
      </c>
      <c r="R78" s="315">
        <v>0</v>
      </c>
      <c r="S78" s="316">
        <v>0</v>
      </c>
      <c r="T78" s="317" t="e">
        <v>#DIV/0!</v>
      </c>
      <c r="U78" s="316">
        <v>0</v>
      </c>
      <c r="V78" s="316">
        <v>0</v>
      </c>
      <c r="W78" s="316">
        <v>0</v>
      </c>
      <c r="X78" s="316">
        <v>0</v>
      </c>
      <c r="Y78" s="316">
        <v>0</v>
      </c>
      <c r="Z78" s="316">
        <v>0</v>
      </c>
    </row>
    <row r="79" spans="1:26" x14ac:dyDescent="0.3">
      <c r="A79" s="318" t="s">
        <v>494</v>
      </c>
      <c r="B79" s="204">
        <v>0</v>
      </c>
      <c r="C79" s="204">
        <v>0</v>
      </c>
      <c r="D79" s="204">
        <v>0</v>
      </c>
      <c r="E79" s="204">
        <v>0</v>
      </c>
      <c r="F79" s="204">
        <v>0</v>
      </c>
      <c r="G79" s="204">
        <v>0</v>
      </c>
      <c r="H79" s="204">
        <v>0</v>
      </c>
      <c r="I79" s="204">
        <v>0</v>
      </c>
      <c r="J79" s="204">
        <v>0</v>
      </c>
      <c r="K79" s="204">
        <v>0</v>
      </c>
      <c r="L79" s="204">
        <v>0</v>
      </c>
      <c r="M79" s="204">
        <v>0</v>
      </c>
      <c r="N79" s="204">
        <v>0</v>
      </c>
      <c r="O79" s="204">
        <v>0</v>
      </c>
      <c r="P79" s="204">
        <v>0</v>
      </c>
      <c r="Q79" s="204">
        <v>0</v>
      </c>
      <c r="R79" s="204">
        <v>0</v>
      </c>
      <c r="S79" s="239">
        <v>0</v>
      </c>
      <c r="T79" s="319" t="e">
        <v>#DIV/0!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</row>
    <row r="80" spans="1:26" x14ac:dyDescent="0.3">
      <c r="A80" s="318" t="s">
        <v>495</v>
      </c>
      <c r="B80" s="204">
        <v>0</v>
      </c>
      <c r="C80" s="204">
        <v>0</v>
      </c>
      <c r="D80" s="204">
        <v>0</v>
      </c>
      <c r="E80" s="204">
        <v>0</v>
      </c>
      <c r="F80" s="204">
        <v>0</v>
      </c>
      <c r="G80" s="204">
        <v>0</v>
      </c>
      <c r="H80" s="204">
        <v>0</v>
      </c>
      <c r="I80" s="204">
        <v>0</v>
      </c>
      <c r="J80" s="204">
        <v>0</v>
      </c>
      <c r="K80" s="204">
        <v>0</v>
      </c>
      <c r="L80" s="204">
        <v>0</v>
      </c>
      <c r="M80" s="204">
        <v>0</v>
      </c>
      <c r="N80" s="204">
        <v>0</v>
      </c>
      <c r="O80" s="204">
        <v>0</v>
      </c>
      <c r="P80" s="204">
        <v>0</v>
      </c>
      <c r="Q80" s="204">
        <v>0</v>
      </c>
      <c r="R80" s="204">
        <v>0</v>
      </c>
      <c r="S80" s="239">
        <v>0</v>
      </c>
      <c r="T80" s="319" t="e">
        <v>#DIV/0!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</row>
    <row r="81" spans="1:26" x14ac:dyDescent="0.3">
      <c r="A81" s="314" t="s">
        <v>496</v>
      </c>
      <c r="B81" s="315">
        <v>0</v>
      </c>
      <c r="C81" s="315">
        <v>0</v>
      </c>
      <c r="D81" s="315">
        <v>0</v>
      </c>
      <c r="E81" s="315">
        <v>0</v>
      </c>
      <c r="F81" s="315">
        <v>0</v>
      </c>
      <c r="G81" s="315">
        <v>0</v>
      </c>
      <c r="H81" s="315">
        <v>0</v>
      </c>
      <c r="I81" s="315">
        <v>0</v>
      </c>
      <c r="J81" s="315">
        <v>0</v>
      </c>
      <c r="K81" s="315">
        <v>0</v>
      </c>
      <c r="L81" s="315">
        <v>0</v>
      </c>
      <c r="M81" s="315">
        <v>0</v>
      </c>
      <c r="N81" s="315">
        <v>0</v>
      </c>
      <c r="O81" s="315">
        <v>0</v>
      </c>
      <c r="P81" s="315">
        <v>0</v>
      </c>
      <c r="Q81" s="315">
        <v>0</v>
      </c>
      <c r="R81" s="315">
        <v>0</v>
      </c>
      <c r="S81" s="316">
        <v>0</v>
      </c>
      <c r="T81" s="317" t="e">
        <v>#DIV/0!</v>
      </c>
      <c r="U81" s="316">
        <v>0</v>
      </c>
      <c r="V81" s="316">
        <v>0</v>
      </c>
      <c r="W81" s="316">
        <v>0</v>
      </c>
      <c r="X81" s="316">
        <v>0</v>
      </c>
      <c r="Y81" s="316">
        <v>0</v>
      </c>
      <c r="Z81" s="316">
        <v>0</v>
      </c>
    </row>
    <row r="82" spans="1:26" x14ac:dyDescent="0.3">
      <c r="A82" s="322" t="s">
        <v>497</v>
      </c>
      <c r="B82" s="204">
        <v>0</v>
      </c>
      <c r="C82" s="204">
        <v>0</v>
      </c>
      <c r="D82" s="204">
        <v>0</v>
      </c>
      <c r="E82" s="204">
        <v>0</v>
      </c>
      <c r="F82" s="204">
        <v>0</v>
      </c>
      <c r="G82" s="204">
        <v>0</v>
      </c>
      <c r="H82" s="204">
        <v>0</v>
      </c>
      <c r="I82" s="204">
        <v>0</v>
      </c>
      <c r="J82" s="204">
        <v>0</v>
      </c>
      <c r="K82" s="204">
        <v>0</v>
      </c>
      <c r="L82" s="204">
        <v>0</v>
      </c>
      <c r="M82" s="204">
        <v>0</v>
      </c>
      <c r="N82" s="204">
        <v>0</v>
      </c>
      <c r="O82" s="204">
        <v>0</v>
      </c>
      <c r="P82" s="204">
        <v>0</v>
      </c>
      <c r="Q82" s="204">
        <v>0</v>
      </c>
      <c r="R82" s="204">
        <v>0</v>
      </c>
      <c r="S82" s="239">
        <v>0</v>
      </c>
      <c r="T82" s="319" t="e">
        <v>#DIV/0!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</row>
    <row r="83" spans="1:26" x14ac:dyDescent="0.3">
      <c r="A83" s="322" t="s">
        <v>498</v>
      </c>
      <c r="B83" s="204">
        <v>0</v>
      </c>
      <c r="C83" s="204">
        <v>0</v>
      </c>
      <c r="D83" s="204">
        <v>0</v>
      </c>
      <c r="E83" s="204">
        <v>0</v>
      </c>
      <c r="F83" s="204">
        <v>0</v>
      </c>
      <c r="G83" s="204">
        <v>0</v>
      </c>
      <c r="H83" s="204">
        <v>0</v>
      </c>
      <c r="I83" s="204">
        <v>0</v>
      </c>
      <c r="J83" s="204">
        <v>0</v>
      </c>
      <c r="K83" s="204">
        <v>0</v>
      </c>
      <c r="L83" s="204">
        <v>0</v>
      </c>
      <c r="M83" s="204">
        <v>0</v>
      </c>
      <c r="N83" s="204">
        <v>0</v>
      </c>
      <c r="O83" s="204">
        <v>0</v>
      </c>
      <c r="P83" s="204">
        <v>0</v>
      </c>
      <c r="Q83" s="204">
        <v>0</v>
      </c>
      <c r="R83" s="204">
        <v>0</v>
      </c>
      <c r="S83" s="239">
        <v>0</v>
      </c>
      <c r="T83" s="319" t="e">
        <v>#DIV/0!</v>
      </c>
      <c r="U83" s="239">
        <v>0</v>
      </c>
      <c r="V83" s="239">
        <v>0</v>
      </c>
      <c r="W83" s="239">
        <v>0</v>
      </c>
      <c r="X83" s="239">
        <v>0</v>
      </c>
      <c r="Y83" s="239">
        <v>0</v>
      </c>
      <c r="Z83" s="239">
        <v>0</v>
      </c>
    </row>
    <row r="84" spans="1:26" x14ac:dyDescent="0.3">
      <c r="A84" s="322" t="s">
        <v>499</v>
      </c>
      <c r="B84" s="204">
        <v>0</v>
      </c>
      <c r="C84" s="204">
        <v>0</v>
      </c>
      <c r="D84" s="204">
        <v>0</v>
      </c>
      <c r="E84" s="204">
        <v>0</v>
      </c>
      <c r="F84" s="204">
        <v>0</v>
      </c>
      <c r="G84" s="204">
        <v>0</v>
      </c>
      <c r="H84" s="204">
        <v>0</v>
      </c>
      <c r="I84" s="204">
        <v>0</v>
      </c>
      <c r="J84" s="204">
        <v>0</v>
      </c>
      <c r="K84" s="204">
        <v>0</v>
      </c>
      <c r="L84" s="204">
        <v>0</v>
      </c>
      <c r="M84" s="204">
        <v>0</v>
      </c>
      <c r="N84" s="204">
        <v>0</v>
      </c>
      <c r="O84" s="204">
        <v>0</v>
      </c>
      <c r="P84" s="204">
        <v>0</v>
      </c>
      <c r="Q84" s="204">
        <v>0</v>
      </c>
      <c r="R84" s="204">
        <v>0</v>
      </c>
      <c r="S84" s="239">
        <v>0</v>
      </c>
      <c r="T84" s="319" t="e">
        <v>#DIV/0!</v>
      </c>
      <c r="U84" s="239">
        <v>0</v>
      </c>
      <c r="V84" s="239">
        <v>0</v>
      </c>
      <c r="W84" s="239">
        <v>0</v>
      </c>
      <c r="X84" s="239">
        <v>0</v>
      </c>
      <c r="Y84" s="239">
        <v>0</v>
      </c>
      <c r="Z84" s="239">
        <v>0</v>
      </c>
    </row>
    <row r="85" spans="1:26" x14ac:dyDescent="0.3">
      <c r="A85" s="322" t="s">
        <v>500</v>
      </c>
      <c r="B85" s="204">
        <v>0</v>
      </c>
      <c r="C85" s="204">
        <v>0</v>
      </c>
      <c r="D85" s="204">
        <v>0</v>
      </c>
      <c r="E85" s="204">
        <v>0</v>
      </c>
      <c r="F85" s="204">
        <v>0</v>
      </c>
      <c r="G85" s="204">
        <v>0</v>
      </c>
      <c r="H85" s="204">
        <v>0</v>
      </c>
      <c r="I85" s="204">
        <v>0</v>
      </c>
      <c r="J85" s="204">
        <v>0</v>
      </c>
      <c r="K85" s="204">
        <v>0</v>
      </c>
      <c r="L85" s="204">
        <v>0</v>
      </c>
      <c r="M85" s="204">
        <v>0</v>
      </c>
      <c r="N85" s="204">
        <v>0</v>
      </c>
      <c r="O85" s="204">
        <v>0</v>
      </c>
      <c r="P85" s="204">
        <v>0</v>
      </c>
      <c r="Q85" s="204">
        <v>0</v>
      </c>
      <c r="R85" s="204">
        <v>0</v>
      </c>
      <c r="S85" s="239">
        <v>0</v>
      </c>
      <c r="T85" s="319" t="e">
        <v>#DIV/0!</v>
      </c>
      <c r="U85" s="239">
        <v>0</v>
      </c>
      <c r="V85" s="239">
        <v>0</v>
      </c>
      <c r="W85" s="239">
        <v>0</v>
      </c>
      <c r="X85" s="239">
        <v>0</v>
      </c>
      <c r="Y85" s="239">
        <v>0</v>
      </c>
      <c r="Z85" s="239">
        <v>0</v>
      </c>
    </row>
    <row r="86" spans="1:26" x14ac:dyDescent="0.3">
      <c r="A86" s="322" t="s">
        <v>501</v>
      </c>
      <c r="B86" s="204">
        <v>0</v>
      </c>
      <c r="C86" s="204">
        <v>0</v>
      </c>
      <c r="D86" s="204">
        <v>0</v>
      </c>
      <c r="E86" s="204">
        <v>0</v>
      </c>
      <c r="F86" s="204">
        <v>0</v>
      </c>
      <c r="G86" s="204">
        <v>0</v>
      </c>
      <c r="H86" s="204">
        <v>0</v>
      </c>
      <c r="I86" s="204">
        <v>0</v>
      </c>
      <c r="J86" s="204">
        <v>0</v>
      </c>
      <c r="K86" s="204">
        <v>0</v>
      </c>
      <c r="L86" s="204">
        <v>0</v>
      </c>
      <c r="M86" s="204">
        <v>0</v>
      </c>
      <c r="N86" s="204">
        <v>0</v>
      </c>
      <c r="O86" s="204">
        <v>0</v>
      </c>
      <c r="P86" s="204">
        <v>0</v>
      </c>
      <c r="Q86" s="204">
        <v>0</v>
      </c>
      <c r="R86" s="204">
        <v>0</v>
      </c>
      <c r="S86" s="239">
        <v>0</v>
      </c>
      <c r="T86" s="319" t="e">
        <v>#DIV/0!</v>
      </c>
      <c r="U86" s="239">
        <v>0</v>
      </c>
      <c r="V86" s="239">
        <v>0</v>
      </c>
      <c r="W86" s="239">
        <v>0</v>
      </c>
      <c r="X86" s="239">
        <v>0</v>
      </c>
      <c r="Y86" s="239">
        <v>0</v>
      </c>
      <c r="Z86" s="239">
        <v>0</v>
      </c>
    </row>
    <row r="87" spans="1:26" x14ac:dyDescent="0.3">
      <c r="A87" s="322" t="s">
        <v>502</v>
      </c>
      <c r="B87" s="204">
        <v>0</v>
      </c>
      <c r="C87" s="204">
        <v>0</v>
      </c>
      <c r="D87" s="204">
        <v>0</v>
      </c>
      <c r="E87" s="204">
        <v>0</v>
      </c>
      <c r="F87" s="204">
        <v>0</v>
      </c>
      <c r="G87" s="204">
        <v>0</v>
      </c>
      <c r="H87" s="204">
        <v>0</v>
      </c>
      <c r="I87" s="204">
        <v>0</v>
      </c>
      <c r="J87" s="204">
        <v>0</v>
      </c>
      <c r="K87" s="204">
        <v>0</v>
      </c>
      <c r="L87" s="204">
        <v>0</v>
      </c>
      <c r="M87" s="204">
        <v>0</v>
      </c>
      <c r="N87" s="204">
        <v>0</v>
      </c>
      <c r="O87" s="204">
        <v>0</v>
      </c>
      <c r="P87" s="204">
        <v>0</v>
      </c>
      <c r="Q87" s="204">
        <v>0</v>
      </c>
      <c r="R87" s="204">
        <v>0</v>
      </c>
      <c r="S87" s="239">
        <v>0</v>
      </c>
      <c r="T87" s="319" t="e">
        <v>#DIV/0!</v>
      </c>
      <c r="U87" s="239">
        <v>0</v>
      </c>
      <c r="V87" s="239">
        <v>0</v>
      </c>
      <c r="W87" s="239">
        <v>0</v>
      </c>
      <c r="X87" s="239">
        <v>0</v>
      </c>
      <c r="Y87" s="239">
        <v>0</v>
      </c>
      <c r="Z87" s="239">
        <v>0</v>
      </c>
    </row>
    <row r="88" spans="1:26" x14ac:dyDescent="0.3">
      <c r="A88" s="322" t="s">
        <v>503</v>
      </c>
      <c r="B88" s="204">
        <v>0</v>
      </c>
      <c r="C88" s="204">
        <v>0</v>
      </c>
      <c r="D88" s="204">
        <v>0</v>
      </c>
      <c r="E88" s="204">
        <v>0</v>
      </c>
      <c r="F88" s="204">
        <v>0</v>
      </c>
      <c r="G88" s="204">
        <v>0</v>
      </c>
      <c r="H88" s="204">
        <v>0</v>
      </c>
      <c r="I88" s="204">
        <v>0</v>
      </c>
      <c r="J88" s="204">
        <v>0</v>
      </c>
      <c r="K88" s="204">
        <v>0</v>
      </c>
      <c r="L88" s="204">
        <v>0</v>
      </c>
      <c r="M88" s="204">
        <v>0</v>
      </c>
      <c r="N88" s="204">
        <v>0</v>
      </c>
      <c r="O88" s="204">
        <v>0</v>
      </c>
      <c r="P88" s="204">
        <v>0</v>
      </c>
      <c r="Q88" s="204">
        <v>0</v>
      </c>
      <c r="R88" s="204">
        <v>0</v>
      </c>
      <c r="S88" s="239">
        <v>0</v>
      </c>
      <c r="T88" s="319" t="e">
        <v>#DIV/0!</v>
      </c>
      <c r="U88" s="239">
        <v>0</v>
      </c>
      <c r="V88" s="239">
        <v>0</v>
      </c>
      <c r="W88" s="239">
        <v>0</v>
      </c>
      <c r="X88" s="239">
        <v>0</v>
      </c>
      <c r="Y88" s="239">
        <v>0</v>
      </c>
      <c r="Z88" s="239">
        <v>0</v>
      </c>
    </row>
    <row r="89" spans="1:26" x14ac:dyDescent="0.3">
      <c r="A89" s="322" t="s">
        <v>504</v>
      </c>
      <c r="B89" s="204">
        <v>0</v>
      </c>
      <c r="C89" s="204">
        <v>0</v>
      </c>
      <c r="D89" s="204">
        <v>0</v>
      </c>
      <c r="E89" s="204">
        <v>0</v>
      </c>
      <c r="F89" s="204">
        <v>0</v>
      </c>
      <c r="G89" s="204">
        <v>0</v>
      </c>
      <c r="H89" s="204">
        <v>0</v>
      </c>
      <c r="I89" s="204">
        <v>0</v>
      </c>
      <c r="J89" s="204">
        <v>0</v>
      </c>
      <c r="K89" s="204">
        <v>0</v>
      </c>
      <c r="L89" s="204">
        <v>0</v>
      </c>
      <c r="M89" s="204">
        <v>0</v>
      </c>
      <c r="N89" s="204">
        <v>0</v>
      </c>
      <c r="O89" s="204">
        <v>0</v>
      </c>
      <c r="P89" s="204">
        <v>0</v>
      </c>
      <c r="Q89" s="204">
        <v>0</v>
      </c>
      <c r="R89" s="204">
        <v>0</v>
      </c>
      <c r="S89" s="239">
        <v>0</v>
      </c>
      <c r="T89" s="319" t="e">
        <v>#DIV/0!</v>
      </c>
      <c r="U89" s="239">
        <v>0</v>
      </c>
      <c r="V89" s="239">
        <v>0</v>
      </c>
      <c r="W89" s="239">
        <v>0</v>
      </c>
      <c r="X89" s="239">
        <v>0</v>
      </c>
      <c r="Y89" s="239">
        <v>0</v>
      </c>
      <c r="Z89" s="239">
        <v>0</v>
      </c>
    </row>
    <row r="90" spans="1:26" x14ac:dyDescent="0.3">
      <c r="A90" s="322" t="s">
        <v>505</v>
      </c>
      <c r="B90" s="204">
        <v>0</v>
      </c>
      <c r="C90" s="204">
        <v>0</v>
      </c>
      <c r="D90" s="204">
        <v>0</v>
      </c>
      <c r="E90" s="204">
        <v>0</v>
      </c>
      <c r="F90" s="204">
        <v>0</v>
      </c>
      <c r="G90" s="204">
        <v>0</v>
      </c>
      <c r="H90" s="204">
        <v>0</v>
      </c>
      <c r="I90" s="204">
        <v>0</v>
      </c>
      <c r="J90" s="204">
        <v>0</v>
      </c>
      <c r="K90" s="204">
        <v>0</v>
      </c>
      <c r="L90" s="204">
        <v>0</v>
      </c>
      <c r="M90" s="204">
        <v>0</v>
      </c>
      <c r="N90" s="204">
        <v>0</v>
      </c>
      <c r="O90" s="204">
        <v>0</v>
      </c>
      <c r="P90" s="204">
        <v>0</v>
      </c>
      <c r="Q90" s="204">
        <v>0</v>
      </c>
      <c r="R90" s="204">
        <v>0</v>
      </c>
      <c r="S90" s="239">
        <v>0</v>
      </c>
      <c r="T90" s="319" t="e">
        <v>#DIV/0!</v>
      </c>
      <c r="U90" s="239">
        <v>0</v>
      </c>
      <c r="V90" s="239">
        <v>0</v>
      </c>
      <c r="W90" s="239">
        <v>0</v>
      </c>
      <c r="X90" s="239">
        <v>0</v>
      </c>
      <c r="Y90" s="239">
        <v>0</v>
      </c>
      <c r="Z90" s="239">
        <v>0</v>
      </c>
    </row>
    <row r="91" spans="1:26" x14ac:dyDescent="0.3">
      <c r="A91" s="322" t="s">
        <v>506</v>
      </c>
      <c r="B91" s="204">
        <v>0</v>
      </c>
      <c r="C91" s="204">
        <v>0</v>
      </c>
      <c r="D91" s="204">
        <v>0</v>
      </c>
      <c r="E91" s="204">
        <v>0</v>
      </c>
      <c r="F91" s="204">
        <v>0</v>
      </c>
      <c r="G91" s="204">
        <v>0</v>
      </c>
      <c r="H91" s="204">
        <v>0</v>
      </c>
      <c r="I91" s="204">
        <v>0</v>
      </c>
      <c r="J91" s="204">
        <v>0</v>
      </c>
      <c r="K91" s="204">
        <v>0</v>
      </c>
      <c r="L91" s="204">
        <v>0</v>
      </c>
      <c r="M91" s="204">
        <v>0</v>
      </c>
      <c r="N91" s="204">
        <v>0</v>
      </c>
      <c r="O91" s="204">
        <v>0</v>
      </c>
      <c r="P91" s="204">
        <v>0</v>
      </c>
      <c r="Q91" s="204">
        <v>0</v>
      </c>
      <c r="R91" s="204">
        <v>0</v>
      </c>
      <c r="S91" s="239">
        <v>0</v>
      </c>
      <c r="T91" s="319" t="e">
        <v>#DIV/0!</v>
      </c>
      <c r="U91" s="239">
        <v>0</v>
      </c>
      <c r="V91" s="239">
        <v>0</v>
      </c>
      <c r="W91" s="239">
        <v>0</v>
      </c>
      <c r="X91" s="239">
        <v>0</v>
      </c>
      <c r="Y91" s="239">
        <v>0</v>
      </c>
      <c r="Z91" s="239">
        <v>0</v>
      </c>
    </row>
    <row r="92" spans="1:26" x14ac:dyDescent="0.3">
      <c r="A92" s="322" t="s">
        <v>507</v>
      </c>
      <c r="B92" s="204">
        <v>0</v>
      </c>
      <c r="C92" s="204">
        <v>0</v>
      </c>
      <c r="D92" s="204">
        <v>0</v>
      </c>
      <c r="E92" s="204">
        <v>0</v>
      </c>
      <c r="F92" s="204">
        <v>0</v>
      </c>
      <c r="G92" s="204">
        <v>0</v>
      </c>
      <c r="H92" s="204">
        <v>0</v>
      </c>
      <c r="I92" s="204">
        <v>0</v>
      </c>
      <c r="J92" s="204">
        <v>0</v>
      </c>
      <c r="K92" s="204">
        <v>0</v>
      </c>
      <c r="L92" s="204">
        <v>0</v>
      </c>
      <c r="M92" s="204">
        <v>0</v>
      </c>
      <c r="N92" s="204">
        <v>0</v>
      </c>
      <c r="O92" s="204">
        <v>0</v>
      </c>
      <c r="P92" s="204">
        <v>0</v>
      </c>
      <c r="Q92" s="204">
        <v>0</v>
      </c>
      <c r="R92" s="204">
        <v>0</v>
      </c>
      <c r="S92" s="239">
        <v>0</v>
      </c>
      <c r="T92" s="319" t="e">
        <v>#DIV/0!</v>
      </c>
      <c r="U92" s="239">
        <v>0</v>
      </c>
      <c r="V92" s="239">
        <v>0</v>
      </c>
      <c r="W92" s="239">
        <v>0</v>
      </c>
      <c r="X92" s="239">
        <v>0</v>
      </c>
      <c r="Y92" s="239">
        <v>0</v>
      </c>
      <c r="Z92" s="239">
        <v>0</v>
      </c>
    </row>
    <row r="93" spans="1:26" x14ac:dyDescent="0.3">
      <c r="A93" s="322" t="s">
        <v>508</v>
      </c>
      <c r="B93" s="204">
        <v>0</v>
      </c>
      <c r="C93" s="204">
        <v>0</v>
      </c>
      <c r="D93" s="204">
        <v>0</v>
      </c>
      <c r="E93" s="204">
        <v>0</v>
      </c>
      <c r="F93" s="204">
        <v>0</v>
      </c>
      <c r="G93" s="204">
        <v>0</v>
      </c>
      <c r="H93" s="204">
        <v>0</v>
      </c>
      <c r="I93" s="204">
        <v>0</v>
      </c>
      <c r="J93" s="204">
        <v>0</v>
      </c>
      <c r="K93" s="204">
        <v>0</v>
      </c>
      <c r="L93" s="204">
        <v>0</v>
      </c>
      <c r="M93" s="204">
        <v>0</v>
      </c>
      <c r="N93" s="204">
        <v>0</v>
      </c>
      <c r="O93" s="204">
        <v>0</v>
      </c>
      <c r="P93" s="204">
        <v>0</v>
      </c>
      <c r="Q93" s="204">
        <v>0</v>
      </c>
      <c r="R93" s="204">
        <v>0</v>
      </c>
      <c r="S93" s="239">
        <v>0</v>
      </c>
      <c r="T93" s="319" t="e">
        <v>#DIV/0!</v>
      </c>
      <c r="U93" s="239">
        <v>0</v>
      </c>
      <c r="V93" s="239">
        <v>0</v>
      </c>
      <c r="W93" s="239">
        <v>0</v>
      </c>
      <c r="X93" s="239">
        <v>0</v>
      </c>
      <c r="Y93" s="239">
        <v>0</v>
      </c>
      <c r="Z93" s="239">
        <v>0</v>
      </c>
    </row>
    <row r="94" spans="1:26" x14ac:dyDescent="0.3">
      <c r="A94" s="322" t="s">
        <v>509</v>
      </c>
      <c r="B94" s="204">
        <v>0</v>
      </c>
      <c r="C94" s="204">
        <v>0</v>
      </c>
      <c r="D94" s="204">
        <v>0</v>
      </c>
      <c r="E94" s="204">
        <v>0</v>
      </c>
      <c r="F94" s="204">
        <v>0</v>
      </c>
      <c r="G94" s="204">
        <v>0</v>
      </c>
      <c r="H94" s="204">
        <v>0</v>
      </c>
      <c r="I94" s="204">
        <v>0</v>
      </c>
      <c r="J94" s="204">
        <v>0</v>
      </c>
      <c r="K94" s="204">
        <v>0</v>
      </c>
      <c r="L94" s="204">
        <v>0</v>
      </c>
      <c r="M94" s="204">
        <v>0</v>
      </c>
      <c r="N94" s="204">
        <v>0</v>
      </c>
      <c r="O94" s="204">
        <v>0</v>
      </c>
      <c r="P94" s="204">
        <v>0</v>
      </c>
      <c r="Q94" s="204">
        <v>0</v>
      </c>
      <c r="R94" s="204">
        <v>0</v>
      </c>
      <c r="S94" s="239">
        <v>0</v>
      </c>
      <c r="T94" s="319" t="e">
        <v>#DIV/0!</v>
      </c>
      <c r="U94" s="239">
        <v>0</v>
      </c>
      <c r="V94" s="239">
        <v>0</v>
      </c>
      <c r="W94" s="239">
        <v>0</v>
      </c>
      <c r="X94" s="239">
        <v>0</v>
      </c>
      <c r="Y94" s="239">
        <v>0</v>
      </c>
      <c r="Z94" s="239">
        <v>0</v>
      </c>
    </row>
    <row r="95" spans="1:26" x14ac:dyDescent="0.3">
      <c r="A95" s="322" t="s">
        <v>510</v>
      </c>
      <c r="B95" s="204">
        <v>0</v>
      </c>
      <c r="C95" s="204">
        <v>0</v>
      </c>
      <c r="D95" s="204">
        <v>0</v>
      </c>
      <c r="E95" s="204">
        <v>0</v>
      </c>
      <c r="F95" s="204">
        <v>0</v>
      </c>
      <c r="G95" s="204">
        <v>0</v>
      </c>
      <c r="H95" s="204">
        <v>0</v>
      </c>
      <c r="I95" s="204">
        <v>0</v>
      </c>
      <c r="J95" s="204">
        <v>0</v>
      </c>
      <c r="K95" s="204">
        <v>0</v>
      </c>
      <c r="L95" s="204">
        <v>0</v>
      </c>
      <c r="M95" s="204">
        <v>0</v>
      </c>
      <c r="N95" s="204">
        <v>0</v>
      </c>
      <c r="O95" s="204">
        <v>0</v>
      </c>
      <c r="P95" s="204">
        <v>0</v>
      </c>
      <c r="Q95" s="204">
        <v>0</v>
      </c>
      <c r="R95" s="204">
        <v>0</v>
      </c>
      <c r="S95" s="239">
        <v>0</v>
      </c>
      <c r="T95" s="319" t="e">
        <v>#DIV/0!</v>
      </c>
      <c r="U95" s="239">
        <v>0</v>
      </c>
      <c r="V95" s="239">
        <v>0</v>
      </c>
      <c r="W95" s="239">
        <v>0</v>
      </c>
      <c r="X95" s="239">
        <v>0</v>
      </c>
      <c r="Y95" s="239">
        <v>0</v>
      </c>
      <c r="Z95" s="239">
        <v>0</v>
      </c>
    </row>
    <row r="96" spans="1:26" x14ac:dyDescent="0.3">
      <c r="A96" s="322" t="s">
        <v>511</v>
      </c>
      <c r="B96" s="204">
        <v>0</v>
      </c>
      <c r="C96" s="204">
        <v>0</v>
      </c>
      <c r="D96" s="204">
        <v>0</v>
      </c>
      <c r="E96" s="204">
        <v>0</v>
      </c>
      <c r="F96" s="204">
        <v>0</v>
      </c>
      <c r="G96" s="204">
        <v>0</v>
      </c>
      <c r="H96" s="204">
        <v>0</v>
      </c>
      <c r="I96" s="204">
        <v>0</v>
      </c>
      <c r="J96" s="204">
        <v>0</v>
      </c>
      <c r="K96" s="204">
        <v>0</v>
      </c>
      <c r="L96" s="204">
        <v>0</v>
      </c>
      <c r="M96" s="204">
        <v>0</v>
      </c>
      <c r="N96" s="204">
        <v>0</v>
      </c>
      <c r="O96" s="204">
        <v>0</v>
      </c>
      <c r="P96" s="204">
        <v>0</v>
      </c>
      <c r="Q96" s="204">
        <v>0</v>
      </c>
      <c r="R96" s="204">
        <v>0</v>
      </c>
      <c r="S96" s="239">
        <v>0</v>
      </c>
      <c r="T96" s="319" t="e">
        <v>#DIV/0!</v>
      </c>
      <c r="U96" s="239">
        <v>0</v>
      </c>
      <c r="V96" s="239">
        <v>0</v>
      </c>
      <c r="W96" s="239">
        <v>0</v>
      </c>
      <c r="X96" s="239">
        <v>0</v>
      </c>
      <c r="Y96" s="239">
        <v>0</v>
      </c>
      <c r="Z96" s="239">
        <v>0</v>
      </c>
    </row>
    <row r="97" spans="1:26" x14ac:dyDescent="0.3">
      <c r="A97" s="322" t="s">
        <v>512</v>
      </c>
      <c r="B97" s="204">
        <v>0</v>
      </c>
      <c r="C97" s="204">
        <v>0</v>
      </c>
      <c r="D97" s="204">
        <v>0</v>
      </c>
      <c r="E97" s="204">
        <v>0</v>
      </c>
      <c r="F97" s="204">
        <v>0</v>
      </c>
      <c r="G97" s="204">
        <v>0</v>
      </c>
      <c r="H97" s="204">
        <v>0</v>
      </c>
      <c r="I97" s="204">
        <v>0</v>
      </c>
      <c r="J97" s="204">
        <v>0</v>
      </c>
      <c r="K97" s="204">
        <v>0</v>
      </c>
      <c r="L97" s="204">
        <v>0</v>
      </c>
      <c r="M97" s="204">
        <v>0</v>
      </c>
      <c r="N97" s="204">
        <v>0</v>
      </c>
      <c r="O97" s="204">
        <v>0</v>
      </c>
      <c r="P97" s="204">
        <v>0</v>
      </c>
      <c r="Q97" s="204">
        <v>0</v>
      </c>
      <c r="R97" s="204">
        <v>0</v>
      </c>
      <c r="S97" s="239">
        <v>0</v>
      </c>
      <c r="T97" s="319" t="e">
        <v>#DIV/0!</v>
      </c>
      <c r="U97" s="239">
        <v>0</v>
      </c>
      <c r="V97" s="239">
        <v>0</v>
      </c>
      <c r="W97" s="239">
        <v>0</v>
      </c>
      <c r="X97" s="239">
        <v>0</v>
      </c>
      <c r="Y97" s="239">
        <v>0</v>
      </c>
      <c r="Z97" s="239">
        <v>0</v>
      </c>
    </row>
    <row r="98" spans="1:26" x14ac:dyDescent="0.3">
      <c r="A98" s="322" t="s">
        <v>513</v>
      </c>
      <c r="B98" s="204">
        <v>0</v>
      </c>
      <c r="C98" s="204">
        <v>0</v>
      </c>
      <c r="D98" s="204">
        <v>0</v>
      </c>
      <c r="E98" s="204">
        <v>0</v>
      </c>
      <c r="F98" s="204">
        <v>0</v>
      </c>
      <c r="G98" s="204">
        <v>0</v>
      </c>
      <c r="H98" s="204">
        <v>0</v>
      </c>
      <c r="I98" s="204">
        <v>0</v>
      </c>
      <c r="J98" s="204">
        <v>0</v>
      </c>
      <c r="K98" s="204">
        <v>0</v>
      </c>
      <c r="L98" s="204">
        <v>0</v>
      </c>
      <c r="M98" s="204">
        <v>0</v>
      </c>
      <c r="N98" s="204">
        <v>0</v>
      </c>
      <c r="O98" s="204">
        <v>0</v>
      </c>
      <c r="P98" s="204">
        <v>0</v>
      </c>
      <c r="Q98" s="204">
        <v>0</v>
      </c>
      <c r="R98" s="204">
        <v>0</v>
      </c>
      <c r="S98" s="239">
        <v>0</v>
      </c>
      <c r="T98" s="319" t="e">
        <v>#DIV/0!</v>
      </c>
      <c r="U98" s="239">
        <v>0</v>
      </c>
      <c r="V98" s="239">
        <v>0</v>
      </c>
      <c r="W98" s="239">
        <v>0</v>
      </c>
      <c r="X98" s="239">
        <v>0</v>
      </c>
      <c r="Y98" s="239">
        <v>0</v>
      </c>
      <c r="Z98" s="239">
        <v>0</v>
      </c>
    </row>
    <row r="99" spans="1:26" x14ac:dyDescent="0.3">
      <c r="A99" s="322" t="s">
        <v>514</v>
      </c>
      <c r="B99" s="204">
        <v>0</v>
      </c>
      <c r="C99" s="204">
        <v>0</v>
      </c>
      <c r="D99" s="204">
        <v>0</v>
      </c>
      <c r="E99" s="204">
        <v>0</v>
      </c>
      <c r="F99" s="204">
        <v>0</v>
      </c>
      <c r="G99" s="204">
        <v>0</v>
      </c>
      <c r="H99" s="204">
        <v>0</v>
      </c>
      <c r="I99" s="204">
        <v>0</v>
      </c>
      <c r="J99" s="204">
        <v>0</v>
      </c>
      <c r="K99" s="204">
        <v>0</v>
      </c>
      <c r="L99" s="204">
        <v>0</v>
      </c>
      <c r="M99" s="204">
        <v>0</v>
      </c>
      <c r="N99" s="204">
        <v>0</v>
      </c>
      <c r="O99" s="204">
        <v>0</v>
      </c>
      <c r="P99" s="204">
        <v>0</v>
      </c>
      <c r="Q99" s="204">
        <v>0</v>
      </c>
      <c r="R99" s="204">
        <v>0</v>
      </c>
      <c r="S99" s="239">
        <v>0</v>
      </c>
      <c r="T99" s="319" t="e">
        <v>#DIV/0!</v>
      </c>
      <c r="U99" s="239">
        <v>0</v>
      </c>
      <c r="V99" s="239">
        <v>0</v>
      </c>
      <c r="W99" s="239">
        <v>0</v>
      </c>
      <c r="X99" s="239">
        <v>0</v>
      </c>
      <c r="Y99" s="239">
        <v>0</v>
      </c>
      <c r="Z99" s="239">
        <v>0</v>
      </c>
    </row>
    <row r="100" spans="1:26" x14ac:dyDescent="0.3">
      <c r="A100" s="322" t="s">
        <v>515</v>
      </c>
      <c r="B100" s="204">
        <v>0</v>
      </c>
      <c r="C100" s="204">
        <v>0</v>
      </c>
      <c r="D100" s="204">
        <v>0</v>
      </c>
      <c r="E100" s="204">
        <v>0</v>
      </c>
      <c r="F100" s="204">
        <v>0</v>
      </c>
      <c r="G100" s="204">
        <v>0</v>
      </c>
      <c r="H100" s="204">
        <v>0</v>
      </c>
      <c r="I100" s="204">
        <v>0</v>
      </c>
      <c r="J100" s="204">
        <v>0</v>
      </c>
      <c r="K100" s="204">
        <v>0</v>
      </c>
      <c r="L100" s="204">
        <v>0</v>
      </c>
      <c r="M100" s="204">
        <v>0</v>
      </c>
      <c r="N100" s="204">
        <v>0</v>
      </c>
      <c r="O100" s="204">
        <v>0</v>
      </c>
      <c r="P100" s="204">
        <v>0</v>
      </c>
      <c r="Q100" s="204">
        <v>0</v>
      </c>
      <c r="R100" s="204">
        <v>0</v>
      </c>
      <c r="S100" s="239">
        <v>0</v>
      </c>
      <c r="T100" s="319" t="e">
        <v>#DIV/0!</v>
      </c>
      <c r="U100" s="239">
        <v>0</v>
      </c>
      <c r="V100" s="239">
        <v>0</v>
      </c>
      <c r="W100" s="239">
        <v>0</v>
      </c>
      <c r="X100" s="239">
        <v>0</v>
      </c>
      <c r="Y100" s="239">
        <v>0</v>
      </c>
      <c r="Z100" s="239">
        <v>0</v>
      </c>
    </row>
    <row r="101" spans="1:26" x14ac:dyDescent="0.3">
      <c r="A101" s="322" t="s">
        <v>516</v>
      </c>
      <c r="B101" s="204">
        <v>0</v>
      </c>
      <c r="C101" s="204">
        <v>0</v>
      </c>
      <c r="D101" s="204">
        <v>0</v>
      </c>
      <c r="E101" s="204">
        <v>0</v>
      </c>
      <c r="F101" s="204">
        <v>0</v>
      </c>
      <c r="G101" s="204">
        <v>0</v>
      </c>
      <c r="H101" s="204">
        <v>0</v>
      </c>
      <c r="I101" s="204">
        <v>0</v>
      </c>
      <c r="J101" s="204">
        <v>0</v>
      </c>
      <c r="K101" s="204">
        <v>0</v>
      </c>
      <c r="L101" s="204">
        <v>0</v>
      </c>
      <c r="M101" s="204">
        <v>0</v>
      </c>
      <c r="N101" s="204">
        <v>0</v>
      </c>
      <c r="O101" s="204">
        <v>0</v>
      </c>
      <c r="P101" s="204">
        <v>0</v>
      </c>
      <c r="Q101" s="204">
        <v>0</v>
      </c>
      <c r="R101" s="204">
        <v>0</v>
      </c>
      <c r="S101" s="239">
        <v>0</v>
      </c>
      <c r="T101" s="319" t="e">
        <v>#DIV/0!</v>
      </c>
      <c r="U101" s="239">
        <v>0</v>
      </c>
      <c r="V101" s="239">
        <v>0</v>
      </c>
      <c r="W101" s="239">
        <v>0</v>
      </c>
      <c r="X101" s="239">
        <v>0</v>
      </c>
      <c r="Y101" s="239">
        <v>0</v>
      </c>
      <c r="Z101" s="239">
        <v>0</v>
      </c>
    </row>
    <row r="102" spans="1:26" x14ac:dyDescent="0.3">
      <c r="A102" s="322" t="s">
        <v>517</v>
      </c>
      <c r="B102" s="204">
        <v>0</v>
      </c>
      <c r="C102" s="204">
        <v>0</v>
      </c>
      <c r="D102" s="204">
        <v>0</v>
      </c>
      <c r="E102" s="204">
        <v>0</v>
      </c>
      <c r="F102" s="204">
        <v>0</v>
      </c>
      <c r="G102" s="204">
        <v>0</v>
      </c>
      <c r="H102" s="204">
        <v>0</v>
      </c>
      <c r="I102" s="204">
        <v>0</v>
      </c>
      <c r="J102" s="204">
        <v>0</v>
      </c>
      <c r="K102" s="204">
        <v>0</v>
      </c>
      <c r="L102" s="204">
        <v>0</v>
      </c>
      <c r="M102" s="204">
        <v>0</v>
      </c>
      <c r="N102" s="204">
        <v>0</v>
      </c>
      <c r="O102" s="204">
        <v>0</v>
      </c>
      <c r="P102" s="204">
        <v>0</v>
      </c>
      <c r="Q102" s="204">
        <v>0</v>
      </c>
      <c r="R102" s="204">
        <v>0</v>
      </c>
      <c r="S102" s="239">
        <v>0</v>
      </c>
      <c r="T102" s="319" t="e">
        <v>#DIV/0!</v>
      </c>
      <c r="U102" s="239">
        <v>0</v>
      </c>
      <c r="V102" s="239">
        <v>0</v>
      </c>
      <c r="W102" s="239">
        <v>0</v>
      </c>
      <c r="X102" s="239">
        <v>0</v>
      </c>
      <c r="Y102" s="239">
        <v>0</v>
      </c>
      <c r="Z102" s="239">
        <v>0</v>
      </c>
    </row>
    <row r="103" spans="1:26" x14ac:dyDescent="0.3">
      <c r="A103" s="322" t="s">
        <v>518</v>
      </c>
      <c r="B103" s="204">
        <v>0</v>
      </c>
      <c r="C103" s="204">
        <v>0</v>
      </c>
      <c r="D103" s="204">
        <v>0</v>
      </c>
      <c r="E103" s="204">
        <v>0</v>
      </c>
      <c r="F103" s="204">
        <v>0</v>
      </c>
      <c r="G103" s="204">
        <v>0</v>
      </c>
      <c r="H103" s="204">
        <v>0</v>
      </c>
      <c r="I103" s="204">
        <v>0</v>
      </c>
      <c r="J103" s="204">
        <v>0</v>
      </c>
      <c r="K103" s="204">
        <v>0</v>
      </c>
      <c r="L103" s="204">
        <v>0</v>
      </c>
      <c r="M103" s="204">
        <v>0</v>
      </c>
      <c r="N103" s="204">
        <v>0</v>
      </c>
      <c r="O103" s="204">
        <v>0</v>
      </c>
      <c r="P103" s="204">
        <v>0</v>
      </c>
      <c r="Q103" s="204">
        <v>0</v>
      </c>
      <c r="R103" s="204">
        <v>0</v>
      </c>
      <c r="S103" s="239">
        <v>0</v>
      </c>
      <c r="T103" s="319" t="e">
        <v>#DIV/0!</v>
      </c>
      <c r="U103" s="239">
        <v>0</v>
      </c>
      <c r="V103" s="239">
        <v>0</v>
      </c>
      <c r="W103" s="239">
        <v>0</v>
      </c>
      <c r="X103" s="239">
        <v>0</v>
      </c>
      <c r="Y103" s="239">
        <v>0</v>
      </c>
      <c r="Z103" s="239">
        <v>0</v>
      </c>
    </row>
    <row r="104" spans="1:26" x14ac:dyDescent="0.3">
      <c r="A104" s="322" t="s">
        <v>519</v>
      </c>
      <c r="B104" s="204">
        <v>0</v>
      </c>
      <c r="C104" s="204">
        <v>0</v>
      </c>
      <c r="D104" s="204">
        <v>0</v>
      </c>
      <c r="E104" s="204">
        <v>0</v>
      </c>
      <c r="F104" s="204">
        <v>0</v>
      </c>
      <c r="G104" s="204">
        <v>0</v>
      </c>
      <c r="H104" s="204">
        <v>0</v>
      </c>
      <c r="I104" s="204">
        <v>0</v>
      </c>
      <c r="J104" s="204">
        <v>0</v>
      </c>
      <c r="K104" s="204">
        <v>0</v>
      </c>
      <c r="L104" s="204">
        <v>0</v>
      </c>
      <c r="M104" s="204">
        <v>0</v>
      </c>
      <c r="N104" s="204">
        <v>0</v>
      </c>
      <c r="O104" s="204">
        <v>0</v>
      </c>
      <c r="P104" s="204">
        <v>0</v>
      </c>
      <c r="Q104" s="204">
        <v>0</v>
      </c>
      <c r="R104" s="204">
        <v>0</v>
      </c>
      <c r="S104" s="239">
        <v>0</v>
      </c>
      <c r="T104" s="319" t="e">
        <v>#DIV/0!</v>
      </c>
      <c r="U104" s="239">
        <v>0</v>
      </c>
      <c r="V104" s="239">
        <v>0</v>
      </c>
      <c r="W104" s="239">
        <v>0</v>
      </c>
      <c r="X104" s="239">
        <v>0</v>
      </c>
      <c r="Y104" s="239">
        <v>0</v>
      </c>
      <c r="Z104" s="239">
        <v>0</v>
      </c>
    </row>
    <row r="105" spans="1:26" x14ac:dyDescent="0.3">
      <c r="A105" s="322" t="s">
        <v>520</v>
      </c>
      <c r="B105" s="204">
        <v>0</v>
      </c>
      <c r="C105" s="204">
        <v>0</v>
      </c>
      <c r="D105" s="204">
        <v>0</v>
      </c>
      <c r="E105" s="204">
        <v>0</v>
      </c>
      <c r="F105" s="204">
        <v>0</v>
      </c>
      <c r="G105" s="204">
        <v>0</v>
      </c>
      <c r="H105" s="204">
        <v>0</v>
      </c>
      <c r="I105" s="204">
        <v>0</v>
      </c>
      <c r="J105" s="204">
        <v>0</v>
      </c>
      <c r="K105" s="204">
        <v>0</v>
      </c>
      <c r="L105" s="204">
        <v>0</v>
      </c>
      <c r="M105" s="204">
        <v>0</v>
      </c>
      <c r="N105" s="204">
        <v>0</v>
      </c>
      <c r="O105" s="204">
        <v>0</v>
      </c>
      <c r="P105" s="204">
        <v>0</v>
      </c>
      <c r="Q105" s="204">
        <v>0</v>
      </c>
      <c r="R105" s="204">
        <v>0</v>
      </c>
      <c r="S105" s="239">
        <v>0</v>
      </c>
      <c r="T105" s="319" t="e">
        <v>#DIV/0!</v>
      </c>
      <c r="U105" s="239">
        <v>0</v>
      </c>
      <c r="V105" s="239">
        <v>0</v>
      </c>
      <c r="W105" s="239">
        <v>0</v>
      </c>
      <c r="X105" s="239">
        <v>0</v>
      </c>
      <c r="Y105" s="239">
        <v>0</v>
      </c>
      <c r="Z105" s="239">
        <v>0</v>
      </c>
    </row>
    <row r="106" spans="1:26" x14ac:dyDescent="0.3">
      <c r="A106" s="322" t="s">
        <v>521</v>
      </c>
      <c r="B106" s="204">
        <v>0</v>
      </c>
      <c r="C106" s="204">
        <v>0</v>
      </c>
      <c r="D106" s="204">
        <v>0</v>
      </c>
      <c r="E106" s="204">
        <v>0</v>
      </c>
      <c r="F106" s="204">
        <v>0</v>
      </c>
      <c r="G106" s="204">
        <v>0</v>
      </c>
      <c r="H106" s="204">
        <v>0</v>
      </c>
      <c r="I106" s="204">
        <v>0</v>
      </c>
      <c r="J106" s="204">
        <v>0</v>
      </c>
      <c r="K106" s="204">
        <v>0</v>
      </c>
      <c r="L106" s="204">
        <v>0</v>
      </c>
      <c r="M106" s="204">
        <v>0</v>
      </c>
      <c r="N106" s="204">
        <v>0</v>
      </c>
      <c r="O106" s="204">
        <v>0</v>
      </c>
      <c r="P106" s="204">
        <v>0</v>
      </c>
      <c r="Q106" s="204">
        <v>0</v>
      </c>
      <c r="R106" s="204">
        <v>0</v>
      </c>
      <c r="S106" s="239">
        <v>0</v>
      </c>
      <c r="T106" s="319" t="e">
        <v>#DIV/0!</v>
      </c>
      <c r="U106" s="239">
        <v>0</v>
      </c>
      <c r="V106" s="239">
        <v>0</v>
      </c>
      <c r="W106" s="239">
        <v>0</v>
      </c>
      <c r="X106" s="239">
        <v>0</v>
      </c>
      <c r="Y106" s="239">
        <v>0</v>
      </c>
      <c r="Z106" s="239">
        <v>0</v>
      </c>
    </row>
    <row r="107" spans="1:26" x14ac:dyDescent="0.3">
      <c r="A107" s="322" t="s">
        <v>522</v>
      </c>
      <c r="B107" s="204">
        <v>0</v>
      </c>
      <c r="C107" s="204">
        <v>0</v>
      </c>
      <c r="D107" s="204">
        <v>0</v>
      </c>
      <c r="E107" s="204">
        <v>0</v>
      </c>
      <c r="F107" s="204">
        <v>0</v>
      </c>
      <c r="G107" s="204">
        <v>0</v>
      </c>
      <c r="H107" s="204">
        <v>0</v>
      </c>
      <c r="I107" s="204">
        <v>0</v>
      </c>
      <c r="J107" s="204">
        <v>0</v>
      </c>
      <c r="K107" s="204">
        <v>0</v>
      </c>
      <c r="L107" s="204">
        <v>0</v>
      </c>
      <c r="M107" s="204">
        <v>0</v>
      </c>
      <c r="N107" s="204">
        <v>0</v>
      </c>
      <c r="O107" s="204">
        <v>0</v>
      </c>
      <c r="P107" s="204">
        <v>0</v>
      </c>
      <c r="Q107" s="204">
        <v>0</v>
      </c>
      <c r="R107" s="204">
        <v>0</v>
      </c>
      <c r="S107" s="239">
        <v>0</v>
      </c>
      <c r="T107" s="319" t="e">
        <v>#DIV/0!</v>
      </c>
      <c r="U107" s="239">
        <v>0</v>
      </c>
      <c r="V107" s="239">
        <v>0</v>
      </c>
      <c r="W107" s="239">
        <v>0</v>
      </c>
      <c r="X107" s="239">
        <v>0</v>
      </c>
      <c r="Y107" s="239">
        <v>0</v>
      </c>
      <c r="Z107" s="239">
        <v>0</v>
      </c>
    </row>
    <row r="108" spans="1:26" x14ac:dyDescent="0.3">
      <c r="A108" s="314" t="s">
        <v>523</v>
      </c>
      <c r="B108" s="315">
        <v>0</v>
      </c>
      <c r="C108" s="315">
        <v>0</v>
      </c>
      <c r="D108" s="315">
        <v>0</v>
      </c>
      <c r="E108" s="315">
        <v>0</v>
      </c>
      <c r="F108" s="315">
        <v>0</v>
      </c>
      <c r="G108" s="315">
        <v>0</v>
      </c>
      <c r="H108" s="315">
        <v>0</v>
      </c>
      <c r="I108" s="315">
        <v>0</v>
      </c>
      <c r="J108" s="315">
        <v>0</v>
      </c>
      <c r="K108" s="315">
        <v>0</v>
      </c>
      <c r="L108" s="315">
        <v>0</v>
      </c>
      <c r="M108" s="315">
        <v>0</v>
      </c>
      <c r="N108" s="315">
        <v>0</v>
      </c>
      <c r="O108" s="315">
        <v>0</v>
      </c>
      <c r="P108" s="315">
        <v>0</v>
      </c>
      <c r="Q108" s="315">
        <v>0</v>
      </c>
      <c r="R108" s="315">
        <v>0</v>
      </c>
      <c r="S108" s="316">
        <v>0</v>
      </c>
      <c r="T108" s="317" t="e">
        <v>#DIV/0!</v>
      </c>
      <c r="U108" s="316">
        <v>0</v>
      </c>
      <c r="V108" s="316">
        <v>0</v>
      </c>
      <c r="W108" s="316">
        <v>0</v>
      </c>
      <c r="X108" s="316">
        <v>0</v>
      </c>
      <c r="Y108" s="316">
        <v>0</v>
      </c>
      <c r="Z108" s="316">
        <v>0</v>
      </c>
    </row>
    <row r="109" spans="1:26" x14ac:dyDescent="0.3">
      <c r="A109" s="322" t="s">
        <v>524</v>
      </c>
      <c r="B109" s="204">
        <v>0</v>
      </c>
      <c r="C109" s="204">
        <v>0</v>
      </c>
      <c r="D109" s="204">
        <v>0</v>
      </c>
      <c r="E109" s="204">
        <v>0</v>
      </c>
      <c r="F109" s="204">
        <v>0</v>
      </c>
      <c r="G109" s="204">
        <v>0</v>
      </c>
      <c r="H109" s="204">
        <v>0</v>
      </c>
      <c r="I109" s="204">
        <v>0</v>
      </c>
      <c r="J109" s="204">
        <v>0</v>
      </c>
      <c r="K109" s="204">
        <v>0</v>
      </c>
      <c r="L109" s="204">
        <v>0</v>
      </c>
      <c r="M109" s="204">
        <v>0</v>
      </c>
      <c r="N109" s="204">
        <v>0</v>
      </c>
      <c r="O109" s="204">
        <v>0</v>
      </c>
      <c r="P109" s="204">
        <v>0</v>
      </c>
      <c r="Q109" s="204">
        <v>0</v>
      </c>
      <c r="R109" s="204">
        <v>0</v>
      </c>
      <c r="S109" s="239">
        <v>0</v>
      </c>
      <c r="T109" s="319" t="e">
        <v>#DIV/0!</v>
      </c>
      <c r="U109" s="239">
        <v>0</v>
      </c>
      <c r="V109" s="239">
        <v>0</v>
      </c>
      <c r="W109" s="239">
        <v>0</v>
      </c>
      <c r="X109" s="239">
        <v>0</v>
      </c>
      <c r="Y109" s="239">
        <v>0</v>
      </c>
      <c r="Z109" s="239">
        <v>0</v>
      </c>
    </row>
    <row r="110" spans="1:26" x14ac:dyDescent="0.3">
      <c r="A110" s="322" t="s">
        <v>525</v>
      </c>
      <c r="B110" s="204">
        <v>0</v>
      </c>
      <c r="C110" s="204">
        <v>0</v>
      </c>
      <c r="D110" s="204">
        <v>0</v>
      </c>
      <c r="E110" s="204">
        <v>0</v>
      </c>
      <c r="F110" s="204">
        <v>0</v>
      </c>
      <c r="G110" s="204">
        <v>0</v>
      </c>
      <c r="H110" s="204">
        <v>0</v>
      </c>
      <c r="I110" s="204">
        <v>0</v>
      </c>
      <c r="J110" s="204">
        <v>0</v>
      </c>
      <c r="K110" s="204">
        <v>0</v>
      </c>
      <c r="L110" s="204">
        <v>0</v>
      </c>
      <c r="M110" s="204">
        <v>0</v>
      </c>
      <c r="N110" s="204">
        <v>0</v>
      </c>
      <c r="O110" s="204">
        <v>0</v>
      </c>
      <c r="P110" s="204">
        <v>0</v>
      </c>
      <c r="Q110" s="204">
        <v>0</v>
      </c>
      <c r="R110" s="204">
        <v>0</v>
      </c>
      <c r="S110" s="239">
        <v>0</v>
      </c>
      <c r="T110" s="319" t="e">
        <v>#DIV/0!</v>
      </c>
      <c r="U110" s="239">
        <v>0</v>
      </c>
      <c r="V110" s="239">
        <v>0</v>
      </c>
      <c r="W110" s="239">
        <v>0</v>
      </c>
      <c r="X110" s="239">
        <v>0</v>
      </c>
      <c r="Y110" s="239">
        <v>0</v>
      </c>
      <c r="Z110" s="239">
        <v>0</v>
      </c>
    </row>
    <row r="111" spans="1:26" x14ac:dyDescent="0.3">
      <c r="A111" s="322" t="s">
        <v>526</v>
      </c>
      <c r="B111" s="204">
        <v>0</v>
      </c>
      <c r="C111" s="204">
        <v>0</v>
      </c>
      <c r="D111" s="204">
        <v>0</v>
      </c>
      <c r="E111" s="204">
        <v>0</v>
      </c>
      <c r="F111" s="204">
        <v>0</v>
      </c>
      <c r="G111" s="204">
        <v>0</v>
      </c>
      <c r="H111" s="204">
        <v>0</v>
      </c>
      <c r="I111" s="204">
        <v>0</v>
      </c>
      <c r="J111" s="204">
        <v>0</v>
      </c>
      <c r="K111" s="204">
        <v>0</v>
      </c>
      <c r="L111" s="204">
        <v>0</v>
      </c>
      <c r="M111" s="204">
        <v>0</v>
      </c>
      <c r="N111" s="204">
        <v>0</v>
      </c>
      <c r="O111" s="204">
        <v>0</v>
      </c>
      <c r="P111" s="204">
        <v>0</v>
      </c>
      <c r="Q111" s="204">
        <v>0</v>
      </c>
      <c r="R111" s="204">
        <v>0</v>
      </c>
      <c r="S111" s="239">
        <v>0</v>
      </c>
      <c r="T111" s="319" t="e">
        <v>#DIV/0!</v>
      </c>
      <c r="U111" s="239">
        <v>0</v>
      </c>
      <c r="V111" s="239">
        <v>0</v>
      </c>
      <c r="W111" s="239">
        <v>0</v>
      </c>
      <c r="X111" s="239">
        <v>0</v>
      </c>
      <c r="Y111" s="239">
        <v>0</v>
      </c>
      <c r="Z111" s="239">
        <v>0</v>
      </c>
    </row>
    <row r="112" spans="1:26" x14ac:dyDescent="0.3">
      <c r="A112" s="322" t="s">
        <v>527</v>
      </c>
      <c r="B112" s="204">
        <v>0</v>
      </c>
      <c r="C112" s="204">
        <v>0</v>
      </c>
      <c r="D112" s="204">
        <v>0</v>
      </c>
      <c r="E112" s="204">
        <v>0</v>
      </c>
      <c r="F112" s="204">
        <v>0</v>
      </c>
      <c r="G112" s="204">
        <v>0</v>
      </c>
      <c r="H112" s="204">
        <v>0</v>
      </c>
      <c r="I112" s="204">
        <v>0</v>
      </c>
      <c r="J112" s="204">
        <v>0</v>
      </c>
      <c r="K112" s="204">
        <v>0</v>
      </c>
      <c r="L112" s="204">
        <v>0</v>
      </c>
      <c r="M112" s="204">
        <v>0</v>
      </c>
      <c r="N112" s="204">
        <v>0</v>
      </c>
      <c r="O112" s="204">
        <v>0</v>
      </c>
      <c r="P112" s="204">
        <v>0</v>
      </c>
      <c r="Q112" s="204">
        <v>0</v>
      </c>
      <c r="R112" s="204">
        <v>0</v>
      </c>
      <c r="S112" s="239">
        <v>0</v>
      </c>
      <c r="T112" s="319" t="e">
        <v>#DIV/0!</v>
      </c>
      <c r="U112" s="239">
        <v>0</v>
      </c>
      <c r="V112" s="239">
        <v>0</v>
      </c>
      <c r="W112" s="239">
        <v>0</v>
      </c>
      <c r="X112" s="239">
        <v>0</v>
      </c>
      <c r="Y112" s="239">
        <v>0</v>
      </c>
      <c r="Z112" s="239">
        <v>0</v>
      </c>
    </row>
    <row r="113" spans="1:26" x14ac:dyDescent="0.3">
      <c r="A113" s="314" t="s">
        <v>528</v>
      </c>
      <c r="B113" s="315">
        <v>0</v>
      </c>
      <c r="C113" s="315">
        <v>0</v>
      </c>
      <c r="D113" s="315">
        <v>0</v>
      </c>
      <c r="E113" s="315">
        <v>0</v>
      </c>
      <c r="F113" s="315">
        <v>0</v>
      </c>
      <c r="G113" s="315">
        <v>0</v>
      </c>
      <c r="H113" s="315">
        <v>0</v>
      </c>
      <c r="I113" s="315">
        <v>0</v>
      </c>
      <c r="J113" s="315">
        <v>0</v>
      </c>
      <c r="K113" s="315">
        <v>0</v>
      </c>
      <c r="L113" s="315">
        <v>0</v>
      </c>
      <c r="M113" s="315">
        <v>0</v>
      </c>
      <c r="N113" s="315">
        <v>0</v>
      </c>
      <c r="O113" s="315">
        <v>0</v>
      </c>
      <c r="P113" s="315">
        <v>0</v>
      </c>
      <c r="Q113" s="315">
        <v>0</v>
      </c>
      <c r="R113" s="315">
        <v>0</v>
      </c>
      <c r="S113" s="316">
        <v>0</v>
      </c>
      <c r="T113" s="317" t="e">
        <v>#DIV/0!</v>
      </c>
      <c r="U113" s="316">
        <v>0</v>
      </c>
      <c r="V113" s="316">
        <v>0</v>
      </c>
      <c r="W113" s="316">
        <v>0</v>
      </c>
      <c r="X113" s="316">
        <v>0</v>
      </c>
      <c r="Y113" s="316">
        <v>0</v>
      </c>
      <c r="Z113" s="316">
        <v>0</v>
      </c>
    </row>
    <row r="114" spans="1:26" x14ac:dyDescent="0.3">
      <c r="A114" s="322" t="s">
        <v>529</v>
      </c>
      <c r="B114" s="204">
        <v>0</v>
      </c>
      <c r="C114" s="204">
        <v>0</v>
      </c>
      <c r="D114" s="204">
        <v>0</v>
      </c>
      <c r="E114" s="204">
        <v>0</v>
      </c>
      <c r="F114" s="204">
        <v>0</v>
      </c>
      <c r="G114" s="204">
        <v>0</v>
      </c>
      <c r="H114" s="204">
        <v>0</v>
      </c>
      <c r="I114" s="204">
        <v>0</v>
      </c>
      <c r="J114" s="204">
        <v>0</v>
      </c>
      <c r="K114" s="204">
        <v>0</v>
      </c>
      <c r="L114" s="204">
        <v>0</v>
      </c>
      <c r="M114" s="204">
        <v>0</v>
      </c>
      <c r="N114" s="204">
        <v>0</v>
      </c>
      <c r="O114" s="204">
        <v>0</v>
      </c>
      <c r="P114" s="204">
        <v>0</v>
      </c>
      <c r="Q114" s="204">
        <v>0</v>
      </c>
      <c r="R114" s="204">
        <v>0</v>
      </c>
      <c r="S114" s="239">
        <v>0</v>
      </c>
      <c r="T114" s="319" t="e">
        <v>#DIV/0!</v>
      </c>
      <c r="U114" s="239">
        <v>0</v>
      </c>
      <c r="V114" s="239">
        <v>0</v>
      </c>
      <c r="W114" s="239">
        <v>0</v>
      </c>
      <c r="X114" s="239">
        <v>0</v>
      </c>
      <c r="Y114" s="239">
        <v>0</v>
      </c>
      <c r="Z114" s="239">
        <v>0</v>
      </c>
    </row>
    <row r="115" spans="1:26" x14ac:dyDescent="0.3">
      <c r="A115" s="322" t="s">
        <v>530</v>
      </c>
      <c r="B115" s="204">
        <v>0</v>
      </c>
      <c r="C115" s="204">
        <v>0</v>
      </c>
      <c r="D115" s="204">
        <v>0</v>
      </c>
      <c r="E115" s="204">
        <v>0</v>
      </c>
      <c r="F115" s="204">
        <v>0</v>
      </c>
      <c r="G115" s="204">
        <v>0</v>
      </c>
      <c r="H115" s="204">
        <v>0</v>
      </c>
      <c r="I115" s="204">
        <v>0</v>
      </c>
      <c r="J115" s="204">
        <v>0</v>
      </c>
      <c r="K115" s="204">
        <v>0</v>
      </c>
      <c r="L115" s="204">
        <v>0</v>
      </c>
      <c r="M115" s="204">
        <v>0</v>
      </c>
      <c r="N115" s="204">
        <v>0</v>
      </c>
      <c r="O115" s="204">
        <v>0</v>
      </c>
      <c r="P115" s="204">
        <v>0</v>
      </c>
      <c r="Q115" s="204">
        <v>0</v>
      </c>
      <c r="R115" s="204">
        <v>0</v>
      </c>
      <c r="S115" s="239">
        <v>0</v>
      </c>
      <c r="T115" s="319" t="e">
        <v>#DIV/0!</v>
      </c>
      <c r="U115" s="239">
        <v>0</v>
      </c>
      <c r="V115" s="239">
        <v>0</v>
      </c>
      <c r="W115" s="239">
        <v>0</v>
      </c>
      <c r="X115" s="239">
        <v>0</v>
      </c>
      <c r="Y115" s="239">
        <v>0</v>
      </c>
      <c r="Z115" s="239">
        <v>0</v>
      </c>
    </row>
    <row r="116" spans="1:26" x14ac:dyDescent="0.3">
      <c r="A116" s="322" t="s">
        <v>531</v>
      </c>
      <c r="B116" s="204">
        <v>0</v>
      </c>
      <c r="C116" s="204">
        <v>0</v>
      </c>
      <c r="D116" s="204">
        <v>0</v>
      </c>
      <c r="E116" s="204">
        <v>0</v>
      </c>
      <c r="F116" s="204">
        <v>0</v>
      </c>
      <c r="G116" s="204">
        <v>0</v>
      </c>
      <c r="H116" s="204">
        <v>0</v>
      </c>
      <c r="I116" s="204">
        <v>0</v>
      </c>
      <c r="J116" s="204">
        <v>0</v>
      </c>
      <c r="K116" s="204">
        <v>0</v>
      </c>
      <c r="L116" s="204">
        <v>0</v>
      </c>
      <c r="M116" s="204">
        <v>0</v>
      </c>
      <c r="N116" s="204">
        <v>0</v>
      </c>
      <c r="O116" s="204">
        <v>0</v>
      </c>
      <c r="P116" s="204">
        <v>0</v>
      </c>
      <c r="Q116" s="204">
        <v>0</v>
      </c>
      <c r="R116" s="204">
        <v>0</v>
      </c>
      <c r="S116" s="239">
        <v>0</v>
      </c>
      <c r="T116" s="319" t="e">
        <v>#DIV/0!</v>
      </c>
      <c r="U116" s="239">
        <v>0</v>
      </c>
      <c r="V116" s="239">
        <v>0</v>
      </c>
      <c r="W116" s="239">
        <v>0</v>
      </c>
      <c r="X116" s="239">
        <v>0</v>
      </c>
      <c r="Y116" s="239">
        <v>0</v>
      </c>
      <c r="Z116" s="239">
        <v>0</v>
      </c>
    </row>
    <row r="117" spans="1:26" x14ac:dyDescent="0.3">
      <c r="A117" s="322" t="s">
        <v>532</v>
      </c>
      <c r="B117" s="204">
        <v>0</v>
      </c>
      <c r="C117" s="204">
        <v>0</v>
      </c>
      <c r="D117" s="204">
        <v>0</v>
      </c>
      <c r="E117" s="204">
        <v>0</v>
      </c>
      <c r="F117" s="204">
        <v>0</v>
      </c>
      <c r="G117" s="204">
        <v>0</v>
      </c>
      <c r="H117" s="204">
        <v>0</v>
      </c>
      <c r="I117" s="204">
        <v>0</v>
      </c>
      <c r="J117" s="204">
        <v>0</v>
      </c>
      <c r="K117" s="204">
        <v>0</v>
      </c>
      <c r="L117" s="204">
        <v>0</v>
      </c>
      <c r="M117" s="204">
        <v>0</v>
      </c>
      <c r="N117" s="204">
        <v>0</v>
      </c>
      <c r="O117" s="204">
        <v>0</v>
      </c>
      <c r="P117" s="204">
        <v>0</v>
      </c>
      <c r="Q117" s="204">
        <v>0</v>
      </c>
      <c r="R117" s="204">
        <v>0</v>
      </c>
      <c r="S117" s="239">
        <v>0</v>
      </c>
      <c r="T117" s="319" t="e">
        <v>#DIV/0!</v>
      </c>
      <c r="U117" s="239">
        <v>0</v>
      </c>
      <c r="V117" s="239">
        <v>0</v>
      </c>
      <c r="W117" s="239">
        <v>0</v>
      </c>
      <c r="X117" s="239">
        <v>0</v>
      </c>
      <c r="Y117" s="239">
        <v>0</v>
      </c>
      <c r="Z117" s="239">
        <v>0</v>
      </c>
    </row>
    <row r="118" spans="1:26" x14ac:dyDescent="0.3">
      <c r="A118" s="322" t="s">
        <v>533</v>
      </c>
      <c r="B118" s="204">
        <v>0</v>
      </c>
      <c r="C118" s="204">
        <v>0</v>
      </c>
      <c r="D118" s="204">
        <v>0</v>
      </c>
      <c r="E118" s="204">
        <v>0</v>
      </c>
      <c r="F118" s="204">
        <v>0</v>
      </c>
      <c r="G118" s="204">
        <v>0</v>
      </c>
      <c r="H118" s="204">
        <v>0</v>
      </c>
      <c r="I118" s="204">
        <v>0</v>
      </c>
      <c r="J118" s="204">
        <v>0</v>
      </c>
      <c r="K118" s="204">
        <v>0</v>
      </c>
      <c r="L118" s="204">
        <v>0</v>
      </c>
      <c r="M118" s="204">
        <v>0</v>
      </c>
      <c r="N118" s="204">
        <v>0</v>
      </c>
      <c r="O118" s="204">
        <v>0</v>
      </c>
      <c r="P118" s="204">
        <v>0</v>
      </c>
      <c r="Q118" s="204">
        <v>0</v>
      </c>
      <c r="R118" s="204">
        <v>0</v>
      </c>
      <c r="S118" s="239">
        <v>0</v>
      </c>
      <c r="T118" s="319" t="e">
        <v>#DIV/0!</v>
      </c>
      <c r="U118" s="239">
        <v>0</v>
      </c>
      <c r="V118" s="239">
        <v>0</v>
      </c>
      <c r="W118" s="239">
        <v>0</v>
      </c>
      <c r="X118" s="239">
        <v>0</v>
      </c>
      <c r="Y118" s="239">
        <v>0</v>
      </c>
      <c r="Z118" s="239">
        <v>0</v>
      </c>
    </row>
    <row r="119" spans="1:26" x14ac:dyDescent="0.3">
      <c r="A119" s="322" t="s">
        <v>534</v>
      </c>
      <c r="B119" s="204">
        <v>0</v>
      </c>
      <c r="C119" s="204">
        <v>0</v>
      </c>
      <c r="D119" s="204">
        <v>0</v>
      </c>
      <c r="E119" s="204">
        <v>0</v>
      </c>
      <c r="F119" s="204">
        <v>0</v>
      </c>
      <c r="G119" s="204">
        <v>0</v>
      </c>
      <c r="H119" s="204">
        <v>0</v>
      </c>
      <c r="I119" s="204">
        <v>0</v>
      </c>
      <c r="J119" s="204">
        <v>0</v>
      </c>
      <c r="K119" s="204">
        <v>0</v>
      </c>
      <c r="L119" s="204">
        <v>0</v>
      </c>
      <c r="M119" s="204">
        <v>0</v>
      </c>
      <c r="N119" s="204">
        <v>0</v>
      </c>
      <c r="O119" s="204">
        <v>0</v>
      </c>
      <c r="P119" s="204">
        <v>0</v>
      </c>
      <c r="Q119" s="204">
        <v>0</v>
      </c>
      <c r="R119" s="204">
        <v>0</v>
      </c>
      <c r="S119" s="239">
        <v>0</v>
      </c>
      <c r="T119" s="319" t="e">
        <v>#DIV/0!</v>
      </c>
      <c r="U119" s="239">
        <v>0</v>
      </c>
      <c r="V119" s="239">
        <v>0</v>
      </c>
      <c r="W119" s="239">
        <v>0</v>
      </c>
      <c r="X119" s="239">
        <v>0</v>
      </c>
      <c r="Y119" s="239">
        <v>0</v>
      </c>
      <c r="Z119" s="239">
        <v>0</v>
      </c>
    </row>
    <row r="120" spans="1:26" x14ac:dyDescent="0.3">
      <c r="A120" s="314" t="s">
        <v>535</v>
      </c>
      <c r="B120" s="315">
        <v>0</v>
      </c>
      <c r="C120" s="315">
        <v>0</v>
      </c>
      <c r="D120" s="315">
        <v>0</v>
      </c>
      <c r="E120" s="315">
        <v>0</v>
      </c>
      <c r="F120" s="315">
        <v>0</v>
      </c>
      <c r="G120" s="315">
        <v>0</v>
      </c>
      <c r="H120" s="315">
        <v>0</v>
      </c>
      <c r="I120" s="315">
        <v>0</v>
      </c>
      <c r="J120" s="315">
        <v>0</v>
      </c>
      <c r="K120" s="315">
        <v>0</v>
      </c>
      <c r="L120" s="315">
        <v>0</v>
      </c>
      <c r="M120" s="315">
        <v>0</v>
      </c>
      <c r="N120" s="315">
        <v>0</v>
      </c>
      <c r="O120" s="315">
        <v>0</v>
      </c>
      <c r="P120" s="315">
        <v>0</v>
      </c>
      <c r="Q120" s="315">
        <v>0</v>
      </c>
      <c r="R120" s="315">
        <v>0</v>
      </c>
      <c r="S120" s="316">
        <v>0</v>
      </c>
      <c r="T120" s="317" t="e">
        <v>#DIV/0!</v>
      </c>
      <c r="U120" s="316">
        <v>0</v>
      </c>
      <c r="V120" s="316">
        <v>0</v>
      </c>
      <c r="W120" s="316">
        <v>0</v>
      </c>
      <c r="X120" s="316">
        <v>0</v>
      </c>
      <c r="Y120" s="316">
        <v>0</v>
      </c>
      <c r="Z120" s="316">
        <v>0</v>
      </c>
    </row>
    <row r="121" spans="1:26" x14ac:dyDescent="0.3">
      <c r="A121" s="322" t="s">
        <v>536</v>
      </c>
      <c r="B121" s="204">
        <v>0</v>
      </c>
      <c r="C121" s="204">
        <v>0</v>
      </c>
      <c r="D121" s="204">
        <v>0</v>
      </c>
      <c r="E121" s="204">
        <v>0</v>
      </c>
      <c r="F121" s="204">
        <v>0</v>
      </c>
      <c r="G121" s="204">
        <v>0</v>
      </c>
      <c r="H121" s="204">
        <v>0</v>
      </c>
      <c r="I121" s="204">
        <v>0</v>
      </c>
      <c r="J121" s="204">
        <v>0</v>
      </c>
      <c r="K121" s="204">
        <v>0</v>
      </c>
      <c r="L121" s="204">
        <v>0</v>
      </c>
      <c r="M121" s="204">
        <v>0</v>
      </c>
      <c r="N121" s="204">
        <v>0</v>
      </c>
      <c r="O121" s="204">
        <v>0</v>
      </c>
      <c r="P121" s="204">
        <v>0</v>
      </c>
      <c r="Q121" s="204">
        <v>0</v>
      </c>
      <c r="R121" s="204">
        <v>0</v>
      </c>
      <c r="S121" s="239">
        <v>0</v>
      </c>
      <c r="T121" s="319" t="e">
        <v>#DIV/0!</v>
      </c>
      <c r="U121" s="239">
        <v>0</v>
      </c>
      <c r="V121" s="239">
        <v>0</v>
      </c>
      <c r="W121" s="239">
        <v>0</v>
      </c>
      <c r="X121" s="239">
        <v>0</v>
      </c>
      <c r="Y121" s="239">
        <v>0</v>
      </c>
      <c r="Z121" s="239">
        <v>0</v>
      </c>
    </row>
    <row r="122" spans="1:26" x14ac:dyDescent="0.3">
      <c r="A122" s="322" t="s">
        <v>537</v>
      </c>
      <c r="B122" s="204">
        <v>0</v>
      </c>
      <c r="C122" s="204">
        <v>0</v>
      </c>
      <c r="D122" s="204">
        <v>0</v>
      </c>
      <c r="E122" s="204">
        <v>0</v>
      </c>
      <c r="F122" s="204">
        <v>0</v>
      </c>
      <c r="G122" s="204">
        <v>0</v>
      </c>
      <c r="H122" s="204">
        <v>0</v>
      </c>
      <c r="I122" s="204">
        <v>0</v>
      </c>
      <c r="J122" s="204">
        <v>0</v>
      </c>
      <c r="K122" s="204">
        <v>0</v>
      </c>
      <c r="L122" s="204">
        <v>0</v>
      </c>
      <c r="M122" s="204">
        <v>0</v>
      </c>
      <c r="N122" s="204">
        <v>0</v>
      </c>
      <c r="O122" s="204">
        <v>0</v>
      </c>
      <c r="P122" s="204">
        <v>0</v>
      </c>
      <c r="Q122" s="204">
        <v>0</v>
      </c>
      <c r="R122" s="204">
        <v>0</v>
      </c>
      <c r="S122" s="239">
        <v>0</v>
      </c>
      <c r="T122" s="319" t="e">
        <v>#DIV/0!</v>
      </c>
      <c r="U122" s="239">
        <v>0</v>
      </c>
      <c r="V122" s="239">
        <v>0</v>
      </c>
      <c r="W122" s="239">
        <v>0</v>
      </c>
      <c r="X122" s="239">
        <v>0</v>
      </c>
      <c r="Y122" s="239">
        <v>0</v>
      </c>
      <c r="Z122" s="239">
        <v>0</v>
      </c>
    </row>
    <row r="123" spans="1:26" s="321" customFormat="1" x14ac:dyDescent="0.3">
      <c r="A123" s="314" t="s">
        <v>538</v>
      </c>
      <c r="B123" s="320">
        <v>0</v>
      </c>
      <c r="C123" s="320">
        <v>0</v>
      </c>
      <c r="D123" s="320">
        <v>0</v>
      </c>
      <c r="E123" s="320">
        <v>0</v>
      </c>
      <c r="F123" s="320">
        <v>0</v>
      </c>
      <c r="G123" s="320">
        <v>0</v>
      </c>
      <c r="H123" s="320">
        <v>0</v>
      </c>
      <c r="I123" s="320">
        <v>0</v>
      </c>
      <c r="J123" s="320">
        <v>0</v>
      </c>
      <c r="K123" s="320">
        <v>0</v>
      </c>
      <c r="L123" s="320">
        <v>0</v>
      </c>
      <c r="M123" s="320">
        <v>0</v>
      </c>
      <c r="N123" s="320">
        <v>0</v>
      </c>
      <c r="O123" s="320">
        <v>0</v>
      </c>
      <c r="P123" s="320">
        <v>0</v>
      </c>
      <c r="Q123" s="320">
        <v>0</v>
      </c>
      <c r="R123" s="320">
        <v>0</v>
      </c>
      <c r="S123" s="316">
        <v>0</v>
      </c>
      <c r="T123" s="317" t="e">
        <v>#DIV/0!</v>
      </c>
      <c r="U123" s="316">
        <v>0</v>
      </c>
      <c r="V123" s="316">
        <v>0</v>
      </c>
      <c r="W123" s="316">
        <v>0</v>
      </c>
      <c r="X123" s="316">
        <v>0</v>
      </c>
      <c r="Y123" s="316">
        <v>0</v>
      </c>
      <c r="Z123" s="316">
        <v>0</v>
      </c>
    </row>
    <row r="124" spans="1:26" x14ac:dyDescent="0.3">
      <c r="A124" s="314" t="s">
        <v>539</v>
      </c>
      <c r="B124" s="315">
        <v>0</v>
      </c>
      <c r="C124" s="315">
        <v>0</v>
      </c>
      <c r="D124" s="315">
        <v>0</v>
      </c>
      <c r="E124" s="315">
        <v>0</v>
      </c>
      <c r="F124" s="315">
        <v>0</v>
      </c>
      <c r="G124" s="315">
        <v>0</v>
      </c>
      <c r="H124" s="315">
        <v>0</v>
      </c>
      <c r="I124" s="315">
        <v>0</v>
      </c>
      <c r="J124" s="315">
        <v>0</v>
      </c>
      <c r="K124" s="315">
        <v>0</v>
      </c>
      <c r="L124" s="315">
        <v>0</v>
      </c>
      <c r="M124" s="315">
        <v>0</v>
      </c>
      <c r="N124" s="315">
        <v>0</v>
      </c>
      <c r="O124" s="315">
        <v>0</v>
      </c>
      <c r="P124" s="315">
        <v>0</v>
      </c>
      <c r="Q124" s="315">
        <v>0</v>
      </c>
      <c r="R124" s="315">
        <v>0</v>
      </c>
      <c r="S124" s="316">
        <v>0</v>
      </c>
      <c r="T124" s="317" t="e">
        <v>#DIV/0!</v>
      </c>
      <c r="U124" s="316">
        <v>0</v>
      </c>
      <c r="V124" s="316">
        <v>0</v>
      </c>
      <c r="W124" s="316">
        <v>0</v>
      </c>
      <c r="X124" s="316">
        <v>0</v>
      </c>
      <c r="Y124" s="316">
        <v>0</v>
      </c>
      <c r="Z124" s="316">
        <v>0</v>
      </c>
    </row>
    <row r="125" spans="1:26" x14ac:dyDescent="0.3">
      <c r="A125" s="322" t="s">
        <v>540</v>
      </c>
      <c r="B125" s="204">
        <v>0</v>
      </c>
      <c r="C125" s="204">
        <v>0</v>
      </c>
      <c r="D125" s="204">
        <v>0</v>
      </c>
      <c r="E125" s="204">
        <v>0</v>
      </c>
      <c r="F125" s="204">
        <v>0</v>
      </c>
      <c r="G125" s="204">
        <v>0</v>
      </c>
      <c r="H125" s="204">
        <v>0</v>
      </c>
      <c r="I125" s="204">
        <v>0</v>
      </c>
      <c r="J125" s="204">
        <v>0</v>
      </c>
      <c r="K125" s="204">
        <v>0</v>
      </c>
      <c r="L125" s="204">
        <v>0</v>
      </c>
      <c r="M125" s="204">
        <v>0</v>
      </c>
      <c r="N125" s="204">
        <v>0</v>
      </c>
      <c r="O125" s="204">
        <v>0</v>
      </c>
      <c r="P125" s="204">
        <v>0</v>
      </c>
      <c r="Q125" s="204">
        <v>0</v>
      </c>
      <c r="R125" s="204">
        <v>0</v>
      </c>
      <c r="S125" s="239">
        <v>0</v>
      </c>
      <c r="T125" s="319" t="e">
        <v>#DIV/0!</v>
      </c>
      <c r="U125" s="239">
        <v>0</v>
      </c>
      <c r="V125" s="239">
        <v>0</v>
      </c>
      <c r="W125" s="239">
        <v>0</v>
      </c>
      <c r="X125" s="239">
        <v>0</v>
      </c>
      <c r="Y125" s="239">
        <v>0</v>
      </c>
      <c r="Z125" s="239">
        <v>0</v>
      </c>
    </row>
    <row r="126" spans="1:26" x14ac:dyDescent="0.3">
      <c r="A126" s="322" t="s">
        <v>541</v>
      </c>
      <c r="B126" s="204">
        <v>0</v>
      </c>
      <c r="C126" s="204">
        <v>0</v>
      </c>
      <c r="D126" s="204">
        <v>0</v>
      </c>
      <c r="E126" s="204">
        <v>0</v>
      </c>
      <c r="F126" s="204">
        <v>0</v>
      </c>
      <c r="G126" s="204">
        <v>0</v>
      </c>
      <c r="H126" s="204">
        <v>0</v>
      </c>
      <c r="I126" s="204">
        <v>0</v>
      </c>
      <c r="J126" s="204">
        <v>0</v>
      </c>
      <c r="K126" s="204">
        <v>0</v>
      </c>
      <c r="L126" s="204">
        <v>0</v>
      </c>
      <c r="M126" s="204">
        <v>0</v>
      </c>
      <c r="N126" s="204">
        <v>0</v>
      </c>
      <c r="O126" s="204">
        <v>0</v>
      </c>
      <c r="P126" s="204">
        <v>0</v>
      </c>
      <c r="Q126" s="204">
        <v>0</v>
      </c>
      <c r="R126" s="204">
        <v>0</v>
      </c>
      <c r="S126" s="239">
        <v>0</v>
      </c>
      <c r="T126" s="319" t="e">
        <v>#DIV/0!</v>
      </c>
      <c r="U126" s="239">
        <v>0</v>
      </c>
      <c r="V126" s="239">
        <v>0</v>
      </c>
      <c r="W126" s="239">
        <v>0</v>
      </c>
      <c r="X126" s="239">
        <v>0</v>
      </c>
      <c r="Y126" s="239">
        <v>0</v>
      </c>
      <c r="Z126" s="239">
        <v>0</v>
      </c>
    </row>
    <row r="127" spans="1:26" x14ac:dyDescent="0.3">
      <c r="A127" s="314" t="s">
        <v>542</v>
      </c>
      <c r="B127" s="315">
        <v>0</v>
      </c>
      <c r="C127" s="315">
        <v>0</v>
      </c>
      <c r="D127" s="315">
        <v>0</v>
      </c>
      <c r="E127" s="315">
        <v>0</v>
      </c>
      <c r="F127" s="315">
        <v>0</v>
      </c>
      <c r="G127" s="315">
        <v>0</v>
      </c>
      <c r="H127" s="315">
        <v>0</v>
      </c>
      <c r="I127" s="315">
        <v>0</v>
      </c>
      <c r="J127" s="315">
        <v>0</v>
      </c>
      <c r="K127" s="315">
        <v>0</v>
      </c>
      <c r="L127" s="315">
        <v>0</v>
      </c>
      <c r="M127" s="315">
        <v>0</v>
      </c>
      <c r="N127" s="315">
        <v>0</v>
      </c>
      <c r="O127" s="315">
        <v>0</v>
      </c>
      <c r="P127" s="315">
        <v>0</v>
      </c>
      <c r="Q127" s="315">
        <v>0</v>
      </c>
      <c r="R127" s="315">
        <v>0</v>
      </c>
      <c r="S127" s="316">
        <v>0</v>
      </c>
      <c r="T127" s="317" t="e">
        <v>#DIV/0!</v>
      </c>
      <c r="U127" s="316">
        <v>0</v>
      </c>
      <c r="V127" s="316">
        <v>0</v>
      </c>
      <c r="W127" s="316">
        <v>0</v>
      </c>
      <c r="X127" s="316">
        <v>0</v>
      </c>
      <c r="Y127" s="316">
        <v>0</v>
      </c>
      <c r="Z127" s="316">
        <v>0</v>
      </c>
    </row>
    <row r="128" spans="1:26" x14ac:dyDescent="0.3">
      <c r="A128" s="322" t="s">
        <v>543</v>
      </c>
      <c r="B128" s="204">
        <v>0</v>
      </c>
      <c r="C128" s="204">
        <v>0</v>
      </c>
      <c r="D128" s="204">
        <v>0</v>
      </c>
      <c r="E128" s="204">
        <v>0</v>
      </c>
      <c r="F128" s="204">
        <v>0</v>
      </c>
      <c r="G128" s="204">
        <v>0</v>
      </c>
      <c r="H128" s="204">
        <v>0</v>
      </c>
      <c r="I128" s="204">
        <v>0</v>
      </c>
      <c r="J128" s="204">
        <v>0</v>
      </c>
      <c r="K128" s="204">
        <v>0</v>
      </c>
      <c r="L128" s="204">
        <v>0</v>
      </c>
      <c r="M128" s="204">
        <v>0</v>
      </c>
      <c r="N128" s="204">
        <v>0</v>
      </c>
      <c r="O128" s="204">
        <v>0</v>
      </c>
      <c r="P128" s="204">
        <v>0</v>
      </c>
      <c r="Q128" s="204">
        <v>0</v>
      </c>
      <c r="R128" s="204">
        <v>0</v>
      </c>
      <c r="S128" s="239">
        <v>0</v>
      </c>
      <c r="T128" s="319" t="e">
        <v>#DIV/0!</v>
      </c>
      <c r="U128" s="239">
        <v>0</v>
      </c>
      <c r="V128" s="239">
        <v>0</v>
      </c>
      <c r="W128" s="239">
        <v>0</v>
      </c>
      <c r="X128" s="239">
        <v>0</v>
      </c>
      <c r="Y128" s="239">
        <v>0</v>
      </c>
      <c r="Z128" s="239">
        <v>0</v>
      </c>
    </row>
    <row r="129" spans="1:26" x14ac:dyDescent="0.3">
      <c r="A129" s="322" t="s">
        <v>544</v>
      </c>
      <c r="B129" s="204">
        <v>0</v>
      </c>
      <c r="C129" s="204">
        <v>0</v>
      </c>
      <c r="D129" s="204">
        <v>0</v>
      </c>
      <c r="E129" s="204">
        <v>0</v>
      </c>
      <c r="F129" s="204">
        <v>0</v>
      </c>
      <c r="G129" s="204">
        <v>0</v>
      </c>
      <c r="H129" s="204">
        <v>0</v>
      </c>
      <c r="I129" s="204">
        <v>0</v>
      </c>
      <c r="J129" s="204">
        <v>0</v>
      </c>
      <c r="K129" s="204">
        <v>0</v>
      </c>
      <c r="L129" s="204">
        <v>0</v>
      </c>
      <c r="M129" s="204">
        <v>0</v>
      </c>
      <c r="N129" s="204">
        <v>0</v>
      </c>
      <c r="O129" s="204">
        <v>0</v>
      </c>
      <c r="P129" s="204">
        <v>0</v>
      </c>
      <c r="Q129" s="204">
        <v>0</v>
      </c>
      <c r="R129" s="204">
        <v>0</v>
      </c>
      <c r="S129" s="239">
        <v>0</v>
      </c>
      <c r="T129" s="319" t="e">
        <v>#DIV/0!</v>
      </c>
      <c r="U129" s="239">
        <v>0</v>
      </c>
      <c r="V129" s="239">
        <v>0</v>
      </c>
      <c r="W129" s="239">
        <v>0</v>
      </c>
      <c r="X129" s="239">
        <v>0</v>
      </c>
      <c r="Y129" s="239">
        <v>0</v>
      </c>
      <c r="Z129" s="239">
        <v>0</v>
      </c>
    </row>
    <row r="130" spans="1:26" x14ac:dyDescent="0.3">
      <c r="A130" s="314" t="s">
        <v>545</v>
      </c>
      <c r="B130" s="315">
        <v>0</v>
      </c>
      <c r="C130" s="315">
        <v>0</v>
      </c>
      <c r="D130" s="315">
        <v>0</v>
      </c>
      <c r="E130" s="315">
        <v>0</v>
      </c>
      <c r="F130" s="315">
        <v>0</v>
      </c>
      <c r="G130" s="315">
        <v>0</v>
      </c>
      <c r="H130" s="315">
        <v>0</v>
      </c>
      <c r="I130" s="315">
        <v>0</v>
      </c>
      <c r="J130" s="315">
        <v>0</v>
      </c>
      <c r="K130" s="315">
        <v>0</v>
      </c>
      <c r="L130" s="315">
        <v>0</v>
      </c>
      <c r="M130" s="315">
        <v>0</v>
      </c>
      <c r="N130" s="315">
        <v>0</v>
      </c>
      <c r="O130" s="315">
        <v>0</v>
      </c>
      <c r="P130" s="315">
        <v>0</v>
      </c>
      <c r="Q130" s="315">
        <v>0</v>
      </c>
      <c r="R130" s="315">
        <v>0</v>
      </c>
      <c r="S130" s="316">
        <v>0</v>
      </c>
      <c r="T130" s="317" t="e">
        <v>#DIV/0!</v>
      </c>
      <c r="U130" s="316">
        <v>0</v>
      </c>
      <c r="V130" s="316">
        <v>0</v>
      </c>
      <c r="W130" s="316">
        <v>0</v>
      </c>
      <c r="X130" s="316">
        <v>0</v>
      </c>
      <c r="Y130" s="316">
        <v>0</v>
      </c>
      <c r="Z130" s="316">
        <v>0</v>
      </c>
    </row>
    <row r="131" spans="1:26" x14ac:dyDescent="0.3">
      <c r="A131" s="318" t="s">
        <v>546</v>
      </c>
      <c r="B131" s="204">
        <v>0</v>
      </c>
      <c r="C131" s="204">
        <v>0</v>
      </c>
      <c r="D131" s="204">
        <v>0</v>
      </c>
      <c r="E131" s="204">
        <v>0</v>
      </c>
      <c r="F131" s="204">
        <v>0</v>
      </c>
      <c r="G131" s="204">
        <v>0</v>
      </c>
      <c r="H131" s="204">
        <v>0</v>
      </c>
      <c r="I131" s="204">
        <v>0</v>
      </c>
      <c r="J131" s="204">
        <v>0</v>
      </c>
      <c r="K131" s="204">
        <v>0</v>
      </c>
      <c r="L131" s="204">
        <v>0</v>
      </c>
      <c r="M131" s="204">
        <v>0</v>
      </c>
      <c r="N131" s="204">
        <v>0</v>
      </c>
      <c r="O131" s="204">
        <v>0</v>
      </c>
      <c r="P131" s="204">
        <v>0</v>
      </c>
      <c r="Q131" s="204">
        <v>0</v>
      </c>
      <c r="R131" s="204">
        <v>0</v>
      </c>
      <c r="S131" s="239">
        <v>0</v>
      </c>
      <c r="T131" s="319" t="e">
        <v>#DIV/0!</v>
      </c>
      <c r="U131" s="239">
        <v>0</v>
      </c>
      <c r="V131" s="239">
        <v>0</v>
      </c>
      <c r="W131" s="239">
        <v>0</v>
      </c>
      <c r="X131" s="239">
        <v>0</v>
      </c>
      <c r="Y131" s="239">
        <v>0</v>
      </c>
      <c r="Z131" s="239">
        <v>0</v>
      </c>
    </row>
    <row r="132" spans="1:26" x14ac:dyDescent="0.3">
      <c r="A132" s="318" t="s">
        <v>547</v>
      </c>
      <c r="B132" s="204">
        <v>0</v>
      </c>
      <c r="C132" s="204">
        <v>0</v>
      </c>
      <c r="D132" s="204">
        <v>0</v>
      </c>
      <c r="E132" s="204">
        <v>0</v>
      </c>
      <c r="F132" s="204">
        <v>0</v>
      </c>
      <c r="G132" s="204">
        <v>0</v>
      </c>
      <c r="H132" s="204">
        <v>0</v>
      </c>
      <c r="I132" s="204">
        <v>0</v>
      </c>
      <c r="J132" s="204">
        <v>0</v>
      </c>
      <c r="K132" s="204">
        <v>0</v>
      </c>
      <c r="L132" s="204">
        <v>0</v>
      </c>
      <c r="M132" s="204">
        <v>0</v>
      </c>
      <c r="N132" s="204">
        <v>0</v>
      </c>
      <c r="O132" s="204">
        <v>0</v>
      </c>
      <c r="P132" s="204">
        <v>0</v>
      </c>
      <c r="Q132" s="204">
        <v>0</v>
      </c>
      <c r="R132" s="204">
        <v>0</v>
      </c>
      <c r="S132" s="239">
        <v>0</v>
      </c>
      <c r="T132" s="319" t="e">
        <v>#DIV/0!</v>
      </c>
      <c r="U132" s="239">
        <v>0</v>
      </c>
      <c r="V132" s="239">
        <v>0</v>
      </c>
      <c r="W132" s="239">
        <v>0</v>
      </c>
      <c r="X132" s="239">
        <v>0</v>
      </c>
      <c r="Y132" s="239">
        <v>0</v>
      </c>
      <c r="Z132" s="239">
        <v>0</v>
      </c>
    </row>
    <row r="133" spans="1:26" x14ac:dyDescent="0.3">
      <c r="A133" s="318" t="s">
        <v>548</v>
      </c>
      <c r="B133" s="204">
        <v>0</v>
      </c>
      <c r="C133" s="204">
        <v>0</v>
      </c>
      <c r="D133" s="204">
        <v>0</v>
      </c>
      <c r="E133" s="204">
        <v>0</v>
      </c>
      <c r="F133" s="204">
        <v>0</v>
      </c>
      <c r="G133" s="204">
        <v>0</v>
      </c>
      <c r="H133" s="204">
        <v>0</v>
      </c>
      <c r="I133" s="204">
        <v>0</v>
      </c>
      <c r="J133" s="204">
        <v>0</v>
      </c>
      <c r="K133" s="204">
        <v>0</v>
      </c>
      <c r="L133" s="204">
        <v>0</v>
      </c>
      <c r="M133" s="204">
        <v>0</v>
      </c>
      <c r="N133" s="204">
        <v>0</v>
      </c>
      <c r="O133" s="204">
        <v>0</v>
      </c>
      <c r="P133" s="204">
        <v>0</v>
      </c>
      <c r="Q133" s="204">
        <v>0</v>
      </c>
      <c r="R133" s="204">
        <v>0</v>
      </c>
      <c r="S133" s="239">
        <v>0</v>
      </c>
      <c r="T133" s="319" t="e">
        <v>#DIV/0!</v>
      </c>
      <c r="U133" s="239">
        <v>0</v>
      </c>
      <c r="V133" s="239">
        <v>0</v>
      </c>
      <c r="W133" s="239">
        <v>0</v>
      </c>
      <c r="X133" s="239">
        <v>0</v>
      </c>
      <c r="Y133" s="239">
        <v>0</v>
      </c>
      <c r="Z133" s="239">
        <v>0</v>
      </c>
    </row>
    <row r="134" spans="1:26" x14ac:dyDescent="0.3">
      <c r="A134" s="314" t="s">
        <v>549</v>
      </c>
      <c r="B134" s="315">
        <v>0</v>
      </c>
      <c r="C134" s="315">
        <v>0</v>
      </c>
      <c r="D134" s="315">
        <v>0</v>
      </c>
      <c r="E134" s="315">
        <v>0</v>
      </c>
      <c r="F134" s="315">
        <v>0</v>
      </c>
      <c r="G134" s="315">
        <v>0</v>
      </c>
      <c r="H134" s="315">
        <v>0</v>
      </c>
      <c r="I134" s="315">
        <v>0</v>
      </c>
      <c r="J134" s="315">
        <v>0</v>
      </c>
      <c r="K134" s="315">
        <v>0</v>
      </c>
      <c r="L134" s="315">
        <v>0</v>
      </c>
      <c r="M134" s="315">
        <v>0</v>
      </c>
      <c r="N134" s="315">
        <v>0</v>
      </c>
      <c r="O134" s="315">
        <v>0</v>
      </c>
      <c r="P134" s="315">
        <v>0</v>
      </c>
      <c r="Q134" s="315">
        <v>0</v>
      </c>
      <c r="R134" s="315">
        <v>0</v>
      </c>
      <c r="S134" s="316">
        <v>0</v>
      </c>
      <c r="T134" s="317" t="e">
        <v>#DIV/0!</v>
      </c>
      <c r="U134" s="316">
        <v>0</v>
      </c>
      <c r="V134" s="316">
        <v>0</v>
      </c>
      <c r="W134" s="316">
        <v>0</v>
      </c>
      <c r="X134" s="316">
        <v>0</v>
      </c>
      <c r="Y134" s="316">
        <v>0</v>
      </c>
      <c r="Z134" s="316">
        <v>0</v>
      </c>
    </row>
    <row r="135" spans="1:26" x14ac:dyDescent="0.3">
      <c r="A135" s="322" t="s">
        <v>550</v>
      </c>
      <c r="B135" s="204">
        <v>0</v>
      </c>
      <c r="C135" s="204">
        <v>0</v>
      </c>
      <c r="D135" s="204">
        <v>0</v>
      </c>
      <c r="E135" s="204">
        <v>0</v>
      </c>
      <c r="F135" s="204">
        <v>0</v>
      </c>
      <c r="G135" s="204">
        <v>0</v>
      </c>
      <c r="H135" s="204">
        <v>0</v>
      </c>
      <c r="I135" s="204">
        <v>0</v>
      </c>
      <c r="J135" s="204">
        <v>0</v>
      </c>
      <c r="K135" s="204">
        <v>0</v>
      </c>
      <c r="L135" s="204">
        <v>0</v>
      </c>
      <c r="M135" s="204">
        <v>0</v>
      </c>
      <c r="N135" s="204">
        <v>0</v>
      </c>
      <c r="O135" s="204">
        <v>0</v>
      </c>
      <c r="P135" s="204">
        <v>0</v>
      </c>
      <c r="Q135" s="204">
        <v>0</v>
      </c>
      <c r="R135" s="204">
        <v>0</v>
      </c>
      <c r="S135" s="239">
        <v>0</v>
      </c>
      <c r="T135" s="319" t="e">
        <v>#DIV/0!</v>
      </c>
      <c r="U135" s="239">
        <v>0</v>
      </c>
      <c r="V135" s="239">
        <v>0</v>
      </c>
      <c r="W135" s="239">
        <v>0</v>
      </c>
      <c r="X135" s="239">
        <v>0</v>
      </c>
      <c r="Y135" s="239">
        <v>0</v>
      </c>
      <c r="Z135" s="239">
        <v>0</v>
      </c>
    </row>
    <row r="136" spans="1:26" x14ac:dyDescent="0.3">
      <c r="A136" s="322" t="s">
        <v>551</v>
      </c>
      <c r="B136" s="204">
        <v>0</v>
      </c>
      <c r="C136" s="204">
        <v>0</v>
      </c>
      <c r="D136" s="204">
        <v>0</v>
      </c>
      <c r="E136" s="204">
        <v>0</v>
      </c>
      <c r="F136" s="204">
        <v>0</v>
      </c>
      <c r="G136" s="204">
        <v>0</v>
      </c>
      <c r="H136" s="204">
        <v>0</v>
      </c>
      <c r="I136" s="204">
        <v>0</v>
      </c>
      <c r="J136" s="204">
        <v>0</v>
      </c>
      <c r="K136" s="204">
        <v>0</v>
      </c>
      <c r="L136" s="204">
        <v>0</v>
      </c>
      <c r="M136" s="204">
        <v>0</v>
      </c>
      <c r="N136" s="204">
        <v>0</v>
      </c>
      <c r="O136" s="204">
        <v>0</v>
      </c>
      <c r="P136" s="204">
        <v>0</v>
      </c>
      <c r="Q136" s="204">
        <v>0</v>
      </c>
      <c r="R136" s="204">
        <v>0</v>
      </c>
      <c r="S136" s="239">
        <v>0</v>
      </c>
      <c r="T136" s="319" t="e">
        <v>#DIV/0!</v>
      </c>
      <c r="U136" s="239">
        <v>0</v>
      </c>
      <c r="V136" s="239">
        <v>0</v>
      </c>
      <c r="W136" s="239">
        <v>0</v>
      </c>
      <c r="X136" s="239">
        <v>0</v>
      </c>
      <c r="Y136" s="239">
        <v>0</v>
      </c>
      <c r="Z136" s="239">
        <v>0</v>
      </c>
    </row>
    <row r="137" spans="1:26" x14ac:dyDescent="0.3">
      <c r="A137" s="322" t="s">
        <v>552</v>
      </c>
      <c r="B137" s="204">
        <v>0</v>
      </c>
      <c r="C137" s="204">
        <v>0</v>
      </c>
      <c r="D137" s="204">
        <v>0</v>
      </c>
      <c r="E137" s="204">
        <v>0</v>
      </c>
      <c r="F137" s="204">
        <v>0</v>
      </c>
      <c r="G137" s="204">
        <v>0</v>
      </c>
      <c r="H137" s="204">
        <v>0</v>
      </c>
      <c r="I137" s="204">
        <v>0</v>
      </c>
      <c r="J137" s="204">
        <v>0</v>
      </c>
      <c r="K137" s="204">
        <v>0</v>
      </c>
      <c r="L137" s="204">
        <v>0</v>
      </c>
      <c r="M137" s="204">
        <v>0</v>
      </c>
      <c r="N137" s="204">
        <v>0</v>
      </c>
      <c r="O137" s="204">
        <v>0</v>
      </c>
      <c r="P137" s="204">
        <v>0</v>
      </c>
      <c r="Q137" s="204">
        <v>0</v>
      </c>
      <c r="R137" s="204">
        <v>0</v>
      </c>
      <c r="S137" s="239">
        <v>0</v>
      </c>
      <c r="T137" s="319" t="e">
        <v>#DIV/0!</v>
      </c>
      <c r="U137" s="239">
        <v>0</v>
      </c>
      <c r="V137" s="239">
        <v>0</v>
      </c>
      <c r="W137" s="239">
        <v>0</v>
      </c>
      <c r="X137" s="239">
        <v>0</v>
      </c>
      <c r="Y137" s="239">
        <v>0</v>
      </c>
      <c r="Z137" s="239">
        <v>0</v>
      </c>
    </row>
    <row r="138" spans="1:26" x14ac:dyDescent="0.3">
      <c r="A138" s="322" t="s">
        <v>553</v>
      </c>
      <c r="B138" s="204">
        <v>0</v>
      </c>
      <c r="C138" s="204">
        <v>0</v>
      </c>
      <c r="D138" s="204">
        <v>0</v>
      </c>
      <c r="E138" s="204">
        <v>0</v>
      </c>
      <c r="F138" s="204">
        <v>0</v>
      </c>
      <c r="G138" s="204">
        <v>0</v>
      </c>
      <c r="H138" s="204">
        <v>0</v>
      </c>
      <c r="I138" s="204">
        <v>0</v>
      </c>
      <c r="J138" s="204">
        <v>0</v>
      </c>
      <c r="K138" s="204">
        <v>0</v>
      </c>
      <c r="L138" s="204">
        <v>0</v>
      </c>
      <c r="M138" s="204">
        <v>0</v>
      </c>
      <c r="N138" s="204">
        <v>0</v>
      </c>
      <c r="O138" s="204">
        <v>0</v>
      </c>
      <c r="P138" s="204">
        <v>0</v>
      </c>
      <c r="Q138" s="204">
        <v>0</v>
      </c>
      <c r="R138" s="204">
        <v>0</v>
      </c>
      <c r="S138" s="239">
        <v>0</v>
      </c>
      <c r="T138" s="319" t="e">
        <v>#DIV/0!</v>
      </c>
      <c r="U138" s="239">
        <v>0</v>
      </c>
      <c r="V138" s="239">
        <v>0</v>
      </c>
      <c r="W138" s="239">
        <v>0</v>
      </c>
      <c r="X138" s="239">
        <v>0</v>
      </c>
      <c r="Y138" s="239">
        <v>0</v>
      </c>
      <c r="Z138" s="239">
        <v>0</v>
      </c>
    </row>
    <row r="139" spans="1:26" x14ac:dyDescent="0.3">
      <c r="A139" s="322" t="s">
        <v>554</v>
      </c>
      <c r="B139" s="204">
        <v>0</v>
      </c>
      <c r="C139" s="204">
        <v>0</v>
      </c>
      <c r="D139" s="204">
        <v>0</v>
      </c>
      <c r="E139" s="204">
        <v>0</v>
      </c>
      <c r="F139" s="204">
        <v>0</v>
      </c>
      <c r="G139" s="204">
        <v>0</v>
      </c>
      <c r="H139" s="204">
        <v>0</v>
      </c>
      <c r="I139" s="204">
        <v>0</v>
      </c>
      <c r="J139" s="204">
        <v>0</v>
      </c>
      <c r="K139" s="204">
        <v>0</v>
      </c>
      <c r="L139" s="204">
        <v>0</v>
      </c>
      <c r="M139" s="204">
        <v>0</v>
      </c>
      <c r="N139" s="204">
        <v>0</v>
      </c>
      <c r="O139" s="204">
        <v>0</v>
      </c>
      <c r="P139" s="204">
        <v>0</v>
      </c>
      <c r="Q139" s="204">
        <v>0</v>
      </c>
      <c r="R139" s="204">
        <v>0</v>
      </c>
      <c r="S139" s="239">
        <v>0</v>
      </c>
      <c r="T139" s="319" t="e">
        <v>#DIV/0!</v>
      </c>
      <c r="U139" s="239">
        <v>0</v>
      </c>
      <c r="V139" s="239">
        <v>0</v>
      </c>
      <c r="W139" s="239">
        <v>0</v>
      </c>
      <c r="X139" s="239">
        <v>0</v>
      </c>
      <c r="Y139" s="239">
        <v>0</v>
      </c>
      <c r="Z139" s="239">
        <v>0</v>
      </c>
    </row>
    <row r="140" spans="1:26" x14ac:dyDescent="0.3">
      <c r="A140" s="322" t="s">
        <v>555</v>
      </c>
      <c r="B140" s="204">
        <v>0</v>
      </c>
      <c r="C140" s="204">
        <v>0</v>
      </c>
      <c r="D140" s="204">
        <v>0</v>
      </c>
      <c r="E140" s="204">
        <v>0</v>
      </c>
      <c r="F140" s="204">
        <v>0</v>
      </c>
      <c r="G140" s="204">
        <v>0</v>
      </c>
      <c r="H140" s="204">
        <v>0</v>
      </c>
      <c r="I140" s="204">
        <v>0</v>
      </c>
      <c r="J140" s="204">
        <v>0</v>
      </c>
      <c r="K140" s="204">
        <v>0</v>
      </c>
      <c r="L140" s="204">
        <v>0</v>
      </c>
      <c r="M140" s="204">
        <v>0</v>
      </c>
      <c r="N140" s="204">
        <v>0</v>
      </c>
      <c r="O140" s="204">
        <v>0</v>
      </c>
      <c r="P140" s="204">
        <v>0</v>
      </c>
      <c r="Q140" s="204">
        <v>0</v>
      </c>
      <c r="R140" s="204">
        <v>0</v>
      </c>
      <c r="S140" s="239">
        <v>0</v>
      </c>
      <c r="T140" s="319" t="e">
        <v>#DIV/0!</v>
      </c>
      <c r="U140" s="239">
        <v>0</v>
      </c>
      <c r="V140" s="239">
        <v>0</v>
      </c>
      <c r="W140" s="239">
        <v>0</v>
      </c>
      <c r="X140" s="239">
        <v>0</v>
      </c>
      <c r="Y140" s="239">
        <v>0</v>
      </c>
      <c r="Z140" s="239">
        <v>0</v>
      </c>
    </row>
    <row r="141" spans="1:26" x14ac:dyDescent="0.3">
      <c r="A141" s="322" t="s">
        <v>556</v>
      </c>
      <c r="B141" s="204">
        <v>0</v>
      </c>
      <c r="C141" s="204">
        <v>0</v>
      </c>
      <c r="D141" s="204">
        <v>0</v>
      </c>
      <c r="E141" s="204">
        <v>0</v>
      </c>
      <c r="F141" s="204">
        <v>0</v>
      </c>
      <c r="G141" s="204">
        <v>0</v>
      </c>
      <c r="H141" s="204">
        <v>0</v>
      </c>
      <c r="I141" s="204">
        <v>0</v>
      </c>
      <c r="J141" s="204">
        <v>0</v>
      </c>
      <c r="K141" s="204">
        <v>0</v>
      </c>
      <c r="L141" s="204">
        <v>0</v>
      </c>
      <c r="M141" s="204">
        <v>0</v>
      </c>
      <c r="N141" s="204">
        <v>0</v>
      </c>
      <c r="O141" s="204">
        <v>0</v>
      </c>
      <c r="P141" s="204">
        <v>0</v>
      </c>
      <c r="Q141" s="204">
        <v>0</v>
      </c>
      <c r="R141" s="204">
        <v>0</v>
      </c>
      <c r="S141" s="239">
        <v>0</v>
      </c>
      <c r="T141" s="319" t="e">
        <v>#DIV/0!</v>
      </c>
      <c r="U141" s="239">
        <v>0</v>
      </c>
      <c r="V141" s="239">
        <v>0</v>
      </c>
      <c r="W141" s="239">
        <v>0</v>
      </c>
      <c r="X141" s="239">
        <v>0</v>
      </c>
      <c r="Y141" s="239">
        <v>0</v>
      </c>
      <c r="Z141" s="239">
        <v>0</v>
      </c>
    </row>
    <row r="142" spans="1:26" s="321" customFormat="1" x14ac:dyDescent="0.3">
      <c r="A142" s="314" t="s">
        <v>557</v>
      </c>
      <c r="B142" s="320">
        <v>0</v>
      </c>
      <c r="C142" s="320">
        <v>0</v>
      </c>
      <c r="D142" s="320">
        <v>0</v>
      </c>
      <c r="E142" s="320">
        <v>0</v>
      </c>
      <c r="F142" s="320">
        <v>0</v>
      </c>
      <c r="G142" s="320">
        <v>0</v>
      </c>
      <c r="H142" s="320">
        <v>0</v>
      </c>
      <c r="I142" s="320">
        <v>0</v>
      </c>
      <c r="J142" s="320">
        <v>0</v>
      </c>
      <c r="K142" s="320">
        <v>0</v>
      </c>
      <c r="L142" s="320">
        <v>0</v>
      </c>
      <c r="M142" s="320">
        <v>0</v>
      </c>
      <c r="N142" s="320">
        <v>0</v>
      </c>
      <c r="O142" s="320">
        <v>0</v>
      </c>
      <c r="P142" s="320">
        <v>0</v>
      </c>
      <c r="Q142" s="320">
        <v>0</v>
      </c>
      <c r="R142" s="320">
        <v>0</v>
      </c>
      <c r="S142" s="316">
        <v>0</v>
      </c>
      <c r="T142" s="317" t="e">
        <v>#DIV/0!</v>
      </c>
      <c r="U142" s="316">
        <v>0</v>
      </c>
      <c r="V142" s="316">
        <v>0</v>
      </c>
      <c r="W142" s="316">
        <v>0</v>
      </c>
      <c r="X142" s="316">
        <v>0</v>
      </c>
      <c r="Y142" s="316">
        <v>0</v>
      </c>
      <c r="Z142" s="316">
        <v>0</v>
      </c>
    </row>
    <row r="143" spans="1:26" s="321" customFormat="1" x14ac:dyDescent="0.3">
      <c r="A143" s="314" t="s">
        <v>558</v>
      </c>
      <c r="B143" s="320">
        <v>0</v>
      </c>
      <c r="C143" s="320">
        <v>0</v>
      </c>
      <c r="D143" s="320">
        <v>0</v>
      </c>
      <c r="E143" s="320">
        <v>0</v>
      </c>
      <c r="F143" s="320">
        <v>0</v>
      </c>
      <c r="G143" s="320">
        <v>0</v>
      </c>
      <c r="H143" s="320">
        <v>0</v>
      </c>
      <c r="I143" s="320">
        <v>0</v>
      </c>
      <c r="J143" s="320">
        <v>0</v>
      </c>
      <c r="K143" s="320">
        <v>0</v>
      </c>
      <c r="L143" s="320">
        <v>0</v>
      </c>
      <c r="M143" s="320">
        <v>0</v>
      </c>
      <c r="N143" s="320">
        <v>0</v>
      </c>
      <c r="O143" s="320">
        <v>0</v>
      </c>
      <c r="P143" s="320">
        <v>0</v>
      </c>
      <c r="Q143" s="320">
        <v>0</v>
      </c>
      <c r="R143" s="320">
        <v>0</v>
      </c>
      <c r="S143" s="316">
        <v>0</v>
      </c>
      <c r="T143" s="317" t="e">
        <v>#DIV/0!</v>
      </c>
      <c r="U143" s="316">
        <v>0</v>
      </c>
      <c r="V143" s="316">
        <v>0</v>
      </c>
      <c r="W143" s="316">
        <v>0</v>
      </c>
      <c r="X143" s="316">
        <v>0</v>
      </c>
      <c r="Y143" s="316">
        <v>0</v>
      </c>
      <c r="Z143" s="316">
        <v>0</v>
      </c>
    </row>
    <row r="144" spans="1:26" s="321" customFormat="1" x14ac:dyDescent="0.3">
      <c r="A144" s="314" t="s">
        <v>559</v>
      </c>
      <c r="B144" s="315">
        <v>0</v>
      </c>
      <c r="C144" s="315">
        <v>0</v>
      </c>
      <c r="D144" s="315">
        <v>0</v>
      </c>
      <c r="E144" s="315">
        <v>0</v>
      </c>
      <c r="F144" s="315">
        <v>0</v>
      </c>
      <c r="G144" s="315">
        <v>0</v>
      </c>
      <c r="H144" s="315">
        <v>0</v>
      </c>
      <c r="I144" s="315">
        <v>0</v>
      </c>
      <c r="J144" s="315">
        <v>0</v>
      </c>
      <c r="K144" s="315">
        <v>0</v>
      </c>
      <c r="L144" s="315">
        <v>0</v>
      </c>
      <c r="M144" s="315">
        <v>0</v>
      </c>
      <c r="N144" s="315">
        <v>0</v>
      </c>
      <c r="O144" s="315">
        <v>0</v>
      </c>
      <c r="P144" s="315">
        <v>0</v>
      </c>
      <c r="Q144" s="315">
        <v>0</v>
      </c>
      <c r="R144" s="315">
        <v>0</v>
      </c>
      <c r="S144" s="316">
        <v>0</v>
      </c>
      <c r="T144" s="317" t="e">
        <v>#DIV/0!</v>
      </c>
      <c r="U144" s="316">
        <v>0</v>
      </c>
      <c r="V144" s="316">
        <v>0</v>
      </c>
      <c r="W144" s="316">
        <v>0</v>
      </c>
      <c r="X144" s="316">
        <v>0</v>
      </c>
      <c r="Y144" s="316">
        <v>0</v>
      </c>
      <c r="Z144" s="316">
        <v>0</v>
      </c>
    </row>
    <row r="145" spans="1:26" x14ac:dyDescent="0.3">
      <c r="A145" s="322" t="s">
        <v>560</v>
      </c>
      <c r="B145" s="204">
        <v>0</v>
      </c>
      <c r="C145" s="204">
        <v>0</v>
      </c>
      <c r="D145" s="204">
        <v>0</v>
      </c>
      <c r="E145" s="204">
        <v>0</v>
      </c>
      <c r="F145" s="204">
        <v>0</v>
      </c>
      <c r="G145" s="204">
        <v>0</v>
      </c>
      <c r="H145" s="204">
        <v>0</v>
      </c>
      <c r="I145" s="204">
        <v>0</v>
      </c>
      <c r="J145" s="204">
        <v>0</v>
      </c>
      <c r="K145" s="204">
        <v>0</v>
      </c>
      <c r="L145" s="204">
        <v>0</v>
      </c>
      <c r="M145" s="204">
        <v>0</v>
      </c>
      <c r="N145" s="204">
        <v>0</v>
      </c>
      <c r="O145" s="204">
        <v>0</v>
      </c>
      <c r="P145" s="204">
        <v>0</v>
      </c>
      <c r="Q145" s="204">
        <v>0</v>
      </c>
      <c r="R145" s="204">
        <v>0</v>
      </c>
      <c r="S145" s="239">
        <v>0</v>
      </c>
      <c r="T145" s="319" t="e">
        <v>#DIV/0!</v>
      </c>
      <c r="U145" s="239">
        <v>0</v>
      </c>
      <c r="V145" s="239">
        <v>0</v>
      </c>
      <c r="W145" s="239">
        <v>0</v>
      </c>
      <c r="X145" s="239">
        <v>0</v>
      </c>
      <c r="Y145" s="239">
        <v>0</v>
      </c>
      <c r="Z145" s="239">
        <v>0</v>
      </c>
    </row>
    <row r="146" spans="1:26" x14ac:dyDescent="0.3">
      <c r="A146" s="322" t="s">
        <v>561</v>
      </c>
      <c r="B146" s="204">
        <v>0</v>
      </c>
      <c r="C146" s="204">
        <v>0</v>
      </c>
      <c r="D146" s="204">
        <v>0</v>
      </c>
      <c r="E146" s="204">
        <v>0</v>
      </c>
      <c r="F146" s="204">
        <v>0</v>
      </c>
      <c r="G146" s="204">
        <v>0</v>
      </c>
      <c r="H146" s="204">
        <v>0</v>
      </c>
      <c r="I146" s="204">
        <v>0</v>
      </c>
      <c r="J146" s="204">
        <v>0</v>
      </c>
      <c r="K146" s="204">
        <v>0</v>
      </c>
      <c r="L146" s="204">
        <v>0</v>
      </c>
      <c r="M146" s="204">
        <v>0</v>
      </c>
      <c r="N146" s="204">
        <v>0</v>
      </c>
      <c r="O146" s="204">
        <v>0</v>
      </c>
      <c r="P146" s="204">
        <v>0</v>
      </c>
      <c r="Q146" s="204">
        <v>0</v>
      </c>
      <c r="R146" s="204">
        <v>0</v>
      </c>
      <c r="S146" s="239">
        <v>0</v>
      </c>
      <c r="T146" s="319" t="e">
        <v>#DIV/0!</v>
      </c>
      <c r="U146" s="239">
        <v>0</v>
      </c>
      <c r="V146" s="239">
        <v>0</v>
      </c>
      <c r="W146" s="239">
        <v>0</v>
      </c>
      <c r="X146" s="239">
        <v>0</v>
      </c>
      <c r="Y146" s="239">
        <v>0</v>
      </c>
      <c r="Z146" s="239">
        <v>0</v>
      </c>
    </row>
    <row r="147" spans="1:26" x14ac:dyDescent="0.3">
      <c r="A147" s="322" t="s">
        <v>562</v>
      </c>
      <c r="B147" s="204">
        <v>0</v>
      </c>
      <c r="C147" s="204">
        <v>0</v>
      </c>
      <c r="D147" s="204">
        <v>0</v>
      </c>
      <c r="E147" s="204">
        <v>0</v>
      </c>
      <c r="F147" s="204">
        <v>0</v>
      </c>
      <c r="G147" s="204">
        <v>0</v>
      </c>
      <c r="H147" s="204">
        <v>0</v>
      </c>
      <c r="I147" s="204">
        <v>0</v>
      </c>
      <c r="J147" s="204">
        <v>0</v>
      </c>
      <c r="K147" s="204">
        <v>0</v>
      </c>
      <c r="L147" s="204">
        <v>0</v>
      </c>
      <c r="M147" s="204">
        <v>0</v>
      </c>
      <c r="N147" s="204">
        <v>0</v>
      </c>
      <c r="O147" s="204">
        <v>0</v>
      </c>
      <c r="P147" s="204">
        <v>0</v>
      </c>
      <c r="Q147" s="204">
        <v>0</v>
      </c>
      <c r="R147" s="204">
        <v>0</v>
      </c>
      <c r="S147" s="239">
        <v>0</v>
      </c>
      <c r="T147" s="319" t="e">
        <v>#DIV/0!</v>
      </c>
      <c r="U147" s="239">
        <v>0</v>
      </c>
      <c r="V147" s="239">
        <v>0</v>
      </c>
      <c r="W147" s="239">
        <v>0</v>
      </c>
      <c r="X147" s="239">
        <v>0</v>
      </c>
      <c r="Y147" s="239">
        <v>0</v>
      </c>
      <c r="Z147" s="239">
        <v>0</v>
      </c>
    </row>
    <row r="148" spans="1:26" x14ac:dyDescent="0.3">
      <c r="A148" s="322" t="s">
        <v>563</v>
      </c>
      <c r="B148" s="204">
        <v>0</v>
      </c>
      <c r="C148" s="204">
        <v>0</v>
      </c>
      <c r="D148" s="204">
        <v>0</v>
      </c>
      <c r="E148" s="204">
        <v>0</v>
      </c>
      <c r="F148" s="204">
        <v>0</v>
      </c>
      <c r="G148" s="204">
        <v>0</v>
      </c>
      <c r="H148" s="204">
        <v>0</v>
      </c>
      <c r="I148" s="204">
        <v>0</v>
      </c>
      <c r="J148" s="204">
        <v>0</v>
      </c>
      <c r="K148" s="204">
        <v>0</v>
      </c>
      <c r="L148" s="204">
        <v>0</v>
      </c>
      <c r="M148" s="204">
        <v>0</v>
      </c>
      <c r="N148" s="204">
        <v>0</v>
      </c>
      <c r="O148" s="204">
        <v>0</v>
      </c>
      <c r="P148" s="204">
        <v>0</v>
      </c>
      <c r="Q148" s="204">
        <v>0</v>
      </c>
      <c r="R148" s="204">
        <v>0</v>
      </c>
      <c r="S148" s="239">
        <v>0</v>
      </c>
      <c r="T148" s="319" t="e">
        <v>#DIV/0!</v>
      </c>
      <c r="U148" s="239">
        <v>0</v>
      </c>
      <c r="V148" s="239">
        <v>0</v>
      </c>
      <c r="W148" s="239">
        <v>0</v>
      </c>
      <c r="X148" s="239">
        <v>0</v>
      </c>
      <c r="Y148" s="239">
        <v>0</v>
      </c>
      <c r="Z148" s="239">
        <v>0</v>
      </c>
    </row>
    <row r="149" spans="1:26" x14ac:dyDescent="0.3">
      <c r="A149" s="322" t="s">
        <v>564</v>
      </c>
      <c r="B149" s="204">
        <v>0</v>
      </c>
      <c r="C149" s="204">
        <v>0</v>
      </c>
      <c r="D149" s="204">
        <v>0</v>
      </c>
      <c r="E149" s="204">
        <v>0</v>
      </c>
      <c r="F149" s="204">
        <v>0</v>
      </c>
      <c r="G149" s="204">
        <v>0</v>
      </c>
      <c r="H149" s="204">
        <v>0</v>
      </c>
      <c r="I149" s="204">
        <v>0</v>
      </c>
      <c r="J149" s="204">
        <v>0</v>
      </c>
      <c r="K149" s="204">
        <v>0</v>
      </c>
      <c r="L149" s="204">
        <v>0</v>
      </c>
      <c r="M149" s="204">
        <v>0</v>
      </c>
      <c r="N149" s="204">
        <v>0</v>
      </c>
      <c r="O149" s="204">
        <v>0</v>
      </c>
      <c r="P149" s="204">
        <v>0</v>
      </c>
      <c r="Q149" s="204">
        <v>0</v>
      </c>
      <c r="R149" s="204">
        <v>0</v>
      </c>
      <c r="S149" s="239">
        <v>0</v>
      </c>
      <c r="T149" s="319" t="e">
        <v>#DIV/0!</v>
      </c>
      <c r="U149" s="239">
        <v>0</v>
      </c>
      <c r="V149" s="239">
        <v>0</v>
      </c>
      <c r="W149" s="239">
        <v>0</v>
      </c>
      <c r="X149" s="239">
        <v>0</v>
      </c>
      <c r="Y149" s="239">
        <v>0</v>
      </c>
      <c r="Z149" s="239">
        <v>0</v>
      </c>
    </row>
    <row r="150" spans="1:26" x14ac:dyDescent="0.3">
      <c r="A150" s="322" t="s">
        <v>565</v>
      </c>
      <c r="B150" s="204">
        <v>0</v>
      </c>
      <c r="C150" s="204">
        <v>0</v>
      </c>
      <c r="D150" s="204">
        <v>0</v>
      </c>
      <c r="E150" s="204">
        <v>0</v>
      </c>
      <c r="F150" s="204">
        <v>0</v>
      </c>
      <c r="G150" s="204">
        <v>0</v>
      </c>
      <c r="H150" s="204">
        <v>0</v>
      </c>
      <c r="I150" s="204">
        <v>0</v>
      </c>
      <c r="J150" s="204">
        <v>0</v>
      </c>
      <c r="K150" s="204">
        <v>0</v>
      </c>
      <c r="L150" s="204">
        <v>0</v>
      </c>
      <c r="M150" s="204">
        <v>0</v>
      </c>
      <c r="N150" s="204">
        <v>0</v>
      </c>
      <c r="O150" s="204">
        <v>0</v>
      </c>
      <c r="P150" s="204">
        <v>0</v>
      </c>
      <c r="Q150" s="204">
        <v>0</v>
      </c>
      <c r="R150" s="204">
        <v>0</v>
      </c>
      <c r="S150" s="239">
        <v>0</v>
      </c>
      <c r="T150" s="319" t="e">
        <v>#DIV/0!</v>
      </c>
      <c r="U150" s="239">
        <v>0</v>
      </c>
      <c r="V150" s="239">
        <v>0</v>
      </c>
      <c r="W150" s="239">
        <v>0</v>
      </c>
      <c r="X150" s="239">
        <v>0</v>
      </c>
      <c r="Y150" s="239">
        <v>0</v>
      </c>
      <c r="Z150" s="239">
        <v>0</v>
      </c>
    </row>
    <row r="151" spans="1:26" s="321" customFormat="1" x14ac:dyDescent="0.3">
      <c r="A151" s="314" t="s">
        <v>566</v>
      </c>
      <c r="B151" s="320">
        <v>0</v>
      </c>
      <c r="C151" s="320">
        <v>0</v>
      </c>
      <c r="D151" s="320">
        <v>0</v>
      </c>
      <c r="E151" s="320">
        <v>0</v>
      </c>
      <c r="F151" s="320">
        <v>0</v>
      </c>
      <c r="G151" s="320">
        <v>0</v>
      </c>
      <c r="H151" s="320">
        <v>0</v>
      </c>
      <c r="I151" s="320">
        <v>0</v>
      </c>
      <c r="J151" s="320">
        <v>0</v>
      </c>
      <c r="K151" s="320">
        <v>0</v>
      </c>
      <c r="L151" s="320">
        <v>0</v>
      </c>
      <c r="M151" s="320">
        <v>0</v>
      </c>
      <c r="N151" s="320">
        <v>0</v>
      </c>
      <c r="O151" s="320">
        <v>0</v>
      </c>
      <c r="P151" s="320">
        <v>0</v>
      </c>
      <c r="Q151" s="320">
        <v>0</v>
      </c>
      <c r="R151" s="320">
        <v>0</v>
      </c>
      <c r="S151" s="316">
        <v>0</v>
      </c>
      <c r="T151" s="317" t="e">
        <v>#DIV/0!</v>
      </c>
      <c r="U151" s="316">
        <v>0</v>
      </c>
      <c r="V151" s="316">
        <v>0</v>
      </c>
      <c r="W151" s="316">
        <v>0</v>
      </c>
      <c r="X151" s="316">
        <v>0</v>
      </c>
      <c r="Y151" s="316">
        <v>0</v>
      </c>
      <c r="Z151" s="316">
        <v>0</v>
      </c>
    </row>
    <row r="152" spans="1:26" s="321" customFormat="1" x14ac:dyDescent="0.3">
      <c r="A152" s="314" t="s">
        <v>567</v>
      </c>
      <c r="B152" s="320">
        <v>0</v>
      </c>
      <c r="C152" s="320">
        <v>0</v>
      </c>
      <c r="D152" s="320">
        <v>0</v>
      </c>
      <c r="E152" s="320">
        <v>0</v>
      </c>
      <c r="F152" s="320">
        <v>0</v>
      </c>
      <c r="G152" s="320">
        <v>0</v>
      </c>
      <c r="H152" s="320">
        <v>0</v>
      </c>
      <c r="I152" s="320">
        <v>0</v>
      </c>
      <c r="J152" s="320">
        <v>0</v>
      </c>
      <c r="K152" s="320">
        <v>0</v>
      </c>
      <c r="L152" s="320">
        <v>0</v>
      </c>
      <c r="M152" s="320">
        <v>0</v>
      </c>
      <c r="N152" s="320">
        <v>0</v>
      </c>
      <c r="O152" s="320">
        <v>0</v>
      </c>
      <c r="P152" s="320">
        <v>0</v>
      </c>
      <c r="Q152" s="320">
        <v>0</v>
      </c>
      <c r="R152" s="320">
        <v>0</v>
      </c>
      <c r="S152" s="316">
        <v>0</v>
      </c>
      <c r="T152" s="317" t="e">
        <v>#DIV/0!</v>
      </c>
      <c r="U152" s="316">
        <v>0</v>
      </c>
      <c r="V152" s="316">
        <v>0</v>
      </c>
      <c r="W152" s="316">
        <v>0</v>
      </c>
      <c r="X152" s="316">
        <v>0</v>
      </c>
      <c r="Y152" s="316">
        <v>0</v>
      </c>
      <c r="Z152" s="316">
        <v>0</v>
      </c>
    </row>
    <row r="153" spans="1:26" x14ac:dyDescent="0.3">
      <c r="A153" s="314" t="s">
        <v>568</v>
      </c>
      <c r="B153" s="315">
        <v>0</v>
      </c>
      <c r="C153" s="315">
        <v>0</v>
      </c>
      <c r="D153" s="315">
        <v>0</v>
      </c>
      <c r="E153" s="315">
        <v>0</v>
      </c>
      <c r="F153" s="315">
        <v>0</v>
      </c>
      <c r="G153" s="315">
        <v>0</v>
      </c>
      <c r="H153" s="315">
        <v>0</v>
      </c>
      <c r="I153" s="315">
        <v>0</v>
      </c>
      <c r="J153" s="315">
        <v>0</v>
      </c>
      <c r="K153" s="315">
        <v>0</v>
      </c>
      <c r="L153" s="315">
        <v>0</v>
      </c>
      <c r="M153" s="315">
        <v>0</v>
      </c>
      <c r="N153" s="315">
        <v>0</v>
      </c>
      <c r="O153" s="315">
        <v>0</v>
      </c>
      <c r="P153" s="315">
        <v>0</v>
      </c>
      <c r="Q153" s="315">
        <v>0</v>
      </c>
      <c r="R153" s="315">
        <v>0</v>
      </c>
      <c r="S153" s="316">
        <v>0</v>
      </c>
      <c r="T153" s="317" t="e">
        <v>#DIV/0!</v>
      </c>
      <c r="U153" s="316">
        <v>0</v>
      </c>
      <c r="V153" s="316">
        <v>0</v>
      </c>
      <c r="W153" s="316">
        <v>0</v>
      </c>
      <c r="X153" s="316">
        <v>0</v>
      </c>
      <c r="Y153" s="316">
        <v>0</v>
      </c>
      <c r="Z153" s="316">
        <v>0</v>
      </c>
    </row>
    <row r="154" spans="1:26" x14ac:dyDescent="0.3">
      <c r="A154" s="322" t="s">
        <v>569</v>
      </c>
      <c r="B154" s="204">
        <v>0</v>
      </c>
      <c r="C154" s="204">
        <v>0</v>
      </c>
      <c r="D154" s="204">
        <v>0</v>
      </c>
      <c r="E154" s="204">
        <v>0</v>
      </c>
      <c r="F154" s="204">
        <v>0</v>
      </c>
      <c r="G154" s="204">
        <v>0</v>
      </c>
      <c r="H154" s="204">
        <v>0</v>
      </c>
      <c r="I154" s="204">
        <v>0</v>
      </c>
      <c r="J154" s="204">
        <v>0</v>
      </c>
      <c r="K154" s="204">
        <v>0</v>
      </c>
      <c r="L154" s="204">
        <v>0</v>
      </c>
      <c r="M154" s="204">
        <v>0</v>
      </c>
      <c r="N154" s="204">
        <v>0</v>
      </c>
      <c r="O154" s="204">
        <v>0</v>
      </c>
      <c r="P154" s="204">
        <v>0</v>
      </c>
      <c r="Q154" s="204">
        <v>0</v>
      </c>
      <c r="R154" s="204">
        <v>0</v>
      </c>
      <c r="S154" s="239">
        <v>0</v>
      </c>
      <c r="T154" s="319" t="e">
        <v>#DIV/0!</v>
      </c>
      <c r="U154" s="239">
        <v>0</v>
      </c>
      <c r="V154" s="239">
        <v>0</v>
      </c>
      <c r="W154" s="239">
        <v>0</v>
      </c>
      <c r="X154" s="239">
        <v>0</v>
      </c>
      <c r="Y154" s="239">
        <v>0</v>
      </c>
      <c r="Z154" s="239">
        <v>0</v>
      </c>
    </row>
    <row r="155" spans="1:26" x14ac:dyDescent="0.3">
      <c r="A155" s="322" t="s">
        <v>570</v>
      </c>
      <c r="B155" s="204">
        <v>0</v>
      </c>
      <c r="C155" s="204">
        <v>0</v>
      </c>
      <c r="D155" s="204">
        <v>0</v>
      </c>
      <c r="E155" s="204">
        <v>0</v>
      </c>
      <c r="F155" s="204">
        <v>0</v>
      </c>
      <c r="G155" s="204">
        <v>0</v>
      </c>
      <c r="H155" s="204">
        <v>0</v>
      </c>
      <c r="I155" s="204">
        <v>0</v>
      </c>
      <c r="J155" s="204">
        <v>0</v>
      </c>
      <c r="K155" s="204">
        <v>0</v>
      </c>
      <c r="L155" s="204">
        <v>0</v>
      </c>
      <c r="M155" s="204">
        <v>0</v>
      </c>
      <c r="N155" s="204">
        <v>0</v>
      </c>
      <c r="O155" s="204">
        <v>0</v>
      </c>
      <c r="P155" s="204">
        <v>0</v>
      </c>
      <c r="Q155" s="204">
        <v>0</v>
      </c>
      <c r="R155" s="204">
        <v>0</v>
      </c>
      <c r="S155" s="239">
        <v>0</v>
      </c>
      <c r="T155" s="319" t="e">
        <v>#DIV/0!</v>
      </c>
      <c r="U155" s="239">
        <v>0</v>
      </c>
      <c r="V155" s="239">
        <v>0</v>
      </c>
      <c r="W155" s="239">
        <v>0</v>
      </c>
      <c r="X155" s="239">
        <v>0</v>
      </c>
      <c r="Y155" s="239">
        <v>0</v>
      </c>
      <c r="Z155" s="239">
        <v>0</v>
      </c>
    </row>
    <row r="156" spans="1:26" x14ac:dyDescent="0.3">
      <c r="A156" s="322" t="s">
        <v>571</v>
      </c>
      <c r="B156" s="204">
        <v>0</v>
      </c>
      <c r="C156" s="204">
        <v>0</v>
      </c>
      <c r="D156" s="204">
        <v>0</v>
      </c>
      <c r="E156" s="204">
        <v>0</v>
      </c>
      <c r="F156" s="204">
        <v>0</v>
      </c>
      <c r="G156" s="204">
        <v>0</v>
      </c>
      <c r="H156" s="204">
        <v>0</v>
      </c>
      <c r="I156" s="204">
        <v>0</v>
      </c>
      <c r="J156" s="204">
        <v>0</v>
      </c>
      <c r="K156" s="204">
        <v>0</v>
      </c>
      <c r="L156" s="204">
        <v>0</v>
      </c>
      <c r="M156" s="204">
        <v>0</v>
      </c>
      <c r="N156" s="204">
        <v>0</v>
      </c>
      <c r="O156" s="204">
        <v>0</v>
      </c>
      <c r="P156" s="204">
        <v>0</v>
      </c>
      <c r="Q156" s="204">
        <v>0</v>
      </c>
      <c r="R156" s="204">
        <v>0</v>
      </c>
      <c r="S156" s="239">
        <v>0</v>
      </c>
      <c r="T156" s="319" t="e">
        <v>#DIV/0!</v>
      </c>
      <c r="U156" s="239">
        <v>0</v>
      </c>
      <c r="V156" s="239">
        <v>0</v>
      </c>
      <c r="W156" s="239">
        <v>0</v>
      </c>
      <c r="X156" s="239">
        <v>0</v>
      </c>
      <c r="Y156" s="239">
        <v>0</v>
      </c>
      <c r="Z156" s="239">
        <v>0</v>
      </c>
    </row>
    <row r="157" spans="1:26" x14ac:dyDescent="0.3">
      <c r="A157" s="322" t="s">
        <v>572</v>
      </c>
      <c r="B157" s="204">
        <v>0</v>
      </c>
      <c r="C157" s="204">
        <v>0</v>
      </c>
      <c r="D157" s="204">
        <v>0</v>
      </c>
      <c r="E157" s="204">
        <v>0</v>
      </c>
      <c r="F157" s="204">
        <v>0</v>
      </c>
      <c r="G157" s="204">
        <v>0</v>
      </c>
      <c r="H157" s="204">
        <v>0</v>
      </c>
      <c r="I157" s="204">
        <v>0</v>
      </c>
      <c r="J157" s="204">
        <v>0</v>
      </c>
      <c r="K157" s="204">
        <v>0</v>
      </c>
      <c r="L157" s="204">
        <v>0</v>
      </c>
      <c r="M157" s="204">
        <v>0</v>
      </c>
      <c r="N157" s="204">
        <v>0</v>
      </c>
      <c r="O157" s="204">
        <v>0</v>
      </c>
      <c r="P157" s="204">
        <v>0</v>
      </c>
      <c r="Q157" s="204">
        <v>0</v>
      </c>
      <c r="R157" s="204">
        <v>0</v>
      </c>
      <c r="S157" s="239">
        <v>0</v>
      </c>
      <c r="T157" s="319" t="e">
        <v>#DIV/0!</v>
      </c>
      <c r="U157" s="239">
        <v>0</v>
      </c>
      <c r="V157" s="239">
        <v>0</v>
      </c>
      <c r="W157" s="239">
        <v>0</v>
      </c>
      <c r="X157" s="239">
        <v>0</v>
      </c>
      <c r="Y157" s="239">
        <v>0</v>
      </c>
      <c r="Z157" s="239">
        <v>0</v>
      </c>
    </row>
    <row r="158" spans="1:26" x14ac:dyDescent="0.3">
      <c r="A158" s="322" t="s">
        <v>573</v>
      </c>
      <c r="B158" s="204">
        <v>0</v>
      </c>
      <c r="C158" s="204">
        <v>0</v>
      </c>
      <c r="D158" s="204">
        <v>0</v>
      </c>
      <c r="E158" s="204">
        <v>0</v>
      </c>
      <c r="F158" s="204">
        <v>0</v>
      </c>
      <c r="G158" s="204">
        <v>0</v>
      </c>
      <c r="H158" s="204">
        <v>0</v>
      </c>
      <c r="I158" s="204">
        <v>0</v>
      </c>
      <c r="J158" s="204">
        <v>0</v>
      </c>
      <c r="K158" s="204">
        <v>0</v>
      </c>
      <c r="L158" s="204">
        <v>0</v>
      </c>
      <c r="M158" s="204">
        <v>0</v>
      </c>
      <c r="N158" s="204">
        <v>0</v>
      </c>
      <c r="O158" s="204">
        <v>0</v>
      </c>
      <c r="P158" s="204">
        <v>0</v>
      </c>
      <c r="Q158" s="204">
        <v>0</v>
      </c>
      <c r="R158" s="204">
        <v>0</v>
      </c>
      <c r="S158" s="239">
        <v>0</v>
      </c>
      <c r="T158" s="319" t="e">
        <v>#DIV/0!</v>
      </c>
      <c r="U158" s="239">
        <v>0</v>
      </c>
      <c r="V158" s="239">
        <v>0</v>
      </c>
      <c r="W158" s="239">
        <v>0</v>
      </c>
      <c r="X158" s="239">
        <v>0</v>
      </c>
      <c r="Y158" s="239">
        <v>0</v>
      </c>
      <c r="Z158" s="239">
        <v>0</v>
      </c>
    </row>
    <row r="159" spans="1:26" x14ac:dyDescent="0.3">
      <c r="A159" s="322" t="s">
        <v>574</v>
      </c>
      <c r="B159" s="204">
        <v>0</v>
      </c>
      <c r="C159" s="204">
        <v>0</v>
      </c>
      <c r="D159" s="204">
        <v>0</v>
      </c>
      <c r="E159" s="204">
        <v>0</v>
      </c>
      <c r="F159" s="204">
        <v>0</v>
      </c>
      <c r="G159" s="204">
        <v>0</v>
      </c>
      <c r="H159" s="204">
        <v>0</v>
      </c>
      <c r="I159" s="204">
        <v>0</v>
      </c>
      <c r="J159" s="204">
        <v>0</v>
      </c>
      <c r="K159" s="204">
        <v>0</v>
      </c>
      <c r="L159" s="204">
        <v>0</v>
      </c>
      <c r="M159" s="204">
        <v>0</v>
      </c>
      <c r="N159" s="204">
        <v>0</v>
      </c>
      <c r="O159" s="204">
        <v>0</v>
      </c>
      <c r="P159" s="204">
        <v>0</v>
      </c>
      <c r="Q159" s="204">
        <v>0</v>
      </c>
      <c r="R159" s="204">
        <v>0</v>
      </c>
      <c r="S159" s="239">
        <v>0</v>
      </c>
      <c r="T159" s="319" t="e">
        <v>#DIV/0!</v>
      </c>
      <c r="U159" s="239">
        <v>0</v>
      </c>
      <c r="V159" s="239">
        <v>0</v>
      </c>
      <c r="W159" s="239">
        <v>0</v>
      </c>
      <c r="X159" s="239">
        <v>0</v>
      </c>
      <c r="Y159" s="239">
        <v>0</v>
      </c>
      <c r="Z159" s="239">
        <v>0</v>
      </c>
    </row>
    <row r="160" spans="1:26" x14ac:dyDescent="0.3">
      <c r="A160" s="322" t="s">
        <v>575</v>
      </c>
      <c r="B160" s="204">
        <v>0</v>
      </c>
      <c r="C160" s="204">
        <v>0</v>
      </c>
      <c r="D160" s="204">
        <v>0</v>
      </c>
      <c r="E160" s="204">
        <v>0</v>
      </c>
      <c r="F160" s="204">
        <v>0</v>
      </c>
      <c r="G160" s="204">
        <v>0</v>
      </c>
      <c r="H160" s="204">
        <v>0</v>
      </c>
      <c r="I160" s="204">
        <v>0</v>
      </c>
      <c r="J160" s="204">
        <v>0</v>
      </c>
      <c r="K160" s="204">
        <v>0</v>
      </c>
      <c r="L160" s="204">
        <v>0</v>
      </c>
      <c r="M160" s="204">
        <v>0</v>
      </c>
      <c r="N160" s="204">
        <v>0</v>
      </c>
      <c r="O160" s="204">
        <v>0</v>
      </c>
      <c r="P160" s="204">
        <v>0</v>
      </c>
      <c r="Q160" s="204">
        <v>0</v>
      </c>
      <c r="R160" s="204">
        <v>0</v>
      </c>
      <c r="S160" s="239">
        <v>0</v>
      </c>
      <c r="T160" s="319" t="e">
        <v>#DIV/0!</v>
      </c>
      <c r="U160" s="239">
        <v>0</v>
      </c>
      <c r="V160" s="239">
        <v>0</v>
      </c>
      <c r="W160" s="239">
        <v>0</v>
      </c>
      <c r="X160" s="239">
        <v>0</v>
      </c>
      <c r="Y160" s="239">
        <v>0</v>
      </c>
      <c r="Z160" s="239">
        <v>0</v>
      </c>
    </row>
    <row r="161" spans="1:26" x14ac:dyDescent="0.3">
      <c r="A161" s="322" t="s">
        <v>576</v>
      </c>
      <c r="B161" s="204">
        <v>0</v>
      </c>
      <c r="C161" s="204">
        <v>0</v>
      </c>
      <c r="D161" s="204">
        <v>0</v>
      </c>
      <c r="E161" s="204">
        <v>0</v>
      </c>
      <c r="F161" s="204">
        <v>0</v>
      </c>
      <c r="G161" s="204">
        <v>0</v>
      </c>
      <c r="H161" s="204">
        <v>0</v>
      </c>
      <c r="I161" s="204">
        <v>0</v>
      </c>
      <c r="J161" s="204">
        <v>0</v>
      </c>
      <c r="K161" s="204">
        <v>0</v>
      </c>
      <c r="L161" s="204">
        <v>0</v>
      </c>
      <c r="M161" s="204">
        <v>0</v>
      </c>
      <c r="N161" s="204">
        <v>0</v>
      </c>
      <c r="O161" s="204">
        <v>0</v>
      </c>
      <c r="P161" s="204">
        <v>0</v>
      </c>
      <c r="Q161" s="204">
        <v>0</v>
      </c>
      <c r="R161" s="204">
        <v>0</v>
      </c>
      <c r="S161" s="239">
        <v>0</v>
      </c>
      <c r="T161" s="319" t="e">
        <v>#DIV/0!</v>
      </c>
      <c r="U161" s="239">
        <v>0</v>
      </c>
      <c r="V161" s="239">
        <v>0</v>
      </c>
      <c r="W161" s="239">
        <v>0</v>
      </c>
      <c r="X161" s="239">
        <v>0</v>
      </c>
      <c r="Y161" s="239">
        <v>0</v>
      </c>
      <c r="Z161" s="239">
        <v>0</v>
      </c>
    </row>
    <row r="162" spans="1:26" x14ac:dyDescent="0.3">
      <c r="A162" s="322" t="s">
        <v>577</v>
      </c>
      <c r="B162" s="204">
        <v>0</v>
      </c>
      <c r="C162" s="204">
        <v>0</v>
      </c>
      <c r="D162" s="204">
        <v>0</v>
      </c>
      <c r="E162" s="204">
        <v>0</v>
      </c>
      <c r="F162" s="204">
        <v>0</v>
      </c>
      <c r="G162" s="204">
        <v>0</v>
      </c>
      <c r="H162" s="204">
        <v>0</v>
      </c>
      <c r="I162" s="204">
        <v>0</v>
      </c>
      <c r="J162" s="204">
        <v>0</v>
      </c>
      <c r="K162" s="204">
        <v>0</v>
      </c>
      <c r="L162" s="204">
        <v>0</v>
      </c>
      <c r="M162" s="204">
        <v>0</v>
      </c>
      <c r="N162" s="204">
        <v>0</v>
      </c>
      <c r="O162" s="204">
        <v>0</v>
      </c>
      <c r="P162" s="204">
        <v>0</v>
      </c>
      <c r="Q162" s="204">
        <v>0</v>
      </c>
      <c r="R162" s="204">
        <v>0</v>
      </c>
      <c r="S162" s="239">
        <v>0</v>
      </c>
      <c r="T162" s="319" t="e">
        <v>#DIV/0!</v>
      </c>
      <c r="U162" s="239">
        <v>0</v>
      </c>
      <c r="V162" s="239">
        <v>0</v>
      </c>
      <c r="W162" s="239">
        <v>0</v>
      </c>
      <c r="X162" s="239">
        <v>0</v>
      </c>
      <c r="Y162" s="239">
        <v>0</v>
      </c>
      <c r="Z162" s="239">
        <v>0</v>
      </c>
    </row>
    <row r="163" spans="1:26" x14ac:dyDescent="0.3">
      <c r="A163" s="322" t="s">
        <v>578</v>
      </c>
      <c r="B163" s="204">
        <v>0</v>
      </c>
      <c r="C163" s="204">
        <v>0</v>
      </c>
      <c r="D163" s="204">
        <v>0</v>
      </c>
      <c r="E163" s="204">
        <v>0</v>
      </c>
      <c r="F163" s="204">
        <v>0</v>
      </c>
      <c r="G163" s="204">
        <v>0</v>
      </c>
      <c r="H163" s="204">
        <v>0</v>
      </c>
      <c r="I163" s="204">
        <v>0</v>
      </c>
      <c r="J163" s="204">
        <v>0</v>
      </c>
      <c r="K163" s="204">
        <v>0</v>
      </c>
      <c r="L163" s="204">
        <v>0</v>
      </c>
      <c r="M163" s="204">
        <v>0</v>
      </c>
      <c r="N163" s="204">
        <v>0</v>
      </c>
      <c r="O163" s="204">
        <v>0</v>
      </c>
      <c r="P163" s="204">
        <v>0</v>
      </c>
      <c r="Q163" s="204">
        <v>0</v>
      </c>
      <c r="R163" s="204">
        <v>0</v>
      </c>
      <c r="S163" s="239">
        <v>0</v>
      </c>
      <c r="T163" s="319" t="e">
        <v>#DIV/0!</v>
      </c>
      <c r="U163" s="239">
        <v>0</v>
      </c>
      <c r="V163" s="239">
        <v>0</v>
      </c>
      <c r="W163" s="239">
        <v>0</v>
      </c>
      <c r="X163" s="239">
        <v>0</v>
      </c>
      <c r="Y163" s="239">
        <v>0</v>
      </c>
      <c r="Z163" s="239">
        <v>0</v>
      </c>
    </row>
    <row r="164" spans="1:26" x14ac:dyDescent="0.3">
      <c r="A164" s="322" t="s">
        <v>579</v>
      </c>
      <c r="B164" s="204">
        <v>0</v>
      </c>
      <c r="C164" s="204">
        <v>0</v>
      </c>
      <c r="D164" s="204">
        <v>0</v>
      </c>
      <c r="E164" s="204">
        <v>0</v>
      </c>
      <c r="F164" s="204">
        <v>0</v>
      </c>
      <c r="G164" s="204">
        <v>0</v>
      </c>
      <c r="H164" s="204">
        <v>0</v>
      </c>
      <c r="I164" s="204">
        <v>0</v>
      </c>
      <c r="J164" s="204">
        <v>0</v>
      </c>
      <c r="K164" s="204">
        <v>0</v>
      </c>
      <c r="L164" s="204">
        <v>0</v>
      </c>
      <c r="M164" s="204">
        <v>0</v>
      </c>
      <c r="N164" s="204">
        <v>0</v>
      </c>
      <c r="O164" s="204">
        <v>0</v>
      </c>
      <c r="P164" s="204">
        <v>0</v>
      </c>
      <c r="Q164" s="204">
        <v>0</v>
      </c>
      <c r="R164" s="204">
        <v>0</v>
      </c>
      <c r="S164" s="239">
        <v>0</v>
      </c>
      <c r="T164" s="319" t="e">
        <v>#DIV/0!</v>
      </c>
      <c r="U164" s="239">
        <v>0</v>
      </c>
      <c r="V164" s="239">
        <v>0</v>
      </c>
      <c r="W164" s="239">
        <v>0</v>
      </c>
      <c r="X164" s="239">
        <v>0</v>
      </c>
      <c r="Y164" s="239">
        <v>0</v>
      </c>
      <c r="Z164" s="239">
        <v>0</v>
      </c>
    </row>
    <row r="165" spans="1:26" x14ac:dyDescent="0.3">
      <c r="A165" s="322" t="s">
        <v>580</v>
      </c>
      <c r="B165" s="204">
        <v>0</v>
      </c>
      <c r="C165" s="204">
        <v>0</v>
      </c>
      <c r="D165" s="204">
        <v>0</v>
      </c>
      <c r="E165" s="204">
        <v>0</v>
      </c>
      <c r="F165" s="204">
        <v>0</v>
      </c>
      <c r="G165" s="204">
        <v>0</v>
      </c>
      <c r="H165" s="204">
        <v>0</v>
      </c>
      <c r="I165" s="204">
        <v>0</v>
      </c>
      <c r="J165" s="204">
        <v>0</v>
      </c>
      <c r="K165" s="204">
        <v>0</v>
      </c>
      <c r="L165" s="204">
        <v>0</v>
      </c>
      <c r="M165" s="204">
        <v>0</v>
      </c>
      <c r="N165" s="204">
        <v>0</v>
      </c>
      <c r="O165" s="204">
        <v>0</v>
      </c>
      <c r="P165" s="204">
        <v>0</v>
      </c>
      <c r="Q165" s="204">
        <v>0</v>
      </c>
      <c r="R165" s="204">
        <v>0</v>
      </c>
      <c r="S165" s="239">
        <v>0</v>
      </c>
      <c r="T165" s="319" t="e">
        <v>#DIV/0!</v>
      </c>
      <c r="U165" s="239">
        <v>0</v>
      </c>
      <c r="V165" s="239">
        <v>0</v>
      </c>
      <c r="W165" s="239">
        <v>0</v>
      </c>
      <c r="X165" s="239">
        <v>0</v>
      </c>
      <c r="Y165" s="239">
        <v>0</v>
      </c>
      <c r="Z165" s="239">
        <v>0</v>
      </c>
    </row>
    <row r="166" spans="1:26" x14ac:dyDescent="0.3">
      <c r="A166" s="314" t="s">
        <v>581</v>
      </c>
      <c r="B166" s="315">
        <v>0</v>
      </c>
      <c r="C166" s="315">
        <v>0</v>
      </c>
      <c r="D166" s="315">
        <v>0</v>
      </c>
      <c r="E166" s="315">
        <v>0</v>
      </c>
      <c r="F166" s="315">
        <v>0</v>
      </c>
      <c r="G166" s="315">
        <v>0</v>
      </c>
      <c r="H166" s="315">
        <v>0</v>
      </c>
      <c r="I166" s="315">
        <v>0</v>
      </c>
      <c r="J166" s="315">
        <v>0</v>
      </c>
      <c r="K166" s="315">
        <v>0</v>
      </c>
      <c r="L166" s="315">
        <v>0</v>
      </c>
      <c r="M166" s="315">
        <v>0</v>
      </c>
      <c r="N166" s="315">
        <v>0</v>
      </c>
      <c r="O166" s="315">
        <v>0</v>
      </c>
      <c r="P166" s="315">
        <v>0</v>
      </c>
      <c r="Q166" s="315">
        <v>0</v>
      </c>
      <c r="R166" s="315">
        <v>0</v>
      </c>
      <c r="S166" s="316">
        <v>0</v>
      </c>
      <c r="T166" s="317" t="e">
        <v>#DIV/0!</v>
      </c>
      <c r="U166" s="316">
        <v>0</v>
      </c>
      <c r="V166" s="316">
        <v>0</v>
      </c>
      <c r="W166" s="316">
        <v>0</v>
      </c>
      <c r="X166" s="316">
        <v>0</v>
      </c>
      <c r="Y166" s="316">
        <v>0</v>
      </c>
      <c r="Z166" s="316">
        <v>0</v>
      </c>
    </row>
    <row r="167" spans="1:26" x14ac:dyDescent="0.3">
      <c r="A167" s="322" t="s">
        <v>582</v>
      </c>
      <c r="B167" s="204">
        <v>0</v>
      </c>
      <c r="C167" s="204">
        <v>0</v>
      </c>
      <c r="D167" s="204">
        <v>0</v>
      </c>
      <c r="E167" s="204">
        <v>0</v>
      </c>
      <c r="F167" s="204">
        <v>0</v>
      </c>
      <c r="G167" s="204">
        <v>0</v>
      </c>
      <c r="H167" s="204">
        <v>0</v>
      </c>
      <c r="I167" s="204">
        <v>0</v>
      </c>
      <c r="J167" s="204">
        <v>0</v>
      </c>
      <c r="K167" s="204">
        <v>0</v>
      </c>
      <c r="L167" s="204">
        <v>0</v>
      </c>
      <c r="M167" s="204">
        <v>0</v>
      </c>
      <c r="N167" s="204">
        <v>0</v>
      </c>
      <c r="O167" s="204">
        <v>0</v>
      </c>
      <c r="P167" s="204">
        <v>0</v>
      </c>
      <c r="Q167" s="204">
        <v>0</v>
      </c>
      <c r="R167" s="204">
        <v>0</v>
      </c>
      <c r="S167" s="239">
        <v>0</v>
      </c>
      <c r="T167" s="319" t="e">
        <v>#DIV/0!</v>
      </c>
      <c r="U167" s="239">
        <v>0</v>
      </c>
      <c r="V167" s="239">
        <v>0</v>
      </c>
      <c r="W167" s="239">
        <v>0</v>
      </c>
      <c r="X167" s="239">
        <v>0</v>
      </c>
      <c r="Y167" s="239">
        <v>0</v>
      </c>
      <c r="Z167" s="239">
        <v>0</v>
      </c>
    </row>
    <row r="168" spans="1:26" x14ac:dyDescent="0.3">
      <c r="A168" s="322" t="s">
        <v>583</v>
      </c>
      <c r="B168" s="204">
        <v>0</v>
      </c>
      <c r="C168" s="204">
        <v>0</v>
      </c>
      <c r="D168" s="204">
        <v>0</v>
      </c>
      <c r="E168" s="204">
        <v>0</v>
      </c>
      <c r="F168" s="204">
        <v>0</v>
      </c>
      <c r="G168" s="204">
        <v>0</v>
      </c>
      <c r="H168" s="204">
        <v>0</v>
      </c>
      <c r="I168" s="204">
        <v>0</v>
      </c>
      <c r="J168" s="204">
        <v>0</v>
      </c>
      <c r="K168" s="204">
        <v>0</v>
      </c>
      <c r="L168" s="204">
        <v>0</v>
      </c>
      <c r="M168" s="204">
        <v>0</v>
      </c>
      <c r="N168" s="204">
        <v>0</v>
      </c>
      <c r="O168" s="204">
        <v>0</v>
      </c>
      <c r="P168" s="204">
        <v>0</v>
      </c>
      <c r="Q168" s="204">
        <v>0</v>
      </c>
      <c r="R168" s="204">
        <v>0</v>
      </c>
      <c r="S168" s="239">
        <v>0</v>
      </c>
      <c r="T168" s="319" t="e">
        <v>#DIV/0!</v>
      </c>
      <c r="U168" s="239">
        <v>0</v>
      </c>
      <c r="V168" s="239">
        <v>0</v>
      </c>
      <c r="W168" s="239">
        <v>0</v>
      </c>
      <c r="X168" s="239">
        <v>0</v>
      </c>
      <c r="Y168" s="239">
        <v>0</v>
      </c>
      <c r="Z168" s="239">
        <v>0</v>
      </c>
    </row>
    <row r="169" spans="1:26" x14ac:dyDescent="0.3">
      <c r="A169" s="322" t="s">
        <v>584</v>
      </c>
      <c r="B169" s="204">
        <v>0</v>
      </c>
      <c r="C169" s="204">
        <v>0</v>
      </c>
      <c r="D169" s="204">
        <v>0</v>
      </c>
      <c r="E169" s="204">
        <v>0</v>
      </c>
      <c r="F169" s="204">
        <v>0</v>
      </c>
      <c r="G169" s="204">
        <v>0</v>
      </c>
      <c r="H169" s="204">
        <v>0</v>
      </c>
      <c r="I169" s="204">
        <v>0</v>
      </c>
      <c r="J169" s="204">
        <v>0</v>
      </c>
      <c r="K169" s="204">
        <v>0</v>
      </c>
      <c r="L169" s="204">
        <v>0</v>
      </c>
      <c r="M169" s="204">
        <v>0</v>
      </c>
      <c r="N169" s="204">
        <v>0</v>
      </c>
      <c r="O169" s="204">
        <v>0</v>
      </c>
      <c r="P169" s="204">
        <v>0</v>
      </c>
      <c r="Q169" s="204">
        <v>0</v>
      </c>
      <c r="R169" s="204">
        <v>0</v>
      </c>
      <c r="S169" s="239">
        <v>0</v>
      </c>
      <c r="T169" s="319" t="e">
        <v>#DIV/0!</v>
      </c>
      <c r="U169" s="239">
        <v>0</v>
      </c>
      <c r="V169" s="239">
        <v>0</v>
      </c>
      <c r="W169" s="239">
        <v>0</v>
      </c>
      <c r="X169" s="239">
        <v>0</v>
      </c>
      <c r="Y169" s="239">
        <v>0</v>
      </c>
      <c r="Z169" s="239">
        <v>0</v>
      </c>
    </row>
    <row r="170" spans="1:26" x14ac:dyDescent="0.3">
      <c r="A170" s="308" t="s">
        <v>585</v>
      </c>
      <c r="B170" s="309">
        <v>0</v>
      </c>
      <c r="C170" s="309">
        <v>0</v>
      </c>
      <c r="D170" s="309">
        <v>0</v>
      </c>
      <c r="E170" s="309">
        <v>0</v>
      </c>
      <c r="F170" s="309">
        <v>0</v>
      </c>
      <c r="G170" s="309">
        <v>0</v>
      </c>
      <c r="H170" s="309">
        <v>0</v>
      </c>
      <c r="I170" s="309">
        <v>0</v>
      </c>
      <c r="J170" s="309">
        <v>0</v>
      </c>
      <c r="K170" s="309">
        <v>0</v>
      </c>
      <c r="L170" s="309">
        <v>0</v>
      </c>
      <c r="M170" s="309">
        <v>0</v>
      </c>
      <c r="N170" s="309">
        <v>0</v>
      </c>
      <c r="O170" s="309">
        <v>0</v>
      </c>
      <c r="P170" s="309">
        <v>0</v>
      </c>
      <c r="Q170" s="309">
        <v>0</v>
      </c>
      <c r="R170" s="309">
        <v>0</v>
      </c>
      <c r="S170" s="310">
        <v>0</v>
      </c>
      <c r="T170" s="311" t="e">
        <v>#DIV/0!</v>
      </c>
      <c r="U170" s="310">
        <v>0</v>
      </c>
      <c r="V170" s="310">
        <v>0</v>
      </c>
      <c r="W170" s="310">
        <v>0</v>
      </c>
      <c r="X170" s="310">
        <v>0</v>
      </c>
      <c r="Y170" s="310">
        <v>0</v>
      </c>
      <c r="Z170" s="310">
        <v>0</v>
      </c>
    </row>
    <row r="171" spans="1:26" x14ac:dyDescent="0.3">
      <c r="A171" s="314" t="s">
        <v>586</v>
      </c>
      <c r="B171" s="315">
        <v>0</v>
      </c>
      <c r="C171" s="315">
        <v>0</v>
      </c>
      <c r="D171" s="315">
        <v>0</v>
      </c>
      <c r="E171" s="315">
        <v>0</v>
      </c>
      <c r="F171" s="315">
        <v>0</v>
      </c>
      <c r="G171" s="315">
        <v>0</v>
      </c>
      <c r="H171" s="315">
        <v>0</v>
      </c>
      <c r="I171" s="315">
        <v>0</v>
      </c>
      <c r="J171" s="315">
        <v>0</v>
      </c>
      <c r="K171" s="315">
        <v>0</v>
      </c>
      <c r="L171" s="315">
        <v>0</v>
      </c>
      <c r="M171" s="315">
        <v>0</v>
      </c>
      <c r="N171" s="315">
        <v>0</v>
      </c>
      <c r="O171" s="315">
        <v>0</v>
      </c>
      <c r="P171" s="315">
        <v>0</v>
      </c>
      <c r="Q171" s="315">
        <v>0</v>
      </c>
      <c r="R171" s="315">
        <v>0</v>
      </c>
      <c r="S171" s="316">
        <v>0</v>
      </c>
      <c r="T171" s="317" t="e">
        <v>#DIV/0!</v>
      </c>
      <c r="U171" s="316">
        <v>0</v>
      </c>
      <c r="V171" s="316">
        <v>0</v>
      </c>
      <c r="W171" s="316">
        <v>0</v>
      </c>
      <c r="X171" s="316">
        <v>0</v>
      </c>
      <c r="Y171" s="316">
        <v>0</v>
      </c>
      <c r="Z171" s="316">
        <v>0</v>
      </c>
    </row>
    <row r="172" spans="1:26" x14ac:dyDescent="0.3">
      <c r="A172" s="322" t="s">
        <v>587</v>
      </c>
      <c r="B172" s="323">
        <v>0</v>
      </c>
      <c r="C172" s="323">
        <v>0</v>
      </c>
      <c r="D172" s="323">
        <v>0</v>
      </c>
      <c r="E172" s="323">
        <v>0</v>
      </c>
      <c r="F172" s="323">
        <v>0</v>
      </c>
      <c r="G172" s="323">
        <v>0</v>
      </c>
      <c r="H172" s="323">
        <v>0</v>
      </c>
      <c r="I172" s="323">
        <v>0</v>
      </c>
      <c r="J172" s="323">
        <v>0</v>
      </c>
      <c r="K172" s="323">
        <v>0</v>
      </c>
      <c r="L172" s="323">
        <v>0</v>
      </c>
      <c r="M172" s="323">
        <v>0</v>
      </c>
      <c r="N172" s="323">
        <v>0</v>
      </c>
      <c r="O172" s="323">
        <v>0</v>
      </c>
      <c r="P172" s="323">
        <v>0</v>
      </c>
      <c r="Q172" s="323">
        <v>0</v>
      </c>
      <c r="R172" s="323">
        <v>0</v>
      </c>
      <c r="S172" s="239">
        <v>0</v>
      </c>
      <c r="T172" s="319" t="e">
        <v>#DIV/0!</v>
      </c>
      <c r="U172" s="239">
        <v>0</v>
      </c>
      <c r="V172" s="239">
        <v>0</v>
      </c>
      <c r="W172" s="239">
        <v>0</v>
      </c>
      <c r="X172" s="239">
        <v>0</v>
      </c>
      <c r="Y172" s="239">
        <v>0</v>
      </c>
      <c r="Z172" s="239">
        <v>0</v>
      </c>
    </row>
    <row r="173" spans="1:26" x14ac:dyDescent="0.3">
      <c r="A173" s="324" t="s">
        <v>588</v>
      </c>
      <c r="B173" s="204">
        <v>0</v>
      </c>
      <c r="C173" s="204">
        <v>0</v>
      </c>
      <c r="D173" s="204">
        <v>0</v>
      </c>
      <c r="E173" s="204">
        <v>0</v>
      </c>
      <c r="F173" s="204">
        <v>0</v>
      </c>
      <c r="G173" s="204">
        <v>0</v>
      </c>
      <c r="H173" s="204">
        <v>0</v>
      </c>
      <c r="I173" s="204">
        <v>0</v>
      </c>
      <c r="J173" s="204">
        <v>0</v>
      </c>
      <c r="K173" s="204">
        <v>0</v>
      </c>
      <c r="L173" s="204">
        <v>0</v>
      </c>
      <c r="M173" s="204">
        <v>0</v>
      </c>
      <c r="N173" s="204">
        <v>0</v>
      </c>
      <c r="O173" s="204">
        <v>0</v>
      </c>
      <c r="P173" s="204">
        <v>0</v>
      </c>
      <c r="Q173" s="204">
        <v>0</v>
      </c>
      <c r="R173" s="204">
        <v>0</v>
      </c>
      <c r="S173" s="239">
        <v>0</v>
      </c>
      <c r="T173" s="319" t="e">
        <v>#DIV/0!</v>
      </c>
      <c r="U173" s="239">
        <v>0</v>
      </c>
      <c r="V173" s="239">
        <v>0</v>
      </c>
      <c r="W173" s="239">
        <v>0</v>
      </c>
      <c r="X173" s="239">
        <v>0</v>
      </c>
      <c r="Y173" s="239">
        <v>0</v>
      </c>
      <c r="Z173" s="239">
        <v>0</v>
      </c>
    </row>
    <row r="174" spans="1:26" x14ac:dyDescent="0.3">
      <c r="A174" s="324" t="s">
        <v>589</v>
      </c>
      <c r="B174" s="204">
        <v>0</v>
      </c>
      <c r="C174" s="204">
        <v>0</v>
      </c>
      <c r="D174" s="204">
        <v>0</v>
      </c>
      <c r="E174" s="204">
        <v>0</v>
      </c>
      <c r="F174" s="204">
        <v>0</v>
      </c>
      <c r="G174" s="204">
        <v>0</v>
      </c>
      <c r="H174" s="204">
        <v>0</v>
      </c>
      <c r="I174" s="204">
        <v>0</v>
      </c>
      <c r="J174" s="204">
        <v>0</v>
      </c>
      <c r="K174" s="204">
        <v>0</v>
      </c>
      <c r="L174" s="204">
        <v>0</v>
      </c>
      <c r="M174" s="204">
        <v>0</v>
      </c>
      <c r="N174" s="204">
        <v>0</v>
      </c>
      <c r="O174" s="204">
        <v>0</v>
      </c>
      <c r="P174" s="204">
        <v>0</v>
      </c>
      <c r="Q174" s="204">
        <v>0</v>
      </c>
      <c r="R174" s="204">
        <v>0</v>
      </c>
      <c r="S174" s="239">
        <v>0</v>
      </c>
      <c r="T174" s="319" t="e">
        <v>#DIV/0!</v>
      </c>
      <c r="U174" s="239">
        <v>0</v>
      </c>
      <c r="V174" s="239">
        <v>0</v>
      </c>
      <c r="W174" s="239">
        <v>0</v>
      </c>
      <c r="X174" s="239">
        <v>0</v>
      </c>
      <c r="Y174" s="239">
        <v>0</v>
      </c>
      <c r="Z174" s="239">
        <v>0</v>
      </c>
    </row>
    <row r="175" spans="1:26" x14ac:dyDescent="0.3">
      <c r="A175" s="322" t="s">
        <v>590</v>
      </c>
      <c r="B175" s="204">
        <v>0</v>
      </c>
      <c r="C175" s="204">
        <v>0</v>
      </c>
      <c r="D175" s="204">
        <v>0</v>
      </c>
      <c r="E175" s="204">
        <v>0</v>
      </c>
      <c r="F175" s="204">
        <v>0</v>
      </c>
      <c r="G175" s="204">
        <v>0</v>
      </c>
      <c r="H175" s="204">
        <v>0</v>
      </c>
      <c r="I175" s="204">
        <v>0</v>
      </c>
      <c r="J175" s="204">
        <v>0</v>
      </c>
      <c r="K175" s="204">
        <v>0</v>
      </c>
      <c r="L175" s="204">
        <v>0</v>
      </c>
      <c r="M175" s="204">
        <v>0</v>
      </c>
      <c r="N175" s="204">
        <v>0</v>
      </c>
      <c r="O175" s="204">
        <v>0</v>
      </c>
      <c r="P175" s="204">
        <v>0</v>
      </c>
      <c r="Q175" s="204">
        <v>0</v>
      </c>
      <c r="R175" s="204">
        <v>0</v>
      </c>
      <c r="S175" s="239">
        <v>0</v>
      </c>
      <c r="T175" s="319" t="e">
        <v>#DIV/0!</v>
      </c>
      <c r="U175" s="239">
        <v>0</v>
      </c>
      <c r="V175" s="239">
        <v>0</v>
      </c>
      <c r="W175" s="239">
        <v>0</v>
      </c>
      <c r="X175" s="239">
        <v>0</v>
      </c>
      <c r="Y175" s="239">
        <v>0</v>
      </c>
      <c r="Z175" s="239">
        <v>0</v>
      </c>
    </row>
    <row r="176" spans="1:26" x14ac:dyDescent="0.3">
      <c r="A176" s="322" t="s">
        <v>591</v>
      </c>
      <c r="B176" s="204">
        <v>0</v>
      </c>
      <c r="C176" s="204">
        <v>0</v>
      </c>
      <c r="D176" s="204">
        <v>0</v>
      </c>
      <c r="E176" s="204">
        <v>0</v>
      </c>
      <c r="F176" s="204">
        <v>0</v>
      </c>
      <c r="G176" s="204">
        <v>0</v>
      </c>
      <c r="H176" s="204">
        <v>0</v>
      </c>
      <c r="I176" s="204">
        <v>0</v>
      </c>
      <c r="J176" s="204">
        <v>0</v>
      </c>
      <c r="K176" s="204">
        <v>0</v>
      </c>
      <c r="L176" s="204">
        <v>0</v>
      </c>
      <c r="M176" s="204">
        <v>0</v>
      </c>
      <c r="N176" s="204">
        <v>0</v>
      </c>
      <c r="O176" s="204">
        <v>0</v>
      </c>
      <c r="P176" s="204">
        <v>0</v>
      </c>
      <c r="Q176" s="204">
        <v>0</v>
      </c>
      <c r="R176" s="204">
        <v>0</v>
      </c>
      <c r="S176" s="239">
        <v>0</v>
      </c>
      <c r="T176" s="319" t="e">
        <v>#DIV/0!</v>
      </c>
      <c r="U176" s="239">
        <v>0</v>
      </c>
      <c r="V176" s="239">
        <v>0</v>
      </c>
      <c r="W176" s="239">
        <v>0</v>
      </c>
      <c r="X176" s="239">
        <v>0</v>
      </c>
      <c r="Y176" s="239">
        <v>0</v>
      </c>
      <c r="Z176" s="239">
        <v>0</v>
      </c>
    </row>
    <row r="177" spans="1:26" x14ac:dyDescent="0.3">
      <c r="A177" s="322" t="s">
        <v>592</v>
      </c>
      <c r="B177" s="204">
        <v>0</v>
      </c>
      <c r="C177" s="204">
        <v>0</v>
      </c>
      <c r="D177" s="204">
        <v>0</v>
      </c>
      <c r="E177" s="204">
        <v>0</v>
      </c>
      <c r="F177" s="204">
        <v>0</v>
      </c>
      <c r="G177" s="204">
        <v>0</v>
      </c>
      <c r="H177" s="204">
        <v>0</v>
      </c>
      <c r="I177" s="204">
        <v>0</v>
      </c>
      <c r="J177" s="204">
        <v>0</v>
      </c>
      <c r="K177" s="204">
        <v>0</v>
      </c>
      <c r="L177" s="204">
        <v>0</v>
      </c>
      <c r="M177" s="204">
        <v>0</v>
      </c>
      <c r="N177" s="204">
        <v>0</v>
      </c>
      <c r="O177" s="204">
        <v>0</v>
      </c>
      <c r="P177" s="204">
        <v>0</v>
      </c>
      <c r="Q177" s="204">
        <v>0</v>
      </c>
      <c r="R177" s="204">
        <v>0</v>
      </c>
      <c r="S177" s="239">
        <v>0</v>
      </c>
      <c r="T177" s="319" t="e">
        <v>#DIV/0!</v>
      </c>
      <c r="U177" s="239">
        <v>0</v>
      </c>
      <c r="V177" s="239">
        <v>0</v>
      </c>
      <c r="W177" s="239">
        <v>0</v>
      </c>
      <c r="X177" s="239">
        <v>0</v>
      </c>
      <c r="Y177" s="239">
        <v>0</v>
      </c>
      <c r="Z177" s="239">
        <v>0</v>
      </c>
    </row>
    <row r="178" spans="1:26" x14ac:dyDescent="0.3">
      <c r="A178" s="314" t="s">
        <v>593</v>
      </c>
      <c r="B178" s="315">
        <v>0</v>
      </c>
      <c r="C178" s="315">
        <v>0</v>
      </c>
      <c r="D178" s="315">
        <v>0</v>
      </c>
      <c r="E178" s="315">
        <v>0</v>
      </c>
      <c r="F178" s="315">
        <v>0</v>
      </c>
      <c r="G178" s="315">
        <v>0</v>
      </c>
      <c r="H178" s="315">
        <v>0</v>
      </c>
      <c r="I178" s="315">
        <v>0</v>
      </c>
      <c r="J178" s="315">
        <v>0</v>
      </c>
      <c r="K178" s="315">
        <v>0</v>
      </c>
      <c r="L178" s="315">
        <v>0</v>
      </c>
      <c r="M178" s="315">
        <v>0</v>
      </c>
      <c r="N178" s="315">
        <v>0</v>
      </c>
      <c r="O178" s="315">
        <v>0</v>
      </c>
      <c r="P178" s="315">
        <v>0</v>
      </c>
      <c r="Q178" s="315">
        <v>0</v>
      </c>
      <c r="R178" s="315">
        <v>0</v>
      </c>
      <c r="S178" s="316">
        <v>0</v>
      </c>
      <c r="T178" s="317" t="e">
        <v>#DIV/0!</v>
      </c>
      <c r="U178" s="316">
        <v>0</v>
      </c>
      <c r="V178" s="316">
        <v>0</v>
      </c>
      <c r="W178" s="316">
        <v>0</v>
      </c>
      <c r="X178" s="316">
        <v>0</v>
      </c>
      <c r="Y178" s="316">
        <v>0</v>
      </c>
      <c r="Z178" s="316">
        <v>0</v>
      </c>
    </row>
    <row r="179" spans="1:26" x14ac:dyDescent="0.3">
      <c r="A179" s="322" t="s">
        <v>594</v>
      </c>
      <c r="B179" s="204">
        <v>0</v>
      </c>
      <c r="C179" s="204">
        <v>0</v>
      </c>
      <c r="D179" s="204">
        <v>0</v>
      </c>
      <c r="E179" s="204">
        <v>0</v>
      </c>
      <c r="F179" s="204">
        <v>0</v>
      </c>
      <c r="G179" s="204">
        <v>0</v>
      </c>
      <c r="H179" s="204">
        <v>0</v>
      </c>
      <c r="I179" s="204">
        <v>0</v>
      </c>
      <c r="J179" s="204">
        <v>0</v>
      </c>
      <c r="K179" s="204">
        <v>0</v>
      </c>
      <c r="L179" s="204">
        <v>0</v>
      </c>
      <c r="M179" s="204">
        <v>0</v>
      </c>
      <c r="N179" s="204">
        <v>0</v>
      </c>
      <c r="O179" s="204">
        <v>0</v>
      </c>
      <c r="P179" s="204">
        <v>0</v>
      </c>
      <c r="Q179" s="204">
        <v>0</v>
      </c>
      <c r="R179" s="204">
        <v>0</v>
      </c>
      <c r="S179" s="239">
        <v>0</v>
      </c>
      <c r="T179" s="319" t="e">
        <v>#DIV/0!</v>
      </c>
      <c r="U179" s="239">
        <v>0</v>
      </c>
      <c r="V179" s="239">
        <v>0</v>
      </c>
      <c r="W179" s="239">
        <v>0</v>
      </c>
      <c r="X179" s="239">
        <v>0</v>
      </c>
      <c r="Y179" s="239">
        <v>0</v>
      </c>
      <c r="Z179" s="239">
        <v>0</v>
      </c>
    </row>
    <row r="180" spans="1:26" x14ac:dyDescent="0.3">
      <c r="A180" s="322" t="s">
        <v>595</v>
      </c>
      <c r="B180" s="204">
        <v>0</v>
      </c>
      <c r="C180" s="204">
        <v>0</v>
      </c>
      <c r="D180" s="204">
        <v>0</v>
      </c>
      <c r="E180" s="204">
        <v>0</v>
      </c>
      <c r="F180" s="204">
        <v>0</v>
      </c>
      <c r="G180" s="204">
        <v>0</v>
      </c>
      <c r="H180" s="204">
        <v>0</v>
      </c>
      <c r="I180" s="204">
        <v>0</v>
      </c>
      <c r="J180" s="204">
        <v>0</v>
      </c>
      <c r="K180" s="204">
        <v>0</v>
      </c>
      <c r="L180" s="204">
        <v>0</v>
      </c>
      <c r="M180" s="204">
        <v>0</v>
      </c>
      <c r="N180" s="204">
        <v>0</v>
      </c>
      <c r="O180" s="204">
        <v>0</v>
      </c>
      <c r="P180" s="204">
        <v>0</v>
      </c>
      <c r="Q180" s="204">
        <v>0</v>
      </c>
      <c r="R180" s="204">
        <v>0</v>
      </c>
      <c r="S180" s="239">
        <v>0</v>
      </c>
      <c r="T180" s="319" t="e">
        <v>#DIV/0!</v>
      </c>
      <c r="U180" s="239">
        <v>0</v>
      </c>
      <c r="V180" s="239">
        <v>0</v>
      </c>
      <c r="W180" s="239">
        <v>0</v>
      </c>
      <c r="X180" s="239">
        <v>0</v>
      </c>
      <c r="Y180" s="239">
        <v>0</v>
      </c>
      <c r="Z180" s="239">
        <v>0</v>
      </c>
    </row>
    <row r="181" spans="1:26" x14ac:dyDescent="0.3">
      <c r="A181" s="322" t="s">
        <v>596</v>
      </c>
      <c r="B181" s="204">
        <v>0</v>
      </c>
      <c r="C181" s="204">
        <v>0</v>
      </c>
      <c r="D181" s="204">
        <v>0</v>
      </c>
      <c r="E181" s="204">
        <v>0</v>
      </c>
      <c r="F181" s="204">
        <v>0</v>
      </c>
      <c r="G181" s="204">
        <v>0</v>
      </c>
      <c r="H181" s="204">
        <v>0</v>
      </c>
      <c r="I181" s="204">
        <v>0</v>
      </c>
      <c r="J181" s="204">
        <v>0</v>
      </c>
      <c r="K181" s="204">
        <v>0</v>
      </c>
      <c r="L181" s="204">
        <v>0</v>
      </c>
      <c r="M181" s="204">
        <v>0</v>
      </c>
      <c r="N181" s="204">
        <v>0</v>
      </c>
      <c r="O181" s="204">
        <v>0</v>
      </c>
      <c r="P181" s="204">
        <v>0</v>
      </c>
      <c r="Q181" s="204">
        <v>0</v>
      </c>
      <c r="R181" s="204">
        <v>0</v>
      </c>
      <c r="S181" s="239">
        <v>0</v>
      </c>
      <c r="T181" s="319" t="e">
        <v>#DIV/0!</v>
      </c>
      <c r="U181" s="239">
        <v>0</v>
      </c>
      <c r="V181" s="239">
        <v>0</v>
      </c>
      <c r="W181" s="239">
        <v>0</v>
      </c>
      <c r="X181" s="239">
        <v>0</v>
      </c>
      <c r="Y181" s="239">
        <v>0</v>
      </c>
      <c r="Z181" s="239">
        <v>0</v>
      </c>
    </row>
    <row r="182" spans="1:26" x14ac:dyDescent="0.3">
      <c r="A182" s="314" t="s">
        <v>597</v>
      </c>
      <c r="B182" s="315">
        <v>0</v>
      </c>
      <c r="C182" s="315">
        <v>0</v>
      </c>
      <c r="D182" s="315">
        <v>0</v>
      </c>
      <c r="E182" s="315">
        <v>0</v>
      </c>
      <c r="F182" s="315">
        <v>0</v>
      </c>
      <c r="G182" s="315">
        <v>0</v>
      </c>
      <c r="H182" s="315">
        <v>0</v>
      </c>
      <c r="I182" s="315">
        <v>0</v>
      </c>
      <c r="J182" s="315">
        <v>0</v>
      </c>
      <c r="K182" s="315">
        <v>0</v>
      </c>
      <c r="L182" s="315">
        <v>0</v>
      </c>
      <c r="M182" s="315">
        <v>0</v>
      </c>
      <c r="N182" s="315">
        <v>0</v>
      </c>
      <c r="O182" s="315">
        <v>0</v>
      </c>
      <c r="P182" s="315">
        <v>0</v>
      </c>
      <c r="Q182" s="315">
        <v>0</v>
      </c>
      <c r="R182" s="315">
        <v>0</v>
      </c>
      <c r="S182" s="316">
        <v>0</v>
      </c>
      <c r="T182" s="317" t="e">
        <v>#DIV/0!</v>
      </c>
      <c r="U182" s="316">
        <v>0</v>
      </c>
      <c r="V182" s="316">
        <v>0</v>
      </c>
      <c r="W182" s="316">
        <v>0</v>
      </c>
      <c r="X182" s="316">
        <v>0</v>
      </c>
      <c r="Y182" s="316">
        <v>0</v>
      </c>
      <c r="Z182" s="316">
        <v>0</v>
      </c>
    </row>
    <row r="183" spans="1:26" x14ac:dyDescent="0.3">
      <c r="A183" s="322" t="s">
        <v>598</v>
      </c>
      <c r="B183" s="204">
        <v>0</v>
      </c>
      <c r="C183" s="204">
        <v>0</v>
      </c>
      <c r="D183" s="204">
        <v>0</v>
      </c>
      <c r="E183" s="204">
        <v>0</v>
      </c>
      <c r="F183" s="204">
        <v>0</v>
      </c>
      <c r="G183" s="204">
        <v>0</v>
      </c>
      <c r="H183" s="204">
        <v>0</v>
      </c>
      <c r="I183" s="204">
        <v>0</v>
      </c>
      <c r="J183" s="204">
        <v>0</v>
      </c>
      <c r="K183" s="204">
        <v>0</v>
      </c>
      <c r="L183" s="204">
        <v>0</v>
      </c>
      <c r="M183" s="204">
        <v>0</v>
      </c>
      <c r="N183" s="204">
        <v>0</v>
      </c>
      <c r="O183" s="204">
        <v>0</v>
      </c>
      <c r="P183" s="204">
        <v>0</v>
      </c>
      <c r="Q183" s="204">
        <v>0</v>
      </c>
      <c r="R183" s="204">
        <v>0</v>
      </c>
      <c r="S183" s="239">
        <v>0</v>
      </c>
      <c r="T183" s="319" t="e">
        <v>#DIV/0!</v>
      </c>
      <c r="U183" s="239">
        <v>0</v>
      </c>
      <c r="V183" s="239">
        <v>0</v>
      </c>
      <c r="W183" s="239">
        <v>0</v>
      </c>
      <c r="X183" s="239">
        <v>0</v>
      </c>
      <c r="Y183" s="239">
        <v>0</v>
      </c>
      <c r="Z183" s="239">
        <v>0</v>
      </c>
    </row>
    <row r="184" spans="1:26" x14ac:dyDescent="0.3">
      <c r="A184" s="322" t="s">
        <v>599</v>
      </c>
      <c r="B184" s="204">
        <v>0</v>
      </c>
      <c r="C184" s="204">
        <v>0</v>
      </c>
      <c r="D184" s="204">
        <v>0</v>
      </c>
      <c r="E184" s="204">
        <v>0</v>
      </c>
      <c r="F184" s="204">
        <v>0</v>
      </c>
      <c r="G184" s="204">
        <v>0</v>
      </c>
      <c r="H184" s="204">
        <v>0</v>
      </c>
      <c r="I184" s="204">
        <v>0</v>
      </c>
      <c r="J184" s="204">
        <v>0</v>
      </c>
      <c r="K184" s="204">
        <v>0</v>
      </c>
      <c r="L184" s="204">
        <v>0</v>
      </c>
      <c r="M184" s="204">
        <v>0</v>
      </c>
      <c r="N184" s="204">
        <v>0</v>
      </c>
      <c r="O184" s="204">
        <v>0</v>
      </c>
      <c r="P184" s="204">
        <v>0</v>
      </c>
      <c r="Q184" s="204">
        <v>0</v>
      </c>
      <c r="R184" s="204">
        <v>0</v>
      </c>
      <c r="S184" s="239">
        <v>0</v>
      </c>
      <c r="T184" s="319" t="e">
        <v>#DIV/0!</v>
      </c>
      <c r="U184" s="239">
        <v>0</v>
      </c>
      <c r="V184" s="239">
        <v>0</v>
      </c>
      <c r="W184" s="239">
        <v>0</v>
      </c>
      <c r="X184" s="239">
        <v>0</v>
      </c>
      <c r="Y184" s="239">
        <v>0</v>
      </c>
      <c r="Z184" s="239">
        <v>0</v>
      </c>
    </row>
    <row r="185" spans="1:26" x14ac:dyDescent="0.3">
      <c r="A185" s="322" t="s">
        <v>600</v>
      </c>
      <c r="B185" s="204">
        <v>0</v>
      </c>
      <c r="C185" s="204">
        <v>0</v>
      </c>
      <c r="D185" s="204">
        <v>0</v>
      </c>
      <c r="E185" s="204">
        <v>0</v>
      </c>
      <c r="F185" s="204">
        <v>0</v>
      </c>
      <c r="G185" s="204">
        <v>0</v>
      </c>
      <c r="H185" s="204">
        <v>0</v>
      </c>
      <c r="I185" s="204">
        <v>0</v>
      </c>
      <c r="J185" s="204">
        <v>0</v>
      </c>
      <c r="K185" s="204">
        <v>0</v>
      </c>
      <c r="L185" s="204">
        <v>0</v>
      </c>
      <c r="M185" s="204">
        <v>0</v>
      </c>
      <c r="N185" s="204">
        <v>0</v>
      </c>
      <c r="O185" s="204">
        <v>0</v>
      </c>
      <c r="P185" s="204">
        <v>0</v>
      </c>
      <c r="Q185" s="204">
        <v>0</v>
      </c>
      <c r="R185" s="204">
        <v>0</v>
      </c>
      <c r="S185" s="239">
        <v>0</v>
      </c>
      <c r="T185" s="319" t="e">
        <v>#DIV/0!</v>
      </c>
      <c r="U185" s="239">
        <v>0</v>
      </c>
      <c r="V185" s="239">
        <v>0</v>
      </c>
      <c r="W185" s="239">
        <v>0</v>
      </c>
      <c r="X185" s="239">
        <v>0</v>
      </c>
      <c r="Y185" s="239">
        <v>0</v>
      </c>
      <c r="Z185" s="239">
        <v>0</v>
      </c>
    </row>
    <row r="186" spans="1:26" x14ac:dyDescent="0.3">
      <c r="A186" s="322" t="s">
        <v>601</v>
      </c>
      <c r="B186" s="204">
        <v>0</v>
      </c>
      <c r="C186" s="204">
        <v>0</v>
      </c>
      <c r="D186" s="204">
        <v>0</v>
      </c>
      <c r="E186" s="204">
        <v>0</v>
      </c>
      <c r="F186" s="204">
        <v>0</v>
      </c>
      <c r="G186" s="204">
        <v>0</v>
      </c>
      <c r="H186" s="204">
        <v>0</v>
      </c>
      <c r="I186" s="204">
        <v>0</v>
      </c>
      <c r="J186" s="204">
        <v>0</v>
      </c>
      <c r="K186" s="204">
        <v>0</v>
      </c>
      <c r="L186" s="204">
        <v>0</v>
      </c>
      <c r="M186" s="204">
        <v>0</v>
      </c>
      <c r="N186" s="204">
        <v>0</v>
      </c>
      <c r="O186" s="204">
        <v>0</v>
      </c>
      <c r="P186" s="204">
        <v>0</v>
      </c>
      <c r="Q186" s="204">
        <v>0</v>
      </c>
      <c r="R186" s="204">
        <v>0</v>
      </c>
      <c r="S186" s="239">
        <v>0</v>
      </c>
      <c r="T186" s="319" t="e">
        <v>#DIV/0!</v>
      </c>
      <c r="U186" s="239">
        <v>0</v>
      </c>
      <c r="V186" s="239">
        <v>0</v>
      </c>
      <c r="W186" s="239">
        <v>0</v>
      </c>
      <c r="X186" s="239">
        <v>0</v>
      </c>
      <c r="Y186" s="239">
        <v>0</v>
      </c>
      <c r="Z186" s="239">
        <v>0</v>
      </c>
    </row>
    <row r="187" spans="1:26" x14ac:dyDescent="0.3">
      <c r="A187" s="322" t="s">
        <v>602</v>
      </c>
      <c r="B187" s="204">
        <v>0</v>
      </c>
      <c r="C187" s="204">
        <v>0</v>
      </c>
      <c r="D187" s="204">
        <v>0</v>
      </c>
      <c r="E187" s="204">
        <v>0</v>
      </c>
      <c r="F187" s="204">
        <v>0</v>
      </c>
      <c r="G187" s="204">
        <v>0</v>
      </c>
      <c r="H187" s="204">
        <v>0</v>
      </c>
      <c r="I187" s="204">
        <v>0</v>
      </c>
      <c r="J187" s="204">
        <v>0</v>
      </c>
      <c r="K187" s="204">
        <v>0</v>
      </c>
      <c r="L187" s="204">
        <v>0</v>
      </c>
      <c r="M187" s="204">
        <v>0</v>
      </c>
      <c r="N187" s="204">
        <v>0</v>
      </c>
      <c r="O187" s="204">
        <v>0</v>
      </c>
      <c r="P187" s="204">
        <v>0</v>
      </c>
      <c r="Q187" s="204">
        <v>0</v>
      </c>
      <c r="R187" s="204">
        <v>0</v>
      </c>
      <c r="S187" s="239">
        <v>0</v>
      </c>
      <c r="T187" s="319" t="e">
        <v>#DIV/0!</v>
      </c>
      <c r="U187" s="239">
        <v>0</v>
      </c>
      <c r="V187" s="239">
        <v>0</v>
      </c>
      <c r="W187" s="239">
        <v>0</v>
      </c>
      <c r="X187" s="239">
        <v>0</v>
      </c>
      <c r="Y187" s="239">
        <v>0</v>
      </c>
      <c r="Z187" s="239">
        <v>0</v>
      </c>
    </row>
    <row r="188" spans="1:26" x14ac:dyDescent="0.3">
      <c r="A188" s="322" t="s">
        <v>603</v>
      </c>
      <c r="B188" s="204">
        <v>0</v>
      </c>
      <c r="C188" s="204">
        <v>0</v>
      </c>
      <c r="D188" s="204">
        <v>0</v>
      </c>
      <c r="E188" s="204">
        <v>0</v>
      </c>
      <c r="F188" s="204">
        <v>0</v>
      </c>
      <c r="G188" s="204">
        <v>0</v>
      </c>
      <c r="H188" s="204">
        <v>0</v>
      </c>
      <c r="I188" s="204">
        <v>0</v>
      </c>
      <c r="J188" s="204">
        <v>0</v>
      </c>
      <c r="K188" s="204">
        <v>0</v>
      </c>
      <c r="L188" s="204">
        <v>0</v>
      </c>
      <c r="M188" s="204">
        <v>0</v>
      </c>
      <c r="N188" s="204">
        <v>0</v>
      </c>
      <c r="O188" s="204">
        <v>0</v>
      </c>
      <c r="P188" s="204">
        <v>0</v>
      </c>
      <c r="Q188" s="204">
        <v>0</v>
      </c>
      <c r="R188" s="204">
        <v>0</v>
      </c>
      <c r="S188" s="239">
        <v>0</v>
      </c>
      <c r="T188" s="319" t="e">
        <v>#DIV/0!</v>
      </c>
      <c r="U188" s="239">
        <v>0</v>
      </c>
      <c r="V188" s="239">
        <v>0</v>
      </c>
      <c r="W188" s="239">
        <v>0</v>
      </c>
      <c r="X188" s="239">
        <v>0</v>
      </c>
      <c r="Y188" s="239">
        <v>0</v>
      </c>
      <c r="Z188" s="239">
        <v>0</v>
      </c>
    </row>
    <row r="189" spans="1:26" x14ac:dyDescent="0.3">
      <c r="A189" s="322" t="s">
        <v>604</v>
      </c>
      <c r="B189" s="204">
        <v>0</v>
      </c>
      <c r="C189" s="204">
        <v>0</v>
      </c>
      <c r="D189" s="204">
        <v>0</v>
      </c>
      <c r="E189" s="204">
        <v>0</v>
      </c>
      <c r="F189" s="204">
        <v>0</v>
      </c>
      <c r="G189" s="204">
        <v>0</v>
      </c>
      <c r="H189" s="204">
        <v>0</v>
      </c>
      <c r="I189" s="204">
        <v>0</v>
      </c>
      <c r="J189" s="204">
        <v>0</v>
      </c>
      <c r="K189" s="204">
        <v>0</v>
      </c>
      <c r="L189" s="204">
        <v>0</v>
      </c>
      <c r="M189" s="204">
        <v>0</v>
      </c>
      <c r="N189" s="204">
        <v>0</v>
      </c>
      <c r="O189" s="204">
        <v>0</v>
      </c>
      <c r="P189" s="204">
        <v>0</v>
      </c>
      <c r="Q189" s="204">
        <v>0</v>
      </c>
      <c r="R189" s="204">
        <v>0</v>
      </c>
      <c r="S189" s="239">
        <v>0</v>
      </c>
      <c r="T189" s="319" t="e">
        <v>#DIV/0!</v>
      </c>
      <c r="U189" s="239">
        <v>0</v>
      </c>
      <c r="V189" s="239">
        <v>0</v>
      </c>
      <c r="W189" s="239">
        <v>0</v>
      </c>
      <c r="X189" s="239">
        <v>0</v>
      </c>
      <c r="Y189" s="239">
        <v>0</v>
      </c>
      <c r="Z189" s="239">
        <v>0</v>
      </c>
    </row>
    <row r="190" spans="1:26" x14ac:dyDescent="0.3">
      <c r="A190" s="322" t="s">
        <v>605</v>
      </c>
      <c r="B190" s="204">
        <v>0</v>
      </c>
      <c r="C190" s="204">
        <v>0</v>
      </c>
      <c r="D190" s="204">
        <v>0</v>
      </c>
      <c r="E190" s="204">
        <v>0</v>
      </c>
      <c r="F190" s="204">
        <v>0</v>
      </c>
      <c r="G190" s="204">
        <v>0</v>
      </c>
      <c r="H190" s="204">
        <v>0</v>
      </c>
      <c r="I190" s="204">
        <v>0</v>
      </c>
      <c r="J190" s="204">
        <v>0</v>
      </c>
      <c r="K190" s="204">
        <v>0</v>
      </c>
      <c r="L190" s="204">
        <v>0</v>
      </c>
      <c r="M190" s="204">
        <v>0</v>
      </c>
      <c r="N190" s="204">
        <v>0</v>
      </c>
      <c r="O190" s="204">
        <v>0</v>
      </c>
      <c r="P190" s="204">
        <v>0</v>
      </c>
      <c r="Q190" s="204">
        <v>0</v>
      </c>
      <c r="R190" s="204">
        <v>0</v>
      </c>
      <c r="S190" s="239">
        <v>0</v>
      </c>
      <c r="T190" s="319" t="e">
        <v>#DIV/0!</v>
      </c>
      <c r="U190" s="239">
        <v>0</v>
      </c>
      <c r="V190" s="239">
        <v>0</v>
      </c>
      <c r="W190" s="239">
        <v>0</v>
      </c>
      <c r="X190" s="239">
        <v>0</v>
      </c>
      <c r="Y190" s="239">
        <v>0</v>
      </c>
      <c r="Z190" s="239">
        <v>0</v>
      </c>
    </row>
    <row r="191" spans="1:26" x14ac:dyDescent="0.3">
      <c r="A191" s="322" t="s">
        <v>606</v>
      </c>
      <c r="B191" s="204">
        <v>0</v>
      </c>
      <c r="C191" s="204">
        <v>0</v>
      </c>
      <c r="D191" s="204">
        <v>0</v>
      </c>
      <c r="E191" s="204">
        <v>0</v>
      </c>
      <c r="F191" s="204">
        <v>0</v>
      </c>
      <c r="G191" s="204">
        <v>0</v>
      </c>
      <c r="H191" s="204">
        <v>0</v>
      </c>
      <c r="I191" s="204">
        <v>0</v>
      </c>
      <c r="J191" s="204">
        <v>0</v>
      </c>
      <c r="K191" s="204">
        <v>0</v>
      </c>
      <c r="L191" s="204">
        <v>0</v>
      </c>
      <c r="M191" s="204">
        <v>0</v>
      </c>
      <c r="N191" s="204">
        <v>0</v>
      </c>
      <c r="O191" s="204">
        <v>0</v>
      </c>
      <c r="P191" s="204">
        <v>0</v>
      </c>
      <c r="Q191" s="204">
        <v>0</v>
      </c>
      <c r="R191" s="204">
        <v>0</v>
      </c>
      <c r="S191" s="239">
        <v>0</v>
      </c>
      <c r="T191" s="319" t="e">
        <v>#DIV/0!</v>
      </c>
      <c r="U191" s="239">
        <v>0</v>
      </c>
      <c r="V191" s="239">
        <v>0</v>
      </c>
      <c r="W191" s="239">
        <v>0</v>
      </c>
      <c r="X191" s="239">
        <v>0</v>
      </c>
      <c r="Y191" s="239">
        <v>0</v>
      </c>
      <c r="Z191" s="239">
        <v>0</v>
      </c>
    </row>
    <row r="192" spans="1:26" x14ac:dyDescent="0.3">
      <c r="A192" s="322" t="s">
        <v>607</v>
      </c>
      <c r="B192" s="204">
        <v>0</v>
      </c>
      <c r="C192" s="204">
        <v>0</v>
      </c>
      <c r="D192" s="204">
        <v>0</v>
      </c>
      <c r="E192" s="204">
        <v>0</v>
      </c>
      <c r="F192" s="204">
        <v>0</v>
      </c>
      <c r="G192" s="204">
        <v>0</v>
      </c>
      <c r="H192" s="204">
        <v>0</v>
      </c>
      <c r="I192" s="204">
        <v>0</v>
      </c>
      <c r="J192" s="204">
        <v>0</v>
      </c>
      <c r="K192" s="204">
        <v>0</v>
      </c>
      <c r="L192" s="204">
        <v>0</v>
      </c>
      <c r="M192" s="204">
        <v>0</v>
      </c>
      <c r="N192" s="204">
        <v>0</v>
      </c>
      <c r="O192" s="204">
        <v>0</v>
      </c>
      <c r="P192" s="204">
        <v>0</v>
      </c>
      <c r="Q192" s="204">
        <v>0</v>
      </c>
      <c r="R192" s="204">
        <v>0</v>
      </c>
      <c r="S192" s="239">
        <v>0</v>
      </c>
      <c r="T192" s="319" t="e">
        <v>#DIV/0!</v>
      </c>
      <c r="U192" s="239">
        <v>0</v>
      </c>
      <c r="V192" s="239">
        <v>0</v>
      </c>
      <c r="W192" s="239">
        <v>0</v>
      </c>
      <c r="X192" s="239">
        <v>0</v>
      </c>
      <c r="Y192" s="239">
        <v>0</v>
      </c>
      <c r="Z192" s="239">
        <v>0</v>
      </c>
    </row>
    <row r="193" spans="1:26" x14ac:dyDescent="0.3">
      <c r="A193" s="322" t="s">
        <v>608</v>
      </c>
      <c r="B193" s="204">
        <v>0</v>
      </c>
      <c r="C193" s="204">
        <v>0</v>
      </c>
      <c r="D193" s="204">
        <v>0</v>
      </c>
      <c r="E193" s="204">
        <v>0</v>
      </c>
      <c r="F193" s="204">
        <v>0</v>
      </c>
      <c r="G193" s="204">
        <v>0</v>
      </c>
      <c r="H193" s="204">
        <v>0</v>
      </c>
      <c r="I193" s="204">
        <v>0</v>
      </c>
      <c r="J193" s="204">
        <v>0</v>
      </c>
      <c r="K193" s="204">
        <v>0</v>
      </c>
      <c r="L193" s="204">
        <v>0</v>
      </c>
      <c r="M193" s="204">
        <v>0</v>
      </c>
      <c r="N193" s="204">
        <v>0</v>
      </c>
      <c r="O193" s="204">
        <v>0</v>
      </c>
      <c r="P193" s="204">
        <v>0</v>
      </c>
      <c r="Q193" s="204">
        <v>0</v>
      </c>
      <c r="R193" s="204">
        <v>0</v>
      </c>
      <c r="S193" s="239">
        <v>0</v>
      </c>
      <c r="T193" s="319" t="e">
        <v>#DIV/0!</v>
      </c>
      <c r="U193" s="239">
        <v>0</v>
      </c>
      <c r="V193" s="239">
        <v>0</v>
      </c>
      <c r="W193" s="239">
        <v>0</v>
      </c>
      <c r="X193" s="239">
        <v>0</v>
      </c>
      <c r="Y193" s="239">
        <v>0</v>
      </c>
      <c r="Z193" s="239">
        <v>0</v>
      </c>
    </row>
    <row r="194" spans="1:26" x14ac:dyDescent="0.3">
      <c r="A194" s="322" t="s">
        <v>609</v>
      </c>
      <c r="B194" s="204">
        <v>0</v>
      </c>
      <c r="C194" s="204">
        <v>0</v>
      </c>
      <c r="D194" s="204">
        <v>0</v>
      </c>
      <c r="E194" s="204">
        <v>0</v>
      </c>
      <c r="F194" s="204">
        <v>0</v>
      </c>
      <c r="G194" s="204">
        <v>0</v>
      </c>
      <c r="H194" s="204">
        <v>0</v>
      </c>
      <c r="I194" s="204">
        <v>0</v>
      </c>
      <c r="J194" s="204">
        <v>0</v>
      </c>
      <c r="K194" s="204">
        <v>0</v>
      </c>
      <c r="L194" s="204">
        <v>0</v>
      </c>
      <c r="M194" s="204">
        <v>0</v>
      </c>
      <c r="N194" s="204">
        <v>0</v>
      </c>
      <c r="O194" s="204">
        <v>0</v>
      </c>
      <c r="P194" s="204">
        <v>0</v>
      </c>
      <c r="Q194" s="204">
        <v>0</v>
      </c>
      <c r="R194" s="204">
        <v>0</v>
      </c>
      <c r="S194" s="239">
        <v>0</v>
      </c>
      <c r="T194" s="319" t="e">
        <v>#DIV/0!</v>
      </c>
      <c r="U194" s="239">
        <v>0</v>
      </c>
      <c r="V194" s="239">
        <v>0</v>
      </c>
      <c r="W194" s="239">
        <v>0</v>
      </c>
      <c r="X194" s="239">
        <v>0</v>
      </c>
      <c r="Y194" s="239">
        <v>0</v>
      </c>
      <c r="Z194" s="239">
        <v>0</v>
      </c>
    </row>
    <row r="195" spans="1:26" x14ac:dyDescent="0.3">
      <c r="A195" s="322" t="s">
        <v>610</v>
      </c>
      <c r="B195" s="204">
        <v>0</v>
      </c>
      <c r="C195" s="204">
        <v>0</v>
      </c>
      <c r="D195" s="204">
        <v>0</v>
      </c>
      <c r="E195" s="204">
        <v>0</v>
      </c>
      <c r="F195" s="204">
        <v>0</v>
      </c>
      <c r="G195" s="204">
        <v>0</v>
      </c>
      <c r="H195" s="204">
        <v>0</v>
      </c>
      <c r="I195" s="204">
        <v>0</v>
      </c>
      <c r="J195" s="204">
        <v>0</v>
      </c>
      <c r="K195" s="204">
        <v>0</v>
      </c>
      <c r="L195" s="204">
        <v>0</v>
      </c>
      <c r="M195" s="204">
        <v>0</v>
      </c>
      <c r="N195" s="204">
        <v>0</v>
      </c>
      <c r="O195" s="204">
        <v>0</v>
      </c>
      <c r="P195" s="204">
        <v>0</v>
      </c>
      <c r="Q195" s="204">
        <v>0</v>
      </c>
      <c r="R195" s="204">
        <v>0</v>
      </c>
      <c r="S195" s="239">
        <v>0</v>
      </c>
      <c r="T195" s="319" t="e">
        <v>#DIV/0!</v>
      </c>
      <c r="U195" s="239">
        <v>0</v>
      </c>
      <c r="V195" s="239">
        <v>0</v>
      </c>
      <c r="W195" s="239">
        <v>0</v>
      </c>
      <c r="X195" s="239">
        <v>0</v>
      </c>
      <c r="Y195" s="239">
        <v>0</v>
      </c>
      <c r="Z195" s="239">
        <v>0</v>
      </c>
    </row>
    <row r="196" spans="1:26" x14ac:dyDescent="0.3">
      <c r="A196" s="322" t="s">
        <v>611</v>
      </c>
      <c r="B196" s="204">
        <v>0</v>
      </c>
      <c r="C196" s="204">
        <v>0</v>
      </c>
      <c r="D196" s="204">
        <v>0</v>
      </c>
      <c r="E196" s="204">
        <v>0</v>
      </c>
      <c r="F196" s="204">
        <v>0</v>
      </c>
      <c r="G196" s="204">
        <v>0</v>
      </c>
      <c r="H196" s="204">
        <v>0</v>
      </c>
      <c r="I196" s="204">
        <v>0</v>
      </c>
      <c r="J196" s="204">
        <v>0</v>
      </c>
      <c r="K196" s="204">
        <v>0</v>
      </c>
      <c r="L196" s="204">
        <v>0</v>
      </c>
      <c r="M196" s="204">
        <v>0</v>
      </c>
      <c r="N196" s="204">
        <v>0</v>
      </c>
      <c r="O196" s="204">
        <v>0</v>
      </c>
      <c r="P196" s="204">
        <v>0</v>
      </c>
      <c r="Q196" s="204">
        <v>0</v>
      </c>
      <c r="R196" s="204">
        <v>0</v>
      </c>
      <c r="S196" s="239">
        <v>0</v>
      </c>
      <c r="T196" s="319" t="e">
        <v>#DIV/0!</v>
      </c>
      <c r="U196" s="239">
        <v>0</v>
      </c>
      <c r="V196" s="239">
        <v>0</v>
      </c>
      <c r="W196" s="239">
        <v>0</v>
      </c>
      <c r="X196" s="239">
        <v>0</v>
      </c>
      <c r="Y196" s="239">
        <v>0</v>
      </c>
      <c r="Z196" s="239">
        <v>0</v>
      </c>
    </row>
    <row r="197" spans="1:26" x14ac:dyDescent="0.3">
      <c r="A197" s="322" t="s">
        <v>612</v>
      </c>
      <c r="B197" s="204">
        <v>0</v>
      </c>
      <c r="C197" s="204">
        <v>0</v>
      </c>
      <c r="D197" s="204">
        <v>0</v>
      </c>
      <c r="E197" s="204">
        <v>0</v>
      </c>
      <c r="F197" s="204">
        <v>0</v>
      </c>
      <c r="G197" s="204">
        <v>0</v>
      </c>
      <c r="H197" s="204">
        <v>0</v>
      </c>
      <c r="I197" s="204">
        <v>0</v>
      </c>
      <c r="J197" s="204">
        <v>0</v>
      </c>
      <c r="K197" s="204">
        <v>0</v>
      </c>
      <c r="L197" s="204">
        <v>0</v>
      </c>
      <c r="M197" s="204">
        <v>0</v>
      </c>
      <c r="N197" s="204">
        <v>0</v>
      </c>
      <c r="O197" s="204">
        <v>0</v>
      </c>
      <c r="P197" s="204">
        <v>0</v>
      </c>
      <c r="Q197" s="204">
        <v>0</v>
      </c>
      <c r="R197" s="204">
        <v>0</v>
      </c>
      <c r="S197" s="239">
        <v>0</v>
      </c>
      <c r="T197" s="319" t="e">
        <v>#DIV/0!</v>
      </c>
      <c r="U197" s="239">
        <v>0</v>
      </c>
      <c r="V197" s="239">
        <v>0</v>
      </c>
      <c r="W197" s="239">
        <v>0</v>
      </c>
      <c r="X197" s="239">
        <v>0</v>
      </c>
      <c r="Y197" s="239">
        <v>0</v>
      </c>
      <c r="Z197" s="239">
        <v>0</v>
      </c>
    </row>
    <row r="198" spans="1:26" x14ac:dyDescent="0.3">
      <c r="A198" s="322" t="s">
        <v>613</v>
      </c>
      <c r="B198" s="204">
        <v>0</v>
      </c>
      <c r="C198" s="204">
        <v>0</v>
      </c>
      <c r="D198" s="204">
        <v>0</v>
      </c>
      <c r="E198" s="204">
        <v>0</v>
      </c>
      <c r="F198" s="204">
        <v>0</v>
      </c>
      <c r="G198" s="204">
        <v>0</v>
      </c>
      <c r="H198" s="204">
        <v>0</v>
      </c>
      <c r="I198" s="204">
        <v>0</v>
      </c>
      <c r="J198" s="204">
        <v>0</v>
      </c>
      <c r="K198" s="204">
        <v>0</v>
      </c>
      <c r="L198" s="204">
        <v>0</v>
      </c>
      <c r="M198" s="204">
        <v>0</v>
      </c>
      <c r="N198" s="204">
        <v>0</v>
      </c>
      <c r="O198" s="204">
        <v>0</v>
      </c>
      <c r="P198" s="204">
        <v>0</v>
      </c>
      <c r="Q198" s="204">
        <v>0</v>
      </c>
      <c r="R198" s="204">
        <v>0</v>
      </c>
      <c r="S198" s="239">
        <v>0</v>
      </c>
      <c r="T198" s="319" t="e">
        <v>#DIV/0!</v>
      </c>
      <c r="U198" s="239">
        <v>0</v>
      </c>
      <c r="V198" s="239">
        <v>0</v>
      </c>
      <c r="W198" s="239">
        <v>0</v>
      </c>
      <c r="X198" s="239">
        <v>0</v>
      </c>
      <c r="Y198" s="239">
        <v>0</v>
      </c>
      <c r="Z198" s="239">
        <v>0</v>
      </c>
    </row>
    <row r="199" spans="1:26" x14ac:dyDescent="0.3">
      <c r="A199" s="322" t="s">
        <v>614</v>
      </c>
      <c r="B199" s="204">
        <v>0</v>
      </c>
      <c r="C199" s="204">
        <v>0</v>
      </c>
      <c r="D199" s="204">
        <v>0</v>
      </c>
      <c r="E199" s="204">
        <v>0</v>
      </c>
      <c r="F199" s="204">
        <v>0</v>
      </c>
      <c r="G199" s="204">
        <v>0</v>
      </c>
      <c r="H199" s="204">
        <v>0</v>
      </c>
      <c r="I199" s="204">
        <v>0</v>
      </c>
      <c r="J199" s="204">
        <v>0</v>
      </c>
      <c r="K199" s="204">
        <v>0</v>
      </c>
      <c r="L199" s="204">
        <v>0</v>
      </c>
      <c r="M199" s="204">
        <v>0</v>
      </c>
      <c r="N199" s="204">
        <v>0</v>
      </c>
      <c r="O199" s="204">
        <v>0</v>
      </c>
      <c r="P199" s="204">
        <v>0</v>
      </c>
      <c r="Q199" s="204">
        <v>0</v>
      </c>
      <c r="R199" s="204">
        <v>0</v>
      </c>
      <c r="S199" s="239">
        <v>0</v>
      </c>
      <c r="T199" s="319" t="e">
        <v>#DIV/0!</v>
      </c>
      <c r="U199" s="239">
        <v>0</v>
      </c>
      <c r="V199" s="239">
        <v>0</v>
      </c>
      <c r="W199" s="239">
        <v>0</v>
      </c>
      <c r="X199" s="239">
        <v>0</v>
      </c>
      <c r="Y199" s="239">
        <v>0</v>
      </c>
      <c r="Z199" s="239">
        <v>0</v>
      </c>
    </row>
    <row r="200" spans="1:26" x14ac:dyDescent="0.3">
      <c r="A200" s="322" t="s">
        <v>615</v>
      </c>
      <c r="B200" s="204">
        <v>0</v>
      </c>
      <c r="C200" s="204">
        <v>0</v>
      </c>
      <c r="D200" s="204">
        <v>0</v>
      </c>
      <c r="E200" s="204">
        <v>0</v>
      </c>
      <c r="F200" s="204">
        <v>0</v>
      </c>
      <c r="G200" s="204">
        <v>0</v>
      </c>
      <c r="H200" s="204">
        <v>0</v>
      </c>
      <c r="I200" s="204">
        <v>0</v>
      </c>
      <c r="J200" s="204">
        <v>0</v>
      </c>
      <c r="K200" s="204">
        <v>0</v>
      </c>
      <c r="L200" s="204">
        <v>0</v>
      </c>
      <c r="M200" s="204">
        <v>0</v>
      </c>
      <c r="N200" s="204">
        <v>0</v>
      </c>
      <c r="O200" s="204">
        <v>0</v>
      </c>
      <c r="P200" s="204">
        <v>0</v>
      </c>
      <c r="Q200" s="204">
        <v>0</v>
      </c>
      <c r="R200" s="204">
        <v>0</v>
      </c>
      <c r="S200" s="239">
        <v>0</v>
      </c>
      <c r="T200" s="319" t="e">
        <v>#DIV/0!</v>
      </c>
      <c r="U200" s="239">
        <v>0</v>
      </c>
      <c r="V200" s="239">
        <v>0</v>
      </c>
      <c r="W200" s="239">
        <v>0</v>
      </c>
      <c r="X200" s="239">
        <v>0</v>
      </c>
      <c r="Y200" s="239">
        <v>0</v>
      </c>
      <c r="Z200" s="239">
        <v>0</v>
      </c>
    </row>
    <row r="201" spans="1:26" x14ac:dyDescent="0.3">
      <c r="A201" s="322" t="s">
        <v>616</v>
      </c>
      <c r="B201" s="204">
        <v>0</v>
      </c>
      <c r="C201" s="204">
        <v>0</v>
      </c>
      <c r="D201" s="204">
        <v>0</v>
      </c>
      <c r="E201" s="204">
        <v>0</v>
      </c>
      <c r="F201" s="204">
        <v>0</v>
      </c>
      <c r="G201" s="204">
        <v>0</v>
      </c>
      <c r="H201" s="204">
        <v>0</v>
      </c>
      <c r="I201" s="204">
        <v>0</v>
      </c>
      <c r="J201" s="204">
        <v>0</v>
      </c>
      <c r="K201" s="204">
        <v>0</v>
      </c>
      <c r="L201" s="204">
        <v>0</v>
      </c>
      <c r="M201" s="204">
        <v>0</v>
      </c>
      <c r="N201" s="204">
        <v>0</v>
      </c>
      <c r="O201" s="204">
        <v>0</v>
      </c>
      <c r="P201" s="204">
        <v>0</v>
      </c>
      <c r="Q201" s="204">
        <v>0</v>
      </c>
      <c r="R201" s="204">
        <v>0</v>
      </c>
      <c r="S201" s="239">
        <v>0</v>
      </c>
      <c r="T201" s="319" t="e">
        <v>#DIV/0!</v>
      </c>
      <c r="U201" s="239">
        <v>0</v>
      </c>
      <c r="V201" s="239">
        <v>0</v>
      </c>
      <c r="W201" s="239">
        <v>0</v>
      </c>
      <c r="X201" s="239">
        <v>0</v>
      </c>
      <c r="Y201" s="239">
        <v>0</v>
      </c>
      <c r="Z201" s="239">
        <v>0</v>
      </c>
    </row>
    <row r="202" spans="1:26" x14ac:dyDescent="0.3">
      <c r="A202" s="322" t="s">
        <v>617</v>
      </c>
      <c r="B202" s="204">
        <v>0</v>
      </c>
      <c r="C202" s="204">
        <v>0</v>
      </c>
      <c r="D202" s="204">
        <v>0</v>
      </c>
      <c r="E202" s="204">
        <v>0</v>
      </c>
      <c r="F202" s="204">
        <v>0</v>
      </c>
      <c r="G202" s="204">
        <v>0</v>
      </c>
      <c r="H202" s="204">
        <v>0</v>
      </c>
      <c r="I202" s="204">
        <v>0</v>
      </c>
      <c r="J202" s="204">
        <v>0</v>
      </c>
      <c r="K202" s="204">
        <v>0</v>
      </c>
      <c r="L202" s="204">
        <v>0</v>
      </c>
      <c r="M202" s="204">
        <v>0</v>
      </c>
      <c r="N202" s="204">
        <v>0</v>
      </c>
      <c r="O202" s="204">
        <v>0</v>
      </c>
      <c r="P202" s="204">
        <v>0</v>
      </c>
      <c r="Q202" s="204">
        <v>0</v>
      </c>
      <c r="R202" s="204">
        <v>0</v>
      </c>
      <c r="S202" s="239">
        <v>0</v>
      </c>
      <c r="T202" s="319" t="e">
        <v>#DIV/0!</v>
      </c>
      <c r="U202" s="239">
        <v>0</v>
      </c>
      <c r="V202" s="239">
        <v>0</v>
      </c>
      <c r="W202" s="239">
        <v>0</v>
      </c>
      <c r="X202" s="239">
        <v>0</v>
      </c>
      <c r="Y202" s="239">
        <v>0</v>
      </c>
      <c r="Z202" s="239">
        <v>0</v>
      </c>
    </row>
    <row r="203" spans="1:26" x14ac:dyDescent="0.3">
      <c r="A203" s="322" t="s">
        <v>618</v>
      </c>
      <c r="B203" s="204">
        <v>0</v>
      </c>
      <c r="C203" s="204">
        <v>0</v>
      </c>
      <c r="D203" s="204">
        <v>0</v>
      </c>
      <c r="E203" s="204">
        <v>0</v>
      </c>
      <c r="F203" s="204">
        <v>0</v>
      </c>
      <c r="G203" s="204">
        <v>0</v>
      </c>
      <c r="H203" s="204">
        <v>0</v>
      </c>
      <c r="I203" s="204">
        <v>0</v>
      </c>
      <c r="J203" s="204">
        <v>0</v>
      </c>
      <c r="K203" s="204">
        <v>0</v>
      </c>
      <c r="L203" s="204">
        <v>0</v>
      </c>
      <c r="M203" s="204">
        <v>0</v>
      </c>
      <c r="N203" s="204">
        <v>0</v>
      </c>
      <c r="O203" s="204">
        <v>0</v>
      </c>
      <c r="P203" s="204">
        <v>0</v>
      </c>
      <c r="Q203" s="204">
        <v>0</v>
      </c>
      <c r="R203" s="204">
        <v>0</v>
      </c>
      <c r="S203" s="239">
        <v>0</v>
      </c>
      <c r="T203" s="319" t="e">
        <v>#DIV/0!</v>
      </c>
      <c r="U203" s="239">
        <v>0</v>
      </c>
      <c r="V203" s="239">
        <v>0</v>
      </c>
      <c r="W203" s="239">
        <v>0</v>
      </c>
      <c r="X203" s="239">
        <v>0</v>
      </c>
      <c r="Y203" s="239">
        <v>0</v>
      </c>
      <c r="Z203" s="239">
        <v>0</v>
      </c>
    </row>
    <row r="204" spans="1:26" x14ac:dyDescent="0.3">
      <c r="A204" s="322" t="s">
        <v>619</v>
      </c>
      <c r="B204" s="204">
        <v>0</v>
      </c>
      <c r="C204" s="204">
        <v>0</v>
      </c>
      <c r="D204" s="204">
        <v>0</v>
      </c>
      <c r="E204" s="204">
        <v>0</v>
      </c>
      <c r="F204" s="204">
        <v>0</v>
      </c>
      <c r="G204" s="204">
        <v>0</v>
      </c>
      <c r="H204" s="204">
        <v>0</v>
      </c>
      <c r="I204" s="204">
        <v>0</v>
      </c>
      <c r="J204" s="204">
        <v>0</v>
      </c>
      <c r="K204" s="204">
        <v>0</v>
      </c>
      <c r="L204" s="204">
        <v>0</v>
      </c>
      <c r="M204" s="204">
        <v>0</v>
      </c>
      <c r="N204" s="204">
        <v>0</v>
      </c>
      <c r="O204" s="204">
        <v>0</v>
      </c>
      <c r="P204" s="204">
        <v>0</v>
      </c>
      <c r="Q204" s="204">
        <v>0</v>
      </c>
      <c r="R204" s="204">
        <v>0</v>
      </c>
      <c r="S204" s="239">
        <v>0</v>
      </c>
      <c r="T204" s="319" t="e">
        <v>#DIV/0!</v>
      </c>
      <c r="U204" s="239">
        <v>0</v>
      </c>
      <c r="V204" s="239">
        <v>0</v>
      </c>
      <c r="W204" s="239">
        <v>0</v>
      </c>
      <c r="X204" s="239">
        <v>0</v>
      </c>
      <c r="Y204" s="239">
        <v>0</v>
      </c>
      <c r="Z204" s="239">
        <v>0</v>
      </c>
    </row>
    <row r="205" spans="1:26" x14ac:dyDescent="0.3">
      <c r="A205" s="322" t="s">
        <v>620</v>
      </c>
      <c r="B205" s="204">
        <v>0</v>
      </c>
      <c r="C205" s="204">
        <v>0</v>
      </c>
      <c r="D205" s="204">
        <v>0</v>
      </c>
      <c r="E205" s="204">
        <v>0</v>
      </c>
      <c r="F205" s="204">
        <v>0</v>
      </c>
      <c r="G205" s="204">
        <v>0</v>
      </c>
      <c r="H205" s="204">
        <v>0</v>
      </c>
      <c r="I205" s="204">
        <v>0</v>
      </c>
      <c r="J205" s="204">
        <v>0</v>
      </c>
      <c r="K205" s="204">
        <v>0</v>
      </c>
      <c r="L205" s="204">
        <v>0</v>
      </c>
      <c r="M205" s="204">
        <v>0</v>
      </c>
      <c r="N205" s="204">
        <v>0</v>
      </c>
      <c r="O205" s="204">
        <v>0</v>
      </c>
      <c r="P205" s="204">
        <v>0</v>
      </c>
      <c r="Q205" s="204">
        <v>0</v>
      </c>
      <c r="R205" s="204">
        <v>0</v>
      </c>
      <c r="S205" s="239">
        <v>0</v>
      </c>
      <c r="T205" s="319" t="e">
        <v>#DIV/0!</v>
      </c>
      <c r="U205" s="239">
        <v>0</v>
      </c>
      <c r="V205" s="239">
        <v>0</v>
      </c>
      <c r="W205" s="239">
        <v>0</v>
      </c>
      <c r="X205" s="239">
        <v>0</v>
      </c>
      <c r="Y205" s="239">
        <v>0</v>
      </c>
      <c r="Z205" s="239">
        <v>0</v>
      </c>
    </row>
    <row r="206" spans="1:26" x14ac:dyDescent="0.3">
      <c r="A206" s="322" t="s">
        <v>621</v>
      </c>
      <c r="B206" s="204">
        <v>0</v>
      </c>
      <c r="C206" s="204">
        <v>0</v>
      </c>
      <c r="D206" s="204">
        <v>0</v>
      </c>
      <c r="E206" s="204">
        <v>0</v>
      </c>
      <c r="F206" s="204">
        <v>0</v>
      </c>
      <c r="G206" s="204">
        <v>0</v>
      </c>
      <c r="H206" s="204">
        <v>0</v>
      </c>
      <c r="I206" s="204">
        <v>0</v>
      </c>
      <c r="J206" s="204">
        <v>0</v>
      </c>
      <c r="K206" s="204">
        <v>0</v>
      </c>
      <c r="L206" s="204">
        <v>0</v>
      </c>
      <c r="M206" s="204">
        <v>0</v>
      </c>
      <c r="N206" s="204">
        <v>0</v>
      </c>
      <c r="O206" s="204">
        <v>0</v>
      </c>
      <c r="P206" s="204">
        <v>0</v>
      </c>
      <c r="Q206" s="204">
        <v>0</v>
      </c>
      <c r="R206" s="204">
        <v>0</v>
      </c>
      <c r="S206" s="239">
        <v>0</v>
      </c>
      <c r="T206" s="319" t="e">
        <v>#DIV/0!</v>
      </c>
      <c r="U206" s="239">
        <v>0</v>
      </c>
      <c r="V206" s="239">
        <v>0</v>
      </c>
      <c r="W206" s="239">
        <v>0</v>
      </c>
      <c r="X206" s="239">
        <v>0</v>
      </c>
      <c r="Y206" s="239">
        <v>0</v>
      </c>
      <c r="Z206" s="239">
        <v>0</v>
      </c>
    </row>
    <row r="207" spans="1:26" x14ac:dyDescent="0.3">
      <c r="A207" s="322" t="s">
        <v>622</v>
      </c>
      <c r="B207" s="204">
        <v>0</v>
      </c>
      <c r="C207" s="204">
        <v>0</v>
      </c>
      <c r="D207" s="204">
        <v>0</v>
      </c>
      <c r="E207" s="204">
        <v>0</v>
      </c>
      <c r="F207" s="204">
        <v>0</v>
      </c>
      <c r="G207" s="204">
        <v>0</v>
      </c>
      <c r="H207" s="204">
        <v>0</v>
      </c>
      <c r="I207" s="204">
        <v>0</v>
      </c>
      <c r="J207" s="204">
        <v>0</v>
      </c>
      <c r="K207" s="204">
        <v>0</v>
      </c>
      <c r="L207" s="204">
        <v>0</v>
      </c>
      <c r="M207" s="204">
        <v>0</v>
      </c>
      <c r="N207" s="204">
        <v>0</v>
      </c>
      <c r="O207" s="204">
        <v>0</v>
      </c>
      <c r="P207" s="204">
        <v>0</v>
      </c>
      <c r="Q207" s="204">
        <v>0</v>
      </c>
      <c r="R207" s="204">
        <v>0</v>
      </c>
      <c r="S207" s="239">
        <v>0</v>
      </c>
      <c r="T207" s="319" t="e">
        <v>#DIV/0!</v>
      </c>
      <c r="U207" s="239">
        <v>0</v>
      </c>
      <c r="V207" s="239">
        <v>0</v>
      </c>
      <c r="W207" s="239">
        <v>0</v>
      </c>
      <c r="X207" s="239">
        <v>0</v>
      </c>
      <c r="Y207" s="239">
        <v>0</v>
      </c>
      <c r="Z207" s="239">
        <v>0</v>
      </c>
    </row>
    <row r="208" spans="1:26" x14ac:dyDescent="0.3">
      <c r="A208" s="322" t="s">
        <v>623</v>
      </c>
      <c r="B208" s="204">
        <v>0</v>
      </c>
      <c r="C208" s="204">
        <v>0</v>
      </c>
      <c r="D208" s="204">
        <v>0</v>
      </c>
      <c r="E208" s="204">
        <v>0</v>
      </c>
      <c r="F208" s="204">
        <v>0</v>
      </c>
      <c r="G208" s="204">
        <v>0</v>
      </c>
      <c r="H208" s="204">
        <v>0</v>
      </c>
      <c r="I208" s="204">
        <v>0</v>
      </c>
      <c r="J208" s="204">
        <v>0</v>
      </c>
      <c r="K208" s="204">
        <v>0</v>
      </c>
      <c r="L208" s="204">
        <v>0</v>
      </c>
      <c r="M208" s="204">
        <v>0</v>
      </c>
      <c r="N208" s="204">
        <v>0</v>
      </c>
      <c r="O208" s="204">
        <v>0</v>
      </c>
      <c r="P208" s="204">
        <v>0</v>
      </c>
      <c r="Q208" s="204">
        <v>0</v>
      </c>
      <c r="R208" s="204">
        <v>0</v>
      </c>
      <c r="S208" s="239">
        <v>0</v>
      </c>
      <c r="T208" s="319" t="e">
        <v>#DIV/0!</v>
      </c>
      <c r="U208" s="239">
        <v>0</v>
      </c>
      <c r="V208" s="239">
        <v>0</v>
      </c>
      <c r="W208" s="239">
        <v>0</v>
      </c>
      <c r="X208" s="239">
        <v>0</v>
      </c>
      <c r="Y208" s="239">
        <v>0</v>
      </c>
      <c r="Z208" s="239">
        <v>0</v>
      </c>
    </row>
    <row r="209" spans="1:26" ht="24" x14ac:dyDescent="0.3">
      <c r="A209" s="322" t="s">
        <v>624</v>
      </c>
      <c r="B209" s="204">
        <v>0</v>
      </c>
      <c r="C209" s="204">
        <v>0</v>
      </c>
      <c r="D209" s="204">
        <v>0</v>
      </c>
      <c r="E209" s="204">
        <v>0</v>
      </c>
      <c r="F209" s="204">
        <v>0</v>
      </c>
      <c r="G209" s="204">
        <v>0</v>
      </c>
      <c r="H209" s="204">
        <v>0</v>
      </c>
      <c r="I209" s="204">
        <v>0</v>
      </c>
      <c r="J209" s="204">
        <v>0</v>
      </c>
      <c r="K209" s="204">
        <v>0</v>
      </c>
      <c r="L209" s="204">
        <v>0</v>
      </c>
      <c r="M209" s="204">
        <v>0</v>
      </c>
      <c r="N209" s="204">
        <v>0</v>
      </c>
      <c r="O209" s="204">
        <v>0</v>
      </c>
      <c r="P209" s="204">
        <v>0</v>
      </c>
      <c r="Q209" s="204">
        <v>0</v>
      </c>
      <c r="R209" s="204">
        <v>0</v>
      </c>
      <c r="S209" s="239">
        <v>0</v>
      </c>
      <c r="T209" s="319" t="e">
        <v>#DIV/0!</v>
      </c>
      <c r="U209" s="239">
        <v>0</v>
      </c>
      <c r="V209" s="239">
        <v>0</v>
      </c>
      <c r="W209" s="239">
        <v>0</v>
      </c>
      <c r="X209" s="239">
        <v>0</v>
      </c>
      <c r="Y209" s="239">
        <v>0</v>
      </c>
      <c r="Z209" s="239">
        <v>0</v>
      </c>
    </row>
    <row r="210" spans="1:26" x14ac:dyDescent="0.3">
      <c r="A210" s="322" t="s">
        <v>625</v>
      </c>
      <c r="B210" s="204">
        <v>0</v>
      </c>
      <c r="C210" s="204">
        <v>0</v>
      </c>
      <c r="D210" s="204">
        <v>0</v>
      </c>
      <c r="E210" s="204">
        <v>0</v>
      </c>
      <c r="F210" s="204">
        <v>0</v>
      </c>
      <c r="G210" s="204">
        <v>0</v>
      </c>
      <c r="H210" s="204">
        <v>0</v>
      </c>
      <c r="I210" s="204">
        <v>0</v>
      </c>
      <c r="J210" s="204">
        <v>0</v>
      </c>
      <c r="K210" s="204">
        <v>0</v>
      </c>
      <c r="L210" s="204">
        <v>0</v>
      </c>
      <c r="M210" s="204">
        <v>0</v>
      </c>
      <c r="N210" s="204">
        <v>0</v>
      </c>
      <c r="O210" s="204">
        <v>0</v>
      </c>
      <c r="P210" s="204">
        <v>0</v>
      </c>
      <c r="Q210" s="204">
        <v>0</v>
      </c>
      <c r="R210" s="204">
        <v>0</v>
      </c>
      <c r="S210" s="239">
        <v>0</v>
      </c>
      <c r="T210" s="319" t="e">
        <v>#DIV/0!</v>
      </c>
      <c r="U210" s="239">
        <v>0</v>
      </c>
      <c r="V210" s="239">
        <v>0</v>
      </c>
      <c r="W210" s="239">
        <v>0</v>
      </c>
      <c r="X210" s="239">
        <v>0</v>
      </c>
      <c r="Y210" s="239">
        <v>0</v>
      </c>
      <c r="Z210" s="239">
        <v>0</v>
      </c>
    </row>
    <row r="211" spans="1:26" x14ac:dyDescent="0.3">
      <c r="A211" s="322" t="s">
        <v>626</v>
      </c>
      <c r="B211" s="204">
        <v>0</v>
      </c>
      <c r="C211" s="204">
        <v>0</v>
      </c>
      <c r="D211" s="204">
        <v>0</v>
      </c>
      <c r="E211" s="204">
        <v>0</v>
      </c>
      <c r="F211" s="204">
        <v>0</v>
      </c>
      <c r="G211" s="204">
        <v>0</v>
      </c>
      <c r="H211" s="204">
        <v>0</v>
      </c>
      <c r="I211" s="204">
        <v>0</v>
      </c>
      <c r="J211" s="204">
        <v>0</v>
      </c>
      <c r="K211" s="204">
        <v>0</v>
      </c>
      <c r="L211" s="204">
        <v>0</v>
      </c>
      <c r="M211" s="204">
        <v>0</v>
      </c>
      <c r="N211" s="204">
        <v>0</v>
      </c>
      <c r="O211" s="204">
        <v>0</v>
      </c>
      <c r="P211" s="204">
        <v>0</v>
      </c>
      <c r="Q211" s="204">
        <v>0</v>
      </c>
      <c r="R211" s="204">
        <v>0</v>
      </c>
      <c r="S211" s="239">
        <v>0</v>
      </c>
      <c r="T211" s="319" t="e">
        <v>#DIV/0!</v>
      </c>
      <c r="U211" s="239">
        <v>0</v>
      </c>
      <c r="V211" s="239">
        <v>0</v>
      </c>
      <c r="W211" s="239">
        <v>0</v>
      </c>
      <c r="X211" s="239">
        <v>0</v>
      </c>
      <c r="Y211" s="239">
        <v>0</v>
      </c>
      <c r="Z211" s="239">
        <v>0</v>
      </c>
    </row>
    <row r="212" spans="1:26" x14ac:dyDescent="0.3">
      <c r="A212" s="322" t="s">
        <v>627</v>
      </c>
      <c r="B212" s="204">
        <v>0</v>
      </c>
      <c r="C212" s="204">
        <v>0</v>
      </c>
      <c r="D212" s="204">
        <v>0</v>
      </c>
      <c r="E212" s="204">
        <v>0</v>
      </c>
      <c r="F212" s="204">
        <v>0</v>
      </c>
      <c r="G212" s="204">
        <v>0</v>
      </c>
      <c r="H212" s="204">
        <v>0</v>
      </c>
      <c r="I212" s="204">
        <v>0</v>
      </c>
      <c r="J212" s="204">
        <v>0</v>
      </c>
      <c r="K212" s="204">
        <v>0</v>
      </c>
      <c r="L212" s="204">
        <v>0</v>
      </c>
      <c r="M212" s="204">
        <v>0</v>
      </c>
      <c r="N212" s="204">
        <v>0</v>
      </c>
      <c r="O212" s="204">
        <v>0</v>
      </c>
      <c r="P212" s="204">
        <v>0</v>
      </c>
      <c r="Q212" s="204">
        <v>0</v>
      </c>
      <c r="R212" s="204">
        <v>0</v>
      </c>
      <c r="S212" s="239">
        <v>0</v>
      </c>
      <c r="T212" s="319" t="e">
        <v>#DIV/0!</v>
      </c>
      <c r="U212" s="239">
        <v>0</v>
      </c>
      <c r="V212" s="239">
        <v>0</v>
      </c>
      <c r="W212" s="239">
        <v>0</v>
      </c>
      <c r="X212" s="239">
        <v>0</v>
      </c>
      <c r="Y212" s="239">
        <v>0</v>
      </c>
      <c r="Z212" s="239">
        <v>0</v>
      </c>
    </row>
    <row r="213" spans="1:26" x14ac:dyDescent="0.3">
      <c r="A213" s="322" t="s">
        <v>628</v>
      </c>
      <c r="B213" s="204">
        <v>0</v>
      </c>
      <c r="C213" s="204">
        <v>0</v>
      </c>
      <c r="D213" s="204">
        <v>0</v>
      </c>
      <c r="E213" s="204">
        <v>0</v>
      </c>
      <c r="F213" s="204">
        <v>0</v>
      </c>
      <c r="G213" s="204">
        <v>0</v>
      </c>
      <c r="H213" s="204">
        <v>0</v>
      </c>
      <c r="I213" s="204">
        <v>0</v>
      </c>
      <c r="J213" s="204">
        <v>0</v>
      </c>
      <c r="K213" s="204">
        <v>0</v>
      </c>
      <c r="L213" s="204">
        <v>0</v>
      </c>
      <c r="M213" s="204">
        <v>0</v>
      </c>
      <c r="N213" s="204">
        <v>0</v>
      </c>
      <c r="O213" s="204">
        <v>0</v>
      </c>
      <c r="P213" s="204">
        <v>0</v>
      </c>
      <c r="Q213" s="204">
        <v>0</v>
      </c>
      <c r="R213" s="204">
        <v>0</v>
      </c>
      <c r="S213" s="239">
        <v>0</v>
      </c>
      <c r="T213" s="319" t="e">
        <v>#DIV/0!</v>
      </c>
      <c r="U213" s="239">
        <v>0</v>
      </c>
      <c r="V213" s="239">
        <v>0</v>
      </c>
      <c r="W213" s="239">
        <v>0</v>
      </c>
      <c r="X213" s="239">
        <v>0</v>
      </c>
      <c r="Y213" s="239">
        <v>0</v>
      </c>
      <c r="Z213" s="239">
        <v>0</v>
      </c>
    </row>
    <row r="214" spans="1:26" x14ac:dyDescent="0.3">
      <c r="A214" s="314" t="s">
        <v>629</v>
      </c>
      <c r="B214" s="315">
        <v>0</v>
      </c>
      <c r="C214" s="315">
        <v>0</v>
      </c>
      <c r="D214" s="315">
        <v>0</v>
      </c>
      <c r="E214" s="315">
        <v>0</v>
      </c>
      <c r="F214" s="315">
        <v>0</v>
      </c>
      <c r="G214" s="315">
        <v>0</v>
      </c>
      <c r="H214" s="315">
        <v>0</v>
      </c>
      <c r="I214" s="315">
        <v>0</v>
      </c>
      <c r="J214" s="315">
        <v>0</v>
      </c>
      <c r="K214" s="315">
        <v>0</v>
      </c>
      <c r="L214" s="315">
        <v>0</v>
      </c>
      <c r="M214" s="315">
        <v>0</v>
      </c>
      <c r="N214" s="315">
        <v>0</v>
      </c>
      <c r="O214" s="315">
        <v>0</v>
      </c>
      <c r="P214" s="315">
        <v>0</v>
      </c>
      <c r="Q214" s="315">
        <v>0</v>
      </c>
      <c r="R214" s="315">
        <v>0</v>
      </c>
      <c r="S214" s="316">
        <v>0</v>
      </c>
      <c r="T214" s="317" t="e">
        <v>#DIV/0!</v>
      </c>
      <c r="U214" s="316">
        <v>0</v>
      </c>
      <c r="V214" s="316">
        <v>0</v>
      </c>
      <c r="W214" s="316">
        <v>0</v>
      </c>
      <c r="X214" s="316">
        <v>0</v>
      </c>
      <c r="Y214" s="316">
        <v>0</v>
      </c>
      <c r="Z214" s="316">
        <v>0</v>
      </c>
    </row>
    <row r="215" spans="1:26" x14ac:dyDescent="0.3">
      <c r="A215" s="322" t="s">
        <v>630</v>
      </c>
      <c r="B215" s="204">
        <v>0</v>
      </c>
      <c r="C215" s="204">
        <v>0</v>
      </c>
      <c r="D215" s="204">
        <v>0</v>
      </c>
      <c r="E215" s="204">
        <v>0</v>
      </c>
      <c r="F215" s="204">
        <v>0</v>
      </c>
      <c r="G215" s="204">
        <v>0</v>
      </c>
      <c r="H215" s="204">
        <v>0</v>
      </c>
      <c r="I215" s="204">
        <v>0</v>
      </c>
      <c r="J215" s="204">
        <v>0</v>
      </c>
      <c r="K215" s="204">
        <v>0</v>
      </c>
      <c r="L215" s="204">
        <v>0</v>
      </c>
      <c r="M215" s="204">
        <v>0</v>
      </c>
      <c r="N215" s="204">
        <v>0</v>
      </c>
      <c r="O215" s="204">
        <v>0</v>
      </c>
      <c r="P215" s="204">
        <v>0</v>
      </c>
      <c r="Q215" s="204">
        <v>0</v>
      </c>
      <c r="R215" s="204">
        <v>0</v>
      </c>
      <c r="S215" s="239">
        <v>0</v>
      </c>
      <c r="T215" s="319" t="e">
        <v>#DIV/0!</v>
      </c>
      <c r="U215" s="239">
        <v>0</v>
      </c>
      <c r="V215" s="239">
        <v>0</v>
      </c>
      <c r="W215" s="239">
        <v>0</v>
      </c>
      <c r="X215" s="239">
        <v>0</v>
      </c>
      <c r="Y215" s="239">
        <v>0</v>
      </c>
      <c r="Z215" s="239">
        <v>0</v>
      </c>
    </row>
    <row r="216" spans="1:26" x14ac:dyDescent="0.3">
      <c r="A216" s="322" t="s">
        <v>631</v>
      </c>
      <c r="B216" s="204">
        <v>0</v>
      </c>
      <c r="C216" s="204">
        <v>0</v>
      </c>
      <c r="D216" s="204">
        <v>0</v>
      </c>
      <c r="E216" s="204">
        <v>0</v>
      </c>
      <c r="F216" s="204">
        <v>0</v>
      </c>
      <c r="G216" s="204">
        <v>0</v>
      </c>
      <c r="H216" s="204">
        <v>0</v>
      </c>
      <c r="I216" s="204">
        <v>0</v>
      </c>
      <c r="J216" s="204">
        <v>0</v>
      </c>
      <c r="K216" s="204">
        <v>0</v>
      </c>
      <c r="L216" s="204">
        <v>0</v>
      </c>
      <c r="M216" s="204">
        <v>0</v>
      </c>
      <c r="N216" s="204">
        <v>0</v>
      </c>
      <c r="O216" s="204">
        <v>0</v>
      </c>
      <c r="P216" s="204">
        <v>0</v>
      </c>
      <c r="Q216" s="204">
        <v>0</v>
      </c>
      <c r="R216" s="204">
        <v>0</v>
      </c>
      <c r="S216" s="239">
        <v>0</v>
      </c>
      <c r="T216" s="319" t="e">
        <v>#DIV/0!</v>
      </c>
      <c r="U216" s="239">
        <v>0</v>
      </c>
      <c r="V216" s="239">
        <v>0</v>
      </c>
      <c r="W216" s="239">
        <v>0</v>
      </c>
      <c r="X216" s="239">
        <v>0</v>
      </c>
      <c r="Y216" s="239">
        <v>0</v>
      </c>
      <c r="Z216" s="239">
        <v>0</v>
      </c>
    </row>
    <row r="217" spans="1:26" x14ac:dyDescent="0.3">
      <c r="A217" s="322" t="s">
        <v>632</v>
      </c>
      <c r="B217" s="204">
        <v>0</v>
      </c>
      <c r="C217" s="204">
        <v>0</v>
      </c>
      <c r="D217" s="204">
        <v>0</v>
      </c>
      <c r="E217" s="204">
        <v>0</v>
      </c>
      <c r="F217" s="204">
        <v>0</v>
      </c>
      <c r="G217" s="204">
        <v>0</v>
      </c>
      <c r="H217" s="204">
        <v>0</v>
      </c>
      <c r="I217" s="204">
        <v>0</v>
      </c>
      <c r="J217" s="204">
        <v>0</v>
      </c>
      <c r="K217" s="204">
        <v>0</v>
      </c>
      <c r="L217" s="204">
        <v>0</v>
      </c>
      <c r="M217" s="204">
        <v>0</v>
      </c>
      <c r="N217" s="204">
        <v>0</v>
      </c>
      <c r="O217" s="204">
        <v>0</v>
      </c>
      <c r="P217" s="204">
        <v>0</v>
      </c>
      <c r="Q217" s="204">
        <v>0</v>
      </c>
      <c r="R217" s="204">
        <v>0</v>
      </c>
      <c r="S217" s="239">
        <v>0</v>
      </c>
      <c r="T217" s="319" t="e">
        <v>#DIV/0!</v>
      </c>
      <c r="U217" s="239">
        <v>0</v>
      </c>
      <c r="V217" s="239">
        <v>0</v>
      </c>
      <c r="W217" s="239">
        <v>0</v>
      </c>
      <c r="X217" s="239">
        <v>0</v>
      </c>
      <c r="Y217" s="239">
        <v>0</v>
      </c>
      <c r="Z217" s="239">
        <v>0</v>
      </c>
    </row>
    <row r="218" spans="1:26" x14ac:dyDescent="0.3">
      <c r="A218" s="314" t="s">
        <v>633</v>
      </c>
      <c r="B218" s="315">
        <v>0</v>
      </c>
      <c r="C218" s="315">
        <v>0</v>
      </c>
      <c r="D218" s="315">
        <v>0</v>
      </c>
      <c r="E218" s="315">
        <v>0</v>
      </c>
      <c r="F218" s="315">
        <v>0</v>
      </c>
      <c r="G218" s="315">
        <v>0</v>
      </c>
      <c r="H218" s="315">
        <v>0</v>
      </c>
      <c r="I218" s="315">
        <v>0</v>
      </c>
      <c r="J218" s="315">
        <v>0</v>
      </c>
      <c r="K218" s="315">
        <v>0</v>
      </c>
      <c r="L218" s="315">
        <v>0</v>
      </c>
      <c r="M218" s="315">
        <v>0</v>
      </c>
      <c r="N218" s="315">
        <v>0</v>
      </c>
      <c r="O218" s="315">
        <v>0</v>
      </c>
      <c r="P218" s="315">
        <v>0</v>
      </c>
      <c r="Q218" s="315">
        <v>0</v>
      </c>
      <c r="R218" s="315">
        <v>0</v>
      </c>
      <c r="S218" s="316">
        <v>0</v>
      </c>
      <c r="T218" s="317" t="e">
        <v>#DIV/0!</v>
      </c>
      <c r="U218" s="316">
        <v>0</v>
      </c>
      <c r="V218" s="316">
        <v>0</v>
      </c>
      <c r="W218" s="316">
        <v>0</v>
      </c>
      <c r="X218" s="316">
        <v>0</v>
      </c>
      <c r="Y218" s="316">
        <v>0</v>
      </c>
      <c r="Z218" s="316">
        <v>0</v>
      </c>
    </row>
    <row r="219" spans="1:26" x14ac:dyDescent="0.3">
      <c r="A219" s="322" t="s">
        <v>634</v>
      </c>
      <c r="B219" s="204">
        <v>0</v>
      </c>
      <c r="C219" s="204">
        <v>0</v>
      </c>
      <c r="D219" s="204">
        <v>0</v>
      </c>
      <c r="E219" s="204">
        <v>0</v>
      </c>
      <c r="F219" s="204">
        <v>0</v>
      </c>
      <c r="G219" s="204">
        <v>0</v>
      </c>
      <c r="H219" s="204">
        <v>0</v>
      </c>
      <c r="I219" s="204">
        <v>0</v>
      </c>
      <c r="J219" s="204">
        <v>0</v>
      </c>
      <c r="K219" s="204">
        <v>0</v>
      </c>
      <c r="L219" s="204">
        <v>0</v>
      </c>
      <c r="M219" s="204">
        <v>0</v>
      </c>
      <c r="N219" s="204">
        <v>0</v>
      </c>
      <c r="O219" s="204">
        <v>0</v>
      </c>
      <c r="P219" s="204">
        <v>0</v>
      </c>
      <c r="Q219" s="204">
        <v>0</v>
      </c>
      <c r="R219" s="204">
        <v>0</v>
      </c>
      <c r="S219" s="239">
        <v>0</v>
      </c>
      <c r="T219" s="319" t="e">
        <v>#DIV/0!</v>
      </c>
      <c r="U219" s="239">
        <v>0</v>
      </c>
      <c r="V219" s="239">
        <v>0</v>
      </c>
      <c r="W219" s="239">
        <v>0</v>
      </c>
      <c r="X219" s="239">
        <v>0</v>
      </c>
      <c r="Y219" s="239">
        <v>0</v>
      </c>
      <c r="Z219" s="239">
        <v>0</v>
      </c>
    </row>
    <row r="220" spans="1:26" x14ac:dyDescent="0.3">
      <c r="A220" s="322" t="s">
        <v>635</v>
      </c>
      <c r="B220" s="204">
        <v>0</v>
      </c>
      <c r="C220" s="204">
        <v>0</v>
      </c>
      <c r="D220" s="204">
        <v>0</v>
      </c>
      <c r="E220" s="204">
        <v>0</v>
      </c>
      <c r="F220" s="204">
        <v>0</v>
      </c>
      <c r="G220" s="204">
        <v>0</v>
      </c>
      <c r="H220" s="204">
        <v>0</v>
      </c>
      <c r="I220" s="204">
        <v>0</v>
      </c>
      <c r="J220" s="204">
        <v>0</v>
      </c>
      <c r="K220" s="204">
        <v>0</v>
      </c>
      <c r="L220" s="204">
        <v>0</v>
      </c>
      <c r="M220" s="204">
        <v>0</v>
      </c>
      <c r="N220" s="204">
        <v>0</v>
      </c>
      <c r="O220" s="204">
        <v>0</v>
      </c>
      <c r="P220" s="204">
        <v>0</v>
      </c>
      <c r="Q220" s="204">
        <v>0</v>
      </c>
      <c r="R220" s="204">
        <v>0</v>
      </c>
      <c r="S220" s="239">
        <v>0</v>
      </c>
      <c r="T220" s="319" t="e">
        <v>#DIV/0!</v>
      </c>
      <c r="U220" s="239">
        <v>0</v>
      </c>
      <c r="V220" s="239">
        <v>0</v>
      </c>
      <c r="W220" s="239">
        <v>0</v>
      </c>
      <c r="X220" s="239">
        <v>0</v>
      </c>
      <c r="Y220" s="239">
        <v>0</v>
      </c>
      <c r="Z220" s="239">
        <v>0</v>
      </c>
    </row>
    <row r="221" spans="1:26" x14ac:dyDescent="0.3">
      <c r="A221" s="322" t="s">
        <v>636</v>
      </c>
      <c r="B221" s="204">
        <v>0</v>
      </c>
      <c r="C221" s="204">
        <v>0</v>
      </c>
      <c r="D221" s="204">
        <v>0</v>
      </c>
      <c r="E221" s="204">
        <v>0</v>
      </c>
      <c r="F221" s="204">
        <v>0</v>
      </c>
      <c r="G221" s="204">
        <v>0</v>
      </c>
      <c r="H221" s="204">
        <v>0</v>
      </c>
      <c r="I221" s="204">
        <v>0</v>
      </c>
      <c r="J221" s="204">
        <v>0</v>
      </c>
      <c r="K221" s="204">
        <v>0</v>
      </c>
      <c r="L221" s="204">
        <v>0</v>
      </c>
      <c r="M221" s="204">
        <v>0</v>
      </c>
      <c r="N221" s="204">
        <v>0</v>
      </c>
      <c r="O221" s="204">
        <v>0</v>
      </c>
      <c r="P221" s="204">
        <v>0</v>
      </c>
      <c r="Q221" s="204">
        <v>0</v>
      </c>
      <c r="R221" s="204">
        <v>0</v>
      </c>
      <c r="S221" s="239">
        <v>0</v>
      </c>
      <c r="T221" s="319" t="e">
        <v>#DIV/0!</v>
      </c>
      <c r="U221" s="239">
        <v>0</v>
      </c>
      <c r="V221" s="239">
        <v>0</v>
      </c>
      <c r="W221" s="239">
        <v>0</v>
      </c>
      <c r="X221" s="239">
        <v>0</v>
      </c>
      <c r="Y221" s="239">
        <v>0</v>
      </c>
      <c r="Z221" s="239">
        <v>0</v>
      </c>
    </row>
    <row r="222" spans="1:26" x14ac:dyDescent="0.3">
      <c r="A222" s="314" t="s">
        <v>637</v>
      </c>
      <c r="B222" s="315">
        <v>0</v>
      </c>
      <c r="C222" s="315">
        <v>0</v>
      </c>
      <c r="D222" s="315">
        <v>0</v>
      </c>
      <c r="E222" s="315">
        <v>0</v>
      </c>
      <c r="F222" s="315">
        <v>0</v>
      </c>
      <c r="G222" s="315">
        <v>0</v>
      </c>
      <c r="H222" s="315">
        <v>0</v>
      </c>
      <c r="I222" s="315">
        <v>0</v>
      </c>
      <c r="J222" s="315">
        <v>0</v>
      </c>
      <c r="K222" s="315">
        <v>0</v>
      </c>
      <c r="L222" s="315">
        <v>0</v>
      </c>
      <c r="M222" s="315">
        <v>0</v>
      </c>
      <c r="N222" s="315">
        <v>0</v>
      </c>
      <c r="O222" s="315">
        <v>0</v>
      </c>
      <c r="P222" s="315">
        <v>0</v>
      </c>
      <c r="Q222" s="315">
        <v>0</v>
      </c>
      <c r="R222" s="315">
        <v>0</v>
      </c>
      <c r="S222" s="316">
        <v>0</v>
      </c>
      <c r="T222" s="317" t="e">
        <v>#DIV/0!</v>
      </c>
      <c r="U222" s="316">
        <v>0</v>
      </c>
      <c r="V222" s="316">
        <v>0</v>
      </c>
      <c r="W222" s="316">
        <v>0</v>
      </c>
      <c r="X222" s="316">
        <v>0</v>
      </c>
      <c r="Y222" s="316">
        <v>0</v>
      </c>
      <c r="Z222" s="316">
        <v>0</v>
      </c>
    </row>
    <row r="223" spans="1:26" x14ac:dyDescent="0.3">
      <c r="A223" s="322" t="s">
        <v>638</v>
      </c>
      <c r="B223" s="204">
        <v>0</v>
      </c>
      <c r="C223" s="204">
        <v>0</v>
      </c>
      <c r="D223" s="204">
        <v>0</v>
      </c>
      <c r="E223" s="204">
        <v>0</v>
      </c>
      <c r="F223" s="204">
        <v>0</v>
      </c>
      <c r="G223" s="204">
        <v>0</v>
      </c>
      <c r="H223" s="204">
        <v>0</v>
      </c>
      <c r="I223" s="204">
        <v>0</v>
      </c>
      <c r="J223" s="204">
        <v>0</v>
      </c>
      <c r="K223" s="204">
        <v>0</v>
      </c>
      <c r="L223" s="204">
        <v>0</v>
      </c>
      <c r="M223" s="204">
        <v>0</v>
      </c>
      <c r="N223" s="204">
        <v>0</v>
      </c>
      <c r="O223" s="204">
        <v>0</v>
      </c>
      <c r="P223" s="204">
        <v>0</v>
      </c>
      <c r="Q223" s="204">
        <v>0</v>
      </c>
      <c r="R223" s="204">
        <v>0</v>
      </c>
      <c r="S223" s="239">
        <v>0</v>
      </c>
      <c r="T223" s="319" t="e">
        <v>#DIV/0!</v>
      </c>
      <c r="U223" s="239">
        <v>0</v>
      </c>
      <c r="V223" s="239">
        <v>0</v>
      </c>
      <c r="W223" s="239">
        <v>0</v>
      </c>
      <c r="X223" s="239">
        <v>0</v>
      </c>
      <c r="Y223" s="239">
        <v>0</v>
      </c>
      <c r="Z223" s="239">
        <v>0</v>
      </c>
    </row>
    <row r="224" spans="1:26" x14ac:dyDescent="0.3">
      <c r="A224" s="322" t="s">
        <v>639</v>
      </c>
      <c r="B224" s="204">
        <v>0</v>
      </c>
      <c r="C224" s="204">
        <v>0</v>
      </c>
      <c r="D224" s="204">
        <v>0</v>
      </c>
      <c r="E224" s="204">
        <v>0</v>
      </c>
      <c r="F224" s="204">
        <v>0</v>
      </c>
      <c r="G224" s="204">
        <v>0</v>
      </c>
      <c r="H224" s="204">
        <v>0</v>
      </c>
      <c r="I224" s="204">
        <v>0</v>
      </c>
      <c r="J224" s="204">
        <v>0</v>
      </c>
      <c r="K224" s="204">
        <v>0</v>
      </c>
      <c r="L224" s="204">
        <v>0</v>
      </c>
      <c r="M224" s="204">
        <v>0</v>
      </c>
      <c r="N224" s="204">
        <v>0</v>
      </c>
      <c r="O224" s="204">
        <v>0</v>
      </c>
      <c r="P224" s="204">
        <v>0</v>
      </c>
      <c r="Q224" s="204">
        <v>0</v>
      </c>
      <c r="R224" s="204">
        <v>0</v>
      </c>
      <c r="S224" s="239">
        <v>0</v>
      </c>
      <c r="T224" s="319" t="e">
        <v>#DIV/0!</v>
      </c>
      <c r="U224" s="239">
        <v>0</v>
      </c>
      <c r="V224" s="239">
        <v>0</v>
      </c>
      <c r="W224" s="239">
        <v>0</v>
      </c>
      <c r="X224" s="239">
        <v>0</v>
      </c>
      <c r="Y224" s="239">
        <v>0</v>
      </c>
      <c r="Z224" s="239">
        <v>0</v>
      </c>
    </row>
    <row r="225" spans="1:26" x14ac:dyDescent="0.3">
      <c r="A225" s="322" t="s">
        <v>640</v>
      </c>
      <c r="B225" s="204">
        <v>0</v>
      </c>
      <c r="C225" s="204">
        <v>0</v>
      </c>
      <c r="D225" s="204">
        <v>0</v>
      </c>
      <c r="E225" s="204">
        <v>0</v>
      </c>
      <c r="F225" s="204">
        <v>0</v>
      </c>
      <c r="G225" s="204">
        <v>0</v>
      </c>
      <c r="H225" s="204">
        <v>0</v>
      </c>
      <c r="I225" s="204">
        <v>0</v>
      </c>
      <c r="J225" s="204">
        <v>0</v>
      </c>
      <c r="K225" s="204">
        <v>0</v>
      </c>
      <c r="L225" s="204">
        <v>0</v>
      </c>
      <c r="M225" s="204">
        <v>0</v>
      </c>
      <c r="N225" s="204">
        <v>0</v>
      </c>
      <c r="O225" s="204">
        <v>0</v>
      </c>
      <c r="P225" s="204">
        <v>0</v>
      </c>
      <c r="Q225" s="204">
        <v>0</v>
      </c>
      <c r="R225" s="204">
        <v>0</v>
      </c>
      <c r="S225" s="239">
        <v>0</v>
      </c>
      <c r="T225" s="319" t="e">
        <v>#DIV/0!</v>
      </c>
      <c r="U225" s="239">
        <v>0</v>
      </c>
      <c r="V225" s="239">
        <v>0</v>
      </c>
      <c r="W225" s="239">
        <v>0</v>
      </c>
      <c r="X225" s="239">
        <v>0</v>
      </c>
      <c r="Y225" s="239">
        <v>0</v>
      </c>
      <c r="Z225" s="239">
        <v>0</v>
      </c>
    </row>
    <row r="226" spans="1:26" x14ac:dyDescent="0.3">
      <c r="A226" s="322" t="s">
        <v>641</v>
      </c>
      <c r="B226" s="204">
        <v>0</v>
      </c>
      <c r="C226" s="204">
        <v>0</v>
      </c>
      <c r="D226" s="204">
        <v>0</v>
      </c>
      <c r="E226" s="204">
        <v>0</v>
      </c>
      <c r="F226" s="204">
        <v>0</v>
      </c>
      <c r="G226" s="204">
        <v>0</v>
      </c>
      <c r="H226" s="204">
        <v>0</v>
      </c>
      <c r="I226" s="204">
        <v>0</v>
      </c>
      <c r="J226" s="204">
        <v>0</v>
      </c>
      <c r="K226" s="204">
        <v>0</v>
      </c>
      <c r="L226" s="204">
        <v>0</v>
      </c>
      <c r="M226" s="204">
        <v>0</v>
      </c>
      <c r="N226" s="204">
        <v>0</v>
      </c>
      <c r="O226" s="204">
        <v>0</v>
      </c>
      <c r="P226" s="204">
        <v>0</v>
      </c>
      <c r="Q226" s="204">
        <v>0</v>
      </c>
      <c r="R226" s="204">
        <v>0</v>
      </c>
      <c r="S226" s="239">
        <v>0</v>
      </c>
      <c r="T226" s="319" t="e">
        <v>#DIV/0!</v>
      </c>
      <c r="U226" s="239">
        <v>0</v>
      </c>
      <c r="V226" s="239">
        <v>0</v>
      </c>
      <c r="W226" s="239">
        <v>0</v>
      </c>
      <c r="X226" s="239">
        <v>0</v>
      </c>
      <c r="Y226" s="239">
        <v>0</v>
      </c>
      <c r="Z226" s="239">
        <v>0</v>
      </c>
    </row>
    <row r="227" spans="1:26" x14ac:dyDescent="0.3">
      <c r="A227" s="322" t="s">
        <v>642</v>
      </c>
      <c r="B227" s="204">
        <v>0</v>
      </c>
      <c r="C227" s="204">
        <v>0</v>
      </c>
      <c r="D227" s="204">
        <v>0</v>
      </c>
      <c r="E227" s="204">
        <v>0</v>
      </c>
      <c r="F227" s="204">
        <v>0</v>
      </c>
      <c r="G227" s="204">
        <v>0</v>
      </c>
      <c r="H227" s="204">
        <v>0</v>
      </c>
      <c r="I227" s="204">
        <v>0</v>
      </c>
      <c r="J227" s="204">
        <v>0</v>
      </c>
      <c r="K227" s="204">
        <v>0</v>
      </c>
      <c r="L227" s="204">
        <v>0</v>
      </c>
      <c r="M227" s="204">
        <v>0</v>
      </c>
      <c r="N227" s="204">
        <v>0</v>
      </c>
      <c r="O227" s="204">
        <v>0</v>
      </c>
      <c r="P227" s="204">
        <v>0</v>
      </c>
      <c r="Q227" s="204">
        <v>0</v>
      </c>
      <c r="R227" s="204">
        <v>0</v>
      </c>
      <c r="S227" s="239">
        <v>0</v>
      </c>
      <c r="T227" s="319" t="e">
        <v>#DIV/0!</v>
      </c>
      <c r="U227" s="239">
        <v>0</v>
      </c>
      <c r="V227" s="239">
        <v>0</v>
      </c>
      <c r="W227" s="239">
        <v>0</v>
      </c>
      <c r="X227" s="239">
        <v>0</v>
      </c>
      <c r="Y227" s="239">
        <v>0</v>
      </c>
      <c r="Z227" s="239">
        <v>0</v>
      </c>
    </row>
    <row r="228" spans="1:26" x14ac:dyDescent="0.3">
      <c r="A228" s="322" t="s">
        <v>643</v>
      </c>
      <c r="B228" s="204">
        <v>0</v>
      </c>
      <c r="C228" s="204">
        <v>0</v>
      </c>
      <c r="D228" s="204">
        <v>0</v>
      </c>
      <c r="E228" s="204">
        <v>0</v>
      </c>
      <c r="F228" s="204">
        <v>0</v>
      </c>
      <c r="G228" s="204">
        <v>0</v>
      </c>
      <c r="H228" s="204">
        <v>0</v>
      </c>
      <c r="I228" s="204">
        <v>0</v>
      </c>
      <c r="J228" s="204">
        <v>0</v>
      </c>
      <c r="K228" s="204">
        <v>0</v>
      </c>
      <c r="L228" s="204">
        <v>0</v>
      </c>
      <c r="M228" s="204">
        <v>0</v>
      </c>
      <c r="N228" s="204">
        <v>0</v>
      </c>
      <c r="O228" s="204">
        <v>0</v>
      </c>
      <c r="P228" s="204">
        <v>0</v>
      </c>
      <c r="Q228" s="204">
        <v>0</v>
      </c>
      <c r="R228" s="204">
        <v>0</v>
      </c>
      <c r="S228" s="239">
        <v>0</v>
      </c>
      <c r="T228" s="319" t="e">
        <v>#DIV/0!</v>
      </c>
      <c r="U228" s="239">
        <v>0</v>
      </c>
      <c r="V228" s="239">
        <v>0</v>
      </c>
      <c r="W228" s="239">
        <v>0</v>
      </c>
      <c r="X228" s="239">
        <v>0</v>
      </c>
      <c r="Y228" s="239">
        <v>0</v>
      </c>
      <c r="Z228" s="239">
        <v>0</v>
      </c>
    </row>
    <row r="229" spans="1:26" x14ac:dyDescent="0.3">
      <c r="A229" s="322" t="s">
        <v>644</v>
      </c>
      <c r="B229" s="204">
        <v>0</v>
      </c>
      <c r="C229" s="204">
        <v>0</v>
      </c>
      <c r="D229" s="204">
        <v>0</v>
      </c>
      <c r="E229" s="204">
        <v>0</v>
      </c>
      <c r="F229" s="204">
        <v>0</v>
      </c>
      <c r="G229" s="204">
        <v>0</v>
      </c>
      <c r="H229" s="204">
        <v>0</v>
      </c>
      <c r="I229" s="204">
        <v>0</v>
      </c>
      <c r="J229" s="204">
        <v>0</v>
      </c>
      <c r="K229" s="204">
        <v>0</v>
      </c>
      <c r="L229" s="204">
        <v>0</v>
      </c>
      <c r="M229" s="204">
        <v>0</v>
      </c>
      <c r="N229" s="204">
        <v>0</v>
      </c>
      <c r="O229" s="204">
        <v>0</v>
      </c>
      <c r="P229" s="204">
        <v>0</v>
      </c>
      <c r="Q229" s="204">
        <v>0</v>
      </c>
      <c r="R229" s="204">
        <v>0</v>
      </c>
      <c r="S229" s="239">
        <v>0</v>
      </c>
      <c r="T229" s="319" t="e">
        <v>#DIV/0!</v>
      </c>
      <c r="U229" s="239">
        <v>0</v>
      </c>
      <c r="V229" s="239">
        <v>0</v>
      </c>
      <c r="W229" s="239">
        <v>0</v>
      </c>
      <c r="X229" s="239">
        <v>0</v>
      </c>
      <c r="Y229" s="239">
        <v>0</v>
      </c>
      <c r="Z229" s="239">
        <v>0</v>
      </c>
    </row>
    <row r="230" spans="1:26" s="321" customFormat="1" x14ac:dyDescent="0.3">
      <c r="A230" s="314" t="s">
        <v>645</v>
      </c>
      <c r="B230" s="320">
        <v>0</v>
      </c>
      <c r="C230" s="320">
        <v>0</v>
      </c>
      <c r="D230" s="320">
        <v>0</v>
      </c>
      <c r="E230" s="320">
        <v>0</v>
      </c>
      <c r="F230" s="320">
        <v>0</v>
      </c>
      <c r="G230" s="320">
        <v>0</v>
      </c>
      <c r="H230" s="320">
        <v>0</v>
      </c>
      <c r="I230" s="320">
        <v>0</v>
      </c>
      <c r="J230" s="320">
        <v>0</v>
      </c>
      <c r="K230" s="320">
        <v>0</v>
      </c>
      <c r="L230" s="320">
        <v>0</v>
      </c>
      <c r="M230" s="320">
        <v>0</v>
      </c>
      <c r="N230" s="320">
        <v>0</v>
      </c>
      <c r="O230" s="320">
        <v>0</v>
      </c>
      <c r="P230" s="320">
        <v>0</v>
      </c>
      <c r="Q230" s="320">
        <v>0</v>
      </c>
      <c r="R230" s="320">
        <v>0</v>
      </c>
      <c r="S230" s="316">
        <v>0</v>
      </c>
      <c r="T230" s="317" t="e">
        <v>#DIV/0!</v>
      </c>
      <c r="U230" s="316">
        <v>0</v>
      </c>
      <c r="V230" s="316">
        <v>0</v>
      </c>
      <c r="W230" s="316">
        <v>0</v>
      </c>
      <c r="X230" s="316">
        <v>0</v>
      </c>
      <c r="Y230" s="316">
        <v>0</v>
      </c>
      <c r="Z230" s="316">
        <v>0</v>
      </c>
    </row>
    <row r="231" spans="1:26" s="321" customFormat="1" x14ac:dyDescent="0.3">
      <c r="A231" s="314" t="s">
        <v>646</v>
      </c>
      <c r="B231" s="320">
        <v>0</v>
      </c>
      <c r="C231" s="320">
        <v>0</v>
      </c>
      <c r="D231" s="320">
        <v>0</v>
      </c>
      <c r="E231" s="320">
        <v>0</v>
      </c>
      <c r="F231" s="320">
        <v>0</v>
      </c>
      <c r="G231" s="320">
        <v>0</v>
      </c>
      <c r="H231" s="320">
        <v>0</v>
      </c>
      <c r="I231" s="320">
        <v>0</v>
      </c>
      <c r="J231" s="320">
        <v>0</v>
      </c>
      <c r="K231" s="320">
        <v>0</v>
      </c>
      <c r="L231" s="320">
        <v>0</v>
      </c>
      <c r="M231" s="320">
        <v>0</v>
      </c>
      <c r="N231" s="320">
        <v>0</v>
      </c>
      <c r="O231" s="320">
        <v>0</v>
      </c>
      <c r="P231" s="320">
        <v>0</v>
      </c>
      <c r="Q231" s="320">
        <v>0</v>
      </c>
      <c r="R231" s="320">
        <v>0</v>
      </c>
      <c r="S231" s="316">
        <v>0</v>
      </c>
      <c r="T231" s="317" t="e">
        <v>#DIV/0!</v>
      </c>
      <c r="U231" s="316">
        <v>0</v>
      </c>
      <c r="V231" s="316">
        <v>0</v>
      </c>
      <c r="W231" s="316">
        <v>0</v>
      </c>
      <c r="X231" s="316">
        <v>0</v>
      </c>
      <c r="Y231" s="316">
        <v>0</v>
      </c>
      <c r="Z231" s="316">
        <v>0</v>
      </c>
    </row>
    <row r="232" spans="1:26" s="321" customFormat="1" x14ac:dyDescent="0.3">
      <c r="A232" s="314" t="s">
        <v>647</v>
      </c>
      <c r="B232" s="320">
        <v>0</v>
      </c>
      <c r="C232" s="320">
        <v>0</v>
      </c>
      <c r="D232" s="320">
        <v>0</v>
      </c>
      <c r="E232" s="320">
        <v>0</v>
      </c>
      <c r="F232" s="320">
        <v>0</v>
      </c>
      <c r="G232" s="320">
        <v>0</v>
      </c>
      <c r="H232" s="320">
        <v>0</v>
      </c>
      <c r="I232" s="320">
        <v>0</v>
      </c>
      <c r="J232" s="320">
        <v>0</v>
      </c>
      <c r="K232" s="320">
        <v>0</v>
      </c>
      <c r="L232" s="320">
        <v>0</v>
      </c>
      <c r="M232" s="320">
        <v>0</v>
      </c>
      <c r="N232" s="320">
        <v>0</v>
      </c>
      <c r="O232" s="320">
        <v>0</v>
      </c>
      <c r="P232" s="320">
        <v>0</v>
      </c>
      <c r="Q232" s="320">
        <v>0</v>
      </c>
      <c r="R232" s="320">
        <v>0</v>
      </c>
      <c r="S232" s="316">
        <v>0</v>
      </c>
      <c r="T232" s="317" t="e">
        <v>#DIV/0!</v>
      </c>
      <c r="U232" s="316">
        <v>0</v>
      </c>
      <c r="V232" s="316">
        <v>0</v>
      </c>
      <c r="W232" s="316">
        <v>0</v>
      </c>
      <c r="X232" s="316">
        <v>0</v>
      </c>
      <c r="Y232" s="316">
        <v>0</v>
      </c>
      <c r="Z232" s="316">
        <v>0</v>
      </c>
    </row>
    <row r="233" spans="1:26" s="321" customFormat="1" x14ac:dyDescent="0.3">
      <c r="A233" s="314" t="s">
        <v>648</v>
      </c>
      <c r="B233" s="320">
        <v>0</v>
      </c>
      <c r="C233" s="320">
        <v>0</v>
      </c>
      <c r="D233" s="320">
        <v>0</v>
      </c>
      <c r="E233" s="320">
        <v>0</v>
      </c>
      <c r="F233" s="320">
        <v>0</v>
      </c>
      <c r="G233" s="320">
        <v>0</v>
      </c>
      <c r="H233" s="320">
        <v>0</v>
      </c>
      <c r="I233" s="320">
        <v>0</v>
      </c>
      <c r="J233" s="320">
        <v>0</v>
      </c>
      <c r="K233" s="320">
        <v>0</v>
      </c>
      <c r="L233" s="320">
        <v>0</v>
      </c>
      <c r="M233" s="320">
        <v>0</v>
      </c>
      <c r="N233" s="320">
        <v>0</v>
      </c>
      <c r="O233" s="320">
        <v>0</v>
      </c>
      <c r="P233" s="320">
        <v>0</v>
      </c>
      <c r="Q233" s="320">
        <v>0</v>
      </c>
      <c r="R233" s="320">
        <v>0</v>
      </c>
      <c r="S233" s="316">
        <v>0</v>
      </c>
      <c r="T233" s="317" t="e">
        <v>#DIV/0!</v>
      </c>
      <c r="U233" s="316">
        <v>0</v>
      </c>
      <c r="V233" s="316">
        <v>0</v>
      </c>
      <c r="W233" s="316">
        <v>0</v>
      </c>
      <c r="X233" s="316">
        <v>0</v>
      </c>
      <c r="Y233" s="316">
        <v>0</v>
      </c>
      <c r="Z233" s="316">
        <v>0</v>
      </c>
    </row>
    <row r="234" spans="1:26" x14ac:dyDescent="0.3">
      <c r="A234" s="314" t="s">
        <v>649</v>
      </c>
      <c r="B234" s="315">
        <v>0</v>
      </c>
      <c r="C234" s="315">
        <v>0</v>
      </c>
      <c r="D234" s="315">
        <v>0</v>
      </c>
      <c r="E234" s="315">
        <v>0</v>
      </c>
      <c r="F234" s="315">
        <v>0</v>
      </c>
      <c r="G234" s="315">
        <v>0</v>
      </c>
      <c r="H234" s="315">
        <v>0</v>
      </c>
      <c r="I234" s="315">
        <v>0</v>
      </c>
      <c r="J234" s="315">
        <v>0</v>
      </c>
      <c r="K234" s="315">
        <v>0</v>
      </c>
      <c r="L234" s="315">
        <v>0</v>
      </c>
      <c r="M234" s="315">
        <v>0</v>
      </c>
      <c r="N234" s="315">
        <v>0</v>
      </c>
      <c r="O234" s="315">
        <v>0</v>
      </c>
      <c r="P234" s="315">
        <v>0</v>
      </c>
      <c r="Q234" s="315">
        <v>0</v>
      </c>
      <c r="R234" s="315">
        <v>0</v>
      </c>
      <c r="S234" s="316">
        <v>0</v>
      </c>
      <c r="T234" s="317" t="e">
        <v>#DIV/0!</v>
      </c>
      <c r="U234" s="316">
        <v>0</v>
      </c>
      <c r="V234" s="316">
        <v>0</v>
      </c>
      <c r="W234" s="316">
        <v>0</v>
      </c>
      <c r="X234" s="316">
        <v>0</v>
      </c>
      <c r="Y234" s="316">
        <v>0</v>
      </c>
      <c r="Z234" s="316">
        <v>0</v>
      </c>
    </row>
    <row r="235" spans="1:26" x14ac:dyDescent="0.3">
      <c r="A235" s="322" t="s">
        <v>650</v>
      </c>
      <c r="B235" s="323">
        <v>0</v>
      </c>
      <c r="C235" s="323">
        <v>0</v>
      </c>
      <c r="D235" s="323">
        <v>0</v>
      </c>
      <c r="E235" s="323">
        <v>0</v>
      </c>
      <c r="F235" s="323">
        <v>0</v>
      </c>
      <c r="G235" s="323">
        <v>0</v>
      </c>
      <c r="H235" s="323">
        <v>0</v>
      </c>
      <c r="I235" s="323">
        <v>0</v>
      </c>
      <c r="J235" s="323">
        <v>0</v>
      </c>
      <c r="K235" s="323">
        <v>0</v>
      </c>
      <c r="L235" s="323">
        <v>0</v>
      </c>
      <c r="M235" s="323">
        <v>0</v>
      </c>
      <c r="N235" s="323">
        <v>0</v>
      </c>
      <c r="O235" s="323">
        <v>0</v>
      </c>
      <c r="P235" s="323">
        <v>0</v>
      </c>
      <c r="Q235" s="323">
        <v>0</v>
      </c>
      <c r="R235" s="323">
        <v>0</v>
      </c>
      <c r="S235" s="239">
        <v>0</v>
      </c>
      <c r="T235" s="319" t="e">
        <v>#DIV/0!</v>
      </c>
      <c r="U235" s="239">
        <v>0</v>
      </c>
      <c r="V235" s="239">
        <v>0</v>
      </c>
      <c r="W235" s="239">
        <v>0</v>
      </c>
      <c r="X235" s="239">
        <v>0</v>
      </c>
      <c r="Y235" s="239">
        <v>0</v>
      </c>
      <c r="Z235" s="239">
        <v>0</v>
      </c>
    </row>
    <row r="236" spans="1:26" x14ac:dyDescent="0.3">
      <c r="A236" s="324" t="s">
        <v>651</v>
      </c>
      <c r="B236" s="323">
        <v>0</v>
      </c>
      <c r="C236" s="323">
        <v>0</v>
      </c>
      <c r="D236" s="323">
        <v>0</v>
      </c>
      <c r="E236" s="323">
        <v>0</v>
      </c>
      <c r="F236" s="323">
        <v>0</v>
      </c>
      <c r="G236" s="323">
        <v>0</v>
      </c>
      <c r="H236" s="323">
        <v>0</v>
      </c>
      <c r="I236" s="323">
        <v>0</v>
      </c>
      <c r="J236" s="323">
        <v>0</v>
      </c>
      <c r="K236" s="323">
        <v>0</v>
      </c>
      <c r="L236" s="323">
        <v>0</v>
      </c>
      <c r="M236" s="323">
        <v>0</v>
      </c>
      <c r="N236" s="323">
        <v>0</v>
      </c>
      <c r="O236" s="323">
        <v>0</v>
      </c>
      <c r="P236" s="323">
        <v>0</v>
      </c>
      <c r="Q236" s="323">
        <v>0</v>
      </c>
      <c r="R236" s="323">
        <v>0</v>
      </c>
      <c r="S236" s="239">
        <v>0</v>
      </c>
      <c r="T236" s="319" t="e">
        <v>#DIV/0!</v>
      </c>
      <c r="U236" s="239">
        <v>0</v>
      </c>
      <c r="V236" s="239">
        <v>0</v>
      </c>
      <c r="W236" s="239">
        <v>0</v>
      </c>
      <c r="X236" s="239">
        <v>0</v>
      </c>
      <c r="Y236" s="239">
        <v>0</v>
      </c>
      <c r="Z236" s="239">
        <v>0</v>
      </c>
    </row>
    <row r="237" spans="1:26" x14ac:dyDescent="0.3">
      <c r="A237" s="325" t="s">
        <v>652</v>
      </c>
      <c r="B237" s="204">
        <v>0</v>
      </c>
      <c r="C237" s="204">
        <v>0</v>
      </c>
      <c r="D237" s="204">
        <v>0</v>
      </c>
      <c r="E237" s="204">
        <v>0</v>
      </c>
      <c r="F237" s="204">
        <v>0</v>
      </c>
      <c r="G237" s="204">
        <v>0</v>
      </c>
      <c r="H237" s="204">
        <v>0</v>
      </c>
      <c r="I237" s="204">
        <v>0</v>
      </c>
      <c r="J237" s="204">
        <v>0</v>
      </c>
      <c r="K237" s="204">
        <v>0</v>
      </c>
      <c r="L237" s="204">
        <v>0</v>
      </c>
      <c r="M237" s="204">
        <v>0</v>
      </c>
      <c r="N237" s="204">
        <v>0</v>
      </c>
      <c r="O237" s="204">
        <v>0</v>
      </c>
      <c r="P237" s="204">
        <v>0</v>
      </c>
      <c r="Q237" s="204">
        <v>0</v>
      </c>
      <c r="R237" s="204">
        <v>0</v>
      </c>
      <c r="S237" s="239">
        <v>0</v>
      </c>
      <c r="T237" s="319" t="e">
        <v>#DIV/0!</v>
      </c>
      <c r="U237" s="239">
        <v>0</v>
      </c>
      <c r="V237" s="239">
        <v>0</v>
      </c>
      <c r="W237" s="239">
        <v>0</v>
      </c>
      <c r="X237" s="239">
        <v>0</v>
      </c>
      <c r="Y237" s="239">
        <v>0</v>
      </c>
      <c r="Z237" s="239">
        <v>0</v>
      </c>
    </row>
    <row r="238" spans="1:26" x14ac:dyDescent="0.3">
      <c r="A238" s="325" t="s">
        <v>653</v>
      </c>
      <c r="B238" s="204">
        <v>0</v>
      </c>
      <c r="C238" s="204">
        <v>0</v>
      </c>
      <c r="D238" s="204">
        <v>0</v>
      </c>
      <c r="E238" s="204">
        <v>0</v>
      </c>
      <c r="F238" s="204">
        <v>0</v>
      </c>
      <c r="G238" s="204">
        <v>0</v>
      </c>
      <c r="H238" s="204">
        <v>0</v>
      </c>
      <c r="I238" s="204">
        <v>0</v>
      </c>
      <c r="J238" s="204">
        <v>0</v>
      </c>
      <c r="K238" s="204">
        <v>0</v>
      </c>
      <c r="L238" s="204">
        <v>0</v>
      </c>
      <c r="M238" s="204">
        <v>0</v>
      </c>
      <c r="N238" s="204">
        <v>0</v>
      </c>
      <c r="O238" s="204">
        <v>0</v>
      </c>
      <c r="P238" s="204">
        <v>0</v>
      </c>
      <c r="Q238" s="204">
        <v>0</v>
      </c>
      <c r="R238" s="204">
        <v>0</v>
      </c>
      <c r="S238" s="239">
        <v>0</v>
      </c>
      <c r="T238" s="319" t="e">
        <v>#DIV/0!</v>
      </c>
      <c r="U238" s="239">
        <v>0</v>
      </c>
      <c r="V238" s="239">
        <v>0</v>
      </c>
      <c r="W238" s="239">
        <v>0</v>
      </c>
      <c r="X238" s="239">
        <v>0</v>
      </c>
      <c r="Y238" s="239">
        <v>0</v>
      </c>
      <c r="Z238" s="239">
        <v>0</v>
      </c>
    </row>
    <row r="239" spans="1:26" x14ac:dyDescent="0.3">
      <c r="A239" s="324" t="s">
        <v>654</v>
      </c>
      <c r="B239" s="204">
        <v>0</v>
      </c>
      <c r="C239" s="204">
        <v>0</v>
      </c>
      <c r="D239" s="204">
        <v>0</v>
      </c>
      <c r="E239" s="204">
        <v>0</v>
      </c>
      <c r="F239" s="204">
        <v>0</v>
      </c>
      <c r="G239" s="204">
        <v>0</v>
      </c>
      <c r="H239" s="204">
        <v>0</v>
      </c>
      <c r="I239" s="204">
        <v>0</v>
      </c>
      <c r="J239" s="204">
        <v>0</v>
      </c>
      <c r="K239" s="204">
        <v>0</v>
      </c>
      <c r="L239" s="204">
        <v>0</v>
      </c>
      <c r="M239" s="204">
        <v>0</v>
      </c>
      <c r="N239" s="204">
        <v>0</v>
      </c>
      <c r="O239" s="204">
        <v>0</v>
      </c>
      <c r="P239" s="204">
        <v>0</v>
      </c>
      <c r="Q239" s="204">
        <v>0</v>
      </c>
      <c r="R239" s="204">
        <v>0</v>
      </c>
      <c r="S239" s="239">
        <v>0</v>
      </c>
      <c r="T239" s="319" t="e">
        <v>#DIV/0!</v>
      </c>
      <c r="U239" s="239">
        <v>0</v>
      </c>
      <c r="V239" s="239">
        <v>0</v>
      </c>
      <c r="W239" s="239">
        <v>0</v>
      </c>
      <c r="X239" s="239">
        <v>0</v>
      </c>
      <c r="Y239" s="239">
        <v>0</v>
      </c>
      <c r="Z239" s="239">
        <v>0</v>
      </c>
    </row>
    <row r="240" spans="1:26" x14ac:dyDescent="0.3">
      <c r="A240" s="324" t="s">
        <v>655</v>
      </c>
      <c r="B240" s="204">
        <v>0</v>
      </c>
      <c r="C240" s="204">
        <v>0</v>
      </c>
      <c r="D240" s="204">
        <v>0</v>
      </c>
      <c r="E240" s="204">
        <v>0</v>
      </c>
      <c r="F240" s="204">
        <v>0</v>
      </c>
      <c r="G240" s="204">
        <v>0</v>
      </c>
      <c r="H240" s="204">
        <v>0</v>
      </c>
      <c r="I240" s="204">
        <v>0</v>
      </c>
      <c r="J240" s="204">
        <v>0</v>
      </c>
      <c r="K240" s="204">
        <v>0</v>
      </c>
      <c r="L240" s="204">
        <v>0</v>
      </c>
      <c r="M240" s="204">
        <v>0</v>
      </c>
      <c r="N240" s="204">
        <v>0</v>
      </c>
      <c r="O240" s="204">
        <v>0</v>
      </c>
      <c r="P240" s="204">
        <v>0</v>
      </c>
      <c r="Q240" s="204">
        <v>0</v>
      </c>
      <c r="R240" s="204">
        <v>0</v>
      </c>
      <c r="S240" s="239">
        <v>0</v>
      </c>
      <c r="T240" s="319" t="e">
        <v>#DIV/0!</v>
      </c>
      <c r="U240" s="239">
        <v>0</v>
      </c>
      <c r="V240" s="239">
        <v>0</v>
      </c>
      <c r="W240" s="239">
        <v>0</v>
      </c>
      <c r="X240" s="239">
        <v>0</v>
      </c>
      <c r="Y240" s="239">
        <v>0</v>
      </c>
      <c r="Z240" s="239">
        <v>0</v>
      </c>
    </row>
    <row r="241" spans="1:26" x14ac:dyDescent="0.3">
      <c r="A241" s="324" t="s">
        <v>656</v>
      </c>
      <c r="B241" s="204">
        <v>0</v>
      </c>
      <c r="C241" s="204">
        <v>0</v>
      </c>
      <c r="D241" s="204">
        <v>0</v>
      </c>
      <c r="E241" s="204">
        <v>0</v>
      </c>
      <c r="F241" s="204">
        <v>0</v>
      </c>
      <c r="G241" s="204">
        <v>0</v>
      </c>
      <c r="H241" s="204">
        <v>0</v>
      </c>
      <c r="I241" s="204">
        <v>0</v>
      </c>
      <c r="J241" s="204">
        <v>0</v>
      </c>
      <c r="K241" s="204">
        <v>0</v>
      </c>
      <c r="L241" s="204">
        <v>0</v>
      </c>
      <c r="M241" s="204">
        <v>0</v>
      </c>
      <c r="N241" s="204">
        <v>0</v>
      </c>
      <c r="O241" s="204">
        <v>0</v>
      </c>
      <c r="P241" s="204">
        <v>0</v>
      </c>
      <c r="Q241" s="204">
        <v>0</v>
      </c>
      <c r="R241" s="204">
        <v>0</v>
      </c>
      <c r="S241" s="239">
        <v>0</v>
      </c>
      <c r="T241" s="319" t="e">
        <v>#DIV/0!</v>
      </c>
      <c r="U241" s="239">
        <v>0</v>
      </c>
      <c r="V241" s="239">
        <v>0</v>
      </c>
      <c r="W241" s="239">
        <v>0</v>
      </c>
      <c r="X241" s="239">
        <v>0</v>
      </c>
      <c r="Y241" s="239">
        <v>0</v>
      </c>
      <c r="Z241" s="239">
        <v>0</v>
      </c>
    </row>
    <row r="242" spans="1:26" x14ac:dyDescent="0.3">
      <c r="A242" s="322" t="s">
        <v>657</v>
      </c>
      <c r="B242" s="204">
        <v>0</v>
      </c>
      <c r="C242" s="204">
        <v>0</v>
      </c>
      <c r="D242" s="204">
        <v>0</v>
      </c>
      <c r="E242" s="204">
        <v>0</v>
      </c>
      <c r="F242" s="204">
        <v>0</v>
      </c>
      <c r="G242" s="204">
        <v>0</v>
      </c>
      <c r="H242" s="204">
        <v>0</v>
      </c>
      <c r="I242" s="204">
        <v>0</v>
      </c>
      <c r="J242" s="204">
        <v>0</v>
      </c>
      <c r="K242" s="204">
        <v>0</v>
      </c>
      <c r="L242" s="204">
        <v>0</v>
      </c>
      <c r="M242" s="204">
        <v>0</v>
      </c>
      <c r="N242" s="204">
        <v>0</v>
      </c>
      <c r="O242" s="204">
        <v>0</v>
      </c>
      <c r="P242" s="204">
        <v>0</v>
      </c>
      <c r="Q242" s="204">
        <v>0</v>
      </c>
      <c r="R242" s="204">
        <v>0</v>
      </c>
      <c r="S242" s="239">
        <v>0</v>
      </c>
      <c r="T242" s="319" t="e">
        <v>#DIV/0!</v>
      </c>
      <c r="U242" s="239">
        <v>0</v>
      </c>
      <c r="V242" s="239">
        <v>0</v>
      </c>
      <c r="W242" s="239">
        <v>0</v>
      </c>
      <c r="X242" s="239">
        <v>0</v>
      </c>
      <c r="Y242" s="239">
        <v>0</v>
      </c>
      <c r="Z242" s="239">
        <v>0</v>
      </c>
    </row>
    <row r="243" spans="1:26" x14ac:dyDescent="0.3">
      <c r="A243" s="322" t="s">
        <v>658</v>
      </c>
      <c r="B243" s="204">
        <v>0</v>
      </c>
      <c r="C243" s="204">
        <v>0</v>
      </c>
      <c r="D243" s="204">
        <v>0</v>
      </c>
      <c r="E243" s="204">
        <v>0</v>
      </c>
      <c r="F243" s="204">
        <v>0</v>
      </c>
      <c r="G243" s="204">
        <v>0</v>
      </c>
      <c r="H243" s="204">
        <v>0</v>
      </c>
      <c r="I243" s="204">
        <v>0</v>
      </c>
      <c r="J243" s="204">
        <v>0</v>
      </c>
      <c r="K243" s="204">
        <v>0</v>
      </c>
      <c r="L243" s="204">
        <v>0</v>
      </c>
      <c r="M243" s="204">
        <v>0</v>
      </c>
      <c r="N243" s="204">
        <v>0</v>
      </c>
      <c r="O243" s="204">
        <v>0</v>
      </c>
      <c r="P243" s="204">
        <v>0</v>
      </c>
      <c r="Q243" s="204">
        <v>0</v>
      </c>
      <c r="R243" s="204">
        <v>0</v>
      </c>
      <c r="S243" s="239">
        <v>0</v>
      </c>
      <c r="T243" s="319" t="e">
        <v>#DIV/0!</v>
      </c>
      <c r="U243" s="239">
        <v>0</v>
      </c>
      <c r="V243" s="239">
        <v>0</v>
      </c>
      <c r="W243" s="239">
        <v>0</v>
      </c>
      <c r="X243" s="239">
        <v>0</v>
      </c>
      <c r="Y243" s="239">
        <v>0</v>
      </c>
      <c r="Z243" s="239">
        <v>0</v>
      </c>
    </row>
    <row r="244" spans="1:26" x14ac:dyDescent="0.3">
      <c r="A244" s="322" t="s">
        <v>659</v>
      </c>
      <c r="B244" s="204">
        <v>0</v>
      </c>
      <c r="C244" s="204">
        <v>0</v>
      </c>
      <c r="D244" s="204">
        <v>0</v>
      </c>
      <c r="E244" s="204">
        <v>0</v>
      </c>
      <c r="F244" s="204">
        <v>0</v>
      </c>
      <c r="G244" s="204">
        <v>0</v>
      </c>
      <c r="H244" s="204">
        <v>0</v>
      </c>
      <c r="I244" s="204">
        <v>0</v>
      </c>
      <c r="J244" s="204">
        <v>0</v>
      </c>
      <c r="K244" s="204">
        <v>0</v>
      </c>
      <c r="L244" s="204">
        <v>0</v>
      </c>
      <c r="M244" s="204">
        <v>0</v>
      </c>
      <c r="N244" s="204">
        <v>0</v>
      </c>
      <c r="O244" s="204">
        <v>0</v>
      </c>
      <c r="P244" s="204">
        <v>0</v>
      </c>
      <c r="Q244" s="204">
        <v>0</v>
      </c>
      <c r="R244" s="204">
        <v>0</v>
      </c>
      <c r="S244" s="239">
        <v>0</v>
      </c>
      <c r="T244" s="319" t="e">
        <v>#DIV/0!</v>
      </c>
      <c r="U244" s="239">
        <v>0</v>
      </c>
      <c r="V244" s="239">
        <v>0</v>
      </c>
      <c r="W244" s="239">
        <v>0</v>
      </c>
      <c r="X244" s="239">
        <v>0</v>
      </c>
      <c r="Y244" s="239">
        <v>0</v>
      </c>
      <c r="Z244" s="239">
        <v>0</v>
      </c>
    </row>
    <row r="245" spans="1:26" x14ac:dyDescent="0.3">
      <c r="A245" s="322" t="s">
        <v>660</v>
      </c>
      <c r="B245" s="204">
        <v>0</v>
      </c>
      <c r="C245" s="204">
        <v>0</v>
      </c>
      <c r="D245" s="204">
        <v>0</v>
      </c>
      <c r="E245" s="204">
        <v>0</v>
      </c>
      <c r="F245" s="204">
        <v>0</v>
      </c>
      <c r="G245" s="204">
        <v>0</v>
      </c>
      <c r="H245" s="204">
        <v>0</v>
      </c>
      <c r="I245" s="204">
        <v>0</v>
      </c>
      <c r="J245" s="204">
        <v>0</v>
      </c>
      <c r="K245" s="204">
        <v>0</v>
      </c>
      <c r="L245" s="204">
        <v>0</v>
      </c>
      <c r="M245" s="204">
        <v>0</v>
      </c>
      <c r="N245" s="204">
        <v>0</v>
      </c>
      <c r="O245" s="204">
        <v>0</v>
      </c>
      <c r="P245" s="204">
        <v>0</v>
      </c>
      <c r="Q245" s="204">
        <v>0</v>
      </c>
      <c r="R245" s="204">
        <v>0</v>
      </c>
      <c r="S245" s="239">
        <v>0</v>
      </c>
      <c r="T245" s="319" t="e">
        <v>#DIV/0!</v>
      </c>
      <c r="U245" s="239">
        <v>0</v>
      </c>
      <c r="V245" s="239">
        <v>0</v>
      </c>
      <c r="W245" s="239">
        <v>0</v>
      </c>
      <c r="X245" s="239">
        <v>0</v>
      </c>
      <c r="Y245" s="239">
        <v>0</v>
      </c>
      <c r="Z245" s="239">
        <v>0</v>
      </c>
    </row>
    <row r="246" spans="1:26" x14ac:dyDescent="0.3">
      <c r="A246" s="322" t="s">
        <v>661</v>
      </c>
      <c r="B246" s="204">
        <v>0</v>
      </c>
      <c r="C246" s="204">
        <v>0</v>
      </c>
      <c r="D246" s="204">
        <v>0</v>
      </c>
      <c r="E246" s="204">
        <v>0</v>
      </c>
      <c r="F246" s="204">
        <v>0</v>
      </c>
      <c r="G246" s="204">
        <v>0</v>
      </c>
      <c r="H246" s="204">
        <v>0</v>
      </c>
      <c r="I246" s="204">
        <v>0</v>
      </c>
      <c r="J246" s="204">
        <v>0</v>
      </c>
      <c r="K246" s="204">
        <v>0</v>
      </c>
      <c r="L246" s="204">
        <v>0</v>
      </c>
      <c r="M246" s="204">
        <v>0</v>
      </c>
      <c r="N246" s="204">
        <v>0</v>
      </c>
      <c r="O246" s="204">
        <v>0</v>
      </c>
      <c r="P246" s="204">
        <v>0</v>
      </c>
      <c r="Q246" s="204">
        <v>0</v>
      </c>
      <c r="R246" s="204">
        <v>0</v>
      </c>
      <c r="S246" s="239">
        <v>0</v>
      </c>
      <c r="T246" s="319" t="e">
        <v>#DIV/0!</v>
      </c>
      <c r="U246" s="239">
        <v>0</v>
      </c>
      <c r="V246" s="239">
        <v>0</v>
      </c>
      <c r="W246" s="239">
        <v>0</v>
      </c>
      <c r="X246" s="239">
        <v>0</v>
      </c>
      <c r="Y246" s="239">
        <v>0</v>
      </c>
      <c r="Z246" s="239">
        <v>0</v>
      </c>
    </row>
    <row r="247" spans="1:26" x14ac:dyDescent="0.3">
      <c r="A247" s="314" t="s">
        <v>662</v>
      </c>
      <c r="B247" s="315">
        <v>0</v>
      </c>
      <c r="C247" s="315">
        <v>0</v>
      </c>
      <c r="D247" s="315">
        <v>0</v>
      </c>
      <c r="E247" s="315">
        <v>0</v>
      </c>
      <c r="F247" s="315">
        <v>0</v>
      </c>
      <c r="G247" s="315">
        <v>0</v>
      </c>
      <c r="H247" s="315">
        <v>0</v>
      </c>
      <c r="I247" s="315">
        <v>0</v>
      </c>
      <c r="J247" s="315">
        <v>0</v>
      </c>
      <c r="K247" s="315">
        <v>0</v>
      </c>
      <c r="L247" s="315">
        <v>0</v>
      </c>
      <c r="M247" s="315">
        <v>0</v>
      </c>
      <c r="N247" s="315">
        <v>0</v>
      </c>
      <c r="O247" s="315">
        <v>0</v>
      </c>
      <c r="P247" s="315">
        <v>0</v>
      </c>
      <c r="Q247" s="315">
        <v>0</v>
      </c>
      <c r="R247" s="315">
        <v>0</v>
      </c>
      <c r="S247" s="316">
        <v>0</v>
      </c>
      <c r="T247" s="317" t="e">
        <v>#DIV/0!</v>
      </c>
      <c r="U247" s="316">
        <v>0</v>
      </c>
      <c r="V247" s="316">
        <v>0</v>
      </c>
      <c r="W247" s="316">
        <v>0</v>
      </c>
      <c r="X247" s="316">
        <v>0</v>
      </c>
      <c r="Y247" s="316">
        <v>0</v>
      </c>
      <c r="Z247" s="316">
        <v>0</v>
      </c>
    </row>
    <row r="248" spans="1:26" x14ac:dyDescent="0.3">
      <c r="A248" s="322" t="s">
        <v>663</v>
      </c>
      <c r="B248" s="204">
        <v>0</v>
      </c>
      <c r="C248" s="204">
        <v>0</v>
      </c>
      <c r="D248" s="204">
        <v>0</v>
      </c>
      <c r="E248" s="204">
        <v>0</v>
      </c>
      <c r="F248" s="204">
        <v>0</v>
      </c>
      <c r="G248" s="204">
        <v>0</v>
      </c>
      <c r="H248" s="204">
        <v>0</v>
      </c>
      <c r="I248" s="204">
        <v>0</v>
      </c>
      <c r="J248" s="204">
        <v>0</v>
      </c>
      <c r="K248" s="204">
        <v>0</v>
      </c>
      <c r="L248" s="204">
        <v>0</v>
      </c>
      <c r="M248" s="204">
        <v>0</v>
      </c>
      <c r="N248" s="204">
        <v>0</v>
      </c>
      <c r="O248" s="204">
        <v>0</v>
      </c>
      <c r="P248" s="204">
        <v>0</v>
      </c>
      <c r="Q248" s="204">
        <v>0</v>
      </c>
      <c r="R248" s="204">
        <v>0</v>
      </c>
      <c r="S248" s="239">
        <v>0</v>
      </c>
      <c r="T248" s="319" t="e">
        <v>#DIV/0!</v>
      </c>
      <c r="U248" s="239">
        <v>0</v>
      </c>
      <c r="V248" s="239">
        <v>0</v>
      </c>
      <c r="W248" s="239">
        <v>0</v>
      </c>
      <c r="X248" s="239">
        <v>0</v>
      </c>
      <c r="Y248" s="239">
        <v>0</v>
      </c>
      <c r="Z248" s="239">
        <v>0</v>
      </c>
    </row>
    <row r="249" spans="1:26" x14ac:dyDescent="0.3">
      <c r="A249" s="322" t="s">
        <v>664</v>
      </c>
      <c r="B249" s="204">
        <v>0</v>
      </c>
      <c r="C249" s="204">
        <v>0</v>
      </c>
      <c r="D249" s="204">
        <v>0</v>
      </c>
      <c r="E249" s="204">
        <v>0</v>
      </c>
      <c r="F249" s="204">
        <v>0</v>
      </c>
      <c r="G249" s="204">
        <v>0</v>
      </c>
      <c r="H249" s="204">
        <v>0</v>
      </c>
      <c r="I249" s="204">
        <v>0</v>
      </c>
      <c r="J249" s="204">
        <v>0</v>
      </c>
      <c r="K249" s="204">
        <v>0</v>
      </c>
      <c r="L249" s="204">
        <v>0</v>
      </c>
      <c r="M249" s="204">
        <v>0</v>
      </c>
      <c r="N249" s="204">
        <v>0</v>
      </c>
      <c r="O249" s="204">
        <v>0</v>
      </c>
      <c r="P249" s="204">
        <v>0</v>
      </c>
      <c r="Q249" s="204">
        <v>0</v>
      </c>
      <c r="R249" s="204">
        <v>0</v>
      </c>
      <c r="S249" s="239">
        <v>0</v>
      </c>
      <c r="T249" s="319" t="e">
        <v>#DIV/0!</v>
      </c>
      <c r="U249" s="239">
        <v>0</v>
      </c>
      <c r="V249" s="239">
        <v>0</v>
      </c>
      <c r="W249" s="239">
        <v>0</v>
      </c>
      <c r="X249" s="239">
        <v>0</v>
      </c>
      <c r="Y249" s="239">
        <v>0</v>
      </c>
      <c r="Z249" s="239">
        <v>0</v>
      </c>
    </row>
    <row r="250" spans="1:26" x14ac:dyDescent="0.3">
      <c r="A250" s="322" t="s">
        <v>665</v>
      </c>
      <c r="B250" s="204">
        <v>0</v>
      </c>
      <c r="C250" s="204">
        <v>0</v>
      </c>
      <c r="D250" s="204">
        <v>0</v>
      </c>
      <c r="E250" s="204">
        <v>0</v>
      </c>
      <c r="F250" s="204">
        <v>0</v>
      </c>
      <c r="G250" s="204">
        <v>0</v>
      </c>
      <c r="H250" s="204">
        <v>0</v>
      </c>
      <c r="I250" s="204">
        <v>0</v>
      </c>
      <c r="J250" s="204">
        <v>0</v>
      </c>
      <c r="K250" s="204">
        <v>0</v>
      </c>
      <c r="L250" s="204">
        <v>0</v>
      </c>
      <c r="M250" s="204">
        <v>0</v>
      </c>
      <c r="N250" s="204">
        <v>0</v>
      </c>
      <c r="O250" s="204">
        <v>0</v>
      </c>
      <c r="P250" s="204">
        <v>0</v>
      </c>
      <c r="Q250" s="204">
        <v>0</v>
      </c>
      <c r="R250" s="204">
        <v>0</v>
      </c>
      <c r="S250" s="239">
        <v>0</v>
      </c>
      <c r="T250" s="319" t="e">
        <v>#DIV/0!</v>
      </c>
      <c r="U250" s="239">
        <v>0</v>
      </c>
      <c r="V250" s="239">
        <v>0</v>
      </c>
      <c r="W250" s="239">
        <v>0</v>
      </c>
      <c r="X250" s="239">
        <v>0</v>
      </c>
      <c r="Y250" s="239">
        <v>0</v>
      </c>
      <c r="Z250" s="239">
        <v>0</v>
      </c>
    </row>
    <row r="251" spans="1:26" x14ac:dyDescent="0.3">
      <c r="A251" s="314" t="s">
        <v>666</v>
      </c>
      <c r="B251" s="315">
        <v>0</v>
      </c>
      <c r="C251" s="315">
        <v>0</v>
      </c>
      <c r="D251" s="315">
        <v>0</v>
      </c>
      <c r="E251" s="315">
        <v>0</v>
      </c>
      <c r="F251" s="315">
        <v>0</v>
      </c>
      <c r="G251" s="315">
        <v>0</v>
      </c>
      <c r="H251" s="315">
        <v>0</v>
      </c>
      <c r="I251" s="315">
        <v>0</v>
      </c>
      <c r="J251" s="315">
        <v>0</v>
      </c>
      <c r="K251" s="315">
        <v>0</v>
      </c>
      <c r="L251" s="315">
        <v>0</v>
      </c>
      <c r="M251" s="315">
        <v>0</v>
      </c>
      <c r="N251" s="315">
        <v>0</v>
      </c>
      <c r="O251" s="315">
        <v>0</v>
      </c>
      <c r="P251" s="315">
        <v>0</v>
      </c>
      <c r="Q251" s="315">
        <v>0</v>
      </c>
      <c r="R251" s="315">
        <v>0</v>
      </c>
      <c r="S251" s="316">
        <v>0</v>
      </c>
      <c r="T251" s="317" t="e">
        <v>#DIV/0!</v>
      </c>
      <c r="U251" s="316">
        <v>0</v>
      </c>
      <c r="V251" s="316">
        <v>0</v>
      </c>
      <c r="W251" s="316">
        <v>0</v>
      </c>
      <c r="X251" s="316">
        <v>0</v>
      </c>
      <c r="Y251" s="316">
        <v>0</v>
      </c>
      <c r="Z251" s="316">
        <v>0</v>
      </c>
    </row>
    <row r="252" spans="1:26" x14ac:dyDescent="0.3">
      <c r="A252" s="322" t="s">
        <v>667</v>
      </c>
      <c r="B252" s="204">
        <v>0</v>
      </c>
      <c r="C252" s="204">
        <v>0</v>
      </c>
      <c r="D252" s="204">
        <v>0</v>
      </c>
      <c r="E252" s="204">
        <v>0</v>
      </c>
      <c r="F252" s="204">
        <v>0</v>
      </c>
      <c r="G252" s="204">
        <v>0</v>
      </c>
      <c r="H252" s="204">
        <v>0</v>
      </c>
      <c r="I252" s="204">
        <v>0</v>
      </c>
      <c r="J252" s="204">
        <v>0</v>
      </c>
      <c r="K252" s="204">
        <v>0</v>
      </c>
      <c r="L252" s="204">
        <v>0</v>
      </c>
      <c r="M252" s="204">
        <v>0</v>
      </c>
      <c r="N252" s="204">
        <v>0</v>
      </c>
      <c r="O252" s="204">
        <v>0</v>
      </c>
      <c r="P252" s="204">
        <v>0</v>
      </c>
      <c r="Q252" s="204">
        <v>0</v>
      </c>
      <c r="R252" s="204">
        <v>0</v>
      </c>
      <c r="S252" s="239">
        <v>0</v>
      </c>
      <c r="T252" s="319" t="e">
        <v>#DIV/0!</v>
      </c>
      <c r="U252" s="239">
        <v>0</v>
      </c>
      <c r="V252" s="239">
        <v>0</v>
      </c>
      <c r="W252" s="239">
        <v>0</v>
      </c>
      <c r="X252" s="239">
        <v>0</v>
      </c>
      <c r="Y252" s="239">
        <v>0</v>
      </c>
      <c r="Z252" s="239">
        <v>0</v>
      </c>
    </row>
    <row r="253" spans="1:26" x14ac:dyDescent="0.3">
      <c r="A253" s="322" t="s">
        <v>668</v>
      </c>
      <c r="B253" s="204">
        <v>0</v>
      </c>
      <c r="C253" s="204">
        <v>0</v>
      </c>
      <c r="D253" s="204">
        <v>0</v>
      </c>
      <c r="E253" s="204">
        <v>0</v>
      </c>
      <c r="F253" s="204">
        <v>0</v>
      </c>
      <c r="G253" s="204">
        <v>0</v>
      </c>
      <c r="H253" s="204">
        <v>0</v>
      </c>
      <c r="I253" s="204">
        <v>0</v>
      </c>
      <c r="J253" s="204">
        <v>0</v>
      </c>
      <c r="K253" s="204">
        <v>0</v>
      </c>
      <c r="L253" s="204">
        <v>0</v>
      </c>
      <c r="M253" s="204">
        <v>0</v>
      </c>
      <c r="N253" s="204">
        <v>0</v>
      </c>
      <c r="O253" s="204">
        <v>0</v>
      </c>
      <c r="P253" s="204">
        <v>0</v>
      </c>
      <c r="Q253" s="204">
        <v>0</v>
      </c>
      <c r="R253" s="204">
        <v>0</v>
      </c>
      <c r="S253" s="239">
        <v>0</v>
      </c>
      <c r="T253" s="319" t="e">
        <v>#DIV/0!</v>
      </c>
      <c r="U253" s="239">
        <v>0</v>
      </c>
      <c r="V253" s="239">
        <v>0</v>
      </c>
      <c r="W253" s="239">
        <v>0</v>
      </c>
      <c r="X253" s="239">
        <v>0</v>
      </c>
      <c r="Y253" s="239">
        <v>0</v>
      </c>
      <c r="Z253" s="239">
        <v>0</v>
      </c>
    </row>
    <row r="254" spans="1:26" x14ac:dyDescent="0.3">
      <c r="A254" s="322" t="s">
        <v>669</v>
      </c>
      <c r="B254" s="204">
        <v>0</v>
      </c>
      <c r="C254" s="204">
        <v>0</v>
      </c>
      <c r="D254" s="204">
        <v>0</v>
      </c>
      <c r="E254" s="204">
        <v>0</v>
      </c>
      <c r="F254" s="204">
        <v>0</v>
      </c>
      <c r="G254" s="204">
        <v>0</v>
      </c>
      <c r="H254" s="204">
        <v>0</v>
      </c>
      <c r="I254" s="204">
        <v>0</v>
      </c>
      <c r="J254" s="204">
        <v>0</v>
      </c>
      <c r="K254" s="204">
        <v>0</v>
      </c>
      <c r="L254" s="204">
        <v>0</v>
      </c>
      <c r="M254" s="204">
        <v>0</v>
      </c>
      <c r="N254" s="204">
        <v>0</v>
      </c>
      <c r="O254" s="204">
        <v>0</v>
      </c>
      <c r="P254" s="204">
        <v>0</v>
      </c>
      <c r="Q254" s="204">
        <v>0</v>
      </c>
      <c r="R254" s="204">
        <v>0</v>
      </c>
      <c r="S254" s="239">
        <v>0</v>
      </c>
      <c r="T254" s="319" t="e">
        <v>#DIV/0!</v>
      </c>
      <c r="U254" s="239">
        <v>0</v>
      </c>
      <c r="V254" s="239">
        <v>0</v>
      </c>
      <c r="W254" s="239">
        <v>0</v>
      </c>
      <c r="X254" s="239">
        <v>0</v>
      </c>
      <c r="Y254" s="239">
        <v>0</v>
      </c>
      <c r="Z254" s="239">
        <v>0</v>
      </c>
    </row>
    <row r="255" spans="1:26" x14ac:dyDescent="0.3">
      <c r="A255" s="322" t="s">
        <v>670</v>
      </c>
      <c r="B255" s="204">
        <v>0</v>
      </c>
      <c r="C255" s="204">
        <v>0</v>
      </c>
      <c r="D255" s="204">
        <v>0</v>
      </c>
      <c r="E255" s="204">
        <v>0</v>
      </c>
      <c r="F255" s="204">
        <v>0</v>
      </c>
      <c r="G255" s="204">
        <v>0</v>
      </c>
      <c r="H255" s="204">
        <v>0</v>
      </c>
      <c r="I255" s="204">
        <v>0</v>
      </c>
      <c r="J255" s="204">
        <v>0</v>
      </c>
      <c r="K255" s="204">
        <v>0</v>
      </c>
      <c r="L255" s="204">
        <v>0</v>
      </c>
      <c r="M255" s="204">
        <v>0</v>
      </c>
      <c r="N255" s="204">
        <v>0</v>
      </c>
      <c r="O255" s="204">
        <v>0</v>
      </c>
      <c r="P255" s="204">
        <v>0</v>
      </c>
      <c r="Q255" s="204">
        <v>0</v>
      </c>
      <c r="R255" s="204">
        <v>0</v>
      </c>
      <c r="S255" s="239">
        <v>0</v>
      </c>
      <c r="T255" s="319" t="e">
        <v>#DIV/0!</v>
      </c>
      <c r="U255" s="239">
        <v>0</v>
      </c>
      <c r="V255" s="239">
        <v>0</v>
      </c>
      <c r="W255" s="239">
        <v>0</v>
      </c>
      <c r="X255" s="239">
        <v>0</v>
      </c>
      <c r="Y255" s="239">
        <v>0</v>
      </c>
      <c r="Z255" s="239">
        <v>0</v>
      </c>
    </row>
    <row r="256" spans="1:26" x14ac:dyDescent="0.3">
      <c r="A256" s="322" t="s">
        <v>671</v>
      </c>
      <c r="B256" s="204">
        <v>0</v>
      </c>
      <c r="C256" s="204">
        <v>0</v>
      </c>
      <c r="D256" s="204">
        <v>0</v>
      </c>
      <c r="E256" s="204">
        <v>0</v>
      </c>
      <c r="F256" s="204">
        <v>0</v>
      </c>
      <c r="G256" s="204">
        <v>0</v>
      </c>
      <c r="H256" s="204">
        <v>0</v>
      </c>
      <c r="I256" s="204">
        <v>0</v>
      </c>
      <c r="J256" s="204">
        <v>0</v>
      </c>
      <c r="K256" s="204">
        <v>0</v>
      </c>
      <c r="L256" s="204">
        <v>0</v>
      </c>
      <c r="M256" s="204">
        <v>0</v>
      </c>
      <c r="N256" s="204">
        <v>0</v>
      </c>
      <c r="O256" s="204">
        <v>0</v>
      </c>
      <c r="P256" s="204">
        <v>0</v>
      </c>
      <c r="Q256" s="204">
        <v>0</v>
      </c>
      <c r="R256" s="204">
        <v>0</v>
      </c>
      <c r="S256" s="239">
        <v>0</v>
      </c>
      <c r="T256" s="319" t="e">
        <v>#DIV/0!</v>
      </c>
      <c r="U256" s="239">
        <v>0</v>
      </c>
      <c r="V256" s="239">
        <v>0</v>
      </c>
      <c r="W256" s="239">
        <v>0</v>
      </c>
      <c r="X256" s="239">
        <v>0</v>
      </c>
      <c r="Y256" s="239">
        <v>0</v>
      </c>
      <c r="Z256" s="239">
        <v>0</v>
      </c>
    </row>
    <row r="257" spans="1:26" x14ac:dyDescent="0.3">
      <c r="A257" s="322" t="s">
        <v>672</v>
      </c>
      <c r="B257" s="204">
        <v>0</v>
      </c>
      <c r="C257" s="204">
        <v>0</v>
      </c>
      <c r="D257" s="204">
        <v>0</v>
      </c>
      <c r="E257" s="204">
        <v>0</v>
      </c>
      <c r="F257" s="204">
        <v>0</v>
      </c>
      <c r="G257" s="204">
        <v>0</v>
      </c>
      <c r="H257" s="204">
        <v>0</v>
      </c>
      <c r="I257" s="204">
        <v>0</v>
      </c>
      <c r="J257" s="204">
        <v>0</v>
      </c>
      <c r="K257" s="204">
        <v>0</v>
      </c>
      <c r="L257" s="204">
        <v>0</v>
      </c>
      <c r="M257" s="204">
        <v>0</v>
      </c>
      <c r="N257" s="204">
        <v>0</v>
      </c>
      <c r="O257" s="204">
        <v>0</v>
      </c>
      <c r="P257" s="204">
        <v>0</v>
      </c>
      <c r="Q257" s="204">
        <v>0</v>
      </c>
      <c r="R257" s="204">
        <v>0</v>
      </c>
      <c r="S257" s="239">
        <v>0</v>
      </c>
      <c r="T257" s="319" t="e">
        <v>#DIV/0!</v>
      </c>
      <c r="U257" s="239">
        <v>0</v>
      </c>
      <c r="V257" s="239">
        <v>0</v>
      </c>
      <c r="W257" s="239">
        <v>0</v>
      </c>
      <c r="X257" s="239">
        <v>0</v>
      </c>
      <c r="Y257" s="239">
        <v>0</v>
      </c>
      <c r="Z257" s="239">
        <v>0</v>
      </c>
    </row>
    <row r="258" spans="1:26" x14ac:dyDescent="0.3">
      <c r="A258" s="308" t="s">
        <v>673</v>
      </c>
      <c r="B258" s="309">
        <v>146475</v>
      </c>
      <c r="C258" s="309">
        <v>260175</v>
      </c>
      <c r="D258" s="309">
        <v>253545</v>
      </c>
      <c r="E258" s="309">
        <v>223838</v>
      </c>
      <c r="F258" s="309">
        <v>223788</v>
      </c>
      <c r="G258" s="309">
        <v>2580</v>
      </c>
      <c r="H258" s="309">
        <v>0</v>
      </c>
      <c r="I258" s="309">
        <v>46205</v>
      </c>
      <c r="J258" s="309">
        <v>0</v>
      </c>
      <c r="K258" s="309">
        <v>300</v>
      </c>
      <c r="L258" s="309">
        <v>0</v>
      </c>
      <c r="M258" s="309">
        <v>51897</v>
      </c>
      <c r="N258" s="309">
        <v>100710</v>
      </c>
      <c r="O258" s="309">
        <v>22096</v>
      </c>
      <c r="P258" s="309">
        <v>0</v>
      </c>
      <c r="Q258" s="309">
        <v>0</v>
      </c>
      <c r="R258" s="309">
        <v>0</v>
      </c>
      <c r="S258" s="310">
        <v>223788</v>
      </c>
      <c r="T258" s="311">
        <v>0.86014413375612564</v>
      </c>
      <c r="U258" s="310">
        <v>36387</v>
      </c>
      <c r="V258" s="310">
        <v>6630</v>
      </c>
      <c r="W258" s="310">
        <v>36337</v>
      </c>
      <c r="X258" s="310">
        <v>29707</v>
      </c>
      <c r="Y258" s="310">
        <v>50</v>
      </c>
      <c r="Z258" s="310">
        <v>0</v>
      </c>
    </row>
    <row r="259" spans="1:26" x14ac:dyDescent="0.3">
      <c r="A259" s="314" t="s">
        <v>674</v>
      </c>
      <c r="B259" s="315">
        <v>146475</v>
      </c>
      <c r="C259" s="315">
        <v>260175</v>
      </c>
      <c r="D259" s="315">
        <v>253545</v>
      </c>
      <c r="E259" s="315">
        <v>223838</v>
      </c>
      <c r="F259" s="315">
        <v>223788</v>
      </c>
      <c r="G259" s="315">
        <v>2580</v>
      </c>
      <c r="H259" s="315">
        <v>0</v>
      </c>
      <c r="I259" s="315">
        <v>46205</v>
      </c>
      <c r="J259" s="315">
        <v>0</v>
      </c>
      <c r="K259" s="315">
        <v>300</v>
      </c>
      <c r="L259" s="315">
        <v>0</v>
      </c>
      <c r="M259" s="315">
        <v>51897</v>
      </c>
      <c r="N259" s="315">
        <v>100710</v>
      </c>
      <c r="O259" s="315">
        <v>22096</v>
      </c>
      <c r="P259" s="315">
        <v>0</v>
      </c>
      <c r="Q259" s="315">
        <v>0</v>
      </c>
      <c r="R259" s="315">
        <v>0</v>
      </c>
      <c r="S259" s="316">
        <v>223788</v>
      </c>
      <c r="T259" s="317">
        <v>0.86014413375612564</v>
      </c>
      <c r="U259" s="316">
        <v>36387</v>
      </c>
      <c r="V259" s="316">
        <v>6630</v>
      </c>
      <c r="W259" s="316">
        <v>36337</v>
      </c>
      <c r="X259" s="316">
        <v>29707</v>
      </c>
      <c r="Y259" s="316">
        <v>50</v>
      </c>
      <c r="Z259" s="316">
        <v>0</v>
      </c>
    </row>
    <row r="260" spans="1:26" x14ac:dyDescent="0.3">
      <c r="A260" s="322" t="s">
        <v>675</v>
      </c>
      <c r="B260" s="204">
        <v>45000</v>
      </c>
      <c r="C260" s="204">
        <v>130500</v>
      </c>
      <c r="D260" s="204">
        <v>130500</v>
      </c>
      <c r="E260" s="204">
        <v>130400</v>
      </c>
      <c r="F260" s="204">
        <v>130400</v>
      </c>
      <c r="G260" s="204">
        <v>0</v>
      </c>
      <c r="H260" s="204">
        <v>0</v>
      </c>
      <c r="I260" s="204">
        <v>44000</v>
      </c>
      <c r="J260" s="204">
        <v>0</v>
      </c>
      <c r="K260" s="204">
        <v>0</v>
      </c>
      <c r="L260" s="204">
        <v>0</v>
      </c>
      <c r="M260" s="204">
        <v>0</v>
      </c>
      <c r="N260" s="204">
        <v>86400</v>
      </c>
      <c r="O260" s="204">
        <v>0</v>
      </c>
      <c r="P260" s="204">
        <v>0</v>
      </c>
      <c r="Q260" s="204">
        <v>0</v>
      </c>
      <c r="R260" s="204">
        <v>0</v>
      </c>
      <c r="S260" s="239">
        <v>130400</v>
      </c>
      <c r="T260" s="319">
        <v>0.99923371647509573</v>
      </c>
      <c r="U260" s="239">
        <v>100</v>
      </c>
      <c r="V260" s="239">
        <v>0</v>
      </c>
      <c r="W260" s="239">
        <v>100</v>
      </c>
      <c r="X260" s="239">
        <v>100</v>
      </c>
      <c r="Y260" s="239">
        <v>0</v>
      </c>
      <c r="Z260" s="239">
        <v>0</v>
      </c>
    </row>
    <row r="261" spans="1:26" x14ac:dyDescent="0.3">
      <c r="A261" s="322" t="s">
        <v>676</v>
      </c>
      <c r="B261" s="204">
        <v>0</v>
      </c>
      <c r="C261" s="204">
        <v>0</v>
      </c>
      <c r="D261" s="204">
        <v>0</v>
      </c>
      <c r="E261" s="204">
        <v>0</v>
      </c>
      <c r="F261" s="204">
        <v>0</v>
      </c>
      <c r="G261" s="204">
        <v>0</v>
      </c>
      <c r="H261" s="204">
        <v>0</v>
      </c>
      <c r="I261" s="204">
        <v>0</v>
      </c>
      <c r="J261" s="204">
        <v>0</v>
      </c>
      <c r="K261" s="204">
        <v>0</v>
      </c>
      <c r="L261" s="204">
        <v>0</v>
      </c>
      <c r="M261" s="204">
        <v>0</v>
      </c>
      <c r="N261" s="204">
        <v>0</v>
      </c>
      <c r="O261" s="204">
        <v>0</v>
      </c>
      <c r="P261" s="204">
        <v>0</v>
      </c>
      <c r="Q261" s="204">
        <v>0</v>
      </c>
      <c r="R261" s="204">
        <v>0</v>
      </c>
      <c r="S261" s="239">
        <v>0</v>
      </c>
      <c r="T261" s="319" t="e">
        <v>#DIV/0!</v>
      </c>
      <c r="U261" s="239">
        <v>0</v>
      </c>
      <c r="V261" s="239">
        <v>0</v>
      </c>
      <c r="W261" s="239">
        <v>0</v>
      </c>
      <c r="X261" s="239">
        <v>0</v>
      </c>
      <c r="Y261" s="239">
        <v>0</v>
      </c>
      <c r="Z261" s="239">
        <v>0</v>
      </c>
    </row>
    <row r="262" spans="1:26" x14ac:dyDescent="0.3">
      <c r="A262" s="322" t="s">
        <v>677</v>
      </c>
      <c r="B262" s="204">
        <v>80925</v>
      </c>
      <c r="C262" s="204">
        <v>107425</v>
      </c>
      <c r="D262" s="204">
        <v>100795</v>
      </c>
      <c r="E262" s="204">
        <v>72596</v>
      </c>
      <c r="F262" s="204">
        <v>72596</v>
      </c>
      <c r="G262" s="204">
        <v>0</v>
      </c>
      <c r="H262" s="204">
        <v>0</v>
      </c>
      <c r="I262" s="204">
        <v>0</v>
      </c>
      <c r="J262" s="204">
        <v>0</v>
      </c>
      <c r="K262" s="204">
        <v>0</v>
      </c>
      <c r="L262" s="204">
        <v>0</v>
      </c>
      <c r="M262" s="204">
        <v>44340</v>
      </c>
      <c r="N262" s="204">
        <v>6160</v>
      </c>
      <c r="O262" s="204">
        <v>22096</v>
      </c>
      <c r="P262" s="204">
        <v>0</v>
      </c>
      <c r="Q262" s="204">
        <v>0</v>
      </c>
      <c r="R262" s="204">
        <v>0</v>
      </c>
      <c r="S262" s="239">
        <v>72596</v>
      </c>
      <c r="T262" s="319">
        <v>0.67578310449150569</v>
      </c>
      <c r="U262" s="239">
        <v>34829</v>
      </c>
      <c r="V262" s="239">
        <v>6630</v>
      </c>
      <c r="W262" s="239">
        <v>34829</v>
      </c>
      <c r="X262" s="239">
        <v>28199</v>
      </c>
      <c r="Y262" s="239">
        <v>0</v>
      </c>
      <c r="Z262" s="239">
        <v>0</v>
      </c>
    </row>
    <row r="263" spans="1:26" x14ac:dyDescent="0.3">
      <c r="A263" s="322" t="s">
        <v>678</v>
      </c>
      <c r="B263" s="204">
        <v>300</v>
      </c>
      <c r="C263" s="204">
        <v>500</v>
      </c>
      <c r="D263" s="204">
        <v>500</v>
      </c>
      <c r="E263" s="204">
        <v>300</v>
      </c>
      <c r="F263" s="204">
        <v>300</v>
      </c>
      <c r="G263" s="204">
        <v>0</v>
      </c>
      <c r="H263" s="204">
        <v>0</v>
      </c>
      <c r="I263" s="204">
        <v>0</v>
      </c>
      <c r="J263" s="204">
        <v>0</v>
      </c>
      <c r="K263" s="204">
        <v>300</v>
      </c>
      <c r="L263" s="204">
        <v>0</v>
      </c>
      <c r="M263" s="204">
        <v>0</v>
      </c>
      <c r="N263" s="204">
        <v>0</v>
      </c>
      <c r="O263" s="204">
        <v>0</v>
      </c>
      <c r="P263" s="204">
        <v>0</v>
      </c>
      <c r="Q263" s="204">
        <v>0</v>
      </c>
      <c r="R263" s="204">
        <v>0</v>
      </c>
      <c r="S263" s="239">
        <v>300</v>
      </c>
      <c r="T263" s="319">
        <v>0.6</v>
      </c>
      <c r="U263" s="239">
        <v>200</v>
      </c>
      <c r="V263" s="239">
        <v>0</v>
      </c>
      <c r="W263" s="239">
        <v>200</v>
      </c>
      <c r="X263" s="239">
        <v>200</v>
      </c>
      <c r="Y263" s="239">
        <v>0</v>
      </c>
      <c r="Z263" s="239">
        <v>0</v>
      </c>
    </row>
    <row r="264" spans="1:26" x14ac:dyDescent="0.3">
      <c r="A264" s="322" t="s">
        <v>679</v>
      </c>
      <c r="B264" s="204">
        <v>0</v>
      </c>
      <c r="C264" s="204">
        <v>0</v>
      </c>
      <c r="D264" s="204">
        <v>0</v>
      </c>
      <c r="E264" s="204">
        <v>0</v>
      </c>
      <c r="F264" s="204">
        <v>0</v>
      </c>
      <c r="G264" s="204">
        <v>0</v>
      </c>
      <c r="H264" s="204">
        <v>0</v>
      </c>
      <c r="I264" s="204">
        <v>0</v>
      </c>
      <c r="J264" s="204">
        <v>0</v>
      </c>
      <c r="K264" s="204">
        <v>0</v>
      </c>
      <c r="L264" s="204">
        <v>0</v>
      </c>
      <c r="M264" s="204">
        <v>0</v>
      </c>
      <c r="N264" s="204">
        <v>0</v>
      </c>
      <c r="O264" s="204">
        <v>0</v>
      </c>
      <c r="P264" s="204">
        <v>0</v>
      </c>
      <c r="Q264" s="204">
        <v>0</v>
      </c>
      <c r="R264" s="204">
        <v>0</v>
      </c>
      <c r="S264" s="239">
        <v>0</v>
      </c>
      <c r="T264" s="319" t="e">
        <v>#DIV/0!</v>
      </c>
      <c r="U264" s="239">
        <v>0</v>
      </c>
      <c r="V264" s="239">
        <v>0</v>
      </c>
      <c r="W264" s="239">
        <v>0</v>
      </c>
      <c r="X264" s="239">
        <v>0</v>
      </c>
      <c r="Y264" s="239">
        <v>0</v>
      </c>
      <c r="Z264" s="239">
        <v>0</v>
      </c>
    </row>
    <row r="265" spans="1:26" x14ac:dyDescent="0.3">
      <c r="A265" s="322" t="s">
        <v>680</v>
      </c>
      <c r="B265" s="204">
        <v>0</v>
      </c>
      <c r="C265" s="204">
        <v>0</v>
      </c>
      <c r="D265" s="204">
        <v>0</v>
      </c>
      <c r="E265" s="204">
        <v>0</v>
      </c>
      <c r="F265" s="204">
        <v>0</v>
      </c>
      <c r="G265" s="204">
        <v>0</v>
      </c>
      <c r="H265" s="204">
        <v>0</v>
      </c>
      <c r="I265" s="204">
        <v>0</v>
      </c>
      <c r="J265" s="204">
        <v>0</v>
      </c>
      <c r="K265" s="204">
        <v>0</v>
      </c>
      <c r="L265" s="204">
        <v>0</v>
      </c>
      <c r="M265" s="204">
        <v>0</v>
      </c>
      <c r="N265" s="204">
        <v>0</v>
      </c>
      <c r="O265" s="204">
        <v>0</v>
      </c>
      <c r="P265" s="204">
        <v>0</v>
      </c>
      <c r="Q265" s="204">
        <v>0</v>
      </c>
      <c r="R265" s="204">
        <v>0</v>
      </c>
      <c r="S265" s="239">
        <v>0</v>
      </c>
      <c r="T265" s="319" t="e">
        <v>#DIV/0!</v>
      </c>
      <c r="U265" s="239">
        <v>0</v>
      </c>
      <c r="V265" s="239">
        <v>0</v>
      </c>
      <c r="W265" s="239">
        <v>0</v>
      </c>
      <c r="X265" s="239">
        <v>0</v>
      </c>
      <c r="Y265" s="239">
        <v>0</v>
      </c>
      <c r="Z265" s="239">
        <v>0</v>
      </c>
    </row>
    <row r="266" spans="1:26" x14ac:dyDescent="0.3">
      <c r="A266" s="322" t="s">
        <v>681</v>
      </c>
      <c r="B266" s="204">
        <v>0</v>
      </c>
      <c r="C266" s="204">
        <v>0</v>
      </c>
      <c r="D266" s="204">
        <v>0</v>
      </c>
      <c r="E266" s="204">
        <v>0</v>
      </c>
      <c r="F266" s="204">
        <v>0</v>
      </c>
      <c r="G266" s="204">
        <v>0</v>
      </c>
      <c r="H266" s="204">
        <v>0</v>
      </c>
      <c r="I266" s="204">
        <v>0</v>
      </c>
      <c r="J266" s="204">
        <v>0</v>
      </c>
      <c r="K266" s="204">
        <v>0</v>
      </c>
      <c r="L266" s="204">
        <v>0</v>
      </c>
      <c r="M266" s="204">
        <v>0</v>
      </c>
      <c r="N266" s="204">
        <v>0</v>
      </c>
      <c r="O266" s="204">
        <v>0</v>
      </c>
      <c r="P266" s="204">
        <v>0</v>
      </c>
      <c r="Q266" s="204">
        <v>0</v>
      </c>
      <c r="R266" s="204">
        <v>0</v>
      </c>
      <c r="S266" s="239">
        <v>0</v>
      </c>
      <c r="T266" s="319" t="e">
        <v>#DIV/0!</v>
      </c>
      <c r="U266" s="239">
        <v>0</v>
      </c>
      <c r="V266" s="239">
        <v>0</v>
      </c>
      <c r="W266" s="239">
        <v>0</v>
      </c>
      <c r="X266" s="239">
        <v>0</v>
      </c>
      <c r="Y266" s="239">
        <v>0</v>
      </c>
      <c r="Z266" s="239">
        <v>0</v>
      </c>
    </row>
    <row r="267" spans="1:26" x14ac:dyDescent="0.3">
      <c r="A267" s="322" t="s">
        <v>682</v>
      </c>
      <c r="B267" s="204">
        <v>0</v>
      </c>
      <c r="C267" s="204">
        <v>0</v>
      </c>
      <c r="D267" s="204">
        <v>0</v>
      </c>
      <c r="E267" s="204">
        <v>0</v>
      </c>
      <c r="F267" s="204">
        <v>0</v>
      </c>
      <c r="G267" s="204">
        <v>0</v>
      </c>
      <c r="H267" s="204">
        <v>0</v>
      </c>
      <c r="I267" s="204">
        <v>0</v>
      </c>
      <c r="J267" s="204">
        <v>0</v>
      </c>
      <c r="K267" s="204">
        <v>0</v>
      </c>
      <c r="L267" s="204">
        <v>0</v>
      </c>
      <c r="M267" s="204">
        <v>0</v>
      </c>
      <c r="N267" s="204">
        <v>0</v>
      </c>
      <c r="O267" s="204">
        <v>0</v>
      </c>
      <c r="P267" s="204">
        <v>0</v>
      </c>
      <c r="Q267" s="204">
        <v>0</v>
      </c>
      <c r="R267" s="204">
        <v>0</v>
      </c>
      <c r="S267" s="239">
        <v>0</v>
      </c>
      <c r="T267" s="319" t="e">
        <v>#DIV/0!</v>
      </c>
      <c r="U267" s="239">
        <v>0</v>
      </c>
      <c r="V267" s="239">
        <v>0</v>
      </c>
      <c r="W267" s="239">
        <v>0</v>
      </c>
      <c r="X267" s="239">
        <v>0</v>
      </c>
      <c r="Y267" s="239">
        <v>0</v>
      </c>
      <c r="Z267" s="239">
        <v>0</v>
      </c>
    </row>
    <row r="268" spans="1:26" x14ac:dyDescent="0.3">
      <c r="A268" s="322" t="s">
        <v>683</v>
      </c>
      <c r="B268" s="204">
        <v>0</v>
      </c>
      <c r="C268" s="204">
        <v>0</v>
      </c>
      <c r="D268" s="204">
        <v>0</v>
      </c>
      <c r="E268" s="204">
        <v>0</v>
      </c>
      <c r="F268" s="204">
        <v>0</v>
      </c>
      <c r="G268" s="204">
        <v>0</v>
      </c>
      <c r="H268" s="204">
        <v>0</v>
      </c>
      <c r="I268" s="204">
        <v>0</v>
      </c>
      <c r="J268" s="204">
        <v>0</v>
      </c>
      <c r="K268" s="204">
        <v>0</v>
      </c>
      <c r="L268" s="204">
        <v>0</v>
      </c>
      <c r="M268" s="204">
        <v>0</v>
      </c>
      <c r="N268" s="204">
        <v>0</v>
      </c>
      <c r="O268" s="204">
        <v>0</v>
      </c>
      <c r="P268" s="204">
        <v>0</v>
      </c>
      <c r="Q268" s="204">
        <v>0</v>
      </c>
      <c r="R268" s="204">
        <v>0</v>
      </c>
      <c r="S268" s="239">
        <v>0</v>
      </c>
      <c r="T268" s="319" t="e">
        <v>#DIV/0!</v>
      </c>
      <c r="U268" s="239">
        <v>0</v>
      </c>
      <c r="V268" s="239">
        <v>0</v>
      </c>
      <c r="W268" s="239">
        <v>0</v>
      </c>
      <c r="X268" s="239">
        <v>0</v>
      </c>
      <c r="Y268" s="239">
        <v>0</v>
      </c>
      <c r="Z268" s="239">
        <v>0</v>
      </c>
    </row>
    <row r="269" spans="1:26" x14ac:dyDescent="0.3">
      <c r="A269" s="322" t="s">
        <v>684</v>
      </c>
      <c r="B269" s="204">
        <v>8200</v>
      </c>
      <c r="C269" s="204">
        <v>8200</v>
      </c>
      <c r="D269" s="204">
        <v>8200</v>
      </c>
      <c r="E269" s="204">
        <v>8200</v>
      </c>
      <c r="F269" s="204">
        <v>8150</v>
      </c>
      <c r="G269" s="204">
        <v>0</v>
      </c>
      <c r="H269" s="204">
        <v>0</v>
      </c>
      <c r="I269" s="204">
        <v>0</v>
      </c>
      <c r="J269" s="204">
        <v>0</v>
      </c>
      <c r="K269" s="204">
        <v>0</v>
      </c>
      <c r="L269" s="204">
        <v>0</v>
      </c>
      <c r="M269" s="204">
        <v>0</v>
      </c>
      <c r="N269" s="204">
        <v>8150</v>
      </c>
      <c r="O269" s="204">
        <v>0</v>
      </c>
      <c r="P269" s="204">
        <v>0</v>
      </c>
      <c r="Q269" s="204">
        <v>0</v>
      </c>
      <c r="R269" s="204">
        <v>0</v>
      </c>
      <c r="S269" s="239">
        <v>8150</v>
      </c>
      <c r="T269" s="319">
        <v>0.99390243902439024</v>
      </c>
      <c r="U269" s="239">
        <v>50</v>
      </c>
      <c r="V269" s="239">
        <v>0</v>
      </c>
      <c r="W269" s="239">
        <v>0</v>
      </c>
      <c r="X269" s="239">
        <v>0</v>
      </c>
      <c r="Y269" s="239">
        <v>50</v>
      </c>
      <c r="Z269" s="239">
        <v>0</v>
      </c>
    </row>
    <row r="270" spans="1:26" x14ac:dyDescent="0.3">
      <c r="A270" s="322" t="s">
        <v>685</v>
      </c>
      <c r="B270" s="204">
        <v>3000</v>
      </c>
      <c r="C270" s="204">
        <v>5285</v>
      </c>
      <c r="D270" s="204">
        <v>5285</v>
      </c>
      <c r="E270" s="204">
        <v>4785</v>
      </c>
      <c r="F270" s="204">
        <v>4785</v>
      </c>
      <c r="G270" s="204">
        <v>2580</v>
      </c>
      <c r="H270" s="204">
        <v>0</v>
      </c>
      <c r="I270" s="204">
        <v>2205</v>
      </c>
      <c r="J270" s="204">
        <v>0</v>
      </c>
      <c r="K270" s="204">
        <v>0</v>
      </c>
      <c r="L270" s="204">
        <v>0</v>
      </c>
      <c r="M270" s="204">
        <v>0</v>
      </c>
      <c r="N270" s="204">
        <v>0</v>
      </c>
      <c r="O270" s="204">
        <v>0</v>
      </c>
      <c r="P270" s="204">
        <v>0</v>
      </c>
      <c r="Q270" s="204">
        <v>0</v>
      </c>
      <c r="R270" s="204">
        <v>0</v>
      </c>
      <c r="S270" s="239">
        <v>4785</v>
      </c>
      <c r="T270" s="319">
        <v>0.90539262062440873</v>
      </c>
      <c r="U270" s="239">
        <v>500</v>
      </c>
      <c r="V270" s="239">
        <v>0</v>
      </c>
      <c r="W270" s="239">
        <v>500</v>
      </c>
      <c r="X270" s="239">
        <v>500</v>
      </c>
      <c r="Y270" s="239">
        <v>0</v>
      </c>
      <c r="Z270" s="239">
        <v>0</v>
      </c>
    </row>
    <row r="271" spans="1:26" x14ac:dyDescent="0.3">
      <c r="A271" s="322" t="s">
        <v>686</v>
      </c>
      <c r="B271" s="204">
        <v>1200</v>
      </c>
      <c r="C271" s="204">
        <v>415</v>
      </c>
      <c r="D271" s="204">
        <v>415</v>
      </c>
      <c r="E271" s="204">
        <v>0</v>
      </c>
      <c r="F271" s="204">
        <v>0</v>
      </c>
      <c r="G271" s="204">
        <v>0</v>
      </c>
      <c r="H271" s="204">
        <v>0</v>
      </c>
      <c r="I271" s="204">
        <v>0</v>
      </c>
      <c r="J271" s="204">
        <v>0</v>
      </c>
      <c r="K271" s="204">
        <v>0</v>
      </c>
      <c r="L271" s="204">
        <v>0</v>
      </c>
      <c r="M271" s="204">
        <v>0</v>
      </c>
      <c r="N271" s="204">
        <v>0</v>
      </c>
      <c r="O271" s="204">
        <v>0</v>
      </c>
      <c r="P271" s="204">
        <v>0</v>
      </c>
      <c r="Q271" s="204">
        <v>0</v>
      </c>
      <c r="R271" s="204">
        <v>0</v>
      </c>
      <c r="S271" s="239">
        <v>0</v>
      </c>
      <c r="T271" s="319">
        <v>0</v>
      </c>
      <c r="U271" s="239">
        <v>415</v>
      </c>
      <c r="V271" s="239">
        <v>0</v>
      </c>
      <c r="W271" s="239">
        <v>415</v>
      </c>
      <c r="X271" s="239">
        <v>415</v>
      </c>
      <c r="Y271" s="239">
        <v>0</v>
      </c>
      <c r="Z271" s="239">
        <v>0</v>
      </c>
    </row>
    <row r="272" spans="1:26" x14ac:dyDescent="0.3">
      <c r="A272" s="322" t="s">
        <v>687</v>
      </c>
      <c r="B272" s="204">
        <v>7850</v>
      </c>
      <c r="C272" s="204">
        <v>7850</v>
      </c>
      <c r="D272" s="204">
        <v>7850</v>
      </c>
      <c r="E272" s="204">
        <v>7557</v>
      </c>
      <c r="F272" s="204">
        <v>7557</v>
      </c>
      <c r="G272" s="204">
        <v>0</v>
      </c>
      <c r="H272" s="204">
        <v>0</v>
      </c>
      <c r="I272" s="204">
        <v>0</v>
      </c>
      <c r="J272" s="204">
        <v>0</v>
      </c>
      <c r="K272" s="204">
        <v>0</v>
      </c>
      <c r="L272" s="204">
        <v>0</v>
      </c>
      <c r="M272" s="204">
        <v>7557</v>
      </c>
      <c r="N272" s="204">
        <v>0</v>
      </c>
      <c r="O272" s="204">
        <v>0</v>
      </c>
      <c r="P272" s="204">
        <v>0</v>
      </c>
      <c r="Q272" s="204">
        <v>0</v>
      </c>
      <c r="R272" s="204">
        <v>0</v>
      </c>
      <c r="S272" s="239">
        <v>7557</v>
      </c>
      <c r="T272" s="319">
        <v>0.96267515923566882</v>
      </c>
      <c r="U272" s="239">
        <v>293</v>
      </c>
      <c r="V272" s="239">
        <v>0</v>
      </c>
      <c r="W272" s="239">
        <v>293</v>
      </c>
      <c r="X272" s="239">
        <v>293</v>
      </c>
      <c r="Y272" s="239">
        <v>0</v>
      </c>
      <c r="Z272" s="239">
        <v>0</v>
      </c>
    </row>
    <row r="273" spans="1:26" x14ac:dyDescent="0.3">
      <c r="A273" s="322" t="s">
        <v>688</v>
      </c>
      <c r="B273" s="204">
        <v>0</v>
      </c>
      <c r="C273" s="204">
        <v>0</v>
      </c>
      <c r="D273" s="204">
        <v>0</v>
      </c>
      <c r="E273" s="204">
        <v>0</v>
      </c>
      <c r="F273" s="204">
        <v>0</v>
      </c>
      <c r="G273" s="204">
        <v>0</v>
      </c>
      <c r="H273" s="204">
        <v>0</v>
      </c>
      <c r="I273" s="204">
        <v>0</v>
      </c>
      <c r="J273" s="204">
        <v>0</v>
      </c>
      <c r="K273" s="204">
        <v>0</v>
      </c>
      <c r="L273" s="204">
        <v>0</v>
      </c>
      <c r="M273" s="204">
        <v>0</v>
      </c>
      <c r="N273" s="204">
        <v>0</v>
      </c>
      <c r="O273" s="204">
        <v>0</v>
      </c>
      <c r="P273" s="204">
        <v>0</v>
      </c>
      <c r="Q273" s="204">
        <v>0</v>
      </c>
      <c r="R273" s="204">
        <v>0</v>
      </c>
      <c r="S273" s="239">
        <v>0</v>
      </c>
      <c r="T273" s="319" t="e">
        <v>#DIV/0!</v>
      </c>
      <c r="U273" s="239">
        <v>0</v>
      </c>
      <c r="V273" s="239">
        <v>0</v>
      </c>
      <c r="W273" s="239">
        <v>0</v>
      </c>
      <c r="X273" s="239">
        <v>0</v>
      </c>
      <c r="Y273" s="239">
        <v>0</v>
      </c>
      <c r="Z273" s="239">
        <v>0</v>
      </c>
    </row>
    <row r="274" spans="1:26" s="321" customFormat="1" x14ac:dyDescent="0.3">
      <c r="A274" s="314" t="s">
        <v>689</v>
      </c>
      <c r="B274" s="320">
        <v>0</v>
      </c>
      <c r="C274" s="320">
        <v>0</v>
      </c>
      <c r="D274" s="320">
        <v>0</v>
      </c>
      <c r="E274" s="320">
        <v>0</v>
      </c>
      <c r="F274" s="320">
        <v>0</v>
      </c>
      <c r="G274" s="320">
        <v>0</v>
      </c>
      <c r="H274" s="320">
        <v>0</v>
      </c>
      <c r="I274" s="320">
        <v>0</v>
      </c>
      <c r="J274" s="320">
        <v>0</v>
      </c>
      <c r="K274" s="320">
        <v>0</v>
      </c>
      <c r="L274" s="320">
        <v>0</v>
      </c>
      <c r="M274" s="320">
        <v>0</v>
      </c>
      <c r="N274" s="320">
        <v>0</v>
      </c>
      <c r="O274" s="320">
        <v>0</v>
      </c>
      <c r="P274" s="320">
        <v>0</v>
      </c>
      <c r="Q274" s="320">
        <v>0</v>
      </c>
      <c r="R274" s="320">
        <v>0</v>
      </c>
      <c r="S274" s="316">
        <v>0</v>
      </c>
      <c r="T274" s="317" t="e">
        <v>#DIV/0!</v>
      </c>
      <c r="U274" s="316">
        <v>0</v>
      </c>
      <c r="V274" s="316">
        <v>0</v>
      </c>
      <c r="W274" s="316">
        <v>0</v>
      </c>
      <c r="X274" s="316">
        <v>0</v>
      </c>
      <c r="Y274" s="316">
        <v>0</v>
      </c>
      <c r="Z274" s="316">
        <v>0</v>
      </c>
    </row>
    <row r="275" spans="1:26" x14ac:dyDescent="0.3">
      <c r="A275" s="308" t="s">
        <v>690</v>
      </c>
      <c r="B275" s="309">
        <v>1250000</v>
      </c>
      <c r="C275" s="309">
        <v>1250000</v>
      </c>
      <c r="D275" s="309">
        <v>1250000</v>
      </c>
      <c r="E275" s="309">
        <v>0</v>
      </c>
      <c r="F275" s="309">
        <v>0</v>
      </c>
      <c r="G275" s="309">
        <v>0</v>
      </c>
      <c r="H275" s="309">
        <v>0</v>
      </c>
      <c r="I275" s="309">
        <v>0</v>
      </c>
      <c r="J275" s="309">
        <v>0</v>
      </c>
      <c r="K275" s="309">
        <v>0</v>
      </c>
      <c r="L275" s="309">
        <v>0</v>
      </c>
      <c r="M275" s="309">
        <v>0</v>
      </c>
      <c r="N275" s="309">
        <v>0</v>
      </c>
      <c r="O275" s="309">
        <v>0</v>
      </c>
      <c r="P275" s="309">
        <v>0</v>
      </c>
      <c r="Q275" s="309">
        <v>0</v>
      </c>
      <c r="R275" s="309">
        <v>0</v>
      </c>
      <c r="S275" s="310">
        <v>0</v>
      </c>
      <c r="T275" s="311">
        <v>0</v>
      </c>
      <c r="U275" s="310">
        <v>1250000</v>
      </c>
      <c r="V275" s="310">
        <v>0</v>
      </c>
      <c r="W275" s="310">
        <v>1250000</v>
      </c>
      <c r="X275" s="310">
        <v>1250000</v>
      </c>
      <c r="Y275" s="310">
        <v>0</v>
      </c>
      <c r="Z275" s="310">
        <v>0</v>
      </c>
    </row>
    <row r="276" spans="1:26" x14ac:dyDescent="0.3">
      <c r="A276" s="314" t="s">
        <v>691</v>
      </c>
      <c r="B276" s="315">
        <v>1250000</v>
      </c>
      <c r="C276" s="315">
        <v>1250000</v>
      </c>
      <c r="D276" s="315">
        <v>1250000</v>
      </c>
      <c r="E276" s="315">
        <v>0</v>
      </c>
      <c r="F276" s="315">
        <v>0</v>
      </c>
      <c r="G276" s="315">
        <v>0</v>
      </c>
      <c r="H276" s="315">
        <v>0</v>
      </c>
      <c r="I276" s="315">
        <v>0</v>
      </c>
      <c r="J276" s="315">
        <v>0</v>
      </c>
      <c r="K276" s="315">
        <v>0</v>
      </c>
      <c r="L276" s="315">
        <v>0</v>
      </c>
      <c r="M276" s="315">
        <v>0</v>
      </c>
      <c r="N276" s="315">
        <v>0</v>
      </c>
      <c r="O276" s="315">
        <v>0</v>
      </c>
      <c r="P276" s="315">
        <v>0</v>
      </c>
      <c r="Q276" s="315">
        <v>0</v>
      </c>
      <c r="R276" s="315">
        <v>0</v>
      </c>
      <c r="S276" s="316">
        <v>0</v>
      </c>
      <c r="T276" s="317">
        <v>0</v>
      </c>
      <c r="U276" s="316">
        <v>1250000</v>
      </c>
      <c r="V276" s="316">
        <v>0</v>
      </c>
      <c r="W276" s="316">
        <v>1250000</v>
      </c>
      <c r="X276" s="316">
        <v>1250000</v>
      </c>
      <c r="Y276" s="316">
        <v>0</v>
      </c>
      <c r="Z276" s="316">
        <v>0</v>
      </c>
    </row>
    <row r="277" spans="1:26" x14ac:dyDescent="0.3">
      <c r="A277" s="322" t="s">
        <v>692</v>
      </c>
      <c r="B277" s="204">
        <v>1250000</v>
      </c>
      <c r="C277" s="204">
        <v>1250000</v>
      </c>
      <c r="D277" s="204">
        <v>1250000</v>
      </c>
      <c r="E277" s="204">
        <v>0</v>
      </c>
      <c r="F277" s="204">
        <v>0</v>
      </c>
      <c r="G277" s="204">
        <v>0</v>
      </c>
      <c r="H277" s="204">
        <v>0</v>
      </c>
      <c r="I277" s="204">
        <v>0</v>
      </c>
      <c r="J277" s="204">
        <v>0</v>
      </c>
      <c r="K277" s="204">
        <v>0</v>
      </c>
      <c r="L277" s="204">
        <v>0</v>
      </c>
      <c r="M277" s="204">
        <v>0</v>
      </c>
      <c r="N277" s="204">
        <v>0</v>
      </c>
      <c r="O277" s="204">
        <v>0</v>
      </c>
      <c r="P277" s="204">
        <v>0</v>
      </c>
      <c r="Q277" s="204">
        <v>0</v>
      </c>
      <c r="R277" s="204">
        <v>0</v>
      </c>
      <c r="S277" s="239">
        <v>0</v>
      </c>
      <c r="T277" s="319">
        <v>0</v>
      </c>
      <c r="U277" s="239">
        <v>1250000</v>
      </c>
      <c r="V277" s="239">
        <v>0</v>
      </c>
      <c r="W277" s="239">
        <v>1250000</v>
      </c>
      <c r="X277" s="239">
        <v>1250000</v>
      </c>
      <c r="Y277" s="239">
        <v>0</v>
      </c>
      <c r="Z277" s="239">
        <v>0</v>
      </c>
    </row>
    <row r="278" spans="1:26" x14ac:dyDescent="0.3">
      <c r="A278" s="322" t="s">
        <v>693</v>
      </c>
      <c r="B278" s="204">
        <v>0</v>
      </c>
      <c r="C278" s="204">
        <v>0</v>
      </c>
      <c r="D278" s="204">
        <v>0</v>
      </c>
      <c r="E278" s="204">
        <v>0</v>
      </c>
      <c r="F278" s="204">
        <v>0</v>
      </c>
      <c r="G278" s="204">
        <v>0</v>
      </c>
      <c r="H278" s="204">
        <v>0</v>
      </c>
      <c r="I278" s="204">
        <v>0</v>
      </c>
      <c r="J278" s="204">
        <v>0</v>
      </c>
      <c r="K278" s="204">
        <v>0</v>
      </c>
      <c r="L278" s="204">
        <v>0</v>
      </c>
      <c r="M278" s="204">
        <v>0</v>
      </c>
      <c r="N278" s="204">
        <v>0</v>
      </c>
      <c r="O278" s="204">
        <v>0</v>
      </c>
      <c r="P278" s="204">
        <v>0</v>
      </c>
      <c r="Q278" s="204">
        <v>0</v>
      </c>
      <c r="R278" s="204">
        <v>0</v>
      </c>
      <c r="S278" s="239">
        <v>0</v>
      </c>
      <c r="T278" s="319" t="e">
        <v>#DIV/0!</v>
      </c>
      <c r="U278" s="239">
        <v>0</v>
      </c>
      <c r="V278" s="239">
        <v>0</v>
      </c>
      <c r="W278" s="239">
        <v>0</v>
      </c>
      <c r="X278" s="239">
        <v>0</v>
      </c>
      <c r="Y278" s="239">
        <v>0</v>
      </c>
      <c r="Z278" s="239">
        <v>0</v>
      </c>
    </row>
    <row r="279" spans="1:26" x14ac:dyDescent="0.3">
      <c r="A279" s="322" t="s">
        <v>694</v>
      </c>
      <c r="B279" s="204">
        <v>0</v>
      </c>
      <c r="C279" s="204">
        <v>0</v>
      </c>
      <c r="D279" s="204">
        <v>0</v>
      </c>
      <c r="E279" s="204">
        <v>0</v>
      </c>
      <c r="F279" s="204">
        <v>0</v>
      </c>
      <c r="G279" s="204">
        <v>0</v>
      </c>
      <c r="H279" s="204">
        <v>0</v>
      </c>
      <c r="I279" s="204">
        <v>0</v>
      </c>
      <c r="J279" s="204">
        <v>0</v>
      </c>
      <c r="K279" s="204">
        <v>0</v>
      </c>
      <c r="L279" s="204">
        <v>0</v>
      </c>
      <c r="M279" s="204">
        <v>0</v>
      </c>
      <c r="N279" s="204">
        <v>0</v>
      </c>
      <c r="O279" s="204">
        <v>0</v>
      </c>
      <c r="P279" s="204">
        <v>0</v>
      </c>
      <c r="Q279" s="204">
        <v>0</v>
      </c>
      <c r="R279" s="204">
        <v>0</v>
      </c>
      <c r="S279" s="239">
        <v>0</v>
      </c>
      <c r="T279" s="319" t="e">
        <v>#DIV/0!</v>
      </c>
      <c r="U279" s="239">
        <v>0</v>
      </c>
      <c r="V279" s="239">
        <v>0</v>
      </c>
      <c r="W279" s="239">
        <v>0</v>
      </c>
      <c r="X279" s="239">
        <v>0</v>
      </c>
      <c r="Y279" s="239">
        <v>0</v>
      </c>
      <c r="Z279" s="239">
        <v>0</v>
      </c>
    </row>
    <row r="280" spans="1:26" x14ac:dyDescent="0.3">
      <c r="A280" s="322" t="s">
        <v>695</v>
      </c>
      <c r="B280" s="204">
        <v>0</v>
      </c>
      <c r="C280" s="204">
        <v>0</v>
      </c>
      <c r="D280" s="204">
        <v>0</v>
      </c>
      <c r="E280" s="204">
        <v>0</v>
      </c>
      <c r="F280" s="204">
        <v>0</v>
      </c>
      <c r="G280" s="204">
        <v>0</v>
      </c>
      <c r="H280" s="204">
        <v>0</v>
      </c>
      <c r="I280" s="204">
        <v>0</v>
      </c>
      <c r="J280" s="204">
        <v>0</v>
      </c>
      <c r="K280" s="204">
        <v>0</v>
      </c>
      <c r="L280" s="204">
        <v>0</v>
      </c>
      <c r="M280" s="204">
        <v>0</v>
      </c>
      <c r="N280" s="204">
        <v>0</v>
      </c>
      <c r="O280" s="204">
        <v>0</v>
      </c>
      <c r="P280" s="204">
        <v>0</v>
      </c>
      <c r="Q280" s="204">
        <v>0</v>
      </c>
      <c r="R280" s="204">
        <v>0</v>
      </c>
      <c r="S280" s="239">
        <v>0</v>
      </c>
      <c r="T280" s="319" t="e">
        <v>#DIV/0!</v>
      </c>
      <c r="U280" s="239">
        <v>0</v>
      </c>
      <c r="V280" s="239">
        <v>0</v>
      </c>
      <c r="W280" s="239">
        <v>0</v>
      </c>
      <c r="X280" s="239">
        <v>0</v>
      </c>
      <c r="Y280" s="239">
        <v>0</v>
      </c>
      <c r="Z280" s="239">
        <v>0</v>
      </c>
    </row>
    <row r="281" spans="1:26" x14ac:dyDescent="0.3">
      <c r="A281" s="322" t="s">
        <v>696</v>
      </c>
      <c r="B281" s="204">
        <v>0</v>
      </c>
      <c r="C281" s="204">
        <v>0</v>
      </c>
      <c r="D281" s="204">
        <v>0</v>
      </c>
      <c r="E281" s="204">
        <v>0</v>
      </c>
      <c r="F281" s="204">
        <v>0</v>
      </c>
      <c r="G281" s="204">
        <v>0</v>
      </c>
      <c r="H281" s="204">
        <v>0</v>
      </c>
      <c r="I281" s="204">
        <v>0</v>
      </c>
      <c r="J281" s="204">
        <v>0</v>
      </c>
      <c r="K281" s="204">
        <v>0</v>
      </c>
      <c r="L281" s="204">
        <v>0</v>
      </c>
      <c r="M281" s="204">
        <v>0</v>
      </c>
      <c r="N281" s="204">
        <v>0</v>
      </c>
      <c r="O281" s="204">
        <v>0</v>
      </c>
      <c r="P281" s="204">
        <v>0</v>
      </c>
      <c r="Q281" s="204">
        <v>0</v>
      </c>
      <c r="R281" s="204">
        <v>0</v>
      </c>
      <c r="S281" s="239">
        <v>0</v>
      </c>
      <c r="T281" s="319" t="e">
        <v>#DIV/0!</v>
      </c>
      <c r="U281" s="239">
        <v>0</v>
      </c>
      <c r="V281" s="239">
        <v>0</v>
      </c>
      <c r="W281" s="239">
        <v>0</v>
      </c>
      <c r="X281" s="239">
        <v>0</v>
      </c>
      <c r="Y281" s="239">
        <v>0</v>
      </c>
      <c r="Z281" s="239">
        <v>0</v>
      </c>
    </row>
    <row r="282" spans="1:26" x14ac:dyDescent="0.3">
      <c r="A282" s="322" t="s">
        <v>697</v>
      </c>
      <c r="B282" s="204">
        <v>0</v>
      </c>
      <c r="C282" s="204">
        <v>0</v>
      </c>
      <c r="D282" s="204">
        <v>0</v>
      </c>
      <c r="E282" s="204">
        <v>0</v>
      </c>
      <c r="F282" s="204">
        <v>0</v>
      </c>
      <c r="G282" s="204">
        <v>0</v>
      </c>
      <c r="H282" s="204">
        <v>0</v>
      </c>
      <c r="I282" s="204">
        <v>0</v>
      </c>
      <c r="J282" s="204">
        <v>0</v>
      </c>
      <c r="K282" s="204">
        <v>0</v>
      </c>
      <c r="L282" s="204">
        <v>0</v>
      </c>
      <c r="M282" s="204">
        <v>0</v>
      </c>
      <c r="N282" s="204">
        <v>0</v>
      </c>
      <c r="O282" s="204">
        <v>0</v>
      </c>
      <c r="P282" s="204">
        <v>0</v>
      </c>
      <c r="Q282" s="204">
        <v>0</v>
      </c>
      <c r="R282" s="204">
        <v>0</v>
      </c>
      <c r="S282" s="239">
        <v>0</v>
      </c>
      <c r="T282" s="319" t="e">
        <v>#DIV/0!</v>
      </c>
      <c r="U282" s="239">
        <v>0</v>
      </c>
      <c r="V282" s="239">
        <v>0</v>
      </c>
      <c r="W282" s="239">
        <v>0</v>
      </c>
      <c r="X282" s="239">
        <v>0</v>
      </c>
      <c r="Y282" s="239">
        <v>0</v>
      </c>
      <c r="Z282" s="239">
        <v>0</v>
      </c>
    </row>
    <row r="283" spans="1:26" x14ac:dyDescent="0.3">
      <c r="A283" s="322" t="s">
        <v>698</v>
      </c>
      <c r="B283" s="204">
        <v>0</v>
      </c>
      <c r="C283" s="204">
        <v>0</v>
      </c>
      <c r="D283" s="204">
        <v>0</v>
      </c>
      <c r="E283" s="204">
        <v>0</v>
      </c>
      <c r="F283" s="204">
        <v>0</v>
      </c>
      <c r="G283" s="204">
        <v>0</v>
      </c>
      <c r="H283" s="204">
        <v>0</v>
      </c>
      <c r="I283" s="204">
        <v>0</v>
      </c>
      <c r="J283" s="204">
        <v>0</v>
      </c>
      <c r="K283" s="204">
        <v>0</v>
      </c>
      <c r="L283" s="204">
        <v>0</v>
      </c>
      <c r="M283" s="204">
        <v>0</v>
      </c>
      <c r="N283" s="204">
        <v>0</v>
      </c>
      <c r="O283" s="204">
        <v>0</v>
      </c>
      <c r="P283" s="204">
        <v>0</v>
      </c>
      <c r="Q283" s="204">
        <v>0</v>
      </c>
      <c r="R283" s="204">
        <v>0</v>
      </c>
      <c r="S283" s="239">
        <v>0</v>
      </c>
      <c r="T283" s="319" t="e">
        <v>#DIV/0!</v>
      </c>
      <c r="U283" s="239">
        <v>0</v>
      </c>
      <c r="V283" s="239">
        <v>0</v>
      </c>
      <c r="W283" s="239">
        <v>0</v>
      </c>
      <c r="X283" s="239">
        <v>0</v>
      </c>
      <c r="Y283" s="239">
        <v>0</v>
      </c>
      <c r="Z283" s="239">
        <v>0</v>
      </c>
    </row>
    <row r="284" spans="1:26" x14ac:dyDescent="0.3">
      <c r="A284" s="322" t="s">
        <v>699</v>
      </c>
      <c r="B284" s="204">
        <v>0</v>
      </c>
      <c r="C284" s="204">
        <v>0</v>
      </c>
      <c r="D284" s="204">
        <v>0</v>
      </c>
      <c r="E284" s="204">
        <v>0</v>
      </c>
      <c r="F284" s="204">
        <v>0</v>
      </c>
      <c r="G284" s="204">
        <v>0</v>
      </c>
      <c r="H284" s="204">
        <v>0</v>
      </c>
      <c r="I284" s="204">
        <v>0</v>
      </c>
      <c r="J284" s="204">
        <v>0</v>
      </c>
      <c r="K284" s="204">
        <v>0</v>
      </c>
      <c r="L284" s="204">
        <v>0</v>
      </c>
      <c r="M284" s="204">
        <v>0</v>
      </c>
      <c r="N284" s="204">
        <v>0</v>
      </c>
      <c r="O284" s="204">
        <v>0</v>
      </c>
      <c r="P284" s="204">
        <v>0</v>
      </c>
      <c r="Q284" s="204">
        <v>0</v>
      </c>
      <c r="R284" s="204">
        <v>0</v>
      </c>
      <c r="S284" s="239">
        <v>0</v>
      </c>
      <c r="T284" s="319" t="e">
        <v>#DIV/0!</v>
      </c>
      <c r="U284" s="239">
        <v>0</v>
      </c>
      <c r="V284" s="239">
        <v>0</v>
      </c>
      <c r="W284" s="239">
        <v>0</v>
      </c>
      <c r="X284" s="239">
        <v>0</v>
      </c>
      <c r="Y284" s="239">
        <v>0</v>
      </c>
      <c r="Z284" s="239">
        <v>0</v>
      </c>
    </row>
    <row r="285" spans="1:26" x14ac:dyDescent="0.3">
      <c r="A285" s="322" t="s">
        <v>700</v>
      </c>
      <c r="B285" s="204">
        <v>0</v>
      </c>
      <c r="C285" s="204">
        <v>0</v>
      </c>
      <c r="D285" s="204">
        <v>0</v>
      </c>
      <c r="E285" s="204">
        <v>0</v>
      </c>
      <c r="F285" s="204">
        <v>0</v>
      </c>
      <c r="G285" s="204">
        <v>0</v>
      </c>
      <c r="H285" s="204">
        <v>0</v>
      </c>
      <c r="I285" s="204">
        <v>0</v>
      </c>
      <c r="J285" s="204">
        <v>0</v>
      </c>
      <c r="K285" s="204">
        <v>0</v>
      </c>
      <c r="L285" s="204">
        <v>0</v>
      </c>
      <c r="M285" s="204">
        <v>0</v>
      </c>
      <c r="N285" s="204">
        <v>0</v>
      </c>
      <c r="O285" s="204">
        <v>0</v>
      </c>
      <c r="P285" s="204">
        <v>0</v>
      </c>
      <c r="Q285" s="204">
        <v>0</v>
      </c>
      <c r="R285" s="204">
        <v>0</v>
      </c>
      <c r="S285" s="239">
        <v>0</v>
      </c>
      <c r="T285" s="319" t="e">
        <v>#DIV/0!</v>
      </c>
      <c r="U285" s="239">
        <v>0</v>
      </c>
      <c r="V285" s="239">
        <v>0</v>
      </c>
      <c r="W285" s="239">
        <v>0</v>
      </c>
      <c r="X285" s="239">
        <v>0</v>
      </c>
      <c r="Y285" s="239">
        <v>0</v>
      </c>
      <c r="Z285" s="239">
        <v>0</v>
      </c>
    </row>
    <row r="286" spans="1:26" x14ac:dyDescent="0.3">
      <c r="A286" s="322" t="s">
        <v>701</v>
      </c>
      <c r="B286" s="204">
        <v>0</v>
      </c>
      <c r="C286" s="204">
        <v>0</v>
      </c>
      <c r="D286" s="204">
        <v>0</v>
      </c>
      <c r="E286" s="204">
        <v>0</v>
      </c>
      <c r="F286" s="204">
        <v>0</v>
      </c>
      <c r="G286" s="204">
        <v>0</v>
      </c>
      <c r="H286" s="204">
        <v>0</v>
      </c>
      <c r="I286" s="204">
        <v>0</v>
      </c>
      <c r="J286" s="204">
        <v>0</v>
      </c>
      <c r="K286" s="204">
        <v>0</v>
      </c>
      <c r="L286" s="204">
        <v>0</v>
      </c>
      <c r="M286" s="204">
        <v>0</v>
      </c>
      <c r="N286" s="204">
        <v>0</v>
      </c>
      <c r="O286" s="204">
        <v>0</v>
      </c>
      <c r="P286" s="204">
        <v>0</v>
      </c>
      <c r="Q286" s="204">
        <v>0</v>
      </c>
      <c r="R286" s="204">
        <v>0</v>
      </c>
      <c r="S286" s="239">
        <v>0</v>
      </c>
      <c r="T286" s="319" t="e">
        <v>#DIV/0!</v>
      </c>
      <c r="U286" s="239">
        <v>0</v>
      </c>
      <c r="V286" s="239">
        <v>0</v>
      </c>
      <c r="W286" s="239">
        <v>0</v>
      </c>
      <c r="X286" s="239">
        <v>0</v>
      </c>
      <c r="Y286" s="239">
        <v>0</v>
      </c>
      <c r="Z286" s="239">
        <v>0</v>
      </c>
    </row>
    <row r="287" spans="1:26" x14ac:dyDescent="0.3">
      <c r="A287" s="322" t="s">
        <v>702</v>
      </c>
      <c r="B287" s="204">
        <v>0</v>
      </c>
      <c r="C287" s="204">
        <v>0</v>
      </c>
      <c r="D287" s="204">
        <v>0</v>
      </c>
      <c r="E287" s="204">
        <v>0</v>
      </c>
      <c r="F287" s="204">
        <v>0</v>
      </c>
      <c r="G287" s="204">
        <v>0</v>
      </c>
      <c r="H287" s="204">
        <v>0</v>
      </c>
      <c r="I287" s="204">
        <v>0</v>
      </c>
      <c r="J287" s="204">
        <v>0</v>
      </c>
      <c r="K287" s="204">
        <v>0</v>
      </c>
      <c r="L287" s="204">
        <v>0</v>
      </c>
      <c r="M287" s="204">
        <v>0</v>
      </c>
      <c r="N287" s="204">
        <v>0</v>
      </c>
      <c r="O287" s="204">
        <v>0</v>
      </c>
      <c r="P287" s="204">
        <v>0</v>
      </c>
      <c r="Q287" s="204">
        <v>0</v>
      </c>
      <c r="R287" s="204">
        <v>0</v>
      </c>
      <c r="S287" s="239">
        <v>0</v>
      </c>
      <c r="T287" s="319" t="e">
        <v>#DIV/0!</v>
      </c>
      <c r="U287" s="239">
        <v>0</v>
      </c>
      <c r="V287" s="239">
        <v>0</v>
      </c>
      <c r="W287" s="239">
        <v>0</v>
      </c>
      <c r="X287" s="239">
        <v>0</v>
      </c>
      <c r="Y287" s="239">
        <v>0</v>
      </c>
      <c r="Z287" s="239">
        <v>0</v>
      </c>
    </row>
    <row r="288" spans="1:26" x14ac:dyDescent="0.3">
      <c r="A288" s="322" t="s">
        <v>703</v>
      </c>
      <c r="B288" s="204">
        <v>0</v>
      </c>
      <c r="C288" s="204">
        <v>0</v>
      </c>
      <c r="D288" s="204">
        <v>0</v>
      </c>
      <c r="E288" s="204">
        <v>0</v>
      </c>
      <c r="F288" s="204">
        <v>0</v>
      </c>
      <c r="G288" s="204">
        <v>0</v>
      </c>
      <c r="H288" s="204">
        <v>0</v>
      </c>
      <c r="I288" s="204">
        <v>0</v>
      </c>
      <c r="J288" s="204">
        <v>0</v>
      </c>
      <c r="K288" s="204">
        <v>0</v>
      </c>
      <c r="L288" s="204">
        <v>0</v>
      </c>
      <c r="M288" s="204">
        <v>0</v>
      </c>
      <c r="N288" s="204">
        <v>0</v>
      </c>
      <c r="O288" s="204">
        <v>0</v>
      </c>
      <c r="P288" s="204">
        <v>0</v>
      </c>
      <c r="Q288" s="204">
        <v>0</v>
      </c>
      <c r="R288" s="204">
        <v>0</v>
      </c>
      <c r="S288" s="239">
        <v>0</v>
      </c>
      <c r="T288" s="319" t="e">
        <v>#DIV/0!</v>
      </c>
      <c r="U288" s="239">
        <v>0</v>
      </c>
      <c r="V288" s="239">
        <v>0</v>
      </c>
      <c r="W288" s="239">
        <v>0</v>
      </c>
      <c r="X288" s="239">
        <v>0</v>
      </c>
      <c r="Y288" s="239">
        <v>0</v>
      </c>
      <c r="Z288" s="239">
        <v>0</v>
      </c>
    </row>
    <row r="289" spans="1:26" x14ac:dyDescent="0.3">
      <c r="A289" s="322" t="s">
        <v>704</v>
      </c>
      <c r="B289" s="204">
        <v>0</v>
      </c>
      <c r="C289" s="204">
        <v>0</v>
      </c>
      <c r="D289" s="204">
        <v>0</v>
      </c>
      <c r="E289" s="204">
        <v>0</v>
      </c>
      <c r="F289" s="204">
        <v>0</v>
      </c>
      <c r="G289" s="204">
        <v>0</v>
      </c>
      <c r="H289" s="204">
        <v>0</v>
      </c>
      <c r="I289" s="204">
        <v>0</v>
      </c>
      <c r="J289" s="204">
        <v>0</v>
      </c>
      <c r="K289" s="204">
        <v>0</v>
      </c>
      <c r="L289" s="204">
        <v>0</v>
      </c>
      <c r="M289" s="204">
        <v>0</v>
      </c>
      <c r="N289" s="204">
        <v>0</v>
      </c>
      <c r="O289" s="204">
        <v>0</v>
      </c>
      <c r="P289" s="204">
        <v>0</v>
      </c>
      <c r="Q289" s="204">
        <v>0</v>
      </c>
      <c r="R289" s="204">
        <v>0</v>
      </c>
      <c r="S289" s="239">
        <v>0</v>
      </c>
      <c r="T289" s="319" t="e">
        <v>#DIV/0!</v>
      </c>
      <c r="U289" s="239">
        <v>0</v>
      </c>
      <c r="V289" s="239">
        <v>0</v>
      </c>
      <c r="W289" s="239">
        <v>0</v>
      </c>
      <c r="X289" s="239">
        <v>0</v>
      </c>
      <c r="Y289" s="239">
        <v>0</v>
      </c>
      <c r="Z289" s="239">
        <v>0</v>
      </c>
    </row>
    <row r="290" spans="1:26" x14ac:dyDescent="0.3">
      <c r="A290" s="322" t="s">
        <v>705</v>
      </c>
      <c r="B290" s="204">
        <v>0</v>
      </c>
      <c r="C290" s="204">
        <v>0</v>
      </c>
      <c r="D290" s="204">
        <v>0</v>
      </c>
      <c r="E290" s="204">
        <v>0</v>
      </c>
      <c r="F290" s="204">
        <v>0</v>
      </c>
      <c r="G290" s="204">
        <v>0</v>
      </c>
      <c r="H290" s="204">
        <v>0</v>
      </c>
      <c r="I290" s="204">
        <v>0</v>
      </c>
      <c r="J290" s="204">
        <v>0</v>
      </c>
      <c r="K290" s="204">
        <v>0</v>
      </c>
      <c r="L290" s="204">
        <v>0</v>
      </c>
      <c r="M290" s="204">
        <v>0</v>
      </c>
      <c r="N290" s="204">
        <v>0</v>
      </c>
      <c r="O290" s="204">
        <v>0</v>
      </c>
      <c r="P290" s="204">
        <v>0</v>
      </c>
      <c r="Q290" s="204">
        <v>0</v>
      </c>
      <c r="R290" s="204">
        <v>0</v>
      </c>
      <c r="S290" s="239">
        <v>0</v>
      </c>
      <c r="T290" s="319" t="e">
        <v>#DIV/0!</v>
      </c>
      <c r="U290" s="239">
        <v>0</v>
      </c>
      <c r="V290" s="239">
        <v>0</v>
      </c>
      <c r="W290" s="239">
        <v>0</v>
      </c>
      <c r="X290" s="239">
        <v>0</v>
      </c>
      <c r="Y290" s="239">
        <v>0</v>
      </c>
      <c r="Z290" s="239">
        <v>0</v>
      </c>
    </row>
    <row r="291" spans="1:26" x14ac:dyDescent="0.3">
      <c r="A291" s="322" t="s">
        <v>706</v>
      </c>
      <c r="B291" s="204">
        <v>0</v>
      </c>
      <c r="C291" s="204">
        <v>0</v>
      </c>
      <c r="D291" s="204">
        <v>0</v>
      </c>
      <c r="E291" s="204">
        <v>0</v>
      </c>
      <c r="F291" s="204">
        <v>0</v>
      </c>
      <c r="G291" s="204">
        <v>0</v>
      </c>
      <c r="H291" s="204">
        <v>0</v>
      </c>
      <c r="I291" s="204">
        <v>0</v>
      </c>
      <c r="J291" s="204">
        <v>0</v>
      </c>
      <c r="K291" s="204">
        <v>0</v>
      </c>
      <c r="L291" s="204">
        <v>0</v>
      </c>
      <c r="M291" s="204">
        <v>0</v>
      </c>
      <c r="N291" s="204">
        <v>0</v>
      </c>
      <c r="O291" s="204">
        <v>0</v>
      </c>
      <c r="P291" s="204">
        <v>0</v>
      </c>
      <c r="Q291" s="204">
        <v>0</v>
      </c>
      <c r="R291" s="204">
        <v>0</v>
      </c>
      <c r="S291" s="239">
        <v>0</v>
      </c>
      <c r="T291" s="319" t="e">
        <v>#DIV/0!</v>
      </c>
      <c r="U291" s="239">
        <v>0</v>
      </c>
      <c r="V291" s="239">
        <v>0</v>
      </c>
      <c r="W291" s="239">
        <v>0</v>
      </c>
      <c r="X291" s="239">
        <v>0</v>
      </c>
      <c r="Y291" s="239">
        <v>0</v>
      </c>
      <c r="Z291" s="239">
        <v>0</v>
      </c>
    </row>
    <row r="292" spans="1:26" x14ac:dyDescent="0.3">
      <c r="A292" s="322" t="s">
        <v>707</v>
      </c>
      <c r="B292" s="204">
        <v>0</v>
      </c>
      <c r="C292" s="204">
        <v>0</v>
      </c>
      <c r="D292" s="204">
        <v>0</v>
      </c>
      <c r="E292" s="204">
        <v>0</v>
      </c>
      <c r="F292" s="204">
        <v>0</v>
      </c>
      <c r="G292" s="204">
        <v>0</v>
      </c>
      <c r="H292" s="204">
        <v>0</v>
      </c>
      <c r="I292" s="204">
        <v>0</v>
      </c>
      <c r="J292" s="204">
        <v>0</v>
      </c>
      <c r="K292" s="204">
        <v>0</v>
      </c>
      <c r="L292" s="204">
        <v>0</v>
      </c>
      <c r="M292" s="204">
        <v>0</v>
      </c>
      <c r="N292" s="204">
        <v>0</v>
      </c>
      <c r="O292" s="204">
        <v>0</v>
      </c>
      <c r="P292" s="204">
        <v>0</v>
      </c>
      <c r="Q292" s="204">
        <v>0</v>
      </c>
      <c r="R292" s="204">
        <v>0</v>
      </c>
      <c r="S292" s="239">
        <v>0</v>
      </c>
      <c r="T292" s="319" t="e">
        <v>#DIV/0!</v>
      </c>
      <c r="U292" s="239">
        <v>0</v>
      </c>
      <c r="V292" s="239">
        <v>0</v>
      </c>
      <c r="W292" s="239">
        <v>0</v>
      </c>
      <c r="X292" s="239">
        <v>0</v>
      </c>
      <c r="Y292" s="239">
        <v>0</v>
      </c>
      <c r="Z292" s="239">
        <v>0</v>
      </c>
    </row>
    <row r="293" spans="1:26" x14ac:dyDescent="0.3">
      <c r="A293" s="322" t="s">
        <v>708</v>
      </c>
      <c r="B293" s="204">
        <v>0</v>
      </c>
      <c r="C293" s="204">
        <v>0</v>
      </c>
      <c r="D293" s="204">
        <v>0</v>
      </c>
      <c r="E293" s="204">
        <v>0</v>
      </c>
      <c r="F293" s="204">
        <v>0</v>
      </c>
      <c r="G293" s="204">
        <v>0</v>
      </c>
      <c r="H293" s="204">
        <v>0</v>
      </c>
      <c r="I293" s="204">
        <v>0</v>
      </c>
      <c r="J293" s="204">
        <v>0</v>
      </c>
      <c r="K293" s="204">
        <v>0</v>
      </c>
      <c r="L293" s="204">
        <v>0</v>
      </c>
      <c r="M293" s="204">
        <v>0</v>
      </c>
      <c r="N293" s="204">
        <v>0</v>
      </c>
      <c r="O293" s="204">
        <v>0</v>
      </c>
      <c r="P293" s="204">
        <v>0</v>
      </c>
      <c r="Q293" s="204">
        <v>0</v>
      </c>
      <c r="R293" s="204">
        <v>0</v>
      </c>
      <c r="S293" s="239">
        <v>0</v>
      </c>
      <c r="T293" s="319" t="e">
        <v>#DIV/0!</v>
      </c>
      <c r="U293" s="239">
        <v>0</v>
      </c>
      <c r="V293" s="239">
        <v>0</v>
      </c>
      <c r="W293" s="239">
        <v>0</v>
      </c>
      <c r="X293" s="239">
        <v>0</v>
      </c>
      <c r="Y293" s="239">
        <v>0</v>
      </c>
      <c r="Z293" s="239">
        <v>0</v>
      </c>
    </row>
    <row r="294" spans="1:26" x14ac:dyDescent="0.3">
      <c r="A294" s="322" t="s">
        <v>709</v>
      </c>
      <c r="B294" s="204">
        <v>0</v>
      </c>
      <c r="C294" s="204">
        <v>0</v>
      </c>
      <c r="D294" s="204">
        <v>0</v>
      </c>
      <c r="E294" s="204">
        <v>0</v>
      </c>
      <c r="F294" s="204">
        <v>0</v>
      </c>
      <c r="G294" s="204">
        <v>0</v>
      </c>
      <c r="H294" s="204">
        <v>0</v>
      </c>
      <c r="I294" s="204">
        <v>0</v>
      </c>
      <c r="J294" s="204">
        <v>0</v>
      </c>
      <c r="K294" s="204">
        <v>0</v>
      </c>
      <c r="L294" s="204">
        <v>0</v>
      </c>
      <c r="M294" s="204">
        <v>0</v>
      </c>
      <c r="N294" s="204">
        <v>0</v>
      </c>
      <c r="O294" s="204">
        <v>0</v>
      </c>
      <c r="P294" s="204">
        <v>0</v>
      </c>
      <c r="Q294" s="204">
        <v>0</v>
      </c>
      <c r="R294" s="204">
        <v>0</v>
      </c>
      <c r="S294" s="239">
        <v>0</v>
      </c>
      <c r="T294" s="319" t="e">
        <v>#DIV/0!</v>
      </c>
      <c r="U294" s="239">
        <v>0</v>
      </c>
      <c r="V294" s="239">
        <v>0</v>
      </c>
      <c r="W294" s="239">
        <v>0</v>
      </c>
      <c r="X294" s="239">
        <v>0</v>
      </c>
      <c r="Y294" s="239">
        <v>0</v>
      </c>
      <c r="Z294" s="239">
        <v>0</v>
      </c>
    </row>
    <row r="295" spans="1:26" x14ac:dyDescent="0.3">
      <c r="A295" s="326" t="s">
        <v>710</v>
      </c>
      <c r="B295" s="327">
        <v>0</v>
      </c>
      <c r="C295" s="327">
        <v>0</v>
      </c>
      <c r="D295" s="327">
        <v>0</v>
      </c>
      <c r="E295" s="327">
        <v>0</v>
      </c>
      <c r="F295" s="327">
        <v>0</v>
      </c>
      <c r="G295" s="327">
        <v>0</v>
      </c>
      <c r="H295" s="327">
        <v>0</v>
      </c>
      <c r="I295" s="327">
        <v>0</v>
      </c>
      <c r="J295" s="327">
        <v>0</v>
      </c>
      <c r="K295" s="327">
        <v>0</v>
      </c>
      <c r="L295" s="327">
        <v>0</v>
      </c>
      <c r="M295" s="327">
        <v>0</v>
      </c>
      <c r="N295" s="327">
        <v>0</v>
      </c>
      <c r="O295" s="327">
        <v>0</v>
      </c>
      <c r="P295" s="327">
        <v>0</v>
      </c>
      <c r="Q295" s="327">
        <v>0</v>
      </c>
      <c r="R295" s="327">
        <v>0</v>
      </c>
      <c r="S295" s="328">
        <v>0</v>
      </c>
      <c r="T295" s="329" t="e">
        <v>#DIV/0!</v>
      </c>
      <c r="U295" s="328">
        <v>0</v>
      </c>
      <c r="V295" s="328">
        <v>0</v>
      </c>
      <c r="W295" s="328">
        <v>0</v>
      </c>
      <c r="X295" s="328">
        <v>0</v>
      </c>
      <c r="Y295" s="328">
        <v>0</v>
      </c>
      <c r="Z295" s="328">
        <v>0</v>
      </c>
    </row>
    <row r="296" spans="1:26" s="321" customFormat="1" x14ac:dyDescent="0.3">
      <c r="A296" s="314" t="s">
        <v>711</v>
      </c>
      <c r="B296" s="320">
        <v>0</v>
      </c>
      <c r="C296" s="320">
        <v>0</v>
      </c>
      <c r="D296" s="320">
        <v>0</v>
      </c>
      <c r="E296" s="320">
        <v>0</v>
      </c>
      <c r="F296" s="320">
        <v>0</v>
      </c>
      <c r="G296" s="320">
        <v>0</v>
      </c>
      <c r="H296" s="320">
        <v>0</v>
      </c>
      <c r="I296" s="320">
        <v>0</v>
      </c>
      <c r="J296" s="320">
        <v>0</v>
      </c>
      <c r="K296" s="320">
        <v>0</v>
      </c>
      <c r="L296" s="320">
        <v>0</v>
      </c>
      <c r="M296" s="320">
        <v>0</v>
      </c>
      <c r="N296" s="320">
        <v>0</v>
      </c>
      <c r="O296" s="320">
        <v>0</v>
      </c>
      <c r="P296" s="320">
        <v>0</v>
      </c>
      <c r="Q296" s="320">
        <v>0</v>
      </c>
      <c r="R296" s="320">
        <v>0</v>
      </c>
      <c r="S296" s="316">
        <v>0</v>
      </c>
      <c r="T296" s="317" t="e">
        <v>#DIV/0!</v>
      </c>
      <c r="U296" s="316">
        <v>0</v>
      </c>
      <c r="V296" s="316">
        <v>0</v>
      </c>
      <c r="W296" s="316">
        <v>0</v>
      </c>
      <c r="X296" s="316">
        <v>0</v>
      </c>
      <c r="Y296" s="316">
        <v>0</v>
      </c>
      <c r="Z296" s="316">
        <v>0</v>
      </c>
    </row>
    <row r="297" spans="1:26" x14ac:dyDescent="0.3">
      <c r="A297" s="314" t="s">
        <v>712</v>
      </c>
      <c r="B297" s="315">
        <v>0</v>
      </c>
      <c r="C297" s="315">
        <v>0</v>
      </c>
      <c r="D297" s="315">
        <v>0</v>
      </c>
      <c r="E297" s="315">
        <v>0</v>
      </c>
      <c r="F297" s="315">
        <v>0</v>
      </c>
      <c r="G297" s="315">
        <v>0</v>
      </c>
      <c r="H297" s="315">
        <v>0</v>
      </c>
      <c r="I297" s="315">
        <v>0</v>
      </c>
      <c r="J297" s="315">
        <v>0</v>
      </c>
      <c r="K297" s="315">
        <v>0</v>
      </c>
      <c r="L297" s="315">
        <v>0</v>
      </c>
      <c r="M297" s="315">
        <v>0</v>
      </c>
      <c r="N297" s="315">
        <v>0</v>
      </c>
      <c r="O297" s="315">
        <v>0</v>
      </c>
      <c r="P297" s="315">
        <v>0</v>
      </c>
      <c r="Q297" s="315">
        <v>0</v>
      </c>
      <c r="R297" s="315">
        <v>0</v>
      </c>
      <c r="S297" s="316">
        <v>0</v>
      </c>
      <c r="T297" s="317" t="e">
        <v>#DIV/0!</v>
      </c>
      <c r="U297" s="316">
        <v>0</v>
      </c>
      <c r="V297" s="316">
        <v>0</v>
      </c>
      <c r="W297" s="316">
        <v>0</v>
      </c>
      <c r="X297" s="316">
        <v>0</v>
      </c>
      <c r="Y297" s="316">
        <v>0</v>
      </c>
      <c r="Z297" s="316">
        <v>0</v>
      </c>
    </row>
    <row r="298" spans="1:26" x14ac:dyDescent="0.3">
      <c r="A298" s="322" t="s">
        <v>713</v>
      </c>
      <c r="B298" s="204">
        <v>0</v>
      </c>
      <c r="C298" s="204">
        <v>0</v>
      </c>
      <c r="D298" s="204">
        <v>0</v>
      </c>
      <c r="E298" s="204">
        <v>0</v>
      </c>
      <c r="F298" s="204">
        <v>0</v>
      </c>
      <c r="G298" s="204">
        <v>0</v>
      </c>
      <c r="H298" s="204">
        <v>0</v>
      </c>
      <c r="I298" s="204">
        <v>0</v>
      </c>
      <c r="J298" s="204">
        <v>0</v>
      </c>
      <c r="K298" s="204">
        <v>0</v>
      </c>
      <c r="L298" s="204">
        <v>0</v>
      </c>
      <c r="M298" s="204">
        <v>0</v>
      </c>
      <c r="N298" s="204">
        <v>0</v>
      </c>
      <c r="O298" s="204">
        <v>0</v>
      </c>
      <c r="P298" s="204">
        <v>0</v>
      </c>
      <c r="Q298" s="204">
        <v>0</v>
      </c>
      <c r="R298" s="204">
        <v>0</v>
      </c>
      <c r="S298" s="239">
        <v>0</v>
      </c>
      <c r="T298" s="319" t="e">
        <v>#DIV/0!</v>
      </c>
      <c r="U298" s="239">
        <v>0</v>
      </c>
      <c r="V298" s="239">
        <v>0</v>
      </c>
      <c r="W298" s="239">
        <v>0</v>
      </c>
      <c r="X298" s="239">
        <v>0</v>
      </c>
      <c r="Y298" s="239">
        <v>0</v>
      </c>
      <c r="Z298" s="239">
        <v>0</v>
      </c>
    </row>
    <row r="299" spans="1:26" x14ac:dyDescent="0.3">
      <c r="A299" s="322" t="s">
        <v>714</v>
      </c>
      <c r="B299" s="204">
        <v>0</v>
      </c>
      <c r="C299" s="204">
        <v>0</v>
      </c>
      <c r="D299" s="204">
        <v>0</v>
      </c>
      <c r="E299" s="204">
        <v>0</v>
      </c>
      <c r="F299" s="204">
        <v>0</v>
      </c>
      <c r="G299" s="204">
        <v>0</v>
      </c>
      <c r="H299" s="204">
        <v>0</v>
      </c>
      <c r="I299" s="204">
        <v>0</v>
      </c>
      <c r="J299" s="204">
        <v>0</v>
      </c>
      <c r="K299" s="204">
        <v>0</v>
      </c>
      <c r="L299" s="204">
        <v>0</v>
      </c>
      <c r="M299" s="204">
        <v>0</v>
      </c>
      <c r="N299" s="204">
        <v>0</v>
      </c>
      <c r="O299" s="204">
        <v>0</v>
      </c>
      <c r="P299" s="204">
        <v>0</v>
      </c>
      <c r="Q299" s="204">
        <v>0</v>
      </c>
      <c r="R299" s="204">
        <v>0</v>
      </c>
      <c r="S299" s="239">
        <v>0</v>
      </c>
      <c r="T299" s="319" t="e">
        <v>#DIV/0!</v>
      </c>
      <c r="U299" s="239">
        <v>0</v>
      </c>
      <c r="V299" s="239">
        <v>0</v>
      </c>
      <c r="W299" s="239">
        <v>0</v>
      </c>
      <c r="X299" s="239">
        <v>0</v>
      </c>
      <c r="Y299" s="239">
        <v>0</v>
      </c>
      <c r="Z299" s="239">
        <v>0</v>
      </c>
    </row>
    <row r="300" spans="1:26" x14ac:dyDescent="0.3">
      <c r="A300" s="322" t="s">
        <v>715</v>
      </c>
      <c r="B300" s="204">
        <v>0</v>
      </c>
      <c r="C300" s="204">
        <v>0</v>
      </c>
      <c r="D300" s="204">
        <v>0</v>
      </c>
      <c r="E300" s="204">
        <v>0</v>
      </c>
      <c r="F300" s="204">
        <v>0</v>
      </c>
      <c r="G300" s="204">
        <v>0</v>
      </c>
      <c r="H300" s="204">
        <v>0</v>
      </c>
      <c r="I300" s="204">
        <v>0</v>
      </c>
      <c r="J300" s="204">
        <v>0</v>
      </c>
      <c r="K300" s="204">
        <v>0</v>
      </c>
      <c r="L300" s="204">
        <v>0</v>
      </c>
      <c r="M300" s="204">
        <v>0</v>
      </c>
      <c r="N300" s="204">
        <v>0</v>
      </c>
      <c r="O300" s="204">
        <v>0</v>
      </c>
      <c r="P300" s="204">
        <v>0</v>
      </c>
      <c r="Q300" s="204">
        <v>0</v>
      </c>
      <c r="R300" s="204">
        <v>0</v>
      </c>
      <c r="S300" s="239">
        <v>0</v>
      </c>
      <c r="T300" s="319" t="e">
        <v>#DIV/0!</v>
      </c>
      <c r="U300" s="239">
        <v>0</v>
      </c>
      <c r="V300" s="239">
        <v>0</v>
      </c>
      <c r="W300" s="239">
        <v>0</v>
      </c>
      <c r="X300" s="239">
        <v>0</v>
      </c>
      <c r="Y300" s="239">
        <v>0</v>
      </c>
      <c r="Z300" s="239">
        <v>0</v>
      </c>
    </row>
    <row r="301" spans="1:26" x14ac:dyDescent="0.3">
      <c r="A301" s="314" t="s">
        <v>716</v>
      </c>
      <c r="B301" s="315">
        <v>0</v>
      </c>
      <c r="C301" s="315">
        <v>0</v>
      </c>
      <c r="D301" s="315">
        <v>0</v>
      </c>
      <c r="E301" s="315">
        <v>0</v>
      </c>
      <c r="F301" s="315">
        <v>0</v>
      </c>
      <c r="G301" s="315">
        <v>0</v>
      </c>
      <c r="H301" s="315">
        <v>0</v>
      </c>
      <c r="I301" s="315">
        <v>0</v>
      </c>
      <c r="J301" s="315">
        <v>0</v>
      </c>
      <c r="K301" s="315">
        <v>0</v>
      </c>
      <c r="L301" s="315">
        <v>0</v>
      </c>
      <c r="M301" s="315">
        <v>0</v>
      </c>
      <c r="N301" s="315">
        <v>0</v>
      </c>
      <c r="O301" s="315">
        <v>0</v>
      </c>
      <c r="P301" s="315">
        <v>0</v>
      </c>
      <c r="Q301" s="315">
        <v>0</v>
      </c>
      <c r="R301" s="315">
        <v>0</v>
      </c>
      <c r="S301" s="316">
        <v>0</v>
      </c>
      <c r="T301" s="317" t="e">
        <v>#DIV/0!</v>
      </c>
      <c r="U301" s="316">
        <v>0</v>
      </c>
      <c r="V301" s="316">
        <v>0</v>
      </c>
      <c r="W301" s="316">
        <v>0</v>
      </c>
      <c r="X301" s="316">
        <v>0</v>
      </c>
      <c r="Y301" s="316">
        <v>0</v>
      </c>
      <c r="Z301" s="316">
        <v>0</v>
      </c>
    </row>
    <row r="302" spans="1:26" x14ac:dyDescent="0.3">
      <c r="A302" s="322" t="s">
        <v>717</v>
      </c>
      <c r="B302" s="204">
        <v>0</v>
      </c>
      <c r="C302" s="204">
        <v>0</v>
      </c>
      <c r="D302" s="204">
        <v>0</v>
      </c>
      <c r="E302" s="204">
        <v>0</v>
      </c>
      <c r="F302" s="204">
        <v>0</v>
      </c>
      <c r="G302" s="204">
        <v>0</v>
      </c>
      <c r="H302" s="204">
        <v>0</v>
      </c>
      <c r="I302" s="204">
        <v>0</v>
      </c>
      <c r="J302" s="204">
        <v>0</v>
      </c>
      <c r="K302" s="204">
        <v>0</v>
      </c>
      <c r="L302" s="204">
        <v>0</v>
      </c>
      <c r="M302" s="204">
        <v>0</v>
      </c>
      <c r="N302" s="204">
        <v>0</v>
      </c>
      <c r="O302" s="204">
        <v>0</v>
      </c>
      <c r="P302" s="204">
        <v>0</v>
      </c>
      <c r="Q302" s="204">
        <v>0</v>
      </c>
      <c r="R302" s="204">
        <v>0</v>
      </c>
      <c r="S302" s="239">
        <v>0</v>
      </c>
      <c r="T302" s="319" t="e">
        <v>#DIV/0!</v>
      </c>
      <c r="U302" s="239">
        <v>0</v>
      </c>
      <c r="V302" s="239">
        <v>0</v>
      </c>
      <c r="W302" s="239">
        <v>0</v>
      </c>
      <c r="X302" s="239">
        <v>0</v>
      </c>
      <c r="Y302" s="239">
        <v>0</v>
      </c>
      <c r="Z302" s="239">
        <v>0</v>
      </c>
    </row>
    <row r="303" spans="1:26" x14ac:dyDescent="0.3">
      <c r="A303" s="322" t="s">
        <v>718</v>
      </c>
      <c r="B303" s="204">
        <v>0</v>
      </c>
      <c r="C303" s="204">
        <v>0</v>
      </c>
      <c r="D303" s="204">
        <v>0</v>
      </c>
      <c r="E303" s="204">
        <v>0</v>
      </c>
      <c r="F303" s="204">
        <v>0</v>
      </c>
      <c r="G303" s="204">
        <v>0</v>
      </c>
      <c r="H303" s="204">
        <v>0</v>
      </c>
      <c r="I303" s="204">
        <v>0</v>
      </c>
      <c r="J303" s="204">
        <v>0</v>
      </c>
      <c r="K303" s="204">
        <v>0</v>
      </c>
      <c r="L303" s="204">
        <v>0</v>
      </c>
      <c r="M303" s="204">
        <v>0</v>
      </c>
      <c r="N303" s="204">
        <v>0</v>
      </c>
      <c r="O303" s="204">
        <v>0</v>
      </c>
      <c r="P303" s="204">
        <v>0</v>
      </c>
      <c r="Q303" s="204">
        <v>0</v>
      </c>
      <c r="R303" s="204">
        <v>0</v>
      </c>
      <c r="S303" s="239">
        <v>0</v>
      </c>
      <c r="T303" s="319" t="e">
        <v>#DIV/0!</v>
      </c>
      <c r="U303" s="239">
        <v>0</v>
      </c>
      <c r="V303" s="239">
        <v>0</v>
      </c>
      <c r="W303" s="239">
        <v>0</v>
      </c>
      <c r="X303" s="239">
        <v>0</v>
      </c>
      <c r="Y303" s="239">
        <v>0</v>
      </c>
      <c r="Z303" s="239">
        <v>0</v>
      </c>
    </row>
    <row r="304" spans="1:26" x14ac:dyDescent="0.3">
      <c r="A304" s="322" t="s">
        <v>719</v>
      </c>
      <c r="B304" s="204">
        <v>0</v>
      </c>
      <c r="C304" s="204">
        <v>0</v>
      </c>
      <c r="D304" s="204">
        <v>0</v>
      </c>
      <c r="E304" s="204">
        <v>0</v>
      </c>
      <c r="F304" s="204">
        <v>0</v>
      </c>
      <c r="G304" s="204">
        <v>0</v>
      </c>
      <c r="H304" s="204">
        <v>0</v>
      </c>
      <c r="I304" s="204">
        <v>0</v>
      </c>
      <c r="J304" s="204">
        <v>0</v>
      </c>
      <c r="K304" s="204">
        <v>0</v>
      </c>
      <c r="L304" s="204">
        <v>0</v>
      </c>
      <c r="M304" s="204">
        <v>0</v>
      </c>
      <c r="N304" s="204">
        <v>0</v>
      </c>
      <c r="O304" s="204">
        <v>0</v>
      </c>
      <c r="P304" s="204">
        <v>0</v>
      </c>
      <c r="Q304" s="204">
        <v>0</v>
      </c>
      <c r="R304" s="204">
        <v>0</v>
      </c>
      <c r="S304" s="239">
        <v>0</v>
      </c>
      <c r="T304" s="319" t="e">
        <v>#DIV/0!</v>
      </c>
      <c r="U304" s="239">
        <v>0</v>
      </c>
      <c r="V304" s="239">
        <v>0</v>
      </c>
      <c r="W304" s="239">
        <v>0</v>
      </c>
      <c r="X304" s="239">
        <v>0</v>
      </c>
      <c r="Y304" s="239">
        <v>0</v>
      </c>
      <c r="Z304" s="239">
        <v>0</v>
      </c>
    </row>
    <row r="305" spans="1:26" s="321" customFormat="1" x14ac:dyDescent="0.3">
      <c r="A305" s="314" t="s">
        <v>720</v>
      </c>
      <c r="B305" s="320">
        <v>0</v>
      </c>
      <c r="C305" s="320">
        <v>0</v>
      </c>
      <c r="D305" s="320">
        <v>0</v>
      </c>
      <c r="E305" s="320">
        <v>0</v>
      </c>
      <c r="F305" s="320">
        <v>0</v>
      </c>
      <c r="G305" s="320">
        <v>0</v>
      </c>
      <c r="H305" s="320">
        <v>0</v>
      </c>
      <c r="I305" s="320">
        <v>0</v>
      </c>
      <c r="J305" s="320">
        <v>0</v>
      </c>
      <c r="K305" s="320">
        <v>0</v>
      </c>
      <c r="L305" s="320">
        <v>0</v>
      </c>
      <c r="M305" s="320">
        <v>0</v>
      </c>
      <c r="N305" s="320">
        <v>0</v>
      </c>
      <c r="O305" s="320">
        <v>0</v>
      </c>
      <c r="P305" s="320">
        <v>0</v>
      </c>
      <c r="Q305" s="320">
        <v>0</v>
      </c>
      <c r="R305" s="320">
        <v>0</v>
      </c>
      <c r="S305" s="316">
        <v>0</v>
      </c>
      <c r="T305" s="317" t="e">
        <v>#DIV/0!</v>
      </c>
      <c r="U305" s="316">
        <v>0</v>
      </c>
      <c r="V305" s="316">
        <v>0</v>
      </c>
      <c r="W305" s="316">
        <v>0</v>
      </c>
      <c r="X305" s="316">
        <v>0</v>
      </c>
      <c r="Y305" s="316">
        <v>0</v>
      </c>
      <c r="Z305" s="316">
        <v>0</v>
      </c>
    </row>
    <row r="306" spans="1:26" x14ac:dyDescent="0.3">
      <c r="A306" s="330" t="s">
        <v>1105</v>
      </c>
      <c r="B306" s="331">
        <v>1396475</v>
      </c>
      <c r="C306" s="331">
        <v>1510175</v>
      </c>
      <c r="D306" s="331">
        <v>1503545</v>
      </c>
      <c r="E306" s="331">
        <v>223838</v>
      </c>
      <c r="F306" s="331">
        <v>223788</v>
      </c>
      <c r="G306" s="331">
        <v>2580</v>
      </c>
      <c r="H306" s="331">
        <v>0</v>
      </c>
      <c r="I306" s="331">
        <v>46205</v>
      </c>
      <c r="J306" s="331">
        <v>0</v>
      </c>
      <c r="K306" s="331">
        <v>300</v>
      </c>
      <c r="L306" s="331">
        <v>0</v>
      </c>
      <c r="M306" s="331">
        <v>51897</v>
      </c>
      <c r="N306" s="331">
        <v>100710</v>
      </c>
      <c r="O306" s="331">
        <v>22096</v>
      </c>
      <c r="P306" s="331">
        <v>0</v>
      </c>
      <c r="Q306" s="331">
        <v>0</v>
      </c>
      <c r="R306" s="331">
        <v>0</v>
      </c>
      <c r="S306" s="332">
        <v>223788</v>
      </c>
      <c r="T306" s="333">
        <v>0.14818679954309932</v>
      </c>
      <c r="U306" s="332">
        <v>1286387</v>
      </c>
      <c r="V306" s="332">
        <v>6630</v>
      </c>
      <c r="W306" s="332">
        <v>1286337</v>
      </c>
      <c r="X306" s="332">
        <v>1279707</v>
      </c>
      <c r="Y306" s="332">
        <v>50</v>
      </c>
      <c r="Z306" s="332">
        <v>0</v>
      </c>
    </row>
    <row r="307" spans="1:26" x14ac:dyDescent="0.3">
      <c r="A307" s="334" t="s">
        <v>74</v>
      </c>
      <c r="B307" s="335">
        <v>1396475</v>
      </c>
      <c r="C307" s="335">
        <v>1510175</v>
      </c>
      <c r="D307" s="335">
        <v>1503545</v>
      </c>
      <c r="E307" s="335">
        <v>223838</v>
      </c>
      <c r="F307" s="335">
        <v>223788</v>
      </c>
      <c r="G307" s="335">
        <v>2580</v>
      </c>
      <c r="H307" s="335">
        <v>0</v>
      </c>
      <c r="I307" s="335">
        <v>46205</v>
      </c>
      <c r="J307" s="335">
        <v>0</v>
      </c>
      <c r="K307" s="335">
        <v>300</v>
      </c>
      <c r="L307" s="335">
        <v>0</v>
      </c>
      <c r="M307" s="335">
        <v>51897</v>
      </c>
      <c r="N307" s="335">
        <v>100710</v>
      </c>
      <c r="O307" s="335">
        <v>22096</v>
      </c>
      <c r="P307" s="335">
        <v>0</v>
      </c>
      <c r="Q307" s="335">
        <v>0</v>
      </c>
      <c r="R307" s="335">
        <v>0</v>
      </c>
      <c r="S307" s="336">
        <v>223788</v>
      </c>
      <c r="T307" s="337">
        <v>0.14818679954309932</v>
      </c>
      <c r="U307" s="336">
        <v>1286387</v>
      </c>
      <c r="V307" s="336">
        <v>6630</v>
      </c>
      <c r="W307" s="336">
        <v>1286337</v>
      </c>
      <c r="X307" s="336">
        <v>1279707</v>
      </c>
      <c r="Y307" s="336">
        <v>50</v>
      </c>
      <c r="Z307" s="336">
        <v>0</v>
      </c>
    </row>
  </sheetData>
  <sheetProtection formatCells="0" formatColumns="0" formatRows="0"/>
  <mergeCells count="27">
    <mergeCell ref="A6:D6"/>
    <mergeCell ref="A7:E7"/>
    <mergeCell ref="A2:Z2"/>
    <mergeCell ref="A3:Z3"/>
    <mergeCell ref="A4:Z4"/>
    <mergeCell ref="A9:Z9"/>
    <mergeCell ref="A10:A12"/>
    <mergeCell ref="B10:B11"/>
    <mergeCell ref="C10:C11"/>
    <mergeCell ref="G10:G11"/>
    <mergeCell ref="H10:H11"/>
    <mergeCell ref="I10:I11"/>
    <mergeCell ref="J10:J11"/>
    <mergeCell ref="K10:K11"/>
    <mergeCell ref="L10:L11"/>
    <mergeCell ref="Z10:Z11"/>
    <mergeCell ref="M10:M11"/>
    <mergeCell ref="N10:N11"/>
    <mergeCell ref="O10:O11"/>
    <mergeCell ref="P10:P11"/>
    <mergeCell ref="Q10:Q11"/>
    <mergeCell ref="Y10:Y11"/>
    <mergeCell ref="R10:R11"/>
    <mergeCell ref="U10:U11"/>
    <mergeCell ref="V10:V11"/>
    <mergeCell ref="W10:W11"/>
    <mergeCell ref="X10:X1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FE41A-B2A4-4DC2-93AA-E006EFE9B438}">
  <sheetPr>
    <tabColor theme="5" tint="0.39997558519241921"/>
  </sheetPr>
  <dimension ref="A1:AA307"/>
  <sheetViews>
    <sheetView zoomScale="80" zoomScaleNormal="80" workbookViewId="0">
      <pane ySplit="12" topLeftCell="A294" activePane="bottomLeft" state="frozen"/>
      <selection pane="bottomLeft" activeCell="H326" sqref="H326"/>
    </sheetView>
  </sheetViews>
  <sheetFormatPr defaultColWidth="8.7265625" defaultRowHeight="12" x14ac:dyDescent="0.3"/>
  <cols>
    <col min="1" max="1" width="79.26953125" style="313" bestFit="1" customWidth="1"/>
    <col min="2" max="2" width="17.7265625" style="313" bestFit="1" customWidth="1"/>
    <col min="3" max="3" width="17" style="313" bestFit="1" customWidth="1"/>
    <col min="4" max="4" width="17.7265625" style="313" bestFit="1" customWidth="1"/>
    <col min="5" max="5" width="16.453125" style="313" customWidth="1"/>
    <col min="6" max="6" width="12.81640625" style="313" bestFit="1" customWidth="1"/>
    <col min="7" max="13" width="12.7265625" style="313" bestFit="1" customWidth="1"/>
    <col min="14" max="14" width="12.7265625" style="313" customWidth="1"/>
    <col min="15" max="19" width="12.7265625" style="313" bestFit="1" customWidth="1"/>
    <col min="20" max="20" width="15.1796875" style="313" bestFit="1" customWidth="1"/>
    <col min="21" max="21" width="17" style="313" bestFit="1" customWidth="1"/>
    <col min="22" max="22" width="26" style="313" customWidth="1"/>
    <col min="23" max="23" width="17" style="313" bestFit="1" customWidth="1"/>
    <col min="24" max="25" width="21.7265625" style="313" bestFit="1" customWidth="1"/>
    <col min="26" max="26" width="19.81640625" style="313" bestFit="1" customWidth="1"/>
    <col min="27" max="16384" width="8.7265625" style="313"/>
  </cols>
  <sheetData>
    <row r="1" spans="1:26" s="215" customFormat="1" x14ac:dyDescent="0.25">
      <c r="A1" s="6"/>
      <c r="B1" s="6"/>
      <c r="C1" s="7"/>
    </row>
    <row r="2" spans="1:26" s="215" customFormat="1" ht="12" customHeight="1" x14ac:dyDescent="0.25">
      <c r="A2" s="420" t="s">
        <v>0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</row>
    <row r="3" spans="1:26" s="215" customFormat="1" ht="15.65" customHeight="1" x14ac:dyDescent="0.25">
      <c r="A3" s="420" t="s">
        <v>107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</row>
    <row r="4" spans="1:26" s="215" customFormat="1" ht="15.5" x14ac:dyDescent="0.25">
      <c r="A4" s="421">
        <v>2024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</row>
    <row r="5" spans="1:26" s="215" customFormat="1" ht="14.5" x14ac:dyDescent="0.25">
      <c r="A5" s="302" t="s">
        <v>1138</v>
      </c>
      <c r="B5" s="392"/>
      <c r="C5" s="39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15" customFormat="1" ht="14.5" x14ac:dyDescent="0.25">
      <c r="A6" s="302" t="s">
        <v>1139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215" customFormat="1" ht="15.5" x14ac:dyDescent="0.25">
      <c r="A7" s="422" t="s">
        <v>1140</v>
      </c>
      <c r="B7" s="422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303"/>
      <c r="X7" s="303"/>
      <c r="Y7" s="303"/>
      <c r="Z7" s="303"/>
    </row>
    <row r="8" spans="1:26" s="215" customForma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304" t="s">
        <v>1</v>
      </c>
    </row>
    <row r="9" spans="1:26" s="215" customFormat="1" x14ac:dyDescent="0.25">
      <c r="A9" s="423" t="s">
        <v>34</v>
      </c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</row>
    <row r="10" spans="1:26" s="215" customFormat="1" x14ac:dyDescent="0.25">
      <c r="A10" s="423" t="s">
        <v>1141</v>
      </c>
      <c r="B10" s="423" t="s">
        <v>2</v>
      </c>
      <c r="C10" s="423" t="s">
        <v>3</v>
      </c>
      <c r="D10" s="305" t="s">
        <v>57</v>
      </c>
      <c r="E10" s="305" t="s">
        <v>30</v>
      </c>
      <c r="F10" s="305" t="s">
        <v>58</v>
      </c>
      <c r="G10" s="419" t="s">
        <v>5</v>
      </c>
      <c r="H10" s="419" t="s">
        <v>6</v>
      </c>
      <c r="I10" s="419" t="s">
        <v>7</v>
      </c>
      <c r="J10" s="419" t="s">
        <v>8</v>
      </c>
      <c r="K10" s="419" t="s">
        <v>9</v>
      </c>
      <c r="L10" s="419" t="s">
        <v>10</v>
      </c>
      <c r="M10" s="419" t="s">
        <v>11</v>
      </c>
      <c r="N10" s="419" t="s">
        <v>12</v>
      </c>
      <c r="O10" s="419" t="s">
        <v>13</v>
      </c>
      <c r="P10" s="419" t="s">
        <v>14</v>
      </c>
      <c r="Q10" s="419" t="s">
        <v>15</v>
      </c>
      <c r="R10" s="419" t="s">
        <v>16</v>
      </c>
      <c r="S10" s="305" t="s">
        <v>17</v>
      </c>
      <c r="T10" s="305" t="s">
        <v>18</v>
      </c>
      <c r="U10" s="419" t="s">
        <v>59</v>
      </c>
      <c r="V10" s="419" t="s">
        <v>60</v>
      </c>
      <c r="W10" s="419" t="s">
        <v>32</v>
      </c>
      <c r="X10" s="419" t="s">
        <v>31</v>
      </c>
      <c r="Y10" s="419" t="s">
        <v>61</v>
      </c>
      <c r="Z10" s="419" t="s">
        <v>62</v>
      </c>
    </row>
    <row r="11" spans="1:26" s="215" customFormat="1" ht="24" x14ac:dyDescent="0.25">
      <c r="A11" s="423"/>
      <c r="B11" s="423"/>
      <c r="C11" s="423"/>
      <c r="D11" s="306" t="s">
        <v>1145</v>
      </c>
      <c r="E11" s="306" t="s">
        <v>1145</v>
      </c>
      <c r="F11" s="306" t="s">
        <v>1145</v>
      </c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306" t="s">
        <v>1145</v>
      </c>
      <c r="T11" s="306" t="s">
        <v>1145</v>
      </c>
      <c r="U11" s="419"/>
      <c r="V11" s="419"/>
      <c r="W11" s="419"/>
      <c r="X11" s="419"/>
      <c r="Y11" s="419"/>
      <c r="Z11" s="419"/>
    </row>
    <row r="12" spans="1:26" s="215" customFormat="1" x14ac:dyDescent="0.25">
      <c r="A12" s="423"/>
      <c r="B12" s="307" t="s">
        <v>20</v>
      </c>
      <c r="C12" s="307" t="s">
        <v>21</v>
      </c>
      <c r="D12" s="307" t="s">
        <v>22</v>
      </c>
      <c r="E12" s="307" t="s">
        <v>23</v>
      </c>
      <c r="F12" s="307" t="s">
        <v>24</v>
      </c>
      <c r="G12" s="307" t="s">
        <v>63</v>
      </c>
      <c r="H12" s="307" t="s">
        <v>63</v>
      </c>
      <c r="I12" s="307" t="s">
        <v>63</v>
      </c>
      <c r="J12" s="307" t="s">
        <v>63</v>
      </c>
      <c r="K12" s="307" t="s">
        <v>63</v>
      </c>
      <c r="L12" s="307" t="s">
        <v>63</v>
      </c>
      <c r="M12" s="307" t="s">
        <v>63</v>
      </c>
      <c r="N12" s="307" t="s">
        <v>63</v>
      </c>
      <c r="O12" s="307" t="s">
        <v>63</v>
      </c>
      <c r="P12" s="307" t="s">
        <v>63</v>
      </c>
      <c r="Q12" s="307" t="s">
        <v>63</v>
      </c>
      <c r="R12" s="307" t="s">
        <v>63</v>
      </c>
      <c r="S12" s="307" t="s">
        <v>64</v>
      </c>
      <c r="T12" s="307" t="s">
        <v>65</v>
      </c>
      <c r="U12" s="307" t="s">
        <v>66</v>
      </c>
      <c r="V12" s="307" t="s">
        <v>67</v>
      </c>
      <c r="W12" s="307" t="s">
        <v>68</v>
      </c>
      <c r="X12" s="307" t="s">
        <v>69</v>
      </c>
      <c r="Y12" s="307" t="s">
        <v>70</v>
      </c>
      <c r="Z12" s="307" t="s">
        <v>71</v>
      </c>
    </row>
    <row r="13" spans="1:26" x14ac:dyDescent="0.3">
      <c r="A13" s="308" t="s">
        <v>428</v>
      </c>
      <c r="B13" s="309">
        <v>0</v>
      </c>
      <c r="C13" s="309">
        <v>0</v>
      </c>
      <c r="D13" s="309">
        <v>0</v>
      </c>
      <c r="E13" s="309">
        <v>0</v>
      </c>
      <c r="F13" s="309">
        <v>0</v>
      </c>
      <c r="G13" s="309">
        <v>0</v>
      </c>
      <c r="H13" s="309">
        <v>0</v>
      </c>
      <c r="I13" s="309">
        <v>0</v>
      </c>
      <c r="J13" s="309">
        <v>0</v>
      </c>
      <c r="K13" s="309">
        <v>0</v>
      </c>
      <c r="L13" s="309">
        <v>0</v>
      </c>
      <c r="M13" s="309">
        <v>0</v>
      </c>
      <c r="N13" s="309">
        <v>0</v>
      </c>
      <c r="O13" s="309">
        <v>0</v>
      </c>
      <c r="P13" s="309">
        <v>0</v>
      </c>
      <c r="Q13" s="309">
        <v>0</v>
      </c>
      <c r="R13" s="309">
        <v>0</v>
      </c>
      <c r="S13" s="310">
        <v>0</v>
      </c>
      <c r="T13" s="311" t="e">
        <v>#DIV/0!</v>
      </c>
      <c r="U13" s="310">
        <v>0</v>
      </c>
      <c r="V13" s="310">
        <v>0</v>
      </c>
      <c r="W13" s="310">
        <v>0</v>
      </c>
      <c r="X13" s="310">
        <v>0</v>
      </c>
      <c r="Y13" s="310">
        <v>0</v>
      </c>
      <c r="Z13" s="310">
        <v>0</v>
      </c>
    </row>
    <row r="14" spans="1:26" s="321" customFormat="1" x14ac:dyDescent="0.3">
      <c r="A14" s="314" t="s">
        <v>429</v>
      </c>
      <c r="B14" s="315">
        <v>0</v>
      </c>
      <c r="C14" s="315">
        <v>0</v>
      </c>
      <c r="D14" s="315">
        <v>0</v>
      </c>
      <c r="E14" s="315">
        <v>0</v>
      </c>
      <c r="F14" s="315">
        <v>0</v>
      </c>
      <c r="G14" s="315">
        <v>0</v>
      </c>
      <c r="H14" s="315">
        <v>0</v>
      </c>
      <c r="I14" s="315">
        <v>0</v>
      </c>
      <c r="J14" s="315">
        <v>0</v>
      </c>
      <c r="K14" s="315">
        <v>0</v>
      </c>
      <c r="L14" s="315">
        <v>0</v>
      </c>
      <c r="M14" s="315">
        <v>0</v>
      </c>
      <c r="N14" s="315">
        <v>0</v>
      </c>
      <c r="O14" s="315">
        <v>0</v>
      </c>
      <c r="P14" s="315">
        <v>0</v>
      </c>
      <c r="Q14" s="315">
        <v>0</v>
      </c>
      <c r="R14" s="315">
        <v>0</v>
      </c>
      <c r="S14" s="316">
        <v>0</v>
      </c>
      <c r="T14" s="317" t="e">
        <v>#DIV/0!</v>
      </c>
      <c r="U14" s="316">
        <v>0</v>
      </c>
      <c r="V14" s="316">
        <v>0</v>
      </c>
      <c r="W14" s="316">
        <v>0</v>
      </c>
      <c r="X14" s="316">
        <v>0</v>
      </c>
      <c r="Y14" s="316">
        <v>0</v>
      </c>
      <c r="Z14" s="316">
        <v>0</v>
      </c>
    </row>
    <row r="15" spans="1:26" x14ac:dyDescent="0.3">
      <c r="A15" s="318" t="s">
        <v>430</v>
      </c>
      <c r="B15" s="204">
        <v>0</v>
      </c>
      <c r="C15" s="204">
        <v>0</v>
      </c>
      <c r="D15" s="204">
        <v>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  <c r="Q15" s="204">
        <v>0</v>
      </c>
      <c r="R15" s="204">
        <v>0</v>
      </c>
      <c r="S15" s="239">
        <v>0</v>
      </c>
      <c r="T15" s="319" t="e">
        <v>#DIV/0!</v>
      </c>
      <c r="U15" s="239">
        <v>0</v>
      </c>
      <c r="V15" s="239">
        <v>0</v>
      </c>
      <c r="W15" s="239">
        <v>0</v>
      </c>
      <c r="X15" s="239">
        <v>0</v>
      </c>
      <c r="Y15" s="239">
        <v>0</v>
      </c>
      <c r="Z15" s="239">
        <v>0</v>
      </c>
    </row>
    <row r="16" spans="1:26" x14ac:dyDescent="0.3">
      <c r="A16" s="318" t="s">
        <v>431</v>
      </c>
      <c r="B16" s="204">
        <v>0</v>
      </c>
      <c r="C16" s="204">
        <v>0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0</v>
      </c>
      <c r="L16" s="204">
        <v>0</v>
      </c>
      <c r="M16" s="204">
        <v>0</v>
      </c>
      <c r="N16" s="204">
        <v>0</v>
      </c>
      <c r="O16" s="204">
        <v>0</v>
      </c>
      <c r="P16" s="204">
        <v>0</v>
      </c>
      <c r="Q16" s="204">
        <v>0</v>
      </c>
      <c r="R16" s="204">
        <v>0</v>
      </c>
      <c r="S16" s="239">
        <v>0</v>
      </c>
      <c r="T16" s="319" t="e">
        <v>#DIV/0!</v>
      </c>
      <c r="U16" s="239">
        <v>0</v>
      </c>
      <c r="V16" s="239">
        <v>0</v>
      </c>
      <c r="W16" s="239">
        <v>0</v>
      </c>
      <c r="X16" s="239">
        <v>0</v>
      </c>
      <c r="Y16" s="239">
        <v>0</v>
      </c>
      <c r="Z16" s="239">
        <v>0</v>
      </c>
    </row>
    <row r="17" spans="1:26" x14ac:dyDescent="0.3">
      <c r="A17" s="318" t="s">
        <v>432</v>
      </c>
      <c r="B17" s="204">
        <v>0</v>
      </c>
      <c r="C17" s="204">
        <v>0</v>
      </c>
      <c r="D17" s="204">
        <v>0</v>
      </c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0</v>
      </c>
      <c r="L17" s="204">
        <v>0</v>
      </c>
      <c r="M17" s="204">
        <v>0</v>
      </c>
      <c r="N17" s="204">
        <v>0</v>
      </c>
      <c r="O17" s="204">
        <v>0</v>
      </c>
      <c r="P17" s="204">
        <v>0</v>
      </c>
      <c r="Q17" s="204">
        <v>0</v>
      </c>
      <c r="R17" s="204">
        <v>0</v>
      </c>
      <c r="S17" s="239">
        <v>0</v>
      </c>
      <c r="T17" s="319" t="e">
        <v>#DIV/0!</v>
      </c>
      <c r="U17" s="239">
        <v>0</v>
      </c>
      <c r="V17" s="239">
        <v>0</v>
      </c>
      <c r="W17" s="239">
        <v>0</v>
      </c>
      <c r="X17" s="239">
        <v>0</v>
      </c>
      <c r="Y17" s="239">
        <v>0</v>
      </c>
      <c r="Z17" s="239">
        <v>0</v>
      </c>
    </row>
    <row r="18" spans="1:26" x14ac:dyDescent="0.3">
      <c r="A18" s="318" t="s">
        <v>433</v>
      </c>
      <c r="B18" s="204">
        <v>0</v>
      </c>
      <c r="C18" s="204">
        <v>0</v>
      </c>
      <c r="D18" s="204">
        <v>0</v>
      </c>
      <c r="E18" s="204">
        <v>0</v>
      </c>
      <c r="F18" s="204">
        <v>0</v>
      </c>
      <c r="G18" s="204">
        <v>0</v>
      </c>
      <c r="H18" s="204">
        <v>0</v>
      </c>
      <c r="I18" s="204">
        <v>0</v>
      </c>
      <c r="J18" s="204">
        <v>0</v>
      </c>
      <c r="K18" s="204">
        <v>0</v>
      </c>
      <c r="L18" s="204">
        <v>0</v>
      </c>
      <c r="M18" s="204">
        <v>0</v>
      </c>
      <c r="N18" s="204">
        <v>0</v>
      </c>
      <c r="O18" s="204">
        <v>0</v>
      </c>
      <c r="P18" s="204">
        <v>0</v>
      </c>
      <c r="Q18" s="204">
        <v>0</v>
      </c>
      <c r="R18" s="204">
        <v>0</v>
      </c>
      <c r="S18" s="239">
        <v>0</v>
      </c>
      <c r="T18" s="319" t="e">
        <v>#DIV/0!</v>
      </c>
      <c r="U18" s="239">
        <v>0</v>
      </c>
      <c r="V18" s="239">
        <v>0</v>
      </c>
      <c r="W18" s="239">
        <v>0</v>
      </c>
      <c r="X18" s="239">
        <v>0</v>
      </c>
      <c r="Y18" s="239">
        <v>0</v>
      </c>
      <c r="Z18" s="239">
        <v>0</v>
      </c>
    </row>
    <row r="19" spans="1:26" x14ac:dyDescent="0.3">
      <c r="A19" s="318" t="s">
        <v>434</v>
      </c>
      <c r="B19" s="204">
        <v>0</v>
      </c>
      <c r="C19" s="204">
        <v>0</v>
      </c>
      <c r="D19" s="204">
        <v>0</v>
      </c>
      <c r="E19" s="204">
        <v>0</v>
      </c>
      <c r="F19" s="204">
        <v>0</v>
      </c>
      <c r="G19" s="204">
        <v>0</v>
      </c>
      <c r="H19" s="204">
        <v>0</v>
      </c>
      <c r="I19" s="204">
        <v>0</v>
      </c>
      <c r="J19" s="204">
        <v>0</v>
      </c>
      <c r="K19" s="204">
        <v>0</v>
      </c>
      <c r="L19" s="204">
        <v>0</v>
      </c>
      <c r="M19" s="204">
        <v>0</v>
      </c>
      <c r="N19" s="204">
        <v>0</v>
      </c>
      <c r="O19" s="204">
        <v>0</v>
      </c>
      <c r="P19" s="204">
        <v>0</v>
      </c>
      <c r="Q19" s="204">
        <v>0</v>
      </c>
      <c r="R19" s="204">
        <v>0</v>
      </c>
      <c r="S19" s="239">
        <v>0</v>
      </c>
      <c r="T19" s="319" t="e">
        <v>#DIV/0!</v>
      </c>
      <c r="U19" s="239">
        <v>0</v>
      </c>
      <c r="V19" s="239">
        <v>0</v>
      </c>
      <c r="W19" s="239">
        <v>0</v>
      </c>
      <c r="X19" s="239">
        <v>0</v>
      </c>
      <c r="Y19" s="239">
        <v>0</v>
      </c>
      <c r="Z19" s="239">
        <v>0</v>
      </c>
    </row>
    <row r="20" spans="1:26" x14ac:dyDescent="0.3">
      <c r="A20" s="318" t="s">
        <v>435</v>
      </c>
      <c r="B20" s="204">
        <v>0</v>
      </c>
      <c r="C20" s="204">
        <v>0</v>
      </c>
      <c r="D20" s="204">
        <v>0</v>
      </c>
      <c r="E20" s="204">
        <v>0</v>
      </c>
      <c r="F20" s="204">
        <v>0</v>
      </c>
      <c r="G20" s="204">
        <v>0</v>
      </c>
      <c r="H20" s="204">
        <v>0</v>
      </c>
      <c r="I20" s="204">
        <v>0</v>
      </c>
      <c r="J20" s="204">
        <v>0</v>
      </c>
      <c r="K20" s="204">
        <v>0</v>
      </c>
      <c r="L20" s="204">
        <v>0</v>
      </c>
      <c r="M20" s="204">
        <v>0</v>
      </c>
      <c r="N20" s="204">
        <v>0</v>
      </c>
      <c r="O20" s="204">
        <v>0</v>
      </c>
      <c r="P20" s="204">
        <v>0</v>
      </c>
      <c r="Q20" s="204">
        <v>0</v>
      </c>
      <c r="R20" s="204">
        <v>0</v>
      </c>
      <c r="S20" s="239">
        <v>0</v>
      </c>
      <c r="T20" s="319" t="e">
        <v>#DIV/0!</v>
      </c>
      <c r="U20" s="239">
        <v>0</v>
      </c>
      <c r="V20" s="239">
        <v>0</v>
      </c>
      <c r="W20" s="239">
        <v>0</v>
      </c>
      <c r="X20" s="239">
        <v>0</v>
      </c>
      <c r="Y20" s="239">
        <v>0</v>
      </c>
      <c r="Z20" s="239">
        <v>0</v>
      </c>
    </row>
    <row r="21" spans="1:26" x14ac:dyDescent="0.3">
      <c r="A21" s="318" t="s">
        <v>436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0</v>
      </c>
      <c r="L21" s="204">
        <v>0</v>
      </c>
      <c r="M21" s="204">
        <v>0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39">
        <v>0</v>
      </c>
      <c r="T21" s="319" t="e">
        <v>#DIV/0!</v>
      </c>
      <c r="U21" s="239">
        <v>0</v>
      </c>
      <c r="V21" s="239">
        <v>0</v>
      </c>
      <c r="W21" s="239">
        <v>0</v>
      </c>
      <c r="X21" s="239">
        <v>0</v>
      </c>
      <c r="Y21" s="239">
        <v>0</v>
      </c>
      <c r="Z21" s="239">
        <v>0</v>
      </c>
    </row>
    <row r="22" spans="1:26" x14ac:dyDescent="0.3">
      <c r="A22" s="318" t="s">
        <v>437</v>
      </c>
      <c r="B22" s="204">
        <v>0</v>
      </c>
      <c r="C22" s="204">
        <v>0</v>
      </c>
      <c r="D22" s="204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4">
        <v>0</v>
      </c>
      <c r="L22" s="204">
        <v>0</v>
      </c>
      <c r="M22" s="204">
        <v>0</v>
      </c>
      <c r="N22" s="204">
        <v>0</v>
      </c>
      <c r="O22" s="204">
        <v>0</v>
      </c>
      <c r="P22" s="204">
        <v>0</v>
      </c>
      <c r="Q22" s="204">
        <v>0</v>
      </c>
      <c r="R22" s="204">
        <v>0</v>
      </c>
      <c r="S22" s="239">
        <v>0</v>
      </c>
      <c r="T22" s="319" t="e">
        <v>#DIV/0!</v>
      </c>
      <c r="U22" s="239">
        <v>0</v>
      </c>
      <c r="V22" s="239">
        <v>0</v>
      </c>
      <c r="W22" s="239">
        <v>0</v>
      </c>
      <c r="X22" s="239">
        <v>0</v>
      </c>
      <c r="Y22" s="239">
        <v>0</v>
      </c>
      <c r="Z22" s="239">
        <v>0</v>
      </c>
    </row>
    <row r="23" spans="1:26" x14ac:dyDescent="0.3">
      <c r="A23" s="318" t="s">
        <v>438</v>
      </c>
      <c r="B23" s="204">
        <v>0</v>
      </c>
      <c r="C23" s="204">
        <v>0</v>
      </c>
      <c r="D23" s="204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4">
        <v>0</v>
      </c>
      <c r="L23" s="204">
        <v>0</v>
      </c>
      <c r="M23" s="204">
        <v>0</v>
      </c>
      <c r="N23" s="204">
        <v>0</v>
      </c>
      <c r="O23" s="204">
        <v>0</v>
      </c>
      <c r="P23" s="204">
        <v>0</v>
      </c>
      <c r="Q23" s="204">
        <v>0</v>
      </c>
      <c r="R23" s="204">
        <v>0</v>
      </c>
      <c r="S23" s="239">
        <v>0</v>
      </c>
      <c r="T23" s="319" t="e">
        <v>#DIV/0!</v>
      </c>
      <c r="U23" s="239">
        <v>0</v>
      </c>
      <c r="V23" s="239">
        <v>0</v>
      </c>
      <c r="W23" s="239">
        <v>0</v>
      </c>
      <c r="X23" s="239">
        <v>0</v>
      </c>
      <c r="Y23" s="239">
        <v>0</v>
      </c>
      <c r="Z23" s="239">
        <v>0</v>
      </c>
    </row>
    <row r="24" spans="1:26" x14ac:dyDescent="0.3">
      <c r="A24" s="318" t="s">
        <v>439</v>
      </c>
      <c r="B24" s="204">
        <v>0</v>
      </c>
      <c r="C24" s="204">
        <v>0</v>
      </c>
      <c r="D24" s="204">
        <v>0</v>
      </c>
      <c r="E24" s="204">
        <v>0</v>
      </c>
      <c r="F24" s="204">
        <v>0</v>
      </c>
      <c r="G24" s="204">
        <v>0</v>
      </c>
      <c r="H24" s="204">
        <v>0</v>
      </c>
      <c r="I24" s="204">
        <v>0</v>
      </c>
      <c r="J24" s="204">
        <v>0</v>
      </c>
      <c r="K24" s="204">
        <v>0</v>
      </c>
      <c r="L24" s="204">
        <v>0</v>
      </c>
      <c r="M24" s="204">
        <v>0</v>
      </c>
      <c r="N24" s="204">
        <v>0</v>
      </c>
      <c r="O24" s="204">
        <v>0</v>
      </c>
      <c r="P24" s="204">
        <v>0</v>
      </c>
      <c r="Q24" s="204">
        <v>0</v>
      </c>
      <c r="R24" s="204">
        <v>0</v>
      </c>
      <c r="S24" s="239">
        <v>0</v>
      </c>
      <c r="T24" s="319" t="e">
        <v>#DIV/0!</v>
      </c>
      <c r="U24" s="239">
        <v>0</v>
      </c>
      <c r="V24" s="239">
        <v>0</v>
      </c>
      <c r="W24" s="239">
        <v>0</v>
      </c>
      <c r="X24" s="239">
        <v>0</v>
      </c>
      <c r="Y24" s="239">
        <v>0</v>
      </c>
      <c r="Z24" s="239">
        <v>0</v>
      </c>
    </row>
    <row r="25" spans="1:26" x14ac:dyDescent="0.3">
      <c r="A25" s="318" t="s">
        <v>440</v>
      </c>
      <c r="B25" s="204">
        <v>0</v>
      </c>
      <c r="C25" s="204">
        <v>0</v>
      </c>
      <c r="D25" s="204">
        <v>0</v>
      </c>
      <c r="E25" s="204">
        <v>0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0</v>
      </c>
      <c r="L25" s="204">
        <v>0</v>
      </c>
      <c r="M25" s="204">
        <v>0</v>
      </c>
      <c r="N25" s="204">
        <v>0</v>
      </c>
      <c r="O25" s="204">
        <v>0</v>
      </c>
      <c r="P25" s="204">
        <v>0</v>
      </c>
      <c r="Q25" s="204">
        <v>0</v>
      </c>
      <c r="R25" s="204">
        <v>0</v>
      </c>
      <c r="S25" s="239">
        <v>0</v>
      </c>
      <c r="T25" s="319" t="e">
        <v>#DIV/0!</v>
      </c>
      <c r="U25" s="239">
        <v>0</v>
      </c>
      <c r="V25" s="239">
        <v>0</v>
      </c>
      <c r="W25" s="239">
        <v>0</v>
      </c>
      <c r="X25" s="239">
        <v>0</v>
      </c>
      <c r="Y25" s="239">
        <v>0</v>
      </c>
      <c r="Z25" s="239">
        <v>0</v>
      </c>
    </row>
    <row r="26" spans="1:26" x14ac:dyDescent="0.3">
      <c r="A26" s="318" t="s">
        <v>441</v>
      </c>
      <c r="B26" s="204">
        <v>0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04">
        <v>0</v>
      </c>
      <c r="I26" s="204">
        <v>0</v>
      </c>
      <c r="J26" s="204">
        <v>0</v>
      </c>
      <c r="K26" s="204">
        <v>0</v>
      </c>
      <c r="L26" s="204">
        <v>0</v>
      </c>
      <c r="M26" s="204">
        <v>0</v>
      </c>
      <c r="N26" s="204">
        <v>0</v>
      </c>
      <c r="O26" s="204">
        <v>0</v>
      </c>
      <c r="P26" s="204">
        <v>0</v>
      </c>
      <c r="Q26" s="204">
        <v>0</v>
      </c>
      <c r="R26" s="204">
        <v>0</v>
      </c>
      <c r="S26" s="239">
        <v>0</v>
      </c>
      <c r="T26" s="319" t="e">
        <v>#DIV/0!</v>
      </c>
      <c r="U26" s="239">
        <v>0</v>
      </c>
      <c r="V26" s="239">
        <v>0</v>
      </c>
      <c r="W26" s="239">
        <v>0</v>
      </c>
      <c r="X26" s="239">
        <v>0</v>
      </c>
      <c r="Y26" s="239">
        <v>0</v>
      </c>
      <c r="Z26" s="239">
        <v>0</v>
      </c>
    </row>
    <row r="27" spans="1:26" s="321" customFormat="1" x14ac:dyDescent="0.3">
      <c r="A27" s="314" t="s">
        <v>442</v>
      </c>
      <c r="B27" s="315">
        <v>0</v>
      </c>
      <c r="C27" s="315">
        <v>0</v>
      </c>
      <c r="D27" s="315">
        <v>0</v>
      </c>
      <c r="E27" s="315">
        <v>0</v>
      </c>
      <c r="F27" s="315">
        <v>0</v>
      </c>
      <c r="G27" s="315">
        <v>0</v>
      </c>
      <c r="H27" s="315">
        <v>0</v>
      </c>
      <c r="I27" s="315">
        <v>0</v>
      </c>
      <c r="J27" s="315">
        <v>0</v>
      </c>
      <c r="K27" s="315">
        <v>0</v>
      </c>
      <c r="L27" s="315">
        <v>0</v>
      </c>
      <c r="M27" s="315">
        <v>0</v>
      </c>
      <c r="N27" s="315">
        <v>0</v>
      </c>
      <c r="O27" s="315">
        <v>0</v>
      </c>
      <c r="P27" s="315">
        <v>0</v>
      </c>
      <c r="Q27" s="315">
        <v>0</v>
      </c>
      <c r="R27" s="315">
        <v>0</v>
      </c>
      <c r="S27" s="316">
        <v>0</v>
      </c>
      <c r="T27" s="317" t="e">
        <v>#DIV/0!</v>
      </c>
      <c r="U27" s="316">
        <v>0</v>
      </c>
      <c r="V27" s="316">
        <v>0</v>
      </c>
      <c r="W27" s="316">
        <v>0</v>
      </c>
      <c r="X27" s="316">
        <v>0</v>
      </c>
      <c r="Y27" s="316">
        <v>0</v>
      </c>
      <c r="Z27" s="316">
        <v>0</v>
      </c>
    </row>
    <row r="28" spans="1:26" x14ac:dyDescent="0.3">
      <c r="A28" s="318" t="s">
        <v>443</v>
      </c>
      <c r="B28" s="204">
        <v>0</v>
      </c>
      <c r="C28" s="204">
        <v>0</v>
      </c>
      <c r="D28" s="204">
        <v>0</v>
      </c>
      <c r="E28" s="204">
        <v>0</v>
      </c>
      <c r="F28" s="204">
        <v>0</v>
      </c>
      <c r="G28" s="204">
        <v>0</v>
      </c>
      <c r="H28" s="204">
        <v>0</v>
      </c>
      <c r="I28" s="204">
        <v>0</v>
      </c>
      <c r="J28" s="204">
        <v>0</v>
      </c>
      <c r="K28" s="204">
        <v>0</v>
      </c>
      <c r="L28" s="204">
        <v>0</v>
      </c>
      <c r="M28" s="204">
        <v>0</v>
      </c>
      <c r="N28" s="204">
        <v>0</v>
      </c>
      <c r="O28" s="204">
        <v>0</v>
      </c>
      <c r="P28" s="204">
        <v>0</v>
      </c>
      <c r="Q28" s="204">
        <v>0</v>
      </c>
      <c r="R28" s="204">
        <v>0</v>
      </c>
      <c r="S28" s="239">
        <v>0</v>
      </c>
      <c r="T28" s="319" t="e">
        <v>#DIV/0!</v>
      </c>
      <c r="U28" s="239">
        <v>0</v>
      </c>
      <c r="V28" s="239">
        <v>0</v>
      </c>
      <c r="W28" s="239">
        <v>0</v>
      </c>
      <c r="X28" s="239">
        <v>0</v>
      </c>
      <c r="Y28" s="239">
        <v>0</v>
      </c>
      <c r="Z28" s="239">
        <v>0</v>
      </c>
    </row>
    <row r="29" spans="1:26" x14ac:dyDescent="0.3">
      <c r="A29" s="318" t="s">
        <v>444</v>
      </c>
      <c r="B29" s="204">
        <v>0</v>
      </c>
      <c r="C29" s="204">
        <v>0</v>
      </c>
      <c r="D29" s="204">
        <v>0</v>
      </c>
      <c r="E29" s="204">
        <v>0</v>
      </c>
      <c r="F29" s="204">
        <v>0</v>
      </c>
      <c r="G29" s="204">
        <v>0</v>
      </c>
      <c r="H29" s="204">
        <v>0</v>
      </c>
      <c r="I29" s="204">
        <v>0</v>
      </c>
      <c r="J29" s="204">
        <v>0</v>
      </c>
      <c r="K29" s="204">
        <v>0</v>
      </c>
      <c r="L29" s="204">
        <v>0</v>
      </c>
      <c r="M29" s="204">
        <v>0</v>
      </c>
      <c r="N29" s="204">
        <v>0</v>
      </c>
      <c r="O29" s="204">
        <v>0</v>
      </c>
      <c r="P29" s="204">
        <v>0</v>
      </c>
      <c r="Q29" s="204">
        <v>0</v>
      </c>
      <c r="R29" s="204">
        <v>0</v>
      </c>
      <c r="S29" s="239">
        <v>0</v>
      </c>
      <c r="T29" s="319" t="e">
        <v>#DIV/0!</v>
      </c>
      <c r="U29" s="239">
        <v>0</v>
      </c>
      <c r="V29" s="239">
        <v>0</v>
      </c>
      <c r="W29" s="239">
        <v>0</v>
      </c>
      <c r="X29" s="239">
        <v>0</v>
      </c>
      <c r="Y29" s="239">
        <v>0</v>
      </c>
      <c r="Z29" s="239">
        <v>0</v>
      </c>
    </row>
    <row r="30" spans="1:26" x14ac:dyDescent="0.3">
      <c r="A30" s="318" t="s">
        <v>445</v>
      </c>
      <c r="B30" s="204">
        <v>0</v>
      </c>
      <c r="C30" s="204">
        <v>0</v>
      </c>
      <c r="D30" s="204">
        <v>0</v>
      </c>
      <c r="E30" s="204">
        <v>0</v>
      </c>
      <c r="F30" s="204">
        <v>0</v>
      </c>
      <c r="G30" s="204">
        <v>0</v>
      </c>
      <c r="H30" s="204">
        <v>0</v>
      </c>
      <c r="I30" s="204">
        <v>0</v>
      </c>
      <c r="J30" s="204">
        <v>0</v>
      </c>
      <c r="K30" s="204">
        <v>0</v>
      </c>
      <c r="L30" s="204">
        <v>0</v>
      </c>
      <c r="M30" s="204">
        <v>0</v>
      </c>
      <c r="N30" s="204">
        <v>0</v>
      </c>
      <c r="O30" s="204">
        <v>0</v>
      </c>
      <c r="P30" s="204">
        <v>0</v>
      </c>
      <c r="Q30" s="204">
        <v>0</v>
      </c>
      <c r="R30" s="204">
        <v>0</v>
      </c>
      <c r="S30" s="239">
        <v>0</v>
      </c>
      <c r="T30" s="319" t="e">
        <v>#DIV/0!</v>
      </c>
      <c r="U30" s="239">
        <v>0</v>
      </c>
      <c r="V30" s="239">
        <v>0</v>
      </c>
      <c r="W30" s="239">
        <v>0</v>
      </c>
      <c r="X30" s="239">
        <v>0</v>
      </c>
      <c r="Y30" s="239">
        <v>0</v>
      </c>
      <c r="Z30" s="239">
        <v>0</v>
      </c>
    </row>
    <row r="31" spans="1:26" x14ac:dyDescent="0.3">
      <c r="A31" s="318" t="s">
        <v>446</v>
      </c>
      <c r="B31" s="204">
        <v>0</v>
      </c>
      <c r="C31" s="204">
        <v>0</v>
      </c>
      <c r="D31" s="204">
        <v>0</v>
      </c>
      <c r="E31" s="204">
        <v>0</v>
      </c>
      <c r="F31" s="204">
        <v>0</v>
      </c>
      <c r="G31" s="204">
        <v>0</v>
      </c>
      <c r="H31" s="204">
        <v>0</v>
      </c>
      <c r="I31" s="204">
        <v>0</v>
      </c>
      <c r="J31" s="204">
        <v>0</v>
      </c>
      <c r="K31" s="204">
        <v>0</v>
      </c>
      <c r="L31" s="204">
        <v>0</v>
      </c>
      <c r="M31" s="204">
        <v>0</v>
      </c>
      <c r="N31" s="204">
        <v>0</v>
      </c>
      <c r="O31" s="204">
        <v>0</v>
      </c>
      <c r="P31" s="204">
        <v>0</v>
      </c>
      <c r="Q31" s="204">
        <v>0</v>
      </c>
      <c r="R31" s="204">
        <v>0</v>
      </c>
      <c r="S31" s="239">
        <v>0</v>
      </c>
      <c r="T31" s="319" t="e">
        <v>#DIV/0!</v>
      </c>
      <c r="U31" s="239">
        <v>0</v>
      </c>
      <c r="V31" s="239">
        <v>0</v>
      </c>
      <c r="W31" s="239">
        <v>0</v>
      </c>
      <c r="X31" s="239">
        <v>0</v>
      </c>
      <c r="Y31" s="239">
        <v>0</v>
      </c>
      <c r="Z31" s="239">
        <v>0</v>
      </c>
    </row>
    <row r="32" spans="1:26" x14ac:dyDescent="0.3">
      <c r="A32" s="318" t="s">
        <v>447</v>
      </c>
      <c r="B32" s="204">
        <v>0</v>
      </c>
      <c r="C32" s="204">
        <v>0</v>
      </c>
      <c r="D32" s="204">
        <v>0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0</v>
      </c>
      <c r="L32" s="204">
        <v>0</v>
      </c>
      <c r="M32" s="204">
        <v>0</v>
      </c>
      <c r="N32" s="204">
        <v>0</v>
      </c>
      <c r="O32" s="204">
        <v>0</v>
      </c>
      <c r="P32" s="204">
        <v>0</v>
      </c>
      <c r="Q32" s="204">
        <v>0</v>
      </c>
      <c r="R32" s="204">
        <v>0</v>
      </c>
      <c r="S32" s="239">
        <v>0</v>
      </c>
      <c r="T32" s="319" t="e">
        <v>#DIV/0!</v>
      </c>
      <c r="U32" s="239">
        <v>0</v>
      </c>
      <c r="V32" s="239">
        <v>0</v>
      </c>
      <c r="W32" s="239">
        <v>0</v>
      </c>
      <c r="X32" s="239">
        <v>0</v>
      </c>
      <c r="Y32" s="239">
        <v>0</v>
      </c>
      <c r="Z32" s="239">
        <v>0</v>
      </c>
    </row>
    <row r="33" spans="1:26" x14ac:dyDescent="0.3">
      <c r="A33" s="318" t="s">
        <v>448</v>
      </c>
      <c r="B33" s="204">
        <v>0</v>
      </c>
      <c r="C33" s="204">
        <v>0</v>
      </c>
      <c r="D33" s="204">
        <v>0</v>
      </c>
      <c r="E33" s="204">
        <v>0</v>
      </c>
      <c r="F33" s="204">
        <v>0</v>
      </c>
      <c r="G33" s="204">
        <v>0</v>
      </c>
      <c r="H33" s="204">
        <v>0</v>
      </c>
      <c r="I33" s="204">
        <v>0</v>
      </c>
      <c r="J33" s="204">
        <v>0</v>
      </c>
      <c r="K33" s="204">
        <v>0</v>
      </c>
      <c r="L33" s="204">
        <v>0</v>
      </c>
      <c r="M33" s="204">
        <v>0</v>
      </c>
      <c r="N33" s="204">
        <v>0</v>
      </c>
      <c r="O33" s="204">
        <v>0</v>
      </c>
      <c r="P33" s="204">
        <v>0</v>
      </c>
      <c r="Q33" s="204">
        <v>0</v>
      </c>
      <c r="R33" s="204">
        <v>0</v>
      </c>
      <c r="S33" s="239">
        <v>0</v>
      </c>
      <c r="T33" s="319" t="e">
        <v>#DIV/0!</v>
      </c>
      <c r="U33" s="239">
        <v>0</v>
      </c>
      <c r="V33" s="239">
        <v>0</v>
      </c>
      <c r="W33" s="239">
        <v>0</v>
      </c>
      <c r="X33" s="239">
        <v>0</v>
      </c>
      <c r="Y33" s="239">
        <v>0</v>
      </c>
      <c r="Z33" s="239">
        <v>0</v>
      </c>
    </row>
    <row r="34" spans="1:26" x14ac:dyDescent="0.3">
      <c r="A34" s="318" t="s">
        <v>449</v>
      </c>
      <c r="B34" s="204">
        <v>0</v>
      </c>
      <c r="C34" s="204">
        <v>0</v>
      </c>
      <c r="D34" s="204">
        <v>0</v>
      </c>
      <c r="E34" s="204">
        <v>0</v>
      </c>
      <c r="F34" s="204">
        <v>0</v>
      </c>
      <c r="G34" s="204">
        <v>0</v>
      </c>
      <c r="H34" s="204">
        <v>0</v>
      </c>
      <c r="I34" s="204">
        <v>0</v>
      </c>
      <c r="J34" s="204">
        <v>0</v>
      </c>
      <c r="K34" s="204">
        <v>0</v>
      </c>
      <c r="L34" s="204">
        <v>0</v>
      </c>
      <c r="M34" s="204">
        <v>0</v>
      </c>
      <c r="N34" s="204">
        <v>0</v>
      </c>
      <c r="O34" s="204">
        <v>0</v>
      </c>
      <c r="P34" s="204">
        <v>0</v>
      </c>
      <c r="Q34" s="204">
        <v>0</v>
      </c>
      <c r="R34" s="204">
        <v>0</v>
      </c>
      <c r="S34" s="239">
        <v>0</v>
      </c>
      <c r="T34" s="319" t="e">
        <v>#DIV/0!</v>
      </c>
      <c r="U34" s="239">
        <v>0</v>
      </c>
      <c r="V34" s="239">
        <v>0</v>
      </c>
      <c r="W34" s="239">
        <v>0</v>
      </c>
      <c r="X34" s="239">
        <v>0</v>
      </c>
      <c r="Y34" s="239">
        <v>0</v>
      </c>
      <c r="Z34" s="239">
        <v>0</v>
      </c>
    </row>
    <row r="35" spans="1:26" x14ac:dyDescent="0.3">
      <c r="A35" s="318" t="s">
        <v>450</v>
      </c>
      <c r="B35" s="204">
        <v>0</v>
      </c>
      <c r="C35" s="204">
        <v>0</v>
      </c>
      <c r="D35" s="204">
        <v>0</v>
      </c>
      <c r="E35" s="204">
        <v>0</v>
      </c>
      <c r="F35" s="204">
        <v>0</v>
      </c>
      <c r="G35" s="204">
        <v>0</v>
      </c>
      <c r="H35" s="204">
        <v>0</v>
      </c>
      <c r="I35" s="204">
        <v>0</v>
      </c>
      <c r="J35" s="204">
        <v>0</v>
      </c>
      <c r="K35" s="204">
        <v>0</v>
      </c>
      <c r="L35" s="204">
        <v>0</v>
      </c>
      <c r="M35" s="204">
        <v>0</v>
      </c>
      <c r="N35" s="204">
        <v>0</v>
      </c>
      <c r="O35" s="204">
        <v>0</v>
      </c>
      <c r="P35" s="204">
        <v>0</v>
      </c>
      <c r="Q35" s="204">
        <v>0</v>
      </c>
      <c r="R35" s="204">
        <v>0</v>
      </c>
      <c r="S35" s="239">
        <v>0</v>
      </c>
      <c r="T35" s="319" t="e">
        <v>#DIV/0!</v>
      </c>
      <c r="U35" s="239">
        <v>0</v>
      </c>
      <c r="V35" s="239">
        <v>0</v>
      </c>
      <c r="W35" s="239">
        <v>0</v>
      </c>
      <c r="X35" s="239">
        <v>0</v>
      </c>
      <c r="Y35" s="239">
        <v>0</v>
      </c>
      <c r="Z35" s="239">
        <v>0</v>
      </c>
    </row>
    <row r="36" spans="1:26" x14ac:dyDescent="0.3">
      <c r="A36" s="318" t="s">
        <v>451</v>
      </c>
      <c r="B36" s="204">
        <v>0</v>
      </c>
      <c r="C36" s="204">
        <v>0</v>
      </c>
      <c r="D36" s="204">
        <v>0</v>
      </c>
      <c r="E36" s="204">
        <v>0</v>
      </c>
      <c r="F36" s="204">
        <v>0</v>
      </c>
      <c r="G36" s="204">
        <v>0</v>
      </c>
      <c r="H36" s="204">
        <v>0</v>
      </c>
      <c r="I36" s="204">
        <v>0</v>
      </c>
      <c r="J36" s="204">
        <v>0</v>
      </c>
      <c r="K36" s="204">
        <v>0</v>
      </c>
      <c r="L36" s="204">
        <v>0</v>
      </c>
      <c r="M36" s="204">
        <v>0</v>
      </c>
      <c r="N36" s="204">
        <v>0</v>
      </c>
      <c r="O36" s="204">
        <v>0</v>
      </c>
      <c r="P36" s="204">
        <v>0</v>
      </c>
      <c r="Q36" s="204">
        <v>0</v>
      </c>
      <c r="R36" s="204">
        <v>0</v>
      </c>
      <c r="S36" s="239">
        <v>0</v>
      </c>
      <c r="T36" s="319" t="e">
        <v>#DIV/0!</v>
      </c>
      <c r="U36" s="239">
        <v>0</v>
      </c>
      <c r="V36" s="239">
        <v>0</v>
      </c>
      <c r="W36" s="239">
        <v>0</v>
      </c>
      <c r="X36" s="239">
        <v>0</v>
      </c>
      <c r="Y36" s="239">
        <v>0</v>
      </c>
      <c r="Z36" s="239">
        <v>0</v>
      </c>
    </row>
    <row r="37" spans="1:26" s="321" customFormat="1" x14ac:dyDescent="0.3">
      <c r="A37" s="314" t="s">
        <v>452</v>
      </c>
      <c r="B37" s="320">
        <v>0</v>
      </c>
      <c r="C37" s="320">
        <v>0</v>
      </c>
      <c r="D37" s="320">
        <v>0</v>
      </c>
      <c r="E37" s="320">
        <v>0</v>
      </c>
      <c r="F37" s="320">
        <v>0</v>
      </c>
      <c r="G37" s="320">
        <v>0</v>
      </c>
      <c r="H37" s="320">
        <v>0</v>
      </c>
      <c r="I37" s="320">
        <v>0</v>
      </c>
      <c r="J37" s="320">
        <v>0</v>
      </c>
      <c r="K37" s="320">
        <v>0</v>
      </c>
      <c r="L37" s="320">
        <v>0</v>
      </c>
      <c r="M37" s="320">
        <v>0</v>
      </c>
      <c r="N37" s="320">
        <v>0</v>
      </c>
      <c r="O37" s="320">
        <v>0</v>
      </c>
      <c r="P37" s="320">
        <v>0</v>
      </c>
      <c r="Q37" s="320">
        <v>0</v>
      </c>
      <c r="R37" s="320">
        <v>0</v>
      </c>
      <c r="S37" s="316">
        <v>0</v>
      </c>
      <c r="T37" s="317" t="e">
        <v>#DIV/0!</v>
      </c>
      <c r="U37" s="316">
        <v>0</v>
      </c>
      <c r="V37" s="316">
        <v>0</v>
      </c>
      <c r="W37" s="316">
        <v>0</v>
      </c>
      <c r="X37" s="316">
        <v>0</v>
      </c>
      <c r="Y37" s="316">
        <v>0</v>
      </c>
      <c r="Z37" s="316">
        <v>0</v>
      </c>
    </row>
    <row r="38" spans="1:26" s="321" customFormat="1" x14ac:dyDescent="0.3">
      <c r="A38" s="314" t="s">
        <v>453</v>
      </c>
      <c r="B38" s="320">
        <v>0</v>
      </c>
      <c r="C38" s="320">
        <v>0</v>
      </c>
      <c r="D38" s="320">
        <v>0</v>
      </c>
      <c r="E38" s="320">
        <v>0</v>
      </c>
      <c r="F38" s="320">
        <v>0</v>
      </c>
      <c r="G38" s="320">
        <v>0</v>
      </c>
      <c r="H38" s="320">
        <v>0</v>
      </c>
      <c r="I38" s="320">
        <v>0</v>
      </c>
      <c r="J38" s="320">
        <v>0</v>
      </c>
      <c r="K38" s="320">
        <v>0</v>
      </c>
      <c r="L38" s="320">
        <v>0</v>
      </c>
      <c r="M38" s="320">
        <v>0</v>
      </c>
      <c r="N38" s="320">
        <v>0</v>
      </c>
      <c r="O38" s="320">
        <v>0</v>
      </c>
      <c r="P38" s="320">
        <v>0</v>
      </c>
      <c r="Q38" s="320">
        <v>0</v>
      </c>
      <c r="R38" s="320">
        <v>0</v>
      </c>
      <c r="S38" s="316">
        <v>0</v>
      </c>
      <c r="T38" s="317" t="e">
        <v>#DIV/0!</v>
      </c>
      <c r="U38" s="316">
        <v>0</v>
      </c>
      <c r="V38" s="316">
        <v>0</v>
      </c>
      <c r="W38" s="316">
        <v>0</v>
      </c>
      <c r="X38" s="316">
        <v>0</v>
      </c>
      <c r="Y38" s="316">
        <v>0</v>
      </c>
      <c r="Z38" s="316">
        <v>0</v>
      </c>
    </row>
    <row r="39" spans="1:26" s="321" customFormat="1" x14ac:dyDescent="0.3">
      <c r="A39" s="308" t="s">
        <v>454</v>
      </c>
      <c r="B39" s="309">
        <v>0</v>
      </c>
      <c r="C39" s="309">
        <v>0</v>
      </c>
      <c r="D39" s="309">
        <v>0</v>
      </c>
      <c r="E39" s="309">
        <v>0</v>
      </c>
      <c r="F39" s="309">
        <v>0</v>
      </c>
      <c r="G39" s="309">
        <v>0</v>
      </c>
      <c r="H39" s="309">
        <v>0</v>
      </c>
      <c r="I39" s="309">
        <v>0</v>
      </c>
      <c r="J39" s="309">
        <v>0</v>
      </c>
      <c r="K39" s="309">
        <v>0</v>
      </c>
      <c r="L39" s="309">
        <v>0</v>
      </c>
      <c r="M39" s="309">
        <v>0</v>
      </c>
      <c r="N39" s="309">
        <v>0</v>
      </c>
      <c r="O39" s="309">
        <v>0</v>
      </c>
      <c r="P39" s="309">
        <v>0</v>
      </c>
      <c r="Q39" s="309">
        <v>0</v>
      </c>
      <c r="R39" s="309">
        <v>0</v>
      </c>
      <c r="S39" s="310">
        <v>0</v>
      </c>
      <c r="T39" s="311" t="e">
        <v>#DIV/0!</v>
      </c>
      <c r="U39" s="310">
        <v>0</v>
      </c>
      <c r="V39" s="310">
        <v>0</v>
      </c>
      <c r="W39" s="310">
        <v>0</v>
      </c>
      <c r="X39" s="310">
        <v>0</v>
      </c>
      <c r="Y39" s="310">
        <v>0</v>
      </c>
      <c r="Z39" s="310">
        <v>0</v>
      </c>
    </row>
    <row r="40" spans="1:26" s="321" customFormat="1" x14ac:dyDescent="0.3">
      <c r="A40" s="314" t="s">
        <v>455</v>
      </c>
      <c r="B40" s="320">
        <v>0</v>
      </c>
      <c r="C40" s="320">
        <v>0</v>
      </c>
      <c r="D40" s="320">
        <v>0</v>
      </c>
      <c r="E40" s="320">
        <v>0</v>
      </c>
      <c r="F40" s="320">
        <v>0</v>
      </c>
      <c r="G40" s="320">
        <v>0</v>
      </c>
      <c r="H40" s="320">
        <v>0</v>
      </c>
      <c r="I40" s="320">
        <v>0</v>
      </c>
      <c r="J40" s="320">
        <v>0</v>
      </c>
      <c r="K40" s="320">
        <v>0</v>
      </c>
      <c r="L40" s="320">
        <v>0</v>
      </c>
      <c r="M40" s="320">
        <v>0</v>
      </c>
      <c r="N40" s="320">
        <v>0</v>
      </c>
      <c r="O40" s="320">
        <v>0</v>
      </c>
      <c r="P40" s="320">
        <v>0</v>
      </c>
      <c r="Q40" s="320">
        <v>0</v>
      </c>
      <c r="R40" s="320">
        <v>0</v>
      </c>
      <c r="S40" s="316">
        <v>0</v>
      </c>
      <c r="T40" s="317" t="e">
        <v>#DIV/0!</v>
      </c>
      <c r="U40" s="316">
        <v>0</v>
      </c>
      <c r="V40" s="316">
        <v>0</v>
      </c>
      <c r="W40" s="316">
        <v>0</v>
      </c>
      <c r="X40" s="316">
        <v>0</v>
      </c>
      <c r="Y40" s="316">
        <v>0</v>
      </c>
      <c r="Z40" s="316">
        <v>0</v>
      </c>
    </row>
    <row r="41" spans="1:26" s="321" customFormat="1" x14ac:dyDescent="0.3">
      <c r="A41" s="314" t="s">
        <v>456</v>
      </c>
      <c r="B41" s="320">
        <v>0</v>
      </c>
      <c r="C41" s="320">
        <v>0</v>
      </c>
      <c r="D41" s="320">
        <v>0</v>
      </c>
      <c r="E41" s="320">
        <v>0</v>
      </c>
      <c r="F41" s="320">
        <v>0</v>
      </c>
      <c r="G41" s="320">
        <v>0</v>
      </c>
      <c r="H41" s="320">
        <v>0</v>
      </c>
      <c r="I41" s="320">
        <v>0</v>
      </c>
      <c r="J41" s="320">
        <v>0</v>
      </c>
      <c r="K41" s="320">
        <v>0</v>
      </c>
      <c r="L41" s="320">
        <v>0</v>
      </c>
      <c r="M41" s="320">
        <v>0</v>
      </c>
      <c r="N41" s="320">
        <v>0</v>
      </c>
      <c r="O41" s="320">
        <v>0</v>
      </c>
      <c r="P41" s="320">
        <v>0</v>
      </c>
      <c r="Q41" s="320">
        <v>0</v>
      </c>
      <c r="R41" s="320">
        <v>0</v>
      </c>
      <c r="S41" s="316">
        <v>0</v>
      </c>
      <c r="T41" s="317" t="e">
        <v>#DIV/0!</v>
      </c>
      <c r="U41" s="316">
        <v>0</v>
      </c>
      <c r="V41" s="316">
        <v>0</v>
      </c>
      <c r="W41" s="316">
        <v>0</v>
      </c>
      <c r="X41" s="316">
        <v>0</v>
      </c>
      <c r="Y41" s="316">
        <v>0</v>
      </c>
      <c r="Z41" s="316">
        <v>0</v>
      </c>
    </row>
    <row r="42" spans="1:26" s="321" customFormat="1" x14ac:dyDescent="0.3">
      <c r="A42" s="314" t="s">
        <v>457</v>
      </c>
      <c r="B42" s="315">
        <v>0</v>
      </c>
      <c r="C42" s="315">
        <v>0</v>
      </c>
      <c r="D42" s="315">
        <v>0</v>
      </c>
      <c r="E42" s="315">
        <v>0</v>
      </c>
      <c r="F42" s="315">
        <v>0</v>
      </c>
      <c r="G42" s="315">
        <v>0</v>
      </c>
      <c r="H42" s="315">
        <v>0</v>
      </c>
      <c r="I42" s="315">
        <v>0</v>
      </c>
      <c r="J42" s="315">
        <v>0</v>
      </c>
      <c r="K42" s="315">
        <v>0</v>
      </c>
      <c r="L42" s="315">
        <v>0</v>
      </c>
      <c r="M42" s="315">
        <v>0</v>
      </c>
      <c r="N42" s="315">
        <v>0</v>
      </c>
      <c r="O42" s="315">
        <v>0</v>
      </c>
      <c r="P42" s="315">
        <v>0</v>
      </c>
      <c r="Q42" s="315">
        <v>0</v>
      </c>
      <c r="R42" s="315">
        <v>0</v>
      </c>
      <c r="S42" s="316">
        <v>0</v>
      </c>
      <c r="T42" s="317" t="e">
        <v>#DIV/0!</v>
      </c>
      <c r="U42" s="316">
        <v>0</v>
      </c>
      <c r="V42" s="316">
        <v>0</v>
      </c>
      <c r="W42" s="316">
        <v>0</v>
      </c>
      <c r="X42" s="316">
        <v>0</v>
      </c>
      <c r="Y42" s="316">
        <v>0</v>
      </c>
      <c r="Z42" s="316">
        <v>0</v>
      </c>
    </row>
    <row r="43" spans="1:26" x14ac:dyDescent="0.3">
      <c r="A43" s="318" t="s">
        <v>458</v>
      </c>
      <c r="B43" s="204">
        <v>0</v>
      </c>
      <c r="C43" s="204">
        <v>0</v>
      </c>
      <c r="D43" s="204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04">
        <v>0</v>
      </c>
      <c r="L43" s="204">
        <v>0</v>
      </c>
      <c r="M43" s="204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39">
        <v>0</v>
      </c>
      <c r="T43" s="319" t="e">
        <v>#DIV/0!</v>
      </c>
      <c r="U43" s="239">
        <v>0</v>
      </c>
      <c r="V43" s="239">
        <v>0</v>
      </c>
      <c r="W43" s="239">
        <v>0</v>
      </c>
      <c r="X43" s="239">
        <v>0</v>
      </c>
      <c r="Y43" s="239">
        <v>0</v>
      </c>
      <c r="Z43" s="239">
        <v>0</v>
      </c>
    </row>
    <row r="44" spans="1:26" x14ac:dyDescent="0.3">
      <c r="A44" s="318" t="s">
        <v>459</v>
      </c>
      <c r="B44" s="204">
        <v>0</v>
      </c>
      <c r="C44" s="204">
        <v>0</v>
      </c>
      <c r="D44" s="204">
        <v>0</v>
      </c>
      <c r="E44" s="204">
        <v>0</v>
      </c>
      <c r="F44" s="204">
        <v>0</v>
      </c>
      <c r="G44" s="204">
        <v>0</v>
      </c>
      <c r="H44" s="204">
        <v>0</v>
      </c>
      <c r="I44" s="204">
        <v>0</v>
      </c>
      <c r="J44" s="204">
        <v>0</v>
      </c>
      <c r="K44" s="204">
        <v>0</v>
      </c>
      <c r="L44" s="204">
        <v>0</v>
      </c>
      <c r="M44" s="204">
        <v>0</v>
      </c>
      <c r="N44" s="204">
        <v>0</v>
      </c>
      <c r="O44" s="204">
        <v>0</v>
      </c>
      <c r="P44" s="204">
        <v>0</v>
      </c>
      <c r="Q44" s="204">
        <v>0</v>
      </c>
      <c r="R44" s="204">
        <v>0</v>
      </c>
      <c r="S44" s="239">
        <v>0</v>
      </c>
      <c r="T44" s="319" t="e">
        <v>#DIV/0!</v>
      </c>
      <c r="U44" s="239">
        <v>0</v>
      </c>
      <c r="V44" s="239">
        <v>0</v>
      </c>
      <c r="W44" s="239">
        <v>0</v>
      </c>
      <c r="X44" s="239">
        <v>0</v>
      </c>
      <c r="Y44" s="239">
        <v>0</v>
      </c>
      <c r="Z44" s="239">
        <v>0</v>
      </c>
    </row>
    <row r="45" spans="1:26" s="321" customFormat="1" x14ac:dyDescent="0.3">
      <c r="A45" s="314" t="s">
        <v>460</v>
      </c>
      <c r="B45" s="315">
        <v>0</v>
      </c>
      <c r="C45" s="315">
        <v>0</v>
      </c>
      <c r="D45" s="315">
        <v>0</v>
      </c>
      <c r="E45" s="315">
        <v>0</v>
      </c>
      <c r="F45" s="315">
        <v>0</v>
      </c>
      <c r="G45" s="315">
        <v>0</v>
      </c>
      <c r="H45" s="315">
        <v>0</v>
      </c>
      <c r="I45" s="315">
        <v>0</v>
      </c>
      <c r="J45" s="315">
        <v>0</v>
      </c>
      <c r="K45" s="315">
        <v>0</v>
      </c>
      <c r="L45" s="315">
        <v>0</v>
      </c>
      <c r="M45" s="315">
        <v>0</v>
      </c>
      <c r="N45" s="315">
        <v>0</v>
      </c>
      <c r="O45" s="315">
        <v>0</v>
      </c>
      <c r="P45" s="315">
        <v>0</v>
      </c>
      <c r="Q45" s="315">
        <v>0</v>
      </c>
      <c r="R45" s="315">
        <v>0</v>
      </c>
      <c r="S45" s="316">
        <v>0</v>
      </c>
      <c r="T45" s="317" t="e">
        <v>#DIV/0!</v>
      </c>
      <c r="U45" s="316">
        <v>0</v>
      </c>
      <c r="V45" s="316">
        <v>0</v>
      </c>
      <c r="W45" s="316">
        <v>0</v>
      </c>
      <c r="X45" s="316">
        <v>0</v>
      </c>
      <c r="Y45" s="316">
        <v>0</v>
      </c>
      <c r="Z45" s="316">
        <v>0</v>
      </c>
    </row>
    <row r="46" spans="1:26" x14ac:dyDescent="0.3">
      <c r="A46" s="318" t="s">
        <v>461</v>
      </c>
      <c r="B46" s="204">
        <v>0</v>
      </c>
      <c r="C46" s="204">
        <v>0</v>
      </c>
      <c r="D46" s="204">
        <v>0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4">
        <v>0</v>
      </c>
      <c r="L46" s="204">
        <v>0</v>
      </c>
      <c r="M46" s="204">
        <v>0</v>
      </c>
      <c r="N46" s="204">
        <v>0</v>
      </c>
      <c r="O46" s="204">
        <v>0</v>
      </c>
      <c r="P46" s="204">
        <v>0</v>
      </c>
      <c r="Q46" s="204">
        <v>0</v>
      </c>
      <c r="R46" s="204">
        <v>0</v>
      </c>
      <c r="S46" s="239">
        <v>0</v>
      </c>
      <c r="T46" s="319" t="e">
        <v>#DIV/0!</v>
      </c>
      <c r="U46" s="239">
        <v>0</v>
      </c>
      <c r="V46" s="239">
        <v>0</v>
      </c>
      <c r="W46" s="239">
        <v>0</v>
      </c>
      <c r="X46" s="239">
        <v>0</v>
      </c>
      <c r="Y46" s="239">
        <v>0</v>
      </c>
      <c r="Z46" s="239">
        <v>0</v>
      </c>
    </row>
    <row r="47" spans="1:26" x14ac:dyDescent="0.3">
      <c r="A47" s="318" t="s">
        <v>462</v>
      </c>
      <c r="B47" s="204">
        <v>0</v>
      </c>
      <c r="C47" s="204">
        <v>0</v>
      </c>
      <c r="D47" s="204">
        <v>0</v>
      </c>
      <c r="E47" s="204">
        <v>0</v>
      </c>
      <c r="F47" s="204">
        <v>0</v>
      </c>
      <c r="G47" s="204">
        <v>0</v>
      </c>
      <c r="H47" s="204">
        <v>0</v>
      </c>
      <c r="I47" s="204">
        <v>0</v>
      </c>
      <c r="J47" s="204">
        <v>0</v>
      </c>
      <c r="K47" s="204">
        <v>0</v>
      </c>
      <c r="L47" s="204">
        <v>0</v>
      </c>
      <c r="M47" s="204">
        <v>0</v>
      </c>
      <c r="N47" s="204">
        <v>0</v>
      </c>
      <c r="O47" s="204">
        <v>0</v>
      </c>
      <c r="P47" s="204">
        <v>0</v>
      </c>
      <c r="Q47" s="204">
        <v>0</v>
      </c>
      <c r="R47" s="204">
        <v>0</v>
      </c>
      <c r="S47" s="239">
        <v>0</v>
      </c>
      <c r="T47" s="319" t="e">
        <v>#DIV/0!</v>
      </c>
      <c r="U47" s="239">
        <v>0</v>
      </c>
      <c r="V47" s="239">
        <v>0</v>
      </c>
      <c r="W47" s="239">
        <v>0</v>
      </c>
      <c r="X47" s="239">
        <v>0</v>
      </c>
      <c r="Y47" s="239">
        <v>0</v>
      </c>
      <c r="Z47" s="239">
        <v>0</v>
      </c>
    </row>
    <row r="48" spans="1:26" x14ac:dyDescent="0.3">
      <c r="A48" s="318" t="s">
        <v>463</v>
      </c>
      <c r="B48" s="204">
        <v>0</v>
      </c>
      <c r="C48" s="204">
        <v>0</v>
      </c>
      <c r="D48" s="204">
        <v>0</v>
      </c>
      <c r="E48" s="204">
        <v>0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204">
        <v>0</v>
      </c>
      <c r="L48" s="204">
        <v>0</v>
      </c>
      <c r="M48" s="204">
        <v>0</v>
      </c>
      <c r="N48" s="204">
        <v>0</v>
      </c>
      <c r="O48" s="204">
        <v>0</v>
      </c>
      <c r="P48" s="204">
        <v>0</v>
      </c>
      <c r="Q48" s="204">
        <v>0</v>
      </c>
      <c r="R48" s="204">
        <v>0</v>
      </c>
      <c r="S48" s="239">
        <v>0</v>
      </c>
      <c r="T48" s="319" t="e">
        <v>#DIV/0!</v>
      </c>
      <c r="U48" s="239">
        <v>0</v>
      </c>
      <c r="V48" s="239">
        <v>0</v>
      </c>
      <c r="W48" s="239">
        <v>0</v>
      </c>
      <c r="X48" s="239">
        <v>0</v>
      </c>
      <c r="Y48" s="239">
        <v>0</v>
      </c>
      <c r="Z48" s="239">
        <v>0</v>
      </c>
    </row>
    <row r="49" spans="1:27" x14ac:dyDescent="0.3">
      <c r="A49" s="318" t="s">
        <v>464</v>
      </c>
      <c r="B49" s="204">
        <v>0</v>
      </c>
      <c r="C49" s="204">
        <v>0</v>
      </c>
      <c r="D49" s="204">
        <v>0</v>
      </c>
      <c r="E49" s="204">
        <v>0</v>
      </c>
      <c r="F49" s="204">
        <v>0</v>
      </c>
      <c r="G49" s="204">
        <v>0</v>
      </c>
      <c r="H49" s="204">
        <v>0</v>
      </c>
      <c r="I49" s="204">
        <v>0</v>
      </c>
      <c r="J49" s="204">
        <v>0</v>
      </c>
      <c r="K49" s="204">
        <v>0</v>
      </c>
      <c r="L49" s="204">
        <v>0</v>
      </c>
      <c r="M49" s="204">
        <v>0</v>
      </c>
      <c r="N49" s="204">
        <v>0</v>
      </c>
      <c r="O49" s="204">
        <v>0</v>
      </c>
      <c r="P49" s="204">
        <v>0</v>
      </c>
      <c r="Q49" s="204">
        <v>0</v>
      </c>
      <c r="R49" s="204">
        <v>0</v>
      </c>
      <c r="S49" s="239">
        <v>0</v>
      </c>
      <c r="T49" s="319" t="e">
        <v>#DIV/0!</v>
      </c>
      <c r="U49" s="239">
        <v>0</v>
      </c>
      <c r="V49" s="239">
        <v>0</v>
      </c>
      <c r="W49" s="239">
        <v>0</v>
      </c>
      <c r="X49" s="239">
        <v>0</v>
      </c>
      <c r="Y49" s="239">
        <v>0</v>
      </c>
      <c r="Z49" s="239">
        <v>0</v>
      </c>
    </row>
    <row r="50" spans="1:27" s="321" customFormat="1" x14ac:dyDescent="0.3">
      <c r="A50" s="314" t="s">
        <v>465</v>
      </c>
      <c r="B50" s="315">
        <v>0</v>
      </c>
      <c r="C50" s="315">
        <v>0</v>
      </c>
      <c r="D50" s="315">
        <v>0</v>
      </c>
      <c r="E50" s="315">
        <v>0</v>
      </c>
      <c r="F50" s="315">
        <v>0</v>
      </c>
      <c r="G50" s="315">
        <v>0</v>
      </c>
      <c r="H50" s="315">
        <v>0</v>
      </c>
      <c r="I50" s="315">
        <v>0</v>
      </c>
      <c r="J50" s="315">
        <v>0</v>
      </c>
      <c r="K50" s="315">
        <v>0</v>
      </c>
      <c r="L50" s="315">
        <v>0</v>
      </c>
      <c r="M50" s="315">
        <v>0</v>
      </c>
      <c r="N50" s="315">
        <v>0</v>
      </c>
      <c r="O50" s="315">
        <v>0</v>
      </c>
      <c r="P50" s="315">
        <v>0</v>
      </c>
      <c r="Q50" s="315">
        <v>0</v>
      </c>
      <c r="R50" s="315">
        <v>0</v>
      </c>
      <c r="S50" s="316">
        <v>0</v>
      </c>
      <c r="T50" s="317" t="e">
        <v>#DIV/0!</v>
      </c>
      <c r="U50" s="316">
        <v>0</v>
      </c>
      <c r="V50" s="316">
        <v>0</v>
      </c>
      <c r="W50" s="316">
        <v>0</v>
      </c>
      <c r="X50" s="316">
        <v>0</v>
      </c>
      <c r="Y50" s="316">
        <v>0</v>
      </c>
      <c r="Z50" s="316">
        <v>0</v>
      </c>
    </row>
    <row r="51" spans="1:27" x14ac:dyDescent="0.3">
      <c r="A51" s="318" t="s">
        <v>466</v>
      </c>
      <c r="B51" s="204">
        <v>0</v>
      </c>
      <c r="C51" s="204">
        <v>0</v>
      </c>
      <c r="D51" s="204">
        <v>0</v>
      </c>
      <c r="E51" s="204">
        <v>0</v>
      </c>
      <c r="F51" s="204">
        <v>0</v>
      </c>
      <c r="G51" s="204">
        <v>0</v>
      </c>
      <c r="H51" s="204">
        <v>0</v>
      </c>
      <c r="I51" s="204">
        <v>0</v>
      </c>
      <c r="J51" s="204">
        <v>0</v>
      </c>
      <c r="K51" s="204">
        <v>0</v>
      </c>
      <c r="L51" s="204">
        <v>0</v>
      </c>
      <c r="M51" s="204">
        <v>0</v>
      </c>
      <c r="N51" s="204">
        <v>0</v>
      </c>
      <c r="O51" s="204">
        <v>0</v>
      </c>
      <c r="P51" s="204">
        <v>0</v>
      </c>
      <c r="Q51" s="204">
        <v>0</v>
      </c>
      <c r="R51" s="204">
        <v>0</v>
      </c>
      <c r="S51" s="239">
        <v>0</v>
      </c>
      <c r="T51" s="319" t="e">
        <v>#DIV/0!</v>
      </c>
      <c r="U51" s="239">
        <v>0</v>
      </c>
      <c r="V51" s="239">
        <v>0</v>
      </c>
      <c r="W51" s="239">
        <v>0</v>
      </c>
      <c r="X51" s="239">
        <v>0</v>
      </c>
      <c r="Y51" s="239">
        <v>0</v>
      </c>
      <c r="Z51" s="239">
        <v>0</v>
      </c>
    </row>
    <row r="52" spans="1:27" x14ac:dyDescent="0.3">
      <c r="A52" s="318" t="s">
        <v>467</v>
      </c>
      <c r="B52" s="204">
        <v>0</v>
      </c>
      <c r="C52" s="204">
        <v>0</v>
      </c>
      <c r="D52" s="204">
        <v>0</v>
      </c>
      <c r="E52" s="204">
        <v>0</v>
      </c>
      <c r="F52" s="204">
        <v>0</v>
      </c>
      <c r="G52" s="204">
        <v>0</v>
      </c>
      <c r="H52" s="204">
        <v>0</v>
      </c>
      <c r="I52" s="204">
        <v>0</v>
      </c>
      <c r="J52" s="204">
        <v>0</v>
      </c>
      <c r="K52" s="204">
        <v>0</v>
      </c>
      <c r="L52" s="204">
        <v>0</v>
      </c>
      <c r="M52" s="204">
        <v>0</v>
      </c>
      <c r="N52" s="204">
        <v>0</v>
      </c>
      <c r="O52" s="204">
        <v>0</v>
      </c>
      <c r="P52" s="204">
        <v>0</v>
      </c>
      <c r="Q52" s="204">
        <v>0</v>
      </c>
      <c r="R52" s="204">
        <v>0</v>
      </c>
      <c r="S52" s="239">
        <v>0</v>
      </c>
      <c r="T52" s="319" t="e">
        <v>#DIV/0!</v>
      </c>
      <c r="U52" s="239">
        <v>0</v>
      </c>
      <c r="V52" s="239">
        <v>0</v>
      </c>
      <c r="W52" s="239">
        <v>0</v>
      </c>
      <c r="X52" s="239">
        <v>0</v>
      </c>
      <c r="Y52" s="239">
        <v>0</v>
      </c>
      <c r="Z52" s="239">
        <v>0</v>
      </c>
    </row>
    <row r="53" spans="1:27" x14ac:dyDescent="0.3">
      <c r="A53" s="318" t="s">
        <v>468</v>
      </c>
      <c r="B53" s="204">
        <v>0</v>
      </c>
      <c r="C53" s="204">
        <v>0</v>
      </c>
      <c r="D53" s="204">
        <v>0</v>
      </c>
      <c r="E53" s="204">
        <v>0</v>
      </c>
      <c r="F53" s="204">
        <v>0</v>
      </c>
      <c r="G53" s="204">
        <v>0</v>
      </c>
      <c r="H53" s="204">
        <v>0</v>
      </c>
      <c r="I53" s="204">
        <v>0</v>
      </c>
      <c r="J53" s="204">
        <v>0</v>
      </c>
      <c r="K53" s="204">
        <v>0</v>
      </c>
      <c r="L53" s="204">
        <v>0</v>
      </c>
      <c r="M53" s="204">
        <v>0</v>
      </c>
      <c r="N53" s="204">
        <v>0</v>
      </c>
      <c r="O53" s="204">
        <v>0</v>
      </c>
      <c r="P53" s="204">
        <v>0</v>
      </c>
      <c r="Q53" s="204">
        <v>0</v>
      </c>
      <c r="R53" s="204">
        <v>0</v>
      </c>
      <c r="S53" s="239">
        <v>0</v>
      </c>
      <c r="T53" s="319" t="e">
        <v>#DIV/0!</v>
      </c>
      <c r="U53" s="239">
        <v>0</v>
      </c>
      <c r="V53" s="239">
        <v>0</v>
      </c>
      <c r="W53" s="239">
        <v>0</v>
      </c>
      <c r="X53" s="239">
        <v>0</v>
      </c>
      <c r="Y53" s="239">
        <v>0</v>
      </c>
      <c r="Z53" s="239">
        <v>0</v>
      </c>
    </row>
    <row r="54" spans="1:27" x14ac:dyDescent="0.3">
      <c r="A54" s="318" t="s">
        <v>469</v>
      </c>
      <c r="B54" s="204">
        <v>0</v>
      </c>
      <c r="C54" s="204">
        <v>0</v>
      </c>
      <c r="D54" s="204">
        <v>0</v>
      </c>
      <c r="E54" s="204">
        <v>0</v>
      </c>
      <c r="F54" s="204">
        <v>0</v>
      </c>
      <c r="G54" s="204">
        <v>0</v>
      </c>
      <c r="H54" s="204">
        <v>0</v>
      </c>
      <c r="I54" s="204">
        <v>0</v>
      </c>
      <c r="J54" s="204">
        <v>0</v>
      </c>
      <c r="K54" s="204">
        <v>0</v>
      </c>
      <c r="L54" s="204">
        <v>0</v>
      </c>
      <c r="M54" s="204">
        <v>0</v>
      </c>
      <c r="N54" s="204">
        <v>0</v>
      </c>
      <c r="O54" s="204">
        <v>0</v>
      </c>
      <c r="P54" s="204">
        <v>0</v>
      </c>
      <c r="Q54" s="204">
        <v>0</v>
      </c>
      <c r="R54" s="204">
        <v>0</v>
      </c>
      <c r="S54" s="239">
        <v>0</v>
      </c>
      <c r="T54" s="319" t="e">
        <v>#DIV/0!</v>
      </c>
      <c r="U54" s="239">
        <v>0</v>
      </c>
      <c r="V54" s="239">
        <v>0</v>
      </c>
      <c r="W54" s="239">
        <v>0</v>
      </c>
      <c r="X54" s="239">
        <v>0</v>
      </c>
      <c r="Y54" s="239">
        <v>0</v>
      </c>
      <c r="Z54" s="239">
        <v>0</v>
      </c>
    </row>
    <row r="55" spans="1:27" s="321" customFormat="1" x14ac:dyDescent="0.3">
      <c r="A55" s="314" t="s">
        <v>470</v>
      </c>
      <c r="B55" s="320">
        <v>0</v>
      </c>
      <c r="C55" s="320">
        <v>0</v>
      </c>
      <c r="D55" s="320">
        <v>0</v>
      </c>
      <c r="E55" s="320">
        <v>0</v>
      </c>
      <c r="F55" s="320">
        <v>0</v>
      </c>
      <c r="G55" s="320">
        <v>0</v>
      </c>
      <c r="H55" s="320">
        <v>0</v>
      </c>
      <c r="I55" s="320">
        <v>0</v>
      </c>
      <c r="J55" s="320">
        <v>0</v>
      </c>
      <c r="K55" s="320">
        <v>0</v>
      </c>
      <c r="L55" s="320">
        <v>0</v>
      </c>
      <c r="M55" s="320">
        <v>0</v>
      </c>
      <c r="N55" s="320">
        <v>0</v>
      </c>
      <c r="O55" s="320">
        <v>0</v>
      </c>
      <c r="P55" s="320">
        <v>0</v>
      </c>
      <c r="Q55" s="320">
        <v>0</v>
      </c>
      <c r="R55" s="320">
        <v>0</v>
      </c>
      <c r="S55" s="316">
        <v>0</v>
      </c>
      <c r="T55" s="317" t="e">
        <v>#DIV/0!</v>
      </c>
      <c r="U55" s="316">
        <v>0</v>
      </c>
      <c r="V55" s="316">
        <v>0</v>
      </c>
      <c r="W55" s="316">
        <v>0</v>
      </c>
      <c r="X55" s="316">
        <v>0</v>
      </c>
      <c r="Y55" s="316">
        <v>0</v>
      </c>
      <c r="Z55" s="316">
        <v>0</v>
      </c>
    </row>
    <row r="56" spans="1:27" s="321" customFormat="1" x14ac:dyDescent="0.3">
      <c r="A56" s="314" t="s">
        <v>471</v>
      </c>
      <c r="B56" s="320">
        <v>0</v>
      </c>
      <c r="C56" s="320">
        <v>0</v>
      </c>
      <c r="D56" s="320">
        <v>0</v>
      </c>
      <c r="E56" s="320">
        <v>0</v>
      </c>
      <c r="F56" s="320">
        <v>0</v>
      </c>
      <c r="G56" s="320">
        <v>0</v>
      </c>
      <c r="H56" s="320">
        <v>0</v>
      </c>
      <c r="I56" s="320">
        <v>0</v>
      </c>
      <c r="J56" s="320">
        <v>0</v>
      </c>
      <c r="K56" s="320">
        <v>0</v>
      </c>
      <c r="L56" s="320">
        <v>0</v>
      </c>
      <c r="M56" s="320">
        <v>0</v>
      </c>
      <c r="N56" s="320">
        <v>0</v>
      </c>
      <c r="O56" s="320">
        <v>0</v>
      </c>
      <c r="P56" s="320">
        <v>0</v>
      </c>
      <c r="Q56" s="320">
        <v>0</v>
      </c>
      <c r="R56" s="320">
        <v>0</v>
      </c>
      <c r="S56" s="316">
        <v>0</v>
      </c>
      <c r="T56" s="317" t="e">
        <v>#DIV/0!</v>
      </c>
      <c r="U56" s="316">
        <v>0</v>
      </c>
      <c r="V56" s="316">
        <v>0</v>
      </c>
      <c r="W56" s="316">
        <v>0</v>
      </c>
      <c r="X56" s="316">
        <v>0</v>
      </c>
      <c r="Y56" s="316">
        <v>0</v>
      </c>
      <c r="Z56" s="316">
        <v>0</v>
      </c>
    </row>
    <row r="57" spans="1:27" s="321" customFormat="1" x14ac:dyDescent="0.3">
      <c r="A57" s="314" t="s">
        <v>472</v>
      </c>
      <c r="B57" s="320">
        <v>0</v>
      </c>
      <c r="C57" s="320">
        <v>0</v>
      </c>
      <c r="D57" s="320">
        <v>0</v>
      </c>
      <c r="E57" s="320">
        <v>0</v>
      </c>
      <c r="F57" s="320">
        <v>0</v>
      </c>
      <c r="G57" s="320">
        <v>0</v>
      </c>
      <c r="H57" s="320">
        <v>0</v>
      </c>
      <c r="I57" s="320">
        <v>0</v>
      </c>
      <c r="J57" s="320">
        <v>0</v>
      </c>
      <c r="K57" s="320">
        <v>0</v>
      </c>
      <c r="L57" s="320">
        <v>0</v>
      </c>
      <c r="M57" s="320">
        <v>0</v>
      </c>
      <c r="N57" s="320">
        <v>0</v>
      </c>
      <c r="O57" s="320">
        <v>0</v>
      </c>
      <c r="P57" s="320">
        <v>0</v>
      </c>
      <c r="Q57" s="320">
        <v>0</v>
      </c>
      <c r="R57" s="320">
        <v>0</v>
      </c>
      <c r="S57" s="316">
        <v>0</v>
      </c>
      <c r="T57" s="317" t="e">
        <v>#DIV/0!</v>
      </c>
      <c r="U57" s="316">
        <v>0</v>
      </c>
      <c r="V57" s="316">
        <v>0</v>
      </c>
      <c r="W57" s="316">
        <v>0</v>
      </c>
      <c r="X57" s="316">
        <v>0</v>
      </c>
      <c r="Y57" s="316">
        <v>0</v>
      </c>
      <c r="Z57" s="316">
        <v>0</v>
      </c>
    </row>
    <row r="58" spans="1:27" s="321" customFormat="1" x14ac:dyDescent="0.3">
      <c r="A58" s="314" t="s">
        <v>473</v>
      </c>
      <c r="B58" s="320">
        <v>0</v>
      </c>
      <c r="C58" s="320">
        <v>0</v>
      </c>
      <c r="D58" s="320">
        <v>0</v>
      </c>
      <c r="E58" s="320">
        <v>0</v>
      </c>
      <c r="F58" s="320">
        <v>0</v>
      </c>
      <c r="G58" s="320">
        <v>0</v>
      </c>
      <c r="H58" s="320">
        <v>0</v>
      </c>
      <c r="I58" s="320">
        <v>0</v>
      </c>
      <c r="J58" s="320">
        <v>0</v>
      </c>
      <c r="K58" s="320">
        <v>0</v>
      </c>
      <c r="L58" s="320">
        <v>0</v>
      </c>
      <c r="M58" s="320">
        <v>0</v>
      </c>
      <c r="N58" s="320">
        <v>0</v>
      </c>
      <c r="O58" s="320">
        <v>0</v>
      </c>
      <c r="P58" s="320">
        <v>0</v>
      </c>
      <c r="Q58" s="320">
        <v>0</v>
      </c>
      <c r="R58" s="320">
        <v>0</v>
      </c>
      <c r="S58" s="316">
        <v>0</v>
      </c>
      <c r="T58" s="317" t="e">
        <v>#DIV/0!</v>
      </c>
      <c r="U58" s="316">
        <v>0</v>
      </c>
      <c r="V58" s="316">
        <v>0</v>
      </c>
      <c r="W58" s="316">
        <v>0</v>
      </c>
      <c r="X58" s="316">
        <v>0</v>
      </c>
      <c r="Y58" s="316">
        <v>0</v>
      </c>
      <c r="Z58" s="316">
        <v>0</v>
      </c>
    </row>
    <row r="59" spans="1:27" x14ac:dyDescent="0.3">
      <c r="A59" s="314" t="s">
        <v>474</v>
      </c>
      <c r="B59" s="315">
        <v>0</v>
      </c>
      <c r="C59" s="315">
        <v>0</v>
      </c>
      <c r="D59" s="315">
        <v>0</v>
      </c>
      <c r="E59" s="315">
        <v>0</v>
      </c>
      <c r="F59" s="315">
        <v>0</v>
      </c>
      <c r="G59" s="315">
        <v>0</v>
      </c>
      <c r="H59" s="315">
        <v>0</v>
      </c>
      <c r="I59" s="315">
        <v>0</v>
      </c>
      <c r="J59" s="315">
        <v>0</v>
      </c>
      <c r="K59" s="315">
        <v>0</v>
      </c>
      <c r="L59" s="315">
        <v>0</v>
      </c>
      <c r="M59" s="315">
        <v>0</v>
      </c>
      <c r="N59" s="315">
        <v>0</v>
      </c>
      <c r="O59" s="315">
        <v>0</v>
      </c>
      <c r="P59" s="315">
        <v>0</v>
      </c>
      <c r="Q59" s="315">
        <v>0</v>
      </c>
      <c r="R59" s="315">
        <v>0</v>
      </c>
      <c r="S59" s="316">
        <v>0</v>
      </c>
      <c r="T59" s="317" t="e">
        <v>#DIV/0!</v>
      </c>
      <c r="U59" s="316">
        <v>0</v>
      </c>
      <c r="V59" s="316">
        <v>0</v>
      </c>
      <c r="W59" s="316">
        <v>0</v>
      </c>
      <c r="X59" s="316">
        <v>0</v>
      </c>
      <c r="Y59" s="316">
        <v>0</v>
      </c>
      <c r="Z59" s="316">
        <v>0</v>
      </c>
      <c r="AA59" s="321"/>
    </row>
    <row r="60" spans="1:27" x14ac:dyDescent="0.3">
      <c r="A60" s="318" t="s">
        <v>475</v>
      </c>
      <c r="B60" s="204">
        <v>0</v>
      </c>
      <c r="C60" s="204">
        <v>0</v>
      </c>
      <c r="D60" s="204">
        <v>0</v>
      </c>
      <c r="E60" s="204">
        <v>0</v>
      </c>
      <c r="F60" s="204">
        <v>0</v>
      </c>
      <c r="G60" s="204">
        <v>0</v>
      </c>
      <c r="H60" s="204">
        <v>0</v>
      </c>
      <c r="I60" s="204">
        <v>0</v>
      </c>
      <c r="J60" s="204">
        <v>0</v>
      </c>
      <c r="K60" s="204">
        <v>0</v>
      </c>
      <c r="L60" s="204">
        <v>0</v>
      </c>
      <c r="M60" s="204">
        <v>0</v>
      </c>
      <c r="N60" s="204">
        <v>0</v>
      </c>
      <c r="O60" s="204">
        <v>0</v>
      </c>
      <c r="P60" s="204">
        <v>0</v>
      </c>
      <c r="Q60" s="204">
        <v>0</v>
      </c>
      <c r="R60" s="204">
        <v>0</v>
      </c>
      <c r="S60" s="239">
        <v>0</v>
      </c>
      <c r="T60" s="319" t="e">
        <v>#DIV/0!</v>
      </c>
      <c r="U60" s="239">
        <v>0</v>
      </c>
      <c r="V60" s="239">
        <v>0</v>
      </c>
      <c r="W60" s="239">
        <v>0</v>
      </c>
      <c r="X60" s="239">
        <v>0</v>
      </c>
      <c r="Y60" s="239">
        <v>0</v>
      </c>
      <c r="Z60" s="239">
        <v>0</v>
      </c>
    </row>
    <row r="61" spans="1:27" x14ac:dyDescent="0.3">
      <c r="A61" s="318" t="s">
        <v>476</v>
      </c>
      <c r="B61" s="204">
        <v>0</v>
      </c>
      <c r="C61" s="204">
        <v>0</v>
      </c>
      <c r="D61" s="204">
        <v>0</v>
      </c>
      <c r="E61" s="204">
        <v>0</v>
      </c>
      <c r="F61" s="204">
        <v>0</v>
      </c>
      <c r="G61" s="204">
        <v>0</v>
      </c>
      <c r="H61" s="204">
        <v>0</v>
      </c>
      <c r="I61" s="204">
        <v>0</v>
      </c>
      <c r="J61" s="204">
        <v>0</v>
      </c>
      <c r="K61" s="204">
        <v>0</v>
      </c>
      <c r="L61" s="204">
        <v>0</v>
      </c>
      <c r="M61" s="204">
        <v>0</v>
      </c>
      <c r="N61" s="204">
        <v>0</v>
      </c>
      <c r="O61" s="204">
        <v>0</v>
      </c>
      <c r="P61" s="204">
        <v>0</v>
      </c>
      <c r="Q61" s="204">
        <v>0</v>
      </c>
      <c r="R61" s="204">
        <v>0</v>
      </c>
      <c r="S61" s="239">
        <v>0</v>
      </c>
      <c r="T61" s="319" t="e">
        <v>#DIV/0!</v>
      </c>
      <c r="U61" s="239">
        <v>0</v>
      </c>
      <c r="V61" s="239">
        <v>0</v>
      </c>
      <c r="W61" s="239">
        <v>0</v>
      </c>
      <c r="X61" s="239">
        <v>0</v>
      </c>
      <c r="Y61" s="239">
        <v>0</v>
      </c>
      <c r="Z61" s="239">
        <v>0</v>
      </c>
    </row>
    <row r="62" spans="1:27" x14ac:dyDescent="0.3">
      <c r="A62" s="318" t="s">
        <v>477</v>
      </c>
      <c r="B62" s="204">
        <v>0</v>
      </c>
      <c r="C62" s="204">
        <v>0</v>
      </c>
      <c r="D62" s="204">
        <v>0</v>
      </c>
      <c r="E62" s="204">
        <v>0</v>
      </c>
      <c r="F62" s="204">
        <v>0</v>
      </c>
      <c r="G62" s="204">
        <v>0</v>
      </c>
      <c r="H62" s="204">
        <v>0</v>
      </c>
      <c r="I62" s="204">
        <v>0</v>
      </c>
      <c r="J62" s="204">
        <v>0</v>
      </c>
      <c r="K62" s="204">
        <v>0</v>
      </c>
      <c r="L62" s="204">
        <v>0</v>
      </c>
      <c r="M62" s="204">
        <v>0</v>
      </c>
      <c r="N62" s="204">
        <v>0</v>
      </c>
      <c r="O62" s="204">
        <v>0</v>
      </c>
      <c r="P62" s="204">
        <v>0</v>
      </c>
      <c r="Q62" s="204">
        <v>0</v>
      </c>
      <c r="R62" s="204">
        <v>0</v>
      </c>
      <c r="S62" s="239">
        <v>0</v>
      </c>
      <c r="T62" s="319" t="e">
        <v>#DIV/0!</v>
      </c>
      <c r="U62" s="239">
        <v>0</v>
      </c>
      <c r="V62" s="239">
        <v>0</v>
      </c>
      <c r="W62" s="239">
        <v>0</v>
      </c>
      <c r="X62" s="239">
        <v>0</v>
      </c>
      <c r="Y62" s="239">
        <v>0</v>
      </c>
      <c r="Z62" s="239">
        <v>0</v>
      </c>
    </row>
    <row r="63" spans="1:27" x14ac:dyDescent="0.3">
      <c r="A63" s="318" t="s">
        <v>478</v>
      </c>
      <c r="B63" s="204">
        <v>0</v>
      </c>
      <c r="C63" s="204">
        <v>0</v>
      </c>
      <c r="D63" s="204">
        <v>0</v>
      </c>
      <c r="E63" s="204">
        <v>0</v>
      </c>
      <c r="F63" s="204">
        <v>0</v>
      </c>
      <c r="G63" s="204">
        <v>0</v>
      </c>
      <c r="H63" s="204">
        <v>0</v>
      </c>
      <c r="I63" s="204">
        <v>0</v>
      </c>
      <c r="J63" s="204">
        <v>0</v>
      </c>
      <c r="K63" s="204">
        <v>0</v>
      </c>
      <c r="L63" s="204">
        <v>0</v>
      </c>
      <c r="M63" s="204">
        <v>0</v>
      </c>
      <c r="N63" s="204">
        <v>0</v>
      </c>
      <c r="O63" s="204">
        <v>0</v>
      </c>
      <c r="P63" s="204">
        <v>0</v>
      </c>
      <c r="Q63" s="204">
        <v>0</v>
      </c>
      <c r="R63" s="204">
        <v>0</v>
      </c>
      <c r="S63" s="239">
        <v>0</v>
      </c>
      <c r="T63" s="319" t="e">
        <v>#DIV/0!</v>
      </c>
      <c r="U63" s="239">
        <v>0</v>
      </c>
      <c r="V63" s="239">
        <v>0</v>
      </c>
      <c r="W63" s="239">
        <v>0</v>
      </c>
      <c r="X63" s="239">
        <v>0</v>
      </c>
      <c r="Y63" s="239">
        <v>0</v>
      </c>
      <c r="Z63" s="239">
        <v>0</v>
      </c>
    </row>
    <row r="64" spans="1:27" x14ac:dyDescent="0.3">
      <c r="A64" s="318" t="s">
        <v>479</v>
      </c>
      <c r="B64" s="204">
        <v>0</v>
      </c>
      <c r="C64" s="204">
        <v>0</v>
      </c>
      <c r="D64" s="204">
        <v>0</v>
      </c>
      <c r="E64" s="204">
        <v>0</v>
      </c>
      <c r="F64" s="204">
        <v>0</v>
      </c>
      <c r="G64" s="204">
        <v>0</v>
      </c>
      <c r="H64" s="204">
        <v>0</v>
      </c>
      <c r="I64" s="204">
        <v>0</v>
      </c>
      <c r="J64" s="204">
        <v>0</v>
      </c>
      <c r="K64" s="204">
        <v>0</v>
      </c>
      <c r="L64" s="204">
        <v>0</v>
      </c>
      <c r="M64" s="204">
        <v>0</v>
      </c>
      <c r="N64" s="204">
        <v>0</v>
      </c>
      <c r="O64" s="204">
        <v>0</v>
      </c>
      <c r="P64" s="204">
        <v>0</v>
      </c>
      <c r="Q64" s="204">
        <v>0</v>
      </c>
      <c r="R64" s="204">
        <v>0</v>
      </c>
      <c r="S64" s="239">
        <v>0</v>
      </c>
      <c r="T64" s="319" t="e">
        <v>#DIV/0!</v>
      </c>
      <c r="U64" s="239">
        <v>0</v>
      </c>
      <c r="V64" s="239">
        <v>0</v>
      </c>
      <c r="W64" s="239">
        <v>0</v>
      </c>
      <c r="X64" s="239">
        <v>0</v>
      </c>
      <c r="Y64" s="239">
        <v>0</v>
      </c>
      <c r="Z64" s="239">
        <v>0</v>
      </c>
    </row>
    <row r="65" spans="1:27" x14ac:dyDescent="0.3">
      <c r="A65" s="314" t="s">
        <v>480</v>
      </c>
      <c r="B65" s="315">
        <v>0</v>
      </c>
      <c r="C65" s="315">
        <v>0</v>
      </c>
      <c r="D65" s="315">
        <v>0</v>
      </c>
      <c r="E65" s="315">
        <v>0</v>
      </c>
      <c r="F65" s="315">
        <v>0</v>
      </c>
      <c r="G65" s="315">
        <v>0</v>
      </c>
      <c r="H65" s="315">
        <v>0</v>
      </c>
      <c r="I65" s="315">
        <v>0</v>
      </c>
      <c r="J65" s="315">
        <v>0</v>
      </c>
      <c r="K65" s="315">
        <v>0</v>
      </c>
      <c r="L65" s="315">
        <v>0</v>
      </c>
      <c r="M65" s="315">
        <v>0</v>
      </c>
      <c r="N65" s="315">
        <v>0</v>
      </c>
      <c r="O65" s="315">
        <v>0</v>
      </c>
      <c r="P65" s="315">
        <v>0</v>
      </c>
      <c r="Q65" s="315">
        <v>0</v>
      </c>
      <c r="R65" s="315">
        <v>0</v>
      </c>
      <c r="S65" s="316">
        <v>0</v>
      </c>
      <c r="T65" s="317" t="e">
        <v>#DIV/0!</v>
      </c>
      <c r="U65" s="316">
        <v>0</v>
      </c>
      <c r="V65" s="316">
        <v>0</v>
      </c>
      <c r="W65" s="316">
        <v>0</v>
      </c>
      <c r="X65" s="316">
        <v>0</v>
      </c>
      <c r="Y65" s="316">
        <v>0</v>
      </c>
      <c r="Z65" s="316">
        <v>0</v>
      </c>
    </row>
    <row r="66" spans="1:27" x14ac:dyDescent="0.3">
      <c r="A66" s="318" t="s">
        <v>481</v>
      </c>
      <c r="B66" s="204">
        <v>0</v>
      </c>
      <c r="C66" s="204">
        <v>0</v>
      </c>
      <c r="D66" s="204">
        <v>0</v>
      </c>
      <c r="E66" s="204">
        <v>0</v>
      </c>
      <c r="F66" s="204">
        <v>0</v>
      </c>
      <c r="G66" s="204">
        <v>0</v>
      </c>
      <c r="H66" s="204">
        <v>0</v>
      </c>
      <c r="I66" s="204">
        <v>0</v>
      </c>
      <c r="J66" s="204">
        <v>0</v>
      </c>
      <c r="K66" s="204">
        <v>0</v>
      </c>
      <c r="L66" s="204">
        <v>0</v>
      </c>
      <c r="M66" s="204">
        <v>0</v>
      </c>
      <c r="N66" s="204">
        <v>0</v>
      </c>
      <c r="O66" s="204">
        <v>0</v>
      </c>
      <c r="P66" s="204">
        <v>0</v>
      </c>
      <c r="Q66" s="204">
        <v>0</v>
      </c>
      <c r="R66" s="204">
        <v>0</v>
      </c>
      <c r="S66" s="239">
        <v>0</v>
      </c>
      <c r="T66" s="319" t="e">
        <v>#DIV/0!</v>
      </c>
      <c r="U66" s="239">
        <v>0</v>
      </c>
      <c r="V66" s="239">
        <v>0</v>
      </c>
      <c r="W66" s="239">
        <v>0</v>
      </c>
      <c r="X66" s="239">
        <v>0</v>
      </c>
      <c r="Y66" s="239">
        <v>0</v>
      </c>
      <c r="Z66" s="239">
        <v>0</v>
      </c>
    </row>
    <row r="67" spans="1:27" x14ac:dyDescent="0.3">
      <c r="A67" s="318" t="s">
        <v>482</v>
      </c>
      <c r="B67" s="204">
        <v>0</v>
      </c>
      <c r="C67" s="204">
        <v>0</v>
      </c>
      <c r="D67" s="204">
        <v>0</v>
      </c>
      <c r="E67" s="204">
        <v>0</v>
      </c>
      <c r="F67" s="204">
        <v>0</v>
      </c>
      <c r="G67" s="204">
        <v>0</v>
      </c>
      <c r="H67" s="204">
        <v>0</v>
      </c>
      <c r="I67" s="204">
        <v>0</v>
      </c>
      <c r="J67" s="204">
        <v>0</v>
      </c>
      <c r="K67" s="204">
        <v>0</v>
      </c>
      <c r="L67" s="204">
        <v>0</v>
      </c>
      <c r="M67" s="204">
        <v>0</v>
      </c>
      <c r="N67" s="204">
        <v>0</v>
      </c>
      <c r="O67" s="204">
        <v>0</v>
      </c>
      <c r="P67" s="204">
        <v>0</v>
      </c>
      <c r="Q67" s="204">
        <v>0</v>
      </c>
      <c r="R67" s="204">
        <v>0</v>
      </c>
      <c r="S67" s="239">
        <v>0</v>
      </c>
      <c r="T67" s="319" t="e">
        <v>#DIV/0!</v>
      </c>
      <c r="U67" s="239">
        <v>0</v>
      </c>
      <c r="V67" s="239">
        <v>0</v>
      </c>
      <c r="W67" s="239">
        <v>0</v>
      </c>
      <c r="X67" s="239">
        <v>0</v>
      </c>
      <c r="Y67" s="239">
        <v>0</v>
      </c>
      <c r="Z67" s="239">
        <v>0</v>
      </c>
    </row>
    <row r="68" spans="1:27" x14ac:dyDescent="0.3">
      <c r="A68" s="318" t="s">
        <v>483</v>
      </c>
      <c r="B68" s="204">
        <v>0</v>
      </c>
      <c r="C68" s="204">
        <v>0</v>
      </c>
      <c r="D68" s="204">
        <v>0</v>
      </c>
      <c r="E68" s="204">
        <v>0</v>
      </c>
      <c r="F68" s="204">
        <v>0</v>
      </c>
      <c r="G68" s="204">
        <v>0</v>
      </c>
      <c r="H68" s="204">
        <v>0</v>
      </c>
      <c r="I68" s="204">
        <v>0</v>
      </c>
      <c r="J68" s="204">
        <v>0</v>
      </c>
      <c r="K68" s="204">
        <v>0</v>
      </c>
      <c r="L68" s="204">
        <v>0</v>
      </c>
      <c r="M68" s="204">
        <v>0</v>
      </c>
      <c r="N68" s="204">
        <v>0</v>
      </c>
      <c r="O68" s="204">
        <v>0</v>
      </c>
      <c r="P68" s="204">
        <v>0</v>
      </c>
      <c r="Q68" s="204">
        <v>0</v>
      </c>
      <c r="R68" s="204">
        <v>0</v>
      </c>
      <c r="S68" s="239">
        <v>0</v>
      </c>
      <c r="T68" s="319" t="e">
        <v>#DIV/0!</v>
      </c>
      <c r="U68" s="239">
        <v>0</v>
      </c>
      <c r="V68" s="239">
        <v>0</v>
      </c>
      <c r="W68" s="239">
        <v>0</v>
      </c>
      <c r="X68" s="239">
        <v>0</v>
      </c>
      <c r="Y68" s="239">
        <v>0</v>
      </c>
      <c r="Z68" s="239">
        <v>0</v>
      </c>
    </row>
    <row r="69" spans="1:27" x14ac:dyDescent="0.3">
      <c r="A69" s="318" t="s">
        <v>484</v>
      </c>
      <c r="B69" s="204">
        <v>0</v>
      </c>
      <c r="C69" s="204">
        <v>0</v>
      </c>
      <c r="D69" s="204">
        <v>0</v>
      </c>
      <c r="E69" s="204">
        <v>0</v>
      </c>
      <c r="F69" s="204">
        <v>0</v>
      </c>
      <c r="G69" s="204">
        <v>0</v>
      </c>
      <c r="H69" s="204">
        <v>0</v>
      </c>
      <c r="I69" s="204">
        <v>0</v>
      </c>
      <c r="J69" s="204">
        <v>0</v>
      </c>
      <c r="K69" s="204">
        <v>0</v>
      </c>
      <c r="L69" s="204">
        <v>0</v>
      </c>
      <c r="M69" s="204">
        <v>0</v>
      </c>
      <c r="N69" s="204">
        <v>0</v>
      </c>
      <c r="O69" s="204">
        <v>0</v>
      </c>
      <c r="P69" s="204">
        <v>0</v>
      </c>
      <c r="Q69" s="204">
        <v>0</v>
      </c>
      <c r="R69" s="204">
        <v>0</v>
      </c>
      <c r="S69" s="239">
        <v>0</v>
      </c>
      <c r="T69" s="319" t="e">
        <v>#DIV/0!</v>
      </c>
      <c r="U69" s="239">
        <v>0</v>
      </c>
      <c r="V69" s="239">
        <v>0</v>
      </c>
      <c r="W69" s="239">
        <v>0</v>
      </c>
      <c r="X69" s="239">
        <v>0</v>
      </c>
      <c r="Y69" s="239">
        <v>0</v>
      </c>
      <c r="Z69" s="239">
        <v>0</v>
      </c>
    </row>
    <row r="70" spans="1:27" x14ac:dyDescent="0.3">
      <c r="A70" s="318" t="s">
        <v>485</v>
      </c>
      <c r="B70" s="204">
        <v>0</v>
      </c>
      <c r="C70" s="204">
        <v>0</v>
      </c>
      <c r="D70" s="204">
        <v>0</v>
      </c>
      <c r="E70" s="204">
        <v>0</v>
      </c>
      <c r="F70" s="204">
        <v>0</v>
      </c>
      <c r="G70" s="204">
        <v>0</v>
      </c>
      <c r="H70" s="204">
        <v>0</v>
      </c>
      <c r="I70" s="204">
        <v>0</v>
      </c>
      <c r="J70" s="204">
        <v>0</v>
      </c>
      <c r="K70" s="204">
        <v>0</v>
      </c>
      <c r="L70" s="204">
        <v>0</v>
      </c>
      <c r="M70" s="204">
        <v>0</v>
      </c>
      <c r="N70" s="204">
        <v>0</v>
      </c>
      <c r="O70" s="204">
        <v>0</v>
      </c>
      <c r="P70" s="204">
        <v>0</v>
      </c>
      <c r="Q70" s="204">
        <v>0</v>
      </c>
      <c r="R70" s="204">
        <v>0</v>
      </c>
      <c r="S70" s="239">
        <v>0</v>
      </c>
      <c r="T70" s="319" t="e">
        <v>#DIV/0!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</row>
    <row r="71" spans="1:27" x14ac:dyDescent="0.3">
      <c r="A71" s="318" t="s">
        <v>486</v>
      </c>
      <c r="B71" s="204">
        <v>0</v>
      </c>
      <c r="C71" s="204">
        <v>0</v>
      </c>
      <c r="D71" s="204">
        <v>0</v>
      </c>
      <c r="E71" s="204">
        <v>0</v>
      </c>
      <c r="F71" s="204">
        <v>0</v>
      </c>
      <c r="G71" s="204">
        <v>0</v>
      </c>
      <c r="H71" s="204">
        <v>0</v>
      </c>
      <c r="I71" s="204">
        <v>0</v>
      </c>
      <c r="J71" s="204">
        <v>0</v>
      </c>
      <c r="K71" s="204">
        <v>0</v>
      </c>
      <c r="L71" s="204">
        <v>0</v>
      </c>
      <c r="M71" s="204">
        <v>0</v>
      </c>
      <c r="N71" s="204">
        <v>0</v>
      </c>
      <c r="O71" s="204">
        <v>0</v>
      </c>
      <c r="P71" s="204">
        <v>0</v>
      </c>
      <c r="Q71" s="204">
        <v>0</v>
      </c>
      <c r="R71" s="204">
        <v>0</v>
      </c>
      <c r="S71" s="239">
        <v>0</v>
      </c>
      <c r="T71" s="319" t="e">
        <v>#DIV/0!</v>
      </c>
      <c r="U71" s="239">
        <v>0</v>
      </c>
      <c r="V71" s="239">
        <v>0</v>
      </c>
      <c r="W71" s="239">
        <v>0</v>
      </c>
      <c r="X71" s="239">
        <v>0</v>
      </c>
      <c r="Y71" s="239">
        <v>0</v>
      </c>
      <c r="Z71" s="239">
        <v>0</v>
      </c>
    </row>
    <row r="72" spans="1:27" x14ac:dyDescent="0.3">
      <c r="A72" s="314" t="s">
        <v>487</v>
      </c>
      <c r="B72" s="315">
        <v>0</v>
      </c>
      <c r="C72" s="315">
        <v>0</v>
      </c>
      <c r="D72" s="315">
        <v>0</v>
      </c>
      <c r="E72" s="315">
        <v>0</v>
      </c>
      <c r="F72" s="315">
        <v>0</v>
      </c>
      <c r="G72" s="315">
        <v>0</v>
      </c>
      <c r="H72" s="315">
        <v>0</v>
      </c>
      <c r="I72" s="315">
        <v>0</v>
      </c>
      <c r="J72" s="315">
        <v>0</v>
      </c>
      <c r="K72" s="315">
        <v>0</v>
      </c>
      <c r="L72" s="315">
        <v>0</v>
      </c>
      <c r="M72" s="315">
        <v>0</v>
      </c>
      <c r="N72" s="315">
        <v>0</v>
      </c>
      <c r="O72" s="315">
        <v>0</v>
      </c>
      <c r="P72" s="315">
        <v>0</v>
      </c>
      <c r="Q72" s="315">
        <v>0</v>
      </c>
      <c r="R72" s="315">
        <v>0</v>
      </c>
      <c r="S72" s="316">
        <v>0</v>
      </c>
      <c r="T72" s="317" t="e">
        <v>#DIV/0!</v>
      </c>
      <c r="U72" s="316">
        <v>0</v>
      </c>
      <c r="V72" s="316">
        <v>0</v>
      </c>
      <c r="W72" s="316">
        <v>0</v>
      </c>
      <c r="X72" s="316">
        <v>0</v>
      </c>
      <c r="Y72" s="316">
        <v>0</v>
      </c>
      <c r="Z72" s="316">
        <v>0</v>
      </c>
    </row>
    <row r="73" spans="1:27" x14ac:dyDescent="0.3">
      <c r="A73" s="318" t="s">
        <v>488</v>
      </c>
      <c r="B73" s="204">
        <v>0</v>
      </c>
      <c r="C73" s="204">
        <v>0</v>
      </c>
      <c r="D73" s="204">
        <v>0</v>
      </c>
      <c r="E73" s="204">
        <v>0</v>
      </c>
      <c r="F73" s="204">
        <v>0</v>
      </c>
      <c r="G73" s="204">
        <v>0</v>
      </c>
      <c r="H73" s="204">
        <v>0</v>
      </c>
      <c r="I73" s="204">
        <v>0</v>
      </c>
      <c r="J73" s="204">
        <v>0</v>
      </c>
      <c r="K73" s="204">
        <v>0</v>
      </c>
      <c r="L73" s="204">
        <v>0</v>
      </c>
      <c r="M73" s="204">
        <v>0</v>
      </c>
      <c r="N73" s="204">
        <v>0</v>
      </c>
      <c r="O73" s="204">
        <v>0</v>
      </c>
      <c r="P73" s="204">
        <v>0</v>
      </c>
      <c r="Q73" s="204">
        <v>0</v>
      </c>
      <c r="R73" s="204">
        <v>0</v>
      </c>
      <c r="S73" s="239">
        <v>0</v>
      </c>
      <c r="T73" s="319" t="e">
        <v>#DIV/0!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</row>
    <row r="74" spans="1:27" x14ac:dyDescent="0.3">
      <c r="A74" s="318" t="s">
        <v>489</v>
      </c>
      <c r="B74" s="204">
        <v>0</v>
      </c>
      <c r="C74" s="204">
        <v>0</v>
      </c>
      <c r="D74" s="204">
        <v>0</v>
      </c>
      <c r="E74" s="204">
        <v>0</v>
      </c>
      <c r="F74" s="204">
        <v>0</v>
      </c>
      <c r="G74" s="204">
        <v>0</v>
      </c>
      <c r="H74" s="204">
        <v>0</v>
      </c>
      <c r="I74" s="204">
        <v>0</v>
      </c>
      <c r="J74" s="204">
        <v>0</v>
      </c>
      <c r="K74" s="204">
        <v>0</v>
      </c>
      <c r="L74" s="204">
        <v>0</v>
      </c>
      <c r="M74" s="204">
        <v>0</v>
      </c>
      <c r="N74" s="204">
        <v>0</v>
      </c>
      <c r="O74" s="204">
        <v>0</v>
      </c>
      <c r="P74" s="204">
        <v>0</v>
      </c>
      <c r="Q74" s="204">
        <v>0</v>
      </c>
      <c r="R74" s="204">
        <v>0</v>
      </c>
      <c r="S74" s="239">
        <v>0</v>
      </c>
      <c r="T74" s="319" t="e">
        <v>#DIV/0!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</row>
    <row r="75" spans="1:27" s="321" customFormat="1" x14ac:dyDescent="0.3">
      <c r="A75" s="314" t="s">
        <v>490</v>
      </c>
      <c r="B75" s="320">
        <v>0</v>
      </c>
      <c r="C75" s="320">
        <v>0</v>
      </c>
      <c r="D75" s="320">
        <v>0</v>
      </c>
      <c r="E75" s="320">
        <v>0</v>
      </c>
      <c r="F75" s="320">
        <v>0</v>
      </c>
      <c r="G75" s="320">
        <v>0</v>
      </c>
      <c r="H75" s="320">
        <v>0</v>
      </c>
      <c r="I75" s="320">
        <v>0</v>
      </c>
      <c r="J75" s="320">
        <v>0</v>
      </c>
      <c r="K75" s="320">
        <v>0</v>
      </c>
      <c r="L75" s="320">
        <v>0</v>
      </c>
      <c r="M75" s="320">
        <v>0</v>
      </c>
      <c r="N75" s="320">
        <v>0</v>
      </c>
      <c r="O75" s="320">
        <v>0</v>
      </c>
      <c r="P75" s="320">
        <v>0</v>
      </c>
      <c r="Q75" s="320">
        <v>0</v>
      </c>
      <c r="R75" s="320">
        <v>0</v>
      </c>
      <c r="S75" s="316">
        <v>0</v>
      </c>
      <c r="T75" s="317" t="e">
        <v>#DIV/0!</v>
      </c>
      <c r="U75" s="316">
        <v>0</v>
      </c>
      <c r="V75" s="316">
        <v>0</v>
      </c>
      <c r="W75" s="316">
        <v>0</v>
      </c>
      <c r="X75" s="316">
        <v>0</v>
      </c>
      <c r="Y75" s="316">
        <v>0</v>
      </c>
      <c r="Z75" s="316">
        <v>0</v>
      </c>
    </row>
    <row r="76" spans="1:27" s="321" customFormat="1" x14ac:dyDescent="0.3">
      <c r="A76" s="314" t="s">
        <v>491</v>
      </c>
      <c r="B76" s="320">
        <v>0</v>
      </c>
      <c r="C76" s="320">
        <v>0</v>
      </c>
      <c r="D76" s="320">
        <v>0</v>
      </c>
      <c r="E76" s="320">
        <v>0</v>
      </c>
      <c r="F76" s="320">
        <v>0</v>
      </c>
      <c r="G76" s="320">
        <v>0</v>
      </c>
      <c r="H76" s="320">
        <v>0</v>
      </c>
      <c r="I76" s="320">
        <v>0</v>
      </c>
      <c r="J76" s="320">
        <v>0</v>
      </c>
      <c r="K76" s="320">
        <v>0</v>
      </c>
      <c r="L76" s="320">
        <v>0</v>
      </c>
      <c r="M76" s="320">
        <v>0</v>
      </c>
      <c r="N76" s="320">
        <v>0</v>
      </c>
      <c r="O76" s="320">
        <v>0</v>
      </c>
      <c r="P76" s="320">
        <v>0</v>
      </c>
      <c r="Q76" s="320">
        <v>0</v>
      </c>
      <c r="R76" s="320">
        <v>0</v>
      </c>
      <c r="S76" s="316">
        <v>0</v>
      </c>
      <c r="T76" s="317" t="e">
        <v>#DIV/0!</v>
      </c>
      <c r="U76" s="316">
        <v>0</v>
      </c>
      <c r="V76" s="316">
        <v>0</v>
      </c>
      <c r="W76" s="316">
        <v>0</v>
      </c>
      <c r="X76" s="316">
        <v>0</v>
      </c>
      <c r="Y76" s="316">
        <v>0</v>
      </c>
      <c r="Z76" s="316">
        <v>0</v>
      </c>
    </row>
    <row r="77" spans="1:27" s="321" customFormat="1" x14ac:dyDescent="0.3">
      <c r="A77" s="314" t="s">
        <v>492</v>
      </c>
      <c r="B77" s="320">
        <v>0</v>
      </c>
      <c r="C77" s="320">
        <v>0</v>
      </c>
      <c r="D77" s="320">
        <v>0</v>
      </c>
      <c r="E77" s="320">
        <v>0</v>
      </c>
      <c r="F77" s="320">
        <v>0</v>
      </c>
      <c r="G77" s="320">
        <v>0</v>
      </c>
      <c r="H77" s="320">
        <v>0</v>
      </c>
      <c r="I77" s="320">
        <v>0</v>
      </c>
      <c r="J77" s="320">
        <v>0</v>
      </c>
      <c r="K77" s="320">
        <v>0</v>
      </c>
      <c r="L77" s="320">
        <v>0</v>
      </c>
      <c r="M77" s="320">
        <v>0</v>
      </c>
      <c r="N77" s="320">
        <v>0</v>
      </c>
      <c r="O77" s="320">
        <v>0</v>
      </c>
      <c r="P77" s="320">
        <v>0</v>
      </c>
      <c r="Q77" s="320">
        <v>0</v>
      </c>
      <c r="R77" s="320">
        <v>0</v>
      </c>
      <c r="S77" s="316">
        <v>0</v>
      </c>
      <c r="T77" s="317" t="e">
        <v>#DIV/0!</v>
      </c>
      <c r="U77" s="316">
        <v>0</v>
      </c>
      <c r="V77" s="316">
        <v>0</v>
      </c>
      <c r="W77" s="316">
        <v>0</v>
      </c>
      <c r="X77" s="316">
        <v>0</v>
      </c>
      <c r="Y77" s="316">
        <v>0</v>
      </c>
      <c r="Z77" s="316">
        <v>0</v>
      </c>
    </row>
    <row r="78" spans="1:27" x14ac:dyDescent="0.3">
      <c r="A78" s="314" t="s">
        <v>493</v>
      </c>
      <c r="B78" s="315">
        <v>0</v>
      </c>
      <c r="C78" s="315">
        <v>0</v>
      </c>
      <c r="D78" s="315">
        <v>0</v>
      </c>
      <c r="E78" s="315">
        <v>0</v>
      </c>
      <c r="F78" s="315">
        <v>0</v>
      </c>
      <c r="G78" s="315">
        <v>0</v>
      </c>
      <c r="H78" s="315">
        <v>0</v>
      </c>
      <c r="I78" s="315">
        <v>0</v>
      </c>
      <c r="J78" s="315">
        <v>0</v>
      </c>
      <c r="K78" s="315">
        <v>0</v>
      </c>
      <c r="L78" s="315">
        <v>0</v>
      </c>
      <c r="M78" s="315">
        <v>0</v>
      </c>
      <c r="N78" s="315">
        <v>0</v>
      </c>
      <c r="O78" s="315">
        <v>0</v>
      </c>
      <c r="P78" s="315">
        <v>0</v>
      </c>
      <c r="Q78" s="315">
        <v>0</v>
      </c>
      <c r="R78" s="315">
        <v>0</v>
      </c>
      <c r="S78" s="316">
        <v>0</v>
      </c>
      <c r="T78" s="317" t="e">
        <v>#DIV/0!</v>
      </c>
      <c r="U78" s="316">
        <v>0</v>
      </c>
      <c r="V78" s="316">
        <v>0</v>
      </c>
      <c r="W78" s="316">
        <v>0</v>
      </c>
      <c r="X78" s="316">
        <v>0</v>
      </c>
      <c r="Y78" s="316">
        <v>0</v>
      </c>
      <c r="Z78" s="316">
        <v>0</v>
      </c>
      <c r="AA78" s="321"/>
    </row>
    <row r="79" spans="1:27" x14ac:dyDescent="0.3">
      <c r="A79" s="318" t="s">
        <v>494</v>
      </c>
      <c r="B79" s="204">
        <v>0</v>
      </c>
      <c r="C79" s="204">
        <v>0</v>
      </c>
      <c r="D79" s="204">
        <v>0</v>
      </c>
      <c r="E79" s="204">
        <v>0</v>
      </c>
      <c r="F79" s="204">
        <v>0</v>
      </c>
      <c r="G79" s="204">
        <v>0</v>
      </c>
      <c r="H79" s="204">
        <v>0</v>
      </c>
      <c r="I79" s="204">
        <v>0</v>
      </c>
      <c r="J79" s="204">
        <v>0</v>
      </c>
      <c r="K79" s="204">
        <v>0</v>
      </c>
      <c r="L79" s="204">
        <v>0</v>
      </c>
      <c r="M79" s="204">
        <v>0</v>
      </c>
      <c r="N79" s="204">
        <v>0</v>
      </c>
      <c r="O79" s="204">
        <v>0</v>
      </c>
      <c r="P79" s="204">
        <v>0</v>
      </c>
      <c r="Q79" s="204">
        <v>0</v>
      </c>
      <c r="R79" s="204">
        <v>0</v>
      </c>
      <c r="S79" s="239">
        <v>0</v>
      </c>
      <c r="T79" s="319" t="e">
        <v>#DIV/0!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</row>
    <row r="80" spans="1:27" x14ac:dyDescent="0.3">
      <c r="A80" s="318" t="s">
        <v>495</v>
      </c>
      <c r="B80" s="204">
        <v>0</v>
      </c>
      <c r="C80" s="204">
        <v>0</v>
      </c>
      <c r="D80" s="204">
        <v>0</v>
      </c>
      <c r="E80" s="204">
        <v>0</v>
      </c>
      <c r="F80" s="204">
        <v>0</v>
      </c>
      <c r="G80" s="204">
        <v>0</v>
      </c>
      <c r="H80" s="204">
        <v>0</v>
      </c>
      <c r="I80" s="204">
        <v>0</v>
      </c>
      <c r="J80" s="204">
        <v>0</v>
      </c>
      <c r="K80" s="204">
        <v>0</v>
      </c>
      <c r="L80" s="204">
        <v>0</v>
      </c>
      <c r="M80" s="204">
        <v>0</v>
      </c>
      <c r="N80" s="204">
        <v>0</v>
      </c>
      <c r="O80" s="204">
        <v>0</v>
      </c>
      <c r="P80" s="204">
        <v>0</v>
      </c>
      <c r="Q80" s="204">
        <v>0</v>
      </c>
      <c r="R80" s="204">
        <v>0</v>
      </c>
      <c r="S80" s="239">
        <v>0</v>
      </c>
      <c r="T80" s="319" t="e">
        <v>#DIV/0!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</row>
    <row r="81" spans="1:26" x14ac:dyDescent="0.3">
      <c r="A81" s="314" t="s">
        <v>496</v>
      </c>
      <c r="B81" s="315">
        <v>0</v>
      </c>
      <c r="C81" s="315">
        <v>0</v>
      </c>
      <c r="D81" s="315">
        <v>0</v>
      </c>
      <c r="E81" s="315">
        <v>0</v>
      </c>
      <c r="F81" s="315">
        <v>0</v>
      </c>
      <c r="G81" s="315">
        <v>0</v>
      </c>
      <c r="H81" s="315">
        <v>0</v>
      </c>
      <c r="I81" s="315">
        <v>0</v>
      </c>
      <c r="J81" s="315">
        <v>0</v>
      </c>
      <c r="K81" s="315">
        <v>0</v>
      </c>
      <c r="L81" s="315">
        <v>0</v>
      </c>
      <c r="M81" s="315">
        <v>0</v>
      </c>
      <c r="N81" s="315">
        <v>0</v>
      </c>
      <c r="O81" s="315">
        <v>0</v>
      </c>
      <c r="P81" s="315">
        <v>0</v>
      </c>
      <c r="Q81" s="315">
        <v>0</v>
      </c>
      <c r="R81" s="315">
        <v>0</v>
      </c>
      <c r="S81" s="316">
        <v>0</v>
      </c>
      <c r="T81" s="317" t="e">
        <v>#DIV/0!</v>
      </c>
      <c r="U81" s="316">
        <v>0</v>
      </c>
      <c r="V81" s="316">
        <v>0</v>
      </c>
      <c r="W81" s="316">
        <v>0</v>
      </c>
      <c r="X81" s="316">
        <v>0</v>
      </c>
      <c r="Y81" s="316">
        <v>0</v>
      </c>
      <c r="Z81" s="316">
        <v>0</v>
      </c>
    </row>
    <row r="82" spans="1:26" x14ac:dyDescent="0.3">
      <c r="A82" s="322" t="s">
        <v>497</v>
      </c>
      <c r="B82" s="204">
        <v>0</v>
      </c>
      <c r="C82" s="204">
        <v>0</v>
      </c>
      <c r="D82" s="204">
        <v>0</v>
      </c>
      <c r="E82" s="204">
        <v>0</v>
      </c>
      <c r="F82" s="204">
        <v>0</v>
      </c>
      <c r="G82" s="204">
        <v>0</v>
      </c>
      <c r="H82" s="204">
        <v>0</v>
      </c>
      <c r="I82" s="204">
        <v>0</v>
      </c>
      <c r="J82" s="204">
        <v>0</v>
      </c>
      <c r="K82" s="204">
        <v>0</v>
      </c>
      <c r="L82" s="204">
        <v>0</v>
      </c>
      <c r="M82" s="204">
        <v>0</v>
      </c>
      <c r="N82" s="204">
        <v>0</v>
      </c>
      <c r="O82" s="204">
        <v>0</v>
      </c>
      <c r="P82" s="204">
        <v>0</v>
      </c>
      <c r="Q82" s="204">
        <v>0</v>
      </c>
      <c r="R82" s="204">
        <v>0</v>
      </c>
      <c r="S82" s="239">
        <v>0</v>
      </c>
      <c r="T82" s="319" t="e">
        <v>#DIV/0!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</row>
    <row r="83" spans="1:26" x14ac:dyDescent="0.3">
      <c r="A83" s="322" t="s">
        <v>498</v>
      </c>
      <c r="B83" s="204">
        <v>0</v>
      </c>
      <c r="C83" s="204">
        <v>0</v>
      </c>
      <c r="D83" s="204">
        <v>0</v>
      </c>
      <c r="E83" s="204">
        <v>0</v>
      </c>
      <c r="F83" s="204">
        <v>0</v>
      </c>
      <c r="G83" s="204">
        <v>0</v>
      </c>
      <c r="H83" s="204">
        <v>0</v>
      </c>
      <c r="I83" s="204">
        <v>0</v>
      </c>
      <c r="J83" s="204">
        <v>0</v>
      </c>
      <c r="K83" s="204">
        <v>0</v>
      </c>
      <c r="L83" s="204">
        <v>0</v>
      </c>
      <c r="M83" s="204">
        <v>0</v>
      </c>
      <c r="N83" s="204">
        <v>0</v>
      </c>
      <c r="O83" s="204">
        <v>0</v>
      </c>
      <c r="P83" s="204">
        <v>0</v>
      </c>
      <c r="Q83" s="204">
        <v>0</v>
      </c>
      <c r="R83" s="204">
        <v>0</v>
      </c>
      <c r="S83" s="239">
        <v>0</v>
      </c>
      <c r="T83" s="319" t="e">
        <v>#DIV/0!</v>
      </c>
      <c r="U83" s="239">
        <v>0</v>
      </c>
      <c r="V83" s="239">
        <v>0</v>
      </c>
      <c r="W83" s="239">
        <v>0</v>
      </c>
      <c r="X83" s="239">
        <v>0</v>
      </c>
      <c r="Y83" s="239">
        <v>0</v>
      </c>
      <c r="Z83" s="239">
        <v>0</v>
      </c>
    </row>
    <row r="84" spans="1:26" x14ac:dyDescent="0.3">
      <c r="A84" s="322" t="s">
        <v>499</v>
      </c>
      <c r="B84" s="204">
        <v>0</v>
      </c>
      <c r="C84" s="204">
        <v>0</v>
      </c>
      <c r="D84" s="204">
        <v>0</v>
      </c>
      <c r="E84" s="204">
        <v>0</v>
      </c>
      <c r="F84" s="204">
        <v>0</v>
      </c>
      <c r="G84" s="204">
        <v>0</v>
      </c>
      <c r="H84" s="204">
        <v>0</v>
      </c>
      <c r="I84" s="204">
        <v>0</v>
      </c>
      <c r="J84" s="204">
        <v>0</v>
      </c>
      <c r="K84" s="204">
        <v>0</v>
      </c>
      <c r="L84" s="204">
        <v>0</v>
      </c>
      <c r="M84" s="204">
        <v>0</v>
      </c>
      <c r="N84" s="204">
        <v>0</v>
      </c>
      <c r="O84" s="204">
        <v>0</v>
      </c>
      <c r="P84" s="204">
        <v>0</v>
      </c>
      <c r="Q84" s="204">
        <v>0</v>
      </c>
      <c r="R84" s="204">
        <v>0</v>
      </c>
      <c r="S84" s="239">
        <v>0</v>
      </c>
      <c r="T84" s="319" t="e">
        <v>#DIV/0!</v>
      </c>
      <c r="U84" s="239">
        <v>0</v>
      </c>
      <c r="V84" s="239">
        <v>0</v>
      </c>
      <c r="W84" s="239">
        <v>0</v>
      </c>
      <c r="X84" s="239">
        <v>0</v>
      </c>
      <c r="Y84" s="239">
        <v>0</v>
      </c>
      <c r="Z84" s="239">
        <v>0</v>
      </c>
    </row>
    <row r="85" spans="1:26" x14ac:dyDescent="0.3">
      <c r="A85" s="322" t="s">
        <v>500</v>
      </c>
      <c r="B85" s="204">
        <v>0</v>
      </c>
      <c r="C85" s="204">
        <v>0</v>
      </c>
      <c r="D85" s="204">
        <v>0</v>
      </c>
      <c r="E85" s="204">
        <v>0</v>
      </c>
      <c r="F85" s="204">
        <v>0</v>
      </c>
      <c r="G85" s="204">
        <v>0</v>
      </c>
      <c r="H85" s="204">
        <v>0</v>
      </c>
      <c r="I85" s="204">
        <v>0</v>
      </c>
      <c r="J85" s="204">
        <v>0</v>
      </c>
      <c r="K85" s="204">
        <v>0</v>
      </c>
      <c r="L85" s="204">
        <v>0</v>
      </c>
      <c r="M85" s="204">
        <v>0</v>
      </c>
      <c r="N85" s="204">
        <v>0</v>
      </c>
      <c r="O85" s="204">
        <v>0</v>
      </c>
      <c r="P85" s="204">
        <v>0</v>
      </c>
      <c r="Q85" s="204">
        <v>0</v>
      </c>
      <c r="R85" s="204">
        <v>0</v>
      </c>
      <c r="S85" s="239">
        <v>0</v>
      </c>
      <c r="T85" s="319" t="e">
        <v>#DIV/0!</v>
      </c>
      <c r="U85" s="239">
        <v>0</v>
      </c>
      <c r="V85" s="239">
        <v>0</v>
      </c>
      <c r="W85" s="239">
        <v>0</v>
      </c>
      <c r="X85" s="239">
        <v>0</v>
      </c>
      <c r="Y85" s="239">
        <v>0</v>
      </c>
      <c r="Z85" s="239">
        <v>0</v>
      </c>
    </row>
    <row r="86" spans="1:26" x14ac:dyDescent="0.3">
      <c r="A86" s="322" t="s">
        <v>501</v>
      </c>
      <c r="B86" s="204">
        <v>0</v>
      </c>
      <c r="C86" s="204">
        <v>0</v>
      </c>
      <c r="D86" s="204">
        <v>0</v>
      </c>
      <c r="E86" s="204">
        <v>0</v>
      </c>
      <c r="F86" s="204">
        <v>0</v>
      </c>
      <c r="G86" s="204">
        <v>0</v>
      </c>
      <c r="H86" s="204">
        <v>0</v>
      </c>
      <c r="I86" s="204">
        <v>0</v>
      </c>
      <c r="J86" s="204">
        <v>0</v>
      </c>
      <c r="K86" s="204">
        <v>0</v>
      </c>
      <c r="L86" s="204">
        <v>0</v>
      </c>
      <c r="M86" s="204">
        <v>0</v>
      </c>
      <c r="N86" s="204">
        <v>0</v>
      </c>
      <c r="O86" s="204">
        <v>0</v>
      </c>
      <c r="P86" s="204">
        <v>0</v>
      </c>
      <c r="Q86" s="204">
        <v>0</v>
      </c>
      <c r="R86" s="204">
        <v>0</v>
      </c>
      <c r="S86" s="239">
        <v>0</v>
      </c>
      <c r="T86" s="319" t="e">
        <v>#DIV/0!</v>
      </c>
      <c r="U86" s="239">
        <v>0</v>
      </c>
      <c r="V86" s="239">
        <v>0</v>
      </c>
      <c r="W86" s="239">
        <v>0</v>
      </c>
      <c r="X86" s="239">
        <v>0</v>
      </c>
      <c r="Y86" s="239">
        <v>0</v>
      </c>
      <c r="Z86" s="239">
        <v>0</v>
      </c>
    </row>
    <row r="87" spans="1:26" x14ac:dyDescent="0.3">
      <c r="A87" s="322" t="s">
        <v>502</v>
      </c>
      <c r="B87" s="204">
        <v>0</v>
      </c>
      <c r="C87" s="204">
        <v>0</v>
      </c>
      <c r="D87" s="204">
        <v>0</v>
      </c>
      <c r="E87" s="204">
        <v>0</v>
      </c>
      <c r="F87" s="204">
        <v>0</v>
      </c>
      <c r="G87" s="204">
        <v>0</v>
      </c>
      <c r="H87" s="204">
        <v>0</v>
      </c>
      <c r="I87" s="204">
        <v>0</v>
      </c>
      <c r="J87" s="204">
        <v>0</v>
      </c>
      <c r="K87" s="204">
        <v>0</v>
      </c>
      <c r="L87" s="204">
        <v>0</v>
      </c>
      <c r="M87" s="204">
        <v>0</v>
      </c>
      <c r="N87" s="204">
        <v>0</v>
      </c>
      <c r="O87" s="204">
        <v>0</v>
      </c>
      <c r="P87" s="204">
        <v>0</v>
      </c>
      <c r="Q87" s="204">
        <v>0</v>
      </c>
      <c r="R87" s="204">
        <v>0</v>
      </c>
      <c r="S87" s="239">
        <v>0</v>
      </c>
      <c r="T87" s="319" t="e">
        <v>#DIV/0!</v>
      </c>
      <c r="U87" s="239">
        <v>0</v>
      </c>
      <c r="V87" s="239">
        <v>0</v>
      </c>
      <c r="W87" s="239">
        <v>0</v>
      </c>
      <c r="X87" s="239">
        <v>0</v>
      </c>
      <c r="Y87" s="239">
        <v>0</v>
      </c>
      <c r="Z87" s="239">
        <v>0</v>
      </c>
    </row>
    <row r="88" spans="1:26" x14ac:dyDescent="0.3">
      <c r="A88" s="322" t="s">
        <v>503</v>
      </c>
      <c r="B88" s="204">
        <v>0</v>
      </c>
      <c r="C88" s="204">
        <v>0</v>
      </c>
      <c r="D88" s="204">
        <v>0</v>
      </c>
      <c r="E88" s="204">
        <v>0</v>
      </c>
      <c r="F88" s="204">
        <v>0</v>
      </c>
      <c r="G88" s="204">
        <v>0</v>
      </c>
      <c r="H88" s="204">
        <v>0</v>
      </c>
      <c r="I88" s="204">
        <v>0</v>
      </c>
      <c r="J88" s="204">
        <v>0</v>
      </c>
      <c r="K88" s="204">
        <v>0</v>
      </c>
      <c r="L88" s="204">
        <v>0</v>
      </c>
      <c r="M88" s="204">
        <v>0</v>
      </c>
      <c r="N88" s="204">
        <v>0</v>
      </c>
      <c r="O88" s="204">
        <v>0</v>
      </c>
      <c r="P88" s="204">
        <v>0</v>
      </c>
      <c r="Q88" s="204">
        <v>0</v>
      </c>
      <c r="R88" s="204">
        <v>0</v>
      </c>
      <c r="S88" s="239">
        <v>0</v>
      </c>
      <c r="T88" s="319" t="e">
        <v>#DIV/0!</v>
      </c>
      <c r="U88" s="239">
        <v>0</v>
      </c>
      <c r="V88" s="239">
        <v>0</v>
      </c>
      <c r="W88" s="239">
        <v>0</v>
      </c>
      <c r="X88" s="239">
        <v>0</v>
      </c>
      <c r="Y88" s="239">
        <v>0</v>
      </c>
      <c r="Z88" s="239">
        <v>0</v>
      </c>
    </row>
    <row r="89" spans="1:26" x14ac:dyDescent="0.3">
      <c r="A89" s="322" t="s">
        <v>504</v>
      </c>
      <c r="B89" s="204">
        <v>0</v>
      </c>
      <c r="C89" s="204">
        <v>0</v>
      </c>
      <c r="D89" s="204">
        <v>0</v>
      </c>
      <c r="E89" s="204">
        <v>0</v>
      </c>
      <c r="F89" s="204">
        <v>0</v>
      </c>
      <c r="G89" s="204">
        <v>0</v>
      </c>
      <c r="H89" s="204">
        <v>0</v>
      </c>
      <c r="I89" s="204">
        <v>0</v>
      </c>
      <c r="J89" s="204">
        <v>0</v>
      </c>
      <c r="K89" s="204">
        <v>0</v>
      </c>
      <c r="L89" s="204">
        <v>0</v>
      </c>
      <c r="M89" s="204">
        <v>0</v>
      </c>
      <c r="N89" s="204">
        <v>0</v>
      </c>
      <c r="O89" s="204">
        <v>0</v>
      </c>
      <c r="P89" s="204">
        <v>0</v>
      </c>
      <c r="Q89" s="204">
        <v>0</v>
      </c>
      <c r="R89" s="204">
        <v>0</v>
      </c>
      <c r="S89" s="239">
        <v>0</v>
      </c>
      <c r="T89" s="319" t="e">
        <v>#DIV/0!</v>
      </c>
      <c r="U89" s="239">
        <v>0</v>
      </c>
      <c r="V89" s="239">
        <v>0</v>
      </c>
      <c r="W89" s="239">
        <v>0</v>
      </c>
      <c r="X89" s="239">
        <v>0</v>
      </c>
      <c r="Y89" s="239">
        <v>0</v>
      </c>
      <c r="Z89" s="239">
        <v>0</v>
      </c>
    </row>
    <row r="90" spans="1:26" x14ac:dyDescent="0.3">
      <c r="A90" s="322" t="s">
        <v>505</v>
      </c>
      <c r="B90" s="204">
        <v>0</v>
      </c>
      <c r="C90" s="204">
        <v>0</v>
      </c>
      <c r="D90" s="204">
        <v>0</v>
      </c>
      <c r="E90" s="204">
        <v>0</v>
      </c>
      <c r="F90" s="204">
        <v>0</v>
      </c>
      <c r="G90" s="204">
        <v>0</v>
      </c>
      <c r="H90" s="204">
        <v>0</v>
      </c>
      <c r="I90" s="204">
        <v>0</v>
      </c>
      <c r="J90" s="204">
        <v>0</v>
      </c>
      <c r="K90" s="204">
        <v>0</v>
      </c>
      <c r="L90" s="204">
        <v>0</v>
      </c>
      <c r="M90" s="204">
        <v>0</v>
      </c>
      <c r="N90" s="204">
        <v>0</v>
      </c>
      <c r="O90" s="204">
        <v>0</v>
      </c>
      <c r="P90" s="204">
        <v>0</v>
      </c>
      <c r="Q90" s="204">
        <v>0</v>
      </c>
      <c r="R90" s="204">
        <v>0</v>
      </c>
      <c r="S90" s="239">
        <v>0</v>
      </c>
      <c r="T90" s="319" t="e">
        <v>#DIV/0!</v>
      </c>
      <c r="U90" s="239">
        <v>0</v>
      </c>
      <c r="V90" s="239">
        <v>0</v>
      </c>
      <c r="W90" s="239">
        <v>0</v>
      </c>
      <c r="X90" s="239">
        <v>0</v>
      </c>
      <c r="Y90" s="239">
        <v>0</v>
      </c>
      <c r="Z90" s="239">
        <v>0</v>
      </c>
    </row>
    <row r="91" spans="1:26" x14ac:dyDescent="0.3">
      <c r="A91" s="322" t="s">
        <v>506</v>
      </c>
      <c r="B91" s="204">
        <v>0</v>
      </c>
      <c r="C91" s="204">
        <v>0</v>
      </c>
      <c r="D91" s="204">
        <v>0</v>
      </c>
      <c r="E91" s="204">
        <v>0</v>
      </c>
      <c r="F91" s="204">
        <v>0</v>
      </c>
      <c r="G91" s="204">
        <v>0</v>
      </c>
      <c r="H91" s="204">
        <v>0</v>
      </c>
      <c r="I91" s="204">
        <v>0</v>
      </c>
      <c r="J91" s="204">
        <v>0</v>
      </c>
      <c r="K91" s="204">
        <v>0</v>
      </c>
      <c r="L91" s="204">
        <v>0</v>
      </c>
      <c r="M91" s="204">
        <v>0</v>
      </c>
      <c r="N91" s="204">
        <v>0</v>
      </c>
      <c r="O91" s="204">
        <v>0</v>
      </c>
      <c r="P91" s="204">
        <v>0</v>
      </c>
      <c r="Q91" s="204">
        <v>0</v>
      </c>
      <c r="R91" s="204">
        <v>0</v>
      </c>
      <c r="S91" s="239">
        <v>0</v>
      </c>
      <c r="T91" s="319" t="e">
        <v>#DIV/0!</v>
      </c>
      <c r="U91" s="239">
        <v>0</v>
      </c>
      <c r="V91" s="239">
        <v>0</v>
      </c>
      <c r="W91" s="239">
        <v>0</v>
      </c>
      <c r="X91" s="239">
        <v>0</v>
      </c>
      <c r="Y91" s="239">
        <v>0</v>
      </c>
      <c r="Z91" s="239">
        <v>0</v>
      </c>
    </row>
    <row r="92" spans="1:26" x14ac:dyDescent="0.3">
      <c r="A92" s="322" t="s">
        <v>507</v>
      </c>
      <c r="B92" s="204">
        <v>0</v>
      </c>
      <c r="C92" s="204">
        <v>0</v>
      </c>
      <c r="D92" s="204">
        <v>0</v>
      </c>
      <c r="E92" s="204">
        <v>0</v>
      </c>
      <c r="F92" s="204">
        <v>0</v>
      </c>
      <c r="G92" s="204">
        <v>0</v>
      </c>
      <c r="H92" s="204">
        <v>0</v>
      </c>
      <c r="I92" s="204">
        <v>0</v>
      </c>
      <c r="J92" s="204">
        <v>0</v>
      </c>
      <c r="K92" s="204">
        <v>0</v>
      </c>
      <c r="L92" s="204">
        <v>0</v>
      </c>
      <c r="M92" s="204">
        <v>0</v>
      </c>
      <c r="N92" s="204">
        <v>0</v>
      </c>
      <c r="O92" s="204">
        <v>0</v>
      </c>
      <c r="P92" s="204">
        <v>0</v>
      </c>
      <c r="Q92" s="204">
        <v>0</v>
      </c>
      <c r="R92" s="204">
        <v>0</v>
      </c>
      <c r="S92" s="239">
        <v>0</v>
      </c>
      <c r="T92" s="319" t="e">
        <v>#DIV/0!</v>
      </c>
      <c r="U92" s="239">
        <v>0</v>
      </c>
      <c r="V92" s="239">
        <v>0</v>
      </c>
      <c r="W92" s="239">
        <v>0</v>
      </c>
      <c r="X92" s="239">
        <v>0</v>
      </c>
      <c r="Y92" s="239">
        <v>0</v>
      </c>
      <c r="Z92" s="239">
        <v>0</v>
      </c>
    </row>
    <row r="93" spans="1:26" x14ac:dyDescent="0.3">
      <c r="A93" s="322" t="s">
        <v>508</v>
      </c>
      <c r="B93" s="204">
        <v>0</v>
      </c>
      <c r="C93" s="204">
        <v>0</v>
      </c>
      <c r="D93" s="204">
        <v>0</v>
      </c>
      <c r="E93" s="204">
        <v>0</v>
      </c>
      <c r="F93" s="204">
        <v>0</v>
      </c>
      <c r="G93" s="204">
        <v>0</v>
      </c>
      <c r="H93" s="204">
        <v>0</v>
      </c>
      <c r="I93" s="204">
        <v>0</v>
      </c>
      <c r="J93" s="204">
        <v>0</v>
      </c>
      <c r="K93" s="204">
        <v>0</v>
      </c>
      <c r="L93" s="204">
        <v>0</v>
      </c>
      <c r="M93" s="204">
        <v>0</v>
      </c>
      <c r="N93" s="204">
        <v>0</v>
      </c>
      <c r="O93" s="204">
        <v>0</v>
      </c>
      <c r="P93" s="204">
        <v>0</v>
      </c>
      <c r="Q93" s="204">
        <v>0</v>
      </c>
      <c r="R93" s="204">
        <v>0</v>
      </c>
      <c r="S93" s="239">
        <v>0</v>
      </c>
      <c r="T93" s="319" t="e">
        <v>#DIV/0!</v>
      </c>
      <c r="U93" s="239">
        <v>0</v>
      </c>
      <c r="V93" s="239">
        <v>0</v>
      </c>
      <c r="W93" s="239">
        <v>0</v>
      </c>
      <c r="X93" s="239">
        <v>0</v>
      </c>
      <c r="Y93" s="239">
        <v>0</v>
      </c>
      <c r="Z93" s="239">
        <v>0</v>
      </c>
    </row>
    <row r="94" spans="1:26" x14ac:dyDescent="0.3">
      <c r="A94" s="322" t="s">
        <v>509</v>
      </c>
      <c r="B94" s="204">
        <v>0</v>
      </c>
      <c r="C94" s="204">
        <v>0</v>
      </c>
      <c r="D94" s="204">
        <v>0</v>
      </c>
      <c r="E94" s="204">
        <v>0</v>
      </c>
      <c r="F94" s="204">
        <v>0</v>
      </c>
      <c r="G94" s="204">
        <v>0</v>
      </c>
      <c r="H94" s="204">
        <v>0</v>
      </c>
      <c r="I94" s="204">
        <v>0</v>
      </c>
      <c r="J94" s="204">
        <v>0</v>
      </c>
      <c r="K94" s="204">
        <v>0</v>
      </c>
      <c r="L94" s="204">
        <v>0</v>
      </c>
      <c r="M94" s="204">
        <v>0</v>
      </c>
      <c r="N94" s="204">
        <v>0</v>
      </c>
      <c r="O94" s="204">
        <v>0</v>
      </c>
      <c r="P94" s="204">
        <v>0</v>
      </c>
      <c r="Q94" s="204">
        <v>0</v>
      </c>
      <c r="R94" s="204">
        <v>0</v>
      </c>
      <c r="S94" s="239">
        <v>0</v>
      </c>
      <c r="T94" s="319" t="e">
        <v>#DIV/0!</v>
      </c>
      <c r="U94" s="239">
        <v>0</v>
      </c>
      <c r="V94" s="239">
        <v>0</v>
      </c>
      <c r="W94" s="239">
        <v>0</v>
      </c>
      <c r="X94" s="239">
        <v>0</v>
      </c>
      <c r="Y94" s="239">
        <v>0</v>
      </c>
      <c r="Z94" s="239">
        <v>0</v>
      </c>
    </row>
    <row r="95" spans="1:26" x14ac:dyDescent="0.3">
      <c r="A95" s="322" t="s">
        <v>510</v>
      </c>
      <c r="B95" s="204">
        <v>0</v>
      </c>
      <c r="C95" s="204">
        <v>0</v>
      </c>
      <c r="D95" s="204">
        <v>0</v>
      </c>
      <c r="E95" s="204">
        <v>0</v>
      </c>
      <c r="F95" s="204">
        <v>0</v>
      </c>
      <c r="G95" s="204">
        <v>0</v>
      </c>
      <c r="H95" s="204">
        <v>0</v>
      </c>
      <c r="I95" s="204">
        <v>0</v>
      </c>
      <c r="J95" s="204">
        <v>0</v>
      </c>
      <c r="K95" s="204">
        <v>0</v>
      </c>
      <c r="L95" s="204">
        <v>0</v>
      </c>
      <c r="M95" s="204">
        <v>0</v>
      </c>
      <c r="N95" s="204">
        <v>0</v>
      </c>
      <c r="O95" s="204">
        <v>0</v>
      </c>
      <c r="P95" s="204">
        <v>0</v>
      </c>
      <c r="Q95" s="204">
        <v>0</v>
      </c>
      <c r="R95" s="204">
        <v>0</v>
      </c>
      <c r="S95" s="239">
        <v>0</v>
      </c>
      <c r="T95" s="319" t="e">
        <v>#DIV/0!</v>
      </c>
      <c r="U95" s="239">
        <v>0</v>
      </c>
      <c r="V95" s="239">
        <v>0</v>
      </c>
      <c r="W95" s="239">
        <v>0</v>
      </c>
      <c r="X95" s="239">
        <v>0</v>
      </c>
      <c r="Y95" s="239">
        <v>0</v>
      </c>
      <c r="Z95" s="239">
        <v>0</v>
      </c>
    </row>
    <row r="96" spans="1:26" x14ac:dyDescent="0.3">
      <c r="A96" s="322" t="s">
        <v>511</v>
      </c>
      <c r="B96" s="204">
        <v>0</v>
      </c>
      <c r="C96" s="204">
        <v>0</v>
      </c>
      <c r="D96" s="204">
        <v>0</v>
      </c>
      <c r="E96" s="204">
        <v>0</v>
      </c>
      <c r="F96" s="204">
        <v>0</v>
      </c>
      <c r="G96" s="204">
        <v>0</v>
      </c>
      <c r="H96" s="204">
        <v>0</v>
      </c>
      <c r="I96" s="204">
        <v>0</v>
      </c>
      <c r="J96" s="204">
        <v>0</v>
      </c>
      <c r="K96" s="204">
        <v>0</v>
      </c>
      <c r="L96" s="204">
        <v>0</v>
      </c>
      <c r="M96" s="204">
        <v>0</v>
      </c>
      <c r="N96" s="204">
        <v>0</v>
      </c>
      <c r="O96" s="204">
        <v>0</v>
      </c>
      <c r="P96" s="204">
        <v>0</v>
      </c>
      <c r="Q96" s="204">
        <v>0</v>
      </c>
      <c r="R96" s="204">
        <v>0</v>
      </c>
      <c r="S96" s="239">
        <v>0</v>
      </c>
      <c r="T96" s="319" t="e">
        <v>#DIV/0!</v>
      </c>
      <c r="U96" s="239">
        <v>0</v>
      </c>
      <c r="V96" s="239">
        <v>0</v>
      </c>
      <c r="W96" s="239">
        <v>0</v>
      </c>
      <c r="X96" s="239">
        <v>0</v>
      </c>
      <c r="Y96" s="239">
        <v>0</v>
      </c>
      <c r="Z96" s="239">
        <v>0</v>
      </c>
    </row>
    <row r="97" spans="1:26" x14ac:dyDescent="0.3">
      <c r="A97" s="322" t="s">
        <v>512</v>
      </c>
      <c r="B97" s="204">
        <v>0</v>
      </c>
      <c r="C97" s="204">
        <v>0</v>
      </c>
      <c r="D97" s="204">
        <v>0</v>
      </c>
      <c r="E97" s="204">
        <v>0</v>
      </c>
      <c r="F97" s="204">
        <v>0</v>
      </c>
      <c r="G97" s="204">
        <v>0</v>
      </c>
      <c r="H97" s="204">
        <v>0</v>
      </c>
      <c r="I97" s="204">
        <v>0</v>
      </c>
      <c r="J97" s="204">
        <v>0</v>
      </c>
      <c r="K97" s="204">
        <v>0</v>
      </c>
      <c r="L97" s="204">
        <v>0</v>
      </c>
      <c r="M97" s="204">
        <v>0</v>
      </c>
      <c r="N97" s="204">
        <v>0</v>
      </c>
      <c r="O97" s="204">
        <v>0</v>
      </c>
      <c r="P97" s="204">
        <v>0</v>
      </c>
      <c r="Q97" s="204">
        <v>0</v>
      </c>
      <c r="R97" s="204">
        <v>0</v>
      </c>
      <c r="S97" s="239">
        <v>0</v>
      </c>
      <c r="T97" s="319" t="e">
        <v>#DIV/0!</v>
      </c>
      <c r="U97" s="239">
        <v>0</v>
      </c>
      <c r="V97" s="239">
        <v>0</v>
      </c>
      <c r="W97" s="239">
        <v>0</v>
      </c>
      <c r="X97" s="239">
        <v>0</v>
      </c>
      <c r="Y97" s="239">
        <v>0</v>
      </c>
      <c r="Z97" s="239">
        <v>0</v>
      </c>
    </row>
    <row r="98" spans="1:26" x14ac:dyDescent="0.3">
      <c r="A98" s="322" t="s">
        <v>513</v>
      </c>
      <c r="B98" s="204">
        <v>0</v>
      </c>
      <c r="C98" s="204">
        <v>0</v>
      </c>
      <c r="D98" s="204">
        <v>0</v>
      </c>
      <c r="E98" s="204">
        <v>0</v>
      </c>
      <c r="F98" s="204">
        <v>0</v>
      </c>
      <c r="G98" s="204">
        <v>0</v>
      </c>
      <c r="H98" s="204">
        <v>0</v>
      </c>
      <c r="I98" s="204">
        <v>0</v>
      </c>
      <c r="J98" s="204">
        <v>0</v>
      </c>
      <c r="K98" s="204">
        <v>0</v>
      </c>
      <c r="L98" s="204">
        <v>0</v>
      </c>
      <c r="M98" s="204">
        <v>0</v>
      </c>
      <c r="N98" s="204">
        <v>0</v>
      </c>
      <c r="O98" s="204">
        <v>0</v>
      </c>
      <c r="P98" s="204">
        <v>0</v>
      </c>
      <c r="Q98" s="204">
        <v>0</v>
      </c>
      <c r="R98" s="204">
        <v>0</v>
      </c>
      <c r="S98" s="239">
        <v>0</v>
      </c>
      <c r="T98" s="319" t="e">
        <v>#DIV/0!</v>
      </c>
      <c r="U98" s="239">
        <v>0</v>
      </c>
      <c r="V98" s="239">
        <v>0</v>
      </c>
      <c r="W98" s="239">
        <v>0</v>
      </c>
      <c r="X98" s="239">
        <v>0</v>
      </c>
      <c r="Y98" s="239">
        <v>0</v>
      </c>
      <c r="Z98" s="239">
        <v>0</v>
      </c>
    </row>
    <row r="99" spans="1:26" x14ac:dyDescent="0.3">
      <c r="A99" s="322" t="s">
        <v>514</v>
      </c>
      <c r="B99" s="204">
        <v>0</v>
      </c>
      <c r="C99" s="204">
        <v>0</v>
      </c>
      <c r="D99" s="204">
        <v>0</v>
      </c>
      <c r="E99" s="204">
        <v>0</v>
      </c>
      <c r="F99" s="204">
        <v>0</v>
      </c>
      <c r="G99" s="204">
        <v>0</v>
      </c>
      <c r="H99" s="204">
        <v>0</v>
      </c>
      <c r="I99" s="204">
        <v>0</v>
      </c>
      <c r="J99" s="204">
        <v>0</v>
      </c>
      <c r="K99" s="204">
        <v>0</v>
      </c>
      <c r="L99" s="204">
        <v>0</v>
      </c>
      <c r="M99" s="204">
        <v>0</v>
      </c>
      <c r="N99" s="204">
        <v>0</v>
      </c>
      <c r="O99" s="204">
        <v>0</v>
      </c>
      <c r="P99" s="204">
        <v>0</v>
      </c>
      <c r="Q99" s="204">
        <v>0</v>
      </c>
      <c r="R99" s="204">
        <v>0</v>
      </c>
      <c r="S99" s="239">
        <v>0</v>
      </c>
      <c r="T99" s="319" t="e">
        <v>#DIV/0!</v>
      </c>
      <c r="U99" s="239">
        <v>0</v>
      </c>
      <c r="V99" s="239">
        <v>0</v>
      </c>
      <c r="W99" s="239">
        <v>0</v>
      </c>
      <c r="X99" s="239">
        <v>0</v>
      </c>
      <c r="Y99" s="239">
        <v>0</v>
      </c>
      <c r="Z99" s="239">
        <v>0</v>
      </c>
    </row>
    <row r="100" spans="1:26" x14ac:dyDescent="0.3">
      <c r="A100" s="322" t="s">
        <v>515</v>
      </c>
      <c r="B100" s="204">
        <v>0</v>
      </c>
      <c r="C100" s="204">
        <v>0</v>
      </c>
      <c r="D100" s="204">
        <v>0</v>
      </c>
      <c r="E100" s="204">
        <v>0</v>
      </c>
      <c r="F100" s="204">
        <v>0</v>
      </c>
      <c r="G100" s="204">
        <v>0</v>
      </c>
      <c r="H100" s="204">
        <v>0</v>
      </c>
      <c r="I100" s="204">
        <v>0</v>
      </c>
      <c r="J100" s="204">
        <v>0</v>
      </c>
      <c r="K100" s="204">
        <v>0</v>
      </c>
      <c r="L100" s="204">
        <v>0</v>
      </c>
      <c r="M100" s="204">
        <v>0</v>
      </c>
      <c r="N100" s="204">
        <v>0</v>
      </c>
      <c r="O100" s="204">
        <v>0</v>
      </c>
      <c r="P100" s="204">
        <v>0</v>
      </c>
      <c r="Q100" s="204">
        <v>0</v>
      </c>
      <c r="R100" s="204">
        <v>0</v>
      </c>
      <c r="S100" s="239">
        <v>0</v>
      </c>
      <c r="T100" s="319" t="e">
        <v>#DIV/0!</v>
      </c>
      <c r="U100" s="239">
        <v>0</v>
      </c>
      <c r="V100" s="239">
        <v>0</v>
      </c>
      <c r="W100" s="239">
        <v>0</v>
      </c>
      <c r="X100" s="239">
        <v>0</v>
      </c>
      <c r="Y100" s="239">
        <v>0</v>
      </c>
      <c r="Z100" s="239">
        <v>0</v>
      </c>
    </row>
    <row r="101" spans="1:26" x14ac:dyDescent="0.3">
      <c r="A101" s="322" t="s">
        <v>516</v>
      </c>
      <c r="B101" s="204">
        <v>0</v>
      </c>
      <c r="C101" s="204">
        <v>0</v>
      </c>
      <c r="D101" s="204">
        <v>0</v>
      </c>
      <c r="E101" s="204">
        <v>0</v>
      </c>
      <c r="F101" s="204">
        <v>0</v>
      </c>
      <c r="G101" s="204">
        <v>0</v>
      </c>
      <c r="H101" s="204">
        <v>0</v>
      </c>
      <c r="I101" s="204">
        <v>0</v>
      </c>
      <c r="J101" s="204">
        <v>0</v>
      </c>
      <c r="K101" s="204">
        <v>0</v>
      </c>
      <c r="L101" s="204">
        <v>0</v>
      </c>
      <c r="M101" s="204">
        <v>0</v>
      </c>
      <c r="N101" s="204">
        <v>0</v>
      </c>
      <c r="O101" s="204">
        <v>0</v>
      </c>
      <c r="P101" s="204">
        <v>0</v>
      </c>
      <c r="Q101" s="204">
        <v>0</v>
      </c>
      <c r="R101" s="204">
        <v>0</v>
      </c>
      <c r="S101" s="239">
        <v>0</v>
      </c>
      <c r="T101" s="319" t="e">
        <v>#DIV/0!</v>
      </c>
      <c r="U101" s="239">
        <v>0</v>
      </c>
      <c r="V101" s="239">
        <v>0</v>
      </c>
      <c r="W101" s="239">
        <v>0</v>
      </c>
      <c r="X101" s="239">
        <v>0</v>
      </c>
      <c r="Y101" s="239">
        <v>0</v>
      </c>
      <c r="Z101" s="239">
        <v>0</v>
      </c>
    </row>
    <row r="102" spans="1:26" x14ac:dyDescent="0.3">
      <c r="A102" s="322" t="s">
        <v>517</v>
      </c>
      <c r="B102" s="204">
        <v>0</v>
      </c>
      <c r="C102" s="204">
        <v>0</v>
      </c>
      <c r="D102" s="204">
        <v>0</v>
      </c>
      <c r="E102" s="204">
        <v>0</v>
      </c>
      <c r="F102" s="204">
        <v>0</v>
      </c>
      <c r="G102" s="204">
        <v>0</v>
      </c>
      <c r="H102" s="204">
        <v>0</v>
      </c>
      <c r="I102" s="204">
        <v>0</v>
      </c>
      <c r="J102" s="204">
        <v>0</v>
      </c>
      <c r="K102" s="204">
        <v>0</v>
      </c>
      <c r="L102" s="204">
        <v>0</v>
      </c>
      <c r="M102" s="204">
        <v>0</v>
      </c>
      <c r="N102" s="204">
        <v>0</v>
      </c>
      <c r="O102" s="204">
        <v>0</v>
      </c>
      <c r="P102" s="204">
        <v>0</v>
      </c>
      <c r="Q102" s="204">
        <v>0</v>
      </c>
      <c r="R102" s="204">
        <v>0</v>
      </c>
      <c r="S102" s="239">
        <v>0</v>
      </c>
      <c r="T102" s="319" t="e">
        <v>#DIV/0!</v>
      </c>
      <c r="U102" s="239">
        <v>0</v>
      </c>
      <c r="V102" s="239">
        <v>0</v>
      </c>
      <c r="W102" s="239">
        <v>0</v>
      </c>
      <c r="X102" s="239">
        <v>0</v>
      </c>
      <c r="Y102" s="239">
        <v>0</v>
      </c>
      <c r="Z102" s="239">
        <v>0</v>
      </c>
    </row>
    <row r="103" spans="1:26" x14ac:dyDescent="0.3">
      <c r="A103" s="322" t="s">
        <v>518</v>
      </c>
      <c r="B103" s="204">
        <v>0</v>
      </c>
      <c r="C103" s="204">
        <v>0</v>
      </c>
      <c r="D103" s="204">
        <v>0</v>
      </c>
      <c r="E103" s="204">
        <v>0</v>
      </c>
      <c r="F103" s="204">
        <v>0</v>
      </c>
      <c r="G103" s="204">
        <v>0</v>
      </c>
      <c r="H103" s="204">
        <v>0</v>
      </c>
      <c r="I103" s="204">
        <v>0</v>
      </c>
      <c r="J103" s="204">
        <v>0</v>
      </c>
      <c r="K103" s="204">
        <v>0</v>
      </c>
      <c r="L103" s="204">
        <v>0</v>
      </c>
      <c r="M103" s="204">
        <v>0</v>
      </c>
      <c r="N103" s="204">
        <v>0</v>
      </c>
      <c r="O103" s="204">
        <v>0</v>
      </c>
      <c r="P103" s="204">
        <v>0</v>
      </c>
      <c r="Q103" s="204">
        <v>0</v>
      </c>
      <c r="R103" s="204">
        <v>0</v>
      </c>
      <c r="S103" s="239">
        <v>0</v>
      </c>
      <c r="T103" s="319" t="e">
        <v>#DIV/0!</v>
      </c>
      <c r="U103" s="239">
        <v>0</v>
      </c>
      <c r="V103" s="239">
        <v>0</v>
      </c>
      <c r="W103" s="239">
        <v>0</v>
      </c>
      <c r="X103" s="239">
        <v>0</v>
      </c>
      <c r="Y103" s="239">
        <v>0</v>
      </c>
      <c r="Z103" s="239">
        <v>0</v>
      </c>
    </row>
    <row r="104" spans="1:26" x14ac:dyDescent="0.3">
      <c r="A104" s="322" t="s">
        <v>519</v>
      </c>
      <c r="B104" s="204">
        <v>0</v>
      </c>
      <c r="C104" s="204">
        <v>0</v>
      </c>
      <c r="D104" s="204">
        <v>0</v>
      </c>
      <c r="E104" s="204">
        <v>0</v>
      </c>
      <c r="F104" s="204">
        <v>0</v>
      </c>
      <c r="G104" s="204">
        <v>0</v>
      </c>
      <c r="H104" s="204">
        <v>0</v>
      </c>
      <c r="I104" s="204">
        <v>0</v>
      </c>
      <c r="J104" s="204">
        <v>0</v>
      </c>
      <c r="K104" s="204">
        <v>0</v>
      </c>
      <c r="L104" s="204">
        <v>0</v>
      </c>
      <c r="M104" s="204">
        <v>0</v>
      </c>
      <c r="N104" s="204">
        <v>0</v>
      </c>
      <c r="O104" s="204">
        <v>0</v>
      </c>
      <c r="P104" s="204">
        <v>0</v>
      </c>
      <c r="Q104" s="204">
        <v>0</v>
      </c>
      <c r="R104" s="204">
        <v>0</v>
      </c>
      <c r="S104" s="239">
        <v>0</v>
      </c>
      <c r="T104" s="319" t="e">
        <v>#DIV/0!</v>
      </c>
      <c r="U104" s="239">
        <v>0</v>
      </c>
      <c r="V104" s="239">
        <v>0</v>
      </c>
      <c r="W104" s="239">
        <v>0</v>
      </c>
      <c r="X104" s="239">
        <v>0</v>
      </c>
      <c r="Y104" s="239">
        <v>0</v>
      </c>
      <c r="Z104" s="239">
        <v>0</v>
      </c>
    </row>
    <row r="105" spans="1:26" x14ac:dyDescent="0.3">
      <c r="A105" s="322" t="s">
        <v>520</v>
      </c>
      <c r="B105" s="204">
        <v>0</v>
      </c>
      <c r="C105" s="204">
        <v>0</v>
      </c>
      <c r="D105" s="204">
        <v>0</v>
      </c>
      <c r="E105" s="204">
        <v>0</v>
      </c>
      <c r="F105" s="204">
        <v>0</v>
      </c>
      <c r="G105" s="204">
        <v>0</v>
      </c>
      <c r="H105" s="204">
        <v>0</v>
      </c>
      <c r="I105" s="204">
        <v>0</v>
      </c>
      <c r="J105" s="204">
        <v>0</v>
      </c>
      <c r="K105" s="204">
        <v>0</v>
      </c>
      <c r="L105" s="204">
        <v>0</v>
      </c>
      <c r="M105" s="204">
        <v>0</v>
      </c>
      <c r="N105" s="204">
        <v>0</v>
      </c>
      <c r="O105" s="204">
        <v>0</v>
      </c>
      <c r="P105" s="204">
        <v>0</v>
      </c>
      <c r="Q105" s="204">
        <v>0</v>
      </c>
      <c r="R105" s="204">
        <v>0</v>
      </c>
      <c r="S105" s="239">
        <v>0</v>
      </c>
      <c r="T105" s="319" t="e">
        <v>#DIV/0!</v>
      </c>
      <c r="U105" s="239">
        <v>0</v>
      </c>
      <c r="V105" s="239">
        <v>0</v>
      </c>
      <c r="W105" s="239">
        <v>0</v>
      </c>
      <c r="X105" s="239">
        <v>0</v>
      </c>
      <c r="Y105" s="239">
        <v>0</v>
      </c>
      <c r="Z105" s="239">
        <v>0</v>
      </c>
    </row>
    <row r="106" spans="1:26" x14ac:dyDescent="0.3">
      <c r="A106" s="322" t="s">
        <v>521</v>
      </c>
      <c r="B106" s="204">
        <v>0</v>
      </c>
      <c r="C106" s="204">
        <v>0</v>
      </c>
      <c r="D106" s="204">
        <v>0</v>
      </c>
      <c r="E106" s="204">
        <v>0</v>
      </c>
      <c r="F106" s="204">
        <v>0</v>
      </c>
      <c r="G106" s="204">
        <v>0</v>
      </c>
      <c r="H106" s="204">
        <v>0</v>
      </c>
      <c r="I106" s="204">
        <v>0</v>
      </c>
      <c r="J106" s="204">
        <v>0</v>
      </c>
      <c r="K106" s="204">
        <v>0</v>
      </c>
      <c r="L106" s="204">
        <v>0</v>
      </c>
      <c r="M106" s="204">
        <v>0</v>
      </c>
      <c r="N106" s="204">
        <v>0</v>
      </c>
      <c r="O106" s="204">
        <v>0</v>
      </c>
      <c r="P106" s="204">
        <v>0</v>
      </c>
      <c r="Q106" s="204">
        <v>0</v>
      </c>
      <c r="R106" s="204">
        <v>0</v>
      </c>
      <c r="S106" s="239">
        <v>0</v>
      </c>
      <c r="T106" s="319" t="e">
        <v>#DIV/0!</v>
      </c>
      <c r="U106" s="239">
        <v>0</v>
      </c>
      <c r="V106" s="239">
        <v>0</v>
      </c>
      <c r="W106" s="239">
        <v>0</v>
      </c>
      <c r="X106" s="239">
        <v>0</v>
      </c>
      <c r="Y106" s="239">
        <v>0</v>
      </c>
      <c r="Z106" s="239">
        <v>0</v>
      </c>
    </row>
    <row r="107" spans="1:26" x14ac:dyDescent="0.3">
      <c r="A107" s="322" t="s">
        <v>522</v>
      </c>
      <c r="B107" s="204">
        <v>0</v>
      </c>
      <c r="C107" s="204">
        <v>0</v>
      </c>
      <c r="D107" s="204">
        <v>0</v>
      </c>
      <c r="E107" s="204">
        <v>0</v>
      </c>
      <c r="F107" s="204">
        <v>0</v>
      </c>
      <c r="G107" s="204">
        <v>0</v>
      </c>
      <c r="H107" s="204">
        <v>0</v>
      </c>
      <c r="I107" s="204">
        <v>0</v>
      </c>
      <c r="J107" s="204">
        <v>0</v>
      </c>
      <c r="K107" s="204">
        <v>0</v>
      </c>
      <c r="L107" s="204">
        <v>0</v>
      </c>
      <c r="M107" s="204">
        <v>0</v>
      </c>
      <c r="N107" s="204">
        <v>0</v>
      </c>
      <c r="O107" s="204">
        <v>0</v>
      </c>
      <c r="P107" s="204">
        <v>0</v>
      </c>
      <c r="Q107" s="204">
        <v>0</v>
      </c>
      <c r="R107" s="204">
        <v>0</v>
      </c>
      <c r="S107" s="239">
        <v>0</v>
      </c>
      <c r="T107" s="319" t="e">
        <v>#DIV/0!</v>
      </c>
      <c r="U107" s="239">
        <v>0</v>
      </c>
      <c r="V107" s="239">
        <v>0</v>
      </c>
      <c r="W107" s="239">
        <v>0</v>
      </c>
      <c r="X107" s="239">
        <v>0</v>
      </c>
      <c r="Y107" s="239">
        <v>0</v>
      </c>
      <c r="Z107" s="239">
        <v>0</v>
      </c>
    </row>
    <row r="108" spans="1:26" x14ac:dyDescent="0.3">
      <c r="A108" s="314" t="s">
        <v>523</v>
      </c>
      <c r="B108" s="315">
        <v>0</v>
      </c>
      <c r="C108" s="315">
        <v>0</v>
      </c>
      <c r="D108" s="315">
        <v>0</v>
      </c>
      <c r="E108" s="315">
        <v>0</v>
      </c>
      <c r="F108" s="315">
        <v>0</v>
      </c>
      <c r="G108" s="315">
        <v>0</v>
      </c>
      <c r="H108" s="315">
        <v>0</v>
      </c>
      <c r="I108" s="315">
        <v>0</v>
      </c>
      <c r="J108" s="315">
        <v>0</v>
      </c>
      <c r="K108" s="315">
        <v>0</v>
      </c>
      <c r="L108" s="315">
        <v>0</v>
      </c>
      <c r="M108" s="315">
        <v>0</v>
      </c>
      <c r="N108" s="315">
        <v>0</v>
      </c>
      <c r="O108" s="315">
        <v>0</v>
      </c>
      <c r="P108" s="315">
        <v>0</v>
      </c>
      <c r="Q108" s="315">
        <v>0</v>
      </c>
      <c r="R108" s="315">
        <v>0</v>
      </c>
      <c r="S108" s="316">
        <v>0</v>
      </c>
      <c r="T108" s="317" t="e">
        <v>#DIV/0!</v>
      </c>
      <c r="U108" s="316">
        <v>0</v>
      </c>
      <c r="V108" s="316">
        <v>0</v>
      </c>
      <c r="W108" s="316">
        <v>0</v>
      </c>
      <c r="X108" s="316">
        <v>0</v>
      </c>
      <c r="Y108" s="316">
        <v>0</v>
      </c>
      <c r="Z108" s="316">
        <v>0</v>
      </c>
    </row>
    <row r="109" spans="1:26" x14ac:dyDescent="0.3">
      <c r="A109" s="322" t="s">
        <v>524</v>
      </c>
      <c r="B109" s="204">
        <v>0</v>
      </c>
      <c r="C109" s="204">
        <v>0</v>
      </c>
      <c r="D109" s="204">
        <v>0</v>
      </c>
      <c r="E109" s="204">
        <v>0</v>
      </c>
      <c r="F109" s="204">
        <v>0</v>
      </c>
      <c r="G109" s="204">
        <v>0</v>
      </c>
      <c r="H109" s="204">
        <v>0</v>
      </c>
      <c r="I109" s="204">
        <v>0</v>
      </c>
      <c r="J109" s="204">
        <v>0</v>
      </c>
      <c r="K109" s="204">
        <v>0</v>
      </c>
      <c r="L109" s="204">
        <v>0</v>
      </c>
      <c r="M109" s="204">
        <v>0</v>
      </c>
      <c r="N109" s="204">
        <v>0</v>
      </c>
      <c r="O109" s="204">
        <v>0</v>
      </c>
      <c r="P109" s="204">
        <v>0</v>
      </c>
      <c r="Q109" s="204">
        <v>0</v>
      </c>
      <c r="R109" s="204">
        <v>0</v>
      </c>
      <c r="S109" s="239">
        <v>0</v>
      </c>
      <c r="T109" s="319" t="e">
        <v>#DIV/0!</v>
      </c>
      <c r="U109" s="239">
        <v>0</v>
      </c>
      <c r="V109" s="239">
        <v>0</v>
      </c>
      <c r="W109" s="239">
        <v>0</v>
      </c>
      <c r="X109" s="239">
        <v>0</v>
      </c>
      <c r="Y109" s="239">
        <v>0</v>
      </c>
      <c r="Z109" s="239">
        <v>0</v>
      </c>
    </row>
    <row r="110" spans="1:26" x14ac:dyDescent="0.3">
      <c r="A110" s="322" t="s">
        <v>525</v>
      </c>
      <c r="B110" s="204">
        <v>0</v>
      </c>
      <c r="C110" s="204">
        <v>0</v>
      </c>
      <c r="D110" s="204">
        <v>0</v>
      </c>
      <c r="E110" s="204">
        <v>0</v>
      </c>
      <c r="F110" s="204">
        <v>0</v>
      </c>
      <c r="G110" s="204">
        <v>0</v>
      </c>
      <c r="H110" s="204">
        <v>0</v>
      </c>
      <c r="I110" s="204">
        <v>0</v>
      </c>
      <c r="J110" s="204">
        <v>0</v>
      </c>
      <c r="K110" s="204">
        <v>0</v>
      </c>
      <c r="L110" s="204">
        <v>0</v>
      </c>
      <c r="M110" s="204">
        <v>0</v>
      </c>
      <c r="N110" s="204">
        <v>0</v>
      </c>
      <c r="O110" s="204">
        <v>0</v>
      </c>
      <c r="P110" s="204">
        <v>0</v>
      </c>
      <c r="Q110" s="204">
        <v>0</v>
      </c>
      <c r="R110" s="204">
        <v>0</v>
      </c>
      <c r="S110" s="239">
        <v>0</v>
      </c>
      <c r="T110" s="319" t="e">
        <v>#DIV/0!</v>
      </c>
      <c r="U110" s="239">
        <v>0</v>
      </c>
      <c r="V110" s="239">
        <v>0</v>
      </c>
      <c r="W110" s="239">
        <v>0</v>
      </c>
      <c r="X110" s="239">
        <v>0</v>
      </c>
      <c r="Y110" s="239">
        <v>0</v>
      </c>
      <c r="Z110" s="239">
        <v>0</v>
      </c>
    </row>
    <row r="111" spans="1:26" x14ac:dyDescent="0.3">
      <c r="A111" s="322" t="s">
        <v>526</v>
      </c>
      <c r="B111" s="204">
        <v>0</v>
      </c>
      <c r="C111" s="204">
        <v>0</v>
      </c>
      <c r="D111" s="204">
        <v>0</v>
      </c>
      <c r="E111" s="204">
        <v>0</v>
      </c>
      <c r="F111" s="204">
        <v>0</v>
      </c>
      <c r="G111" s="204">
        <v>0</v>
      </c>
      <c r="H111" s="204">
        <v>0</v>
      </c>
      <c r="I111" s="204">
        <v>0</v>
      </c>
      <c r="J111" s="204">
        <v>0</v>
      </c>
      <c r="K111" s="204">
        <v>0</v>
      </c>
      <c r="L111" s="204">
        <v>0</v>
      </c>
      <c r="M111" s="204">
        <v>0</v>
      </c>
      <c r="N111" s="204">
        <v>0</v>
      </c>
      <c r="O111" s="204">
        <v>0</v>
      </c>
      <c r="P111" s="204">
        <v>0</v>
      </c>
      <c r="Q111" s="204">
        <v>0</v>
      </c>
      <c r="R111" s="204">
        <v>0</v>
      </c>
      <c r="S111" s="239">
        <v>0</v>
      </c>
      <c r="T111" s="319" t="e">
        <v>#DIV/0!</v>
      </c>
      <c r="U111" s="239">
        <v>0</v>
      </c>
      <c r="V111" s="239">
        <v>0</v>
      </c>
      <c r="W111" s="239">
        <v>0</v>
      </c>
      <c r="X111" s="239">
        <v>0</v>
      </c>
      <c r="Y111" s="239">
        <v>0</v>
      </c>
      <c r="Z111" s="239">
        <v>0</v>
      </c>
    </row>
    <row r="112" spans="1:26" x14ac:dyDescent="0.3">
      <c r="A112" s="322" t="s">
        <v>527</v>
      </c>
      <c r="B112" s="204">
        <v>0</v>
      </c>
      <c r="C112" s="204">
        <v>0</v>
      </c>
      <c r="D112" s="204">
        <v>0</v>
      </c>
      <c r="E112" s="204">
        <v>0</v>
      </c>
      <c r="F112" s="204">
        <v>0</v>
      </c>
      <c r="G112" s="204">
        <v>0</v>
      </c>
      <c r="H112" s="204">
        <v>0</v>
      </c>
      <c r="I112" s="204">
        <v>0</v>
      </c>
      <c r="J112" s="204">
        <v>0</v>
      </c>
      <c r="K112" s="204">
        <v>0</v>
      </c>
      <c r="L112" s="204">
        <v>0</v>
      </c>
      <c r="M112" s="204">
        <v>0</v>
      </c>
      <c r="N112" s="204">
        <v>0</v>
      </c>
      <c r="O112" s="204">
        <v>0</v>
      </c>
      <c r="P112" s="204">
        <v>0</v>
      </c>
      <c r="Q112" s="204">
        <v>0</v>
      </c>
      <c r="R112" s="204">
        <v>0</v>
      </c>
      <c r="S112" s="239">
        <v>0</v>
      </c>
      <c r="T112" s="319" t="e">
        <v>#DIV/0!</v>
      </c>
      <c r="U112" s="239">
        <v>0</v>
      </c>
      <c r="V112" s="239">
        <v>0</v>
      </c>
      <c r="W112" s="239">
        <v>0</v>
      </c>
      <c r="X112" s="239">
        <v>0</v>
      </c>
      <c r="Y112" s="239">
        <v>0</v>
      </c>
      <c r="Z112" s="239">
        <v>0</v>
      </c>
    </row>
    <row r="113" spans="1:26" x14ac:dyDescent="0.3">
      <c r="A113" s="314" t="s">
        <v>528</v>
      </c>
      <c r="B113" s="315">
        <v>0</v>
      </c>
      <c r="C113" s="315">
        <v>0</v>
      </c>
      <c r="D113" s="315">
        <v>0</v>
      </c>
      <c r="E113" s="315">
        <v>0</v>
      </c>
      <c r="F113" s="315">
        <v>0</v>
      </c>
      <c r="G113" s="315">
        <v>0</v>
      </c>
      <c r="H113" s="315">
        <v>0</v>
      </c>
      <c r="I113" s="315">
        <v>0</v>
      </c>
      <c r="J113" s="315">
        <v>0</v>
      </c>
      <c r="K113" s="315">
        <v>0</v>
      </c>
      <c r="L113" s="315">
        <v>0</v>
      </c>
      <c r="M113" s="315">
        <v>0</v>
      </c>
      <c r="N113" s="315">
        <v>0</v>
      </c>
      <c r="O113" s="315">
        <v>0</v>
      </c>
      <c r="P113" s="315">
        <v>0</v>
      </c>
      <c r="Q113" s="315">
        <v>0</v>
      </c>
      <c r="R113" s="315">
        <v>0</v>
      </c>
      <c r="S113" s="316">
        <v>0</v>
      </c>
      <c r="T113" s="317" t="e">
        <v>#DIV/0!</v>
      </c>
      <c r="U113" s="316">
        <v>0</v>
      </c>
      <c r="V113" s="316">
        <v>0</v>
      </c>
      <c r="W113" s="316">
        <v>0</v>
      </c>
      <c r="X113" s="316">
        <v>0</v>
      </c>
      <c r="Y113" s="316">
        <v>0</v>
      </c>
      <c r="Z113" s="316">
        <v>0</v>
      </c>
    </row>
    <row r="114" spans="1:26" x14ac:dyDescent="0.3">
      <c r="A114" s="322" t="s">
        <v>529</v>
      </c>
      <c r="B114" s="204">
        <v>0</v>
      </c>
      <c r="C114" s="204">
        <v>0</v>
      </c>
      <c r="D114" s="204">
        <v>0</v>
      </c>
      <c r="E114" s="204">
        <v>0</v>
      </c>
      <c r="F114" s="204">
        <v>0</v>
      </c>
      <c r="G114" s="204">
        <v>0</v>
      </c>
      <c r="H114" s="204">
        <v>0</v>
      </c>
      <c r="I114" s="204">
        <v>0</v>
      </c>
      <c r="J114" s="204">
        <v>0</v>
      </c>
      <c r="K114" s="204">
        <v>0</v>
      </c>
      <c r="L114" s="204">
        <v>0</v>
      </c>
      <c r="M114" s="204">
        <v>0</v>
      </c>
      <c r="N114" s="204">
        <v>0</v>
      </c>
      <c r="O114" s="204">
        <v>0</v>
      </c>
      <c r="P114" s="204">
        <v>0</v>
      </c>
      <c r="Q114" s="204">
        <v>0</v>
      </c>
      <c r="R114" s="204">
        <v>0</v>
      </c>
      <c r="S114" s="239">
        <v>0</v>
      </c>
      <c r="T114" s="319" t="e">
        <v>#DIV/0!</v>
      </c>
      <c r="U114" s="239">
        <v>0</v>
      </c>
      <c r="V114" s="239">
        <v>0</v>
      </c>
      <c r="W114" s="239">
        <v>0</v>
      </c>
      <c r="X114" s="239">
        <v>0</v>
      </c>
      <c r="Y114" s="239">
        <v>0</v>
      </c>
      <c r="Z114" s="239">
        <v>0</v>
      </c>
    </row>
    <row r="115" spans="1:26" x14ac:dyDescent="0.3">
      <c r="A115" s="322" t="s">
        <v>530</v>
      </c>
      <c r="B115" s="204">
        <v>0</v>
      </c>
      <c r="C115" s="204">
        <v>0</v>
      </c>
      <c r="D115" s="204">
        <v>0</v>
      </c>
      <c r="E115" s="204">
        <v>0</v>
      </c>
      <c r="F115" s="204">
        <v>0</v>
      </c>
      <c r="G115" s="204">
        <v>0</v>
      </c>
      <c r="H115" s="204">
        <v>0</v>
      </c>
      <c r="I115" s="204">
        <v>0</v>
      </c>
      <c r="J115" s="204">
        <v>0</v>
      </c>
      <c r="K115" s="204">
        <v>0</v>
      </c>
      <c r="L115" s="204">
        <v>0</v>
      </c>
      <c r="M115" s="204">
        <v>0</v>
      </c>
      <c r="N115" s="204">
        <v>0</v>
      </c>
      <c r="O115" s="204">
        <v>0</v>
      </c>
      <c r="P115" s="204">
        <v>0</v>
      </c>
      <c r="Q115" s="204">
        <v>0</v>
      </c>
      <c r="R115" s="204">
        <v>0</v>
      </c>
      <c r="S115" s="239">
        <v>0</v>
      </c>
      <c r="T115" s="319" t="e">
        <v>#DIV/0!</v>
      </c>
      <c r="U115" s="239">
        <v>0</v>
      </c>
      <c r="V115" s="239">
        <v>0</v>
      </c>
      <c r="W115" s="239">
        <v>0</v>
      </c>
      <c r="X115" s="239">
        <v>0</v>
      </c>
      <c r="Y115" s="239">
        <v>0</v>
      </c>
      <c r="Z115" s="239">
        <v>0</v>
      </c>
    </row>
    <row r="116" spans="1:26" x14ac:dyDescent="0.3">
      <c r="A116" s="322" t="s">
        <v>531</v>
      </c>
      <c r="B116" s="204">
        <v>0</v>
      </c>
      <c r="C116" s="204">
        <v>0</v>
      </c>
      <c r="D116" s="204">
        <v>0</v>
      </c>
      <c r="E116" s="204">
        <v>0</v>
      </c>
      <c r="F116" s="204">
        <v>0</v>
      </c>
      <c r="G116" s="204">
        <v>0</v>
      </c>
      <c r="H116" s="204">
        <v>0</v>
      </c>
      <c r="I116" s="204">
        <v>0</v>
      </c>
      <c r="J116" s="204">
        <v>0</v>
      </c>
      <c r="K116" s="204">
        <v>0</v>
      </c>
      <c r="L116" s="204">
        <v>0</v>
      </c>
      <c r="M116" s="204">
        <v>0</v>
      </c>
      <c r="N116" s="204">
        <v>0</v>
      </c>
      <c r="O116" s="204">
        <v>0</v>
      </c>
      <c r="P116" s="204">
        <v>0</v>
      </c>
      <c r="Q116" s="204">
        <v>0</v>
      </c>
      <c r="R116" s="204">
        <v>0</v>
      </c>
      <c r="S116" s="239">
        <v>0</v>
      </c>
      <c r="T116" s="319" t="e">
        <v>#DIV/0!</v>
      </c>
      <c r="U116" s="239">
        <v>0</v>
      </c>
      <c r="V116" s="239">
        <v>0</v>
      </c>
      <c r="W116" s="239">
        <v>0</v>
      </c>
      <c r="X116" s="239">
        <v>0</v>
      </c>
      <c r="Y116" s="239">
        <v>0</v>
      </c>
      <c r="Z116" s="239">
        <v>0</v>
      </c>
    </row>
    <row r="117" spans="1:26" x14ac:dyDescent="0.3">
      <c r="A117" s="322" t="s">
        <v>532</v>
      </c>
      <c r="B117" s="204">
        <v>0</v>
      </c>
      <c r="C117" s="204">
        <v>0</v>
      </c>
      <c r="D117" s="204">
        <v>0</v>
      </c>
      <c r="E117" s="204">
        <v>0</v>
      </c>
      <c r="F117" s="204">
        <v>0</v>
      </c>
      <c r="G117" s="204">
        <v>0</v>
      </c>
      <c r="H117" s="204">
        <v>0</v>
      </c>
      <c r="I117" s="204">
        <v>0</v>
      </c>
      <c r="J117" s="204">
        <v>0</v>
      </c>
      <c r="K117" s="204">
        <v>0</v>
      </c>
      <c r="L117" s="204">
        <v>0</v>
      </c>
      <c r="M117" s="204">
        <v>0</v>
      </c>
      <c r="N117" s="204">
        <v>0</v>
      </c>
      <c r="O117" s="204">
        <v>0</v>
      </c>
      <c r="P117" s="204">
        <v>0</v>
      </c>
      <c r="Q117" s="204">
        <v>0</v>
      </c>
      <c r="R117" s="204">
        <v>0</v>
      </c>
      <c r="S117" s="239">
        <v>0</v>
      </c>
      <c r="T117" s="319" t="e">
        <v>#DIV/0!</v>
      </c>
      <c r="U117" s="239">
        <v>0</v>
      </c>
      <c r="V117" s="239">
        <v>0</v>
      </c>
      <c r="W117" s="239">
        <v>0</v>
      </c>
      <c r="X117" s="239">
        <v>0</v>
      </c>
      <c r="Y117" s="239">
        <v>0</v>
      </c>
      <c r="Z117" s="239">
        <v>0</v>
      </c>
    </row>
    <row r="118" spans="1:26" x14ac:dyDescent="0.3">
      <c r="A118" s="322" t="s">
        <v>533</v>
      </c>
      <c r="B118" s="204">
        <v>0</v>
      </c>
      <c r="C118" s="204">
        <v>0</v>
      </c>
      <c r="D118" s="204">
        <v>0</v>
      </c>
      <c r="E118" s="204">
        <v>0</v>
      </c>
      <c r="F118" s="204">
        <v>0</v>
      </c>
      <c r="G118" s="204">
        <v>0</v>
      </c>
      <c r="H118" s="204">
        <v>0</v>
      </c>
      <c r="I118" s="204">
        <v>0</v>
      </c>
      <c r="J118" s="204">
        <v>0</v>
      </c>
      <c r="K118" s="204">
        <v>0</v>
      </c>
      <c r="L118" s="204">
        <v>0</v>
      </c>
      <c r="M118" s="204">
        <v>0</v>
      </c>
      <c r="N118" s="204">
        <v>0</v>
      </c>
      <c r="O118" s="204">
        <v>0</v>
      </c>
      <c r="P118" s="204">
        <v>0</v>
      </c>
      <c r="Q118" s="204">
        <v>0</v>
      </c>
      <c r="R118" s="204">
        <v>0</v>
      </c>
      <c r="S118" s="239">
        <v>0</v>
      </c>
      <c r="T118" s="319" t="e">
        <v>#DIV/0!</v>
      </c>
      <c r="U118" s="239">
        <v>0</v>
      </c>
      <c r="V118" s="239">
        <v>0</v>
      </c>
      <c r="W118" s="239">
        <v>0</v>
      </c>
      <c r="X118" s="239">
        <v>0</v>
      </c>
      <c r="Y118" s="239">
        <v>0</v>
      </c>
      <c r="Z118" s="239">
        <v>0</v>
      </c>
    </row>
    <row r="119" spans="1:26" x14ac:dyDescent="0.3">
      <c r="A119" s="322" t="s">
        <v>534</v>
      </c>
      <c r="B119" s="204">
        <v>0</v>
      </c>
      <c r="C119" s="204">
        <v>0</v>
      </c>
      <c r="D119" s="204">
        <v>0</v>
      </c>
      <c r="E119" s="204">
        <v>0</v>
      </c>
      <c r="F119" s="204">
        <v>0</v>
      </c>
      <c r="G119" s="204">
        <v>0</v>
      </c>
      <c r="H119" s="204">
        <v>0</v>
      </c>
      <c r="I119" s="204">
        <v>0</v>
      </c>
      <c r="J119" s="204">
        <v>0</v>
      </c>
      <c r="K119" s="204">
        <v>0</v>
      </c>
      <c r="L119" s="204">
        <v>0</v>
      </c>
      <c r="M119" s="204">
        <v>0</v>
      </c>
      <c r="N119" s="204">
        <v>0</v>
      </c>
      <c r="O119" s="204">
        <v>0</v>
      </c>
      <c r="P119" s="204">
        <v>0</v>
      </c>
      <c r="Q119" s="204">
        <v>0</v>
      </c>
      <c r="R119" s="204">
        <v>0</v>
      </c>
      <c r="S119" s="239">
        <v>0</v>
      </c>
      <c r="T119" s="319" t="e">
        <v>#DIV/0!</v>
      </c>
      <c r="U119" s="239">
        <v>0</v>
      </c>
      <c r="V119" s="239">
        <v>0</v>
      </c>
      <c r="W119" s="239">
        <v>0</v>
      </c>
      <c r="X119" s="239">
        <v>0</v>
      </c>
      <c r="Y119" s="239">
        <v>0</v>
      </c>
      <c r="Z119" s="239">
        <v>0</v>
      </c>
    </row>
    <row r="120" spans="1:26" x14ac:dyDescent="0.3">
      <c r="A120" s="314" t="s">
        <v>535</v>
      </c>
      <c r="B120" s="315">
        <v>0</v>
      </c>
      <c r="C120" s="315">
        <v>0</v>
      </c>
      <c r="D120" s="315">
        <v>0</v>
      </c>
      <c r="E120" s="315">
        <v>0</v>
      </c>
      <c r="F120" s="315">
        <v>0</v>
      </c>
      <c r="G120" s="315">
        <v>0</v>
      </c>
      <c r="H120" s="315">
        <v>0</v>
      </c>
      <c r="I120" s="315">
        <v>0</v>
      </c>
      <c r="J120" s="315">
        <v>0</v>
      </c>
      <c r="K120" s="315">
        <v>0</v>
      </c>
      <c r="L120" s="315">
        <v>0</v>
      </c>
      <c r="M120" s="315">
        <v>0</v>
      </c>
      <c r="N120" s="315">
        <v>0</v>
      </c>
      <c r="O120" s="315">
        <v>0</v>
      </c>
      <c r="P120" s="315">
        <v>0</v>
      </c>
      <c r="Q120" s="315">
        <v>0</v>
      </c>
      <c r="R120" s="315">
        <v>0</v>
      </c>
      <c r="S120" s="316">
        <v>0</v>
      </c>
      <c r="T120" s="317" t="e">
        <v>#DIV/0!</v>
      </c>
      <c r="U120" s="316">
        <v>0</v>
      </c>
      <c r="V120" s="316">
        <v>0</v>
      </c>
      <c r="W120" s="316">
        <v>0</v>
      </c>
      <c r="X120" s="316">
        <v>0</v>
      </c>
      <c r="Y120" s="316">
        <v>0</v>
      </c>
      <c r="Z120" s="316">
        <v>0</v>
      </c>
    </row>
    <row r="121" spans="1:26" x14ac:dyDescent="0.3">
      <c r="A121" s="322" t="s">
        <v>536</v>
      </c>
      <c r="B121" s="204">
        <v>0</v>
      </c>
      <c r="C121" s="204">
        <v>0</v>
      </c>
      <c r="D121" s="204">
        <v>0</v>
      </c>
      <c r="E121" s="204">
        <v>0</v>
      </c>
      <c r="F121" s="204">
        <v>0</v>
      </c>
      <c r="G121" s="204">
        <v>0</v>
      </c>
      <c r="H121" s="204">
        <v>0</v>
      </c>
      <c r="I121" s="204">
        <v>0</v>
      </c>
      <c r="J121" s="204">
        <v>0</v>
      </c>
      <c r="K121" s="204">
        <v>0</v>
      </c>
      <c r="L121" s="204">
        <v>0</v>
      </c>
      <c r="M121" s="204">
        <v>0</v>
      </c>
      <c r="N121" s="204">
        <v>0</v>
      </c>
      <c r="O121" s="204">
        <v>0</v>
      </c>
      <c r="P121" s="204">
        <v>0</v>
      </c>
      <c r="Q121" s="204">
        <v>0</v>
      </c>
      <c r="R121" s="204">
        <v>0</v>
      </c>
      <c r="S121" s="239">
        <v>0</v>
      </c>
      <c r="T121" s="319" t="e">
        <v>#DIV/0!</v>
      </c>
      <c r="U121" s="239">
        <v>0</v>
      </c>
      <c r="V121" s="239">
        <v>0</v>
      </c>
      <c r="W121" s="239">
        <v>0</v>
      </c>
      <c r="X121" s="239">
        <v>0</v>
      </c>
      <c r="Y121" s="239">
        <v>0</v>
      </c>
      <c r="Z121" s="239">
        <v>0</v>
      </c>
    </row>
    <row r="122" spans="1:26" x14ac:dyDescent="0.3">
      <c r="A122" s="322" t="s">
        <v>537</v>
      </c>
      <c r="B122" s="204">
        <v>0</v>
      </c>
      <c r="C122" s="204">
        <v>0</v>
      </c>
      <c r="D122" s="204">
        <v>0</v>
      </c>
      <c r="E122" s="204">
        <v>0</v>
      </c>
      <c r="F122" s="204">
        <v>0</v>
      </c>
      <c r="G122" s="204">
        <v>0</v>
      </c>
      <c r="H122" s="204">
        <v>0</v>
      </c>
      <c r="I122" s="204">
        <v>0</v>
      </c>
      <c r="J122" s="204">
        <v>0</v>
      </c>
      <c r="K122" s="204">
        <v>0</v>
      </c>
      <c r="L122" s="204">
        <v>0</v>
      </c>
      <c r="M122" s="204">
        <v>0</v>
      </c>
      <c r="N122" s="204">
        <v>0</v>
      </c>
      <c r="O122" s="204">
        <v>0</v>
      </c>
      <c r="P122" s="204">
        <v>0</v>
      </c>
      <c r="Q122" s="204">
        <v>0</v>
      </c>
      <c r="R122" s="204">
        <v>0</v>
      </c>
      <c r="S122" s="239">
        <v>0</v>
      </c>
      <c r="T122" s="319" t="e">
        <v>#DIV/0!</v>
      </c>
      <c r="U122" s="239">
        <v>0</v>
      </c>
      <c r="V122" s="239">
        <v>0</v>
      </c>
      <c r="W122" s="239">
        <v>0</v>
      </c>
      <c r="X122" s="239">
        <v>0</v>
      </c>
      <c r="Y122" s="239">
        <v>0</v>
      </c>
      <c r="Z122" s="239">
        <v>0</v>
      </c>
    </row>
    <row r="123" spans="1:26" s="321" customFormat="1" x14ac:dyDescent="0.3">
      <c r="A123" s="314" t="s">
        <v>538</v>
      </c>
      <c r="B123" s="320">
        <v>0</v>
      </c>
      <c r="C123" s="320">
        <v>0</v>
      </c>
      <c r="D123" s="320">
        <v>0</v>
      </c>
      <c r="E123" s="320">
        <v>0</v>
      </c>
      <c r="F123" s="320">
        <v>0</v>
      </c>
      <c r="G123" s="320">
        <v>0</v>
      </c>
      <c r="H123" s="320">
        <v>0</v>
      </c>
      <c r="I123" s="320">
        <v>0</v>
      </c>
      <c r="J123" s="320">
        <v>0</v>
      </c>
      <c r="K123" s="320">
        <v>0</v>
      </c>
      <c r="L123" s="320">
        <v>0</v>
      </c>
      <c r="M123" s="320">
        <v>0</v>
      </c>
      <c r="N123" s="320">
        <v>0</v>
      </c>
      <c r="O123" s="320">
        <v>0</v>
      </c>
      <c r="P123" s="320">
        <v>0</v>
      </c>
      <c r="Q123" s="320">
        <v>0</v>
      </c>
      <c r="R123" s="320">
        <v>0</v>
      </c>
      <c r="S123" s="316">
        <v>0</v>
      </c>
      <c r="T123" s="317" t="e">
        <v>#DIV/0!</v>
      </c>
      <c r="U123" s="316">
        <v>0</v>
      </c>
      <c r="V123" s="316">
        <v>0</v>
      </c>
      <c r="W123" s="316">
        <v>0</v>
      </c>
      <c r="X123" s="316">
        <v>0</v>
      </c>
      <c r="Y123" s="316">
        <v>0</v>
      </c>
      <c r="Z123" s="316">
        <v>0</v>
      </c>
    </row>
    <row r="124" spans="1:26" x14ac:dyDescent="0.3">
      <c r="A124" s="314" t="s">
        <v>539</v>
      </c>
      <c r="B124" s="315">
        <v>0</v>
      </c>
      <c r="C124" s="315">
        <v>0</v>
      </c>
      <c r="D124" s="315">
        <v>0</v>
      </c>
      <c r="E124" s="315">
        <v>0</v>
      </c>
      <c r="F124" s="315">
        <v>0</v>
      </c>
      <c r="G124" s="315">
        <v>0</v>
      </c>
      <c r="H124" s="315">
        <v>0</v>
      </c>
      <c r="I124" s="315">
        <v>0</v>
      </c>
      <c r="J124" s="315">
        <v>0</v>
      </c>
      <c r="K124" s="315">
        <v>0</v>
      </c>
      <c r="L124" s="315">
        <v>0</v>
      </c>
      <c r="M124" s="315">
        <v>0</v>
      </c>
      <c r="N124" s="315">
        <v>0</v>
      </c>
      <c r="O124" s="315">
        <v>0</v>
      </c>
      <c r="P124" s="315">
        <v>0</v>
      </c>
      <c r="Q124" s="315">
        <v>0</v>
      </c>
      <c r="R124" s="315">
        <v>0</v>
      </c>
      <c r="S124" s="316">
        <v>0</v>
      </c>
      <c r="T124" s="317" t="e">
        <v>#DIV/0!</v>
      </c>
      <c r="U124" s="316">
        <v>0</v>
      </c>
      <c r="V124" s="316">
        <v>0</v>
      </c>
      <c r="W124" s="316">
        <v>0</v>
      </c>
      <c r="X124" s="316">
        <v>0</v>
      </c>
      <c r="Y124" s="316">
        <v>0</v>
      </c>
      <c r="Z124" s="316">
        <v>0</v>
      </c>
    </row>
    <row r="125" spans="1:26" x14ac:dyDescent="0.3">
      <c r="A125" s="322" t="s">
        <v>540</v>
      </c>
      <c r="B125" s="204">
        <v>0</v>
      </c>
      <c r="C125" s="204">
        <v>0</v>
      </c>
      <c r="D125" s="204">
        <v>0</v>
      </c>
      <c r="E125" s="204">
        <v>0</v>
      </c>
      <c r="F125" s="204">
        <v>0</v>
      </c>
      <c r="G125" s="204">
        <v>0</v>
      </c>
      <c r="H125" s="204">
        <v>0</v>
      </c>
      <c r="I125" s="204">
        <v>0</v>
      </c>
      <c r="J125" s="204">
        <v>0</v>
      </c>
      <c r="K125" s="204">
        <v>0</v>
      </c>
      <c r="L125" s="204">
        <v>0</v>
      </c>
      <c r="M125" s="204">
        <v>0</v>
      </c>
      <c r="N125" s="204">
        <v>0</v>
      </c>
      <c r="O125" s="204">
        <v>0</v>
      </c>
      <c r="P125" s="204">
        <v>0</v>
      </c>
      <c r="Q125" s="204">
        <v>0</v>
      </c>
      <c r="R125" s="204">
        <v>0</v>
      </c>
      <c r="S125" s="239">
        <v>0</v>
      </c>
      <c r="T125" s="319" t="e">
        <v>#DIV/0!</v>
      </c>
      <c r="U125" s="239">
        <v>0</v>
      </c>
      <c r="V125" s="239">
        <v>0</v>
      </c>
      <c r="W125" s="239">
        <v>0</v>
      </c>
      <c r="X125" s="239">
        <v>0</v>
      </c>
      <c r="Y125" s="239">
        <v>0</v>
      </c>
      <c r="Z125" s="239">
        <v>0</v>
      </c>
    </row>
    <row r="126" spans="1:26" x14ac:dyDescent="0.3">
      <c r="A126" s="322" t="s">
        <v>541</v>
      </c>
      <c r="B126" s="204">
        <v>0</v>
      </c>
      <c r="C126" s="204">
        <v>0</v>
      </c>
      <c r="D126" s="204">
        <v>0</v>
      </c>
      <c r="E126" s="204">
        <v>0</v>
      </c>
      <c r="F126" s="204">
        <v>0</v>
      </c>
      <c r="G126" s="204">
        <v>0</v>
      </c>
      <c r="H126" s="204">
        <v>0</v>
      </c>
      <c r="I126" s="204">
        <v>0</v>
      </c>
      <c r="J126" s="204">
        <v>0</v>
      </c>
      <c r="K126" s="204">
        <v>0</v>
      </c>
      <c r="L126" s="204">
        <v>0</v>
      </c>
      <c r="M126" s="204">
        <v>0</v>
      </c>
      <c r="N126" s="204">
        <v>0</v>
      </c>
      <c r="O126" s="204">
        <v>0</v>
      </c>
      <c r="P126" s="204">
        <v>0</v>
      </c>
      <c r="Q126" s="204">
        <v>0</v>
      </c>
      <c r="R126" s="204">
        <v>0</v>
      </c>
      <c r="S126" s="239">
        <v>0</v>
      </c>
      <c r="T126" s="319" t="e">
        <v>#DIV/0!</v>
      </c>
      <c r="U126" s="239">
        <v>0</v>
      </c>
      <c r="V126" s="239">
        <v>0</v>
      </c>
      <c r="W126" s="239">
        <v>0</v>
      </c>
      <c r="X126" s="239">
        <v>0</v>
      </c>
      <c r="Y126" s="239">
        <v>0</v>
      </c>
      <c r="Z126" s="239">
        <v>0</v>
      </c>
    </row>
    <row r="127" spans="1:26" x14ac:dyDescent="0.3">
      <c r="A127" s="314" t="s">
        <v>542</v>
      </c>
      <c r="B127" s="315">
        <v>0</v>
      </c>
      <c r="C127" s="315">
        <v>0</v>
      </c>
      <c r="D127" s="315">
        <v>0</v>
      </c>
      <c r="E127" s="315">
        <v>0</v>
      </c>
      <c r="F127" s="315">
        <v>0</v>
      </c>
      <c r="G127" s="315">
        <v>0</v>
      </c>
      <c r="H127" s="315">
        <v>0</v>
      </c>
      <c r="I127" s="315">
        <v>0</v>
      </c>
      <c r="J127" s="315">
        <v>0</v>
      </c>
      <c r="K127" s="315">
        <v>0</v>
      </c>
      <c r="L127" s="315">
        <v>0</v>
      </c>
      <c r="M127" s="315">
        <v>0</v>
      </c>
      <c r="N127" s="315">
        <v>0</v>
      </c>
      <c r="O127" s="315">
        <v>0</v>
      </c>
      <c r="P127" s="315">
        <v>0</v>
      </c>
      <c r="Q127" s="315">
        <v>0</v>
      </c>
      <c r="R127" s="315">
        <v>0</v>
      </c>
      <c r="S127" s="316">
        <v>0</v>
      </c>
      <c r="T127" s="317" t="e">
        <v>#DIV/0!</v>
      </c>
      <c r="U127" s="316">
        <v>0</v>
      </c>
      <c r="V127" s="316">
        <v>0</v>
      </c>
      <c r="W127" s="316">
        <v>0</v>
      </c>
      <c r="X127" s="316">
        <v>0</v>
      </c>
      <c r="Y127" s="316">
        <v>0</v>
      </c>
      <c r="Z127" s="316">
        <v>0</v>
      </c>
    </row>
    <row r="128" spans="1:26" x14ac:dyDescent="0.3">
      <c r="A128" s="322" t="s">
        <v>543</v>
      </c>
      <c r="B128" s="204">
        <v>0</v>
      </c>
      <c r="C128" s="204">
        <v>0</v>
      </c>
      <c r="D128" s="204">
        <v>0</v>
      </c>
      <c r="E128" s="204">
        <v>0</v>
      </c>
      <c r="F128" s="204">
        <v>0</v>
      </c>
      <c r="G128" s="204">
        <v>0</v>
      </c>
      <c r="H128" s="204">
        <v>0</v>
      </c>
      <c r="I128" s="204">
        <v>0</v>
      </c>
      <c r="J128" s="204">
        <v>0</v>
      </c>
      <c r="K128" s="204">
        <v>0</v>
      </c>
      <c r="L128" s="204">
        <v>0</v>
      </c>
      <c r="M128" s="204">
        <v>0</v>
      </c>
      <c r="N128" s="204">
        <v>0</v>
      </c>
      <c r="O128" s="204">
        <v>0</v>
      </c>
      <c r="P128" s="204">
        <v>0</v>
      </c>
      <c r="Q128" s="204">
        <v>0</v>
      </c>
      <c r="R128" s="204">
        <v>0</v>
      </c>
      <c r="S128" s="239">
        <v>0</v>
      </c>
      <c r="T128" s="319" t="e">
        <v>#DIV/0!</v>
      </c>
      <c r="U128" s="239">
        <v>0</v>
      </c>
      <c r="V128" s="239">
        <v>0</v>
      </c>
      <c r="W128" s="239">
        <v>0</v>
      </c>
      <c r="X128" s="239">
        <v>0</v>
      </c>
      <c r="Y128" s="239">
        <v>0</v>
      </c>
      <c r="Z128" s="239">
        <v>0</v>
      </c>
    </row>
    <row r="129" spans="1:26" x14ac:dyDescent="0.3">
      <c r="A129" s="322" t="s">
        <v>544</v>
      </c>
      <c r="B129" s="204">
        <v>0</v>
      </c>
      <c r="C129" s="204">
        <v>0</v>
      </c>
      <c r="D129" s="204">
        <v>0</v>
      </c>
      <c r="E129" s="204">
        <v>0</v>
      </c>
      <c r="F129" s="204">
        <v>0</v>
      </c>
      <c r="G129" s="204">
        <v>0</v>
      </c>
      <c r="H129" s="204">
        <v>0</v>
      </c>
      <c r="I129" s="204">
        <v>0</v>
      </c>
      <c r="J129" s="204">
        <v>0</v>
      </c>
      <c r="K129" s="204">
        <v>0</v>
      </c>
      <c r="L129" s="204">
        <v>0</v>
      </c>
      <c r="M129" s="204">
        <v>0</v>
      </c>
      <c r="N129" s="204">
        <v>0</v>
      </c>
      <c r="O129" s="204">
        <v>0</v>
      </c>
      <c r="P129" s="204">
        <v>0</v>
      </c>
      <c r="Q129" s="204">
        <v>0</v>
      </c>
      <c r="R129" s="204">
        <v>0</v>
      </c>
      <c r="S129" s="239">
        <v>0</v>
      </c>
      <c r="T129" s="319" t="e">
        <v>#DIV/0!</v>
      </c>
      <c r="U129" s="239">
        <v>0</v>
      </c>
      <c r="V129" s="239">
        <v>0</v>
      </c>
      <c r="W129" s="239">
        <v>0</v>
      </c>
      <c r="X129" s="239">
        <v>0</v>
      </c>
      <c r="Y129" s="239">
        <v>0</v>
      </c>
      <c r="Z129" s="239">
        <v>0</v>
      </c>
    </row>
    <row r="130" spans="1:26" x14ac:dyDescent="0.3">
      <c r="A130" s="314" t="s">
        <v>545</v>
      </c>
      <c r="B130" s="315">
        <v>0</v>
      </c>
      <c r="C130" s="315">
        <v>0</v>
      </c>
      <c r="D130" s="315">
        <v>0</v>
      </c>
      <c r="E130" s="315">
        <v>0</v>
      </c>
      <c r="F130" s="315">
        <v>0</v>
      </c>
      <c r="G130" s="315">
        <v>0</v>
      </c>
      <c r="H130" s="315">
        <v>0</v>
      </c>
      <c r="I130" s="315">
        <v>0</v>
      </c>
      <c r="J130" s="315">
        <v>0</v>
      </c>
      <c r="K130" s="315">
        <v>0</v>
      </c>
      <c r="L130" s="315">
        <v>0</v>
      </c>
      <c r="M130" s="315">
        <v>0</v>
      </c>
      <c r="N130" s="315">
        <v>0</v>
      </c>
      <c r="O130" s="315">
        <v>0</v>
      </c>
      <c r="P130" s="315">
        <v>0</v>
      </c>
      <c r="Q130" s="315">
        <v>0</v>
      </c>
      <c r="R130" s="315">
        <v>0</v>
      </c>
      <c r="S130" s="316">
        <v>0</v>
      </c>
      <c r="T130" s="317" t="e">
        <v>#DIV/0!</v>
      </c>
      <c r="U130" s="316">
        <v>0</v>
      </c>
      <c r="V130" s="316">
        <v>0</v>
      </c>
      <c r="W130" s="316">
        <v>0</v>
      </c>
      <c r="X130" s="316">
        <v>0</v>
      </c>
      <c r="Y130" s="316">
        <v>0</v>
      </c>
      <c r="Z130" s="316">
        <v>0</v>
      </c>
    </row>
    <row r="131" spans="1:26" x14ac:dyDescent="0.3">
      <c r="A131" s="318" t="s">
        <v>546</v>
      </c>
      <c r="B131" s="204">
        <v>0</v>
      </c>
      <c r="C131" s="204">
        <v>0</v>
      </c>
      <c r="D131" s="204">
        <v>0</v>
      </c>
      <c r="E131" s="204">
        <v>0</v>
      </c>
      <c r="F131" s="204">
        <v>0</v>
      </c>
      <c r="G131" s="204">
        <v>0</v>
      </c>
      <c r="H131" s="204">
        <v>0</v>
      </c>
      <c r="I131" s="204">
        <v>0</v>
      </c>
      <c r="J131" s="204">
        <v>0</v>
      </c>
      <c r="K131" s="204">
        <v>0</v>
      </c>
      <c r="L131" s="204">
        <v>0</v>
      </c>
      <c r="M131" s="204">
        <v>0</v>
      </c>
      <c r="N131" s="204">
        <v>0</v>
      </c>
      <c r="O131" s="204">
        <v>0</v>
      </c>
      <c r="P131" s="204">
        <v>0</v>
      </c>
      <c r="Q131" s="204">
        <v>0</v>
      </c>
      <c r="R131" s="204">
        <v>0</v>
      </c>
      <c r="S131" s="239">
        <v>0</v>
      </c>
      <c r="T131" s="319" t="e">
        <v>#DIV/0!</v>
      </c>
      <c r="U131" s="239">
        <v>0</v>
      </c>
      <c r="V131" s="239">
        <v>0</v>
      </c>
      <c r="W131" s="239">
        <v>0</v>
      </c>
      <c r="X131" s="239">
        <v>0</v>
      </c>
      <c r="Y131" s="239">
        <v>0</v>
      </c>
      <c r="Z131" s="239">
        <v>0</v>
      </c>
    </row>
    <row r="132" spans="1:26" x14ac:dyDescent="0.3">
      <c r="A132" s="318" t="s">
        <v>547</v>
      </c>
      <c r="B132" s="204">
        <v>0</v>
      </c>
      <c r="C132" s="204">
        <v>0</v>
      </c>
      <c r="D132" s="204">
        <v>0</v>
      </c>
      <c r="E132" s="204">
        <v>0</v>
      </c>
      <c r="F132" s="204">
        <v>0</v>
      </c>
      <c r="G132" s="204">
        <v>0</v>
      </c>
      <c r="H132" s="204">
        <v>0</v>
      </c>
      <c r="I132" s="204">
        <v>0</v>
      </c>
      <c r="J132" s="204">
        <v>0</v>
      </c>
      <c r="K132" s="204">
        <v>0</v>
      </c>
      <c r="L132" s="204">
        <v>0</v>
      </c>
      <c r="M132" s="204">
        <v>0</v>
      </c>
      <c r="N132" s="204">
        <v>0</v>
      </c>
      <c r="O132" s="204">
        <v>0</v>
      </c>
      <c r="P132" s="204">
        <v>0</v>
      </c>
      <c r="Q132" s="204">
        <v>0</v>
      </c>
      <c r="R132" s="204">
        <v>0</v>
      </c>
      <c r="S132" s="239">
        <v>0</v>
      </c>
      <c r="T132" s="319" t="e">
        <v>#DIV/0!</v>
      </c>
      <c r="U132" s="239">
        <v>0</v>
      </c>
      <c r="V132" s="239">
        <v>0</v>
      </c>
      <c r="W132" s="239">
        <v>0</v>
      </c>
      <c r="X132" s="239">
        <v>0</v>
      </c>
      <c r="Y132" s="239">
        <v>0</v>
      </c>
      <c r="Z132" s="239">
        <v>0</v>
      </c>
    </row>
    <row r="133" spans="1:26" x14ac:dyDescent="0.3">
      <c r="A133" s="318" t="s">
        <v>548</v>
      </c>
      <c r="B133" s="204">
        <v>0</v>
      </c>
      <c r="C133" s="204">
        <v>0</v>
      </c>
      <c r="D133" s="204">
        <v>0</v>
      </c>
      <c r="E133" s="204">
        <v>0</v>
      </c>
      <c r="F133" s="204">
        <v>0</v>
      </c>
      <c r="G133" s="204">
        <v>0</v>
      </c>
      <c r="H133" s="204">
        <v>0</v>
      </c>
      <c r="I133" s="204">
        <v>0</v>
      </c>
      <c r="J133" s="204">
        <v>0</v>
      </c>
      <c r="K133" s="204">
        <v>0</v>
      </c>
      <c r="L133" s="204">
        <v>0</v>
      </c>
      <c r="M133" s="204">
        <v>0</v>
      </c>
      <c r="N133" s="204">
        <v>0</v>
      </c>
      <c r="O133" s="204">
        <v>0</v>
      </c>
      <c r="P133" s="204">
        <v>0</v>
      </c>
      <c r="Q133" s="204">
        <v>0</v>
      </c>
      <c r="R133" s="204">
        <v>0</v>
      </c>
      <c r="S133" s="239">
        <v>0</v>
      </c>
      <c r="T133" s="319" t="e">
        <v>#DIV/0!</v>
      </c>
      <c r="U133" s="239">
        <v>0</v>
      </c>
      <c r="V133" s="239">
        <v>0</v>
      </c>
      <c r="W133" s="239">
        <v>0</v>
      </c>
      <c r="X133" s="239">
        <v>0</v>
      </c>
      <c r="Y133" s="239">
        <v>0</v>
      </c>
      <c r="Z133" s="239">
        <v>0</v>
      </c>
    </row>
    <row r="134" spans="1:26" x14ac:dyDescent="0.3">
      <c r="A134" s="314" t="s">
        <v>549</v>
      </c>
      <c r="B134" s="315">
        <v>0</v>
      </c>
      <c r="C134" s="315">
        <v>0</v>
      </c>
      <c r="D134" s="315">
        <v>0</v>
      </c>
      <c r="E134" s="315">
        <v>0</v>
      </c>
      <c r="F134" s="315">
        <v>0</v>
      </c>
      <c r="G134" s="315">
        <v>0</v>
      </c>
      <c r="H134" s="315">
        <v>0</v>
      </c>
      <c r="I134" s="315">
        <v>0</v>
      </c>
      <c r="J134" s="315">
        <v>0</v>
      </c>
      <c r="K134" s="315">
        <v>0</v>
      </c>
      <c r="L134" s="315">
        <v>0</v>
      </c>
      <c r="M134" s="315">
        <v>0</v>
      </c>
      <c r="N134" s="315">
        <v>0</v>
      </c>
      <c r="O134" s="315">
        <v>0</v>
      </c>
      <c r="P134" s="315">
        <v>0</v>
      </c>
      <c r="Q134" s="315">
        <v>0</v>
      </c>
      <c r="R134" s="315">
        <v>0</v>
      </c>
      <c r="S134" s="316">
        <v>0</v>
      </c>
      <c r="T134" s="317" t="e">
        <v>#DIV/0!</v>
      </c>
      <c r="U134" s="316">
        <v>0</v>
      </c>
      <c r="V134" s="316">
        <v>0</v>
      </c>
      <c r="W134" s="316">
        <v>0</v>
      </c>
      <c r="X134" s="316">
        <v>0</v>
      </c>
      <c r="Y134" s="316">
        <v>0</v>
      </c>
      <c r="Z134" s="316">
        <v>0</v>
      </c>
    </row>
    <row r="135" spans="1:26" x14ac:dyDescent="0.3">
      <c r="A135" s="322" t="s">
        <v>550</v>
      </c>
      <c r="B135" s="204">
        <v>0</v>
      </c>
      <c r="C135" s="204">
        <v>0</v>
      </c>
      <c r="D135" s="204">
        <v>0</v>
      </c>
      <c r="E135" s="204">
        <v>0</v>
      </c>
      <c r="F135" s="204">
        <v>0</v>
      </c>
      <c r="G135" s="204">
        <v>0</v>
      </c>
      <c r="H135" s="204">
        <v>0</v>
      </c>
      <c r="I135" s="204">
        <v>0</v>
      </c>
      <c r="J135" s="204">
        <v>0</v>
      </c>
      <c r="K135" s="204">
        <v>0</v>
      </c>
      <c r="L135" s="204">
        <v>0</v>
      </c>
      <c r="M135" s="204">
        <v>0</v>
      </c>
      <c r="N135" s="204">
        <v>0</v>
      </c>
      <c r="O135" s="204">
        <v>0</v>
      </c>
      <c r="P135" s="204">
        <v>0</v>
      </c>
      <c r="Q135" s="204">
        <v>0</v>
      </c>
      <c r="R135" s="204">
        <v>0</v>
      </c>
      <c r="S135" s="239">
        <v>0</v>
      </c>
      <c r="T135" s="319" t="e">
        <v>#DIV/0!</v>
      </c>
      <c r="U135" s="239">
        <v>0</v>
      </c>
      <c r="V135" s="239">
        <v>0</v>
      </c>
      <c r="W135" s="239">
        <v>0</v>
      </c>
      <c r="X135" s="239">
        <v>0</v>
      </c>
      <c r="Y135" s="239">
        <v>0</v>
      </c>
      <c r="Z135" s="239">
        <v>0</v>
      </c>
    </row>
    <row r="136" spans="1:26" x14ac:dyDescent="0.3">
      <c r="A136" s="322" t="s">
        <v>551</v>
      </c>
      <c r="B136" s="204">
        <v>0</v>
      </c>
      <c r="C136" s="204">
        <v>0</v>
      </c>
      <c r="D136" s="204">
        <v>0</v>
      </c>
      <c r="E136" s="204">
        <v>0</v>
      </c>
      <c r="F136" s="204">
        <v>0</v>
      </c>
      <c r="G136" s="204">
        <v>0</v>
      </c>
      <c r="H136" s="204">
        <v>0</v>
      </c>
      <c r="I136" s="204">
        <v>0</v>
      </c>
      <c r="J136" s="204">
        <v>0</v>
      </c>
      <c r="K136" s="204">
        <v>0</v>
      </c>
      <c r="L136" s="204">
        <v>0</v>
      </c>
      <c r="M136" s="204">
        <v>0</v>
      </c>
      <c r="N136" s="204">
        <v>0</v>
      </c>
      <c r="O136" s="204">
        <v>0</v>
      </c>
      <c r="P136" s="204">
        <v>0</v>
      </c>
      <c r="Q136" s="204">
        <v>0</v>
      </c>
      <c r="R136" s="204">
        <v>0</v>
      </c>
      <c r="S136" s="239">
        <v>0</v>
      </c>
      <c r="T136" s="319" t="e">
        <v>#DIV/0!</v>
      </c>
      <c r="U136" s="239">
        <v>0</v>
      </c>
      <c r="V136" s="239">
        <v>0</v>
      </c>
      <c r="W136" s="239">
        <v>0</v>
      </c>
      <c r="X136" s="239">
        <v>0</v>
      </c>
      <c r="Y136" s="239">
        <v>0</v>
      </c>
      <c r="Z136" s="239">
        <v>0</v>
      </c>
    </row>
    <row r="137" spans="1:26" x14ac:dyDescent="0.3">
      <c r="A137" s="322" t="s">
        <v>552</v>
      </c>
      <c r="B137" s="204">
        <v>0</v>
      </c>
      <c r="C137" s="204">
        <v>0</v>
      </c>
      <c r="D137" s="204">
        <v>0</v>
      </c>
      <c r="E137" s="204">
        <v>0</v>
      </c>
      <c r="F137" s="204">
        <v>0</v>
      </c>
      <c r="G137" s="204">
        <v>0</v>
      </c>
      <c r="H137" s="204">
        <v>0</v>
      </c>
      <c r="I137" s="204">
        <v>0</v>
      </c>
      <c r="J137" s="204">
        <v>0</v>
      </c>
      <c r="K137" s="204">
        <v>0</v>
      </c>
      <c r="L137" s="204">
        <v>0</v>
      </c>
      <c r="M137" s="204">
        <v>0</v>
      </c>
      <c r="N137" s="204">
        <v>0</v>
      </c>
      <c r="O137" s="204">
        <v>0</v>
      </c>
      <c r="P137" s="204">
        <v>0</v>
      </c>
      <c r="Q137" s="204">
        <v>0</v>
      </c>
      <c r="R137" s="204">
        <v>0</v>
      </c>
      <c r="S137" s="239">
        <v>0</v>
      </c>
      <c r="T137" s="319" t="e">
        <v>#DIV/0!</v>
      </c>
      <c r="U137" s="239">
        <v>0</v>
      </c>
      <c r="V137" s="239">
        <v>0</v>
      </c>
      <c r="W137" s="239">
        <v>0</v>
      </c>
      <c r="X137" s="239">
        <v>0</v>
      </c>
      <c r="Y137" s="239">
        <v>0</v>
      </c>
      <c r="Z137" s="239">
        <v>0</v>
      </c>
    </row>
    <row r="138" spans="1:26" x14ac:dyDescent="0.3">
      <c r="A138" s="322" t="s">
        <v>553</v>
      </c>
      <c r="B138" s="204">
        <v>0</v>
      </c>
      <c r="C138" s="204">
        <v>0</v>
      </c>
      <c r="D138" s="204">
        <v>0</v>
      </c>
      <c r="E138" s="204">
        <v>0</v>
      </c>
      <c r="F138" s="204">
        <v>0</v>
      </c>
      <c r="G138" s="204">
        <v>0</v>
      </c>
      <c r="H138" s="204">
        <v>0</v>
      </c>
      <c r="I138" s="204">
        <v>0</v>
      </c>
      <c r="J138" s="204">
        <v>0</v>
      </c>
      <c r="K138" s="204">
        <v>0</v>
      </c>
      <c r="L138" s="204">
        <v>0</v>
      </c>
      <c r="M138" s="204">
        <v>0</v>
      </c>
      <c r="N138" s="204">
        <v>0</v>
      </c>
      <c r="O138" s="204">
        <v>0</v>
      </c>
      <c r="P138" s="204">
        <v>0</v>
      </c>
      <c r="Q138" s="204">
        <v>0</v>
      </c>
      <c r="R138" s="204">
        <v>0</v>
      </c>
      <c r="S138" s="239">
        <v>0</v>
      </c>
      <c r="T138" s="319" t="e">
        <v>#DIV/0!</v>
      </c>
      <c r="U138" s="239">
        <v>0</v>
      </c>
      <c r="V138" s="239">
        <v>0</v>
      </c>
      <c r="W138" s="239">
        <v>0</v>
      </c>
      <c r="X138" s="239">
        <v>0</v>
      </c>
      <c r="Y138" s="239">
        <v>0</v>
      </c>
      <c r="Z138" s="239">
        <v>0</v>
      </c>
    </row>
    <row r="139" spans="1:26" x14ac:dyDescent="0.3">
      <c r="A139" s="322" t="s">
        <v>554</v>
      </c>
      <c r="B139" s="204">
        <v>0</v>
      </c>
      <c r="C139" s="204">
        <v>0</v>
      </c>
      <c r="D139" s="204">
        <v>0</v>
      </c>
      <c r="E139" s="204">
        <v>0</v>
      </c>
      <c r="F139" s="204">
        <v>0</v>
      </c>
      <c r="G139" s="204">
        <v>0</v>
      </c>
      <c r="H139" s="204">
        <v>0</v>
      </c>
      <c r="I139" s="204">
        <v>0</v>
      </c>
      <c r="J139" s="204">
        <v>0</v>
      </c>
      <c r="K139" s="204">
        <v>0</v>
      </c>
      <c r="L139" s="204">
        <v>0</v>
      </c>
      <c r="M139" s="204">
        <v>0</v>
      </c>
      <c r="N139" s="204">
        <v>0</v>
      </c>
      <c r="O139" s="204">
        <v>0</v>
      </c>
      <c r="P139" s="204">
        <v>0</v>
      </c>
      <c r="Q139" s="204">
        <v>0</v>
      </c>
      <c r="R139" s="204">
        <v>0</v>
      </c>
      <c r="S139" s="239">
        <v>0</v>
      </c>
      <c r="T139" s="319" t="e">
        <v>#DIV/0!</v>
      </c>
      <c r="U139" s="239">
        <v>0</v>
      </c>
      <c r="V139" s="239">
        <v>0</v>
      </c>
      <c r="W139" s="239">
        <v>0</v>
      </c>
      <c r="X139" s="239">
        <v>0</v>
      </c>
      <c r="Y139" s="239">
        <v>0</v>
      </c>
      <c r="Z139" s="239">
        <v>0</v>
      </c>
    </row>
    <row r="140" spans="1:26" x14ac:dyDescent="0.3">
      <c r="A140" s="322" t="s">
        <v>555</v>
      </c>
      <c r="B140" s="204">
        <v>0</v>
      </c>
      <c r="C140" s="204">
        <v>0</v>
      </c>
      <c r="D140" s="204">
        <v>0</v>
      </c>
      <c r="E140" s="204">
        <v>0</v>
      </c>
      <c r="F140" s="204">
        <v>0</v>
      </c>
      <c r="G140" s="204">
        <v>0</v>
      </c>
      <c r="H140" s="204">
        <v>0</v>
      </c>
      <c r="I140" s="204">
        <v>0</v>
      </c>
      <c r="J140" s="204">
        <v>0</v>
      </c>
      <c r="K140" s="204">
        <v>0</v>
      </c>
      <c r="L140" s="204">
        <v>0</v>
      </c>
      <c r="M140" s="204">
        <v>0</v>
      </c>
      <c r="N140" s="204">
        <v>0</v>
      </c>
      <c r="O140" s="204">
        <v>0</v>
      </c>
      <c r="P140" s="204">
        <v>0</v>
      </c>
      <c r="Q140" s="204">
        <v>0</v>
      </c>
      <c r="R140" s="204">
        <v>0</v>
      </c>
      <c r="S140" s="239">
        <v>0</v>
      </c>
      <c r="T140" s="319" t="e">
        <v>#DIV/0!</v>
      </c>
      <c r="U140" s="239">
        <v>0</v>
      </c>
      <c r="V140" s="239">
        <v>0</v>
      </c>
      <c r="W140" s="239">
        <v>0</v>
      </c>
      <c r="X140" s="239">
        <v>0</v>
      </c>
      <c r="Y140" s="239">
        <v>0</v>
      </c>
      <c r="Z140" s="239">
        <v>0</v>
      </c>
    </row>
    <row r="141" spans="1:26" x14ac:dyDescent="0.3">
      <c r="A141" s="322" t="s">
        <v>556</v>
      </c>
      <c r="B141" s="204">
        <v>0</v>
      </c>
      <c r="C141" s="204">
        <v>0</v>
      </c>
      <c r="D141" s="204">
        <v>0</v>
      </c>
      <c r="E141" s="204">
        <v>0</v>
      </c>
      <c r="F141" s="204">
        <v>0</v>
      </c>
      <c r="G141" s="204">
        <v>0</v>
      </c>
      <c r="H141" s="204">
        <v>0</v>
      </c>
      <c r="I141" s="204">
        <v>0</v>
      </c>
      <c r="J141" s="204">
        <v>0</v>
      </c>
      <c r="K141" s="204">
        <v>0</v>
      </c>
      <c r="L141" s="204">
        <v>0</v>
      </c>
      <c r="M141" s="204">
        <v>0</v>
      </c>
      <c r="N141" s="204">
        <v>0</v>
      </c>
      <c r="O141" s="204">
        <v>0</v>
      </c>
      <c r="P141" s="204">
        <v>0</v>
      </c>
      <c r="Q141" s="204">
        <v>0</v>
      </c>
      <c r="R141" s="204">
        <v>0</v>
      </c>
      <c r="S141" s="239">
        <v>0</v>
      </c>
      <c r="T141" s="319" t="e">
        <v>#DIV/0!</v>
      </c>
      <c r="U141" s="239">
        <v>0</v>
      </c>
      <c r="V141" s="239">
        <v>0</v>
      </c>
      <c r="W141" s="239">
        <v>0</v>
      </c>
      <c r="X141" s="239">
        <v>0</v>
      </c>
      <c r="Y141" s="239">
        <v>0</v>
      </c>
      <c r="Z141" s="239">
        <v>0</v>
      </c>
    </row>
    <row r="142" spans="1:26" s="321" customFormat="1" x14ac:dyDescent="0.3">
      <c r="A142" s="314" t="s">
        <v>557</v>
      </c>
      <c r="B142" s="320">
        <v>0</v>
      </c>
      <c r="C142" s="320">
        <v>0</v>
      </c>
      <c r="D142" s="320">
        <v>0</v>
      </c>
      <c r="E142" s="320">
        <v>0</v>
      </c>
      <c r="F142" s="320">
        <v>0</v>
      </c>
      <c r="G142" s="320">
        <v>0</v>
      </c>
      <c r="H142" s="320">
        <v>0</v>
      </c>
      <c r="I142" s="320">
        <v>0</v>
      </c>
      <c r="J142" s="320">
        <v>0</v>
      </c>
      <c r="K142" s="320">
        <v>0</v>
      </c>
      <c r="L142" s="320">
        <v>0</v>
      </c>
      <c r="M142" s="320">
        <v>0</v>
      </c>
      <c r="N142" s="320">
        <v>0</v>
      </c>
      <c r="O142" s="320">
        <v>0</v>
      </c>
      <c r="P142" s="320">
        <v>0</v>
      </c>
      <c r="Q142" s="320">
        <v>0</v>
      </c>
      <c r="R142" s="320">
        <v>0</v>
      </c>
      <c r="S142" s="316">
        <v>0</v>
      </c>
      <c r="T142" s="317" t="e">
        <v>#DIV/0!</v>
      </c>
      <c r="U142" s="316">
        <v>0</v>
      </c>
      <c r="V142" s="316">
        <v>0</v>
      </c>
      <c r="W142" s="316">
        <v>0</v>
      </c>
      <c r="X142" s="316">
        <v>0</v>
      </c>
      <c r="Y142" s="316">
        <v>0</v>
      </c>
      <c r="Z142" s="316">
        <v>0</v>
      </c>
    </row>
    <row r="143" spans="1:26" s="321" customFormat="1" x14ac:dyDescent="0.3">
      <c r="A143" s="314" t="s">
        <v>558</v>
      </c>
      <c r="B143" s="320">
        <v>0</v>
      </c>
      <c r="C143" s="320">
        <v>0</v>
      </c>
      <c r="D143" s="320">
        <v>0</v>
      </c>
      <c r="E143" s="320">
        <v>0</v>
      </c>
      <c r="F143" s="320">
        <v>0</v>
      </c>
      <c r="G143" s="320">
        <v>0</v>
      </c>
      <c r="H143" s="320">
        <v>0</v>
      </c>
      <c r="I143" s="320">
        <v>0</v>
      </c>
      <c r="J143" s="320">
        <v>0</v>
      </c>
      <c r="K143" s="320">
        <v>0</v>
      </c>
      <c r="L143" s="320">
        <v>0</v>
      </c>
      <c r="M143" s="320">
        <v>0</v>
      </c>
      <c r="N143" s="320">
        <v>0</v>
      </c>
      <c r="O143" s="320">
        <v>0</v>
      </c>
      <c r="P143" s="320">
        <v>0</v>
      </c>
      <c r="Q143" s="320">
        <v>0</v>
      </c>
      <c r="R143" s="320">
        <v>0</v>
      </c>
      <c r="S143" s="316">
        <v>0</v>
      </c>
      <c r="T143" s="317" t="e">
        <v>#DIV/0!</v>
      </c>
      <c r="U143" s="316">
        <v>0</v>
      </c>
      <c r="V143" s="316">
        <v>0</v>
      </c>
      <c r="W143" s="316">
        <v>0</v>
      </c>
      <c r="X143" s="316">
        <v>0</v>
      </c>
      <c r="Y143" s="316">
        <v>0</v>
      </c>
      <c r="Z143" s="316">
        <v>0</v>
      </c>
    </row>
    <row r="144" spans="1:26" x14ac:dyDescent="0.3">
      <c r="A144" s="314" t="s">
        <v>559</v>
      </c>
      <c r="B144" s="315">
        <v>0</v>
      </c>
      <c r="C144" s="315">
        <v>0</v>
      </c>
      <c r="D144" s="315">
        <v>0</v>
      </c>
      <c r="E144" s="315">
        <v>0</v>
      </c>
      <c r="F144" s="315">
        <v>0</v>
      </c>
      <c r="G144" s="315">
        <v>0</v>
      </c>
      <c r="H144" s="315">
        <v>0</v>
      </c>
      <c r="I144" s="315">
        <v>0</v>
      </c>
      <c r="J144" s="315">
        <v>0</v>
      </c>
      <c r="K144" s="315">
        <v>0</v>
      </c>
      <c r="L144" s="315">
        <v>0</v>
      </c>
      <c r="M144" s="315">
        <v>0</v>
      </c>
      <c r="N144" s="315">
        <v>0</v>
      </c>
      <c r="O144" s="315">
        <v>0</v>
      </c>
      <c r="P144" s="315">
        <v>0</v>
      </c>
      <c r="Q144" s="315">
        <v>0</v>
      </c>
      <c r="R144" s="315">
        <v>0</v>
      </c>
      <c r="S144" s="316">
        <v>0</v>
      </c>
      <c r="T144" s="317" t="e">
        <v>#DIV/0!</v>
      </c>
      <c r="U144" s="316">
        <v>0</v>
      </c>
      <c r="V144" s="316">
        <v>0</v>
      </c>
      <c r="W144" s="316">
        <v>0</v>
      </c>
      <c r="X144" s="316">
        <v>0</v>
      </c>
      <c r="Y144" s="316">
        <v>0</v>
      </c>
      <c r="Z144" s="316">
        <v>0</v>
      </c>
    </row>
    <row r="145" spans="1:26" x14ac:dyDescent="0.3">
      <c r="A145" s="322" t="s">
        <v>560</v>
      </c>
      <c r="B145" s="204">
        <v>0</v>
      </c>
      <c r="C145" s="204">
        <v>0</v>
      </c>
      <c r="D145" s="204">
        <v>0</v>
      </c>
      <c r="E145" s="204">
        <v>0</v>
      </c>
      <c r="F145" s="204">
        <v>0</v>
      </c>
      <c r="G145" s="204">
        <v>0</v>
      </c>
      <c r="H145" s="204">
        <v>0</v>
      </c>
      <c r="I145" s="204">
        <v>0</v>
      </c>
      <c r="J145" s="204">
        <v>0</v>
      </c>
      <c r="K145" s="204">
        <v>0</v>
      </c>
      <c r="L145" s="204">
        <v>0</v>
      </c>
      <c r="M145" s="204">
        <v>0</v>
      </c>
      <c r="N145" s="204">
        <v>0</v>
      </c>
      <c r="O145" s="204">
        <v>0</v>
      </c>
      <c r="P145" s="204">
        <v>0</v>
      </c>
      <c r="Q145" s="204">
        <v>0</v>
      </c>
      <c r="R145" s="204">
        <v>0</v>
      </c>
      <c r="S145" s="239">
        <v>0</v>
      </c>
      <c r="T145" s="319" t="e">
        <v>#DIV/0!</v>
      </c>
      <c r="U145" s="239">
        <v>0</v>
      </c>
      <c r="V145" s="239">
        <v>0</v>
      </c>
      <c r="W145" s="239">
        <v>0</v>
      </c>
      <c r="X145" s="239">
        <v>0</v>
      </c>
      <c r="Y145" s="239">
        <v>0</v>
      </c>
      <c r="Z145" s="239">
        <v>0</v>
      </c>
    </row>
    <row r="146" spans="1:26" x14ac:dyDescent="0.3">
      <c r="A146" s="322" t="s">
        <v>561</v>
      </c>
      <c r="B146" s="204">
        <v>0</v>
      </c>
      <c r="C146" s="204">
        <v>0</v>
      </c>
      <c r="D146" s="204">
        <v>0</v>
      </c>
      <c r="E146" s="204">
        <v>0</v>
      </c>
      <c r="F146" s="204">
        <v>0</v>
      </c>
      <c r="G146" s="204">
        <v>0</v>
      </c>
      <c r="H146" s="204">
        <v>0</v>
      </c>
      <c r="I146" s="204">
        <v>0</v>
      </c>
      <c r="J146" s="204">
        <v>0</v>
      </c>
      <c r="K146" s="204">
        <v>0</v>
      </c>
      <c r="L146" s="204">
        <v>0</v>
      </c>
      <c r="M146" s="204">
        <v>0</v>
      </c>
      <c r="N146" s="204">
        <v>0</v>
      </c>
      <c r="O146" s="204">
        <v>0</v>
      </c>
      <c r="P146" s="204">
        <v>0</v>
      </c>
      <c r="Q146" s="204">
        <v>0</v>
      </c>
      <c r="R146" s="204">
        <v>0</v>
      </c>
      <c r="S146" s="239">
        <v>0</v>
      </c>
      <c r="T146" s="319" t="e">
        <v>#DIV/0!</v>
      </c>
      <c r="U146" s="239">
        <v>0</v>
      </c>
      <c r="V146" s="239">
        <v>0</v>
      </c>
      <c r="W146" s="239">
        <v>0</v>
      </c>
      <c r="X146" s="239">
        <v>0</v>
      </c>
      <c r="Y146" s="239">
        <v>0</v>
      </c>
      <c r="Z146" s="239">
        <v>0</v>
      </c>
    </row>
    <row r="147" spans="1:26" x14ac:dyDescent="0.3">
      <c r="A147" s="322" t="s">
        <v>562</v>
      </c>
      <c r="B147" s="204">
        <v>0</v>
      </c>
      <c r="C147" s="204">
        <v>0</v>
      </c>
      <c r="D147" s="204">
        <v>0</v>
      </c>
      <c r="E147" s="204">
        <v>0</v>
      </c>
      <c r="F147" s="204">
        <v>0</v>
      </c>
      <c r="G147" s="204">
        <v>0</v>
      </c>
      <c r="H147" s="204">
        <v>0</v>
      </c>
      <c r="I147" s="204">
        <v>0</v>
      </c>
      <c r="J147" s="204">
        <v>0</v>
      </c>
      <c r="K147" s="204">
        <v>0</v>
      </c>
      <c r="L147" s="204">
        <v>0</v>
      </c>
      <c r="M147" s="204">
        <v>0</v>
      </c>
      <c r="N147" s="204">
        <v>0</v>
      </c>
      <c r="O147" s="204">
        <v>0</v>
      </c>
      <c r="P147" s="204">
        <v>0</v>
      </c>
      <c r="Q147" s="204">
        <v>0</v>
      </c>
      <c r="R147" s="204">
        <v>0</v>
      </c>
      <c r="S147" s="239">
        <v>0</v>
      </c>
      <c r="T147" s="319" t="e">
        <v>#DIV/0!</v>
      </c>
      <c r="U147" s="239">
        <v>0</v>
      </c>
      <c r="V147" s="239">
        <v>0</v>
      </c>
      <c r="W147" s="239">
        <v>0</v>
      </c>
      <c r="X147" s="239">
        <v>0</v>
      </c>
      <c r="Y147" s="239">
        <v>0</v>
      </c>
      <c r="Z147" s="239">
        <v>0</v>
      </c>
    </row>
    <row r="148" spans="1:26" x14ac:dyDescent="0.3">
      <c r="A148" s="322" t="s">
        <v>563</v>
      </c>
      <c r="B148" s="204">
        <v>0</v>
      </c>
      <c r="C148" s="204">
        <v>0</v>
      </c>
      <c r="D148" s="204">
        <v>0</v>
      </c>
      <c r="E148" s="204">
        <v>0</v>
      </c>
      <c r="F148" s="204">
        <v>0</v>
      </c>
      <c r="G148" s="204">
        <v>0</v>
      </c>
      <c r="H148" s="204">
        <v>0</v>
      </c>
      <c r="I148" s="204">
        <v>0</v>
      </c>
      <c r="J148" s="204">
        <v>0</v>
      </c>
      <c r="K148" s="204">
        <v>0</v>
      </c>
      <c r="L148" s="204">
        <v>0</v>
      </c>
      <c r="M148" s="204">
        <v>0</v>
      </c>
      <c r="N148" s="204">
        <v>0</v>
      </c>
      <c r="O148" s="204">
        <v>0</v>
      </c>
      <c r="P148" s="204">
        <v>0</v>
      </c>
      <c r="Q148" s="204">
        <v>0</v>
      </c>
      <c r="R148" s="204">
        <v>0</v>
      </c>
      <c r="S148" s="239">
        <v>0</v>
      </c>
      <c r="T148" s="319" t="e">
        <v>#DIV/0!</v>
      </c>
      <c r="U148" s="239">
        <v>0</v>
      </c>
      <c r="V148" s="239">
        <v>0</v>
      </c>
      <c r="W148" s="239">
        <v>0</v>
      </c>
      <c r="X148" s="239">
        <v>0</v>
      </c>
      <c r="Y148" s="239">
        <v>0</v>
      </c>
      <c r="Z148" s="239">
        <v>0</v>
      </c>
    </row>
    <row r="149" spans="1:26" x14ac:dyDescent="0.3">
      <c r="A149" s="322" t="s">
        <v>564</v>
      </c>
      <c r="B149" s="204">
        <v>0</v>
      </c>
      <c r="C149" s="204">
        <v>0</v>
      </c>
      <c r="D149" s="204">
        <v>0</v>
      </c>
      <c r="E149" s="204">
        <v>0</v>
      </c>
      <c r="F149" s="204">
        <v>0</v>
      </c>
      <c r="G149" s="204">
        <v>0</v>
      </c>
      <c r="H149" s="204">
        <v>0</v>
      </c>
      <c r="I149" s="204">
        <v>0</v>
      </c>
      <c r="J149" s="204">
        <v>0</v>
      </c>
      <c r="K149" s="204">
        <v>0</v>
      </c>
      <c r="L149" s="204">
        <v>0</v>
      </c>
      <c r="M149" s="204">
        <v>0</v>
      </c>
      <c r="N149" s="204">
        <v>0</v>
      </c>
      <c r="O149" s="204">
        <v>0</v>
      </c>
      <c r="P149" s="204">
        <v>0</v>
      </c>
      <c r="Q149" s="204">
        <v>0</v>
      </c>
      <c r="R149" s="204">
        <v>0</v>
      </c>
      <c r="S149" s="239">
        <v>0</v>
      </c>
      <c r="T149" s="319" t="e">
        <v>#DIV/0!</v>
      </c>
      <c r="U149" s="239">
        <v>0</v>
      </c>
      <c r="V149" s="239">
        <v>0</v>
      </c>
      <c r="W149" s="239">
        <v>0</v>
      </c>
      <c r="X149" s="239">
        <v>0</v>
      </c>
      <c r="Y149" s="239">
        <v>0</v>
      </c>
      <c r="Z149" s="239">
        <v>0</v>
      </c>
    </row>
    <row r="150" spans="1:26" x14ac:dyDescent="0.3">
      <c r="A150" s="322" t="s">
        <v>565</v>
      </c>
      <c r="B150" s="204">
        <v>0</v>
      </c>
      <c r="C150" s="204">
        <v>0</v>
      </c>
      <c r="D150" s="204">
        <v>0</v>
      </c>
      <c r="E150" s="204">
        <v>0</v>
      </c>
      <c r="F150" s="204">
        <v>0</v>
      </c>
      <c r="G150" s="204">
        <v>0</v>
      </c>
      <c r="H150" s="204">
        <v>0</v>
      </c>
      <c r="I150" s="204">
        <v>0</v>
      </c>
      <c r="J150" s="204">
        <v>0</v>
      </c>
      <c r="K150" s="204">
        <v>0</v>
      </c>
      <c r="L150" s="204">
        <v>0</v>
      </c>
      <c r="M150" s="204">
        <v>0</v>
      </c>
      <c r="N150" s="204">
        <v>0</v>
      </c>
      <c r="O150" s="204">
        <v>0</v>
      </c>
      <c r="P150" s="204">
        <v>0</v>
      </c>
      <c r="Q150" s="204">
        <v>0</v>
      </c>
      <c r="R150" s="204">
        <v>0</v>
      </c>
      <c r="S150" s="239">
        <v>0</v>
      </c>
      <c r="T150" s="319" t="e">
        <v>#DIV/0!</v>
      </c>
      <c r="U150" s="239">
        <v>0</v>
      </c>
      <c r="V150" s="239">
        <v>0</v>
      </c>
      <c r="W150" s="239">
        <v>0</v>
      </c>
      <c r="X150" s="239">
        <v>0</v>
      </c>
      <c r="Y150" s="239">
        <v>0</v>
      </c>
      <c r="Z150" s="239">
        <v>0</v>
      </c>
    </row>
    <row r="151" spans="1:26" s="321" customFormat="1" x14ac:dyDescent="0.3">
      <c r="A151" s="314" t="s">
        <v>566</v>
      </c>
      <c r="B151" s="320">
        <v>0</v>
      </c>
      <c r="C151" s="320">
        <v>0</v>
      </c>
      <c r="D151" s="320">
        <v>0</v>
      </c>
      <c r="E151" s="320">
        <v>0</v>
      </c>
      <c r="F151" s="320">
        <v>0</v>
      </c>
      <c r="G151" s="320">
        <v>0</v>
      </c>
      <c r="H151" s="320">
        <v>0</v>
      </c>
      <c r="I151" s="320">
        <v>0</v>
      </c>
      <c r="J151" s="320">
        <v>0</v>
      </c>
      <c r="K151" s="320">
        <v>0</v>
      </c>
      <c r="L151" s="320">
        <v>0</v>
      </c>
      <c r="M151" s="320">
        <v>0</v>
      </c>
      <c r="N151" s="320">
        <v>0</v>
      </c>
      <c r="O151" s="320">
        <v>0</v>
      </c>
      <c r="P151" s="320">
        <v>0</v>
      </c>
      <c r="Q151" s="320">
        <v>0</v>
      </c>
      <c r="R151" s="320">
        <v>0</v>
      </c>
      <c r="S151" s="316">
        <v>0</v>
      </c>
      <c r="T151" s="317" t="e">
        <v>#DIV/0!</v>
      </c>
      <c r="U151" s="316">
        <v>0</v>
      </c>
      <c r="V151" s="316">
        <v>0</v>
      </c>
      <c r="W151" s="316">
        <v>0</v>
      </c>
      <c r="X151" s="316">
        <v>0</v>
      </c>
      <c r="Y151" s="316">
        <v>0</v>
      </c>
      <c r="Z151" s="316">
        <v>0</v>
      </c>
    </row>
    <row r="152" spans="1:26" s="321" customFormat="1" x14ac:dyDescent="0.3">
      <c r="A152" s="314" t="s">
        <v>567</v>
      </c>
      <c r="B152" s="320">
        <v>0</v>
      </c>
      <c r="C152" s="320">
        <v>0</v>
      </c>
      <c r="D152" s="320">
        <v>0</v>
      </c>
      <c r="E152" s="320">
        <v>0</v>
      </c>
      <c r="F152" s="320">
        <v>0</v>
      </c>
      <c r="G152" s="320">
        <v>0</v>
      </c>
      <c r="H152" s="320">
        <v>0</v>
      </c>
      <c r="I152" s="320">
        <v>0</v>
      </c>
      <c r="J152" s="320">
        <v>0</v>
      </c>
      <c r="K152" s="320">
        <v>0</v>
      </c>
      <c r="L152" s="320">
        <v>0</v>
      </c>
      <c r="M152" s="320">
        <v>0</v>
      </c>
      <c r="N152" s="320">
        <v>0</v>
      </c>
      <c r="O152" s="320">
        <v>0</v>
      </c>
      <c r="P152" s="320">
        <v>0</v>
      </c>
      <c r="Q152" s="320">
        <v>0</v>
      </c>
      <c r="R152" s="320">
        <v>0</v>
      </c>
      <c r="S152" s="316">
        <v>0</v>
      </c>
      <c r="T152" s="317" t="e">
        <v>#DIV/0!</v>
      </c>
      <c r="U152" s="316">
        <v>0</v>
      </c>
      <c r="V152" s="316">
        <v>0</v>
      </c>
      <c r="W152" s="316">
        <v>0</v>
      </c>
      <c r="X152" s="316">
        <v>0</v>
      </c>
      <c r="Y152" s="316">
        <v>0</v>
      </c>
      <c r="Z152" s="316">
        <v>0</v>
      </c>
    </row>
    <row r="153" spans="1:26" x14ac:dyDescent="0.3">
      <c r="A153" s="314" t="s">
        <v>568</v>
      </c>
      <c r="B153" s="315">
        <v>0</v>
      </c>
      <c r="C153" s="315">
        <v>0</v>
      </c>
      <c r="D153" s="315">
        <v>0</v>
      </c>
      <c r="E153" s="315">
        <v>0</v>
      </c>
      <c r="F153" s="315">
        <v>0</v>
      </c>
      <c r="G153" s="315">
        <v>0</v>
      </c>
      <c r="H153" s="315">
        <v>0</v>
      </c>
      <c r="I153" s="315">
        <v>0</v>
      </c>
      <c r="J153" s="315">
        <v>0</v>
      </c>
      <c r="K153" s="315">
        <v>0</v>
      </c>
      <c r="L153" s="315">
        <v>0</v>
      </c>
      <c r="M153" s="315">
        <v>0</v>
      </c>
      <c r="N153" s="315">
        <v>0</v>
      </c>
      <c r="O153" s="315">
        <v>0</v>
      </c>
      <c r="P153" s="315">
        <v>0</v>
      </c>
      <c r="Q153" s="315">
        <v>0</v>
      </c>
      <c r="R153" s="315">
        <v>0</v>
      </c>
      <c r="S153" s="316">
        <v>0</v>
      </c>
      <c r="T153" s="317" t="e">
        <v>#DIV/0!</v>
      </c>
      <c r="U153" s="316">
        <v>0</v>
      </c>
      <c r="V153" s="316">
        <v>0</v>
      </c>
      <c r="W153" s="316">
        <v>0</v>
      </c>
      <c r="X153" s="316">
        <v>0</v>
      </c>
      <c r="Y153" s="316">
        <v>0</v>
      </c>
      <c r="Z153" s="316">
        <v>0</v>
      </c>
    </row>
    <row r="154" spans="1:26" x14ac:dyDescent="0.3">
      <c r="A154" s="322" t="s">
        <v>569</v>
      </c>
      <c r="B154" s="204">
        <v>0</v>
      </c>
      <c r="C154" s="204">
        <v>0</v>
      </c>
      <c r="D154" s="204">
        <v>0</v>
      </c>
      <c r="E154" s="204">
        <v>0</v>
      </c>
      <c r="F154" s="204">
        <v>0</v>
      </c>
      <c r="G154" s="204">
        <v>0</v>
      </c>
      <c r="H154" s="204">
        <v>0</v>
      </c>
      <c r="I154" s="204">
        <v>0</v>
      </c>
      <c r="J154" s="204">
        <v>0</v>
      </c>
      <c r="K154" s="204">
        <v>0</v>
      </c>
      <c r="L154" s="204">
        <v>0</v>
      </c>
      <c r="M154" s="204">
        <v>0</v>
      </c>
      <c r="N154" s="204">
        <v>0</v>
      </c>
      <c r="O154" s="204">
        <v>0</v>
      </c>
      <c r="P154" s="204">
        <v>0</v>
      </c>
      <c r="Q154" s="204">
        <v>0</v>
      </c>
      <c r="R154" s="204">
        <v>0</v>
      </c>
      <c r="S154" s="239">
        <v>0</v>
      </c>
      <c r="T154" s="319" t="e">
        <v>#DIV/0!</v>
      </c>
      <c r="U154" s="239">
        <v>0</v>
      </c>
      <c r="V154" s="239">
        <v>0</v>
      </c>
      <c r="W154" s="239">
        <v>0</v>
      </c>
      <c r="X154" s="239">
        <v>0</v>
      </c>
      <c r="Y154" s="239">
        <v>0</v>
      </c>
      <c r="Z154" s="239">
        <v>0</v>
      </c>
    </row>
    <row r="155" spans="1:26" x14ac:dyDescent="0.3">
      <c r="A155" s="322" t="s">
        <v>570</v>
      </c>
      <c r="B155" s="204">
        <v>0</v>
      </c>
      <c r="C155" s="204">
        <v>0</v>
      </c>
      <c r="D155" s="204">
        <v>0</v>
      </c>
      <c r="E155" s="204">
        <v>0</v>
      </c>
      <c r="F155" s="204">
        <v>0</v>
      </c>
      <c r="G155" s="204">
        <v>0</v>
      </c>
      <c r="H155" s="204">
        <v>0</v>
      </c>
      <c r="I155" s="204">
        <v>0</v>
      </c>
      <c r="J155" s="204">
        <v>0</v>
      </c>
      <c r="K155" s="204">
        <v>0</v>
      </c>
      <c r="L155" s="204">
        <v>0</v>
      </c>
      <c r="M155" s="204">
        <v>0</v>
      </c>
      <c r="N155" s="204">
        <v>0</v>
      </c>
      <c r="O155" s="204">
        <v>0</v>
      </c>
      <c r="P155" s="204">
        <v>0</v>
      </c>
      <c r="Q155" s="204">
        <v>0</v>
      </c>
      <c r="R155" s="204">
        <v>0</v>
      </c>
      <c r="S155" s="239">
        <v>0</v>
      </c>
      <c r="T155" s="319" t="e">
        <v>#DIV/0!</v>
      </c>
      <c r="U155" s="239">
        <v>0</v>
      </c>
      <c r="V155" s="239">
        <v>0</v>
      </c>
      <c r="W155" s="239">
        <v>0</v>
      </c>
      <c r="X155" s="239">
        <v>0</v>
      </c>
      <c r="Y155" s="239">
        <v>0</v>
      </c>
      <c r="Z155" s="239">
        <v>0</v>
      </c>
    </row>
    <row r="156" spans="1:26" x14ac:dyDescent="0.3">
      <c r="A156" s="322" t="s">
        <v>571</v>
      </c>
      <c r="B156" s="204">
        <v>0</v>
      </c>
      <c r="C156" s="204">
        <v>0</v>
      </c>
      <c r="D156" s="204">
        <v>0</v>
      </c>
      <c r="E156" s="204">
        <v>0</v>
      </c>
      <c r="F156" s="204">
        <v>0</v>
      </c>
      <c r="G156" s="204">
        <v>0</v>
      </c>
      <c r="H156" s="204">
        <v>0</v>
      </c>
      <c r="I156" s="204">
        <v>0</v>
      </c>
      <c r="J156" s="204">
        <v>0</v>
      </c>
      <c r="K156" s="204">
        <v>0</v>
      </c>
      <c r="L156" s="204">
        <v>0</v>
      </c>
      <c r="M156" s="204">
        <v>0</v>
      </c>
      <c r="N156" s="204">
        <v>0</v>
      </c>
      <c r="O156" s="204">
        <v>0</v>
      </c>
      <c r="P156" s="204">
        <v>0</v>
      </c>
      <c r="Q156" s="204">
        <v>0</v>
      </c>
      <c r="R156" s="204">
        <v>0</v>
      </c>
      <c r="S156" s="239">
        <v>0</v>
      </c>
      <c r="T156" s="319" t="e">
        <v>#DIV/0!</v>
      </c>
      <c r="U156" s="239">
        <v>0</v>
      </c>
      <c r="V156" s="239">
        <v>0</v>
      </c>
      <c r="W156" s="239">
        <v>0</v>
      </c>
      <c r="X156" s="239">
        <v>0</v>
      </c>
      <c r="Y156" s="239">
        <v>0</v>
      </c>
      <c r="Z156" s="239">
        <v>0</v>
      </c>
    </row>
    <row r="157" spans="1:26" x14ac:dyDescent="0.3">
      <c r="A157" s="322" t="s">
        <v>572</v>
      </c>
      <c r="B157" s="204">
        <v>0</v>
      </c>
      <c r="C157" s="204">
        <v>0</v>
      </c>
      <c r="D157" s="204">
        <v>0</v>
      </c>
      <c r="E157" s="204">
        <v>0</v>
      </c>
      <c r="F157" s="204">
        <v>0</v>
      </c>
      <c r="G157" s="204">
        <v>0</v>
      </c>
      <c r="H157" s="204">
        <v>0</v>
      </c>
      <c r="I157" s="204">
        <v>0</v>
      </c>
      <c r="J157" s="204">
        <v>0</v>
      </c>
      <c r="K157" s="204">
        <v>0</v>
      </c>
      <c r="L157" s="204">
        <v>0</v>
      </c>
      <c r="M157" s="204">
        <v>0</v>
      </c>
      <c r="N157" s="204">
        <v>0</v>
      </c>
      <c r="O157" s="204">
        <v>0</v>
      </c>
      <c r="P157" s="204">
        <v>0</v>
      </c>
      <c r="Q157" s="204">
        <v>0</v>
      </c>
      <c r="R157" s="204">
        <v>0</v>
      </c>
      <c r="S157" s="239">
        <v>0</v>
      </c>
      <c r="T157" s="319" t="e">
        <v>#DIV/0!</v>
      </c>
      <c r="U157" s="239">
        <v>0</v>
      </c>
      <c r="V157" s="239">
        <v>0</v>
      </c>
      <c r="W157" s="239">
        <v>0</v>
      </c>
      <c r="X157" s="239">
        <v>0</v>
      </c>
      <c r="Y157" s="239">
        <v>0</v>
      </c>
      <c r="Z157" s="239">
        <v>0</v>
      </c>
    </row>
    <row r="158" spans="1:26" x14ac:dyDescent="0.3">
      <c r="A158" s="322" t="s">
        <v>573</v>
      </c>
      <c r="B158" s="204">
        <v>0</v>
      </c>
      <c r="C158" s="204">
        <v>0</v>
      </c>
      <c r="D158" s="204">
        <v>0</v>
      </c>
      <c r="E158" s="204">
        <v>0</v>
      </c>
      <c r="F158" s="204">
        <v>0</v>
      </c>
      <c r="G158" s="204">
        <v>0</v>
      </c>
      <c r="H158" s="204">
        <v>0</v>
      </c>
      <c r="I158" s="204">
        <v>0</v>
      </c>
      <c r="J158" s="204">
        <v>0</v>
      </c>
      <c r="K158" s="204">
        <v>0</v>
      </c>
      <c r="L158" s="204">
        <v>0</v>
      </c>
      <c r="M158" s="204">
        <v>0</v>
      </c>
      <c r="N158" s="204">
        <v>0</v>
      </c>
      <c r="O158" s="204">
        <v>0</v>
      </c>
      <c r="P158" s="204">
        <v>0</v>
      </c>
      <c r="Q158" s="204">
        <v>0</v>
      </c>
      <c r="R158" s="204">
        <v>0</v>
      </c>
      <c r="S158" s="239">
        <v>0</v>
      </c>
      <c r="T158" s="319" t="e">
        <v>#DIV/0!</v>
      </c>
      <c r="U158" s="239">
        <v>0</v>
      </c>
      <c r="V158" s="239">
        <v>0</v>
      </c>
      <c r="W158" s="239">
        <v>0</v>
      </c>
      <c r="X158" s="239">
        <v>0</v>
      </c>
      <c r="Y158" s="239">
        <v>0</v>
      </c>
      <c r="Z158" s="239">
        <v>0</v>
      </c>
    </row>
    <row r="159" spans="1:26" x14ac:dyDescent="0.3">
      <c r="A159" s="322" t="s">
        <v>574</v>
      </c>
      <c r="B159" s="204">
        <v>0</v>
      </c>
      <c r="C159" s="204">
        <v>0</v>
      </c>
      <c r="D159" s="204">
        <v>0</v>
      </c>
      <c r="E159" s="204">
        <v>0</v>
      </c>
      <c r="F159" s="204">
        <v>0</v>
      </c>
      <c r="G159" s="204">
        <v>0</v>
      </c>
      <c r="H159" s="204">
        <v>0</v>
      </c>
      <c r="I159" s="204">
        <v>0</v>
      </c>
      <c r="J159" s="204">
        <v>0</v>
      </c>
      <c r="K159" s="204">
        <v>0</v>
      </c>
      <c r="L159" s="204">
        <v>0</v>
      </c>
      <c r="M159" s="204">
        <v>0</v>
      </c>
      <c r="N159" s="204">
        <v>0</v>
      </c>
      <c r="O159" s="204">
        <v>0</v>
      </c>
      <c r="P159" s="204">
        <v>0</v>
      </c>
      <c r="Q159" s="204">
        <v>0</v>
      </c>
      <c r="R159" s="204">
        <v>0</v>
      </c>
      <c r="S159" s="239">
        <v>0</v>
      </c>
      <c r="T159" s="319" t="e">
        <v>#DIV/0!</v>
      </c>
      <c r="U159" s="239">
        <v>0</v>
      </c>
      <c r="V159" s="239">
        <v>0</v>
      </c>
      <c r="W159" s="239">
        <v>0</v>
      </c>
      <c r="X159" s="239">
        <v>0</v>
      </c>
      <c r="Y159" s="239">
        <v>0</v>
      </c>
      <c r="Z159" s="239">
        <v>0</v>
      </c>
    </row>
    <row r="160" spans="1:26" x14ac:dyDescent="0.3">
      <c r="A160" s="322" t="s">
        <v>575</v>
      </c>
      <c r="B160" s="204">
        <v>0</v>
      </c>
      <c r="C160" s="204">
        <v>0</v>
      </c>
      <c r="D160" s="204">
        <v>0</v>
      </c>
      <c r="E160" s="204">
        <v>0</v>
      </c>
      <c r="F160" s="204">
        <v>0</v>
      </c>
      <c r="G160" s="204">
        <v>0</v>
      </c>
      <c r="H160" s="204">
        <v>0</v>
      </c>
      <c r="I160" s="204">
        <v>0</v>
      </c>
      <c r="J160" s="204">
        <v>0</v>
      </c>
      <c r="K160" s="204">
        <v>0</v>
      </c>
      <c r="L160" s="204">
        <v>0</v>
      </c>
      <c r="M160" s="204">
        <v>0</v>
      </c>
      <c r="N160" s="204">
        <v>0</v>
      </c>
      <c r="O160" s="204">
        <v>0</v>
      </c>
      <c r="P160" s="204">
        <v>0</v>
      </c>
      <c r="Q160" s="204">
        <v>0</v>
      </c>
      <c r="R160" s="204">
        <v>0</v>
      </c>
      <c r="S160" s="239">
        <v>0</v>
      </c>
      <c r="T160" s="319" t="e">
        <v>#DIV/0!</v>
      </c>
      <c r="U160" s="239">
        <v>0</v>
      </c>
      <c r="V160" s="239">
        <v>0</v>
      </c>
      <c r="W160" s="239">
        <v>0</v>
      </c>
      <c r="X160" s="239">
        <v>0</v>
      </c>
      <c r="Y160" s="239">
        <v>0</v>
      </c>
      <c r="Z160" s="239">
        <v>0</v>
      </c>
    </row>
    <row r="161" spans="1:26" x14ac:dyDescent="0.3">
      <c r="A161" s="322" t="s">
        <v>576</v>
      </c>
      <c r="B161" s="204">
        <v>0</v>
      </c>
      <c r="C161" s="204">
        <v>0</v>
      </c>
      <c r="D161" s="204">
        <v>0</v>
      </c>
      <c r="E161" s="204">
        <v>0</v>
      </c>
      <c r="F161" s="204">
        <v>0</v>
      </c>
      <c r="G161" s="204">
        <v>0</v>
      </c>
      <c r="H161" s="204">
        <v>0</v>
      </c>
      <c r="I161" s="204">
        <v>0</v>
      </c>
      <c r="J161" s="204">
        <v>0</v>
      </c>
      <c r="K161" s="204">
        <v>0</v>
      </c>
      <c r="L161" s="204">
        <v>0</v>
      </c>
      <c r="M161" s="204">
        <v>0</v>
      </c>
      <c r="N161" s="204">
        <v>0</v>
      </c>
      <c r="O161" s="204">
        <v>0</v>
      </c>
      <c r="P161" s="204">
        <v>0</v>
      </c>
      <c r="Q161" s="204">
        <v>0</v>
      </c>
      <c r="R161" s="204">
        <v>0</v>
      </c>
      <c r="S161" s="239">
        <v>0</v>
      </c>
      <c r="T161" s="319" t="e">
        <v>#DIV/0!</v>
      </c>
      <c r="U161" s="239">
        <v>0</v>
      </c>
      <c r="V161" s="239">
        <v>0</v>
      </c>
      <c r="W161" s="239">
        <v>0</v>
      </c>
      <c r="X161" s="239">
        <v>0</v>
      </c>
      <c r="Y161" s="239">
        <v>0</v>
      </c>
      <c r="Z161" s="239">
        <v>0</v>
      </c>
    </row>
    <row r="162" spans="1:26" x14ac:dyDescent="0.3">
      <c r="A162" s="322" t="s">
        <v>577</v>
      </c>
      <c r="B162" s="204">
        <v>0</v>
      </c>
      <c r="C162" s="204">
        <v>0</v>
      </c>
      <c r="D162" s="204">
        <v>0</v>
      </c>
      <c r="E162" s="204">
        <v>0</v>
      </c>
      <c r="F162" s="204">
        <v>0</v>
      </c>
      <c r="G162" s="204">
        <v>0</v>
      </c>
      <c r="H162" s="204">
        <v>0</v>
      </c>
      <c r="I162" s="204">
        <v>0</v>
      </c>
      <c r="J162" s="204">
        <v>0</v>
      </c>
      <c r="K162" s="204">
        <v>0</v>
      </c>
      <c r="L162" s="204">
        <v>0</v>
      </c>
      <c r="M162" s="204">
        <v>0</v>
      </c>
      <c r="N162" s="204">
        <v>0</v>
      </c>
      <c r="O162" s="204">
        <v>0</v>
      </c>
      <c r="P162" s="204">
        <v>0</v>
      </c>
      <c r="Q162" s="204">
        <v>0</v>
      </c>
      <c r="R162" s="204">
        <v>0</v>
      </c>
      <c r="S162" s="239">
        <v>0</v>
      </c>
      <c r="T162" s="319" t="e">
        <v>#DIV/0!</v>
      </c>
      <c r="U162" s="239">
        <v>0</v>
      </c>
      <c r="V162" s="239">
        <v>0</v>
      </c>
      <c r="W162" s="239">
        <v>0</v>
      </c>
      <c r="X162" s="239">
        <v>0</v>
      </c>
      <c r="Y162" s="239">
        <v>0</v>
      </c>
      <c r="Z162" s="239">
        <v>0</v>
      </c>
    </row>
    <row r="163" spans="1:26" x14ac:dyDescent="0.3">
      <c r="A163" s="322" t="s">
        <v>578</v>
      </c>
      <c r="B163" s="204">
        <v>0</v>
      </c>
      <c r="C163" s="204">
        <v>0</v>
      </c>
      <c r="D163" s="204">
        <v>0</v>
      </c>
      <c r="E163" s="204">
        <v>0</v>
      </c>
      <c r="F163" s="204">
        <v>0</v>
      </c>
      <c r="G163" s="204">
        <v>0</v>
      </c>
      <c r="H163" s="204">
        <v>0</v>
      </c>
      <c r="I163" s="204">
        <v>0</v>
      </c>
      <c r="J163" s="204">
        <v>0</v>
      </c>
      <c r="K163" s="204">
        <v>0</v>
      </c>
      <c r="L163" s="204">
        <v>0</v>
      </c>
      <c r="M163" s="204">
        <v>0</v>
      </c>
      <c r="N163" s="204">
        <v>0</v>
      </c>
      <c r="O163" s="204">
        <v>0</v>
      </c>
      <c r="P163" s="204">
        <v>0</v>
      </c>
      <c r="Q163" s="204">
        <v>0</v>
      </c>
      <c r="R163" s="204">
        <v>0</v>
      </c>
      <c r="S163" s="239">
        <v>0</v>
      </c>
      <c r="T163" s="319" t="e">
        <v>#DIV/0!</v>
      </c>
      <c r="U163" s="239">
        <v>0</v>
      </c>
      <c r="V163" s="239">
        <v>0</v>
      </c>
      <c r="W163" s="239">
        <v>0</v>
      </c>
      <c r="X163" s="239">
        <v>0</v>
      </c>
      <c r="Y163" s="239">
        <v>0</v>
      </c>
      <c r="Z163" s="239">
        <v>0</v>
      </c>
    </row>
    <row r="164" spans="1:26" x14ac:dyDescent="0.3">
      <c r="A164" s="322" t="s">
        <v>579</v>
      </c>
      <c r="B164" s="204">
        <v>0</v>
      </c>
      <c r="C164" s="204">
        <v>0</v>
      </c>
      <c r="D164" s="204">
        <v>0</v>
      </c>
      <c r="E164" s="204">
        <v>0</v>
      </c>
      <c r="F164" s="204">
        <v>0</v>
      </c>
      <c r="G164" s="204">
        <v>0</v>
      </c>
      <c r="H164" s="204">
        <v>0</v>
      </c>
      <c r="I164" s="204">
        <v>0</v>
      </c>
      <c r="J164" s="204">
        <v>0</v>
      </c>
      <c r="K164" s="204">
        <v>0</v>
      </c>
      <c r="L164" s="204">
        <v>0</v>
      </c>
      <c r="M164" s="204">
        <v>0</v>
      </c>
      <c r="N164" s="204">
        <v>0</v>
      </c>
      <c r="O164" s="204">
        <v>0</v>
      </c>
      <c r="P164" s="204">
        <v>0</v>
      </c>
      <c r="Q164" s="204">
        <v>0</v>
      </c>
      <c r="R164" s="204">
        <v>0</v>
      </c>
      <c r="S164" s="239">
        <v>0</v>
      </c>
      <c r="T164" s="319" t="e">
        <v>#DIV/0!</v>
      </c>
      <c r="U164" s="239">
        <v>0</v>
      </c>
      <c r="V164" s="239">
        <v>0</v>
      </c>
      <c r="W164" s="239">
        <v>0</v>
      </c>
      <c r="X164" s="239">
        <v>0</v>
      </c>
      <c r="Y164" s="239">
        <v>0</v>
      </c>
      <c r="Z164" s="239">
        <v>0</v>
      </c>
    </row>
    <row r="165" spans="1:26" x14ac:dyDescent="0.3">
      <c r="A165" s="322" t="s">
        <v>580</v>
      </c>
      <c r="B165" s="204">
        <v>0</v>
      </c>
      <c r="C165" s="204">
        <v>0</v>
      </c>
      <c r="D165" s="204">
        <v>0</v>
      </c>
      <c r="E165" s="204">
        <v>0</v>
      </c>
      <c r="F165" s="204">
        <v>0</v>
      </c>
      <c r="G165" s="204">
        <v>0</v>
      </c>
      <c r="H165" s="204">
        <v>0</v>
      </c>
      <c r="I165" s="204">
        <v>0</v>
      </c>
      <c r="J165" s="204">
        <v>0</v>
      </c>
      <c r="K165" s="204">
        <v>0</v>
      </c>
      <c r="L165" s="204">
        <v>0</v>
      </c>
      <c r="M165" s="204">
        <v>0</v>
      </c>
      <c r="N165" s="204">
        <v>0</v>
      </c>
      <c r="O165" s="204">
        <v>0</v>
      </c>
      <c r="P165" s="204">
        <v>0</v>
      </c>
      <c r="Q165" s="204">
        <v>0</v>
      </c>
      <c r="R165" s="204">
        <v>0</v>
      </c>
      <c r="S165" s="239">
        <v>0</v>
      </c>
      <c r="T165" s="319" t="e">
        <v>#DIV/0!</v>
      </c>
      <c r="U165" s="239">
        <v>0</v>
      </c>
      <c r="V165" s="239">
        <v>0</v>
      </c>
      <c r="W165" s="239">
        <v>0</v>
      </c>
      <c r="X165" s="239">
        <v>0</v>
      </c>
      <c r="Y165" s="239">
        <v>0</v>
      </c>
      <c r="Z165" s="239">
        <v>0</v>
      </c>
    </row>
    <row r="166" spans="1:26" x14ac:dyDescent="0.3">
      <c r="A166" s="314" t="s">
        <v>581</v>
      </c>
      <c r="B166" s="315">
        <v>0</v>
      </c>
      <c r="C166" s="315">
        <v>0</v>
      </c>
      <c r="D166" s="315">
        <v>0</v>
      </c>
      <c r="E166" s="315">
        <v>0</v>
      </c>
      <c r="F166" s="315">
        <v>0</v>
      </c>
      <c r="G166" s="315">
        <v>0</v>
      </c>
      <c r="H166" s="315">
        <v>0</v>
      </c>
      <c r="I166" s="315">
        <v>0</v>
      </c>
      <c r="J166" s="315">
        <v>0</v>
      </c>
      <c r="K166" s="315">
        <v>0</v>
      </c>
      <c r="L166" s="315">
        <v>0</v>
      </c>
      <c r="M166" s="315">
        <v>0</v>
      </c>
      <c r="N166" s="315">
        <v>0</v>
      </c>
      <c r="O166" s="315">
        <v>0</v>
      </c>
      <c r="P166" s="315">
        <v>0</v>
      </c>
      <c r="Q166" s="315">
        <v>0</v>
      </c>
      <c r="R166" s="315">
        <v>0</v>
      </c>
      <c r="S166" s="316">
        <v>0</v>
      </c>
      <c r="T166" s="317" t="e">
        <v>#DIV/0!</v>
      </c>
      <c r="U166" s="316">
        <v>0</v>
      </c>
      <c r="V166" s="316">
        <v>0</v>
      </c>
      <c r="W166" s="316">
        <v>0</v>
      </c>
      <c r="X166" s="316">
        <v>0</v>
      </c>
      <c r="Y166" s="316">
        <v>0</v>
      </c>
      <c r="Z166" s="316">
        <v>0</v>
      </c>
    </row>
    <row r="167" spans="1:26" x14ac:dyDescent="0.3">
      <c r="A167" s="322" t="s">
        <v>582</v>
      </c>
      <c r="B167" s="204">
        <v>0</v>
      </c>
      <c r="C167" s="204">
        <v>0</v>
      </c>
      <c r="D167" s="204">
        <v>0</v>
      </c>
      <c r="E167" s="204">
        <v>0</v>
      </c>
      <c r="F167" s="204">
        <v>0</v>
      </c>
      <c r="G167" s="204">
        <v>0</v>
      </c>
      <c r="H167" s="204">
        <v>0</v>
      </c>
      <c r="I167" s="204">
        <v>0</v>
      </c>
      <c r="J167" s="204">
        <v>0</v>
      </c>
      <c r="K167" s="204">
        <v>0</v>
      </c>
      <c r="L167" s="204">
        <v>0</v>
      </c>
      <c r="M167" s="204">
        <v>0</v>
      </c>
      <c r="N167" s="204">
        <v>0</v>
      </c>
      <c r="O167" s="204">
        <v>0</v>
      </c>
      <c r="P167" s="204">
        <v>0</v>
      </c>
      <c r="Q167" s="204">
        <v>0</v>
      </c>
      <c r="R167" s="204">
        <v>0</v>
      </c>
      <c r="S167" s="239">
        <v>0</v>
      </c>
      <c r="T167" s="319" t="e">
        <v>#DIV/0!</v>
      </c>
      <c r="U167" s="239">
        <v>0</v>
      </c>
      <c r="V167" s="239">
        <v>0</v>
      </c>
      <c r="W167" s="239">
        <v>0</v>
      </c>
      <c r="X167" s="239">
        <v>0</v>
      </c>
      <c r="Y167" s="239">
        <v>0</v>
      </c>
      <c r="Z167" s="239">
        <v>0</v>
      </c>
    </row>
    <row r="168" spans="1:26" x14ac:dyDescent="0.3">
      <c r="A168" s="322" t="s">
        <v>583</v>
      </c>
      <c r="B168" s="204">
        <v>0</v>
      </c>
      <c r="C168" s="204">
        <v>0</v>
      </c>
      <c r="D168" s="204">
        <v>0</v>
      </c>
      <c r="E168" s="204">
        <v>0</v>
      </c>
      <c r="F168" s="204">
        <v>0</v>
      </c>
      <c r="G168" s="204">
        <v>0</v>
      </c>
      <c r="H168" s="204">
        <v>0</v>
      </c>
      <c r="I168" s="204">
        <v>0</v>
      </c>
      <c r="J168" s="204">
        <v>0</v>
      </c>
      <c r="K168" s="204">
        <v>0</v>
      </c>
      <c r="L168" s="204">
        <v>0</v>
      </c>
      <c r="M168" s="204">
        <v>0</v>
      </c>
      <c r="N168" s="204">
        <v>0</v>
      </c>
      <c r="O168" s="204">
        <v>0</v>
      </c>
      <c r="P168" s="204">
        <v>0</v>
      </c>
      <c r="Q168" s="204">
        <v>0</v>
      </c>
      <c r="R168" s="204">
        <v>0</v>
      </c>
      <c r="S168" s="239">
        <v>0</v>
      </c>
      <c r="T168" s="319" t="e">
        <v>#DIV/0!</v>
      </c>
      <c r="U168" s="239">
        <v>0</v>
      </c>
      <c r="V168" s="239">
        <v>0</v>
      </c>
      <c r="W168" s="239">
        <v>0</v>
      </c>
      <c r="X168" s="239">
        <v>0</v>
      </c>
      <c r="Y168" s="239">
        <v>0</v>
      </c>
      <c r="Z168" s="239">
        <v>0</v>
      </c>
    </row>
    <row r="169" spans="1:26" x14ac:dyDescent="0.3">
      <c r="A169" s="322" t="s">
        <v>584</v>
      </c>
      <c r="B169" s="204">
        <v>0</v>
      </c>
      <c r="C169" s="204">
        <v>0</v>
      </c>
      <c r="D169" s="204">
        <v>0</v>
      </c>
      <c r="E169" s="204">
        <v>0</v>
      </c>
      <c r="F169" s="204">
        <v>0</v>
      </c>
      <c r="G169" s="204">
        <v>0</v>
      </c>
      <c r="H169" s="204">
        <v>0</v>
      </c>
      <c r="I169" s="204">
        <v>0</v>
      </c>
      <c r="J169" s="204">
        <v>0</v>
      </c>
      <c r="K169" s="204">
        <v>0</v>
      </c>
      <c r="L169" s="204">
        <v>0</v>
      </c>
      <c r="M169" s="204">
        <v>0</v>
      </c>
      <c r="N169" s="204">
        <v>0</v>
      </c>
      <c r="O169" s="204">
        <v>0</v>
      </c>
      <c r="P169" s="204">
        <v>0</v>
      </c>
      <c r="Q169" s="204">
        <v>0</v>
      </c>
      <c r="R169" s="204">
        <v>0</v>
      </c>
      <c r="S169" s="239">
        <v>0</v>
      </c>
      <c r="T169" s="319" t="e">
        <v>#DIV/0!</v>
      </c>
      <c r="U169" s="239">
        <v>0</v>
      </c>
      <c r="V169" s="239">
        <v>0</v>
      </c>
      <c r="W169" s="239">
        <v>0</v>
      </c>
      <c r="X169" s="239">
        <v>0</v>
      </c>
      <c r="Y169" s="239">
        <v>0</v>
      </c>
      <c r="Z169" s="239">
        <v>0</v>
      </c>
    </row>
    <row r="170" spans="1:26" x14ac:dyDescent="0.3">
      <c r="A170" s="308" t="s">
        <v>585</v>
      </c>
      <c r="B170" s="309">
        <v>254795707</v>
      </c>
      <c r="C170" s="309">
        <v>262104547.00999999</v>
      </c>
      <c r="D170" s="309">
        <v>254795707</v>
      </c>
      <c r="E170" s="309">
        <v>0</v>
      </c>
      <c r="F170" s="309">
        <v>0</v>
      </c>
      <c r="G170" s="309">
        <v>0</v>
      </c>
      <c r="H170" s="309">
        <v>0</v>
      </c>
      <c r="I170" s="309">
        <v>0</v>
      </c>
      <c r="J170" s="309">
        <v>0</v>
      </c>
      <c r="K170" s="309">
        <v>0</v>
      </c>
      <c r="L170" s="309">
        <v>0</v>
      </c>
      <c r="M170" s="309">
        <v>0</v>
      </c>
      <c r="N170" s="309">
        <v>0</v>
      </c>
      <c r="O170" s="309">
        <v>0</v>
      </c>
      <c r="P170" s="309">
        <v>0</v>
      </c>
      <c r="Q170" s="309">
        <v>0</v>
      </c>
      <c r="R170" s="309">
        <v>0</v>
      </c>
      <c r="S170" s="310">
        <v>0</v>
      </c>
      <c r="T170" s="311">
        <v>0</v>
      </c>
      <c r="U170" s="310">
        <v>262104547.00999999</v>
      </c>
      <c r="V170" s="310">
        <v>7308840.0099999905</v>
      </c>
      <c r="W170" s="310">
        <v>262104547.00999999</v>
      </c>
      <c r="X170" s="310">
        <v>254795707</v>
      </c>
      <c r="Y170" s="310">
        <v>0</v>
      </c>
      <c r="Z170" s="310">
        <v>0</v>
      </c>
    </row>
    <row r="171" spans="1:26" x14ac:dyDescent="0.3">
      <c r="A171" s="314" t="s">
        <v>586</v>
      </c>
      <c r="B171" s="315">
        <v>0</v>
      </c>
      <c r="C171" s="315">
        <v>0</v>
      </c>
      <c r="D171" s="315">
        <v>0</v>
      </c>
      <c r="E171" s="315">
        <v>0</v>
      </c>
      <c r="F171" s="315">
        <v>0</v>
      </c>
      <c r="G171" s="315">
        <v>0</v>
      </c>
      <c r="H171" s="315">
        <v>0</v>
      </c>
      <c r="I171" s="315">
        <v>0</v>
      </c>
      <c r="J171" s="315">
        <v>0</v>
      </c>
      <c r="K171" s="315">
        <v>0</v>
      </c>
      <c r="L171" s="315">
        <v>0</v>
      </c>
      <c r="M171" s="315">
        <v>0</v>
      </c>
      <c r="N171" s="315">
        <v>0</v>
      </c>
      <c r="O171" s="315">
        <v>0</v>
      </c>
      <c r="P171" s="315">
        <v>0</v>
      </c>
      <c r="Q171" s="315">
        <v>0</v>
      </c>
      <c r="R171" s="315">
        <v>0</v>
      </c>
      <c r="S171" s="316">
        <v>0</v>
      </c>
      <c r="T171" s="317" t="e">
        <v>#DIV/0!</v>
      </c>
      <c r="U171" s="316">
        <v>0</v>
      </c>
      <c r="V171" s="316">
        <v>0</v>
      </c>
      <c r="W171" s="316">
        <v>0</v>
      </c>
      <c r="X171" s="316">
        <v>0</v>
      </c>
      <c r="Y171" s="316">
        <v>0</v>
      </c>
      <c r="Z171" s="316">
        <v>0</v>
      </c>
    </row>
    <row r="172" spans="1:26" x14ac:dyDescent="0.3">
      <c r="A172" s="322" t="s">
        <v>587</v>
      </c>
      <c r="B172" s="323">
        <v>0</v>
      </c>
      <c r="C172" s="323">
        <v>0</v>
      </c>
      <c r="D172" s="323">
        <v>0</v>
      </c>
      <c r="E172" s="323">
        <v>0</v>
      </c>
      <c r="F172" s="323">
        <v>0</v>
      </c>
      <c r="G172" s="323">
        <v>0</v>
      </c>
      <c r="H172" s="323">
        <v>0</v>
      </c>
      <c r="I172" s="323">
        <v>0</v>
      </c>
      <c r="J172" s="323">
        <v>0</v>
      </c>
      <c r="K172" s="323">
        <v>0</v>
      </c>
      <c r="L172" s="323">
        <v>0</v>
      </c>
      <c r="M172" s="323">
        <v>0</v>
      </c>
      <c r="N172" s="323">
        <v>0</v>
      </c>
      <c r="O172" s="323">
        <v>0</v>
      </c>
      <c r="P172" s="323">
        <v>0</v>
      </c>
      <c r="Q172" s="323">
        <v>0</v>
      </c>
      <c r="R172" s="323">
        <v>0</v>
      </c>
      <c r="S172" s="239">
        <v>0</v>
      </c>
      <c r="T172" s="319" t="e">
        <v>#DIV/0!</v>
      </c>
      <c r="U172" s="239">
        <v>0</v>
      </c>
      <c r="V172" s="239">
        <v>0</v>
      </c>
      <c r="W172" s="239">
        <v>0</v>
      </c>
      <c r="X172" s="239">
        <v>0</v>
      </c>
      <c r="Y172" s="239">
        <v>0</v>
      </c>
      <c r="Z172" s="239">
        <v>0</v>
      </c>
    </row>
    <row r="173" spans="1:26" x14ac:dyDescent="0.3">
      <c r="A173" s="324" t="s">
        <v>588</v>
      </c>
      <c r="B173" s="204">
        <v>0</v>
      </c>
      <c r="C173" s="204">
        <v>0</v>
      </c>
      <c r="D173" s="204">
        <v>0</v>
      </c>
      <c r="E173" s="204">
        <v>0</v>
      </c>
      <c r="F173" s="204">
        <v>0</v>
      </c>
      <c r="G173" s="204">
        <v>0</v>
      </c>
      <c r="H173" s="204">
        <v>0</v>
      </c>
      <c r="I173" s="204">
        <v>0</v>
      </c>
      <c r="J173" s="204">
        <v>0</v>
      </c>
      <c r="K173" s="204">
        <v>0</v>
      </c>
      <c r="L173" s="204">
        <v>0</v>
      </c>
      <c r="M173" s="204">
        <v>0</v>
      </c>
      <c r="N173" s="204">
        <v>0</v>
      </c>
      <c r="O173" s="204">
        <v>0</v>
      </c>
      <c r="P173" s="204">
        <v>0</v>
      </c>
      <c r="Q173" s="204">
        <v>0</v>
      </c>
      <c r="R173" s="204">
        <v>0</v>
      </c>
      <c r="S173" s="239">
        <v>0</v>
      </c>
      <c r="T173" s="319" t="e">
        <v>#DIV/0!</v>
      </c>
      <c r="U173" s="239">
        <v>0</v>
      </c>
      <c r="V173" s="239">
        <v>0</v>
      </c>
      <c r="W173" s="239">
        <v>0</v>
      </c>
      <c r="X173" s="239">
        <v>0</v>
      </c>
      <c r="Y173" s="239">
        <v>0</v>
      </c>
      <c r="Z173" s="239">
        <v>0</v>
      </c>
    </row>
    <row r="174" spans="1:26" x14ac:dyDescent="0.3">
      <c r="A174" s="324" t="s">
        <v>589</v>
      </c>
      <c r="B174" s="204">
        <v>0</v>
      </c>
      <c r="C174" s="204">
        <v>0</v>
      </c>
      <c r="D174" s="204">
        <v>0</v>
      </c>
      <c r="E174" s="204">
        <v>0</v>
      </c>
      <c r="F174" s="204">
        <v>0</v>
      </c>
      <c r="G174" s="204">
        <v>0</v>
      </c>
      <c r="H174" s="204">
        <v>0</v>
      </c>
      <c r="I174" s="204">
        <v>0</v>
      </c>
      <c r="J174" s="204">
        <v>0</v>
      </c>
      <c r="K174" s="204">
        <v>0</v>
      </c>
      <c r="L174" s="204">
        <v>0</v>
      </c>
      <c r="M174" s="204">
        <v>0</v>
      </c>
      <c r="N174" s="204">
        <v>0</v>
      </c>
      <c r="O174" s="204">
        <v>0</v>
      </c>
      <c r="P174" s="204">
        <v>0</v>
      </c>
      <c r="Q174" s="204">
        <v>0</v>
      </c>
      <c r="R174" s="204">
        <v>0</v>
      </c>
      <c r="S174" s="239">
        <v>0</v>
      </c>
      <c r="T174" s="319" t="e">
        <v>#DIV/0!</v>
      </c>
      <c r="U174" s="239">
        <v>0</v>
      </c>
      <c r="V174" s="239">
        <v>0</v>
      </c>
      <c r="W174" s="239">
        <v>0</v>
      </c>
      <c r="X174" s="239">
        <v>0</v>
      </c>
      <c r="Y174" s="239">
        <v>0</v>
      </c>
      <c r="Z174" s="239">
        <v>0</v>
      </c>
    </row>
    <row r="175" spans="1:26" x14ac:dyDescent="0.3">
      <c r="A175" s="322" t="s">
        <v>590</v>
      </c>
      <c r="B175" s="204">
        <v>0</v>
      </c>
      <c r="C175" s="204">
        <v>0</v>
      </c>
      <c r="D175" s="204">
        <v>0</v>
      </c>
      <c r="E175" s="204">
        <v>0</v>
      </c>
      <c r="F175" s="204">
        <v>0</v>
      </c>
      <c r="G175" s="204">
        <v>0</v>
      </c>
      <c r="H175" s="204">
        <v>0</v>
      </c>
      <c r="I175" s="204">
        <v>0</v>
      </c>
      <c r="J175" s="204">
        <v>0</v>
      </c>
      <c r="K175" s="204">
        <v>0</v>
      </c>
      <c r="L175" s="204">
        <v>0</v>
      </c>
      <c r="M175" s="204">
        <v>0</v>
      </c>
      <c r="N175" s="204">
        <v>0</v>
      </c>
      <c r="O175" s="204">
        <v>0</v>
      </c>
      <c r="P175" s="204">
        <v>0</v>
      </c>
      <c r="Q175" s="204">
        <v>0</v>
      </c>
      <c r="R175" s="204">
        <v>0</v>
      </c>
      <c r="S175" s="239">
        <v>0</v>
      </c>
      <c r="T175" s="319" t="e">
        <v>#DIV/0!</v>
      </c>
      <c r="U175" s="239">
        <v>0</v>
      </c>
      <c r="V175" s="239">
        <v>0</v>
      </c>
      <c r="W175" s="239">
        <v>0</v>
      </c>
      <c r="X175" s="239">
        <v>0</v>
      </c>
      <c r="Y175" s="239">
        <v>0</v>
      </c>
      <c r="Z175" s="239">
        <v>0</v>
      </c>
    </row>
    <row r="176" spans="1:26" x14ac:dyDescent="0.3">
      <c r="A176" s="322" t="s">
        <v>591</v>
      </c>
      <c r="B176" s="204">
        <v>0</v>
      </c>
      <c r="C176" s="204">
        <v>0</v>
      </c>
      <c r="D176" s="204">
        <v>0</v>
      </c>
      <c r="E176" s="204">
        <v>0</v>
      </c>
      <c r="F176" s="204">
        <v>0</v>
      </c>
      <c r="G176" s="204">
        <v>0</v>
      </c>
      <c r="H176" s="204">
        <v>0</v>
      </c>
      <c r="I176" s="204">
        <v>0</v>
      </c>
      <c r="J176" s="204">
        <v>0</v>
      </c>
      <c r="K176" s="204">
        <v>0</v>
      </c>
      <c r="L176" s="204">
        <v>0</v>
      </c>
      <c r="M176" s="204">
        <v>0</v>
      </c>
      <c r="N176" s="204">
        <v>0</v>
      </c>
      <c r="O176" s="204">
        <v>0</v>
      </c>
      <c r="P176" s="204">
        <v>0</v>
      </c>
      <c r="Q176" s="204">
        <v>0</v>
      </c>
      <c r="R176" s="204">
        <v>0</v>
      </c>
      <c r="S176" s="239">
        <v>0</v>
      </c>
      <c r="T176" s="319" t="e">
        <v>#DIV/0!</v>
      </c>
      <c r="U176" s="239">
        <v>0</v>
      </c>
      <c r="V176" s="239">
        <v>0</v>
      </c>
      <c r="W176" s="239">
        <v>0</v>
      </c>
      <c r="X176" s="239">
        <v>0</v>
      </c>
      <c r="Y176" s="239">
        <v>0</v>
      </c>
      <c r="Z176" s="239">
        <v>0</v>
      </c>
    </row>
    <row r="177" spans="1:26" x14ac:dyDescent="0.3">
      <c r="A177" s="322" t="s">
        <v>592</v>
      </c>
      <c r="B177" s="204">
        <v>0</v>
      </c>
      <c r="C177" s="204">
        <v>0</v>
      </c>
      <c r="D177" s="204">
        <v>0</v>
      </c>
      <c r="E177" s="204">
        <v>0</v>
      </c>
      <c r="F177" s="204">
        <v>0</v>
      </c>
      <c r="G177" s="204">
        <v>0</v>
      </c>
      <c r="H177" s="204">
        <v>0</v>
      </c>
      <c r="I177" s="204">
        <v>0</v>
      </c>
      <c r="J177" s="204">
        <v>0</v>
      </c>
      <c r="K177" s="204">
        <v>0</v>
      </c>
      <c r="L177" s="204">
        <v>0</v>
      </c>
      <c r="M177" s="204">
        <v>0</v>
      </c>
      <c r="N177" s="204">
        <v>0</v>
      </c>
      <c r="O177" s="204">
        <v>0</v>
      </c>
      <c r="P177" s="204">
        <v>0</v>
      </c>
      <c r="Q177" s="204">
        <v>0</v>
      </c>
      <c r="R177" s="204">
        <v>0</v>
      </c>
      <c r="S177" s="239">
        <v>0</v>
      </c>
      <c r="T177" s="319" t="e">
        <v>#DIV/0!</v>
      </c>
      <c r="U177" s="239">
        <v>0</v>
      </c>
      <c r="V177" s="239">
        <v>0</v>
      </c>
      <c r="W177" s="239">
        <v>0</v>
      </c>
      <c r="X177" s="239">
        <v>0</v>
      </c>
      <c r="Y177" s="239">
        <v>0</v>
      </c>
      <c r="Z177" s="239">
        <v>0</v>
      </c>
    </row>
    <row r="178" spans="1:26" x14ac:dyDescent="0.3">
      <c r="A178" s="314" t="s">
        <v>593</v>
      </c>
      <c r="B178" s="315">
        <v>0</v>
      </c>
      <c r="C178" s="315">
        <v>0</v>
      </c>
      <c r="D178" s="315">
        <v>0</v>
      </c>
      <c r="E178" s="315">
        <v>0</v>
      </c>
      <c r="F178" s="315">
        <v>0</v>
      </c>
      <c r="G178" s="315">
        <v>0</v>
      </c>
      <c r="H178" s="315">
        <v>0</v>
      </c>
      <c r="I178" s="315">
        <v>0</v>
      </c>
      <c r="J178" s="315">
        <v>0</v>
      </c>
      <c r="K178" s="315">
        <v>0</v>
      </c>
      <c r="L178" s="315">
        <v>0</v>
      </c>
      <c r="M178" s="315">
        <v>0</v>
      </c>
      <c r="N178" s="315">
        <v>0</v>
      </c>
      <c r="O178" s="315">
        <v>0</v>
      </c>
      <c r="P178" s="315">
        <v>0</v>
      </c>
      <c r="Q178" s="315">
        <v>0</v>
      </c>
      <c r="R178" s="315">
        <v>0</v>
      </c>
      <c r="S178" s="316">
        <v>0</v>
      </c>
      <c r="T178" s="317" t="e">
        <v>#DIV/0!</v>
      </c>
      <c r="U178" s="316">
        <v>0</v>
      </c>
      <c r="V178" s="316">
        <v>0</v>
      </c>
      <c r="W178" s="316">
        <v>0</v>
      </c>
      <c r="X178" s="316">
        <v>0</v>
      </c>
      <c r="Y178" s="316">
        <v>0</v>
      </c>
      <c r="Z178" s="316">
        <v>0</v>
      </c>
    </row>
    <row r="179" spans="1:26" x14ac:dyDescent="0.3">
      <c r="A179" s="322" t="s">
        <v>594</v>
      </c>
      <c r="B179" s="204">
        <v>0</v>
      </c>
      <c r="C179" s="204">
        <v>0</v>
      </c>
      <c r="D179" s="204">
        <v>0</v>
      </c>
      <c r="E179" s="204">
        <v>0</v>
      </c>
      <c r="F179" s="204">
        <v>0</v>
      </c>
      <c r="G179" s="204">
        <v>0</v>
      </c>
      <c r="H179" s="204">
        <v>0</v>
      </c>
      <c r="I179" s="204">
        <v>0</v>
      </c>
      <c r="J179" s="204">
        <v>0</v>
      </c>
      <c r="K179" s="204">
        <v>0</v>
      </c>
      <c r="L179" s="204">
        <v>0</v>
      </c>
      <c r="M179" s="204">
        <v>0</v>
      </c>
      <c r="N179" s="204">
        <v>0</v>
      </c>
      <c r="O179" s="204">
        <v>0</v>
      </c>
      <c r="P179" s="204">
        <v>0</v>
      </c>
      <c r="Q179" s="204">
        <v>0</v>
      </c>
      <c r="R179" s="204">
        <v>0</v>
      </c>
      <c r="S179" s="239">
        <v>0</v>
      </c>
      <c r="T179" s="319" t="e">
        <v>#DIV/0!</v>
      </c>
      <c r="U179" s="239">
        <v>0</v>
      </c>
      <c r="V179" s="239">
        <v>0</v>
      </c>
      <c r="W179" s="239">
        <v>0</v>
      </c>
      <c r="X179" s="239">
        <v>0</v>
      </c>
      <c r="Y179" s="239">
        <v>0</v>
      </c>
      <c r="Z179" s="239">
        <v>0</v>
      </c>
    </row>
    <row r="180" spans="1:26" x14ac:dyDescent="0.3">
      <c r="A180" s="322" t="s">
        <v>595</v>
      </c>
      <c r="B180" s="204">
        <v>0</v>
      </c>
      <c r="C180" s="204">
        <v>0</v>
      </c>
      <c r="D180" s="204">
        <v>0</v>
      </c>
      <c r="E180" s="204">
        <v>0</v>
      </c>
      <c r="F180" s="204">
        <v>0</v>
      </c>
      <c r="G180" s="204">
        <v>0</v>
      </c>
      <c r="H180" s="204">
        <v>0</v>
      </c>
      <c r="I180" s="204">
        <v>0</v>
      </c>
      <c r="J180" s="204">
        <v>0</v>
      </c>
      <c r="K180" s="204">
        <v>0</v>
      </c>
      <c r="L180" s="204">
        <v>0</v>
      </c>
      <c r="M180" s="204">
        <v>0</v>
      </c>
      <c r="N180" s="204">
        <v>0</v>
      </c>
      <c r="O180" s="204">
        <v>0</v>
      </c>
      <c r="P180" s="204">
        <v>0</v>
      </c>
      <c r="Q180" s="204">
        <v>0</v>
      </c>
      <c r="R180" s="204">
        <v>0</v>
      </c>
      <c r="S180" s="239">
        <v>0</v>
      </c>
      <c r="T180" s="319" t="e">
        <v>#DIV/0!</v>
      </c>
      <c r="U180" s="239">
        <v>0</v>
      </c>
      <c r="V180" s="239">
        <v>0</v>
      </c>
      <c r="W180" s="239">
        <v>0</v>
      </c>
      <c r="X180" s="239">
        <v>0</v>
      </c>
      <c r="Y180" s="239">
        <v>0</v>
      </c>
      <c r="Z180" s="239">
        <v>0</v>
      </c>
    </row>
    <row r="181" spans="1:26" x14ac:dyDescent="0.3">
      <c r="A181" s="322" t="s">
        <v>596</v>
      </c>
      <c r="B181" s="204">
        <v>0</v>
      </c>
      <c r="C181" s="204">
        <v>0</v>
      </c>
      <c r="D181" s="204">
        <v>0</v>
      </c>
      <c r="E181" s="204">
        <v>0</v>
      </c>
      <c r="F181" s="204">
        <v>0</v>
      </c>
      <c r="G181" s="204">
        <v>0</v>
      </c>
      <c r="H181" s="204">
        <v>0</v>
      </c>
      <c r="I181" s="204">
        <v>0</v>
      </c>
      <c r="J181" s="204">
        <v>0</v>
      </c>
      <c r="K181" s="204">
        <v>0</v>
      </c>
      <c r="L181" s="204">
        <v>0</v>
      </c>
      <c r="M181" s="204">
        <v>0</v>
      </c>
      <c r="N181" s="204">
        <v>0</v>
      </c>
      <c r="O181" s="204">
        <v>0</v>
      </c>
      <c r="P181" s="204">
        <v>0</v>
      </c>
      <c r="Q181" s="204">
        <v>0</v>
      </c>
      <c r="R181" s="204">
        <v>0</v>
      </c>
      <c r="S181" s="239">
        <v>0</v>
      </c>
      <c r="T181" s="319" t="e">
        <v>#DIV/0!</v>
      </c>
      <c r="U181" s="239">
        <v>0</v>
      </c>
      <c r="V181" s="239">
        <v>0</v>
      </c>
      <c r="W181" s="239">
        <v>0</v>
      </c>
      <c r="X181" s="239">
        <v>0</v>
      </c>
      <c r="Y181" s="239">
        <v>0</v>
      </c>
      <c r="Z181" s="239">
        <v>0</v>
      </c>
    </row>
    <row r="182" spans="1:26" x14ac:dyDescent="0.3">
      <c r="A182" s="314" t="s">
        <v>597</v>
      </c>
      <c r="B182" s="315">
        <v>0</v>
      </c>
      <c r="C182" s="315">
        <v>0</v>
      </c>
      <c r="D182" s="315">
        <v>0</v>
      </c>
      <c r="E182" s="315">
        <v>0</v>
      </c>
      <c r="F182" s="315">
        <v>0</v>
      </c>
      <c r="G182" s="315">
        <v>0</v>
      </c>
      <c r="H182" s="315">
        <v>0</v>
      </c>
      <c r="I182" s="315">
        <v>0</v>
      </c>
      <c r="J182" s="315">
        <v>0</v>
      </c>
      <c r="K182" s="315">
        <v>0</v>
      </c>
      <c r="L182" s="315">
        <v>0</v>
      </c>
      <c r="M182" s="315">
        <v>0</v>
      </c>
      <c r="N182" s="315">
        <v>0</v>
      </c>
      <c r="O182" s="315">
        <v>0</v>
      </c>
      <c r="P182" s="315">
        <v>0</v>
      </c>
      <c r="Q182" s="315">
        <v>0</v>
      </c>
      <c r="R182" s="315">
        <v>0</v>
      </c>
      <c r="S182" s="316">
        <v>0</v>
      </c>
      <c r="T182" s="317" t="e">
        <v>#DIV/0!</v>
      </c>
      <c r="U182" s="316">
        <v>0</v>
      </c>
      <c r="V182" s="316">
        <v>0</v>
      </c>
      <c r="W182" s="316">
        <v>0</v>
      </c>
      <c r="X182" s="316">
        <v>0</v>
      </c>
      <c r="Y182" s="316">
        <v>0</v>
      </c>
      <c r="Z182" s="316">
        <v>0</v>
      </c>
    </row>
    <row r="183" spans="1:26" x14ac:dyDescent="0.3">
      <c r="A183" s="322" t="s">
        <v>598</v>
      </c>
      <c r="B183" s="204">
        <v>0</v>
      </c>
      <c r="C183" s="204">
        <v>0</v>
      </c>
      <c r="D183" s="204">
        <v>0</v>
      </c>
      <c r="E183" s="204">
        <v>0</v>
      </c>
      <c r="F183" s="204">
        <v>0</v>
      </c>
      <c r="G183" s="204">
        <v>0</v>
      </c>
      <c r="H183" s="204">
        <v>0</v>
      </c>
      <c r="I183" s="204">
        <v>0</v>
      </c>
      <c r="J183" s="204">
        <v>0</v>
      </c>
      <c r="K183" s="204">
        <v>0</v>
      </c>
      <c r="L183" s="204">
        <v>0</v>
      </c>
      <c r="M183" s="204">
        <v>0</v>
      </c>
      <c r="N183" s="204">
        <v>0</v>
      </c>
      <c r="O183" s="204">
        <v>0</v>
      </c>
      <c r="P183" s="204">
        <v>0</v>
      </c>
      <c r="Q183" s="204">
        <v>0</v>
      </c>
      <c r="R183" s="204">
        <v>0</v>
      </c>
      <c r="S183" s="239">
        <v>0</v>
      </c>
      <c r="T183" s="319" t="e">
        <v>#DIV/0!</v>
      </c>
      <c r="U183" s="239">
        <v>0</v>
      </c>
      <c r="V183" s="239">
        <v>0</v>
      </c>
      <c r="W183" s="239">
        <v>0</v>
      </c>
      <c r="X183" s="239">
        <v>0</v>
      </c>
      <c r="Y183" s="239">
        <v>0</v>
      </c>
      <c r="Z183" s="239">
        <v>0</v>
      </c>
    </row>
    <row r="184" spans="1:26" x14ac:dyDescent="0.3">
      <c r="A184" s="322" t="s">
        <v>599</v>
      </c>
      <c r="B184" s="204">
        <v>0</v>
      </c>
      <c r="C184" s="204">
        <v>0</v>
      </c>
      <c r="D184" s="204">
        <v>0</v>
      </c>
      <c r="E184" s="204">
        <v>0</v>
      </c>
      <c r="F184" s="204">
        <v>0</v>
      </c>
      <c r="G184" s="204">
        <v>0</v>
      </c>
      <c r="H184" s="204">
        <v>0</v>
      </c>
      <c r="I184" s="204">
        <v>0</v>
      </c>
      <c r="J184" s="204">
        <v>0</v>
      </c>
      <c r="K184" s="204">
        <v>0</v>
      </c>
      <c r="L184" s="204">
        <v>0</v>
      </c>
      <c r="M184" s="204">
        <v>0</v>
      </c>
      <c r="N184" s="204">
        <v>0</v>
      </c>
      <c r="O184" s="204">
        <v>0</v>
      </c>
      <c r="P184" s="204">
        <v>0</v>
      </c>
      <c r="Q184" s="204">
        <v>0</v>
      </c>
      <c r="R184" s="204">
        <v>0</v>
      </c>
      <c r="S184" s="239">
        <v>0</v>
      </c>
      <c r="T184" s="319" t="e">
        <v>#DIV/0!</v>
      </c>
      <c r="U184" s="239">
        <v>0</v>
      </c>
      <c r="V184" s="239">
        <v>0</v>
      </c>
      <c r="W184" s="239">
        <v>0</v>
      </c>
      <c r="X184" s="239">
        <v>0</v>
      </c>
      <c r="Y184" s="239">
        <v>0</v>
      </c>
      <c r="Z184" s="239">
        <v>0</v>
      </c>
    </row>
    <row r="185" spans="1:26" x14ac:dyDescent="0.3">
      <c r="A185" s="322" t="s">
        <v>600</v>
      </c>
      <c r="B185" s="204">
        <v>0</v>
      </c>
      <c r="C185" s="204">
        <v>0</v>
      </c>
      <c r="D185" s="204">
        <v>0</v>
      </c>
      <c r="E185" s="204">
        <v>0</v>
      </c>
      <c r="F185" s="204">
        <v>0</v>
      </c>
      <c r="G185" s="204">
        <v>0</v>
      </c>
      <c r="H185" s="204">
        <v>0</v>
      </c>
      <c r="I185" s="204">
        <v>0</v>
      </c>
      <c r="J185" s="204">
        <v>0</v>
      </c>
      <c r="K185" s="204">
        <v>0</v>
      </c>
      <c r="L185" s="204">
        <v>0</v>
      </c>
      <c r="M185" s="204">
        <v>0</v>
      </c>
      <c r="N185" s="204">
        <v>0</v>
      </c>
      <c r="O185" s="204">
        <v>0</v>
      </c>
      <c r="P185" s="204">
        <v>0</v>
      </c>
      <c r="Q185" s="204">
        <v>0</v>
      </c>
      <c r="R185" s="204">
        <v>0</v>
      </c>
      <c r="S185" s="239">
        <v>0</v>
      </c>
      <c r="T185" s="319" t="e">
        <v>#DIV/0!</v>
      </c>
      <c r="U185" s="239">
        <v>0</v>
      </c>
      <c r="V185" s="239">
        <v>0</v>
      </c>
      <c r="W185" s="239">
        <v>0</v>
      </c>
      <c r="X185" s="239">
        <v>0</v>
      </c>
      <c r="Y185" s="239">
        <v>0</v>
      </c>
      <c r="Z185" s="239">
        <v>0</v>
      </c>
    </row>
    <row r="186" spans="1:26" x14ac:dyDescent="0.3">
      <c r="A186" s="322" t="s">
        <v>601</v>
      </c>
      <c r="B186" s="204">
        <v>0</v>
      </c>
      <c r="C186" s="204">
        <v>0</v>
      </c>
      <c r="D186" s="204">
        <v>0</v>
      </c>
      <c r="E186" s="204">
        <v>0</v>
      </c>
      <c r="F186" s="204">
        <v>0</v>
      </c>
      <c r="G186" s="204">
        <v>0</v>
      </c>
      <c r="H186" s="204">
        <v>0</v>
      </c>
      <c r="I186" s="204">
        <v>0</v>
      </c>
      <c r="J186" s="204">
        <v>0</v>
      </c>
      <c r="K186" s="204">
        <v>0</v>
      </c>
      <c r="L186" s="204">
        <v>0</v>
      </c>
      <c r="M186" s="204">
        <v>0</v>
      </c>
      <c r="N186" s="204">
        <v>0</v>
      </c>
      <c r="O186" s="204">
        <v>0</v>
      </c>
      <c r="P186" s="204">
        <v>0</v>
      </c>
      <c r="Q186" s="204">
        <v>0</v>
      </c>
      <c r="R186" s="204">
        <v>0</v>
      </c>
      <c r="S186" s="239">
        <v>0</v>
      </c>
      <c r="T186" s="319" t="e">
        <v>#DIV/0!</v>
      </c>
      <c r="U186" s="239">
        <v>0</v>
      </c>
      <c r="V186" s="239">
        <v>0</v>
      </c>
      <c r="W186" s="239">
        <v>0</v>
      </c>
      <c r="X186" s="239">
        <v>0</v>
      </c>
      <c r="Y186" s="239">
        <v>0</v>
      </c>
      <c r="Z186" s="239">
        <v>0</v>
      </c>
    </row>
    <row r="187" spans="1:26" x14ac:dyDescent="0.3">
      <c r="A187" s="322" t="s">
        <v>602</v>
      </c>
      <c r="B187" s="204">
        <v>0</v>
      </c>
      <c r="C187" s="204">
        <v>0</v>
      </c>
      <c r="D187" s="204">
        <v>0</v>
      </c>
      <c r="E187" s="204">
        <v>0</v>
      </c>
      <c r="F187" s="204">
        <v>0</v>
      </c>
      <c r="G187" s="204">
        <v>0</v>
      </c>
      <c r="H187" s="204">
        <v>0</v>
      </c>
      <c r="I187" s="204">
        <v>0</v>
      </c>
      <c r="J187" s="204">
        <v>0</v>
      </c>
      <c r="K187" s="204">
        <v>0</v>
      </c>
      <c r="L187" s="204">
        <v>0</v>
      </c>
      <c r="M187" s="204">
        <v>0</v>
      </c>
      <c r="N187" s="204">
        <v>0</v>
      </c>
      <c r="O187" s="204">
        <v>0</v>
      </c>
      <c r="P187" s="204">
        <v>0</v>
      </c>
      <c r="Q187" s="204">
        <v>0</v>
      </c>
      <c r="R187" s="204">
        <v>0</v>
      </c>
      <c r="S187" s="239">
        <v>0</v>
      </c>
      <c r="T187" s="319" t="e">
        <v>#DIV/0!</v>
      </c>
      <c r="U187" s="239">
        <v>0</v>
      </c>
      <c r="V187" s="239">
        <v>0</v>
      </c>
      <c r="W187" s="239">
        <v>0</v>
      </c>
      <c r="X187" s="239">
        <v>0</v>
      </c>
      <c r="Y187" s="239">
        <v>0</v>
      </c>
      <c r="Z187" s="239">
        <v>0</v>
      </c>
    </row>
    <row r="188" spans="1:26" x14ac:dyDescent="0.3">
      <c r="A188" s="322" t="s">
        <v>603</v>
      </c>
      <c r="B188" s="204">
        <v>0</v>
      </c>
      <c r="C188" s="204">
        <v>0</v>
      </c>
      <c r="D188" s="204">
        <v>0</v>
      </c>
      <c r="E188" s="204">
        <v>0</v>
      </c>
      <c r="F188" s="204">
        <v>0</v>
      </c>
      <c r="G188" s="204">
        <v>0</v>
      </c>
      <c r="H188" s="204">
        <v>0</v>
      </c>
      <c r="I188" s="204">
        <v>0</v>
      </c>
      <c r="J188" s="204">
        <v>0</v>
      </c>
      <c r="K188" s="204">
        <v>0</v>
      </c>
      <c r="L188" s="204">
        <v>0</v>
      </c>
      <c r="M188" s="204">
        <v>0</v>
      </c>
      <c r="N188" s="204">
        <v>0</v>
      </c>
      <c r="O188" s="204">
        <v>0</v>
      </c>
      <c r="P188" s="204">
        <v>0</v>
      </c>
      <c r="Q188" s="204">
        <v>0</v>
      </c>
      <c r="R188" s="204">
        <v>0</v>
      </c>
      <c r="S188" s="239">
        <v>0</v>
      </c>
      <c r="T188" s="319" t="e">
        <v>#DIV/0!</v>
      </c>
      <c r="U188" s="239">
        <v>0</v>
      </c>
      <c r="V188" s="239">
        <v>0</v>
      </c>
      <c r="W188" s="239">
        <v>0</v>
      </c>
      <c r="X188" s="239">
        <v>0</v>
      </c>
      <c r="Y188" s="239">
        <v>0</v>
      </c>
      <c r="Z188" s="239">
        <v>0</v>
      </c>
    </row>
    <row r="189" spans="1:26" x14ac:dyDescent="0.3">
      <c r="A189" s="322" t="s">
        <v>604</v>
      </c>
      <c r="B189" s="204">
        <v>0</v>
      </c>
      <c r="C189" s="204">
        <v>0</v>
      </c>
      <c r="D189" s="204">
        <v>0</v>
      </c>
      <c r="E189" s="204">
        <v>0</v>
      </c>
      <c r="F189" s="204">
        <v>0</v>
      </c>
      <c r="G189" s="204">
        <v>0</v>
      </c>
      <c r="H189" s="204">
        <v>0</v>
      </c>
      <c r="I189" s="204">
        <v>0</v>
      </c>
      <c r="J189" s="204">
        <v>0</v>
      </c>
      <c r="K189" s="204">
        <v>0</v>
      </c>
      <c r="L189" s="204">
        <v>0</v>
      </c>
      <c r="M189" s="204">
        <v>0</v>
      </c>
      <c r="N189" s="204">
        <v>0</v>
      </c>
      <c r="O189" s="204">
        <v>0</v>
      </c>
      <c r="P189" s="204">
        <v>0</v>
      </c>
      <c r="Q189" s="204">
        <v>0</v>
      </c>
      <c r="R189" s="204">
        <v>0</v>
      </c>
      <c r="S189" s="239">
        <v>0</v>
      </c>
      <c r="T189" s="319" t="e">
        <v>#DIV/0!</v>
      </c>
      <c r="U189" s="239">
        <v>0</v>
      </c>
      <c r="V189" s="239">
        <v>0</v>
      </c>
      <c r="W189" s="239">
        <v>0</v>
      </c>
      <c r="X189" s="239">
        <v>0</v>
      </c>
      <c r="Y189" s="239">
        <v>0</v>
      </c>
      <c r="Z189" s="239">
        <v>0</v>
      </c>
    </row>
    <row r="190" spans="1:26" x14ac:dyDescent="0.3">
      <c r="A190" s="322" t="s">
        <v>605</v>
      </c>
      <c r="B190" s="204">
        <v>0</v>
      </c>
      <c r="C190" s="204">
        <v>0</v>
      </c>
      <c r="D190" s="204">
        <v>0</v>
      </c>
      <c r="E190" s="204">
        <v>0</v>
      </c>
      <c r="F190" s="204">
        <v>0</v>
      </c>
      <c r="G190" s="204">
        <v>0</v>
      </c>
      <c r="H190" s="204">
        <v>0</v>
      </c>
      <c r="I190" s="204">
        <v>0</v>
      </c>
      <c r="J190" s="204">
        <v>0</v>
      </c>
      <c r="K190" s="204">
        <v>0</v>
      </c>
      <c r="L190" s="204">
        <v>0</v>
      </c>
      <c r="M190" s="204">
        <v>0</v>
      </c>
      <c r="N190" s="204">
        <v>0</v>
      </c>
      <c r="O190" s="204">
        <v>0</v>
      </c>
      <c r="P190" s="204">
        <v>0</v>
      </c>
      <c r="Q190" s="204">
        <v>0</v>
      </c>
      <c r="R190" s="204">
        <v>0</v>
      </c>
      <c r="S190" s="239">
        <v>0</v>
      </c>
      <c r="T190" s="319" t="e">
        <v>#DIV/0!</v>
      </c>
      <c r="U190" s="239">
        <v>0</v>
      </c>
      <c r="V190" s="239">
        <v>0</v>
      </c>
      <c r="W190" s="239">
        <v>0</v>
      </c>
      <c r="X190" s="239">
        <v>0</v>
      </c>
      <c r="Y190" s="239">
        <v>0</v>
      </c>
      <c r="Z190" s="239">
        <v>0</v>
      </c>
    </row>
    <row r="191" spans="1:26" x14ac:dyDescent="0.3">
      <c r="A191" s="322" t="s">
        <v>606</v>
      </c>
      <c r="B191" s="204">
        <v>0</v>
      </c>
      <c r="C191" s="204">
        <v>0</v>
      </c>
      <c r="D191" s="204">
        <v>0</v>
      </c>
      <c r="E191" s="204">
        <v>0</v>
      </c>
      <c r="F191" s="204">
        <v>0</v>
      </c>
      <c r="G191" s="204">
        <v>0</v>
      </c>
      <c r="H191" s="204">
        <v>0</v>
      </c>
      <c r="I191" s="204">
        <v>0</v>
      </c>
      <c r="J191" s="204">
        <v>0</v>
      </c>
      <c r="K191" s="204">
        <v>0</v>
      </c>
      <c r="L191" s="204">
        <v>0</v>
      </c>
      <c r="M191" s="204">
        <v>0</v>
      </c>
      <c r="N191" s="204">
        <v>0</v>
      </c>
      <c r="O191" s="204">
        <v>0</v>
      </c>
      <c r="P191" s="204">
        <v>0</v>
      </c>
      <c r="Q191" s="204">
        <v>0</v>
      </c>
      <c r="R191" s="204">
        <v>0</v>
      </c>
      <c r="S191" s="239">
        <v>0</v>
      </c>
      <c r="T191" s="319" t="e">
        <v>#DIV/0!</v>
      </c>
      <c r="U191" s="239">
        <v>0</v>
      </c>
      <c r="V191" s="239">
        <v>0</v>
      </c>
      <c r="W191" s="239">
        <v>0</v>
      </c>
      <c r="X191" s="239">
        <v>0</v>
      </c>
      <c r="Y191" s="239">
        <v>0</v>
      </c>
      <c r="Z191" s="239">
        <v>0</v>
      </c>
    </row>
    <row r="192" spans="1:26" x14ac:dyDescent="0.3">
      <c r="A192" s="322" t="s">
        <v>607</v>
      </c>
      <c r="B192" s="204">
        <v>0</v>
      </c>
      <c r="C192" s="204">
        <v>0</v>
      </c>
      <c r="D192" s="204">
        <v>0</v>
      </c>
      <c r="E192" s="204">
        <v>0</v>
      </c>
      <c r="F192" s="204">
        <v>0</v>
      </c>
      <c r="G192" s="204">
        <v>0</v>
      </c>
      <c r="H192" s="204">
        <v>0</v>
      </c>
      <c r="I192" s="204">
        <v>0</v>
      </c>
      <c r="J192" s="204">
        <v>0</v>
      </c>
      <c r="K192" s="204">
        <v>0</v>
      </c>
      <c r="L192" s="204">
        <v>0</v>
      </c>
      <c r="M192" s="204">
        <v>0</v>
      </c>
      <c r="N192" s="204">
        <v>0</v>
      </c>
      <c r="O192" s="204">
        <v>0</v>
      </c>
      <c r="P192" s="204">
        <v>0</v>
      </c>
      <c r="Q192" s="204">
        <v>0</v>
      </c>
      <c r="R192" s="204">
        <v>0</v>
      </c>
      <c r="S192" s="239">
        <v>0</v>
      </c>
      <c r="T192" s="319" t="e">
        <v>#DIV/0!</v>
      </c>
      <c r="U192" s="239">
        <v>0</v>
      </c>
      <c r="V192" s="239">
        <v>0</v>
      </c>
      <c r="W192" s="239">
        <v>0</v>
      </c>
      <c r="X192" s="239">
        <v>0</v>
      </c>
      <c r="Y192" s="239">
        <v>0</v>
      </c>
      <c r="Z192" s="239">
        <v>0</v>
      </c>
    </row>
    <row r="193" spans="1:26" x14ac:dyDescent="0.3">
      <c r="A193" s="322" t="s">
        <v>608</v>
      </c>
      <c r="B193" s="204">
        <v>0</v>
      </c>
      <c r="C193" s="204">
        <v>0</v>
      </c>
      <c r="D193" s="204">
        <v>0</v>
      </c>
      <c r="E193" s="204">
        <v>0</v>
      </c>
      <c r="F193" s="204">
        <v>0</v>
      </c>
      <c r="G193" s="204">
        <v>0</v>
      </c>
      <c r="H193" s="204">
        <v>0</v>
      </c>
      <c r="I193" s="204">
        <v>0</v>
      </c>
      <c r="J193" s="204">
        <v>0</v>
      </c>
      <c r="K193" s="204">
        <v>0</v>
      </c>
      <c r="L193" s="204">
        <v>0</v>
      </c>
      <c r="M193" s="204">
        <v>0</v>
      </c>
      <c r="N193" s="204">
        <v>0</v>
      </c>
      <c r="O193" s="204">
        <v>0</v>
      </c>
      <c r="P193" s="204">
        <v>0</v>
      </c>
      <c r="Q193" s="204">
        <v>0</v>
      </c>
      <c r="R193" s="204">
        <v>0</v>
      </c>
      <c r="S193" s="239">
        <v>0</v>
      </c>
      <c r="T193" s="319" t="e">
        <v>#DIV/0!</v>
      </c>
      <c r="U193" s="239">
        <v>0</v>
      </c>
      <c r="V193" s="239">
        <v>0</v>
      </c>
      <c r="W193" s="239">
        <v>0</v>
      </c>
      <c r="X193" s="239">
        <v>0</v>
      </c>
      <c r="Y193" s="239">
        <v>0</v>
      </c>
      <c r="Z193" s="239">
        <v>0</v>
      </c>
    </row>
    <row r="194" spans="1:26" x14ac:dyDescent="0.3">
      <c r="A194" s="322" t="s">
        <v>609</v>
      </c>
      <c r="B194" s="204">
        <v>0</v>
      </c>
      <c r="C194" s="204">
        <v>0</v>
      </c>
      <c r="D194" s="204">
        <v>0</v>
      </c>
      <c r="E194" s="204">
        <v>0</v>
      </c>
      <c r="F194" s="204">
        <v>0</v>
      </c>
      <c r="G194" s="204">
        <v>0</v>
      </c>
      <c r="H194" s="204">
        <v>0</v>
      </c>
      <c r="I194" s="204">
        <v>0</v>
      </c>
      <c r="J194" s="204">
        <v>0</v>
      </c>
      <c r="K194" s="204">
        <v>0</v>
      </c>
      <c r="L194" s="204">
        <v>0</v>
      </c>
      <c r="M194" s="204">
        <v>0</v>
      </c>
      <c r="N194" s="204">
        <v>0</v>
      </c>
      <c r="O194" s="204">
        <v>0</v>
      </c>
      <c r="P194" s="204">
        <v>0</v>
      </c>
      <c r="Q194" s="204">
        <v>0</v>
      </c>
      <c r="R194" s="204">
        <v>0</v>
      </c>
      <c r="S194" s="239">
        <v>0</v>
      </c>
      <c r="T194" s="319" t="e">
        <v>#DIV/0!</v>
      </c>
      <c r="U194" s="239">
        <v>0</v>
      </c>
      <c r="V194" s="239">
        <v>0</v>
      </c>
      <c r="W194" s="239">
        <v>0</v>
      </c>
      <c r="X194" s="239">
        <v>0</v>
      </c>
      <c r="Y194" s="239">
        <v>0</v>
      </c>
      <c r="Z194" s="239">
        <v>0</v>
      </c>
    </row>
    <row r="195" spans="1:26" x14ac:dyDescent="0.3">
      <c r="A195" s="322" t="s">
        <v>610</v>
      </c>
      <c r="B195" s="204">
        <v>0</v>
      </c>
      <c r="C195" s="204">
        <v>0</v>
      </c>
      <c r="D195" s="204">
        <v>0</v>
      </c>
      <c r="E195" s="204">
        <v>0</v>
      </c>
      <c r="F195" s="204">
        <v>0</v>
      </c>
      <c r="G195" s="204">
        <v>0</v>
      </c>
      <c r="H195" s="204">
        <v>0</v>
      </c>
      <c r="I195" s="204">
        <v>0</v>
      </c>
      <c r="J195" s="204">
        <v>0</v>
      </c>
      <c r="K195" s="204">
        <v>0</v>
      </c>
      <c r="L195" s="204">
        <v>0</v>
      </c>
      <c r="M195" s="204">
        <v>0</v>
      </c>
      <c r="N195" s="204">
        <v>0</v>
      </c>
      <c r="O195" s="204">
        <v>0</v>
      </c>
      <c r="P195" s="204">
        <v>0</v>
      </c>
      <c r="Q195" s="204">
        <v>0</v>
      </c>
      <c r="R195" s="204">
        <v>0</v>
      </c>
      <c r="S195" s="239">
        <v>0</v>
      </c>
      <c r="T195" s="319" t="e">
        <v>#DIV/0!</v>
      </c>
      <c r="U195" s="239">
        <v>0</v>
      </c>
      <c r="V195" s="239">
        <v>0</v>
      </c>
      <c r="W195" s="239">
        <v>0</v>
      </c>
      <c r="X195" s="239">
        <v>0</v>
      </c>
      <c r="Y195" s="239">
        <v>0</v>
      </c>
      <c r="Z195" s="239">
        <v>0</v>
      </c>
    </row>
    <row r="196" spans="1:26" x14ac:dyDescent="0.3">
      <c r="A196" s="322" t="s">
        <v>611</v>
      </c>
      <c r="B196" s="204">
        <v>0</v>
      </c>
      <c r="C196" s="204">
        <v>0</v>
      </c>
      <c r="D196" s="204">
        <v>0</v>
      </c>
      <c r="E196" s="204">
        <v>0</v>
      </c>
      <c r="F196" s="204">
        <v>0</v>
      </c>
      <c r="G196" s="204">
        <v>0</v>
      </c>
      <c r="H196" s="204">
        <v>0</v>
      </c>
      <c r="I196" s="204">
        <v>0</v>
      </c>
      <c r="J196" s="204">
        <v>0</v>
      </c>
      <c r="K196" s="204">
        <v>0</v>
      </c>
      <c r="L196" s="204">
        <v>0</v>
      </c>
      <c r="M196" s="204">
        <v>0</v>
      </c>
      <c r="N196" s="204">
        <v>0</v>
      </c>
      <c r="O196" s="204">
        <v>0</v>
      </c>
      <c r="P196" s="204">
        <v>0</v>
      </c>
      <c r="Q196" s="204">
        <v>0</v>
      </c>
      <c r="R196" s="204">
        <v>0</v>
      </c>
      <c r="S196" s="239">
        <v>0</v>
      </c>
      <c r="T196" s="319" t="e">
        <v>#DIV/0!</v>
      </c>
      <c r="U196" s="239">
        <v>0</v>
      </c>
      <c r="V196" s="239">
        <v>0</v>
      </c>
      <c r="W196" s="239">
        <v>0</v>
      </c>
      <c r="X196" s="239">
        <v>0</v>
      </c>
      <c r="Y196" s="239">
        <v>0</v>
      </c>
      <c r="Z196" s="239">
        <v>0</v>
      </c>
    </row>
    <row r="197" spans="1:26" x14ac:dyDescent="0.3">
      <c r="A197" s="322" t="s">
        <v>612</v>
      </c>
      <c r="B197" s="204">
        <v>0</v>
      </c>
      <c r="C197" s="204">
        <v>0</v>
      </c>
      <c r="D197" s="204">
        <v>0</v>
      </c>
      <c r="E197" s="204">
        <v>0</v>
      </c>
      <c r="F197" s="204">
        <v>0</v>
      </c>
      <c r="G197" s="204">
        <v>0</v>
      </c>
      <c r="H197" s="204">
        <v>0</v>
      </c>
      <c r="I197" s="204">
        <v>0</v>
      </c>
      <c r="J197" s="204">
        <v>0</v>
      </c>
      <c r="K197" s="204">
        <v>0</v>
      </c>
      <c r="L197" s="204">
        <v>0</v>
      </c>
      <c r="M197" s="204">
        <v>0</v>
      </c>
      <c r="N197" s="204">
        <v>0</v>
      </c>
      <c r="O197" s="204">
        <v>0</v>
      </c>
      <c r="P197" s="204">
        <v>0</v>
      </c>
      <c r="Q197" s="204">
        <v>0</v>
      </c>
      <c r="R197" s="204">
        <v>0</v>
      </c>
      <c r="S197" s="239">
        <v>0</v>
      </c>
      <c r="T197" s="319" t="e">
        <v>#DIV/0!</v>
      </c>
      <c r="U197" s="239">
        <v>0</v>
      </c>
      <c r="V197" s="239">
        <v>0</v>
      </c>
      <c r="W197" s="239">
        <v>0</v>
      </c>
      <c r="X197" s="239">
        <v>0</v>
      </c>
      <c r="Y197" s="239">
        <v>0</v>
      </c>
      <c r="Z197" s="239">
        <v>0</v>
      </c>
    </row>
    <row r="198" spans="1:26" x14ac:dyDescent="0.3">
      <c r="A198" s="322" t="s">
        <v>613</v>
      </c>
      <c r="B198" s="204">
        <v>0</v>
      </c>
      <c r="C198" s="204">
        <v>0</v>
      </c>
      <c r="D198" s="204">
        <v>0</v>
      </c>
      <c r="E198" s="204">
        <v>0</v>
      </c>
      <c r="F198" s="204">
        <v>0</v>
      </c>
      <c r="G198" s="204">
        <v>0</v>
      </c>
      <c r="H198" s="204">
        <v>0</v>
      </c>
      <c r="I198" s="204">
        <v>0</v>
      </c>
      <c r="J198" s="204">
        <v>0</v>
      </c>
      <c r="K198" s="204">
        <v>0</v>
      </c>
      <c r="L198" s="204">
        <v>0</v>
      </c>
      <c r="M198" s="204">
        <v>0</v>
      </c>
      <c r="N198" s="204">
        <v>0</v>
      </c>
      <c r="O198" s="204">
        <v>0</v>
      </c>
      <c r="P198" s="204">
        <v>0</v>
      </c>
      <c r="Q198" s="204">
        <v>0</v>
      </c>
      <c r="R198" s="204">
        <v>0</v>
      </c>
      <c r="S198" s="239">
        <v>0</v>
      </c>
      <c r="T198" s="319" t="e">
        <v>#DIV/0!</v>
      </c>
      <c r="U198" s="239">
        <v>0</v>
      </c>
      <c r="V198" s="239">
        <v>0</v>
      </c>
      <c r="W198" s="239">
        <v>0</v>
      </c>
      <c r="X198" s="239">
        <v>0</v>
      </c>
      <c r="Y198" s="239">
        <v>0</v>
      </c>
      <c r="Z198" s="239">
        <v>0</v>
      </c>
    </row>
    <row r="199" spans="1:26" x14ac:dyDescent="0.3">
      <c r="A199" s="322" t="s">
        <v>614</v>
      </c>
      <c r="B199" s="204">
        <v>0</v>
      </c>
      <c r="C199" s="204">
        <v>0</v>
      </c>
      <c r="D199" s="204">
        <v>0</v>
      </c>
      <c r="E199" s="204">
        <v>0</v>
      </c>
      <c r="F199" s="204">
        <v>0</v>
      </c>
      <c r="G199" s="204">
        <v>0</v>
      </c>
      <c r="H199" s="204">
        <v>0</v>
      </c>
      <c r="I199" s="204">
        <v>0</v>
      </c>
      <c r="J199" s="204">
        <v>0</v>
      </c>
      <c r="K199" s="204">
        <v>0</v>
      </c>
      <c r="L199" s="204">
        <v>0</v>
      </c>
      <c r="M199" s="204">
        <v>0</v>
      </c>
      <c r="N199" s="204">
        <v>0</v>
      </c>
      <c r="O199" s="204">
        <v>0</v>
      </c>
      <c r="P199" s="204">
        <v>0</v>
      </c>
      <c r="Q199" s="204">
        <v>0</v>
      </c>
      <c r="R199" s="204">
        <v>0</v>
      </c>
      <c r="S199" s="239">
        <v>0</v>
      </c>
      <c r="T199" s="319" t="e">
        <v>#DIV/0!</v>
      </c>
      <c r="U199" s="239">
        <v>0</v>
      </c>
      <c r="V199" s="239">
        <v>0</v>
      </c>
      <c r="W199" s="239">
        <v>0</v>
      </c>
      <c r="X199" s="239">
        <v>0</v>
      </c>
      <c r="Y199" s="239">
        <v>0</v>
      </c>
      <c r="Z199" s="239">
        <v>0</v>
      </c>
    </row>
    <row r="200" spans="1:26" x14ac:dyDescent="0.3">
      <c r="A200" s="322" t="s">
        <v>615</v>
      </c>
      <c r="B200" s="204">
        <v>0</v>
      </c>
      <c r="C200" s="204">
        <v>0</v>
      </c>
      <c r="D200" s="204">
        <v>0</v>
      </c>
      <c r="E200" s="204">
        <v>0</v>
      </c>
      <c r="F200" s="204">
        <v>0</v>
      </c>
      <c r="G200" s="204">
        <v>0</v>
      </c>
      <c r="H200" s="204">
        <v>0</v>
      </c>
      <c r="I200" s="204">
        <v>0</v>
      </c>
      <c r="J200" s="204">
        <v>0</v>
      </c>
      <c r="K200" s="204">
        <v>0</v>
      </c>
      <c r="L200" s="204">
        <v>0</v>
      </c>
      <c r="M200" s="204">
        <v>0</v>
      </c>
      <c r="N200" s="204">
        <v>0</v>
      </c>
      <c r="O200" s="204">
        <v>0</v>
      </c>
      <c r="P200" s="204">
        <v>0</v>
      </c>
      <c r="Q200" s="204">
        <v>0</v>
      </c>
      <c r="R200" s="204">
        <v>0</v>
      </c>
      <c r="S200" s="239">
        <v>0</v>
      </c>
      <c r="T200" s="319" t="e">
        <v>#DIV/0!</v>
      </c>
      <c r="U200" s="239">
        <v>0</v>
      </c>
      <c r="V200" s="239">
        <v>0</v>
      </c>
      <c r="W200" s="239">
        <v>0</v>
      </c>
      <c r="X200" s="239">
        <v>0</v>
      </c>
      <c r="Y200" s="239">
        <v>0</v>
      </c>
      <c r="Z200" s="239">
        <v>0</v>
      </c>
    </row>
    <row r="201" spans="1:26" x14ac:dyDescent="0.3">
      <c r="A201" s="322" t="s">
        <v>616</v>
      </c>
      <c r="B201" s="204">
        <v>0</v>
      </c>
      <c r="C201" s="204">
        <v>0</v>
      </c>
      <c r="D201" s="204">
        <v>0</v>
      </c>
      <c r="E201" s="204">
        <v>0</v>
      </c>
      <c r="F201" s="204">
        <v>0</v>
      </c>
      <c r="G201" s="204">
        <v>0</v>
      </c>
      <c r="H201" s="204">
        <v>0</v>
      </c>
      <c r="I201" s="204">
        <v>0</v>
      </c>
      <c r="J201" s="204">
        <v>0</v>
      </c>
      <c r="K201" s="204">
        <v>0</v>
      </c>
      <c r="L201" s="204">
        <v>0</v>
      </c>
      <c r="M201" s="204">
        <v>0</v>
      </c>
      <c r="N201" s="204">
        <v>0</v>
      </c>
      <c r="O201" s="204">
        <v>0</v>
      </c>
      <c r="P201" s="204">
        <v>0</v>
      </c>
      <c r="Q201" s="204">
        <v>0</v>
      </c>
      <c r="R201" s="204">
        <v>0</v>
      </c>
      <c r="S201" s="239">
        <v>0</v>
      </c>
      <c r="T201" s="319" t="e">
        <v>#DIV/0!</v>
      </c>
      <c r="U201" s="239">
        <v>0</v>
      </c>
      <c r="V201" s="239">
        <v>0</v>
      </c>
      <c r="W201" s="239">
        <v>0</v>
      </c>
      <c r="X201" s="239">
        <v>0</v>
      </c>
      <c r="Y201" s="239">
        <v>0</v>
      </c>
      <c r="Z201" s="239">
        <v>0</v>
      </c>
    </row>
    <row r="202" spans="1:26" x14ac:dyDescent="0.3">
      <c r="A202" s="322" t="s">
        <v>617</v>
      </c>
      <c r="B202" s="204">
        <v>0</v>
      </c>
      <c r="C202" s="204">
        <v>0</v>
      </c>
      <c r="D202" s="204">
        <v>0</v>
      </c>
      <c r="E202" s="204">
        <v>0</v>
      </c>
      <c r="F202" s="204">
        <v>0</v>
      </c>
      <c r="G202" s="204">
        <v>0</v>
      </c>
      <c r="H202" s="204">
        <v>0</v>
      </c>
      <c r="I202" s="204">
        <v>0</v>
      </c>
      <c r="J202" s="204">
        <v>0</v>
      </c>
      <c r="K202" s="204">
        <v>0</v>
      </c>
      <c r="L202" s="204">
        <v>0</v>
      </c>
      <c r="M202" s="204">
        <v>0</v>
      </c>
      <c r="N202" s="204">
        <v>0</v>
      </c>
      <c r="O202" s="204">
        <v>0</v>
      </c>
      <c r="P202" s="204">
        <v>0</v>
      </c>
      <c r="Q202" s="204">
        <v>0</v>
      </c>
      <c r="R202" s="204">
        <v>0</v>
      </c>
      <c r="S202" s="239">
        <v>0</v>
      </c>
      <c r="T202" s="319" t="e">
        <v>#DIV/0!</v>
      </c>
      <c r="U202" s="239">
        <v>0</v>
      </c>
      <c r="V202" s="239">
        <v>0</v>
      </c>
      <c r="W202" s="239">
        <v>0</v>
      </c>
      <c r="X202" s="239">
        <v>0</v>
      </c>
      <c r="Y202" s="239">
        <v>0</v>
      </c>
      <c r="Z202" s="239">
        <v>0</v>
      </c>
    </row>
    <row r="203" spans="1:26" x14ac:dyDescent="0.3">
      <c r="A203" s="322" t="s">
        <v>618</v>
      </c>
      <c r="B203" s="204">
        <v>0</v>
      </c>
      <c r="C203" s="204">
        <v>0</v>
      </c>
      <c r="D203" s="204">
        <v>0</v>
      </c>
      <c r="E203" s="204">
        <v>0</v>
      </c>
      <c r="F203" s="204">
        <v>0</v>
      </c>
      <c r="G203" s="204">
        <v>0</v>
      </c>
      <c r="H203" s="204">
        <v>0</v>
      </c>
      <c r="I203" s="204">
        <v>0</v>
      </c>
      <c r="J203" s="204">
        <v>0</v>
      </c>
      <c r="K203" s="204">
        <v>0</v>
      </c>
      <c r="L203" s="204">
        <v>0</v>
      </c>
      <c r="M203" s="204">
        <v>0</v>
      </c>
      <c r="N203" s="204">
        <v>0</v>
      </c>
      <c r="O203" s="204">
        <v>0</v>
      </c>
      <c r="P203" s="204">
        <v>0</v>
      </c>
      <c r="Q203" s="204">
        <v>0</v>
      </c>
      <c r="R203" s="204">
        <v>0</v>
      </c>
      <c r="S203" s="239">
        <v>0</v>
      </c>
      <c r="T203" s="319" t="e">
        <v>#DIV/0!</v>
      </c>
      <c r="U203" s="239">
        <v>0</v>
      </c>
      <c r="V203" s="239">
        <v>0</v>
      </c>
      <c r="W203" s="239">
        <v>0</v>
      </c>
      <c r="X203" s="239">
        <v>0</v>
      </c>
      <c r="Y203" s="239">
        <v>0</v>
      </c>
      <c r="Z203" s="239">
        <v>0</v>
      </c>
    </row>
    <row r="204" spans="1:26" x14ac:dyDescent="0.3">
      <c r="A204" s="322" t="s">
        <v>619</v>
      </c>
      <c r="B204" s="204">
        <v>0</v>
      </c>
      <c r="C204" s="204">
        <v>0</v>
      </c>
      <c r="D204" s="204">
        <v>0</v>
      </c>
      <c r="E204" s="204">
        <v>0</v>
      </c>
      <c r="F204" s="204">
        <v>0</v>
      </c>
      <c r="G204" s="204">
        <v>0</v>
      </c>
      <c r="H204" s="204">
        <v>0</v>
      </c>
      <c r="I204" s="204">
        <v>0</v>
      </c>
      <c r="J204" s="204">
        <v>0</v>
      </c>
      <c r="K204" s="204">
        <v>0</v>
      </c>
      <c r="L204" s="204">
        <v>0</v>
      </c>
      <c r="M204" s="204">
        <v>0</v>
      </c>
      <c r="N204" s="204">
        <v>0</v>
      </c>
      <c r="O204" s="204">
        <v>0</v>
      </c>
      <c r="P204" s="204">
        <v>0</v>
      </c>
      <c r="Q204" s="204">
        <v>0</v>
      </c>
      <c r="R204" s="204">
        <v>0</v>
      </c>
      <c r="S204" s="239">
        <v>0</v>
      </c>
      <c r="T204" s="319" t="e">
        <v>#DIV/0!</v>
      </c>
      <c r="U204" s="239">
        <v>0</v>
      </c>
      <c r="V204" s="239">
        <v>0</v>
      </c>
      <c r="W204" s="239">
        <v>0</v>
      </c>
      <c r="X204" s="239">
        <v>0</v>
      </c>
      <c r="Y204" s="239">
        <v>0</v>
      </c>
      <c r="Z204" s="239">
        <v>0</v>
      </c>
    </row>
    <row r="205" spans="1:26" x14ac:dyDescent="0.3">
      <c r="A205" s="322" t="s">
        <v>620</v>
      </c>
      <c r="B205" s="204">
        <v>0</v>
      </c>
      <c r="C205" s="204">
        <v>0</v>
      </c>
      <c r="D205" s="204">
        <v>0</v>
      </c>
      <c r="E205" s="204">
        <v>0</v>
      </c>
      <c r="F205" s="204">
        <v>0</v>
      </c>
      <c r="G205" s="204">
        <v>0</v>
      </c>
      <c r="H205" s="204">
        <v>0</v>
      </c>
      <c r="I205" s="204">
        <v>0</v>
      </c>
      <c r="J205" s="204">
        <v>0</v>
      </c>
      <c r="K205" s="204">
        <v>0</v>
      </c>
      <c r="L205" s="204">
        <v>0</v>
      </c>
      <c r="M205" s="204">
        <v>0</v>
      </c>
      <c r="N205" s="204">
        <v>0</v>
      </c>
      <c r="O205" s="204">
        <v>0</v>
      </c>
      <c r="P205" s="204">
        <v>0</v>
      </c>
      <c r="Q205" s="204">
        <v>0</v>
      </c>
      <c r="R205" s="204">
        <v>0</v>
      </c>
      <c r="S205" s="239">
        <v>0</v>
      </c>
      <c r="T205" s="319" t="e">
        <v>#DIV/0!</v>
      </c>
      <c r="U205" s="239">
        <v>0</v>
      </c>
      <c r="V205" s="239">
        <v>0</v>
      </c>
      <c r="W205" s="239">
        <v>0</v>
      </c>
      <c r="X205" s="239">
        <v>0</v>
      </c>
      <c r="Y205" s="239">
        <v>0</v>
      </c>
      <c r="Z205" s="239">
        <v>0</v>
      </c>
    </row>
    <row r="206" spans="1:26" x14ac:dyDescent="0.3">
      <c r="A206" s="322" t="s">
        <v>621</v>
      </c>
      <c r="B206" s="204">
        <v>0</v>
      </c>
      <c r="C206" s="204">
        <v>0</v>
      </c>
      <c r="D206" s="204">
        <v>0</v>
      </c>
      <c r="E206" s="204">
        <v>0</v>
      </c>
      <c r="F206" s="204">
        <v>0</v>
      </c>
      <c r="G206" s="204">
        <v>0</v>
      </c>
      <c r="H206" s="204">
        <v>0</v>
      </c>
      <c r="I206" s="204">
        <v>0</v>
      </c>
      <c r="J206" s="204">
        <v>0</v>
      </c>
      <c r="K206" s="204">
        <v>0</v>
      </c>
      <c r="L206" s="204">
        <v>0</v>
      </c>
      <c r="M206" s="204">
        <v>0</v>
      </c>
      <c r="N206" s="204">
        <v>0</v>
      </c>
      <c r="O206" s="204">
        <v>0</v>
      </c>
      <c r="P206" s="204">
        <v>0</v>
      </c>
      <c r="Q206" s="204">
        <v>0</v>
      </c>
      <c r="R206" s="204">
        <v>0</v>
      </c>
      <c r="S206" s="239">
        <v>0</v>
      </c>
      <c r="T206" s="319" t="e">
        <v>#DIV/0!</v>
      </c>
      <c r="U206" s="239">
        <v>0</v>
      </c>
      <c r="V206" s="239">
        <v>0</v>
      </c>
      <c r="W206" s="239">
        <v>0</v>
      </c>
      <c r="X206" s="239">
        <v>0</v>
      </c>
      <c r="Y206" s="239">
        <v>0</v>
      </c>
      <c r="Z206" s="239">
        <v>0</v>
      </c>
    </row>
    <row r="207" spans="1:26" x14ac:dyDescent="0.3">
      <c r="A207" s="322" t="s">
        <v>622</v>
      </c>
      <c r="B207" s="204">
        <v>0</v>
      </c>
      <c r="C207" s="204">
        <v>0</v>
      </c>
      <c r="D207" s="204">
        <v>0</v>
      </c>
      <c r="E207" s="204">
        <v>0</v>
      </c>
      <c r="F207" s="204">
        <v>0</v>
      </c>
      <c r="G207" s="204">
        <v>0</v>
      </c>
      <c r="H207" s="204">
        <v>0</v>
      </c>
      <c r="I207" s="204">
        <v>0</v>
      </c>
      <c r="J207" s="204">
        <v>0</v>
      </c>
      <c r="K207" s="204">
        <v>0</v>
      </c>
      <c r="L207" s="204">
        <v>0</v>
      </c>
      <c r="M207" s="204">
        <v>0</v>
      </c>
      <c r="N207" s="204">
        <v>0</v>
      </c>
      <c r="O207" s="204">
        <v>0</v>
      </c>
      <c r="P207" s="204">
        <v>0</v>
      </c>
      <c r="Q207" s="204">
        <v>0</v>
      </c>
      <c r="R207" s="204">
        <v>0</v>
      </c>
      <c r="S207" s="239">
        <v>0</v>
      </c>
      <c r="T207" s="319" t="e">
        <v>#DIV/0!</v>
      </c>
      <c r="U207" s="239">
        <v>0</v>
      </c>
      <c r="V207" s="239">
        <v>0</v>
      </c>
      <c r="W207" s="239">
        <v>0</v>
      </c>
      <c r="X207" s="239">
        <v>0</v>
      </c>
      <c r="Y207" s="239">
        <v>0</v>
      </c>
      <c r="Z207" s="239">
        <v>0</v>
      </c>
    </row>
    <row r="208" spans="1:26" x14ac:dyDescent="0.3">
      <c r="A208" s="322" t="s">
        <v>623</v>
      </c>
      <c r="B208" s="204">
        <v>0</v>
      </c>
      <c r="C208" s="204">
        <v>0</v>
      </c>
      <c r="D208" s="204">
        <v>0</v>
      </c>
      <c r="E208" s="204">
        <v>0</v>
      </c>
      <c r="F208" s="204">
        <v>0</v>
      </c>
      <c r="G208" s="204">
        <v>0</v>
      </c>
      <c r="H208" s="204">
        <v>0</v>
      </c>
      <c r="I208" s="204">
        <v>0</v>
      </c>
      <c r="J208" s="204">
        <v>0</v>
      </c>
      <c r="K208" s="204">
        <v>0</v>
      </c>
      <c r="L208" s="204">
        <v>0</v>
      </c>
      <c r="M208" s="204">
        <v>0</v>
      </c>
      <c r="N208" s="204">
        <v>0</v>
      </c>
      <c r="O208" s="204">
        <v>0</v>
      </c>
      <c r="P208" s="204">
        <v>0</v>
      </c>
      <c r="Q208" s="204">
        <v>0</v>
      </c>
      <c r="R208" s="204">
        <v>0</v>
      </c>
      <c r="S208" s="239">
        <v>0</v>
      </c>
      <c r="T208" s="319" t="e">
        <v>#DIV/0!</v>
      </c>
      <c r="U208" s="239">
        <v>0</v>
      </c>
      <c r="V208" s="239">
        <v>0</v>
      </c>
      <c r="W208" s="239">
        <v>0</v>
      </c>
      <c r="X208" s="239">
        <v>0</v>
      </c>
      <c r="Y208" s="239">
        <v>0</v>
      </c>
      <c r="Z208" s="239">
        <v>0</v>
      </c>
    </row>
    <row r="209" spans="1:26" x14ac:dyDescent="0.3">
      <c r="A209" s="322" t="s">
        <v>624</v>
      </c>
      <c r="B209" s="204">
        <v>0</v>
      </c>
      <c r="C209" s="204">
        <v>0</v>
      </c>
      <c r="D209" s="204">
        <v>0</v>
      </c>
      <c r="E209" s="204">
        <v>0</v>
      </c>
      <c r="F209" s="204">
        <v>0</v>
      </c>
      <c r="G209" s="204">
        <v>0</v>
      </c>
      <c r="H209" s="204">
        <v>0</v>
      </c>
      <c r="I209" s="204">
        <v>0</v>
      </c>
      <c r="J209" s="204">
        <v>0</v>
      </c>
      <c r="K209" s="204">
        <v>0</v>
      </c>
      <c r="L209" s="204">
        <v>0</v>
      </c>
      <c r="M209" s="204">
        <v>0</v>
      </c>
      <c r="N209" s="204">
        <v>0</v>
      </c>
      <c r="O209" s="204">
        <v>0</v>
      </c>
      <c r="P209" s="204">
        <v>0</v>
      </c>
      <c r="Q209" s="204">
        <v>0</v>
      </c>
      <c r="R209" s="204">
        <v>0</v>
      </c>
      <c r="S209" s="239">
        <v>0</v>
      </c>
      <c r="T209" s="319" t="e">
        <v>#DIV/0!</v>
      </c>
      <c r="U209" s="239">
        <v>0</v>
      </c>
      <c r="V209" s="239">
        <v>0</v>
      </c>
      <c r="W209" s="239">
        <v>0</v>
      </c>
      <c r="X209" s="239">
        <v>0</v>
      </c>
      <c r="Y209" s="239">
        <v>0</v>
      </c>
      <c r="Z209" s="239">
        <v>0</v>
      </c>
    </row>
    <row r="210" spans="1:26" x14ac:dyDescent="0.3">
      <c r="A210" s="322" t="s">
        <v>625</v>
      </c>
      <c r="B210" s="204">
        <v>0</v>
      </c>
      <c r="C210" s="204">
        <v>0</v>
      </c>
      <c r="D210" s="204">
        <v>0</v>
      </c>
      <c r="E210" s="204">
        <v>0</v>
      </c>
      <c r="F210" s="204">
        <v>0</v>
      </c>
      <c r="G210" s="204">
        <v>0</v>
      </c>
      <c r="H210" s="204">
        <v>0</v>
      </c>
      <c r="I210" s="204">
        <v>0</v>
      </c>
      <c r="J210" s="204">
        <v>0</v>
      </c>
      <c r="K210" s="204">
        <v>0</v>
      </c>
      <c r="L210" s="204">
        <v>0</v>
      </c>
      <c r="M210" s="204">
        <v>0</v>
      </c>
      <c r="N210" s="204">
        <v>0</v>
      </c>
      <c r="O210" s="204">
        <v>0</v>
      </c>
      <c r="P210" s="204">
        <v>0</v>
      </c>
      <c r="Q210" s="204">
        <v>0</v>
      </c>
      <c r="R210" s="204">
        <v>0</v>
      </c>
      <c r="S210" s="239">
        <v>0</v>
      </c>
      <c r="T210" s="319" t="e">
        <v>#DIV/0!</v>
      </c>
      <c r="U210" s="239">
        <v>0</v>
      </c>
      <c r="V210" s="239">
        <v>0</v>
      </c>
      <c r="W210" s="239">
        <v>0</v>
      </c>
      <c r="X210" s="239">
        <v>0</v>
      </c>
      <c r="Y210" s="239">
        <v>0</v>
      </c>
      <c r="Z210" s="239">
        <v>0</v>
      </c>
    </row>
    <row r="211" spans="1:26" x14ac:dyDescent="0.3">
      <c r="A211" s="322" t="s">
        <v>626</v>
      </c>
      <c r="B211" s="204">
        <v>0</v>
      </c>
      <c r="C211" s="204">
        <v>0</v>
      </c>
      <c r="D211" s="204">
        <v>0</v>
      </c>
      <c r="E211" s="204">
        <v>0</v>
      </c>
      <c r="F211" s="204">
        <v>0</v>
      </c>
      <c r="G211" s="204">
        <v>0</v>
      </c>
      <c r="H211" s="204">
        <v>0</v>
      </c>
      <c r="I211" s="204">
        <v>0</v>
      </c>
      <c r="J211" s="204">
        <v>0</v>
      </c>
      <c r="K211" s="204">
        <v>0</v>
      </c>
      <c r="L211" s="204">
        <v>0</v>
      </c>
      <c r="M211" s="204">
        <v>0</v>
      </c>
      <c r="N211" s="204">
        <v>0</v>
      </c>
      <c r="O211" s="204">
        <v>0</v>
      </c>
      <c r="P211" s="204">
        <v>0</v>
      </c>
      <c r="Q211" s="204">
        <v>0</v>
      </c>
      <c r="R211" s="204">
        <v>0</v>
      </c>
      <c r="S211" s="239">
        <v>0</v>
      </c>
      <c r="T211" s="319" t="e">
        <v>#DIV/0!</v>
      </c>
      <c r="U211" s="239">
        <v>0</v>
      </c>
      <c r="V211" s="239">
        <v>0</v>
      </c>
      <c r="W211" s="239">
        <v>0</v>
      </c>
      <c r="X211" s="239">
        <v>0</v>
      </c>
      <c r="Y211" s="239">
        <v>0</v>
      </c>
      <c r="Z211" s="239">
        <v>0</v>
      </c>
    </row>
    <row r="212" spans="1:26" x14ac:dyDescent="0.3">
      <c r="A212" s="322" t="s">
        <v>627</v>
      </c>
      <c r="B212" s="204">
        <v>0</v>
      </c>
      <c r="C212" s="204">
        <v>0</v>
      </c>
      <c r="D212" s="204">
        <v>0</v>
      </c>
      <c r="E212" s="204">
        <v>0</v>
      </c>
      <c r="F212" s="204">
        <v>0</v>
      </c>
      <c r="G212" s="204">
        <v>0</v>
      </c>
      <c r="H212" s="204">
        <v>0</v>
      </c>
      <c r="I212" s="204">
        <v>0</v>
      </c>
      <c r="J212" s="204">
        <v>0</v>
      </c>
      <c r="K212" s="204">
        <v>0</v>
      </c>
      <c r="L212" s="204">
        <v>0</v>
      </c>
      <c r="M212" s="204">
        <v>0</v>
      </c>
      <c r="N212" s="204">
        <v>0</v>
      </c>
      <c r="O212" s="204">
        <v>0</v>
      </c>
      <c r="P212" s="204">
        <v>0</v>
      </c>
      <c r="Q212" s="204">
        <v>0</v>
      </c>
      <c r="R212" s="204">
        <v>0</v>
      </c>
      <c r="S212" s="239">
        <v>0</v>
      </c>
      <c r="T212" s="319" t="e">
        <v>#DIV/0!</v>
      </c>
      <c r="U212" s="239">
        <v>0</v>
      </c>
      <c r="V212" s="239">
        <v>0</v>
      </c>
      <c r="W212" s="239">
        <v>0</v>
      </c>
      <c r="X212" s="239">
        <v>0</v>
      </c>
      <c r="Y212" s="239">
        <v>0</v>
      </c>
      <c r="Z212" s="239">
        <v>0</v>
      </c>
    </row>
    <row r="213" spans="1:26" x14ac:dyDescent="0.3">
      <c r="A213" s="322" t="s">
        <v>628</v>
      </c>
      <c r="B213" s="204">
        <v>0</v>
      </c>
      <c r="C213" s="204">
        <v>0</v>
      </c>
      <c r="D213" s="204">
        <v>0</v>
      </c>
      <c r="E213" s="204">
        <v>0</v>
      </c>
      <c r="F213" s="204">
        <v>0</v>
      </c>
      <c r="G213" s="204">
        <v>0</v>
      </c>
      <c r="H213" s="204">
        <v>0</v>
      </c>
      <c r="I213" s="204">
        <v>0</v>
      </c>
      <c r="J213" s="204">
        <v>0</v>
      </c>
      <c r="K213" s="204">
        <v>0</v>
      </c>
      <c r="L213" s="204">
        <v>0</v>
      </c>
      <c r="M213" s="204">
        <v>0</v>
      </c>
      <c r="N213" s="204">
        <v>0</v>
      </c>
      <c r="O213" s="204">
        <v>0</v>
      </c>
      <c r="P213" s="204">
        <v>0</v>
      </c>
      <c r="Q213" s="204">
        <v>0</v>
      </c>
      <c r="R213" s="204">
        <v>0</v>
      </c>
      <c r="S213" s="239">
        <v>0</v>
      </c>
      <c r="T213" s="319" t="e">
        <v>#DIV/0!</v>
      </c>
      <c r="U213" s="239">
        <v>0</v>
      </c>
      <c r="V213" s="239">
        <v>0</v>
      </c>
      <c r="W213" s="239">
        <v>0</v>
      </c>
      <c r="X213" s="239">
        <v>0</v>
      </c>
      <c r="Y213" s="239">
        <v>0</v>
      </c>
      <c r="Z213" s="239">
        <v>0</v>
      </c>
    </row>
    <row r="214" spans="1:26" x14ac:dyDescent="0.3">
      <c r="A214" s="314" t="s">
        <v>629</v>
      </c>
      <c r="B214" s="315">
        <v>0</v>
      </c>
      <c r="C214" s="315">
        <v>0</v>
      </c>
      <c r="D214" s="315">
        <v>0</v>
      </c>
      <c r="E214" s="315">
        <v>0</v>
      </c>
      <c r="F214" s="315">
        <v>0</v>
      </c>
      <c r="G214" s="315">
        <v>0</v>
      </c>
      <c r="H214" s="315">
        <v>0</v>
      </c>
      <c r="I214" s="315">
        <v>0</v>
      </c>
      <c r="J214" s="315">
        <v>0</v>
      </c>
      <c r="K214" s="315">
        <v>0</v>
      </c>
      <c r="L214" s="315">
        <v>0</v>
      </c>
      <c r="M214" s="315">
        <v>0</v>
      </c>
      <c r="N214" s="315">
        <v>0</v>
      </c>
      <c r="O214" s="315">
        <v>0</v>
      </c>
      <c r="P214" s="315">
        <v>0</v>
      </c>
      <c r="Q214" s="315">
        <v>0</v>
      </c>
      <c r="R214" s="315">
        <v>0</v>
      </c>
      <c r="S214" s="316">
        <v>0</v>
      </c>
      <c r="T214" s="317" t="e">
        <v>#DIV/0!</v>
      </c>
      <c r="U214" s="316">
        <v>0</v>
      </c>
      <c r="V214" s="316">
        <v>0</v>
      </c>
      <c r="W214" s="316">
        <v>0</v>
      </c>
      <c r="X214" s="316">
        <v>0</v>
      </c>
      <c r="Y214" s="316">
        <v>0</v>
      </c>
      <c r="Z214" s="316">
        <v>0</v>
      </c>
    </row>
    <row r="215" spans="1:26" x14ac:dyDescent="0.3">
      <c r="A215" s="322" t="s">
        <v>630</v>
      </c>
      <c r="B215" s="204">
        <v>0</v>
      </c>
      <c r="C215" s="204">
        <v>0</v>
      </c>
      <c r="D215" s="204">
        <v>0</v>
      </c>
      <c r="E215" s="204">
        <v>0</v>
      </c>
      <c r="F215" s="204">
        <v>0</v>
      </c>
      <c r="G215" s="204">
        <v>0</v>
      </c>
      <c r="H215" s="204">
        <v>0</v>
      </c>
      <c r="I215" s="204">
        <v>0</v>
      </c>
      <c r="J215" s="204">
        <v>0</v>
      </c>
      <c r="K215" s="204">
        <v>0</v>
      </c>
      <c r="L215" s="204">
        <v>0</v>
      </c>
      <c r="M215" s="204">
        <v>0</v>
      </c>
      <c r="N215" s="204">
        <v>0</v>
      </c>
      <c r="O215" s="204">
        <v>0</v>
      </c>
      <c r="P215" s="204">
        <v>0</v>
      </c>
      <c r="Q215" s="204">
        <v>0</v>
      </c>
      <c r="R215" s="204">
        <v>0</v>
      </c>
      <c r="S215" s="239">
        <v>0</v>
      </c>
      <c r="T215" s="319" t="e">
        <v>#DIV/0!</v>
      </c>
      <c r="U215" s="239">
        <v>0</v>
      </c>
      <c r="V215" s="239">
        <v>0</v>
      </c>
      <c r="W215" s="239">
        <v>0</v>
      </c>
      <c r="X215" s="239">
        <v>0</v>
      </c>
      <c r="Y215" s="239">
        <v>0</v>
      </c>
      <c r="Z215" s="239">
        <v>0</v>
      </c>
    </row>
    <row r="216" spans="1:26" x14ac:dyDescent="0.3">
      <c r="A216" s="322" t="s">
        <v>631</v>
      </c>
      <c r="B216" s="204">
        <v>0</v>
      </c>
      <c r="C216" s="204">
        <v>0</v>
      </c>
      <c r="D216" s="204">
        <v>0</v>
      </c>
      <c r="E216" s="204">
        <v>0</v>
      </c>
      <c r="F216" s="204">
        <v>0</v>
      </c>
      <c r="G216" s="204">
        <v>0</v>
      </c>
      <c r="H216" s="204">
        <v>0</v>
      </c>
      <c r="I216" s="204">
        <v>0</v>
      </c>
      <c r="J216" s="204">
        <v>0</v>
      </c>
      <c r="K216" s="204">
        <v>0</v>
      </c>
      <c r="L216" s="204">
        <v>0</v>
      </c>
      <c r="M216" s="204">
        <v>0</v>
      </c>
      <c r="N216" s="204">
        <v>0</v>
      </c>
      <c r="O216" s="204">
        <v>0</v>
      </c>
      <c r="P216" s="204">
        <v>0</v>
      </c>
      <c r="Q216" s="204">
        <v>0</v>
      </c>
      <c r="R216" s="204">
        <v>0</v>
      </c>
      <c r="S216" s="239">
        <v>0</v>
      </c>
      <c r="T216" s="319" t="e">
        <v>#DIV/0!</v>
      </c>
      <c r="U216" s="239">
        <v>0</v>
      </c>
      <c r="V216" s="239">
        <v>0</v>
      </c>
      <c r="W216" s="239">
        <v>0</v>
      </c>
      <c r="X216" s="239">
        <v>0</v>
      </c>
      <c r="Y216" s="239">
        <v>0</v>
      </c>
      <c r="Z216" s="239">
        <v>0</v>
      </c>
    </row>
    <row r="217" spans="1:26" x14ac:dyDescent="0.3">
      <c r="A217" s="322" t="s">
        <v>632</v>
      </c>
      <c r="B217" s="204">
        <v>0</v>
      </c>
      <c r="C217" s="204">
        <v>0</v>
      </c>
      <c r="D217" s="204">
        <v>0</v>
      </c>
      <c r="E217" s="204">
        <v>0</v>
      </c>
      <c r="F217" s="204">
        <v>0</v>
      </c>
      <c r="G217" s="204">
        <v>0</v>
      </c>
      <c r="H217" s="204">
        <v>0</v>
      </c>
      <c r="I217" s="204">
        <v>0</v>
      </c>
      <c r="J217" s="204">
        <v>0</v>
      </c>
      <c r="K217" s="204">
        <v>0</v>
      </c>
      <c r="L217" s="204">
        <v>0</v>
      </c>
      <c r="M217" s="204">
        <v>0</v>
      </c>
      <c r="N217" s="204">
        <v>0</v>
      </c>
      <c r="O217" s="204">
        <v>0</v>
      </c>
      <c r="P217" s="204">
        <v>0</v>
      </c>
      <c r="Q217" s="204">
        <v>0</v>
      </c>
      <c r="R217" s="204">
        <v>0</v>
      </c>
      <c r="S217" s="239">
        <v>0</v>
      </c>
      <c r="T217" s="319" t="e">
        <v>#DIV/0!</v>
      </c>
      <c r="U217" s="239">
        <v>0</v>
      </c>
      <c r="V217" s="239">
        <v>0</v>
      </c>
      <c r="W217" s="239">
        <v>0</v>
      </c>
      <c r="X217" s="239">
        <v>0</v>
      </c>
      <c r="Y217" s="239">
        <v>0</v>
      </c>
      <c r="Z217" s="239">
        <v>0</v>
      </c>
    </row>
    <row r="218" spans="1:26" x14ac:dyDescent="0.3">
      <c r="A218" s="314" t="s">
        <v>633</v>
      </c>
      <c r="B218" s="315">
        <v>0</v>
      </c>
      <c r="C218" s="315">
        <v>0</v>
      </c>
      <c r="D218" s="315">
        <v>0</v>
      </c>
      <c r="E218" s="315">
        <v>0</v>
      </c>
      <c r="F218" s="315">
        <v>0</v>
      </c>
      <c r="G218" s="315">
        <v>0</v>
      </c>
      <c r="H218" s="315">
        <v>0</v>
      </c>
      <c r="I218" s="315">
        <v>0</v>
      </c>
      <c r="J218" s="315">
        <v>0</v>
      </c>
      <c r="K218" s="315">
        <v>0</v>
      </c>
      <c r="L218" s="315">
        <v>0</v>
      </c>
      <c r="M218" s="315">
        <v>0</v>
      </c>
      <c r="N218" s="315">
        <v>0</v>
      </c>
      <c r="O218" s="315">
        <v>0</v>
      </c>
      <c r="P218" s="315">
        <v>0</v>
      </c>
      <c r="Q218" s="315">
        <v>0</v>
      </c>
      <c r="R218" s="315">
        <v>0</v>
      </c>
      <c r="S218" s="316">
        <v>0</v>
      </c>
      <c r="T218" s="317" t="e">
        <v>#DIV/0!</v>
      </c>
      <c r="U218" s="316">
        <v>0</v>
      </c>
      <c r="V218" s="316">
        <v>0</v>
      </c>
      <c r="W218" s="316">
        <v>0</v>
      </c>
      <c r="X218" s="316">
        <v>0</v>
      </c>
      <c r="Y218" s="316">
        <v>0</v>
      </c>
      <c r="Z218" s="316">
        <v>0</v>
      </c>
    </row>
    <row r="219" spans="1:26" x14ac:dyDescent="0.3">
      <c r="A219" s="322" t="s">
        <v>634</v>
      </c>
      <c r="B219" s="204">
        <v>0</v>
      </c>
      <c r="C219" s="204">
        <v>0</v>
      </c>
      <c r="D219" s="204">
        <v>0</v>
      </c>
      <c r="E219" s="204">
        <v>0</v>
      </c>
      <c r="F219" s="204">
        <v>0</v>
      </c>
      <c r="G219" s="204">
        <v>0</v>
      </c>
      <c r="H219" s="204">
        <v>0</v>
      </c>
      <c r="I219" s="204">
        <v>0</v>
      </c>
      <c r="J219" s="204">
        <v>0</v>
      </c>
      <c r="K219" s="204">
        <v>0</v>
      </c>
      <c r="L219" s="204">
        <v>0</v>
      </c>
      <c r="M219" s="204">
        <v>0</v>
      </c>
      <c r="N219" s="204">
        <v>0</v>
      </c>
      <c r="O219" s="204">
        <v>0</v>
      </c>
      <c r="P219" s="204">
        <v>0</v>
      </c>
      <c r="Q219" s="204">
        <v>0</v>
      </c>
      <c r="R219" s="204">
        <v>0</v>
      </c>
      <c r="S219" s="239">
        <v>0</v>
      </c>
      <c r="T219" s="319" t="e">
        <v>#DIV/0!</v>
      </c>
      <c r="U219" s="239">
        <v>0</v>
      </c>
      <c r="V219" s="239">
        <v>0</v>
      </c>
      <c r="W219" s="239">
        <v>0</v>
      </c>
      <c r="X219" s="239">
        <v>0</v>
      </c>
      <c r="Y219" s="239">
        <v>0</v>
      </c>
      <c r="Z219" s="239">
        <v>0</v>
      </c>
    </row>
    <row r="220" spans="1:26" x14ac:dyDescent="0.3">
      <c r="A220" s="322" t="s">
        <v>635</v>
      </c>
      <c r="B220" s="204">
        <v>0</v>
      </c>
      <c r="C220" s="204">
        <v>0</v>
      </c>
      <c r="D220" s="204">
        <v>0</v>
      </c>
      <c r="E220" s="204">
        <v>0</v>
      </c>
      <c r="F220" s="204">
        <v>0</v>
      </c>
      <c r="G220" s="204">
        <v>0</v>
      </c>
      <c r="H220" s="204">
        <v>0</v>
      </c>
      <c r="I220" s="204">
        <v>0</v>
      </c>
      <c r="J220" s="204">
        <v>0</v>
      </c>
      <c r="K220" s="204">
        <v>0</v>
      </c>
      <c r="L220" s="204">
        <v>0</v>
      </c>
      <c r="M220" s="204">
        <v>0</v>
      </c>
      <c r="N220" s="204">
        <v>0</v>
      </c>
      <c r="O220" s="204">
        <v>0</v>
      </c>
      <c r="P220" s="204">
        <v>0</v>
      </c>
      <c r="Q220" s="204">
        <v>0</v>
      </c>
      <c r="R220" s="204">
        <v>0</v>
      </c>
      <c r="S220" s="239">
        <v>0</v>
      </c>
      <c r="T220" s="319" t="e">
        <v>#DIV/0!</v>
      </c>
      <c r="U220" s="239">
        <v>0</v>
      </c>
      <c r="V220" s="239">
        <v>0</v>
      </c>
      <c r="W220" s="239">
        <v>0</v>
      </c>
      <c r="X220" s="239">
        <v>0</v>
      </c>
      <c r="Y220" s="239">
        <v>0</v>
      </c>
      <c r="Z220" s="239">
        <v>0</v>
      </c>
    </row>
    <row r="221" spans="1:26" x14ac:dyDescent="0.3">
      <c r="A221" s="322" t="s">
        <v>636</v>
      </c>
      <c r="B221" s="204">
        <v>0</v>
      </c>
      <c r="C221" s="204">
        <v>0</v>
      </c>
      <c r="D221" s="204">
        <v>0</v>
      </c>
      <c r="E221" s="204">
        <v>0</v>
      </c>
      <c r="F221" s="204">
        <v>0</v>
      </c>
      <c r="G221" s="204">
        <v>0</v>
      </c>
      <c r="H221" s="204">
        <v>0</v>
      </c>
      <c r="I221" s="204">
        <v>0</v>
      </c>
      <c r="J221" s="204">
        <v>0</v>
      </c>
      <c r="K221" s="204">
        <v>0</v>
      </c>
      <c r="L221" s="204">
        <v>0</v>
      </c>
      <c r="M221" s="204">
        <v>0</v>
      </c>
      <c r="N221" s="204">
        <v>0</v>
      </c>
      <c r="O221" s="204">
        <v>0</v>
      </c>
      <c r="P221" s="204">
        <v>0</v>
      </c>
      <c r="Q221" s="204">
        <v>0</v>
      </c>
      <c r="R221" s="204">
        <v>0</v>
      </c>
      <c r="S221" s="239">
        <v>0</v>
      </c>
      <c r="T221" s="319" t="e">
        <v>#DIV/0!</v>
      </c>
      <c r="U221" s="239">
        <v>0</v>
      </c>
      <c r="V221" s="239">
        <v>0</v>
      </c>
      <c r="W221" s="239">
        <v>0</v>
      </c>
      <c r="X221" s="239">
        <v>0</v>
      </c>
      <c r="Y221" s="239">
        <v>0</v>
      </c>
      <c r="Z221" s="239">
        <v>0</v>
      </c>
    </row>
    <row r="222" spans="1:26" x14ac:dyDescent="0.3">
      <c r="A222" s="314" t="s">
        <v>637</v>
      </c>
      <c r="B222" s="315">
        <v>0</v>
      </c>
      <c r="C222" s="315">
        <v>0</v>
      </c>
      <c r="D222" s="315">
        <v>0</v>
      </c>
      <c r="E222" s="315">
        <v>0</v>
      </c>
      <c r="F222" s="315">
        <v>0</v>
      </c>
      <c r="G222" s="315">
        <v>0</v>
      </c>
      <c r="H222" s="315">
        <v>0</v>
      </c>
      <c r="I222" s="315">
        <v>0</v>
      </c>
      <c r="J222" s="315">
        <v>0</v>
      </c>
      <c r="K222" s="315">
        <v>0</v>
      </c>
      <c r="L222" s="315">
        <v>0</v>
      </c>
      <c r="M222" s="315">
        <v>0</v>
      </c>
      <c r="N222" s="315">
        <v>0</v>
      </c>
      <c r="O222" s="315">
        <v>0</v>
      </c>
      <c r="P222" s="315">
        <v>0</v>
      </c>
      <c r="Q222" s="315">
        <v>0</v>
      </c>
      <c r="R222" s="315">
        <v>0</v>
      </c>
      <c r="S222" s="316">
        <v>0</v>
      </c>
      <c r="T222" s="317" t="e">
        <v>#DIV/0!</v>
      </c>
      <c r="U222" s="316">
        <v>0</v>
      </c>
      <c r="V222" s="316">
        <v>0</v>
      </c>
      <c r="W222" s="316">
        <v>0</v>
      </c>
      <c r="X222" s="316">
        <v>0</v>
      </c>
      <c r="Y222" s="316">
        <v>0</v>
      </c>
      <c r="Z222" s="316">
        <v>0</v>
      </c>
    </row>
    <row r="223" spans="1:26" x14ac:dyDescent="0.3">
      <c r="A223" s="322" t="s">
        <v>638</v>
      </c>
      <c r="B223" s="204">
        <v>0</v>
      </c>
      <c r="C223" s="204">
        <v>0</v>
      </c>
      <c r="D223" s="204">
        <v>0</v>
      </c>
      <c r="E223" s="204">
        <v>0</v>
      </c>
      <c r="F223" s="204">
        <v>0</v>
      </c>
      <c r="G223" s="204">
        <v>0</v>
      </c>
      <c r="H223" s="204">
        <v>0</v>
      </c>
      <c r="I223" s="204">
        <v>0</v>
      </c>
      <c r="J223" s="204">
        <v>0</v>
      </c>
      <c r="K223" s="204">
        <v>0</v>
      </c>
      <c r="L223" s="204">
        <v>0</v>
      </c>
      <c r="M223" s="204">
        <v>0</v>
      </c>
      <c r="N223" s="204">
        <v>0</v>
      </c>
      <c r="O223" s="204">
        <v>0</v>
      </c>
      <c r="P223" s="204">
        <v>0</v>
      </c>
      <c r="Q223" s="204">
        <v>0</v>
      </c>
      <c r="R223" s="204">
        <v>0</v>
      </c>
      <c r="S223" s="239">
        <v>0</v>
      </c>
      <c r="T223" s="319" t="e">
        <v>#DIV/0!</v>
      </c>
      <c r="U223" s="239">
        <v>0</v>
      </c>
      <c r="V223" s="239">
        <v>0</v>
      </c>
      <c r="W223" s="239">
        <v>0</v>
      </c>
      <c r="X223" s="239">
        <v>0</v>
      </c>
      <c r="Y223" s="239">
        <v>0</v>
      </c>
      <c r="Z223" s="239">
        <v>0</v>
      </c>
    </row>
    <row r="224" spans="1:26" x14ac:dyDescent="0.3">
      <c r="A224" s="322" t="s">
        <v>639</v>
      </c>
      <c r="B224" s="204">
        <v>0</v>
      </c>
      <c r="C224" s="204">
        <v>0</v>
      </c>
      <c r="D224" s="204">
        <v>0</v>
      </c>
      <c r="E224" s="204">
        <v>0</v>
      </c>
      <c r="F224" s="204">
        <v>0</v>
      </c>
      <c r="G224" s="204">
        <v>0</v>
      </c>
      <c r="H224" s="204">
        <v>0</v>
      </c>
      <c r="I224" s="204">
        <v>0</v>
      </c>
      <c r="J224" s="204">
        <v>0</v>
      </c>
      <c r="K224" s="204">
        <v>0</v>
      </c>
      <c r="L224" s="204">
        <v>0</v>
      </c>
      <c r="M224" s="204">
        <v>0</v>
      </c>
      <c r="N224" s="204">
        <v>0</v>
      </c>
      <c r="O224" s="204">
        <v>0</v>
      </c>
      <c r="P224" s="204">
        <v>0</v>
      </c>
      <c r="Q224" s="204">
        <v>0</v>
      </c>
      <c r="R224" s="204">
        <v>0</v>
      </c>
      <c r="S224" s="239">
        <v>0</v>
      </c>
      <c r="T224" s="319" t="e">
        <v>#DIV/0!</v>
      </c>
      <c r="U224" s="239">
        <v>0</v>
      </c>
      <c r="V224" s="239">
        <v>0</v>
      </c>
      <c r="W224" s="239">
        <v>0</v>
      </c>
      <c r="X224" s="239">
        <v>0</v>
      </c>
      <c r="Y224" s="239">
        <v>0</v>
      </c>
      <c r="Z224" s="239">
        <v>0</v>
      </c>
    </row>
    <row r="225" spans="1:26" x14ac:dyDescent="0.3">
      <c r="A225" s="322" t="s">
        <v>640</v>
      </c>
      <c r="B225" s="204">
        <v>0</v>
      </c>
      <c r="C225" s="204">
        <v>0</v>
      </c>
      <c r="D225" s="204">
        <v>0</v>
      </c>
      <c r="E225" s="204">
        <v>0</v>
      </c>
      <c r="F225" s="204">
        <v>0</v>
      </c>
      <c r="G225" s="204">
        <v>0</v>
      </c>
      <c r="H225" s="204">
        <v>0</v>
      </c>
      <c r="I225" s="204">
        <v>0</v>
      </c>
      <c r="J225" s="204">
        <v>0</v>
      </c>
      <c r="K225" s="204">
        <v>0</v>
      </c>
      <c r="L225" s="204">
        <v>0</v>
      </c>
      <c r="M225" s="204">
        <v>0</v>
      </c>
      <c r="N225" s="204">
        <v>0</v>
      </c>
      <c r="O225" s="204">
        <v>0</v>
      </c>
      <c r="P225" s="204">
        <v>0</v>
      </c>
      <c r="Q225" s="204">
        <v>0</v>
      </c>
      <c r="R225" s="204">
        <v>0</v>
      </c>
      <c r="S225" s="239">
        <v>0</v>
      </c>
      <c r="T225" s="319" t="e">
        <v>#DIV/0!</v>
      </c>
      <c r="U225" s="239">
        <v>0</v>
      </c>
      <c r="V225" s="239">
        <v>0</v>
      </c>
      <c r="W225" s="239">
        <v>0</v>
      </c>
      <c r="X225" s="239">
        <v>0</v>
      </c>
      <c r="Y225" s="239">
        <v>0</v>
      </c>
      <c r="Z225" s="239">
        <v>0</v>
      </c>
    </row>
    <row r="226" spans="1:26" x14ac:dyDescent="0.3">
      <c r="A226" s="322" t="s">
        <v>641</v>
      </c>
      <c r="B226" s="204">
        <v>0</v>
      </c>
      <c r="C226" s="204">
        <v>0</v>
      </c>
      <c r="D226" s="204">
        <v>0</v>
      </c>
      <c r="E226" s="204">
        <v>0</v>
      </c>
      <c r="F226" s="204">
        <v>0</v>
      </c>
      <c r="G226" s="204">
        <v>0</v>
      </c>
      <c r="H226" s="204">
        <v>0</v>
      </c>
      <c r="I226" s="204">
        <v>0</v>
      </c>
      <c r="J226" s="204">
        <v>0</v>
      </c>
      <c r="K226" s="204">
        <v>0</v>
      </c>
      <c r="L226" s="204">
        <v>0</v>
      </c>
      <c r="M226" s="204">
        <v>0</v>
      </c>
      <c r="N226" s="204">
        <v>0</v>
      </c>
      <c r="O226" s="204">
        <v>0</v>
      </c>
      <c r="P226" s="204">
        <v>0</v>
      </c>
      <c r="Q226" s="204">
        <v>0</v>
      </c>
      <c r="R226" s="204">
        <v>0</v>
      </c>
      <c r="S226" s="239">
        <v>0</v>
      </c>
      <c r="T226" s="319" t="e">
        <v>#DIV/0!</v>
      </c>
      <c r="U226" s="239">
        <v>0</v>
      </c>
      <c r="V226" s="239">
        <v>0</v>
      </c>
      <c r="W226" s="239">
        <v>0</v>
      </c>
      <c r="X226" s="239">
        <v>0</v>
      </c>
      <c r="Y226" s="239">
        <v>0</v>
      </c>
      <c r="Z226" s="239">
        <v>0</v>
      </c>
    </row>
    <row r="227" spans="1:26" x14ac:dyDescent="0.3">
      <c r="A227" s="322" t="s">
        <v>642</v>
      </c>
      <c r="B227" s="204">
        <v>0</v>
      </c>
      <c r="C227" s="204">
        <v>0</v>
      </c>
      <c r="D227" s="204">
        <v>0</v>
      </c>
      <c r="E227" s="204">
        <v>0</v>
      </c>
      <c r="F227" s="204">
        <v>0</v>
      </c>
      <c r="G227" s="204">
        <v>0</v>
      </c>
      <c r="H227" s="204">
        <v>0</v>
      </c>
      <c r="I227" s="204">
        <v>0</v>
      </c>
      <c r="J227" s="204">
        <v>0</v>
      </c>
      <c r="K227" s="204">
        <v>0</v>
      </c>
      <c r="L227" s="204">
        <v>0</v>
      </c>
      <c r="M227" s="204">
        <v>0</v>
      </c>
      <c r="N227" s="204">
        <v>0</v>
      </c>
      <c r="O227" s="204">
        <v>0</v>
      </c>
      <c r="P227" s="204">
        <v>0</v>
      </c>
      <c r="Q227" s="204">
        <v>0</v>
      </c>
      <c r="R227" s="204">
        <v>0</v>
      </c>
      <c r="S227" s="239">
        <v>0</v>
      </c>
      <c r="T227" s="319" t="e">
        <v>#DIV/0!</v>
      </c>
      <c r="U227" s="239">
        <v>0</v>
      </c>
      <c r="V227" s="239">
        <v>0</v>
      </c>
      <c r="W227" s="239">
        <v>0</v>
      </c>
      <c r="X227" s="239">
        <v>0</v>
      </c>
      <c r="Y227" s="239">
        <v>0</v>
      </c>
      <c r="Z227" s="239">
        <v>0</v>
      </c>
    </row>
    <row r="228" spans="1:26" x14ac:dyDescent="0.3">
      <c r="A228" s="322" t="s">
        <v>643</v>
      </c>
      <c r="B228" s="204">
        <v>0</v>
      </c>
      <c r="C228" s="204">
        <v>0</v>
      </c>
      <c r="D228" s="204">
        <v>0</v>
      </c>
      <c r="E228" s="204">
        <v>0</v>
      </c>
      <c r="F228" s="204">
        <v>0</v>
      </c>
      <c r="G228" s="204">
        <v>0</v>
      </c>
      <c r="H228" s="204">
        <v>0</v>
      </c>
      <c r="I228" s="204">
        <v>0</v>
      </c>
      <c r="J228" s="204">
        <v>0</v>
      </c>
      <c r="K228" s="204">
        <v>0</v>
      </c>
      <c r="L228" s="204">
        <v>0</v>
      </c>
      <c r="M228" s="204">
        <v>0</v>
      </c>
      <c r="N228" s="204">
        <v>0</v>
      </c>
      <c r="O228" s="204">
        <v>0</v>
      </c>
      <c r="P228" s="204">
        <v>0</v>
      </c>
      <c r="Q228" s="204">
        <v>0</v>
      </c>
      <c r="R228" s="204">
        <v>0</v>
      </c>
      <c r="S228" s="239">
        <v>0</v>
      </c>
      <c r="T228" s="319" t="e">
        <v>#DIV/0!</v>
      </c>
      <c r="U228" s="239">
        <v>0</v>
      </c>
      <c r="V228" s="239">
        <v>0</v>
      </c>
      <c r="W228" s="239">
        <v>0</v>
      </c>
      <c r="X228" s="239">
        <v>0</v>
      </c>
      <c r="Y228" s="239">
        <v>0</v>
      </c>
      <c r="Z228" s="239">
        <v>0</v>
      </c>
    </row>
    <row r="229" spans="1:26" x14ac:dyDescent="0.3">
      <c r="A229" s="322" t="s">
        <v>644</v>
      </c>
      <c r="B229" s="204">
        <v>0</v>
      </c>
      <c r="C229" s="204">
        <v>0</v>
      </c>
      <c r="D229" s="204">
        <v>0</v>
      </c>
      <c r="E229" s="204">
        <v>0</v>
      </c>
      <c r="F229" s="204">
        <v>0</v>
      </c>
      <c r="G229" s="204">
        <v>0</v>
      </c>
      <c r="H229" s="204">
        <v>0</v>
      </c>
      <c r="I229" s="204">
        <v>0</v>
      </c>
      <c r="J229" s="204">
        <v>0</v>
      </c>
      <c r="K229" s="204">
        <v>0</v>
      </c>
      <c r="L229" s="204">
        <v>0</v>
      </c>
      <c r="M229" s="204">
        <v>0</v>
      </c>
      <c r="N229" s="204">
        <v>0</v>
      </c>
      <c r="O229" s="204">
        <v>0</v>
      </c>
      <c r="P229" s="204">
        <v>0</v>
      </c>
      <c r="Q229" s="204">
        <v>0</v>
      </c>
      <c r="R229" s="204">
        <v>0</v>
      </c>
      <c r="S229" s="239">
        <v>0</v>
      </c>
      <c r="T229" s="319" t="e">
        <v>#DIV/0!</v>
      </c>
      <c r="U229" s="239">
        <v>0</v>
      </c>
      <c r="V229" s="239">
        <v>0</v>
      </c>
      <c r="W229" s="239">
        <v>0</v>
      </c>
      <c r="X229" s="239">
        <v>0</v>
      </c>
      <c r="Y229" s="239">
        <v>0</v>
      </c>
      <c r="Z229" s="239">
        <v>0</v>
      </c>
    </row>
    <row r="230" spans="1:26" s="321" customFormat="1" x14ac:dyDescent="0.3">
      <c r="A230" s="314" t="s">
        <v>645</v>
      </c>
      <c r="B230" s="320">
        <v>0</v>
      </c>
      <c r="C230" s="320">
        <v>0</v>
      </c>
      <c r="D230" s="320">
        <v>0</v>
      </c>
      <c r="E230" s="320">
        <v>0</v>
      </c>
      <c r="F230" s="320">
        <v>0</v>
      </c>
      <c r="G230" s="320">
        <v>0</v>
      </c>
      <c r="H230" s="320">
        <v>0</v>
      </c>
      <c r="I230" s="320">
        <v>0</v>
      </c>
      <c r="J230" s="320">
        <v>0</v>
      </c>
      <c r="K230" s="320">
        <v>0</v>
      </c>
      <c r="L230" s="320">
        <v>0</v>
      </c>
      <c r="M230" s="320">
        <v>0</v>
      </c>
      <c r="N230" s="320">
        <v>0</v>
      </c>
      <c r="O230" s="320">
        <v>0</v>
      </c>
      <c r="P230" s="320">
        <v>0</v>
      </c>
      <c r="Q230" s="320">
        <v>0</v>
      </c>
      <c r="R230" s="320">
        <v>0</v>
      </c>
      <c r="S230" s="316">
        <v>0</v>
      </c>
      <c r="T230" s="317" t="e">
        <v>#DIV/0!</v>
      </c>
      <c r="U230" s="316">
        <v>0</v>
      </c>
      <c r="V230" s="316">
        <v>0</v>
      </c>
      <c r="W230" s="316">
        <v>0</v>
      </c>
      <c r="X230" s="316">
        <v>0</v>
      </c>
      <c r="Y230" s="316">
        <v>0</v>
      </c>
      <c r="Z230" s="316">
        <v>0</v>
      </c>
    </row>
    <row r="231" spans="1:26" s="321" customFormat="1" x14ac:dyDescent="0.3">
      <c r="A231" s="314" t="s">
        <v>646</v>
      </c>
      <c r="B231" s="320">
        <v>0</v>
      </c>
      <c r="C231" s="320">
        <v>0</v>
      </c>
      <c r="D231" s="320">
        <v>0</v>
      </c>
      <c r="E231" s="320">
        <v>0</v>
      </c>
      <c r="F231" s="320">
        <v>0</v>
      </c>
      <c r="G231" s="320">
        <v>0</v>
      </c>
      <c r="H231" s="320">
        <v>0</v>
      </c>
      <c r="I231" s="320">
        <v>0</v>
      </c>
      <c r="J231" s="320">
        <v>0</v>
      </c>
      <c r="K231" s="320">
        <v>0</v>
      </c>
      <c r="L231" s="320">
        <v>0</v>
      </c>
      <c r="M231" s="320">
        <v>0</v>
      </c>
      <c r="N231" s="320">
        <v>0</v>
      </c>
      <c r="O231" s="320">
        <v>0</v>
      </c>
      <c r="P231" s="320">
        <v>0</v>
      </c>
      <c r="Q231" s="320">
        <v>0</v>
      </c>
      <c r="R231" s="320">
        <v>0</v>
      </c>
      <c r="S231" s="316">
        <v>0</v>
      </c>
      <c r="T231" s="317" t="e">
        <v>#DIV/0!</v>
      </c>
      <c r="U231" s="316">
        <v>0</v>
      </c>
      <c r="V231" s="316">
        <v>0</v>
      </c>
      <c r="W231" s="316">
        <v>0</v>
      </c>
      <c r="X231" s="316">
        <v>0</v>
      </c>
      <c r="Y231" s="316">
        <v>0</v>
      </c>
      <c r="Z231" s="316">
        <v>0</v>
      </c>
    </row>
    <row r="232" spans="1:26" s="321" customFormat="1" x14ac:dyDescent="0.3">
      <c r="A232" s="314" t="s">
        <v>647</v>
      </c>
      <c r="B232" s="320">
        <v>0</v>
      </c>
      <c r="C232" s="320">
        <v>0</v>
      </c>
      <c r="D232" s="320">
        <v>0</v>
      </c>
      <c r="E232" s="320">
        <v>0</v>
      </c>
      <c r="F232" s="320">
        <v>0</v>
      </c>
      <c r="G232" s="320">
        <v>0</v>
      </c>
      <c r="H232" s="320">
        <v>0</v>
      </c>
      <c r="I232" s="320">
        <v>0</v>
      </c>
      <c r="J232" s="320">
        <v>0</v>
      </c>
      <c r="K232" s="320">
        <v>0</v>
      </c>
      <c r="L232" s="320">
        <v>0</v>
      </c>
      <c r="M232" s="320">
        <v>0</v>
      </c>
      <c r="N232" s="320">
        <v>0</v>
      </c>
      <c r="O232" s="320">
        <v>0</v>
      </c>
      <c r="P232" s="320">
        <v>0</v>
      </c>
      <c r="Q232" s="320">
        <v>0</v>
      </c>
      <c r="R232" s="320">
        <v>0</v>
      </c>
      <c r="S232" s="316">
        <v>0</v>
      </c>
      <c r="T232" s="317" t="e">
        <v>#DIV/0!</v>
      </c>
      <c r="U232" s="316">
        <v>0</v>
      </c>
      <c r="V232" s="316">
        <v>0</v>
      </c>
      <c r="W232" s="316">
        <v>0</v>
      </c>
      <c r="X232" s="316">
        <v>0</v>
      </c>
      <c r="Y232" s="316">
        <v>0</v>
      </c>
      <c r="Z232" s="316">
        <v>0</v>
      </c>
    </row>
    <row r="233" spans="1:26" s="321" customFormat="1" x14ac:dyDescent="0.3">
      <c r="A233" s="314" t="s">
        <v>648</v>
      </c>
      <c r="B233" s="320">
        <v>0</v>
      </c>
      <c r="C233" s="320">
        <v>0</v>
      </c>
      <c r="D233" s="320">
        <v>0</v>
      </c>
      <c r="E233" s="320">
        <v>0</v>
      </c>
      <c r="F233" s="320">
        <v>0</v>
      </c>
      <c r="G233" s="320">
        <v>0</v>
      </c>
      <c r="H233" s="320">
        <v>0</v>
      </c>
      <c r="I233" s="320">
        <v>0</v>
      </c>
      <c r="J233" s="320">
        <v>0</v>
      </c>
      <c r="K233" s="320">
        <v>0</v>
      </c>
      <c r="L233" s="320">
        <v>0</v>
      </c>
      <c r="M233" s="320">
        <v>0</v>
      </c>
      <c r="N233" s="320">
        <v>0</v>
      </c>
      <c r="O233" s="320">
        <v>0</v>
      </c>
      <c r="P233" s="320">
        <v>0</v>
      </c>
      <c r="Q233" s="320">
        <v>0</v>
      </c>
      <c r="R233" s="320">
        <v>0</v>
      </c>
      <c r="S233" s="316">
        <v>0</v>
      </c>
      <c r="T233" s="317" t="e">
        <v>#DIV/0!</v>
      </c>
      <c r="U233" s="316">
        <v>0</v>
      </c>
      <c r="V233" s="316">
        <v>0</v>
      </c>
      <c r="W233" s="316">
        <v>0</v>
      </c>
      <c r="X233" s="316">
        <v>0</v>
      </c>
      <c r="Y233" s="316">
        <v>0</v>
      </c>
      <c r="Z233" s="316">
        <v>0</v>
      </c>
    </row>
    <row r="234" spans="1:26" x14ac:dyDescent="0.3">
      <c r="A234" s="314" t="s">
        <v>649</v>
      </c>
      <c r="B234" s="315">
        <v>0</v>
      </c>
      <c r="C234" s="315">
        <v>0</v>
      </c>
      <c r="D234" s="315">
        <v>0</v>
      </c>
      <c r="E234" s="315">
        <v>0</v>
      </c>
      <c r="F234" s="315">
        <v>0</v>
      </c>
      <c r="G234" s="315">
        <v>0</v>
      </c>
      <c r="H234" s="315">
        <v>0</v>
      </c>
      <c r="I234" s="315">
        <v>0</v>
      </c>
      <c r="J234" s="315">
        <v>0</v>
      </c>
      <c r="K234" s="315">
        <v>0</v>
      </c>
      <c r="L234" s="315">
        <v>0</v>
      </c>
      <c r="M234" s="315">
        <v>0</v>
      </c>
      <c r="N234" s="315">
        <v>0</v>
      </c>
      <c r="O234" s="315">
        <v>0</v>
      </c>
      <c r="P234" s="315">
        <v>0</v>
      </c>
      <c r="Q234" s="315">
        <v>0</v>
      </c>
      <c r="R234" s="315">
        <v>0</v>
      </c>
      <c r="S234" s="316">
        <v>0</v>
      </c>
      <c r="T234" s="317" t="e">
        <v>#DIV/0!</v>
      </c>
      <c r="U234" s="316">
        <v>0</v>
      </c>
      <c r="V234" s="316">
        <v>0</v>
      </c>
      <c r="W234" s="316">
        <v>0</v>
      </c>
      <c r="X234" s="316">
        <v>0</v>
      </c>
      <c r="Y234" s="316">
        <v>0</v>
      </c>
      <c r="Z234" s="316">
        <v>0</v>
      </c>
    </row>
    <row r="235" spans="1:26" x14ac:dyDescent="0.3">
      <c r="A235" s="322" t="s">
        <v>650</v>
      </c>
      <c r="B235" s="323">
        <v>0</v>
      </c>
      <c r="C235" s="323">
        <v>0</v>
      </c>
      <c r="D235" s="323">
        <v>0</v>
      </c>
      <c r="E235" s="323">
        <v>0</v>
      </c>
      <c r="F235" s="323">
        <v>0</v>
      </c>
      <c r="G235" s="323">
        <v>0</v>
      </c>
      <c r="H235" s="323">
        <v>0</v>
      </c>
      <c r="I235" s="323">
        <v>0</v>
      </c>
      <c r="J235" s="323">
        <v>0</v>
      </c>
      <c r="K235" s="323">
        <v>0</v>
      </c>
      <c r="L235" s="323">
        <v>0</v>
      </c>
      <c r="M235" s="323">
        <v>0</v>
      </c>
      <c r="N235" s="323">
        <v>0</v>
      </c>
      <c r="O235" s="323">
        <v>0</v>
      </c>
      <c r="P235" s="323">
        <v>0</v>
      </c>
      <c r="Q235" s="323">
        <v>0</v>
      </c>
      <c r="R235" s="323">
        <v>0</v>
      </c>
      <c r="S235" s="239">
        <v>0</v>
      </c>
      <c r="T235" s="319" t="e">
        <v>#DIV/0!</v>
      </c>
      <c r="U235" s="239">
        <v>0</v>
      </c>
      <c r="V235" s="239">
        <v>0</v>
      </c>
      <c r="W235" s="239">
        <v>0</v>
      </c>
      <c r="X235" s="239">
        <v>0</v>
      </c>
      <c r="Y235" s="239">
        <v>0</v>
      </c>
      <c r="Z235" s="239">
        <v>0</v>
      </c>
    </row>
    <row r="236" spans="1:26" x14ac:dyDescent="0.3">
      <c r="A236" s="324" t="s">
        <v>651</v>
      </c>
      <c r="B236" s="323">
        <v>0</v>
      </c>
      <c r="C236" s="323">
        <v>0</v>
      </c>
      <c r="D236" s="323">
        <v>0</v>
      </c>
      <c r="E236" s="323">
        <v>0</v>
      </c>
      <c r="F236" s="323">
        <v>0</v>
      </c>
      <c r="G236" s="323">
        <v>0</v>
      </c>
      <c r="H236" s="323">
        <v>0</v>
      </c>
      <c r="I236" s="323">
        <v>0</v>
      </c>
      <c r="J236" s="323">
        <v>0</v>
      </c>
      <c r="K236" s="323">
        <v>0</v>
      </c>
      <c r="L236" s="323">
        <v>0</v>
      </c>
      <c r="M236" s="323">
        <v>0</v>
      </c>
      <c r="N236" s="323">
        <v>0</v>
      </c>
      <c r="O236" s="323">
        <v>0</v>
      </c>
      <c r="P236" s="323">
        <v>0</v>
      </c>
      <c r="Q236" s="323">
        <v>0</v>
      </c>
      <c r="R236" s="323">
        <v>0</v>
      </c>
      <c r="S236" s="239">
        <v>0</v>
      </c>
      <c r="T236" s="319" t="e">
        <v>#DIV/0!</v>
      </c>
      <c r="U236" s="239">
        <v>0</v>
      </c>
      <c r="V236" s="239">
        <v>0</v>
      </c>
      <c r="W236" s="239">
        <v>0</v>
      </c>
      <c r="X236" s="239">
        <v>0</v>
      </c>
      <c r="Y236" s="239">
        <v>0</v>
      </c>
      <c r="Z236" s="239">
        <v>0</v>
      </c>
    </row>
    <row r="237" spans="1:26" x14ac:dyDescent="0.3">
      <c r="A237" s="325" t="s">
        <v>652</v>
      </c>
      <c r="B237" s="204">
        <v>0</v>
      </c>
      <c r="C237" s="204">
        <v>0</v>
      </c>
      <c r="D237" s="204">
        <v>0</v>
      </c>
      <c r="E237" s="204">
        <v>0</v>
      </c>
      <c r="F237" s="204">
        <v>0</v>
      </c>
      <c r="G237" s="204">
        <v>0</v>
      </c>
      <c r="H237" s="204">
        <v>0</v>
      </c>
      <c r="I237" s="204">
        <v>0</v>
      </c>
      <c r="J237" s="204">
        <v>0</v>
      </c>
      <c r="K237" s="204">
        <v>0</v>
      </c>
      <c r="L237" s="204">
        <v>0</v>
      </c>
      <c r="M237" s="204">
        <v>0</v>
      </c>
      <c r="N237" s="204">
        <v>0</v>
      </c>
      <c r="O237" s="204">
        <v>0</v>
      </c>
      <c r="P237" s="204">
        <v>0</v>
      </c>
      <c r="Q237" s="204">
        <v>0</v>
      </c>
      <c r="R237" s="204">
        <v>0</v>
      </c>
      <c r="S237" s="239">
        <v>0</v>
      </c>
      <c r="T237" s="319" t="e">
        <v>#DIV/0!</v>
      </c>
      <c r="U237" s="239">
        <v>0</v>
      </c>
      <c r="V237" s="239">
        <v>0</v>
      </c>
      <c r="W237" s="239">
        <v>0</v>
      </c>
      <c r="X237" s="239">
        <v>0</v>
      </c>
      <c r="Y237" s="239">
        <v>0</v>
      </c>
      <c r="Z237" s="239">
        <v>0</v>
      </c>
    </row>
    <row r="238" spans="1:26" x14ac:dyDescent="0.3">
      <c r="A238" s="325" t="s">
        <v>653</v>
      </c>
      <c r="B238" s="204">
        <v>0</v>
      </c>
      <c r="C238" s="204">
        <v>0</v>
      </c>
      <c r="D238" s="204">
        <v>0</v>
      </c>
      <c r="E238" s="204">
        <v>0</v>
      </c>
      <c r="F238" s="204">
        <v>0</v>
      </c>
      <c r="G238" s="204">
        <v>0</v>
      </c>
      <c r="H238" s="204">
        <v>0</v>
      </c>
      <c r="I238" s="204">
        <v>0</v>
      </c>
      <c r="J238" s="204">
        <v>0</v>
      </c>
      <c r="K238" s="204">
        <v>0</v>
      </c>
      <c r="L238" s="204">
        <v>0</v>
      </c>
      <c r="M238" s="204">
        <v>0</v>
      </c>
      <c r="N238" s="204">
        <v>0</v>
      </c>
      <c r="O238" s="204">
        <v>0</v>
      </c>
      <c r="P238" s="204">
        <v>0</v>
      </c>
      <c r="Q238" s="204">
        <v>0</v>
      </c>
      <c r="R238" s="204">
        <v>0</v>
      </c>
      <c r="S238" s="239">
        <v>0</v>
      </c>
      <c r="T238" s="319" t="e">
        <v>#DIV/0!</v>
      </c>
      <c r="U238" s="239">
        <v>0</v>
      </c>
      <c r="V238" s="239">
        <v>0</v>
      </c>
      <c r="W238" s="239">
        <v>0</v>
      </c>
      <c r="X238" s="239">
        <v>0</v>
      </c>
      <c r="Y238" s="239">
        <v>0</v>
      </c>
      <c r="Z238" s="239">
        <v>0</v>
      </c>
    </row>
    <row r="239" spans="1:26" x14ac:dyDescent="0.3">
      <c r="A239" s="324" t="s">
        <v>654</v>
      </c>
      <c r="B239" s="204">
        <v>0</v>
      </c>
      <c r="C239" s="204">
        <v>0</v>
      </c>
      <c r="D239" s="204">
        <v>0</v>
      </c>
      <c r="E239" s="204">
        <v>0</v>
      </c>
      <c r="F239" s="204">
        <v>0</v>
      </c>
      <c r="G239" s="204">
        <v>0</v>
      </c>
      <c r="H239" s="204">
        <v>0</v>
      </c>
      <c r="I239" s="204">
        <v>0</v>
      </c>
      <c r="J239" s="204">
        <v>0</v>
      </c>
      <c r="K239" s="204">
        <v>0</v>
      </c>
      <c r="L239" s="204">
        <v>0</v>
      </c>
      <c r="M239" s="204">
        <v>0</v>
      </c>
      <c r="N239" s="204">
        <v>0</v>
      </c>
      <c r="O239" s="204">
        <v>0</v>
      </c>
      <c r="P239" s="204">
        <v>0</v>
      </c>
      <c r="Q239" s="204">
        <v>0</v>
      </c>
      <c r="R239" s="204">
        <v>0</v>
      </c>
      <c r="S239" s="239">
        <v>0</v>
      </c>
      <c r="T239" s="319" t="e">
        <v>#DIV/0!</v>
      </c>
      <c r="U239" s="239">
        <v>0</v>
      </c>
      <c r="V239" s="239">
        <v>0</v>
      </c>
      <c r="W239" s="239">
        <v>0</v>
      </c>
      <c r="X239" s="239">
        <v>0</v>
      </c>
      <c r="Y239" s="239">
        <v>0</v>
      </c>
      <c r="Z239" s="239">
        <v>0</v>
      </c>
    </row>
    <row r="240" spans="1:26" x14ac:dyDescent="0.3">
      <c r="A240" s="324" t="s">
        <v>655</v>
      </c>
      <c r="B240" s="204">
        <v>0</v>
      </c>
      <c r="C240" s="204">
        <v>0</v>
      </c>
      <c r="D240" s="204">
        <v>0</v>
      </c>
      <c r="E240" s="204">
        <v>0</v>
      </c>
      <c r="F240" s="204">
        <v>0</v>
      </c>
      <c r="G240" s="204">
        <v>0</v>
      </c>
      <c r="H240" s="204">
        <v>0</v>
      </c>
      <c r="I240" s="204">
        <v>0</v>
      </c>
      <c r="J240" s="204">
        <v>0</v>
      </c>
      <c r="K240" s="204">
        <v>0</v>
      </c>
      <c r="L240" s="204">
        <v>0</v>
      </c>
      <c r="M240" s="204">
        <v>0</v>
      </c>
      <c r="N240" s="204">
        <v>0</v>
      </c>
      <c r="O240" s="204">
        <v>0</v>
      </c>
      <c r="P240" s="204">
        <v>0</v>
      </c>
      <c r="Q240" s="204">
        <v>0</v>
      </c>
      <c r="R240" s="204">
        <v>0</v>
      </c>
      <c r="S240" s="239">
        <v>0</v>
      </c>
      <c r="T240" s="319" t="e">
        <v>#DIV/0!</v>
      </c>
      <c r="U240" s="239">
        <v>0</v>
      </c>
      <c r="V240" s="239">
        <v>0</v>
      </c>
      <c r="W240" s="239">
        <v>0</v>
      </c>
      <c r="X240" s="239">
        <v>0</v>
      </c>
      <c r="Y240" s="239">
        <v>0</v>
      </c>
      <c r="Z240" s="239">
        <v>0</v>
      </c>
    </row>
    <row r="241" spans="1:26" x14ac:dyDescent="0.3">
      <c r="A241" s="324" t="s">
        <v>656</v>
      </c>
      <c r="B241" s="204">
        <v>0</v>
      </c>
      <c r="C241" s="204">
        <v>0</v>
      </c>
      <c r="D241" s="204">
        <v>0</v>
      </c>
      <c r="E241" s="204">
        <v>0</v>
      </c>
      <c r="F241" s="204">
        <v>0</v>
      </c>
      <c r="G241" s="204">
        <v>0</v>
      </c>
      <c r="H241" s="204">
        <v>0</v>
      </c>
      <c r="I241" s="204">
        <v>0</v>
      </c>
      <c r="J241" s="204">
        <v>0</v>
      </c>
      <c r="K241" s="204">
        <v>0</v>
      </c>
      <c r="L241" s="204">
        <v>0</v>
      </c>
      <c r="M241" s="204">
        <v>0</v>
      </c>
      <c r="N241" s="204">
        <v>0</v>
      </c>
      <c r="O241" s="204">
        <v>0</v>
      </c>
      <c r="P241" s="204">
        <v>0</v>
      </c>
      <c r="Q241" s="204">
        <v>0</v>
      </c>
      <c r="R241" s="204">
        <v>0</v>
      </c>
      <c r="S241" s="239">
        <v>0</v>
      </c>
      <c r="T241" s="319" t="e">
        <v>#DIV/0!</v>
      </c>
      <c r="U241" s="239">
        <v>0</v>
      </c>
      <c r="V241" s="239">
        <v>0</v>
      </c>
      <c r="W241" s="239">
        <v>0</v>
      </c>
      <c r="X241" s="239">
        <v>0</v>
      </c>
      <c r="Y241" s="239">
        <v>0</v>
      </c>
      <c r="Z241" s="239">
        <v>0</v>
      </c>
    </row>
    <row r="242" spans="1:26" x14ac:dyDescent="0.3">
      <c r="A242" s="322" t="s">
        <v>657</v>
      </c>
      <c r="B242" s="204">
        <v>0</v>
      </c>
      <c r="C242" s="204">
        <v>0</v>
      </c>
      <c r="D242" s="204">
        <v>0</v>
      </c>
      <c r="E242" s="204">
        <v>0</v>
      </c>
      <c r="F242" s="204">
        <v>0</v>
      </c>
      <c r="G242" s="204">
        <v>0</v>
      </c>
      <c r="H242" s="204">
        <v>0</v>
      </c>
      <c r="I242" s="204">
        <v>0</v>
      </c>
      <c r="J242" s="204">
        <v>0</v>
      </c>
      <c r="K242" s="204">
        <v>0</v>
      </c>
      <c r="L242" s="204">
        <v>0</v>
      </c>
      <c r="M242" s="204">
        <v>0</v>
      </c>
      <c r="N242" s="204">
        <v>0</v>
      </c>
      <c r="O242" s="204">
        <v>0</v>
      </c>
      <c r="P242" s="204">
        <v>0</v>
      </c>
      <c r="Q242" s="204">
        <v>0</v>
      </c>
      <c r="R242" s="204">
        <v>0</v>
      </c>
      <c r="S242" s="239">
        <v>0</v>
      </c>
      <c r="T242" s="319" t="e">
        <v>#DIV/0!</v>
      </c>
      <c r="U242" s="239">
        <v>0</v>
      </c>
      <c r="V242" s="239">
        <v>0</v>
      </c>
      <c r="W242" s="239">
        <v>0</v>
      </c>
      <c r="X242" s="239">
        <v>0</v>
      </c>
      <c r="Y242" s="239">
        <v>0</v>
      </c>
      <c r="Z242" s="239">
        <v>0</v>
      </c>
    </row>
    <row r="243" spans="1:26" x14ac:dyDescent="0.3">
      <c r="A243" s="322" t="s">
        <v>658</v>
      </c>
      <c r="B243" s="204">
        <v>0</v>
      </c>
      <c r="C243" s="204">
        <v>0</v>
      </c>
      <c r="D243" s="204">
        <v>0</v>
      </c>
      <c r="E243" s="204">
        <v>0</v>
      </c>
      <c r="F243" s="204">
        <v>0</v>
      </c>
      <c r="G243" s="204">
        <v>0</v>
      </c>
      <c r="H243" s="204">
        <v>0</v>
      </c>
      <c r="I243" s="204">
        <v>0</v>
      </c>
      <c r="J243" s="204">
        <v>0</v>
      </c>
      <c r="K243" s="204">
        <v>0</v>
      </c>
      <c r="L243" s="204">
        <v>0</v>
      </c>
      <c r="M243" s="204">
        <v>0</v>
      </c>
      <c r="N243" s="204">
        <v>0</v>
      </c>
      <c r="O243" s="204">
        <v>0</v>
      </c>
      <c r="P243" s="204">
        <v>0</v>
      </c>
      <c r="Q243" s="204">
        <v>0</v>
      </c>
      <c r="R243" s="204">
        <v>0</v>
      </c>
      <c r="S243" s="239">
        <v>0</v>
      </c>
      <c r="T243" s="319" t="e">
        <v>#DIV/0!</v>
      </c>
      <c r="U243" s="239">
        <v>0</v>
      </c>
      <c r="V243" s="239">
        <v>0</v>
      </c>
      <c r="W243" s="239">
        <v>0</v>
      </c>
      <c r="X243" s="239">
        <v>0</v>
      </c>
      <c r="Y243" s="239">
        <v>0</v>
      </c>
      <c r="Z243" s="239">
        <v>0</v>
      </c>
    </row>
    <row r="244" spans="1:26" x14ac:dyDescent="0.3">
      <c r="A244" s="322" t="s">
        <v>659</v>
      </c>
      <c r="B244" s="204">
        <v>0</v>
      </c>
      <c r="C244" s="204">
        <v>0</v>
      </c>
      <c r="D244" s="204">
        <v>0</v>
      </c>
      <c r="E244" s="204">
        <v>0</v>
      </c>
      <c r="F244" s="204">
        <v>0</v>
      </c>
      <c r="G244" s="204">
        <v>0</v>
      </c>
      <c r="H244" s="204">
        <v>0</v>
      </c>
      <c r="I244" s="204">
        <v>0</v>
      </c>
      <c r="J244" s="204">
        <v>0</v>
      </c>
      <c r="K244" s="204">
        <v>0</v>
      </c>
      <c r="L244" s="204">
        <v>0</v>
      </c>
      <c r="M244" s="204">
        <v>0</v>
      </c>
      <c r="N244" s="204">
        <v>0</v>
      </c>
      <c r="O244" s="204">
        <v>0</v>
      </c>
      <c r="P244" s="204">
        <v>0</v>
      </c>
      <c r="Q244" s="204">
        <v>0</v>
      </c>
      <c r="R244" s="204">
        <v>0</v>
      </c>
      <c r="S244" s="239">
        <v>0</v>
      </c>
      <c r="T244" s="319" t="e">
        <v>#DIV/0!</v>
      </c>
      <c r="U244" s="239">
        <v>0</v>
      </c>
      <c r="V244" s="239">
        <v>0</v>
      </c>
      <c r="W244" s="239">
        <v>0</v>
      </c>
      <c r="X244" s="239">
        <v>0</v>
      </c>
      <c r="Y244" s="239">
        <v>0</v>
      </c>
      <c r="Z244" s="239">
        <v>0</v>
      </c>
    </row>
    <row r="245" spans="1:26" x14ac:dyDescent="0.3">
      <c r="A245" s="322" t="s">
        <v>660</v>
      </c>
      <c r="B245" s="204">
        <v>0</v>
      </c>
      <c r="C245" s="204">
        <v>0</v>
      </c>
      <c r="D245" s="204">
        <v>0</v>
      </c>
      <c r="E245" s="204">
        <v>0</v>
      </c>
      <c r="F245" s="204">
        <v>0</v>
      </c>
      <c r="G245" s="204">
        <v>0</v>
      </c>
      <c r="H245" s="204">
        <v>0</v>
      </c>
      <c r="I245" s="204">
        <v>0</v>
      </c>
      <c r="J245" s="204">
        <v>0</v>
      </c>
      <c r="K245" s="204">
        <v>0</v>
      </c>
      <c r="L245" s="204">
        <v>0</v>
      </c>
      <c r="M245" s="204">
        <v>0</v>
      </c>
      <c r="N245" s="204">
        <v>0</v>
      </c>
      <c r="O245" s="204">
        <v>0</v>
      </c>
      <c r="P245" s="204">
        <v>0</v>
      </c>
      <c r="Q245" s="204">
        <v>0</v>
      </c>
      <c r="R245" s="204">
        <v>0</v>
      </c>
      <c r="S245" s="239">
        <v>0</v>
      </c>
      <c r="T245" s="319" t="e">
        <v>#DIV/0!</v>
      </c>
      <c r="U245" s="239">
        <v>0</v>
      </c>
      <c r="V245" s="239">
        <v>0</v>
      </c>
      <c r="W245" s="239">
        <v>0</v>
      </c>
      <c r="X245" s="239">
        <v>0</v>
      </c>
      <c r="Y245" s="239">
        <v>0</v>
      </c>
      <c r="Z245" s="239">
        <v>0</v>
      </c>
    </row>
    <row r="246" spans="1:26" x14ac:dyDescent="0.3">
      <c r="A246" s="322" t="s">
        <v>661</v>
      </c>
      <c r="B246" s="204">
        <v>0</v>
      </c>
      <c r="C246" s="204">
        <v>0</v>
      </c>
      <c r="D246" s="204">
        <v>0</v>
      </c>
      <c r="E246" s="204">
        <v>0</v>
      </c>
      <c r="F246" s="204">
        <v>0</v>
      </c>
      <c r="G246" s="204">
        <v>0</v>
      </c>
      <c r="H246" s="204">
        <v>0</v>
      </c>
      <c r="I246" s="204">
        <v>0</v>
      </c>
      <c r="J246" s="204">
        <v>0</v>
      </c>
      <c r="K246" s="204">
        <v>0</v>
      </c>
      <c r="L246" s="204">
        <v>0</v>
      </c>
      <c r="M246" s="204">
        <v>0</v>
      </c>
      <c r="N246" s="204">
        <v>0</v>
      </c>
      <c r="O246" s="204">
        <v>0</v>
      </c>
      <c r="P246" s="204">
        <v>0</v>
      </c>
      <c r="Q246" s="204">
        <v>0</v>
      </c>
      <c r="R246" s="204">
        <v>0</v>
      </c>
      <c r="S246" s="239">
        <v>0</v>
      </c>
      <c r="T246" s="319" t="e">
        <v>#DIV/0!</v>
      </c>
      <c r="U246" s="239">
        <v>0</v>
      </c>
      <c r="V246" s="239">
        <v>0</v>
      </c>
      <c r="W246" s="239">
        <v>0</v>
      </c>
      <c r="X246" s="239">
        <v>0</v>
      </c>
      <c r="Y246" s="239">
        <v>0</v>
      </c>
      <c r="Z246" s="239">
        <v>0</v>
      </c>
    </row>
    <row r="247" spans="1:26" x14ac:dyDescent="0.3">
      <c r="A247" s="314" t="s">
        <v>662</v>
      </c>
      <c r="B247" s="315">
        <v>254795707</v>
      </c>
      <c r="C247" s="315">
        <v>262104547.00999999</v>
      </c>
      <c r="D247" s="315">
        <v>254795707</v>
      </c>
      <c r="E247" s="315">
        <v>0</v>
      </c>
      <c r="F247" s="315">
        <v>0</v>
      </c>
      <c r="G247" s="315">
        <v>0</v>
      </c>
      <c r="H247" s="315">
        <v>0</v>
      </c>
      <c r="I247" s="315">
        <v>0</v>
      </c>
      <c r="J247" s="315">
        <v>0</v>
      </c>
      <c r="K247" s="315">
        <v>0</v>
      </c>
      <c r="L247" s="315">
        <v>0</v>
      </c>
      <c r="M247" s="315">
        <v>0</v>
      </c>
      <c r="N247" s="315">
        <v>0</v>
      </c>
      <c r="O247" s="315">
        <v>0</v>
      </c>
      <c r="P247" s="315">
        <v>0</v>
      </c>
      <c r="Q247" s="315">
        <v>0</v>
      </c>
      <c r="R247" s="315">
        <v>0</v>
      </c>
      <c r="S247" s="316">
        <v>0</v>
      </c>
      <c r="T247" s="317">
        <v>0</v>
      </c>
      <c r="U247" s="316">
        <v>262104547.00999999</v>
      </c>
      <c r="V247" s="316">
        <v>7308840.0099999905</v>
      </c>
      <c r="W247" s="316">
        <v>262104547.00999999</v>
      </c>
      <c r="X247" s="316">
        <v>254795707</v>
      </c>
      <c r="Y247" s="316">
        <v>0</v>
      </c>
      <c r="Z247" s="316">
        <v>0</v>
      </c>
    </row>
    <row r="248" spans="1:26" x14ac:dyDescent="0.3">
      <c r="A248" s="322" t="s">
        <v>663</v>
      </c>
      <c r="B248" s="204">
        <v>0</v>
      </c>
      <c r="C248" s="204">
        <v>0</v>
      </c>
      <c r="D248" s="204">
        <v>0</v>
      </c>
      <c r="E248" s="204">
        <v>0</v>
      </c>
      <c r="F248" s="204">
        <v>0</v>
      </c>
      <c r="G248" s="204">
        <v>0</v>
      </c>
      <c r="H248" s="204">
        <v>0</v>
      </c>
      <c r="I248" s="204">
        <v>0</v>
      </c>
      <c r="J248" s="204">
        <v>0</v>
      </c>
      <c r="K248" s="204">
        <v>0</v>
      </c>
      <c r="L248" s="204">
        <v>0</v>
      </c>
      <c r="M248" s="204">
        <v>0</v>
      </c>
      <c r="N248" s="204">
        <v>0</v>
      </c>
      <c r="O248" s="204">
        <v>0</v>
      </c>
      <c r="P248" s="204">
        <v>0</v>
      </c>
      <c r="Q248" s="204">
        <v>0</v>
      </c>
      <c r="R248" s="204">
        <v>0</v>
      </c>
      <c r="S248" s="239">
        <v>0</v>
      </c>
      <c r="T248" s="319" t="e">
        <v>#DIV/0!</v>
      </c>
      <c r="U248" s="239">
        <v>0</v>
      </c>
      <c r="V248" s="239">
        <v>0</v>
      </c>
      <c r="W248" s="239">
        <v>0</v>
      </c>
      <c r="X248" s="239">
        <v>0</v>
      </c>
      <c r="Y248" s="239">
        <v>0</v>
      </c>
      <c r="Z248" s="239">
        <v>0</v>
      </c>
    </row>
    <row r="249" spans="1:26" ht="18" customHeight="1" x14ac:dyDescent="0.3">
      <c r="A249" s="322" t="s">
        <v>664</v>
      </c>
      <c r="B249" s="204">
        <v>254795707</v>
      </c>
      <c r="C249" s="204">
        <v>262104547.00999999</v>
      </c>
      <c r="D249" s="204">
        <v>254795707</v>
      </c>
      <c r="E249" s="204">
        <v>0</v>
      </c>
      <c r="F249" s="204">
        <v>0</v>
      </c>
      <c r="G249" s="204">
        <v>0</v>
      </c>
      <c r="H249" s="204">
        <v>0</v>
      </c>
      <c r="I249" s="204">
        <v>0</v>
      </c>
      <c r="J249" s="204">
        <v>0</v>
      </c>
      <c r="K249" s="204">
        <v>0</v>
      </c>
      <c r="L249" s="204">
        <v>0</v>
      </c>
      <c r="M249" s="204">
        <v>0</v>
      </c>
      <c r="N249" s="204">
        <v>0</v>
      </c>
      <c r="O249" s="204">
        <v>0</v>
      </c>
      <c r="P249" s="204">
        <v>0</v>
      </c>
      <c r="Q249" s="204">
        <v>0</v>
      </c>
      <c r="R249" s="204">
        <v>0</v>
      </c>
      <c r="S249" s="239">
        <v>0</v>
      </c>
      <c r="T249" s="319">
        <v>0</v>
      </c>
      <c r="U249" s="239">
        <v>262104547.00999999</v>
      </c>
      <c r="V249" s="239">
        <v>7308840.0099999905</v>
      </c>
      <c r="W249" s="239">
        <v>262104547.00999999</v>
      </c>
      <c r="X249" s="239">
        <v>254795707</v>
      </c>
      <c r="Y249" s="239">
        <v>0</v>
      </c>
      <c r="Z249" s="239">
        <v>0</v>
      </c>
    </row>
    <row r="250" spans="1:26" x14ac:dyDescent="0.3">
      <c r="A250" s="322" t="s">
        <v>665</v>
      </c>
      <c r="B250" s="204">
        <v>0</v>
      </c>
      <c r="C250" s="204">
        <v>0</v>
      </c>
      <c r="D250" s="204">
        <v>0</v>
      </c>
      <c r="E250" s="204">
        <v>0</v>
      </c>
      <c r="F250" s="204">
        <v>0</v>
      </c>
      <c r="G250" s="204">
        <v>0</v>
      </c>
      <c r="H250" s="204">
        <v>0</v>
      </c>
      <c r="I250" s="204">
        <v>0</v>
      </c>
      <c r="J250" s="204">
        <v>0</v>
      </c>
      <c r="K250" s="204">
        <v>0</v>
      </c>
      <c r="L250" s="204">
        <v>0</v>
      </c>
      <c r="M250" s="204">
        <v>0</v>
      </c>
      <c r="N250" s="204">
        <v>0</v>
      </c>
      <c r="O250" s="204">
        <v>0</v>
      </c>
      <c r="P250" s="204">
        <v>0</v>
      </c>
      <c r="Q250" s="204">
        <v>0</v>
      </c>
      <c r="R250" s="204">
        <v>0</v>
      </c>
      <c r="S250" s="239">
        <v>0</v>
      </c>
      <c r="T250" s="319" t="e">
        <v>#DIV/0!</v>
      </c>
      <c r="U250" s="239">
        <v>0</v>
      </c>
      <c r="V250" s="239">
        <v>0</v>
      </c>
      <c r="W250" s="239">
        <v>0</v>
      </c>
      <c r="X250" s="239">
        <v>0</v>
      </c>
      <c r="Y250" s="239">
        <v>0</v>
      </c>
      <c r="Z250" s="239">
        <v>0</v>
      </c>
    </row>
    <row r="251" spans="1:26" x14ac:dyDescent="0.3">
      <c r="A251" s="314" t="s">
        <v>666</v>
      </c>
      <c r="B251" s="315">
        <v>0</v>
      </c>
      <c r="C251" s="315">
        <v>0</v>
      </c>
      <c r="D251" s="315">
        <v>0</v>
      </c>
      <c r="E251" s="315">
        <v>0</v>
      </c>
      <c r="F251" s="315">
        <v>0</v>
      </c>
      <c r="G251" s="315">
        <v>0</v>
      </c>
      <c r="H251" s="315">
        <v>0</v>
      </c>
      <c r="I251" s="315">
        <v>0</v>
      </c>
      <c r="J251" s="315">
        <v>0</v>
      </c>
      <c r="K251" s="315">
        <v>0</v>
      </c>
      <c r="L251" s="315">
        <v>0</v>
      </c>
      <c r="M251" s="315">
        <v>0</v>
      </c>
      <c r="N251" s="315">
        <v>0</v>
      </c>
      <c r="O251" s="315">
        <v>0</v>
      </c>
      <c r="P251" s="315">
        <v>0</v>
      </c>
      <c r="Q251" s="315">
        <v>0</v>
      </c>
      <c r="R251" s="315">
        <v>0</v>
      </c>
      <c r="S251" s="316">
        <v>0</v>
      </c>
      <c r="T251" s="317" t="e">
        <v>#DIV/0!</v>
      </c>
      <c r="U251" s="316">
        <v>0</v>
      </c>
      <c r="V251" s="316">
        <v>0</v>
      </c>
      <c r="W251" s="316">
        <v>0</v>
      </c>
      <c r="X251" s="316">
        <v>0</v>
      </c>
      <c r="Y251" s="316">
        <v>0</v>
      </c>
      <c r="Z251" s="316">
        <v>0</v>
      </c>
    </row>
    <row r="252" spans="1:26" x14ac:dyDescent="0.3">
      <c r="A252" s="322" t="s">
        <v>667</v>
      </c>
      <c r="B252" s="204">
        <v>0</v>
      </c>
      <c r="C252" s="204">
        <v>0</v>
      </c>
      <c r="D252" s="204">
        <v>0</v>
      </c>
      <c r="E252" s="204">
        <v>0</v>
      </c>
      <c r="F252" s="204">
        <v>0</v>
      </c>
      <c r="G252" s="204">
        <v>0</v>
      </c>
      <c r="H252" s="204">
        <v>0</v>
      </c>
      <c r="I252" s="204">
        <v>0</v>
      </c>
      <c r="J252" s="204">
        <v>0</v>
      </c>
      <c r="K252" s="204">
        <v>0</v>
      </c>
      <c r="L252" s="204">
        <v>0</v>
      </c>
      <c r="M252" s="204">
        <v>0</v>
      </c>
      <c r="N252" s="204">
        <v>0</v>
      </c>
      <c r="O252" s="204">
        <v>0</v>
      </c>
      <c r="P252" s="204">
        <v>0</v>
      </c>
      <c r="Q252" s="204">
        <v>0</v>
      </c>
      <c r="R252" s="204">
        <v>0</v>
      </c>
      <c r="S252" s="239">
        <v>0</v>
      </c>
      <c r="T252" s="319" t="e">
        <v>#DIV/0!</v>
      </c>
      <c r="U252" s="239">
        <v>0</v>
      </c>
      <c r="V252" s="239">
        <v>0</v>
      </c>
      <c r="W252" s="239">
        <v>0</v>
      </c>
      <c r="X252" s="239">
        <v>0</v>
      </c>
      <c r="Y252" s="239">
        <v>0</v>
      </c>
      <c r="Z252" s="239">
        <v>0</v>
      </c>
    </row>
    <row r="253" spans="1:26" x14ac:dyDescent="0.3">
      <c r="A253" s="322" t="s">
        <v>668</v>
      </c>
      <c r="B253" s="204">
        <v>0</v>
      </c>
      <c r="C253" s="204">
        <v>0</v>
      </c>
      <c r="D253" s="204">
        <v>0</v>
      </c>
      <c r="E253" s="204">
        <v>0</v>
      </c>
      <c r="F253" s="204">
        <v>0</v>
      </c>
      <c r="G253" s="204">
        <v>0</v>
      </c>
      <c r="H253" s="204">
        <v>0</v>
      </c>
      <c r="I253" s="204">
        <v>0</v>
      </c>
      <c r="J253" s="204">
        <v>0</v>
      </c>
      <c r="K253" s="204">
        <v>0</v>
      </c>
      <c r="L253" s="204">
        <v>0</v>
      </c>
      <c r="M253" s="204">
        <v>0</v>
      </c>
      <c r="N253" s="204">
        <v>0</v>
      </c>
      <c r="O253" s="204">
        <v>0</v>
      </c>
      <c r="P253" s="204">
        <v>0</v>
      </c>
      <c r="Q253" s="204">
        <v>0</v>
      </c>
      <c r="R253" s="204">
        <v>0</v>
      </c>
      <c r="S253" s="239">
        <v>0</v>
      </c>
      <c r="T253" s="319" t="e">
        <v>#DIV/0!</v>
      </c>
      <c r="U253" s="239">
        <v>0</v>
      </c>
      <c r="V253" s="239">
        <v>0</v>
      </c>
      <c r="W253" s="239">
        <v>0</v>
      </c>
      <c r="X253" s="239">
        <v>0</v>
      </c>
      <c r="Y253" s="239">
        <v>0</v>
      </c>
      <c r="Z253" s="239">
        <v>0</v>
      </c>
    </row>
    <row r="254" spans="1:26" x14ac:dyDescent="0.3">
      <c r="A254" s="322" t="s">
        <v>669</v>
      </c>
      <c r="B254" s="204">
        <v>0</v>
      </c>
      <c r="C254" s="204">
        <v>0</v>
      </c>
      <c r="D254" s="204">
        <v>0</v>
      </c>
      <c r="E254" s="204">
        <v>0</v>
      </c>
      <c r="F254" s="204">
        <v>0</v>
      </c>
      <c r="G254" s="204">
        <v>0</v>
      </c>
      <c r="H254" s="204">
        <v>0</v>
      </c>
      <c r="I254" s="204">
        <v>0</v>
      </c>
      <c r="J254" s="204">
        <v>0</v>
      </c>
      <c r="K254" s="204">
        <v>0</v>
      </c>
      <c r="L254" s="204">
        <v>0</v>
      </c>
      <c r="M254" s="204">
        <v>0</v>
      </c>
      <c r="N254" s="204">
        <v>0</v>
      </c>
      <c r="O254" s="204">
        <v>0</v>
      </c>
      <c r="P254" s="204">
        <v>0</v>
      </c>
      <c r="Q254" s="204">
        <v>0</v>
      </c>
      <c r="R254" s="204">
        <v>0</v>
      </c>
      <c r="S254" s="239">
        <v>0</v>
      </c>
      <c r="T254" s="319" t="e">
        <v>#DIV/0!</v>
      </c>
      <c r="U254" s="239">
        <v>0</v>
      </c>
      <c r="V254" s="239">
        <v>0</v>
      </c>
      <c r="W254" s="239">
        <v>0</v>
      </c>
      <c r="X254" s="239">
        <v>0</v>
      </c>
      <c r="Y254" s="239">
        <v>0</v>
      </c>
      <c r="Z254" s="239">
        <v>0</v>
      </c>
    </row>
    <row r="255" spans="1:26" x14ac:dyDescent="0.3">
      <c r="A255" s="322" t="s">
        <v>670</v>
      </c>
      <c r="B255" s="204">
        <v>0</v>
      </c>
      <c r="C255" s="204">
        <v>0</v>
      </c>
      <c r="D255" s="204">
        <v>0</v>
      </c>
      <c r="E255" s="204">
        <v>0</v>
      </c>
      <c r="F255" s="204">
        <v>0</v>
      </c>
      <c r="G255" s="204">
        <v>0</v>
      </c>
      <c r="H255" s="204">
        <v>0</v>
      </c>
      <c r="I255" s="204">
        <v>0</v>
      </c>
      <c r="J255" s="204">
        <v>0</v>
      </c>
      <c r="K255" s="204">
        <v>0</v>
      </c>
      <c r="L255" s="204">
        <v>0</v>
      </c>
      <c r="M255" s="204">
        <v>0</v>
      </c>
      <c r="N255" s="204">
        <v>0</v>
      </c>
      <c r="O255" s="204">
        <v>0</v>
      </c>
      <c r="P255" s="204">
        <v>0</v>
      </c>
      <c r="Q255" s="204">
        <v>0</v>
      </c>
      <c r="R255" s="204">
        <v>0</v>
      </c>
      <c r="S255" s="239">
        <v>0</v>
      </c>
      <c r="T255" s="319" t="e">
        <v>#DIV/0!</v>
      </c>
      <c r="U255" s="239">
        <v>0</v>
      </c>
      <c r="V255" s="239">
        <v>0</v>
      </c>
      <c r="W255" s="239">
        <v>0</v>
      </c>
      <c r="X255" s="239">
        <v>0</v>
      </c>
      <c r="Y255" s="239">
        <v>0</v>
      </c>
      <c r="Z255" s="239">
        <v>0</v>
      </c>
    </row>
    <row r="256" spans="1:26" x14ac:dyDescent="0.3">
      <c r="A256" s="322" t="s">
        <v>671</v>
      </c>
      <c r="B256" s="204">
        <v>0</v>
      </c>
      <c r="C256" s="204">
        <v>0</v>
      </c>
      <c r="D256" s="204">
        <v>0</v>
      </c>
      <c r="E256" s="204">
        <v>0</v>
      </c>
      <c r="F256" s="204">
        <v>0</v>
      </c>
      <c r="G256" s="204">
        <v>0</v>
      </c>
      <c r="H256" s="204">
        <v>0</v>
      </c>
      <c r="I256" s="204">
        <v>0</v>
      </c>
      <c r="J256" s="204">
        <v>0</v>
      </c>
      <c r="K256" s="204">
        <v>0</v>
      </c>
      <c r="L256" s="204">
        <v>0</v>
      </c>
      <c r="M256" s="204">
        <v>0</v>
      </c>
      <c r="N256" s="204">
        <v>0</v>
      </c>
      <c r="O256" s="204">
        <v>0</v>
      </c>
      <c r="P256" s="204">
        <v>0</v>
      </c>
      <c r="Q256" s="204">
        <v>0</v>
      </c>
      <c r="R256" s="204">
        <v>0</v>
      </c>
      <c r="S256" s="239">
        <v>0</v>
      </c>
      <c r="T256" s="319" t="e">
        <v>#DIV/0!</v>
      </c>
      <c r="U256" s="239">
        <v>0</v>
      </c>
      <c r="V256" s="239">
        <v>0</v>
      </c>
      <c r="W256" s="239">
        <v>0</v>
      </c>
      <c r="X256" s="239">
        <v>0</v>
      </c>
      <c r="Y256" s="239">
        <v>0</v>
      </c>
      <c r="Z256" s="239">
        <v>0</v>
      </c>
    </row>
    <row r="257" spans="1:26" x14ac:dyDescent="0.3">
      <c r="A257" s="322" t="s">
        <v>672</v>
      </c>
      <c r="B257" s="204">
        <v>0</v>
      </c>
      <c r="C257" s="204">
        <v>0</v>
      </c>
      <c r="D257" s="204">
        <v>0</v>
      </c>
      <c r="E257" s="204">
        <v>0</v>
      </c>
      <c r="F257" s="204">
        <v>0</v>
      </c>
      <c r="G257" s="204">
        <v>0</v>
      </c>
      <c r="H257" s="204">
        <v>0</v>
      </c>
      <c r="I257" s="204">
        <v>0</v>
      </c>
      <c r="J257" s="204">
        <v>0</v>
      </c>
      <c r="K257" s="204">
        <v>0</v>
      </c>
      <c r="L257" s="204">
        <v>0</v>
      </c>
      <c r="M257" s="204">
        <v>0</v>
      </c>
      <c r="N257" s="204">
        <v>0</v>
      </c>
      <c r="O257" s="204">
        <v>0</v>
      </c>
      <c r="P257" s="204">
        <v>0</v>
      </c>
      <c r="Q257" s="204">
        <v>0</v>
      </c>
      <c r="R257" s="204">
        <v>0</v>
      </c>
      <c r="S257" s="239">
        <v>0</v>
      </c>
      <c r="T257" s="319" t="e">
        <v>#DIV/0!</v>
      </c>
      <c r="U257" s="239">
        <v>0</v>
      </c>
      <c r="V257" s="239">
        <v>0</v>
      </c>
      <c r="W257" s="239">
        <v>0</v>
      </c>
      <c r="X257" s="239">
        <v>0</v>
      </c>
      <c r="Y257" s="239">
        <v>0</v>
      </c>
      <c r="Z257" s="239">
        <v>0</v>
      </c>
    </row>
    <row r="258" spans="1:26" x14ac:dyDescent="0.3">
      <c r="A258" s="308" t="s">
        <v>673</v>
      </c>
      <c r="B258" s="309">
        <v>0</v>
      </c>
      <c r="C258" s="309">
        <v>0</v>
      </c>
      <c r="D258" s="309">
        <v>0</v>
      </c>
      <c r="E258" s="309">
        <v>0</v>
      </c>
      <c r="F258" s="309">
        <v>0</v>
      </c>
      <c r="G258" s="309">
        <v>0</v>
      </c>
      <c r="H258" s="309">
        <v>0</v>
      </c>
      <c r="I258" s="309">
        <v>0</v>
      </c>
      <c r="J258" s="309">
        <v>0</v>
      </c>
      <c r="K258" s="309">
        <v>0</v>
      </c>
      <c r="L258" s="309">
        <v>0</v>
      </c>
      <c r="M258" s="309">
        <v>0</v>
      </c>
      <c r="N258" s="309">
        <v>0</v>
      </c>
      <c r="O258" s="309">
        <v>0</v>
      </c>
      <c r="P258" s="309">
        <v>0</v>
      </c>
      <c r="Q258" s="309">
        <v>0</v>
      </c>
      <c r="R258" s="309">
        <v>0</v>
      </c>
      <c r="S258" s="310">
        <v>0</v>
      </c>
      <c r="T258" s="311" t="e">
        <v>#DIV/0!</v>
      </c>
      <c r="U258" s="310">
        <v>0</v>
      </c>
      <c r="V258" s="310">
        <v>0</v>
      </c>
      <c r="W258" s="310">
        <v>0</v>
      </c>
      <c r="X258" s="310">
        <v>0</v>
      </c>
      <c r="Y258" s="310">
        <v>0</v>
      </c>
      <c r="Z258" s="310">
        <v>0</v>
      </c>
    </row>
    <row r="259" spans="1:26" x14ac:dyDescent="0.3">
      <c r="A259" s="314" t="s">
        <v>674</v>
      </c>
      <c r="B259" s="315">
        <v>0</v>
      </c>
      <c r="C259" s="315">
        <v>0</v>
      </c>
      <c r="D259" s="315">
        <v>0</v>
      </c>
      <c r="E259" s="315">
        <v>0</v>
      </c>
      <c r="F259" s="315">
        <v>0</v>
      </c>
      <c r="G259" s="315">
        <v>0</v>
      </c>
      <c r="H259" s="315">
        <v>0</v>
      </c>
      <c r="I259" s="315">
        <v>0</v>
      </c>
      <c r="J259" s="315">
        <v>0</v>
      </c>
      <c r="K259" s="315">
        <v>0</v>
      </c>
      <c r="L259" s="315">
        <v>0</v>
      </c>
      <c r="M259" s="315">
        <v>0</v>
      </c>
      <c r="N259" s="315">
        <v>0</v>
      </c>
      <c r="O259" s="315">
        <v>0</v>
      </c>
      <c r="P259" s="315">
        <v>0</v>
      </c>
      <c r="Q259" s="315">
        <v>0</v>
      </c>
      <c r="R259" s="315">
        <v>0</v>
      </c>
      <c r="S259" s="316">
        <v>0</v>
      </c>
      <c r="T259" s="317" t="e">
        <v>#DIV/0!</v>
      </c>
      <c r="U259" s="316">
        <v>0</v>
      </c>
      <c r="V259" s="316">
        <v>0</v>
      </c>
      <c r="W259" s="316">
        <v>0</v>
      </c>
      <c r="X259" s="316">
        <v>0</v>
      </c>
      <c r="Y259" s="316">
        <v>0</v>
      </c>
      <c r="Z259" s="316">
        <v>0</v>
      </c>
    </row>
    <row r="260" spans="1:26" x14ac:dyDescent="0.3">
      <c r="A260" s="322" t="s">
        <v>675</v>
      </c>
      <c r="B260" s="204">
        <v>0</v>
      </c>
      <c r="C260" s="204">
        <v>0</v>
      </c>
      <c r="D260" s="204">
        <v>0</v>
      </c>
      <c r="E260" s="204">
        <v>0</v>
      </c>
      <c r="F260" s="204">
        <v>0</v>
      </c>
      <c r="G260" s="204">
        <v>0</v>
      </c>
      <c r="H260" s="204">
        <v>0</v>
      </c>
      <c r="I260" s="204">
        <v>0</v>
      </c>
      <c r="J260" s="204">
        <v>0</v>
      </c>
      <c r="K260" s="204">
        <v>0</v>
      </c>
      <c r="L260" s="204">
        <v>0</v>
      </c>
      <c r="M260" s="204">
        <v>0</v>
      </c>
      <c r="N260" s="204">
        <v>0</v>
      </c>
      <c r="O260" s="204">
        <v>0</v>
      </c>
      <c r="P260" s="204">
        <v>0</v>
      </c>
      <c r="Q260" s="204">
        <v>0</v>
      </c>
      <c r="R260" s="204">
        <v>0</v>
      </c>
      <c r="S260" s="239">
        <v>0</v>
      </c>
      <c r="T260" s="319" t="e">
        <v>#DIV/0!</v>
      </c>
      <c r="U260" s="239">
        <v>0</v>
      </c>
      <c r="V260" s="239">
        <v>0</v>
      </c>
      <c r="W260" s="239">
        <v>0</v>
      </c>
      <c r="X260" s="239">
        <v>0</v>
      </c>
      <c r="Y260" s="239">
        <v>0</v>
      </c>
      <c r="Z260" s="239">
        <v>0</v>
      </c>
    </row>
    <row r="261" spans="1:26" x14ac:dyDescent="0.3">
      <c r="A261" s="322" t="s">
        <v>676</v>
      </c>
      <c r="B261" s="204">
        <v>0</v>
      </c>
      <c r="C261" s="204">
        <v>0</v>
      </c>
      <c r="D261" s="204">
        <v>0</v>
      </c>
      <c r="E261" s="204">
        <v>0</v>
      </c>
      <c r="F261" s="204">
        <v>0</v>
      </c>
      <c r="G261" s="204">
        <v>0</v>
      </c>
      <c r="H261" s="204">
        <v>0</v>
      </c>
      <c r="I261" s="204">
        <v>0</v>
      </c>
      <c r="J261" s="204">
        <v>0</v>
      </c>
      <c r="K261" s="204">
        <v>0</v>
      </c>
      <c r="L261" s="204">
        <v>0</v>
      </c>
      <c r="M261" s="204">
        <v>0</v>
      </c>
      <c r="N261" s="204">
        <v>0</v>
      </c>
      <c r="O261" s="204">
        <v>0</v>
      </c>
      <c r="P261" s="204">
        <v>0</v>
      </c>
      <c r="Q261" s="204">
        <v>0</v>
      </c>
      <c r="R261" s="204">
        <v>0</v>
      </c>
      <c r="S261" s="239">
        <v>0</v>
      </c>
      <c r="T261" s="319" t="e">
        <v>#DIV/0!</v>
      </c>
      <c r="U261" s="239">
        <v>0</v>
      </c>
      <c r="V261" s="239">
        <v>0</v>
      </c>
      <c r="W261" s="239">
        <v>0</v>
      </c>
      <c r="X261" s="239">
        <v>0</v>
      </c>
      <c r="Y261" s="239">
        <v>0</v>
      </c>
      <c r="Z261" s="239">
        <v>0</v>
      </c>
    </row>
    <row r="262" spans="1:26" x14ac:dyDescent="0.3">
      <c r="A262" s="322" t="s">
        <v>677</v>
      </c>
      <c r="B262" s="204">
        <v>0</v>
      </c>
      <c r="C262" s="204">
        <v>0</v>
      </c>
      <c r="D262" s="204">
        <v>0</v>
      </c>
      <c r="E262" s="204">
        <v>0</v>
      </c>
      <c r="F262" s="204">
        <v>0</v>
      </c>
      <c r="G262" s="204">
        <v>0</v>
      </c>
      <c r="H262" s="204">
        <v>0</v>
      </c>
      <c r="I262" s="204">
        <v>0</v>
      </c>
      <c r="J262" s="204">
        <v>0</v>
      </c>
      <c r="K262" s="204">
        <v>0</v>
      </c>
      <c r="L262" s="204">
        <v>0</v>
      </c>
      <c r="M262" s="204">
        <v>0</v>
      </c>
      <c r="N262" s="204">
        <v>0</v>
      </c>
      <c r="O262" s="204">
        <v>0</v>
      </c>
      <c r="P262" s="204">
        <v>0</v>
      </c>
      <c r="Q262" s="204">
        <v>0</v>
      </c>
      <c r="R262" s="204">
        <v>0</v>
      </c>
      <c r="S262" s="239">
        <v>0</v>
      </c>
      <c r="T262" s="319" t="e">
        <v>#DIV/0!</v>
      </c>
      <c r="U262" s="239">
        <v>0</v>
      </c>
      <c r="V262" s="239">
        <v>0</v>
      </c>
      <c r="W262" s="239">
        <v>0</v>
      </c>
      <c r="X262" s="239">
        <v>0</v>
      </c>
      <c r="Y262" s="239">
        <v>0</v>
      </c>
      <c r="Z262" s="239">
        <v>0</v>
      </c>
    </row>
    <row r="263" spans="1:26" x14ac:dyDescent="0.3">
      <c r="A263" s="322" t="s">
        <v>678</v>
      </c>
      <c r="B263" s="204">
        <v>0</v>
      </c>
      <c r="C263" s="204">
        <v>0</v>
      </c>
      <c r="D263" s="204">
        <v>0</v>
      </c>
      <c r="E263" s="204">
        <v>0</v>
      </c>
      <c r="F263" s="204">
        <v>0</v>
      </c>
      <c r="G263" s="204">
        <v>0</v>
      </c>
      <c r="H263" s="204">
        <v>0</v>
      </c>
      <c r="I263" s="204">
        <v>0</v>
      </c>
      <c r="J263" s="204">
        <v>0</v>
      </c>
      <c r="K263" s="204">
        <v>0</v>
      </c>
      <c r="L263" s="204">
        <v>0</v>
      </c>
      <c r="M263" s="204">
        <v>0</v>
      </c>
      <c r="N263" s="204">
        <v>0</v>
      </c>
      <c r="O263" s="204">
        <v>0</v>
      </c>
      <c r="P263" s="204">
        <v>0</v>
      </c>
      <c r="Q263" s="204">
        <v>0</v>
      </c>
      <c r="R263" s="204">
        <v>0</v>
      </c>
      <c r="S263" s="239">
        <v>0</v>
      </c>
      <c r="T263" s="319" t="e">
        <v>#DIV/0!</v>
      </c>
      <c r="U263" s="239">
        <v>0</v>
      </c>
      <c r="V263" s="239">
        <v>0</v>
      </c>
      <c r="W263" s="239">
        <v>0</v>
      </c>
      <c r="X263" s="239">
        <v>0</v>
      </c>
      <c r="Y263" s="239">
        <v>0</v>
      </c>
      <c r="Z263" s="239">
        <v>0</v>
      </c>
    </row>
    <row r="264" spans="1:26" x14ac:dyDescent="0.3">
      <c r="A264" s="322" t="s">
        <v>679</v>
      </c>
      <c r="B264" s="204">
        <v>0</v>
      </c>
      <c r="C264" s="204">
        <v>0</v>
      </c>
      <c r="D264" s="204">
        <v>0</v>
      </c>
      <c r="E264" s="204">
        <v>0</v>
      </c>
      <c r="F264" s="204">
        <v>0</v>
      </c>
      <c r="G264" s="204">
        <v>0</v>
      </c>
      <c r="H264" s="204">
        <v>0</v>
      </c>
      <c r="I264" s="204">
        <v>0</v>
      </c>
      <c r="J264" s="204">
        <v>0</v>
      </c>
      <c r="K264" s="204">
        <v>0</v>
      </c>
      <c r="L264" s="204">
        <v>0</v>
      </c>
      <c r="M264" s="204">
        <v>0</v>
      </c>
      <c r="N264" s="204">
        <v>0</v>
      </c>
      <c r="O264" s="204">
        <v>0</v>
      </c>
      <c r="P264" s="204">
        <v>0</v>
      </c>
      <c r="Q264" s="204">
        <v>0</v>
      </c>
      <c r="R264" s="204">
        <v>0</v>
      </c>
      <c r="S264" s="239">
        <v>0</v>
      </c>
      <c r="T264" s="319" t="e">
        <v>#DIV/0!</v>
      </c>
      <c r="U264" s="239">
        <v>0</v>
      </c>
      <c r="V264" s="239">
        <v>0</v>
      </c>
      <c r="W264" s="239">
        <v>0</v>
      </c>
      <c r="X264" s="239">
        <v>0</v>
      </c>
      <c r="Y264" s="239">
        <v>0</v>
      </c>
      <c r="Z264" s="239">
        <v>0</v>
      </c>
    </row>
    <row r="265" spans="1:26" x14ac:dyDescent="0.3">
      <c r="A265" s="322" t="s">
        <v>680</v>
      </c>
      <c r="B265" s="204">
        <v>0</v>
      </c>
      <c r="C265" s="204">
        <v>0</v>
      </c>
      <c r="D265" s="204">
        <v>0</v>
      </c>
      <c r="E265" s="204">
        <v>0</v>
      </c>
      <c r="F265" s="204">
        <v>0</v>
      </c>
      <c r="G265" s="204">
        <v>0</v>
      </c>
      <c r="H265" s="204">
        <v>0</v>
      </c>
      <c r="I265" s="204">
        <v>0</v>
      </c>
      <c r="J265" s="204">
        <v>0</v>
      </c>
      <c r="K265" s="204">
        <v>0</v>
      </c>
      <c r="L265" s="204">
        <v>0</v>
      </c>
      <c r="M265" s="204">
        <v>0</v>
      </c>
      <c r="N265" s="204">
        <v>0</v>
      </c>
      <c r="O265" s="204">
        <v>0</v>
      </c>
      <c r="P265" s="204">
        <v>0</v>
      </c>
      <c r="Q265" s="204">
        <v>0</v>
      </c>
      <c r="R265" s="204">
        <v>0</v>
      </c>
      <c r="S265" s="239">
        <v>0</v>
      </c>
      <c r="T265" s="319" t="e">
        <v>#DIV/0!</v>
      </c>
      <c r="U265" s="239">
        <v>0</v>
      </c>
      <c r="V265" s="239">
        <v>0</v>
      </c>
      <c r="W265" s="239">
        <v>0</v>
      </c>
      <c r="X265" s="239">
        <v>0</v>
      </c>
      <c r="Y265" s="239">
        <v>0</v>
      </c>
      <c r="Z265" s="239">
        <v>0</v>
      </c>
    </row>
    <row r="266" spans="1:26" x14ac:dyDescent="0.3">
      <c r="A266" s="322" t="s">
        <v>681</v>
      </c>
      <c r="B266" s="204">
        <v>0</v>
      </c>
      <c r="C266" s="204">
        <v>0</v>
      </c>
      <c r="D266" s="204">
        <v>0</v>
      </c>
      <c r="E266" s="204">
        <v>0</v>
      </c>
      <c r="F266" s="204">
        <v>0</v>
      </c>
      <c r="G266" s="204">
        <v>0</v>
      </c>
      <c r="H266" s="204">
        <v>0</v>
      </c>
      <c r="I266" s="204">
        <v>0</v>
      </c>
      <c r="J266" s="204">
        <v>0</v>
      </c>
      <c r="K266" s="204">
        <v>0</v>
      </c>
      <c r="L266" s="204">
        <v>0</v>
      </c>
      <c r="M266" s="204">
        <v>0</v>
      </c>
      <c r="N266" s="204">
        <v>0</v>
      </c>
      <c r="O266" s="204">
        <v>0</v>
      </c>
      <c r="P266" s="204">
        <v>0</v>
      </c>
      <c r="Q266" s="204">
        <v>0</v>
      </c>
      <c r="R266" s="204">
        <v>0</v>
      </c>
      <c r="S266" s="239">
        <v>0</v>
      </c>
      <c r="T266" s="319" t="e">
        <v>#DIV/0!</v>
      </c>
      <c r="U266" s="239">
        <v>0</v>
      </c>
      <c r="V266" s="239">
        <v>0</v>
      </c>
      <c r="W266" s="239">
        <v>0</v>
      </c>
      <c r="X266" s="239">
        <v>0</v>
      </c>
      <c r="Y266" s="239">
        <v>0</v>
      </c>
      <c r="Z266" s="239">
        <v>0</v>
      </c>
    </row>
    <row r="267" spans="1:26" x14ac:dyDescent="0.3">
      <c r="A267" s="322" t="s">
        <v>682</v>
      </c>
      <c r="B267" s="204">
        <v>0</v>
      </c>
      <c r="C267" s="204">
        <v>0</v>
      </c>
      <c r="D267" s="204">
        <v>0</v>
      </c>
      <c r="E267" s="204">
        <v>0</v>
      </c>
      <c r="F267" s="204">
        <v>0</v>
      </c>
      <c r="G267" s="204">
        <v>0</v>
      </c>
      <c r="H267" s="204">
        <v>0</v>
      </c>
      <c r="I267" s="204">
        <v>0</v>
      </c>
      <c r="J267" s="204">
        <v>0</v>
      </c>
      <c r="K267" s="204">
        <v>0</v>
      </c>
      <c r="L267" s="204">
        <v>0</v>
      </c>
      <c r="M267" s="204">
        <v>0</v>
      </c>
      <c r="N267" s="204">
        <v>0</v>
      </c>
      <c r="O267" s="204">
        <v>0</v>
      </c>
      <c r="P267" s="204">
        <v>0</v>
      </c>
      <c r="Q267" s="204">
        <v>0</v>
      </c>
      <c r="R267" s="204">
        <v>0</v>
      </c>
      <c r="S267" s="239">
        <v>0</v>
      </c>
      <c r="T267" s="319" t="e">
        <v>#DIV/0!</v>
      </c>
      <c r="U267" s="239">
        <v>0</v>
      </c>
      <c r="V267" s="239">
        <v>0</v>
      </c>
      <c r="W267" s="239">
        <v>0</v>
      </c>
      <c r="X267" s="239">
        <v>0</v>
      </c>
      <c r="Y267" s="239">
        <v>0</v>
      </c>
      <c r="Z267" s="239">
        <v>0</v>
      </c>
    </row>
    <row r="268" spans="1:26" x14ac:dyDescent="0.3">
      <c r="A268" s="322" t="s">
        <v>683</v>
      </c>
      <c r="B268" s="204">
        <v>0</v>
      </c>
      <c r="C268" s="204">
        <v>0</v>
      </c>
      <c r="D268" s="204">
        <v>0</v>
      </c>
      <c r="E268" s="204">
        <v>0</v>
      </c>
      <c r="F268" s="204">
        <v>0</v>
      </c>
      <c r="G268" s="204">
        <v>0</v>
      </c>
      <c r="H268" s="204">
        <v>0</v>
      </c>
      <c r="I268" s="204">
        <v>0</v>
      </c>
      <c r="J268" s="204">
        <v>0</v>
      </c>
      <c r="K268" s="204">
        <v>0</v>
      </c>
      <c r="L268" s="204">
        <v>0</v>
      </c>
      <c r="M268" s="204">
        <v>0</v>
      </c>
      <c r="N268" s="204">
        <v>0</v>
      </c>
      <c r="O268" s="204">
        <v>0</v>
      </c>
      <c r="P268" s="204">
        <v>0</v>
      </c>
      <c r="Q268" s="204">
        <v>0</v>
      </c>
      <c r="R268" s="204">
        <v>0</v>
      </c>
      <c r="S268" s="239">
        <v>0</v>
      </c>
      <c r="T268" s="319" t="e">
        <v>#DIV/0!</v>
      </c>
      <c r="U268" s="239">
        <v>0</v>
      </c>
      <c r="V268" s="239">
        <v>0</v>
      </c>
      <c r="W268" s="239">
        <v>0</v>
      </c>
      <c r="X268" s="239">
        <v>0</v>
      </c>
      <c r="Y268" s="239">
        <v>0</v>
      </c>
      <c r="Z268" s="239">
        <v>0</v>
      </c>
    </row>
    <row r="269" spans="1:26" x14ac:dyDescent="0.3">
      <c r="A269" s="322" t="s">
        <v>684</v>
      </c>
      <c r="B269" s="204">
        <v>0</v>
      </c>
      <c r="C269" s="204">
        <v>0</v>
      </c>
      <c r="D269" s="204">
        <v>0</v>
      </c>
      <c r="E269" s="204">
        <v>0</v>
      </c>
      <c r="F269" s="204">
        <v>0</v>
      </c>
      <c r="G269" s="204">
        <v>0</v>
      </c>
      <c r="H269" s="204">
        <v>0</v>
      </c>
      <c r="I269" s="204">
        <v>0</v>
      </c>
      <c r="J269" s="204">
        <v>0</v>
      </c>
      <c r="K269" s="204">
        <v>0</v>
      </c>
      <c r="L269" s="204">
        <v>0</v>
      </c>
      <c r="M269" s="204">
        <v>0</v>
      </c>
      <c r="N269" s="204">
        <v>0</v>
      </c>
      <c r="O269" s="204">
        <v>0</v>
      </c>
      <c r="P269" s="204">
        <v>0</v>
      </c>
      <c r="Q269" s="204">
        <v>0</v>
      </c>
      <c r="R269" s="204">
        <v>0</v>
      </c>
      <c r="S269" s="239">
        <v>0</v>
      </c>
      <c r="T269" s="319" t="e">
        <v>#DIV/0!</v>
      </c>
      <c r="U269" s="239">
        <v>0</v>
      </c>
      <c r="V269" s="239">
        <v>0</v>
      </c>
      <c r="W269" s="239">
        <v>0</v>
      </c>
      <c r="X269" s="239">
        <v>0</v>
      </c>
      <c r="Y269" s="239">
        <v>0</v>
      </c>
      <c r="Z269" s="239">
        <v>0</v>
      </c>
    </row>
    <row r="270" spans="1:26" x14ac:dyDescent="0.3">
      <c r="A270" s="322" t="s">
        <v>685</v>
      </c>
      <c r="B270" s="204">
        <v>0</v>
      </c>
      <c r="C270" s="204">
        <v>0</v>
      </c>
      <c r="D270" s="204">
        <v>0</v>
      </c>
      <c r="E270" s="204">
        <v>0</v>
      </c>
      <c r="F270" s="204">
        <v>0</v>
      </c>
      <c r="G270" s="204">
        <v>0</v>
      </c>
      <c r="H270" s="204">
        <v>0</v>
      </c>
      <c r="I270" s="204">
        <v>0</v>
      </c>
      <c r="J270" s="204">
        <v>0</v>
      </c>
      <c r="K270" s="204">
        <v>0</v>
      </c>
      <c r="L270" s="204">
        <v>0</v>
      </c>
      <c r="M270" s="204">
        <v>0</v>
      </c>
      <c r="N270" s="204">
        <v>0</v>
      </c>
      <c r="O270" s="204">
        <v>0</v>
      </c>
      <c r="P270" s="204">
        <v>0</v>
      </c>
      <c r="Q270" s="204">
        <v>0</v>
      </c>
      <c r="R270" s="204">
        <v>0</v>
      </c>
      <c r="S270" s="239">
        <v>0</v>
      </c>
      <c r="T270" s="319" t="e">
        <v>#DIV/0!</v>
      </c>
      <c r="U270" s="239">
        <v>0</v>
      </c>
      <c r="V270" s="239">
        <v>0</v>
      </c>
      <c r="W270" s="239">
        <v>0</v>
      </c>
      <c r="X270" s="239">
        <v>0</v>
      </c>
      <c r="Y270" s="239">
        <v>0</v>
      </c>
      <c r="Z270" s="239">
        <v>0</v>
      </c>
    </row>
    <row r="271" spans="1:26" x14ac:dyDescent="0.3">
      <c r="A271" s="322" t="s">
        <v>686</v>
      </c>
      <c r="B271" s="204">
        <v>0</v>
      </c>
      <c r="C271" s="204">
        <v>0</v>
      </c>
      <c r="D271" s="204">
        <v>0</v>
      </c>
      <c r="E271" s="204">
        <v>0</v>
      </c>
      <c r="F271" s="204">
        <v>0</v>
      </c>
      <c r="G271" s="204">
        <v>0</v>
      </c>
      <c r="H271" s="204">
        <v>0</v>
      </c>
      <c r="I271" s="204">
        <v>0</v>
      </c>
      <c r="J271" s="204">
        <v>0</v>
      </c>
      <c r="K271" s="204">
        <v>0</v>
      </c>
      <c r="L271" s="204">
        <v>0</v>
      </c>
      <c r="M271" s="204">
        <v>0</v>
      </c>
      <c r="N271" s="204">
        <v>0</v>
      </c>
      <c r="O271" s="204">
        <v>0</v>
      </c>
      <c r="P271" s="204">
        <v>0</v>
      </c>
      <c r="Q271" s="204">
        <v>0</v>
      </c>
      <c r="R271" s="204">
        <v>0</v>
      </c>
      <c r="S271" s="239">
        <v>0</v>
      </c>
      <c r="T271" s="319" t="e">
        <v>#DIV/0!</v>
      </c>
      <c r="U271" s="239">
        <v>0</v>
      </c>
      <c r="V271" s="239">
        <v>0</v>
      </c>
      <c r="W271" s="239">
        <v>0</v>
      </c>
      <c r="X271" s="239">
        <v>0</v>
      </c>
      <c r="Y271" s="239">
        <v>0</v>
      </c>
      <c r="Z271" s="239">
        <v>0</v>
      </c>
    </row>
    <row r="272" spans="1:26" x14ac:dyDescent="0.3">
      <c r="A272" s="322" t="s">
        <v>687</v>
      </c>
      <c r="B272" s="204">
        <v>0</v>
      </c>
      <c r="C272" s="204">
        <v>0</v>
      </c>
      <c r="D272" s="204">
        <v>0</v>
      </c>
      <c r="E272" s="204">
        <v>0</v>
      </c>
      <c r="F272" s="204">
        <v>0</v>
      </c>
      <c r="G272" s="204">
        <v>0</v>
      </c>
      <c r="H272" s="204">
        <v>0</v>
      </c>
      <c r="I272" s="204">
        <v>0</v>
      </c>
      <c r="J272" s="204">
        <v>0</v>
      </c>
      <c r="K272" s="204">
        <v>0</v>
      </c>
      <c r="L272" s="204">
        <v>0</v>
      </c>
      <c r="M272" s="204">
        <v>0</v>
      </c>
      <c r="N272" s="204">
        <v>0</v>
      </c>
      <c r="O272" s="204">
        <v>0</v>
      </c>
      <c r="P272" s="204">
        <v>0</v>
      </c>
      <c r="Q272" s="204">
        <v>0</v>
      </c>
      <c r="R272" s="204">
        <v>0</v>
      </c>
      <c r="S272" s="239">
        <v>0</v>
      </c>
      <c r="T272" s="319" t="e">
        <v>#DIV/0!</v>
      </c>
      <c r="U272" s="239">
        <v>0</v>
      </c>
      <c r="V272" s="239">
        <v>0</v>
      </c>
      <c r="W272" s="239">
        <v>0</v>
      </c>
      <c r="X272" s="239">
        <v>0</v>
      </c>
      <c r="Y272" s="239">
        <v>0</v>
      </c>
      <c r="Z272" s="239">
        <v>0</v>
      </c>
    </row>
    <row r="273" spans="1:26" x14ac:dyDescent="0.3">
      <c r="A273" s="322" t="s">
        <v>688</v>
      </c>
      <c r="B273" s="204">
        <v>0</v>
      </c>
      <c r="C273" s="204">
        <v>0</v>
      </c>
      <c r="D273" s="204">
        <v>0</v>
      </c>
      <c r="E273" s="204">
        <v>0</v>
      </c>
      <c r="F273" s="204">
        <v>0</v>
      </c>
      <c r="G273" s="204">
        <v>0</v>
      </c>
      <c r="H273" s="204">
        <v>0</v>
      </c>
      <c r="I273" s="204">
        <v>0</v>
      </c>
      <c r="J273" s="204">
        <v>0</v>
      </c>
      <c r="K273" s="204">
        <v>0</v>
      </c>
      <c r="L273" s="204">
        <v>0</v>
      </c>
      <c r="M273" s="204">
        <v>0</v>
      </c>
      <c r="N273" s="204">
        <v>0</v>
      </c>
      <c r="O273" s="204">
        <v>0</v>
      </c>
      <c r="P273" s="204">
        <v>0</v>
      </c>
      <c r="Q273" s="204">
        <v>0</v>
      </c>
      <c r="R273" s="204">
        <v>0</v>
      </c>
      <c r="S273" s="239">
        <v>0</v>
      </c>
      <c r="T273" s="319" t="e">
        <v>#DIV/0!</v>
      </c>
      <c r="U273" s="239">
        <v>0</v>
      </c>
      <c r="V273" s="239">
        <v>0</v>
      </c>
      <c r="W273" s="239">
        <v>0</v>
      </c>
      <c r="X273" s="239">
        <v>0</v>
      </c>
      <c r="Y273" s="239">
        <v>0</v>
      </c>
      <c r="Z273" s="239">
        <v>0</v>
      </c>
    </row>
    <row r="274" spans="1:26" s="321" customFormat="1" x14ac:dyDescent="0.3">
      <c r="A274" s="314" t="s">
        <v>689</v>
      </c>
      <c r="B274" s="320">
        <v>0</v>
      </c>
      <c r="C274" s="320">
        <v>0</v>
      </c>
      <c r="D274" s="320">
        <v>0</v>
      </c>
      <c r="E274" s="320">
        <v>0</v>
      </c>
      <c r="F274" s="320">
        <v>0</v>
      </c>
      <c r="G274" s="320">
        <v>0</v>
      </c>
      <c r="H274" s="320">
        <v>0</v>
      </c>
      <c r="I274" s="320">
        <v>0</v>
      </c>
      <c r="J274" s="320">
        <v>0</v>
      </c>
      <c r="K274" s="320">
        <v>0</v>
      </c>
      <c r="L274" s="320">
        <v>0</v>
      </c>
      <c r="M274" s="320">
        <v>0</v>
      </c>
      <c r="N274" s="320">
        <v>0</v>
      </c>
      <c r="O274" s="320">
        <v>0</v>
      </c>
      <c r="P274" s="320">
        <v>0</v>
      </c>
      <c r="Q274" s="320">
        <v>0</v>
      </c>
      <c r="R274" s="320">
        <v>0</v>
      </c>
      <c r="S274" s="316">
        <v>0</v>
      </c>
      <c r="T274" s="317" t="e">
        <v>#DIV/0!</v>
      </c>
      <c r="U274" s="316">
        <v>0</v>
      </c>
      <c r="V274" s="316">
        <v>0</v>
      </c>
      <c r="W274" s="316">
        <v>0</v>
      </c>
      <c r="X274" s="316">
        <v>0</v>
      </c>
      <c r="Y274" s="316">
        <v>0</v>
      </c>
      <c r="Z274" s="316">
        <v>0</v>
      </c>
    </row>
    <row r="275" spans="1:26" x14ac:dyDescent="0.3">
      <c r="A275" s="308" t="s">
        <v>690</v>
      </c>
      <c r="B275" s="309">
        <v>0</v>
      </c>
      <c r="C275" s="309">
        <v>0</v>
      </c>
      <c r="D275" s="309">
        <v>0</v>
      </c>
      <c r="E275" s="309">
        <v>0</v>
      </c>
      <c r="F275" s="309">
        <v>0</v>
      </c>
      <c r="G275" s="309">
        <v>0</v>
      </c>
      <c r="H275" s="309">
        <v>0</v>
      </c>
      <c r="I275" s="309">
        <v>0</v>
      </c>
      <c r="J275" s="309">
        <v>0</v>
      </c>
      <c r="K275" s="309">
        <v>0</v>
      </c>
      <c r="L275" s="309">
        <v>0</v>
      </c>
      <c r="M275" s="309">
        <v>0</v>
      </c>
      <c r="N275" s="309">
        <v>0</v>
      </c>
      <c r="O275" s="309">
        <v>0</v>
      </c>
      <c r="P275" s="309">
        <v>0</v>
      </c>
      <c r="Q275" s="309">
        <v>0</v>
      </c>
      <c r="R275" s="309">
        <v>0</v>
      </c>
      <c r="S275" s="310">
        <v>0</v>
      </c>
      <c r="T275" s="311" t="e">
        <v>#DIV/0!</v>
      </c>
      <c r="U275" s="310">
        <v>0</v>
      </c>
      <c r="V275" s="310">
        <v>0</v>
      </c>
      <c r="W275" s="310">
        <v>0</v>
      </c>
      <c r="X275" s="310">
        <v>0</v>
      </c>
      <c r="Y275" s="310">
        <v>0</v>
      </c>
      <c r="Z275" s="310">
        <v>0</v>
      </c>
    </row>
    <row r="276" spans="1:26" x14ac:dyDescent="0.3">
      <c r="A276" s="314" t="s">
        <v>691</v>
      </c>
      <c r="B276" s="315">
        <v>0</v>
      </c>
      <c r="C276" s="315">
        <v>0</v>
      </c>
      <c r="D276" s="315">
        <v>0</v>
      </c>
      <c r="E276" s="315">
        <v>0</v>
      </c>
      <c r="F276" s="315">
        <v>0</v>
      </c>
      <c r="G276" s="315">
        <v>0</v>
      </c>
      <c r="H276" s="315">
        <v>0</v>
      </c>
      <c r="I276" s="315">
        <v>0</v>
      </c>
      <c r="J276" s="315">
        <v>0</v>
      </c>
      <c r="K276" s="315">
        <v>0</v>
      </c>
      <c r="L276" s="315">
        <v>0</v>
      </c>
      <c r="M276" s="315">
        <v>0</v>
      </c>
      <c r="N276" s="315">
        <v>0</v>
      </c>
      <c r="O276" s="315">
        <v>0</v>
      </c>
      <c r="P276" s="315">
        <v>0</v>
      </c>
      <c r="Q276" s="315">
        <v>0</v>
      </c>
      <c r="R276" s="315">
        <v>0</v>
      </c>
      <c r="S276" s="316">
        <v>0</v>
      </c>
      <c r="T276" s="317" t="e">
        <v>#DIV/0!</v>
      </c>
      <c r="U276" s="316">
        <v>0</v>
      </c>
      <c r="V276" s="316">
        <v>0</v>
      </c>
      <c r="W276" s="316">
        <v>0</v>
      </c>
      <c r="X276" s="316">
        <v>0</v>
      </c>
      <c r="Y276" s="316">
        <v>0</v>
      </c>
      <c r="Z276" s="316">
        <v>0</v>
      </c>
    </row>
    <row r="277" spans="1:26" x14ac:dyDescent="0.3">
      <c r="A277" s="322" t="s">
        <v>692</v>
      </c>
      <c r="B277" s="204">
        <v>0</v>
      </c>
      <c r="C277" s="204">
        <v>0</v>
      </c>
      <c r="D277" s="204">
        <v>0</v>
      </c>
      <c r="E277" s="204">
        <v>0</v>
      </c>
      <c r="F277" s="204">
        <v>0</v>
      </c>
      <c r="G277" s="204">
        <v>0</v>
      </c>
      <c r="H277" s="204">
        <v>0</v>
      </c>
      <c r="I277" s="204">
        <v>0</v>
      </c>
      <c r="J277" s="204">
        <v>0</v>
      </c>
      <c r="K277" s="204">
        <v>0</v>
      </c>
      <c r="L277" s="204">
        <v>0</v>
      </c>
      <c r="M277" s="204">
        <v>0</v>
      </c>
      <c r="N277" s="204">
        <v>0</v>
      </c>
      <c r="O277" s="204">
        <v>0</v>
      </c>
      <c r="P277" s="204">
        <v>0</v>
      </c>
      <c r="Q277" s="204">
        <v>0</v>
      </c>
      <c r="R277" s="204">
        <v>0</v>
      </c>
      <c r="S277" s="239">
        <v>0</v>
      </c>
      <c r="T277" s="319" t="e">
        <v>#DIV/0!</v>
      </c>
      <c r="U277" s="239">
        <v>0</v>
      </c>
      <c r="V277" s="239">
        <v>0</v>
      </c>
      <c r="W277" s="239">
        <v>0</v>
      </c>
      <c r="X277" s="239">
        <v>0</v>
      </c>
      <c r="Y277" s="239">
        <v>0</v>
      </c>
      <c r="Z277" s="239">
        <v>0</v>
      </c>
    </row>
    <row r="278" spans="1:26" x14ac:dyDescent="0.3">
      <c r="A278" s="322" t="s">
        <v>693</v>
      </c>
      <c r="B278" s="204">
        <v>0</v>
      </c>
      <c r="C278" s="204">
        <v>0</v>
      </c>
      <c r="D278" s="204">
        <v>0</v>
      </c>
      <c r="E278" s="204">
        <v>0</v>
      </c>
      <c r="F278" s="204">
        <v>0</v>
      </c>
      <c r="G278" s="204">
        <v>0</v>
      </c>
      <c r="H278" s="204">
        <v>0</v>
      </c>
      <c r="I278" s="204">
        <v>0</v>
      </c>
      <c r="J278" s="204">
        <v>0</v>
      </c>
      <c r="K278" s="204">
        <v>0</v>
      </c>
      <c r="L278" s="204">
        <v>0</v>
      </c>
      <c r="M278" s="204">
        <v>0</v>
      </c>
      <c r="N278" s="204">
        <v>0</v>
      </c>
      <c r="O278" s="204">
        <v>0</v>
      </c>
      <c r="P278" s="204">
        <v>0</v>
      </c>
      <c r="Q278" s="204">
        <v>0</v>
      </c>
      <c r="R278" s="204">
        <v>0</v>
      </c>
      <c r="S278" s="239">
        <v>0</v>
      </c>
      <c r="T278" s="319" t="e">
        <v>#DIV/0!</v>
      </c>
      <c r="U278" s="239">
        <v>0</v>
      </c>
      <c r="V278" s="239">
        <v>0</v>
      </c>
      <c r="W278" s="239">
        <v>0</v>
      </c>
      <c r="X278" s="239">
        <v>0</v>
      </c>
      <c r="Y278" s="239">
        <v>0</v>
      </c>
      <c r="Z278" s="239">
        <v>0</v>
      </c>
    </row>
    <row r="279" spans="1:26" x14ac:dyDescent="0.3">
      <c r="A279" s="322" t="s">
        <v>694</v>
      </c>
      <c r="B279" s="204">
        <v>0</v>
      </c>
      <c r="C279" s="204">
        <v>0</v>
      </c>
      <c r="D279" s="204">
        <v>0</v>
      </c>
      <c r="E279" s="204">
        <v>0</v>
      </c>
      <c r="F279" s="204">
        <v>0</v>
      </c>
      <c r="G279" s="204">
        <v>0</v>
      </c>
      <c r="H279" s="204">
        <v>0</v>
      </c>
      <c r="I279" s="204">
        <v>0</v>
      </c>
      <c r="J279" s="204">
        <v>0</v>
      </c>
      <c r="K279" s="204">
        <v>0</v>
      </c>
      <c r="L279" s="204">
        <v>0</v>
      </c>
      <c r="M279" s="204">
        <v>0</v>
      </c>
      <c r="N279" s="204">
        <v>0</v>
      </c>
      <c r="O279" s="204">
        <v>0</v>
      </c>
      <c r="P279" s="204">
        <v>0</v>
      </c>
      <c r="Q279" s="204">
        <v>0</v>
      </c>
      <c r="R279" s="204">
        <v>0</v>
      </c>
      <c r="S279" s="239">
        <v>0</v>
      </c>
      <c r="T279" s="319" t="e">
        <v>#DIV/0!</v>
      </c>
      <c r="U279" s="239">
        <v>0</v>
      </c>
      <c r="V279" s="239">
        <v>0</v>
      </c>
      <c r="W279" s="239">
        <v>0</v>
      </c>
      <c r="X279" s="239">
        <v>0</v>
      </c>
      <c r="Y279" s="239">
        <v>0</v>
      </c>
      <c r="Z279" s="239">
        <v>0</v>
      </c>
    </row>
    <row r="280" spans="1:26" x14ac:dyDescent="0.3">
      <c r="A280" s="322" t="s">
        <v>695</v>
      </c>
      <c r="B280" s="204">
        <v>0</v>
      </c>
      <c r="C280" s="204">
        <v>0</v>
      </c>
      <c r="D280" s="204">
        <v>0</v>
      </c>
      <c r="E280" s="204">
        <v>0</v>
      </c>
      <c r="F280" s="204">
        <v>0</v>
      </c>
      <c r="G280" s="204">
        <v>0</v>
      </c>
      <c r="H280" s="204">
        <v>0</v>
      </c>
      <c r="I280" s="204">
        <v>0</v>
      </c>
      <c r="J280" s="204">
        <v>0</v>
      </c>
      <c r="K280" s="204">
        <v>0</v>
      </c>
      <c r="L280" s="204">
        <v>0</v>
      </c>
      <c r="M280" s="204">
        <v>0</v>
      </c>
      <c r="N280" s="204">
        <v>0</v>
      </c>
      <c r="O280" s="204">
        <v>0</v>
      </c>
      <c r="P280" s="204">
        <v>0</v>
      </c>
      <c r="Q280" s="204">
        <v>0</v>
      </c>
      <c r="R280" s="204">
        <v>0</v>
      </c>
      <c r="S280" s="239">
        <v>0</v>
      </c>
      <c r="T280" s="319" t="e">
        <v>#DIV/0!</v>
      </c>
      <c r="U280" s="239">
        <v>0</v>
      </c>
      <c r="V280" s="239">
        <v>0</v>
      </c>
      <c r="W280" s="239">
        <v>0</v>
      </c>
      <c r="X280" s="239">
        <v>0</v>
      </c>
      <c r="Y280" s="239">
        <v>0</v>
      </c>
      <c r="Z280" s="239">
        <v>0</v>
      </c>
    </row>
    <row r="281" spans="1:26" x14ac:dyDescent="0.3">
      <c r="A281" s="322" t="s">
        <v>696</v>
      </c>
      <c r="B281" s="204">
        <v>0</v>
      </c>
      <c r="C281" s="204">
        <v>0</v>
      </c>
      <c r="D281" s="204">
        <v>0</v>
      </c>
      <c r="E281" s="204">
        <v>0</v>
      </c>
      <c r="F281" s="204">
        <v>0</v>
      </c>
      <c r="G281" s="204">
        <v>0</v>
      </c>
      <c r="H281" s="204">
        <v>0</v>
      </c>
      <c r="I281" s="204">
        <v>0</v>
      </c>
      <c r="J281" s="204">
        <v>0</v>
      </c>
      <c r="K281" s="204">
        <v>0</v>
      </c>
      <c r="L281" s="204">
        <v>0</v>
      </c>
      <c r="M281" s="204">
        <v>0</v>
      </c>
      <c r="N281" s="204">
        <v>0</v>
      </c>
      <c r="O281" s="204">
        <v>0</v>
      </c>
      <c r="P281" s="204">
        <v>0</v>
      </c>
      <c r="Q281" s="204">
        <v>0</v>
      </c>
      <c r="R281" s="204">
        <v>0</v>
      </c>
      <c r="S281" s="239">
        <v>0</v>
      </c>
      <c r="T281" s="319" t="e">
        <v>#DIV/0!</v>
      </c>
      <c r="U281" s="239">
        <v>0</v>
      </c>
      <c r="V281" s="239">
        <v>0</v>
      </c>
      <c r="W281" s="239">
        <v>0</v>
      </c>
      <c r="X281" s="239">
        <v>0</v>
      </c>
      <c r="Y281" s="239">
        <v>0</v>
      </c>
      <c r="Z281" s="239">
        <v>0</v>
      </c>
    </row>
    <row r="282" spans="1:26" x14ac:dyDescent="0.3">
      <c r="A282" s="322" t="s">
        <v>697</v>
      </c>
      <c r="B282" s="204">
        <v>0</v>
      </c>
      <c r="C282" s="204">
        <v>0</v>
      </c>
      <c r="D282" s="204">
        <v>0</v>
      </c>
      <c r="E282" s="204">
        <v>0</v>
      </c>
      <c r="F282" s="204">
        <v>0</v>
      </c>
      <c r="G282" s="204">
        <v>0</v>
      </c>
      <c r="H282" s="204">
        <v>0</v>
      </c>
      <c r="I282" s="204">
        <v>0</v>
      </c>
      <c r="J282" s="204">
        <v>0</v>
      </c>
      <c r="K282" s="204">
        <v>0</v>
      </c>
      <c r="L282" s="204">
        <v>0</v>
      </c>
      <c r="M282" s="204">
        <v>0</v>
      </c>
      <c r="N282" s="204">
        <v>0</v>
      </c>
      <c r="O282" s="204">
        <v>0</v>
      </c>
      <c r="P282" s="204">
        <v>0</v>
      </c>
      <c r="Q282" s="204">
        <v>0</v>
      </c>
      <c r="R282" s="204">
        <v>0</v>
      </c>
      <c r="S282" s="239">
        <v>0</v>
      </c>
      <c r="T282" s="319" t="e">
        <v>#DIV/0!</v>
      </c>
      <c r="U282" s="239">
        <v>0</v>
      </c>
      <c r="V282" s="239">
        <v>0</v>
      </c>
      <c r="W282" s="239">
        <v>0</v>
      </c>
      <c r="X282" s="239">
        <v>0</v>
      </c>
      <c r="Y282" s="239">
        <v>0</v>
      </c>
      <c r="Z282" s="239">
        <v>0</v>
      </c>
    </row>
    <row r="283" spans="1:26" x14ac:dyDescent="0.3">
      <c r="A283" s="322" t="s">
        <v>698</v>
      </c>
      <c r="B283" s="204">
        <v>0</v>
      </c>
      <c r="C283" s="204">
        <v>0</v>
      </c>
      <c r="D283" s="204">
        <v>0</v>
      </c>
      <c r="E283" s="204">
        <v>0</v>
      </c>
      <c r="F283" s="204">
        <v>0</v>
      </c>
      <c r="G283" s="204">
        <v>0</v>
      </c>
      <c r="H283" s="204">
        <v>0</v>
      </c>
      <c r="I283" s="204">
        <v>0</v>
      </c>
      <c r="J283" s="204">
        <v>0</v>
      </c>
      <c r="K283" s="204">
        <v>0</v>
      </c>
      <c r="L283" s="204">
        <v>0</v>
      </c>
      <c r="M283" s="204">
        <v>0</v>
      </c>
      <c r="N283" s="204">
        <v>0</v>
      </c>
      <c r="O283" s="204">
        <v>0</v>
      </c>
      <c r="P283" s="204">
        <v>0</v>
      </c>
      <c r="Q283" s="204">
        <v>0</v>
      </c>
      <c r="R283" s="204">
        <v>0</v>
      </c>
      <c r="S283" s="239">
        <v>0</v>
      </c>
      <c r="T283" s="319" t="e">
        <v>#DIV/0!</v>
      </c>
      <c r="U283" s="239">
        <v>0</v>
      </c>
      <c r="V283" s="239">
        <v>0</v>
      </c>
      <c r="W283" s="239">
        <v>0</v>
      </c>
      <c r="X283" s="239">
        <v>0</v>
      </c>
      <c r="Y283" s="239">
        <v>0</v>
      </c>
      <c r="Z283" s="239">
        <v>0</v>
      </c>
    </row>
    <row r="284" spans="1:26" x14ac:dyDescent="0.3">
      <c r="A284" s="322" t="s">
        <v>699</v>
      </c>
      <c r="B284" s="204">
        <v>0</v>
      </c>
      <c r="C284" s="204">
        <v>0</v>
      </c>
      <c r="D284" s="204">
        <v>0</v>
      </c>
      <c r="E284" s="204">
        <v>0</v>
      </c>
      <c r="F284" s="204">
        <v>0</v>
      </c>
      <c r="G284" s="204">
        <v>0</v>
      </c>
      <c r="H284" s="204">
        <v>0</v>
      </c>
      <c r="I284" s="204">
        <v>0</v>
      </c>
      <c r="J284" s="204">
        <v>0</v>
      </c>
      <c r="K284" s="204">
        <v>0</v>
      </c>
      <c r="L284" s="204">
        <v>0</v>
      </c>
      <c r="M284" s="204">
        <v>0</v>
      </c>
      <c r="N284" s="204">
        <v>0</v>
      </c>
      <c r="O284" s="204">
        <v>0</v>
      </c>
      <c r="P284" s="204">
        <v>0</v>
      </c>
      <c r="Q284" s="204">
        <v>0</v>
      </c>
      <c r="R284" s="204">
        <v>0</v>
      </c>
      <c r="S284" s="239">
        <v>0</v>
      </c>
      <c r="T284" s="319" t="e">
        <v>#DIV/0!</v>
      </c>
      <c r="U284" s="239">
        <v>0</v>
      </c>
      <c r="V284" s="239">
        <v>0</v>
      </c>
      <c r="W284" s="239">
        <v>0</v>
      </c>
      <c r="X284" s="239">
        <v>0</v>
      </c>
      <c r="Y284" s="239">
        <v>0</v>
      </c>
      <c r="Z284" s="239">
        <v>0</v>
      </c>
    </row>
    <row r="285" spans="1:26" x14ac:dyDescent="0.3">
      <c r="A285" s="322" t="s">
        <v>700</v>
      </c>
      <c r="B285" s="204">
        <v>0</v>
      </c>
      <c r="C285" s="204">
        <v>0</v>
      </c>
      <c r="D285" s="204">
        <v>0</v>
      </c>
      <c r="E285" s="204">
        <v>0</v>
      </c>
      <c r="F285" s="204">
        <v>0</v>
      </c>
      <c r="G285" s="204">
        <v>0</v>
      </c>
      <c r="H285" s="204">
        <v>0</v>
      </c>
      <c r="I285" s="204">
        <v>0</v>
      </c>
      <c r="J285" s="204">
        <v>0</v>
      </c>
      <c r="K285" s="204">
        <v>0</v>
      </c>
      <c r="L285" s="204">
        <v>0</v>
      </c>
      <c r="M285" s="204">
        <v>0</v>
      </c>
      <c r="N285" s="204">
        <v>0</v>
      </c>
      <c r="O285" s="204">
        <v>0</v>
      </c>
      <c r="P285" s="204">
        <v>0</v>
      </c>
      <c r="Q285" s="204">
        <v>0</v>
      </c>
      <c r="R285" s="204">
        <v>0</v>
      </c>
      <c r="S285" s="239">
        <v>0</v>
      </c>
      <c r="T285" s="319" t="e">
        <v>#DIV/0!</v>
      </c>
      <c r="U285" s="239">
        <v>0</v>
      </c>
      <c r="V285" s="239">
        <v>0</v>
      </c>
      <c r="W285" s="239">
        <v>0</v>
      </c>
      <c r="X285" s="239">
        <v>0</v>
      </c>
      <c r="Y285" s="239">
        <v>0</v>
      </c>
      <c r="Z285" s="239">
        <v>0</v>
      </c>
    </row>
    <row r="286" spans="1:26" x14ac:dyDescent="0.3">
      <c r="A286" s="322" t="s">
        <v>701</v>
      </c>
      <c r="B286" s="204">
        <v>0</v>
      </c>
      <c r="C286" s="204">
        <v>0</v>
      </c>
      <c r="D286" s="204">
        <v>0</v>
      </c>
      <c r="E286" s="204">
        <v>0</v>
      </c>
      <c r="F286" s="204">
        <v>0</v>
      </c>
      <c r="G286" s="204">
        <v>0</v>
      </c>
      <c r="H286" s="204">
        <v>0</v>
      </c>
      <c r="I286" s="204">
        <v>0</v>
      </c>
      <c r="J286" s="204">
        <v>0</v>
      </c>
      <c r="K286" s="204">
        <v>0</v>
      </c>
      <c r="L286" s="204">
        <v>0</v>
      </c>
      <c r="M286" s="204">
        <v>0</v>
      </c>
      <c r="N286" s="204">
        <v>0</v>
      </c>
      <c r="O286" s="204">
        <v>0</v>
      </c>
      <c r="P286" s="204">
        <v>0</v>
      </c>
      <c r="Q286" s="204">
        <v>0</v>
      </c>
      <c r="R286" s="204">
        <v>0</v>
      </c>
      <c r="S286" s="239">
        <v>0</v>
      </c>
      <c r="T286" s="319" t="e">
        <v>#DIV/0!</v>
      </c>
      <c r="U286" s="239">
        <v>0</v>
      </c>
      <c r="V286" s="239">
        <v>0</v>
      </c>
      <c r="W286" s="239">
        <v>0</v>
      </c>
      <c r="X286" s="239">
        <v>0</v>
      </c>
      <c r="Y286" s="239">
        <v>0</v>
      </c>
      <c r="Z286" s="239">
        <v>0</v>
      </c>
    </row>
    <row r="287" spans="1:26" x14ac:dyDescent="0.3">
      <c r="A287" s="322" t="s">
        <v>702</v>
      </c>
      <c r="B287" s="204">
        <v>0</v>
      </c>
      <c r="C287" s="204">
        <v>0</v>
      </c>
      <c r="D287" s="204">
        <v>0</v>
      </c>
      <c r="E287" s="204">
        <v>0</v>
      </c>
      <c r="F287" s="204">
        <v>0</v>
      </c>
      <c r="G287" s="204">
        <v>0</v>
      </c>
      <c r="H287" s="204">
        <v>0</v>
      </c>
      <c r="I287" s="204">
        <v>0</v>
      </c>
      <c r="J287" s="204">
        <v>0</v>
      </c>
      <c r="K287" s="204">
        <v>0</v>
      </c>
      <c r="L287" s="204">
        <v>0</v>
      </c>
      <c r="M287" s="204">
        <v>0</v>
      </c>
      <c r="N287" s="204">
        <v>0</v>
      </c>
      <c r="O287" s="204">
        <v>0</v>
      </c>
      <c r="P287" s="204">
        <v>0</v>
      </c>
      <c r="Q287" s="204">
        <v>0</v>
      </c>
      <c r="R287" s="204">
        <v>0</v>
      </c>
      <c r="S287" s="239">
        <v>0</v>
      </c>
      <c r="T287" s="319" t="e">
        <v>#DIV/0!</v>
      </c>
      <c r="U287" s="239">
        <v>0</v>
      </c>
      <c r="V287" s="239">
        <v>0</v>
      </c>
      <c r="W287" s="239">
        <v>0</v>
      </c>
      <c r="X287" s="239">
        <v>0</v>
      </c>
      <c r="Y287" s="239">
        <v>0</v>
      </c>
      <c r="Z287" s="239">
        <v>0</v>
      </c>
    </row>
    <row r="288" spans="1:26" x14ac:dyDescent="0.3">
      <c r="A288" s="322" t="s">
        <v>703</v>
      </c>
      <c r="B288" s="204">
        <v>0</v>
      </c>
      <c r="C288" s="204">
        <v>0</v>
      </c>
      <c r="D288" s="204">
        <v>0</v>
      </c>
      <c r="E288" s="204">
        <v>0</v>
      </c>
      <c r="F288" s="204">
        <v>0</v>
      </c>
      <c r="G288" s="204">
        <v>0</v>
      </c>
      <c r="H288" s="204">
        <v>0</v>
      </c>
      <c r="I288" s="204">
        <v>0</v>
      </c>
      <c r="J288" s="204">
        <v>0</v>
      </c>
      <c r="K288" s="204">
        <v>0</v>
      </c>
      <c r="L288" s="204">
        <v>0</v>
      </c>
      <c r="M288" s="204">
        <v>0</v>
      </c>
      <c r="N288" s="204">
        <v>0</v>
      </c>
      <c r="O288" s="204">
        <v>0</v>
      </c>
      <c r="P288" s="204">
        <v>0</v>
      </c>
      <c r="Q288" s="204">
        <v>0</v>
      </c>
      <c r="R288" s="204">
        <v>0</v>
      </c>
      <c r="S288" s="239">
        <v>0</v>
      </c>
      <c r="T288" s="319" t="e">
        <v>#DIV/0!</v>
      </c>
      <c r="U288" s="239">
        <v>0</v>
      </c>
      <c r="V288" s="239">
        <v>0</v>
      </c>
      <c r="W288" s="239">
        <v>0</v>
      </c>
      <c r="X288" s="239">
        <v>0</v>
      </c>
      <c r="Y288" s="239">
        <v>0</v>
      </c>
      <c r="Z288" s="239">
        <v>0</v>
      </c>
    </row>
    <row r="289" spans="1:26" x14ac:dyDescent="0.3">
      <c r="A289" s="322" t="s">
        <v>704</v>
      </c>
      <c r="B289" s="204">
        <v>0</v>
      </c>
      <c r="C289" s="204">
        <v>0</v>
      </c>
      <c r="D289" s="204">
        <v>0</v>
      </c>
      <c r="E289" s="204">
        <v>0</v>
      </c>
      <c r="F289" s="204">
        <v>0</v>
      </c>
      <c r="G289" s="204">
        <v>0</v>
      </c>
      <c r="H289" s="204">
        <v>0</v>
      </c>
      <c r="I289" s="204">
        <v>0</v>
      </c>
      <c r="J289" s="204">
        <v>0</v>
      </c>
      <c r="K289" s="204">
        <v>0</v>
      </c>
      <c r="L289" s="204">
        <v>0</v>
      </c>
      <c r="M289" s="204">
        <v>0</v>
      </c>
      <c r="N289" s="204">
        <v>0</v>
      </c>
      <c r="O289" s="204">
        <v>0</v>
      </c>
      <c r="P289" s="204">
        <v>0</v>
      </c>
      <c r="Q289" s="204">
        <v>0</v>
      </c>
      <c r="R289" s="204">
        <v>0</v>
      </c>
      <c r="S289" s="239">
        <v>0</v>
      </c>
      <c r="T289" s="319" t="e">
        <v>#DIV/0!</v>
      </c>
      <c r="U289" s="239">
        <v>0</v>
      </c>
      <c r="V289" s="239">
        <v>0</v>
      </c>
      <c r="W289" s="239">
        <v>0</v>
      </c>
      <c r="X289" s="239">
        <v>0</v>
      </c>
      <c r="Y289" s="239">
        <v>0</v>
      </c>
      <c r="Z289" s="239">
        <v>0</v>
      </c>
    </row>
    <row r="290" spans="1:26" x14ac:dyDescent="0.3">
      <c r="A290" s="322" t="s">
        <v>705</v>
      </c>
      <c r="B290" s="204">
        <v>0</v>
      </c>
      <c r="C290" s="204">
        <v>0</v>
      </c>
      <c r="D290" s="204">
        <v>0</v>
      </c>
      <c r="E290" s="204">
        <v>0</v>
      </c>
      <c r="F290" s="204">
        <v>0</v>
      </c>
      <c r="G290" s="204">
        <v>0</v>
      </c>
      <c r="H290" s="204">
        <v>0</v>
      </c>
      <c r="I290" s="204">
        <v>0</v>
      </c>
      <c r="J290" s="204">
        <v>0</v>
      </c>
      <c r="K290" s="204">
        <v>0</v>
      </c>
      <c r="L290" s="204">
        <v>0</v>
      </c>
      <c r="M290" s="204">
        <v>0</v>
      </c>
      <c r="N290" s="204">
        <v>0</v>
      </c>
      <c r="O290" s="204">
        <v>0</v>
      </c>
      <c r="P290" s="204">
        <v>0</v>
      </c>
      <c r="Q290" s="204">
        <v>0</v>
      </c>
      <c r="R290" s="204">
        <v>0</v>
      </c>
      <c r="S290" s="239">
        <v>0</v>
      </c>
      <c r="T290" s="319" t="e">
        <v>#DIV/0!</v>
      </c>
      <c r="U290" s="239">
        <v>0</v>
      </c>
      <c r="V290" s="239">
        <v>0</v>
      </c>
      <c r="W290" s="239">
        <v>0</v>
      </c>
      <c r="X290" s="239">
        <v>0</v>
      </c>
      <c r="Y290" s="239">
        <v>0</v>
      </c>
      <c r="Z290" s="239">
        <v>0</v>
      </c>
    </row>
    <row r="291" spans="1:26" x14ac:dyDescent="0.3">
      <c r="A291" s="322" t="s">
        <v>706</v>
      </c>
      <c r="B291" s="204">
        <v>0</v>
      </c>
      <c r="C291" s="204">
        <v>0</v>
      </c>
      <c r="D291" s="204">
        <v>0</v>
      </c>
      <c r="E291" s="204">
        <v>0</v>
      </c>
      <c r="F291" s="204">
        <v>0</v>
      </c>
      <c r="G291" s="204">
        <v>0</v>
      </c>
      <c r="H291" s="204">
        <v>0</v>
      </c>
      <c r="I291" s="204">
        <v>0</v>
      </c>
      <c r="J291" s="204">
        <v>0</v>
      </c>
      <c r="K291" s="204">
        <v>0</v>
      </c>
      <c r="L291" s="204">
        <v>0</v>
      </c>
      <c r="M291" s="204">
        <v>0</v>
      </c>
      <c r="N291" s="204">
        <v>0</v>
      </c>
      <c r="O291" s="204">
        <v>0</v>
      </c>
      <c r="P291" s="204">
        <v>0</v>
      </c>
      <c r="Q291" s="204">
        <v>0</v>
      </c>
      <c r="R291" s="204">
        <v>0</v>
      </c>
      <c r="S291" s="239">
        <v>0</v>
      </c>
      <c r="T291" s="319" t="e">
        <v>#DIV/0!</v>
      </c>
      <c r="U291" s="239">
        <v>0</v>
      </c>
      <c r="V291" s="239">
        <v>0</v>
      </c>
      <c r="W291" s="239">
        <v>0</v>
      </c>
      <c r="X291" s="239">
        <v>0</v>
      </c>
      <c r="Y291" s="239">
        <v>0</v>
      </c>
      <c r="Z291" s="239">
        <v>0</v>
      </c>
    </row>
    <row r="292" spans="1:26" x14ac:dyDescent="0.3">
      <c r="A292" s="322" t="s">
        <v>707</v>
      </c>
      <c r="B292" s="204">
        <v>0</v>
      </c>
      <c r="C292" s="204">
        <v>0</v>
      </c>
      <c r="D292" s="204">
        <v>0</v>
      </c>
      <c r="E292" s="204">
        <v>0</v>
      </c>
      <c r="F292" s="204">
        <v>0</v>
      </c>
      <c r="G292" s="204">
        <v>0</v>
      </c>
      <c r="H292" s="204">
        <v>0</v>
      </c>
      <c r="I292" s="204">
        <v>0</v>
      </c>
      <c r="J292" s="204">
        <v>0</v>
      </c>
      <c r="K292" s="204">
        <v>0</v>
      </c>
      <c r="L292" s="204">
        <v>0</v>
      </c>
      <c r="M292" s="204">
        <v>0</v>
      </c>
      <c r="N292" s="204">
        <v>0</v>
      </c>
      <c r="O292" s="204">
        <v>0</v>
      </c>
      <c r="P292" s="204">
        <v>0</v>
      </c>
      <c r="Q292" s="204">
        <v>0</v>
      </c>
      <c r="R292" s="204">
        <v>0</v>
      </c>
      <c r="S292" s="239">
        <v>0</v>
      </c>
      <c r="T292" s="319" t="e">
        <v>#DIV/0!</v>
      </c>
      <c r="U292" s="239">
        <v>0</v>
      </c>
      <c r="V292" s="239">
        <v>0</v>
      </c>
      <c r="W292" s="239">
        <v>0</v>
      </c>
      <c r="X292" s="239">
        <v>0</v>
      </c>
      <c r="Y292" s="239">
        <v>0</v>
      </c>
      <c r="Z292" s="239">
        <v>0</v>
      </c>
    </row>
    <row r="293" spans="1:26" x14ac:dyDescent="0.3">
      <c r="A293" s="322" t="s">
        <v>708</v>
      </c>
      <c r="B293" s="204">
        <v>0</v>
      </c>
      <c r="C293" s="204">
        <v>0</v>
      </c>
      <c r="D293" s="204">
        <v>0</v>
      </c>
      <c r="E293" s="204">
        <v>0</v>
      </c>
      <c r="F293" s="204">
        <v>0</v>
      </c>
      <c r="G293" s="204">
        <v>0</v>
      </c>
      <c r="H293" s="204">
        <v>0</v>
      </c>
      <c r="I293" s="204">
        <v>0</v>
      </c>
      <c r="J293" s="204">
        <v>0</v>
      </c>
      <c r="K293" s="204">
        <v>0</v>
      </c>
      <c r="L293" s="204">
        <v>0</v>
      </c>
      <c r="M293" s="204">
        <v>0</v>
      </c>
      <c r="N293" s="204">
        <v>0</v>
      </c>
      <c r="O293" s="204">
        <v>0</v>
      </c>
      <c r="P293" s="204">
        <v>0</v>
      </c>
      <c r="Q293" s="204">
        <v>0</v>
      </c>
      <c r="R293" s="204">
        <v>0</v>
      </c>
      <c r="S293" s="239">
        <v>0</v>
      </c>
      <c r="T293" s="319" t="e">
        <v>#DIV/0!</v>
      </c>
      <c r="U293" s="239">
        <v>0</v>
      </c>
      <c r="V293" s="239">
        <v>0</v>
      </c>
      <c r="W293" s="239">
        <v>0</v>
      </c>
      <c r="X293" s="239">
        <v>0</v>
      </c>
      <c r="Y293" s="239">
        <v>0</v>
      </c>
      <c r="Z293" s="239">
        <v>0</v>
      </c>
    </row>
    <row r="294" spans="1:26" x14ac:dyDescent="0.3">
      <c r="A294" s="322" t="s">
        <v>709</v>
      </c>
      <c r="B294" s="204">
        <v>0</v>
      </c>
      <c r="C294" s="204">
        <v>0</v>
      </c>
      <c r="D294" s="204">
        <v>0</v>
      </c>
      <c r="E294" s="204">
        <v>0</v>
      </c>
      <c r="F294" s="204">
        <v>0</v>
      </c>
      <c r="G294" s="204">
        <v>0</v>
      </c>
      <c r="H294" s="204">
        <v>0</v>
      </c>
      <c r="I294" s="204">
        <v>0</v>
      </c>
      <c r="J294" s="204">
        <v>0</v>
      </c>
      <c r="K294" s="204">
        <v>0</v>
      </c>
      <c r="L294" s="204">
        <v>0</v>
      </c>
      <c r="M294" s="204">
        <v>0</v>
      </c>
      <c r="N294" s="204">
        <v>0</v>
      </c>
      <c r="O294" s="204">
        <v>0</v>
      </c>
      <c r="P294" s="204">
        <v>0</v>
      </c>
      <c r="Q294" s="204">
        <v>0</v>
      </c>
      <c r="R294" s="204">
        <v>0</v>
      </c>
      <c r="S294" s="239">
        <v>0</v>
      </c>
      <c r="T294" s="319" t="e">
        <v>#DIV/0!</v>
      </c>
      <c r="U294" s="239">
        <v>0</v>
      </c>
      <c r="V294" s="239">
        <v>0</v>
      </c>
      <c r="W294" s="239">
        <v>0</v>
      </c>
      <c r="X294" s="239">
        <v>0</v>
      </c>
      <c r="Y294" s="239">
        <v>0</v>
      </c>
      <c r="Z294" s="239">
        <v>0</v>
      </c>
    </row>
    <row r="295" spans="1:26" x14ac:dyDescent="0.3">
      <c r="A295" s="326" t="s">
        <v>710</v>
      </c>
      <c r="B295" s="327">
        <v>0</v>
      </c>
      <c r="C295" s="327">
        <v>0</v>
      </c>
      <c r="D295" s="327">
        <v>0</v>
      </c>
      <c r="E295" s="327">
        <v>0</v>
      </c>
      <c r="F295" s="327">
        <v>0</v>
      </c>
      <c r="G295" s="327">
        <v>0</v>
      </c>
      <c r="H295" s="327">
        <v>0</v>
      </c>
      <c r="I295" s="327">
        <v>0</v>
      </c>
      <c r="J295" s="327">
        <v>0</v>
      </c>
      <c r="K295" s="327">
        <v>0</v>
      </c>
      <c r="L295" s="327">
        <v>0</v>
      </c>
      <c r="M295" s="327">
        <v>0</v>
      </c>
      <c r="N295" s="327">
        <v>0</v>
      </c>
      <c r="O295" s="327">
        <v>0</v>
      </c>
      <c r="P295" s="327">
        <v>0</v>
      </c>
      <c r="Q295" s="327">
        <v>0</v>
      </c>
      <c r="R295" s="327">
        <v>0</v>
      </c>
      <c r="S295" s="328">
        <v>0</v>
      </c>
      <c r="T295" s="329" t="e">
        <v>#DIV/0!</v>
      </c>
      <c r="U295" s="328">
        <v>0</v>
      </c>
      <c r="V295" s="328">
        <v>0</v>
      </c>
      <c r="W295" s="328">
        <v>0</v>
      </c>
      <c r="X295" s="328">
        <v>0</v>
      </c>
      <c r="Y295" s="328">
        <v>0</v>
      </c>
      <c r="Z295" s="328">
        <v>0</v>
      </c>
    </row>
    <row r="296" spans="1:26" s="321" customFormat="1" x14ac:dyDescent="0.3">
      <c r="A296" s="314" t="s">
        <v>711</v>
      </c>
      <c r="B296" s="320">
        <v>0</v>
      </c>
      <c r="C296" s="320">
        <v>0</v>
      </c>
      <c r="D296" s="320">
        <v>0</v>
      </c>
      <c r="E296" s="320">
        <v>0</v>
      </c>
      <c r="F296" s="320">
        <v>0</v>
      </c>
      <c r="G296" s="320">
        <v>0</v>
      </c>
      <c r="H296" s="320">
        <v>0</v>
      </c>
      <c r="I296" s="320">
        <v>0</v>
      </c>
      <c r="J296" s="320">
        <v>0</v>
      </c>
      <c r="K296" s="320">
        <v>0</v>
      </c>
      <c r="L296" s="320">
        <v>0</v>
      </c>
      <c r="M296" s="320">
        <v>0</v>
      </c>
      <c r="N296" s="320">
        <v>0</v>
      </c>
      <c r="O296" s="320">
        <v>0</v>
      </c>
      <c r="P296" s="320">
        <v>0</v>
      </c>
      <c r="Q296" s="320">
        <v>0</v>
      </c>
      <c r="R296" s="320">
        <v>0</v>
      </c>
      <c r="S296" s="316">
        <v>0</v>
      </c>
      <c r="T296" s="317" t="e">
        <v>#DIV/0!</v>
      </c>
      <c r="U296" s="316">
        <v>0</v>
      </c>
      <c r="V296" s="316">
        <v>0</v>
      </c>
      <c r="W296" s="316">
        <v>0</v>
      </c>
      <c r="X296" s="316">
        <v>0</v>
      </c>
      <c r="Y296" s="316">
        <v>0</v>
      </c>
      <c r="Z296" s="316">
        <v>0</v>
      </c>
    </row>
    <row r="297" spans="1:26" x14ac:dyDescent="0.3">
      <c r="A297" s="314" t="s">
        <v>712</v>
      </c>
      <c r="B297" s="315">
        <v>0</v>
      </c>
      <c r="C297" s="315">
        <v>0</v>
      </c>
      <c r="D297" s="315">
        <v>0</v>
      </c>
      <c r="E297" s="315">
        <v>0</v>
      </c>
      <c r="F297" s="315">
        <v>0</v>
      </c>
      <c r="G297" s="315">
        <v>0</v>
      </c>
      <c r="H297" s="315">
        <v>0</v>
      </c>
      <c r="I297" s="315">
        <v>0</v>
      </c>
      <c r="J297" s="315">
        <v>0</v>
      </c>
      <c r="K297" s="315">
        <v>0</v>
      </c>
      <c r="L297" s="315">
        <v>0</v>
      </c>
      <c r="M297" s="315">
        <v>0</v>
      </c>
      <c r="N297" s="315">
        <v>0</v>
      </c>
      <c r="O297" s="315">
        <v>0</v>
      </c>
      <c r="P297" s="315">
        <v>0</v>
      </c>
      <c r="Q297" s="315">
        <v>0</v>
      </c>
      <c r="R297" s="315">
        <v>0</v>
      </c>
      <c r="S297" s="316">
        <v>0</v>
      </c>
      <c r="T297" s="317" t="e">
        <v>#DIV/0!</v>
      </c>
      <c r="U297" s="316">
        <v>0</v>
      </c>
      <c r="V297" s="316">
        <v>0</v>
      </c>
      <c r="W297" s="316">
        <v>0</v>
      </c>
      <c r="X297" s="316">
        <v>0</v>
      </c>
      <c r="Y297" s="316">
        <v>0</v>
      </c>
      <c r="Z297" s="316">
        <v>0</v>
      </c>
    </row>
    <row r="298" spans="1:26" x14ac:dyDescent="0.3">
      <c r="A298" s="322" t="s">
        <v>713</v>
      </c>
      <c r="B298" s="204">
        <v>0</v>
      </c>
      <c r="C298" s="204">
        <v>0</v>
      </c>
      <c r="D298" s="204">
        <v>0</v>
      </c>
      <c r="E298" s="204">
        <v>0</v>
      </c>
      <c r="F298" s="204">
        <v>0</v>
      </c>
      <c r="G298" s="204">
        <v>0</v>
      </c>
      <c r="H298" s="204">
        <v>0</v>
      </c>
      <c r="I298" s="204">
        <v>0</v>
      </c>
      <c r="J298" s="204">
        <v>0</v>
      </c>
      <c r="K298" s="204">
        <v>0</v>
      </c>
      <c r="L298" s="204">
        <v>0</v>
      </c>
      <c r="M298" s="204">
        <v>0</v>
      </c>
      <c r="N298" s="204">
        <v>0</v>
      </c>
      <c r="O298" s="204">
        <v>0</v>
      </c>
      <c r="P298" s="204">
        <v>0</v>
      </c>
      <c r="Q298" s="204">
        <v>0</v>
      </c>
      <c r="R298" s="204">
        <v>0</v>
      </c>
      <c r="S298" s="239">
        <v>0</v>
      </c>
      <c r="T298" s="319" t="e">
        <v>#DIV/0!</v>
      </c>
      <c r="U298" s="239">
        <v>0</v>
      </c>
      <c r="V298" s="239">
        <v>0</v>
      </c>
      <c r="W298" s="239">
        <v>0</v>
      </c>
      <c r="X298" s="239">
        <v>0</v>
      </c>
      <c r="Y298" s="239">
        <v>0</v>
      </c>
      <c r="Z298" s="239">
        <v>0</v>
      </c>
    </row>
    <row r="299" spans="1:26" x14ac:dyDescent="0.3">
      <c r="A299" s="322" t="s">
        <v>714</v>
      </c>
      <c r="B299" s="204">
        <v>0</v>
      </c>
      <c r="C299" s="204">
        <v>0</v>
      </c>
      <c r="D299" s="204">
        <v>0</v>
      </c>
      <c r="E299" s="204">
        <v>0</v>
      </c>
      <c r="F299" s="204">
        <v>0</v>
      </c>
      <c r="G299" s="204">
        <v>0</v>
      </c>
      <c r="H299" s="204">
        <v>0</v>
      </c>
      <c r="I299" s="204">
        <v>0</v>
      </c>
      <c r="J299" s="204">
        <v>0</v>
      </c>
      <c r="K299" s="204">
        <v>0</v>
      </c>
      <c r="L299" s="204">
        <v>0</v>
      </c>
      <c r="M299" s="204">
        <v>0</v>
      </c>
      <c r="N299" s="204">
        <v>0</v>
      </c>
      <c r="O299" s="204">
        <v>0</v>
      </c>
      <c r="P299" s="204">
        <v>0</v>
      </c>
      <c r="Q299" s="204">
        <v>0</v>
      </c>
      <c r="R299" s="204">
        <v>0</v>
      </c>
      <c r="S299" s="239">
        <v>0</v>
      </c>
      <c r="T299" s="319" t="e">
        <v>#DIV/0!</v>
      </c>
      <c r="U299" s="239">
        <v>0</v>
      </c>
      <c r="V299" s="239">
        <v>0</v>
      </c>
      <c r="W299" s="239">
        <v>0</v>
      </c>
      <c r="X299" s="239">
        <v>0</v>
      </c>
      <c r="Y299" s="239">
        <v>0</v>
      </c>
      <c r="Z299" s="239">
        <v>0</v>
      </c>
    </row>
    <row r="300" spans="1:26" x14ac:dyDescent="0.3">
      <c r="A300" s="322" t="s">
        <v>715</v>
      </c>
      <c r="B300" s="204">
        <v>0</v>
      </c>
      <c r="C300" s="204">
        <v>0</v>
      </c>
      <c r="D300" s="204">
        <v>0</v>
      </c>
      <c r="E300" s="204">
        <v>0</v>
      </c>
      <c r="F300" s="204">
        <v>0</v>
      </c>
      <c r="G300" s="204">
        <v>0</v>
      </c>
      <c r="H300" s="204">
        <v>0</v>
      </c>
      <c r="I300" s="204">
        <v>0</v>
      </c>
      <c r="J300" s="204">
        <v>0</v>
      </c>
      <c r="K300" s="204">
        <v>0</v>
      </c>
      <c r="L300" s="204">
        <v>0</v>
      </c>
      <c r="M300" s="204">
        <v>0</v>
      </c>
      <c r="N300" s="204">
        <v>0</v>
      </c>
      <c r="O300" s="204">
        <v>0</v>
      </c>
      <c r="P300" s="204">
        <v>0</v>
      </c>
      <c r="Q300" s="204">
        <v>0</v>
      </c>
      <c r="R300" s="204">
        <v>0</v>
      </c>
      <c r="S300" s="239">
        <v>0</v>
      </c>
      <c r="T300" s="319" t="e">
        <v>#DIV/0!</v>
      </c>
      <c r="U300" s="239">
        <v>0</v>
      </c>
      <c r="V300" s="239">
        <v>0</v>
      </c>
      <c r="W300" s="239">
        <v>0</v>
      </c>
      <c r="X300" s="239">
        <v>0</v>
      </c>
      <c r="Y300" s="239">
        <v>0</v>
      </c>
      <c r="Z300" s="239">
        <v>0</v>
      </c>
    </row>
    <row r="301" spans="1:26" x14ac:dyDescent="0.3">
      <c r="A301" s="314" t="s">
        <v>716</v>
      </c>
      <c r="B301" s="315">
        <v>0</v>
      </c>
      <c r="C301" s="315">
        <v>0</v>
      </c>
      <c r="D301" s="315">
        <v>0</v>
      </c>
      <c r="E301" s="315">
        <v>0</v>
      </c>
      <c r="F301" s="315">
        <v>0</v>
      </c>
      <c r="G301" s="315">
        <v>0</v>
      </c>
      <c r="H301" s="315">
        <v>0</v>
      </c>
      <c r="I301" s="315">
        <v>0</v>
      </c>
      <c r="J301" s="315">
        <v>0</v>
      </c>
      <c r="K301" s="315">
        <v>0</v>
      </c>
      <c r="L301" s="315">
        <v>0</v>
      </c>
      <c r="M301" s="315">
        <v>0</v>
      </c>
      <c r="N301" s="315">
        <v>0</v>
      </c>
      <c r="O301" s="315">
        <v>0</v>
      </c>
      <c r="P301" s="315">
        <v>0</v>
      </c>
      <c r="Q301" s="315">
        <v>0</v>
      </c>
      <c r="R301" s="315">
        <v>0</v>
      </c>
      <c r="S301" s="316">
        <v>0</v>
      </c>
      <c r="T301" s="317" t="e">
        <v>#DIV/0!</v>
      </c>
      <c r="U301" s="316">
        <v>0</v>
      </c>
      <c r="V301" s="316">
        <v>0</v>
      </c>
      <c r="W301" s="316">
        <v>0</v>
      </c>
      <c r="X301" s="316">
        <v>0</v>
      </c>
      <c r="Y301" s="316">
        <v>0</v>
      </c>
      <c r="Z301" s="316">
        <v>0</v>
      </c>
    </row>
    <row r="302" spans="1:26" x14ac:dyDescent="0.3">
      <c r="A302" s="322" t="s">
        <v>717</v>
      </c>
      <c r="B302" s="204">
        <v>0</v>
      </c>
      <c r="C302" s="204">
        <v>0</v>
      </c>
      <c r="D302" s="204">
        <v>0</v>
      </c>
      <c r="E302" s="204">
        <v>0</v>
      </c>
      <c r="F302" s="204">
        <v>0</v>
      </c>
      <c r="G302" s="204">
        <v>0</v>
      </c>
      <c r="H302" s="204">
        <v>0</v>
      </c>
      <c r="I302" s="204">
        <v>0</v>
      </c>
      <c r="J302" s="204">
        <v>0</v>
      </c>
      <c r="K302" s="204">
        <v>0</v>
      </c>
      <c r="L302" s="204">
        <v>0</v>
      </c>
      <c r="M302" s="204">
        <v>0</v>
      </c>
      <c r="N302" s="204">
        <v>0</v>
      </c>
      <c r="O302" s="204">
        <v>0</v>
      </c>
      <c r="P302" s="204">
        <v>0</v>
      </c>
      <c r="Q302" s="204">
        <v>0</v>
      </c>
      <c r="R302" s="204">
        <v>0</v>
      </c>
      <c r="S302" s="239">
        <v>0</v>
      </c>
      <c r="T302" s="319" t="e">
        <v>#DIV/0!</v>
      </c>
      <c r="U302" s="239">
        <v>0</v>
      </c>
      <c r="V302" s="239">
        <v>0</v>
      </c>
      <c r="W302" s="239">
        <v>0</v>
      </c>
      <c r="X302" s="239">
        <v>0</v>
      </c>
      <c r="Y302" s="239">
        <v>0</v>
      </c>
      <c r="Z302" s="239">
        <v>0</v>
      </c>
    </row>
    <row r="303" spans="1:26" x14ac:dyDescent="0.3">
      <c r="A303" s="322" t="s">
        <v>718</v>
      </c>
      <c r="B303" s="204">
        <v>0</v>
      </c>
      <c r="C303" s="204">
        <v>0</v>
      </c>
      <c r="D303" s="204">
        <v>0</v>
      </c>
      <c r="E303" s="204">
        <v>0</v>
      </c>
      <c r="F303" s="204">
        <v>0</v>
      </c>
      <c r="G303" s="204">
        <v>0</v>
      </c>
      <c r="H303" s="204">
        <v>0</v>
      </c>
      <c r="I303" s="204">
        <v>0</v>
      </c>
      <c r="J303" s="204">
        <v>0</v>
      </c>
      <c r="K303" s="204">
        <v>0</v>
      </c>
      <c r="L303" s="204">
        <v>0</v>
      </c>
      <c r="M303" s="204">
        <v>0</v>
      </c>
      <c r="N303" s="204">
        <v>0</v>
      </c>
      <c r="O303" s="204">
        <v>0</v>
      </c>
      <c r="P303" s="204">
        <v>0</v>
      </c>
      <c r="Q303" s="204">
        <v>0</v>
      </c>
      <c r="R303" s="204">
        <v>0</v>
      </c>
      <c r="S303" s="239">
        <v>0</v>
      </c>
      <c r="T303" s="319" t="e">
        <v>#DIV/0!</v>
      </c>
      <c r="U303" s="239">
        <v>0</v>
      </c>
      <c r="V303" s="239">
        <v>0</v>
      </c>
      <c r="W303" s="239">
        <v>0</v>
      </c>
      <c r="X303" s="239">
        <v>0</v>
      </c>
      <c r="Y303" s="239">
        <v>0</v>
      </c>
      <c r="Z303" s="239">
        <v>0</v>
      </c>
    </row>
    <row r="304" spans="1:26" x14ac:dyDescent="0.3">
      <c r="A304" s="322" t="s">
        <v>719</v>
      </c>
      <c r="B304" s="204">
        <v>0</v>
      </c>
      <c r="C304" s="204">
        <v>0</v>
      </c>
      <c r="D304" s="204">
        <v>0</v>
      </c>
      <c r="E304" s="204">
        <v>0</v>
      </c>
      <c r="F304" s="204">
        <v>0</v>
      </c>
      <c r="G304" s="204">
        <v>0</v>
      </c>
      <c r="H304" s="204">
        <v>0</v>
      </c>
      <c r="I304" s="204">
        <v>0</v>
      </c>
      <c r="J304" s="204">
        <v>0</v>
      </c>
      <c r="K304" s="204">
        <v>0</v>
      </c>
      <c r="L304" s="204">
        <v>0</v>
      </c>
      <c r="M304" s="204">
        <v>0</v>
      </c>
      <c r="N304" s="204">
        <v>0</v>
      </c>
      <c r="O304" s="204">
        <v>0</v>
      </c>
      <c r="P304" s="204">
        <v>0</v>
      </c>
      <c r="Q304" s="204">
        <v>0</v>
      </c>
      <c r="R304" s="204">
        <v>0</v>
      </c>
      <c r="S304" s="239">
        <v>0</v>
      </c>
      <c r="T304" s="319" t="e">
        <v>#DIV/0!</v>
      </c>
      <c r="U304" s="239">
        <v>0</v>
      </c>
      <c r="V304" s="239">
        <v>0</v>
      </c>
      <c r="W304" s="239">
        <v>0</v>
      </c>
      <c r="X304" s="239">
        <v>0</v>
      </c>
      <c r="Y304" s="239">
        <v>0</v>
      </c>
      <c r="Z304" s="239">
        <v>0</v>
      </c>
    </row>
    <row r="305" spans="1:26" s="321" customFormat="1" x14ac:dyDescent="0.3">
      <c r="A305" s="314" t="s">
        <v>720</v>
      </c>
      <c r="B305" s="320">
        <v>0</v>
      </c>
      <c r="C305" s="320">
        <v>0</v>
      </c>
      <c r="D305" s="320">
        <v>0</v>
      </c>
      <c r="E305" s="320">
        <v>0</v>
      </c>
      <c r="F305" s="320">
        <v>0</v>
      </c>
      <c r="G305" s="320">
        <v>0</v>
      </c>
      <c r="H305" s="320">
        <v>0</v>
      </c>
      <c r="I305" s="320">
        <v>0</v>
      </c>
      <c r="J305" s="320">
        <v>0</v>
      </c>
      <c r="K305" s="320">
        <v>0</v>
      </c>
      <c r="L305" s="320">
        <v>0</v>
      </c>
      <c r="M305" s="320">
        <v>0</v>
      </c>
      <c r="N305" s="320">
        <v>0</v>
      </c>
      <c r="O305" s="320">
        <v>0</v>
      </c>
      <c r="P305" s="320">
        <v>0</v>
      </c>
      <c r="Q305" s="320">
        <v>0</v>
      </c>
      <c r="R305" s="320">
        <v>0</v>
      </c>
      <c r="S305" s="316">
        <v>0</v>
      </c>
      <c r="T305" s="317" t="e">
        <v>#DIV/0!</v>
      </c>
      <c r="U305" s="316">
        <v>0</v>
      </c>
      <c r="V305" s="316">
        <v>0</v>
      </c>
      <c r="W305" s="316">
        <v>0</v>
      </c>
      <c r="X305" s="316">
        <v>0</v>
      </c>
      <c r="Y305" s="316">
        <v>0</v>
      </c>
      <c r="Z305" s="316">
        <v>0</v>
      </c>
    </row>
    <row r="306" spans="1:26" x14ac:dyDescent="0.3">
      <c r="A306" s="330" t="s">
        <v>1105</v>
      </c>
      <c r="B306" s="331">
        <v>254795707</v>
      </c>
      <c r="C306" s="331">
        <v>262104547.00999999</v>
      </c>
      <c r="D306" s="331">
        <v>254795707</v>
      </c>
      <c r="E306" s="331">
        <v>0</v>
      </c>
      <c r="F306" s="331">
        <v>0</v>
      </c>
      <c r="G306" s="331">
        <v>0</v>
      </c>
      <c r="H306" s="331">
        <v>0</v>
      </c>
      <c r="I306" s="331">
        <v>0</v>
      </c>
      <c r="J306" s="331">
        <v>0</v>
      </c>
      <c r="K306" s="331">
        <v>0</v>
      </c>
      <c r="L306" s="331">
        <v>0</v>
      </c>
      <c r="M306" s="331">
        <v>0</v>
      </c>
      <c r="N306" s="331">
        <v>0</v>
      </c>
      <c r="O306" s="331">
        <v>0</v>
      </c>
      <c r="P306" s="331">
        <v>0</v>
      </c>
      <c r="Q306" s="331">
        <v>0</v>
      </c>
      <c r="R306" s="331">
        <v>0</v>
      </c>
      <c r="S306" s="332">
        <v>0</v>
      </c>
      <c r="T306" s="333">
        <v>0</v>
      </c>
      <c r="U306" s="332">
        <v>262104547.00999999</v>
      </c>
      <c r="V306" s="332">
        <v>7308840.0099999905</v>
      </c>
      <c r="W306" s="332">
        <v>262104547.00999999</v>
      </c>
      <c r="X306" s="332">
        <v>254795707</v>
      </c>
      <c r="Y306" s="332">
        <v>0</v>
      </c>
      <c r="Z306" s="332">
        <v>0</v>
      </c>
    </row>
    <row r="307" spans="1:26" x14ac:dyDescent="0.3">
      <c r="A307" s="334" t="s">
        <v>74</v>
      </c>
      <c r="B307" s="335">
        <v>0</v>
      </c>
      <c r="C307" s="335">
        <v>0</v>
      </c>
      <c r="D307" s="335">
        <v>0</v>
      </c>
      <c r="E307" s="335">
        <v>0</v>
      </c>
      <c r="F307" s="335">
        <v>0</v>
      </c>
      <c r="G307" s="335">
        <v>0</v>
      </c>
      <c r="H307" s="335">
        <v>0</v>
      </c>
      <c r="I307" s="335">
        <v>0</v>
      </c>
      <c r="J307" s="335">
        <v>0</v>
      </c>
      <c r="K307" s="335">
        <v>0</v>
      </c>
      <c r="L307" s="335">
        <v>0</v>
      </c>
      <c r="M307" s="335">
        <v>0</v>
      </c>
      <c r="N307" s="335">
        <v>0</v>
      </c>
      <c r="O307" s="335">
        <v>0</v>
      </c>
      <c r="P307" s="335">
        <v>0</v>
      </c>
      <c r="Q307" s="335">
        <v>0</v>
      </c>
      <c r="R307" s="335">
        <v>0</v>
      </c>
      <c r="S307" s="336">
        <v>0</v>
      </c>
      <c r="T307" s="337" t="e">
        <v>#DIV/0!</v>
      </c>
      <c r="U307" s="336">
        <v>0</v>
      </c>
      <c r="V307" s="336">
        <v>0</v>
      </c>
      <c r="W307" s="336">
        <v>0</v>
      </c>
      <c r="X307" s="336">
        <v>0</v>
      </c>
      <c r="Y307" s="336">
        <v>0</v>
      </c>
      <c r="Z307" s="336">
        <v>0</v>
      </c>
    </row>
  </sheetData>
  <sheetProtection formatCells="0" formatColumns="0" formatRows="0"/>
  <mergeCells count="27">
    <mergeCell ref="A9:Z9"/>
    <mergeCell ref="A2:Z2"/>
    <mergeCell ref="A3:Z3"/>
    <mergeCell ref="A4:Z4"/>
    <mergeCell ref="B5:C5"/>
    <mergeCell ref="A7:B7"/>
    <mergeCell ref="O10:O11"/>
    <mergeCell ref="A10:A12"/>
    <mergeCell ref="B10:B11"/>
    <mergeCell ref="C10:C11"/>
    <mergeCell ref="G10:G11"/>
    <mergeCell ref="H10:H11"/>
    <mergeCell ref="I10:I11"/>
    <mergeCell ref="J10:J11"/>
    <mergeCell ref="K10:K11"/>
    <mergeCell ref="L10:L11"/>
    <mergeCell ref="M10:M11"/>
    <mergeCell ref="N10:N11"/>
    <mergeCell ref="X10:X11"/>
    <mergeCell ref="Y10:Y11"/>
    <mergeCell ref="Z10:Z11"/>
    <mergeCell ref="P10:P11"/>
    <mergeCell ref="Q10:Q11"/>
    <mergeCell ref="R10:R11"/>
    <mergeCell ref="U10:U11"/>
    <mergeCell ref="V10:V11"/>
    <mergeCell ref="W10:W1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DCEF8-4146-4010-AE09-3727CC887AC4}">
  <sheetPr>
    <tabColor theme="9" tint="-0.499984740745262"/>
  </sheetPr>
  <dimension ref="A1:AA474"/>
  <sheetViews>
    <sheetView zoomScale="90" zoomScaleNormal="90" workbookViewId="0">
      <pane ySplit="9" topLeftCell="A10" activePane="bottomLeft" state="frozen"/>
      <selection activeCell="L1" sqref="L1"/>
      <selection pane="bottomLeft" activeCell="C5" sqref="C5"/>
    </sheetView>
  </sheetViews>
  <sheetFormatPr defaultColWidth="8.7265625" defaultRowHeight="12" x14ac:dyDescent="0.25"/>
  <cols>
    <col min="1" max="1" width="51.81640625" style="362" customWidth="1"/>
    <col min="2" max="2" width="16.1796875" style="362" customWidth="1"/>
    <col min="3" max="3" width="16.81640625" style="362" bestFit="1" customWidth="1"/>
    <col min="4" max="4" width="18.7265625" style="362" customWidth="1"/>
    <col min="5" max="5" width="15.1796875" style="362" customWidth="1"/>
    <col min="6" max="6" width="15.453125" style="362" customWidth="1"/>
    <col min="7" max="7" width="13" style="362" customWidth="1"/>
    <col min="8" max="8" width="13.1796875" style="362" customWidth="1"/>
    <col min="9" max="10" width="12.81640625" style="362" customWidth="1"/>
    <col min="11" max="11" width="12.54296875" style="362" customWidth="1"/>
    <col min="12" max="12" width="12.81640625" style="362" customWidth="1"/>
    <col min="13" max="13" width="12.7265625" style="362" customWidth="1"/>
    <col min="14" max="14" width="11.7265625" style="362" customWidth="1"/>
    <col min="15" max="15" width="12.54296875" style="362" customWidth="1"/>
    <col min="16" max="16" width="12.26953125" style="362" customWidth="1"/>
    <col min="17" max="17" width="11.453125" style="362" customWidth="1"/>
    <col min="18" max="18" width="12.1796875" style="362" customWidth="1"/>
    <col min="19" max="19" width="13" style="362" customWidth="1"/>
    <col min="20" max="20" width="17.7265625" style="362" bestFit="1" customWidth="1"/>
    <col min="21" max="21" width="13.453125" style="362" bestFit="1" customWidth="1"/>
    <col min="22" max="22" width="18.453125" style="362" customWidth="1"/>
    <col min="23" max="23" width="15.81640625" style="362" customWidth="1"/>
    <col min="24" max="24" width="14.81640625" style="362" customWidth="1"/>
    <col min="25" max="25" width="13" style="362" customWidth="1"/>
    <col min="26" max="26" width="13.81640625" style="362" customWidth="1"/>
    <col min="27" max="16384" width="8.7265625" style="362"/>
  </cols>
  <sheetData>
    <row r="1" spans="1:26" s="350" customFormat="1" ht="14.5" x14ac:dyDescent="0.25">
      <c r="A1" s="32"/>
      <c r="B1" s="32"/>
      <c r="C1" s="33"/>
    </row>
    <row r="2" spans="1:26" s="350" customFormat="1" ht="14.5" x14ac:dyDescent="0.25">
      <c r="A2" s="432" t="s">
        <v>0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</row>
    <row r="3" spans="1:26" s="350" customFormat="1" ht="14.5" x14ac:dyDescent="0.25">
      <c r="A3" s="432" t="s">
        <v>270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</row>
    <row r="4" spans="1:26" s="350" customFormat="1" ht="14.5" x14ac:dyDescent="0.25">
      <c r="A4" s="433">
        <v>2024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</row>
    <row r="5" spans="1:26" s="215" customFormat="1" x14ac:dyDescent="0.25">
      <c r="A5" s="6"/>
      <c r="B5" s="8"/>
      <c r="C5" s="8">
        <f>[17]Prog_CapitalizacaoFRSS!$B$915</f>
        <v>305692545</v>
      </c>
      <c r="U5" s="351"/>
      <c r="V5" s="9"/>
      <c r="W5" s="9"/>
      <c r="X5" s="9"/>
      <c r="Y5" s="9"/>
      <c r="Z5" s="9" t="s">
        <v>1</v>
      </c>
    </row>
    <row r="6" spans="1:26" s="215" customFormat="1" x14ac:dyDescent="0.25">
      <c r="A6" s="434" t="s">
        <v>25</v>
      </c>
      <c r="B6" s="434"/>
      <c r="C6" s="434"/>
      <c r="D6" s="434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434"/>
      <c r="Z6" s="434"/>
    </row>
    <row r="7" spans="1:26" s="215" customFormat="1" x14ac:dyDescent="0.25">
      <c r="A7" s="435" t="s">
        <v>271</v>
      </c>
      <c r="B7" s="435" t="s">
        <v>2</v>
      </c>
      <c r="C7" s="435" t="s">
        <v>3</v>
      </c>
      <c r="D7" s="352" t="s">
        <v>4</v>
      </c>
      <c r="E7" s="353"/>
      <c r="F7" s="353"/>
      <c r="G7" s="431" t="s">
        <v>5</v>
      </c>
      <c r="H7" s="431" t="s">
        <v>6</v>
      </c>
      <c r="I7" s="431" t="s">
        <v>7</v>
      </c>
      <c r="J7" s="431" t="s">
        <v>8</v>
      </c>
      <c r="K7" s="431" t="s">
        <v>9</v>
      </c>
      <c r="L7" s="431" t="s">
        <v>10</v>
      </c>
      <c r="M7" s="431" t="s">
        <v>11</v>
      </c>
      <c r="N7" s="431" t="s">
        <v>12</v>
      </c>
      <c r="O7" s="431" t="s">
        <v>13</v>
      </c>
      <c r="P7" s="431" t="s">
        <v>14</v>
      </c>
      <c r="Q7" s="431" t="s">
        <v>15</v>
      </c>
      <c r="R7" s="431" t="s">
        <v>16</v>
      </c>
      <c r="S7" s="352" t="s">
        <v>17</v>
      </c>
      <c r="T7" s="352" t="s">
        <v>18</v>
      </c>
      <c r="U7" s="431" t="s">
        <v>19</v>
      </c>
      <c r="V7" s="431" t="s">
        <v>48</v>
      </c>
      <c r="W7" s="353"/>
      <c r="X7" s="353"/>
      <c r="Y7" s="353"/>
      <c r="Z7" s="353"/>
    </row>
    <row r="8" spans="1:26" s="215" customFormat="1" ht="24" x14ac:dyDescent="0.25">
      <c r="A8" s="435"/>
      <c r="B8" s="435"/>
      <c r="C8" s="435"/>
      <c r="D8" s="354" t="s">
        <v>1145</v>
      </c>
      <c r="E8" s="355"/>
      <c r="F8" s="355"/>
      <c r="G8" s="431"/>
      <c r="H8" s="431"/>
      <c r="I8" s="431"/>
      <c r="J8" s="431"/>
      <c r="K8" s="431"/>
      <c r="L8" s="431"/>
      <c r="M8" s="431"/>
      <c r="N8" s="431"/>
      <c r="O8" s="431"/>
      <c r="P8" s="431"/>
      <c r="Q8" s="431"/>
      <c r="R8" s="431"/>
      <c r="S8" s="354" t="s">
        <v>1145</v>
      </c>
      <c r="T8" s="354" t="s">
        <v>1145</v>
      </c>
      <c r="U8" s="431"/>
      <c r="V8" s="431"/>
      <c r="W8" s="355"/>
      <c r="X8" s="355"/>
      <c r="Y8" s="355"/>
      <c r="Z8" s="355"/>
    </row>
    <row r="9" spans="1:26" s="215" customFormat="1" x14ac:dyDescent="0.25">
      <c r="A9" s="435"/>
      <c r="B9" s="356" t="s">
        <v>20</v>
      </c>
      <c r="C9" s="356" t="s">
        <v>21</v>
      </c>
      <c r="D9" s="356" t="s">
        <v>22</v>
      </c>
      <c r="E9" s="357"/>
      <c r="F9" s="357"/>
      <c r="G9" s="356" t="s">
        <v>23</v>
      </c>
      <c r="H9" s="356" t="s">
        <v>23</v>
      </c>
      <c r="I9" s="356" t="s">
        <v>23</v>
      </c>
      <c r="J9" s="356" t="s">
        <v>23</v>
      </c>
      <c r="K9" s="356" t="s">
        <v>23</v>
      </c>
      <c r="L9" s="356" t="s">
        <v>23</v>
      </c>
      <c r="M9" s="356" t="s">
        <v>23</v>
      </c>
      <c r="N9" s="356" t="s">
        <v>23</v>
      </c>
      <c r="O9" s="356" t="s">
        <v>23</v>
      </c>
      <c r="P9" s="356" t="s">
        <v>23</v>
      </c>
      <c r="Q9" s="356" t="s">
        <v>23</v>
      </c>
      <c r="R9" s="356" t="s">
        <v>23</v>
      </c>
      <c r="S9" s="356" t="s">
        <v>49</v>
      </c>
      <c r="T9" s="356" t="s">
        <v>50</v>
      </c>
      <c r="U9" s="356" t="s">
        <v>51</v>
      </c>
      <c r="V9" s="356" t="s">
        <v>52</v>
      </c>
      <c r="W9" s="357"/>
      <c r="X9" s="357"/>
      <c r="Y9" s="357"/>
      <c r="Z9" s="357"/>
    </row>
    <row r="10" spans="1:26" x14ac:dyDescent="0.25">
      <c r="A10" s="338" t="s">
        <v>272</v>
      </c>
      <c r="B10" s="358">
        <v>55861000</v>
      </c>
      <c r="C10" s="358">
        <v>55861000</v>
      </c>
      <c r="D10" s="358">
        <v>21424630.240000002</v>
      </c>
      <c r="E10" s="359"/>
      <c r="F10" s="359"/>
      <c r="G10" s="358">
        <v>7419304.1119999997</v>
      </c>
      <c r="H10" s="358">
        <v>1132220.9730000002</v>
      </c>
      <c r="I10" s="358">
        <v>897826.38600000017</v>
      </c>
      <c r="J10" s="358">
        <v>1026957.6500000003</v>
      </c>
      <c r="K10" s="358">
        <v>1585499.9519999987</v>
      </c>
      <c r="L10" s="358">
        <v>4040283.0399999996</v>
      </c>
      <c r="M10" s="358">
        <v>3983117.6900000013</v>
      </c>
      <c r="N10" s="358">
        <v>865845.54400000046</v>
      </c>
      <c r="O10" s="358">
        <v>982907.62000000034</v>
      </c>
      <c r="P10" s="358">
        <v>0</v>
      </c>
      <c r="Q10" s="358">
        <v>0</v>
      </c>
      <c r="R10" s="358">
        <v>0</v>
      </c>
      <c r="S10" s="358">
        <v>21933962.967</v>
      </c>
      <c r="T10" s="339">
        <v>0.39265252979717513</v>
      </c>
      <c r="U10" s="360">
        <v>33927037.033</v>
      </c>
      <c r="V10" s="360">
        <v>-509332.72699999809</v>
      </c>
      <c r="W10" s="361"/>
      <c r="X10" s="361"/>
      <c r="Y10" s="361"/>
      <c r="Z10" s="361"/>
    </row>
    <row r="11" spans="1:26" x14ac:dyDescent="0.25">
      <c r="A11" s="314" t="s">
        <v>273</v>
      </c>
      <c r="B11" s="363">
        <v>0</v>
      </c>
      <c r="C11" s="363">
        <v>0</v>
      </c>
      <c r="D11" s="363">
        <v>0</v>
      </c>
      <c r="E11" s="359"/>
      <c r="F11" s="359"/>
      <c r="G11" s="363">
        <v>0</v>
      </c>
      <c r="H11" s="363">
        <v>0</v>
      </c>
      <c r="I11" s="363">
        <v>0</v>
      </c>
      <c r="J11" s="363">
        <v>0</v>
      </c>
      <c r="K11" s="363">
        <v>0</v>
      </c>
      <c r="L11" s="363">
        <v>0</v>
      </c>
      <c r="M11" s="363">
        <v>0</v>
      </c>
      <c r="N11" s="363">
        <v>0</v>
      </c>
      <c r="O11" s="363">
        <v>0</v>
      </c>
      <c r="P11" s="363">
        <v>0</v>
      </c>
      <c r="Q11" s="363">
        <v>0</v>
      </c>
      <c r="R11" s="363">
        <v>0</v>
      </c>
      <c r="S11" s="363">
        <v>0</v>
      </c>
      <c r="T11" s="317" t="e">
        <v>#DIV/0!</v>
      </c>
      <c r="U11" s="364">
        <v>0</v>
      </c>
      <c r="V11" s="364">
        <v>0</v>
      </c>
      <c r="W11" s="361"/>
      <c r="X11" s="361"/>
      <c r="Y11" s="361"/>
      <c r="Z11" s="361"/>
    </row>
    <row r="12" spans="1:26" x14ac:dyDescent="0.25">
      <c r="A12" s="318" t="s">
        <v>274</v>
      </c>
      <c r="B12" s="251">
        <v>0</v>
      </c>
      <c r="C12" s="251">
        <v>0</v>
      </c>
      <c r="D12" s="251">
        <v>0</v>
      </c>
      <c r="E12" s="361"/>
      <c r="F12" s="361"/>
      <c r="G12" s="251">
        <v>0</v>
      </c>
      <c r="H12" s="251">
        <v>0</v>
      </c>
      <c r="I12" s="251">
        <v>0</v>
      </c>
      <c r="J12" s="251">
        <v>0</v>
      </c>
      <c r="K12" s="251">
        <v>0</v>
      </c>
      <c r="L12" s="251">
        <v>0</v>
      </c>
      <c r="M12" s="251">
        <v>0</v>
      </c>
      <c r="N12" s="251">
        <v>0</v>
      </c>
      <c r="O12" s="251">
        <v>0</v>
      </c>
      <c r="P12" s="251">
        <v>0</v>
      </c>
      <c r="Q12" s="251">
        <v>0</v>
      </c>
      <c r="R12" s="251">
        <v>0</v>
      </c>
      <c r="S12" s="251">
        <v>0</v>
      </c>
      <c r="T12" s="319" t="e">
        <v>#DIV/0!</v>
      </c>
      <c r="U12" s="365">
        <v>0</v>
      </c>
      <c r="V12" s="365">
        <v>0</v>
      </c>
      <c r="W12" s="361"/>
      <c r="X12" s="361"/>
      <c r="Y12" s="361"/>
      <c r="Z12" s="361"/>
    </row>
    <row r="13" spans="1:26" x14ac:dyDescent="0.25">
      <c r="A13" s="318" t="s">
        <v>275</v>
      </c>
      <c r="B13" s="251">
        <v>0</v>
      </c>
      <c r="C13" s="251">
        <v>0</v>
      </c>
      <c r="D13" s="251">
        <v>0</v>
      </c>
      <c r="E13" s="361"/>
      <c r="F13" s="361"/>
      <c r="G13" s="251">
        <v>0</v>
      </c>
      <c r="H13" s="251">
        <v>0</v>
      </c>
      <c r="I13" s="251">
        <v>0</v>
      </c>
      <c r="J13" s="251">
        <v>0</v>
      </c>
      <c r="K13" s="251">
        <v>0</v>
      </c>
      <c r="L13" s="251">
        <v>0</v>
      </c>
      <c r="M13" s="251">
        <v>0</v>
      </c>
      <c r="N13" s="251">
        <v>0</v>
      </c>
      <c r="O13" s="251">
        <v>0</v>
      </c>
      <c r="P13" s="251">
        <v>0</v>
      </c>
      <c r="Q13" s="251">
        <v>0</v>
      </c>
      <c r="R13" s="251">
        <v>0</v>
      </c>
      <c r="S13" s="251">
        <v>0</v>
      </c>
      <c r="T13" s="319" t="e">
        <v>#DIV/0!</v>
      </c>
      <c r="U13" s="365">
        <v>0</v>
      </c>
      <c r="V13" s="365">
        <v>0</v>
      </c>
      <c r="W13" s="361"/>
      <c r="X13" s="361"/>
      <c r="Y13" s="361"/>
      <c r="Z13" s="361"/>
    </row>
    <row r="14" spans="1:26" x14ac:dyDescent="0.25">
      <c r="A14" s="318" t="s">
        <v>276</v>
      </c>
      <c r="B14" s="251">
        <v>0</v>
      </c>
      <c r="C14" s="251">
        <v>0</v>
      </c>
      <c r="D14" s="251">
        <v>0</v>
      </c>
      <c r="E14" s="361"/>
      <c r="F14" s="361"/>
      <c r="G14" s="251">
        <v>0</v>
      </c>
      <c r="H14" s="251">
        <v>0</v>
      </c>
      <c r="I14" s="251">
        <v>0</v>
      </c>
      <c r="J14" s="251">
        <v>0</v>
      </c>
      <c r="K14" s="251">
        <v>0</v>
      </c>
      <c r="L14" s="251">
        <v>0</v>
      </c>
      <c r="M14" s="251">
        <v>0</v>
      </c>
      <c r="N14" s="251">
        <v>0</v>
      </c>
      <c r="O14" s="251">
        <v>0</v>
      </c>
      <c r="P14" s="251">
        <v>0</v>
      </c>
      <c r="Q14" s="251">
        <v>0</v>
      </c>
      <c r="R14" s="251">
        <v>0</v>
      </c>
      <c r="S14" s="251">
        <v>0</v>
      </c>
      <c r="T14" s="319" t="e">
        <v>#DIV/0!</v>
      </c>
      <c r="U14" s="365">
        <v>0</v>
      </c>
      <c r="V14" s="365">
        <v>0</v>
      </c>
      <c r="W14" s="361"/>
      <c r="X14" s="361"/>
      <c r="Y14" s="361"/>
      <c r="Z14" s="361"/>
    </row>
    <row r="15" spans="1:26" x14ac:dyDescent="0.25">
      <c r="A15" s="318" t="s">
        <v>277</v>
      </c>
      <c r="B15" s="251">
        <v>0</v>
      </c>
      <c r="C15" s="251">
        <v>0</v>
      </c>
      <c r="D15" s="251">
        <v>0</v>
      </c>
      <c r="E15" s="361"/>
      <c r="F15" s="361"/>
      <c r="G15" s="251">
        <v>0</v>
      </c>
      <c r="H15" s="251">
        <v>0</v>
      </c>
      <c r="I15" s="251">
        <v>0</v>
      </c>
      <c r="J15" s="251">
        <v>0</v>
      </c>
      <c r="K15" s="251">
        <v>0</v>
      </c>
      <c r="L15" s="251">
        <v>0</v>
      </c>
      <c r="M15" s="251">
        <v>0</v>
      </c>
      <c r="N15" s="251">
        <v>0</v>
      </c>
      <c r="O15" s="251">
        <v>0</v>
      </c>
      <c r="P15" s="251">
        <v>0</v>
      </c>
      <c r="Q15" s="251">
        <v>0</v>
      </c>
      <c r="R15" s="251">
        <v>0</v>
      </c>
      <c r="S15" s="251">
        <v>0</v>
      </c>
      <c r="T15" s="319" t="e">
        <v>#DIV/0!</v>
      </c>
      <c r="U15" s="365">
        <v>0</v>
      </c>
      <c r="V15" s="365">
        <v>0</v>
      </c>
      <c r="W15" s="361"/>
      <c r="X15" s="361"/>
      <c r="Y15" s="361"/>
      <c r="Z15" s="361"/>
    </row>
    <row r="16" spans="1:26" x14ac:dyDescent="0.25">
      <c r="A16" s="318" t="s">
        <v>278</v>
      </c>
      <c r="B16" s="251">
        <v>0</v>
      </c>
      <c r="C16" s="251">
        <v>0</v>
      </c>
      <c r="D16" s="251">
        <v>0</v>
      </c>
      <c r="E16" s="361"/>
      <c r="F16" s="361"/>
      <c r="G16" s="251">
        <v>0</v>
      </c>
      <c r="H16" s="251">
        <v>0</v>
      </c>
      <c r="I16" s="251">
        <v>0</v>
      </c>
      <c r="J16" s="251">
        <v>0</v>
      </c>
      <c r="K16" s="251">
        <v>0</v>
      </c>
      <c r="L16" s="251">
        <v>0</v>
      </c>
      <c r="M16" s="251">
        <v>0</v>
      </c>
      <c r="N16" s="251">
        <v>0</v>
      </c>
      <c r="O16" s="251">
        <v>0</v>
      </c>
      <c r="P16" s="251">
        <v>0</v>
      </c>
      <c r="Q16" s="251">
        <v>0</v>
      </c>
      <c r="R16" s="251">
        <v>0</v>
      </c>
      <c r="S16" s="251">
        <v>0</v>
      </c>
      <c r="T16" s="319" t="e">
        <v>#DIV/0!</v>
      </c>
      <c r="U16" s="365">
        <v>0</v>
      </c>
      <c r="V16" s="365">
        <v>0</v>
      </c>
      <c r="W16" s="361"/>
      <c r="X16" s="361"/>
      <c r="Y16" s="361"/>
      <c r="Z16" s="361"/>
    </row>
    <row r="17" spans="1:26" x14ac:dyDescent="0.25">
      <c r="A17" s="318" t="s">
        <v>279</v>
      </c>
      <c r="B17" s="251">
        <v>0</v>
      </c>
      <c r="C17" s="251">
        <v>0</v>
      </c>
      <c r="D17" s="251">
        <v>0</v>
      </c>
      <c r="E17" s="361"/>
      <c r="F17" s="361"/>
      <c r="G17" s="251">
        <v>0</v>
      </c>
      <c r="H17" s="251">
        <v>0</v>
      </c>
      <c r="I17" s="251">
        <v>0</v>
      </c>
      <c r="J17" s="251">
        <v>0</v>
      </c>
      <c r="K17" s="251">
        <v>0</v>
      </c>
      <c r="L17" s="251">
        <v>0</v>
      </c>
      <c r="M17" s="251">
        <v>0</v>
      </c>
      <c r="N17" s="251">
        <v>0</v>
      </c>
      <c r="O17" s="251">
        <v>0</v>
      </c>
      <c r="P17" s="251">
        <v>0</v>
      </c>
      <c r="Q17" s="251">
        <v>0</v>
      </c>
      <c r="R17" s="251">
        <v>0</v>
      </c>
      <c r="S17" s="251">
        <v>0</v>
      </c>
      <c r="T17" s="319" t="e">
        <v>#DIV/0!</v>
      </c>
      <c r="U17" s="365">
        <v>0</v>
      </c>
      <c r="V17" s="365">
        <v>0</v>
      </c>
      <c r="W17" s="361"/>
      <c r="X17" s="361"/>
      <c r="Y17" s="361"/>
      <c r="Z17" s="361"/>
    </row>
    <row r="18" spans="1:26" x14ac:dyDescent="0.25">
      <c r="A18" s="318" t="s">
        <v>280</v>
      </c>
      <c r="B18" s="251">
        <v>0</v>
      </c>
      <c r="C18" s="251">
        <v>0</v>
      </c>
      <c r="D18" s="251">
        <v>0</v>
      </c>
      <c r="E18" s="361"/>
      <c r="F18" s="361"/>
      <c r="G18" s="251">
        <v>0</v>
      </c>
      <c r="H18" s="251">
        <v>0</v>
      </c>
      <c r="I18" s="251">
        <v>0</v>
      </c>
      <c r="J18" s="251">
        <v>0</v>
      </c>
      <c r="K18" s="251">
        <v>0</v>
      </c>
      <c r="L18" s="251">
        <v>0</v>
      </c>
      <c r="M18" s="251">
        <v>0</v>
      </c>
      <c r="N18" s="251">
        <v>0</v>
      </c>
      <c r="O18" s="251">
        <v>0</v>
      </c>
      <c r="P18" s="251">
        <v>0</v>
      </c>
      <c r="Q18" s="251">
        <v>0</v>
      </c>
      <c r="R18" s="251">
        <v>0</v>
      </c>
      <c r="S18" s="251">
        <v>0</v>
      </c>
      <c r="T18" s="319" t="e">
        <v>#DIV/0!</v>
      </c>
      <c r="U18" s="365">
        <v>0</v>
      </c>
      <c r="V18" s="365">
        <v>0</v>
      </c>
      <c r="W18" s="361"/>
      <c r="X18" s="361"/>
      <c r="Y18" s="361"/>
      <c r="Z18" s="361"/>
    </row>
    <row r="19" spans="1:26" x14ac:dyDescent="0.25">
      <c r="A19" s="318" t="s">
        <v>281</v>
      </c>
      <c r="B19" s="251">
        <v>0</v>
      </c>
      <c r="C19" s="251">
        <v>0</v>
      </c>
      <c r="D19" s="251">
        <v>0</v>
      </c>
      <c r="E19" s="361"/>
      <c r="F19" s="361"/>
      <c r="G19" s="251">
        <v>0</v>
      </c>
      <c r="H19" s="251">
        <v>0</v>
      </c>
      <c r="I19" s="251">
        <v>0</v>
      </c>
      <c r="J19" s="251">
        <v>0</v>
      </c>
      <c r="K19" s="251">
        <v>0</v>
      </c>
      <c r="L19" s="251">
        <v>0</v>
      </c>
      <c r="M19" s="251">
        <v>0</v>
      </c>
      <c r="N19" s="251">
        <v>0</v>
      </c>
      <c r="O19" s="251">
        <v>0</v>
      </c>
      <c r="P19" s="251">
        <v>0</v>
      </c>
      <c r="Q19" s="251">
        <v>0</v>
      </c>
      <c r="R19" s="251">
        <v>0</v>
      </c>
      <c r="S19" s="251">
        <v>0</v>
      </c>
      <c r="T19" s="319" t="e">
        <v>#DIV/0!</v>
      </c>
      <c r="U19" s="365">
        <v>0</v>
      </c>
      <c r="V19" s="365">
        <v>0</v>
      </c>
      <c r="W19" s="361"/>
      <c r="X19" s="361"/>
      <c r="Y19" s="361"/>
      <c r="Z19" s="361"/>
    </row>
    <row r="20" spans="1:26" x14ac:dyDescent="0.25">
      <c r="A20" s="318" t="s">
        <v>282</v>
      </c>
      <c r="B20" s="251">
        <v>0</v>
      </c>
      <c r="C20" s="251">
        <v>0</v>
      </c>
      <c r="D20" s="251">
        <v>0</v>
      </c>
      <c r="E20" s="361"/>
      <c r="F20" s="361"/>
      <c r="G20" s="251">
        <v>0</v>
      </c>
      <c r="H20" s="251">
        <v>0</v>
      </c>
      <c r="I20" s="251">
        <v>0</v>
      </c>
      <c r="J20" s="251">
        <v>0</v>
      </c>
      <c r="K20" s="251">
        <v>0</v>
      </c>
      <c r="L20" s="251">
        <v>0</v>
      </c>
      <c r="M20" s="251">
        <v>0</v>
      </c>
      <c r="N20" s="251">
        <v>0</v>
      </c>
      <c r="O20" s="251">
        <v>0</v>
      </c>
      <c r="P20" s="251">
        <v>0</v>
      </c>
      <c r="Q20" s="251">
        <v>0</v>
      </c>
      <c r="R20" s="251">
        <v>0</v>
      </c>
      <c r="S20" s="251">
        <v>0</v>
      </c>
      <c r="T20" s="319" t="e">
        <v>#DIV/0!</v>
      </c>
      <c r="U20" s="365">
        <v>0</v>
      </c>
      <c r="V20" s="365">
        <v>0</v>
      </c>
      <c r="W20" s="361"/>
      <c r="X20" s="361"/>
      <c r="Y20" s="361"/>
      <c r="Z20" s="361"/>
    </row>
    <row r="21" spans="1:26" x14ac:dyDescent="0.25">
      <c r="A21" s="318" t="s">
        <v>283</v>
      </c>
      <c r="B21" s="251">
        <v>0</v>
      </c>
      <c r="C21" s="251">
        <v>0</v>
      </c>
      <c r="D21" s="251">
        <v>0</v>
      </c>
      <c r="E21" s="361"/>
      <c r="F21" s="361"/>
      <c r="G21" s="251">
        <v>0</v>
      </c>
      <c r="H21" s="251">
        <v>0</v>
      </c>
      <c r="I21" s="251">
        <v>0</v>
      </c>
      <c r="J21" s="251">
        <v>0</v>
      </c>
      <c r="K21" s="251">
        <v>0</v>
      </c>
      <c r="L21" s="251">
        <v>0</v>
      </c>
      <c r="M21" s="251">
        <v>0</v>
      </c>
      <c r="N21" s="251">
        <v>0</v>
      </c>
      <c r="O21" s="251">
        <v>0</v>
      </c>
      <c r="P21" s="251">
        <v>0</v>
      </c>
      <c r="Q21" s="251">
        <v>0</v>
      </c>
      <c r="R21" s="251">
        <v>0</v>
      </c>
      <c r="S21" s="251">
        <v>0</v>
      </c>
      <c r="T21" s="319" t="e">
        <v>#DIV/0!</v>
      </c>
      <c r="U21" s="365">
        <v>0</v>
      </c>
      <c r="V21" s="365">
        <v>0</v>
      </c>
      <c r="W21" s="361"/>
      <c r="X21" s="361"/>
      <c r="Y21" s="361"/>
      <c r="Z21" s="361"/>
    </row>
    <row r="22" spans="1:26" x14ac:dyDescent="0.25">
      <c r="A22" s="318" t="s">
        <v>284</v>
      </c>
      <c r="B22" s="251">
        <v>0</v>
      </c>
      <c r="C22" s="251">
        <v>0</v>
      </c>
      <c r="D22" s="251">
        <v>0</v>
      </c>
      <c r="E22" s="361"/>
      <c r="F22" s="361"/>
      <c r="G22" s="251">
        <v>0</v>
      </c>
      <c r="H22" s="251">
        <v>0</v>
      </c>
      <c r="I22" s="251">
        <v>0</v>
      </c>
      <c r="J22" s="251">
        <v>0</v>
      </c>
      <c r="K22" s="251">
        <v>0</v>
      </c>
      <c r="L22" s="251">
        <v>0</v>
      </c>
      <c r="M22" s="251">
        <v>0</v>
      </c>
      <c r="N22" s="251">
        <v>0</v>
      </c>
      <c r="O22" s="251">
        <v>0</v>
      </c>
      <c r="P22" s="251">
        <v>0</v>
      </c>
      <c r="Q22" s="251">
        <v>0</v>
      </c>
      <c r="R22" s="251">
        <v>0</v>
      </c>
      <c r="S22" s="251">
        <v>0</v>
      </c>
      <c r="T22" s="319" t="e">
        <v>#DIV/0!</v>
      </c>
      <c r="U22" s="365">
        <v>0</v>
      </c>
      <c r="V22" s="365">
        <v>0</v>
      </c>
      <c r="W22" s="361"/>
      <c r="X22" s="361"/>
      <c r="Y22" s="361"/>
      <c r="Z22" s="361"/>
    </row>
    <row r="23" spans="1:26" s="368" customFormat="1" x14ac:dyDescent="0.25">
      <c r="A23" s="314" t="s">
        <v>285</v>
      </c>
      <c r="B23" s="366">
        <v>0</v>
      </c>
      <c r="C23" s="366">
        <v>0</v>
      </c>
      <c r="D23" s="366">
        <v>0</v>
      </c>
      <c r="E23" s="367"/>
      <c r="F23" s="367"/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366">
        <v>0</v>
      </c>
      <c r="O23" s="366">
        <v>0</v>
      </c>
      <c r="P23" s="366">
        <v>0</v>
      </c>
      <c r="Q23" s="366">
        <v>0</v>
      </c>
      <c r="R23" s="366">
        <v>0</v>
      </c>
      <c r="S23" s="366">
        <v>0</v>
      </c>
      <c r="T23" s="317" t="e">
        <v>#DIV/0!</v>
      </c>
      <c r="U23" s="364">
        <v>0</v>
      </c>
      <c r="V23" s="364">
        <v>0</v>
      </c>
      <c r="W23" s="367"/>
      <c r="X23" s="367"/>
      <c r="Y23" s="367"/>
      <c r="Z23" s="367"/>
    </row>
    <row r="24" spans="1:26" x14ac:dyDescent="0.25">
      <c r="A24" s="314" t="s">
        <v>286</v>
      </c>
      <c r="B24" s="363">
        <v>55861000</v>
      </c>
      <c r="C24" s="363">
        <v>55861000</v>
      </c>
      <c r="D24" s="363">
        <v>21424630.240000002</v>
      </c>
      <c r="E24" s="359"/>
      <c r="F24" s="359"/>
      <c r="G24" s="363">
        <v>7419304.1119999997</v>
      </c>
      <c r="H24" s="363">
        <v>1132220.9730000002</v>
      </c>
      <c r="I24" s="363">
        <v>897826.38600000017</v>
      </c>
      <c r="J24" s="363">
        <v>1026957.6500000003</v>
      </c>
      <c r="K24" s="363">
        <v>1585499.9519999987</v>
      </c>
      <c r="L24" s="363">
        <v>4040283.0399999996</v>
      </c>
      <c r="M24" s="363">
        <v>3983117.6900000013</v>
      </c>
      <c r="N24" s="363">
        <v>865845.54400000046</v>
      </c>
      <c r="O24" s="363">
        <v>982907.62000000034</v>
      </c>
      <c r="P24" s="363">
        <v>0</v>
      </c>
      <c r="Q24" s="363">
        <v>0</v>
      </c>
      <c r="R24" s="363">
        <v>0</v>
      </c>
      <c r="S24" s="363">
        <v>21933962.967</v>
      </c>
      <c r="T24" s="317">
        <v>0.39265252979717513</v>
      </c>
      <c r="U24" s="364">
        <v>33927037.033</v>
      </c>
      <c r="V24" s="364">
        <v>-509332.72699999809</v>
      </c>
      <c r="W24" s="361"/>
      <c r="X24" s="361"/>
      <c r="Y24" s="361"/>
      <c r="Z24" s="361"/>
    </row>
    <row r="25" spans="1:26" x14ac:dyDescent="0.25">
      <c r="A25" s="318" t="s">
        <v>287</v>
      </c>
      <c r="B25" s="251">
        <v>25084800</v>
      </c>
      <c r="C25" s="251">
        <v>25084800</v>
      </c>
      <c r="D25" s="251">
        <v>7699694.7600000007</v>
      </c>
      <c r="E25" s="361"/>
      <c r="F25" s="361"/>
      <c r="G25" s="251">
        <v>4699230.92</v>
      </c>
      <c r="H25" s="251">
        <v>0</v>
      </c>
      <c r="I25" s="251">
        <v>0</v>
      </c>
      <c r="J25" s="251">
        <v>0</v>
      </c>
      <c r="K25" s="251">
        <v>0</v>
      </c>
      <c r="L25" s="251">
        <v>2995822.6499999994</v>
      </c>
      <c r="M25" s="251">
        <v>4641.1900000000005</v>
      </c>
      <c r="N25" s="251">
        <v>0</v>
      </c>
      <c r="O25" s="251">
        <v>0</v>
      </c>
      <c r="P25" s="251">
        <v>0</v>
      </c>
      <c r="Q25" s="251">
        <v>0</v>
      </c>
      <c r="R25" s="251">
        <v>0</v>
      </c>
      <c r="S25" s="251">
        <v>7699694.7599999998</v>
      </c>
      <c r="T25" s="319">
        <v>0.30694662743972445</v>
      </c>
      <c r="U25" s="365">
        <v>17385105.240000002</v>
      </c>
      <c r="V25" s="365">
        <v>0</v>
      </c>
      <c r="W25" s="361"/>
      <c r="X25" s="361"/>
      <c r="Y25" s="361"/>
      <c r="Z25" s="361"/>
    </row>
    <row r="26" spans="1:26" x14ac:dyDescent="0.25">
      <c r="A26" s="318" t="s">
        <v>288</v>
      </c>
      <c r="B26" s="251">
        <v>8431800</v>
      </c>
      <c r="C26" s="251">
        <v>8431800</v>
      </c>
      <c r="D26" s="251">
        <v>5241571.71</v>
      </c>
      <c r="E26" s="361"/>
      <c r="F26" s="361"/>
      <c r="G26" s="251">
        <v>795960.46999999974</v>
      </c>
      <c r="H26" s="251">
        <v>680598.93</v>
      </c>
      <c r="I26" s="251">
        <v>528044.38400000019</v>
      </c>
      <c r="J26" s="251">
        <v>607680.31000000017</v>
      </c>
      <c r="K26" s="251">
        <v>898698.12799999921</v>
      </c>
      <c r="L26" s="251">
        <v>570394.30799999996</v>
      </c>
      <c r="M26" s="251">
        <v>495080.20800000033</v>
      </c>
      <c r="N26" s="251">
        <v>512221.73200000008</v>
      </c>
      <c r="O26" s="251">
        <v>581195.51800000004</v>
      </c>
      <c r="P26" s="251">
        <v>0</v>
      </c>
      <c r="Q26" s="251">
        <v>0</v>
      </c>
      <c r="R26" s="251">
        <v>0</v>
      </c>
      <c r="S26" s="251">
        <v>5669873.9879999999</v>
      </c>
      <c r="T26" s="319">
        <v>0.67243933537322986</v>
      </c>
      <c r="U26" s="365">
        <v>2761926.0120000001</v>
      </c>
      <c r="V26" s="365">
        <v>-428302.27799999993</v>
      </c>
      <c r="W26" s="361"/>
      <c r="X26" s="361"/>
      <c r="Y26" s="361"/>
      <c r="Z26" s="361"/>
    </row>
    <row r="27" spans="1:26" x14ac:dyDescent="0.25">
      <c r="A27" s="318" t="s">
        <v>289</v>
      </c>
      <c r="B27" s="251">
        <v>16723200</v>
      </c>
      <c r="C27" s="251">
        <v>16723200</v>
      </c>
      <c r="D27" s="251">
        <v>4691667.66</v>
      </c>
      <c r="E27" s="361"/>
      <c r="F27" s="361"/>
      <c r="G27" s="251">
        <v>1390746.8800000004</v>
      </c>
      <c r="H27" s="251">
        <v>0</v>
      </c>
      <c r="I27" s="251">
        <v>13077.26</v>
      </c>
      <c r="J27" s="251">
        <v>0</v>
      </c>
      <c r="K27" s="251">
        <v>14230.09</v>
      </c>
      <c r="L27" s="251">
        <v>108818.50999999998</v>
      </c>
      <c r="M27" s="251">
        <v>3152740.1300000008</v>
      </c>
      <c r="N27" s="251">
        <v>11704.49</v>
      </c>
      <c r="O27" s="251">
        <v>350.3</v>
      </c>
      <c r="P27" s="251">
        <v>0</v>
      </c>
      <c r="Q27" s="251">
        <v>0</v>
      </c>
      <c r="R27" s="251">
        <v>0</v>
      </c>
      <c r="S27" s="251">
        <v>4691667.6600000011</v>
      </c>
      <c r="T27" s="319">
        <v>0.2805484392939151</v>
      </c>
      <c r="U27" s="365">
        <v>12031532.34</v>
      </c>
      <c r="V27" s="365">
        <v>0</v>
      </c>
      <c r="W27" s="361"/>
      <c r="X27" s="361"/>
      <c r="Y27" s="361"/>
      <c r="Z27" s="361"/>
    </row>
    <row r="28" spans="1:26" x14ac:dyDescent="0.25">
      <c r="A28" s="318" t="s">
        <v>290</v>
      </c>
      <c r="B28" s="251">
        <v>5621200</v>
      </c>
      <c r="C28" s="251">
        <v>5621200</v>
      </c>
      <c r="D28" s="251">
        <v>3791696.1100000003</v>
      </c>
      <c r="E28" s="361"/>
      <c r="F28" s="361"/>
      <c r="G28" s="251">
        <v>533365.84199999995</v>
      </c>
      <c r="H28" s="251">
        <v>451622.04300000018</v>
      </c>
      <c r="I28" s="251">
        <v>356704.74199999991</v>
      </c>
      <c r="J28" s="251">
        <v>419277.34000000008</v>
      </c>
      <c r="K28" s="251">
        <v>672571.73399999936</v>
      </c>
      <c r="L28" s="251">
        <v>365247.57200000016</v>
      </c>
      <c r="M28" s="251">
        <v>330656.16199999995</v>
      </c>
      <c r="N28" s="251">
        <v>341919.32200000033</v>
      </c>
      <c r="O28" s="251">
        <v>401361.80200000026</v>
      </c>
      <c r="P28" s="251">
        <v>0</v>
      </c>
      <c r="Q28" s="251">
        <v>0</v>
      </c>
      <c r="R28" s="251">
        <v>0</v>
      </c>
      <c r="S28" s="251">
        <v>3872726.5589999999</v>
      </c>
      <c r="T28" s="319">
        <v>0.68895014569842739</v>
      </c>
      <c r="U28" s="365">
        <v>1748473.4410000001</v>
      </c>
      <c r="V28" s="365">
        <v>-81030.448999999557</v>
      </c>
      <c r="W28" s="361"/>
      <c r="X28" s="361"/>
      <c r="Y28" s="361"/>
      <c r="Z28" s="361"/>
    </row>
    <row r="29" spans="1:26" x14ac:dyDescent="0.25">
      <c r="A29" s="338" t="s">
        <v>291</v>
      </c>
      <c r="B29" s="358">
        <v>0</v>
      </c>
      <c r="C29" s="358">
        <v>0</v>
      </c>
      <c r="D29" s="358">
        <v>0</v>
      </c>
      <c r="E29" s="359"/>
      <c r="F29" s="359"/>
      <c r="G29" s="358">
        <v>0</v>
      </c>
      <c r="H29" s="358">
        <v>0</v>
      </c>
      <c r="I29" s="358">
        <v>0</v>
      </c>
      <c r="J29" s="358">
        <v>0</v>
      </c>
      <c r="K29" s="358">
        <v>0</v>
      </c>
      <c r="L29" s="358">
        <v>0</v>
      </c>
      <c r="M29" s="358">
        <v>0</v>
      </c>
      <c r="N29" s="358">
        <v>0</v>
      </c>
      <c r="O29" s="358">
        <v>0</v>
      </c>
      <c r="P29" s="358">
        <v>0</v>
      </c>
      <c r="Q29" s="358">
        <v>0</v>
      </c>
      <c r="R29" s="358">
        <v>0</v>
      </c>
      <c r="S29" s="358">
        <v>0</v>
      </c>
      <c r="T29" s="339" t="e">
        <v>#DIV/0!</v>
      </c>
      <c r="U29" s="360">
        <v>0</v>
      </c>
      <c r="V29" s="360">
        <v>0</v>
      </c>
      <c r="W29" s="361"/>
      <c r="X29" s="361"/>
      <c r="Y29" s="361"/>
      <c r="Z29" s="361"/>
    </row>
    <row r="30" spans="1:26" x14ac:dyDescent="0.25">
      <c r="A30" s="314" t="s">
        <v>292</v>
      </c>
      <c r="B30" s="363">
        <v>0</v>
      </c>
      <c r="C30" s="363">
        <v>0</v>
      </c>
      <c r="D30" s="363">
        <v>0</v>
      </c>
      <c r="E30" s="359"/>
      <c r="F30" s="359"/>
      <c r="G30" s="363">
        <v>0</v>
      </c>
      <c r="H30" s="363">
        <v>0</v>
      </c>
      <c r="I30" s="363">
        <v>0</v>
      </c>
      <c r="J30" s="363">
        <v>0</v>
      </c>
      <c r="K30" s="363">
        <v>0</v>
      </c>
      <c r="L30" s="363">
        <v>0</v>
      </c>
      <c r="M30" s="363">
        <v>0</v>
      </c>
      <c r="N30" s="363">
        <v>0</v>
      </c>
      <c r="O30" s="363">
        <v>0</v>
      </c>
      <c r="P30" s="363">
        <v>0</v>
      </c>
      <c r="Q30" s="363">
        <v>0</v>
      </c>
      <c r="R30" s="363">
        <v>0</v>
      </c>
      <c r="S30" s="363">
        <v>0</v>
      </c>
      <c r="T30" s="317" t="e">
        <v>#DIV/0!</v>
      </c>
      <c r="U30" s="364">
        <v>0</v>
      </c>
      <c r="V30" s="364">
        <v>0</v>
      </c>
      <c r="W30" s="361"/>
      <c r="X30" s="361"/>
      <c r="Y30" s="361"/>
      <c r="Z30" s="361"/>
    </row>
    <row r="31" spans="1:26" x14ac:dyDescent="0.25">
      <c r="A31" s="318" t="s">
        <v>293</v>
      </c>
      <c r="B31" s="251">
        <v>0</v>
      </c>
      <c r="C31" s="251">
        <v>0</v>
      </c>
      <c r="D31" s="251">
        <v>0</v>
      </c>
      <c r="E31" s="361"/>
      <c r="F31" s="361"/>
      <c r="G31" s="251">
        <v>0</v>
      </c>
      <c r="H31" s="251">
        <v>0</v>
      </c>
      <c r="I31" s="251">
        <v>0</v>
      </c>
      <c r="J31" s="251">
        <v>0</v>
      </c>
      <c r="K31" s="251">
        <v>0</v>
      </c>
      <c r="L31" s="251">
        <v>0</v>
      </c>
      <c r="M31" s="251">
        <v>0</v>
      </c>
      <c r="N31" s="251">
        <v>0</v>
      </c>
      <c r="O31" s="251">
        <v>0</v>
      </c>
      <c r="P31" s="251">
        <v>0</v>
      </c>
      <c r="Q31" s="251">
        <v>0</v>
      </c>
      <c r="R31" s="251">
        <v>0</v>
      </c>
      <c r="S31" s="251">
        <v>0</v>
      </c>
      <c r="T31" s="319" t="e">
        <v>#DIV/0!</v>
      </c>
      <c r="U31" s="365">
        <v>0</v>
      </c>
      <c r="V31" s="365">
        <v>0</v>
      </c>
      <c r="W31" s="361"/>
      <c r="X31" s="361"/>
      <c r="Y31" s="361"/>
      <c r="Z31" s="361"/>
    </row>
    <row r="32" spans="1:26" x14ac:dyDescent="0.25">
      <c r="A32" s="318" t="s">
        <v>294</v>
      </c>
      <c r="B32" s="251">
        <v>0</v>
      </c>
      <c r="C32" s="251">
        <v>0</v>
      </c>
      <c r="D32" s="251">
        <v>0</v>
      </c>
      <c r="E32" s="361"/>
      <c r="F32" s="361"/>
      <c r="G32" s="251">
        <v>0</v>
      </c>
      <c r="H32" s="251">
        <v>0</v>
      </c>
      <c r="I32" s="251">
        <v>0</v>
      </c>
      <c r="J32" s="251">
        <v>0</v>
      </c>
      <c r="K32" s="251">
        <v>0</v>
      </c>
      <c r="L32" s="251">
        <v>0</v>
      </c>
      <c r="M32" s="251">
        <v>0</v>
      </c>
      <c r="N32" s="251">
        <v>0</v>
      </c>
      <c r="O32" s="251">
        <v>0</v>
      </c>
      <c r="P32" s="251">
        <v>0</v>
      </c>
      <c r="Q32" s="251">
        <v>0</v>
      </c>
      <c r="R32" s="251">
        <v>0</v>
      </c>
      <c r="S32" s="251">
        <v>0</v>
      </c>
      <c r="T32" s="319" t="e">
        <v>#DIV/0!</v>
      </c>
      <c r="U32" s="365">
        <v>0</v>
      </c>
      <c r="V32" s="365">
        <v>0</v>
      </c>
      <c r="W32" s="361"/>
      <c r="X32" s="361"/>
      <c r="Y32" s="361"/>
      <c r="Z32" s="361"/>
    </row>
    <row r="33" spans="1:26" x14ac:dyDescent="0.25">
      <c r="A33" s="318" t="s">
        <v>295</v>
      </c>
      <c r="B33" s="251">
        <v>0</v>
      </c>
      <c r="C33" s="251">
        <v>0</v>
      </c>
      <c r="D33" s="251">
        <v>0</v>
      </c>
      <c r="E33" s="361"/>
      <c r="F33" s="361"/>
      <c r="G33" s="251">
        <v>0</v>
      </c>
      <c r="H33" s="251">
        <v>0</v>
      </c>
      <c r="I33" s="251">
        <v>0</v>
      </c>
      <c r="J33" s="251">
        <v>0</v>
      </c>
      <c r="K33" s="251">
        <v>0</v>
      </c>
      <c r="L33" s="251">
        <v>0</v>
      </c>
      <c r="M33" s="251">
        <v>0</v>
      </c>
      <c r="N33" s="251">
        <v>0</v>
      </c>
      <c r="O33" s="251">
        <v>0</v>
      </c>
      <c r="P33" s="251">
        <v>0</v>
      </c>
      <c r="Q33" s="251">
        <v>0</v>
      </c>
      <c r="R33" s="251">
        <v>0</v>
      </c>
      <c r="S33" s="251">
        <v>0</v>
      </c>
      <c r="T33" s="319" t="e">
        <v>#DIV/0!</v>
      </c>
      <c r="U33" s="365">
        <v>0</v>
      </c>
      <c r="V33" s="365">
        <v>0</v>
      </c>
      <c r="W33" s="361"/>
      <c r="X33" s="361"/>
      <c r="Y33" s="361"/>
      <c r="Z33" s="361"/>
    </row>
    <row r="34" spans="1:26" x14ac:dyDescent="0.25">
      <c r="A34" s="318" t="s">
        <v>296</v>
      </c>
      <c r="B34" s="251">
        <v>0</v>
      </c>
      <c r="C34" s="251">
        <v>0</v>
      </c>
      <c r="D34" s="251">
        <v>0</v>
      </c>
      <c r="E34" s="361"/>
      <c r="F34" s="361"/>
      <c r="G34" s="251">
        <v>0</v>
      </c>
      <c r="H34" s="251">
        <v>0</v>
      </c>
      <c r="I34" s="251">
        <v>0</v>
      </c>
      <c r="J34" s="251">
        <v>0</v>
      </c>
      <c r="K34" s="251">
        <v>0</v>
      </c>
      <c r="L34" s="251">
        <v>0</v>
      </c>
      <c r="M34" s="251">
        <v>0</v>
      </c>
      <c r="N34" s="251">
        <v>0</v>
      </c>
      <c r="O34" s="251">
        <v>0</v>
      </c>
      <c r="P34" s="251">
        <v>0</v>
      </c>
      <c r="Q34" s="251">
        <v>0</v>
      </c>
      <c r="R34" s="251">
        <v>0</v>
      </c>
      <c r="S34" s="251">
        <v>0</v>
      </c>
      <c r="T34" s="319" t="e">
        <v>#DIV/0!</v>
      </c>
      <c r="U34" s="365">
        <v>0</v>
      </c>
      <c r="V34" s="365">
        <v>0</v>
      </c>
      <c r="W34" s="361"/>
      <c r="X34" s="361"/>
      <c r="Y34" s="361"/>
      <c r="Z34" s="361"/>
    </row>
    <row r="35" spans="1:26" x14ac:dyDescent="0.25">
      <c r="A35" s="318" t="s">
        <v>297</v>
      </c>
      <c r="B35" s="251">
        <v>0</v>
      </c>
      <c r="C35" s="251">
        <v>0</v>
      </c>
      <c r="D35" s="251">
        <v>0</v>
      </c>
      <c r="E35" s="361"/>
      <c r="F35" s="361"/>
      <c r="G35" s="251">
        <v>0</v>
      </c>
      <c r="H35" s="251">
        <v>0</v>
      </c>
      <c r="I35" s="251">
        <v>0</v>
      </c>
      <c r="J35" s="251">
        <v>0</v>
      </c>
      <c r="K35" s="251">
        <v>0</v>
      </c>
      <c r="L35" s="251">
        <v>0</v>
      </c>
      <c r="M35" s="251">
        <v>0</v>
      </c>
      <c r="N35" s="251">
        <v>0</v>
      </c>
      <c r="O35" s="251">
        <v>0</v>
      </c>
      <c r="P35" s="251">
        <v>0</v>
      </c>
      <c r="Q35" s="251">
        <v>0</v>
      </c>
      <c r="R35" s="251">
        <v>0</v>
      </c>
      <c r="S35" s="251">
        <v>0</v>
      </c>
      <c r="T35" s="319" t="e">
        <v>#DIV/0!</v>
      </c>
      <c r="U35" s="365">
        <v>0</v>
      </c>
      <c r="V35" s="365">
        <v>0</v>
      </c>
      <c r="W35" s="361"/>
      <c r="X35" s="361"/>
      <c r="Y35" s="361"/>
      <c r="Z35" s="361"/>
    </row>
    <row r="36" spans="1:26" x14ac:dyDescent="0.25">
      <c r="A36" s="318" t="s">
        <v>298</v>
      </c>
      <c r="B36" s="251">
        <v>0</v>
      </c>
      <c r="C36" s="251">
        <v>0</v>
      </c>
      <c r="D36" s="251">
        <v>0</v>
      </c>
      <c r="E36" s="361"/>
      <c r="F36" s="361"/>
      <c r="G36" s="251">
        <v>0</v>
      </c>
      <c r="H36" s="251">
        <v>0</v>
      </c>
      <c r="I36" s="251">
        <v>0</v>
      </c>
      <c r="J36" s="251">
        <v>0</v>
      </c>
      <c r="K36" s="251">
        <v>0</v>
      </c>
      <c r="L36" s="251">
        <v>0</v>
      </c>
      <c r="M36" s="251">
        <v>0</v>
      </c>
      <c r="N36" s="251">
        <v>0</v>
      </c>
      <c r="O36" s="251">
        <v>0</v>
      </c>
      <c r="P36" s="251">
        <v>0</v>
      </c>
      <c r="Q36" s="251">
        <v>0</v>
      </c>
      <c r="R36" s="251">
        <v>0</v>
      </c>
      <c r="S36" s="251">
        <v>0</v>
      </c>
      <c r="T36" s="319" t="e">
        <v>#DIV/0!</v>
      </c>
      <c r="U36" s="365">
        <v>0</v>
      </c>
      <c r="V36" s="365">
        <v>0</v>
      </c>
      <c r="W36" s="361"/>
      <c r="X36" s="361"/>
      <c r="Y36" s="361"/>
      <c r="Z36" s="361"/>
    </row>
    <row r="37" spans="1:26" x14ac:dyDescent="0.25">
      <c r="A37" s="318" t="s">
        <v>299</v>
      </c>
      <c r="B37" s="251">
        <v>0</v>
      </c>
      <c r="C37" s="251">
        <v>0</v>
      </c>
      <c r="D37" s="251">
        <v>0</v>
      </c>
      <c r="E37" s="361"/>
      <c r="F37" s="361"/>
      <c r="G37" s="251">
        <v>0</v>
      </c>
      <c r="H37" s="251">
        <v>0</v>
      </c>
      <c r="I37" s="251">
        <v>0</v>
      </c>
      <c r="J37" s="251">
        <v>0</v>
      </c>
      <c r="K37" s="251">
        <v>0</v>
      </c>
      <c r="L37" s="251">
        <v>0</v>
      </c>
      <c r="M37" s="251">
        <v>0</v>
      </c>
      <c r="N37" s="251">
        <v>0</v>
      </c>
      <c r="O37" s="251">
        <v>0</v>
      </c>
      <c r="P37" s="251">
        <v>0</v>
      </c>
      <c r="Q37" s="251">
        <v>0</v>
      </c>
      <c r="R37" s="251">
        <v>0</v>
      </c>
      <c r="S37" s="251">
        <v>0</v>
      </c>
      <c r="T37" s="319" t="e">
        <v>#DIV/0!</v>
      </c>
      <c r="U37" s="365">
        <v>0</v>
      </c>
      <c r="V37" s="365">
        <v>0</v>
      </c>
      <c r="W37" s="361"/>
      <c r="X37" s="361"/>
      <c r="Y37" s="361"/>
      <c r="Z37" s="361"/>
    </row>
    <row r="38" spans="1:26" x14ac:dyDescent="0.25">
      <c r="A38" s="318" t="s">
        <v>300</v>
      </c>
      <c r="B38" s="251">
        <v>0</v>
      </c>
      <c r="C38" s="251">
        <v>0</v>
      </c>
      <c r="D38" s="251">
        <v>0</v>
      </c>
      <c r="E38" s="361"/>
      <c r="F38" s="361"/>
      <c r="G38" s="251">
        <v>0</v>
      </c>
      <c r="H38" s="251">
        <v>0</v>
      </c>
      <c r="I38" s="251">
        <v>0</v>
      </c>
      <c r="J38" s="251">
        <v>0</v>
      </c>
      <c r="K38" s="251">
        <v>0</v>
      </c>
      <c r="L38" s="251">
        <v>0</v>
      </c>
      <c r="M38" s="251">
        <v>0</v>
      </c>
      <c r="N38" s="251">
        <v>0</v>
      </c>
      <c r="O38" s="251">
        <v>0</v>
      </c>
      <c r="P38" s="251">
        <v>0</v>
      </c>
      <c r="Q38" s="251">
        <v>0</v>
      </c>
      <c r="R38" s="251">
        <v>0</v>
      </c>
      <c r="S38" s="251">
        <v>0</v>
      </c>
      <c r="T38" s="319" t="e">
        <v>#DIV/0!</v>
      </c>
      <c r="U38" s="365">
        <v>0</v>
      </c>
      <c r="V38" s="365">
        <v>0</v>
      </c>
      <c r="W38" s="361"/>
      <c r="X38" s="361"/>
      <c r="Y38" s="361"/>
      <c r="Z38" s="361"/>
    </row>
    <row r="39" spans="1:26" x14ac:dyDescent="0.25">
      <c r="A39" s="318" t="s">
        <v>301</v>
      </c>
      <c r="B39" s="251">
        <v>0</v>
      </c>
      <c r="C39" s="251">
        <v>0</v>
      </c>
      <c r="D39" s="251">
        <v>0</v>
      </c>
      <c r="E39" s="361"/>
      <c r="F39" s="361"/>
      <c r="G39" s="251">
        <v>0</v>
      </c>
      <c r="H39" s="251">
        <v>0</v>
      </c>
      <c r="I39" s="251">
        <v>0</v>
      </c>
      <c r="J39" s="251">
        <v>0</v>
      </c>
      <c r="K39" s="251">
        <v>0</v>
      </c>
      <c r="L39" s="251">
        <v>0</v>
      </c>
      <c r="M39" s="251">
        <v>0</v>
      </c>
      <c r="N39" s="251">
        <v>0</v>
      </c>
      <c r="O39" s="251">
        <v>0</v>
      </c>
      <c r="P39" s="251">
        <v>0</v>
      </c>
      <c r="Q39" s="251">
        <v>0</v>
      </c>
      <c r="R39" s="251">
        <v>0</v>
      </c>
      <c r="S39" s="251">
        <v>0</v>
      </c>
      <c r="T39" s="319" t="e">
        <v>#DIV/0!</v>
      </c>
      <c r="U39" s="365">
        <v>0</v>
      </c>
      <c r="V39" s="365">
        <v>0</v>
      </c>
      <c r="W39" s="361"/>
      <c r="X39" s="361"/>
      <c r="Y39" s="361"/>
      <c r="Z39" s="361"/>
    </row>
    <row r="40" spans="1:26" x14ac:dyDescent="0.25">
      <c r="A40" s="318" t="s">
        <v>302</v>
      </c>
      <c r="B40" s="251">
        <v>0</v>
      </c>
      <c r="C40" s="251">
        <v>0</v>
      </c>
      <c r="D40" s="251">
        <v>0</v>
      </c>
      <c r="E40" s="361"/>
      <c r="F40" s="361"/>
      <c r="G40" s="251">
        <v>0</v>
      </c>
      <c r="H40" s="251">
        <v>0</v>
      </c>
      <c r="I40" s="251">
        <v>0</v>
      </c>
      <c r="J40" s="251">
        <v>0</v>
      </c>
      <c r="K40" s="251">
        <v>0</v>
      </c>
      <c r="L40" s="251">
        <v>0</v>
      </c>
      <c r="M40" s="251">
        <v>0</v>
      </c>
      <c r="N40" s="251">
        <v>0</v>
      </c>
      <c r="O40" s="251">
        <v>0</v>
      </c>
      <c r="P40" s="251">
        <v>0</v>
      </c>
      <c r="Q40" s="251">
        <v>0</v>
      </c>
      <c r="R40" s="251">
        <v>0</v>
      </c>
      <c r="S40" s="251">
        <v>0</v>
      </c>
      <c r="T40" s="319" t="e">
        <v>#DIV/0!</v>
      </c>
      <c r="U40" s="365">
        <v>0</v>
      </c>
      <c r="V40" s="365">
        <v>0</v>
      </c>
      <c r="W40" s="361"/>
      <c r="X40" s="361"/>
      <c r="Y40" s="361"/>
      <c r="Z40" s="361"/>
    </row>
    <row r="41" spans="1:26" x14ac:dyDescent="0.25">
      <c r="A41" s="318" t="s">
        <v>303</v>
      </c>
      <c r="B41" s="251">
        <v>0</v>
      </c>
      <c r="C41" s="251">
        <v>0</v>
      </c>
      <c r="D41" s="251">
        <v>0</v>
      </c>
      <c r="E41" s="361"/>
      <c r="F41" s="361"/>
      <c r="G41" s="251">
        <v>0</v>
      </c>
      <c r="H41" s="251">
        <v>0</v>
      </c>
      <c r="I41" s="251">
        <v>0</v>
      </c>
      <c r="J41" s="251">
        <v>0</v>
      </c>
      <c r="K41" s="251">
        <v>0</v>
      </c>
      <c r="L41" s="251">
        <v>0</v>
      </c>
      <c r="M41" s="251">
        <v>0</v>
      </c>
      <c r="N41" s="251">
        <v>0</v>
      </c>
      <c r="O41" s="251">
        <v>0</v>
      </c>
      <c r="P41" s="251">
        <v>0</v>
      </c>
      <c r="Q41" s="251">
        <v>0</v>
      </c>
      <c r="R41" s="251">
        <v>0</v>
      </c>
      <c r="S41" s="251">
        <v>0</v>
      </c>
      <c r="T41" s="319" t="e">
        <v>#DIV/0!</v>
      </c>
      <c r="U41" s="365">
        <v>0</v>
      </c>
      <c r="V41" s="365">
        <v>0</v>
      </c>
      <c r="W41" s="361"/>
      <c r="X41" s="361"/>
      <c r="Y41" s="361"/>
      <c r="Z41" s="361"/>
    </row>
    <row r="42" spans="1:26" x14ac:dyDescent="0.25">
      <c r="A42" s="318" t="s">
        <v>304</v>
      </c>
      <c r="B42" s="251">
        <v>0</v>
      </c>
      <c r="C42" s="251">
        <v>0</v>
      </c>
      <c r="D42" s="251">
        <v>0</v>
      </c>
      <c r="E42" s="361"/>
      <c r="F42" s="361"/>
      <c r="G42" s="251">
        <v>0</v>
      </c>
      <c r="H42" s="251">
        <v>0</v>
      </c>
      <c r="I42" s="251">
        <v>0</v>
      </c>
      <c r="J42" s="251">
        <v>0</v>
      </c>
      <c r="K42" s="251">
        <v>0</v>
      </c>
      <c r="L42" s="251">
        <v>0</v>
      </c>
      <c r="M42" s="251">
        <v>0</v>
      </c>
      <c r="N42" s="251">
        <v>0</v>
      </c>
      <c r="O42" s="251">
        <v>0</v>
      </c>
      <c r="P42" s="251">
        <v>0</v>
      </c>
      <c r="Q42" s="251">
        <v>0</v>
      </c>
      <c r="R42" s="251">
        <v>0</v>
      </c>
      <c r="S42" s="251">
        <v>0</v>
      </c>
      <c r="T42" s="319" t="e">
        <v>#DIV/0!</v>
      </c>
      <c r="U42" s="365">
        <v>0</v>
      </c>
      <c r="V42" s="365">
        <v>0</v>
      </c>
      <c r="W42" s="361"/>
      <c r="X42" s="361"/>
      <c r="Y42" s="361"/>
      <c r="Z42" s="361"/>
    </row>
    <row r="43" spans="1:26" x14ac:dyDescent="0.25">
      <c r="A43" s="318" t="s">
        <v>305</v>
      </c>
      <c r="B43" s="251">
        <v>0</v>
      </c>
      <c r="C43" s="251">
        <v>0</v>
      </c>
      <c r="D43" s="251">
        <v>0</v>
      </c>
      <c r="E43" s="361"/>
      <c r="F43" s="361"/>
      <c r="G43" s="251">
        <v>0</v>
      </c>
      <c r="H43" s="251">
        <v>0</v>
      </c>
      <c r="I43" s="251">
        <v>0</v>
      </c>
      <c r="J43" s="251">
        <v>0</v>
      </c>
      <c r="K43" s="251">
        <v>0</v>
      </c>
      <c r="L43" s="251">
        <v>0</v>
      </c>
      <c r="M43" s="251">
        <v>0</v>
      </c>
      <c r="N43" s="251">
        <v>0</v>
      </c>
      <c r="O43" s="251">
        <v>0</v>
      </c>
      <c r="P43" s="251">
        <v>0</v>
      </c>
      <c r="Q43" s="251">
        <v>0</v>
      </c>
      <c r="R43" s="251">
        <v>0</v>
      </c>
      <c r="S43" s="251">
        <v>0</v>
      </c>
      <c r="T43" s="319" t="e">
        <v>#DIV/0!</v>
      </c>
      <c r="U43" s="365">
        <v>0</v>
      </c>
      <c r="V43" s="365">
        <v>0</v>
      </c>
      <c r="W43" s="361"/>
      <c r="X43" s="361"/>
      <c r="Y43" s="361"/>
      <c r="Z43" s="361"/>
    </row>
    <row r="44" spans="1:26" x14ac:dyDescent="0.25">
      <c r="A44" s="318" t="s">
        <v>306</v>
      </c>
      <c r="B44" s="251">
        <v>0</v>
      </c>
      <c r="C44" s="251">
        <v>0</v>
      </c>
      <c r="D44" s="251">
        <v>0</v>
      </c>
      <c r="E44" s="361"/>
      <c r="F44" s="361"/>
      <c r="G44" s="251">
        <v>0</v>
      </c>
      <c r="H44" s="251">
        <v>0</v>
      </c>
      <c r="I44" s="251">
        <v>0</v>
      </c>
      <c r="J44" s="251">
        <v>0</v>
      </c>
      <c r="K44" s="251">
        <v>0</v>
      </c>
      <c r="L44" s="251">
        <v>0</v>
      </c>
      <c r="M44" s="251">
        <v>0</v>
      </c>
      <c r="N44" s="251">
        <v>0</v>
      </c>
      <c r="O44" s="251">
        <v>0</v>
      </c>
      <c r="P44" s="251">
        <v>0</v>
      </c>
      <c r="Q44" s="251">
        <v>0</v>
      </c>
      <c r="R44" s="251">
        <v>0</v>
      </c>
      <c r="S44" s="251">
        <v>0</v>
      </c>
      <c r="T44" s="319" t="e">
        <v>#DIV/0!</v>
      </c>
      <c r="U44" s="365">
        <v>0</v>
      </c>
      <c r="V44" s="365">
        <v>0</v>
      </c>
      <c r="W44" s="361"/>
      <c r="X44" s="361"/>
      <c r="Y44" s="361"/>
      <c r="Z44" s="361"/>
    </row>
    <row r="45" spans="1:26" x14ac:dyDescent="0.25">
      <c r="A45" s="318" t="s">
        <v>307</v>
      </c>
      <c r="B45" s="251">
        <v>0</v>
      </c>
      <c r="C45" s="251">
        <v>0</v>
      </c>
      <c r="D45" s="251">
        <v>0</v>
      </c>
      <c r="E45" s="361"/>
      <c r="F45" s="361"/>
      <c r="G45" s="251">
        <v>0</v>
      </c>
      <c r="H45" s="251">
        <v>0</v>
      </c>
      <c r="I45" s="251">
        <v>0</v>
      </c>
      <c r="J45" s="251">
        <v>0</v>
      </c>
      <c r="K45" s="251">
        <v>0</v>
      </c>
      <c r="L45" s="251">
        <v>0</v>
      </c>
      <c r="M45" s="251">
        <v>0</v>
      </c>
      <c r="N45" s="251">
        <v>0</v>
      </c>
      <c r="O45" s="251">
        <v>0</v>
      </c>
      <c r="P45" s="251">
        <v>0</v>
      </c>
      <c r="Q45" s="251">
        <v>0</v>
      </c>
      <c r="R45" s="251">
        <v>0</v>
      </c>
      <c r="S45" s="251">
        <v>0</v>
      </c>
      <c r="T45" s="319" t="e">
        <v>#DIV/0!</v>
      </c>
      <c r="U45" s="365">
        <v>0</v>
      </c>
      <c r="V45" s="365">
        <v>0</v>
      </c>
      <c r="W45" s="361"/>
      <c r="X45" s="361"/>
      <c r="Y45" s="361"/>
      <c r="Z45" s="361"/>
    </row>
    <row r="46" spans="1:26" x14ac:dyDescent="0.25">
      <c r="A46" s="318" t="s">
        <v>308</v>
      </c>
      <c r="B46" s="251">
        <v>0</v>
      </c>
      <c r="C46" s="251">
        <v>0</v>
      </c>
      <c r="D46" s="251">
        <v>0</v>
      </c>
      <c r="E46" s="361"/>
      <c r="F46" s="361"/>
      <c r="G46" s="251">
        <v>0</v>
      </c>
      <c r="H46" s="251">
        <v>0</v>
      </c>
      <c r="I46" s="251">
        <v>0</v>
      </c>
      <c r="J46" s="251">
        <v>0</v>
      </c>
      <c r="K46" s="251">
        <v>0</v>
      </c>
      <c r="L46" s="251">
        <v>0</v>
      </c>
      <c r="M46" s="251">
        <v>0</v>
      </c>
      <c r="N46" s="251">
        <v>0</v>
      </c>
      <c r="O46" s="251">
        <v>0</v>
      </c>
      <c r="P46" s="251">
        <v>0</v>
      </c>
      <c r="Q46" s="251">
        <v>0</v>
      </c>
      <c r="R46" s="251">
        <v>0</v>
      </c>
      <c r="S46" s="251">
        <v>0</v>
      </c>
      <c r="T46" s="319" t="e">
        <v>#DIV/0!</v>
      </c>
      <c r="U46" s="365">
        <v>0</v>
      </c>
      <c r="V46" s="365">
        <v>0</v>
      </c>
      <c r="W46" s="361"/>
      <c r="X46" s="361"/>
      <c r="Y46" s="361"/>
      <c r="Z46" s="361"/>
    </row>
    <row r="47" spans="1:26" x14ac:dyDescent="0.25">
      <c r="A47" s="318" t="s">
        <v>309</v>
      </c>
      <c r="B47" s="251">
        <v>0</v>
      </c>
      <c r="C47" s="251">
        <v>0</v>
      </c>
      <c r="D47" s="251">
        <v>0</v>
      </c>
      <c r="E47" s="361"/>
      <c r="F47" s="361"/>
      <c r="G47" s="251">
        <v>0</v>
      </c>
      <c r="H47" s="251">
        <v>0</v>
      </c>
      <c r="I47" s="251">
        <v>0</v>
      </c>
      <c r="J47" s="251">
        <v>0</v>
      </c>
      <c r="K47" s="251">
        <v>0</v>
      </c>
      <c r="L47" s="251">
        <v>0</v>
      </c>
      <c r="M47" s="251">
        <v>0</v>
      </c>
      <c r="N47" s="251">
        <v>0</v>
      </c>
      <c r="O47" s="251">
        <v>0</v>
      </c>
      <c r="P47" s="251">
        <v>0</v>
      </c>
      <c r="Q47" s="251">
        <v>0</v>
      </c>
      <c r="R47" s="251">
        <v>0</v>
      </c>
      <c r="S47" s="251">
        <v>0</v>
      </c>
      <c r="T47" s="319" t="e">
        <v>#DIV/0!</v>
      </c>
      <c r="U47" s="365">
        <v>0</v>
      </c>
      <c r="V47" s="365">
        <v>0</v>
      </c>
      <c r="W47" s="361"/>
      <c r="X47" s="361"/>
      <c r="Y47" s="361"/>
      <c r="Z47" s="361"/>
    </row>
    <row r="48" spans="1:26" x14ac:dyDescent="0.25">
      <c r="A48" s="318" t="s">
        <v>310</v>
      </c>
      <c r="B48" s="251">
        <v>0</v>
      </c>
      <c r="C48" s="251">
        <v>0</v>
      </c>
      <c r="D48" s="251">
        <v>0</v>
      </c>
      <c r="E48" s="361"/>
      <c r="F48" s="361"/>
      <c r="G48" s="251">
        <v>0</v>
      </c>
      <c r="H48" s="251">
        <v>0</v>
      </c>
      <c r="I48" s="251">
        <v>0</v>
      </c>
      <c r="J48" s="251">
        <v>0</v>
      </c>
      <c r="K48" s="251">
        <v>0</v>
      </c>
      <c r="L48" s="251">
        <v>0</v>
      </c>
      <c r="M48" s="251">
        <v>0</v>
      </c>
      <c r="N48" s="251">
        <v>0</v>
      </c>
      <c r="O48" s="251">
        <v>0</v>
      </c>
      <c r="P48" s="251">
        <v>0</v>
      </c>
      <c r="Q48" s="251">
        <v>0</v>
      </c>
      <c r="R48" s="251">
        <v>0</v>
      </c>
      <c r="S48" s="251">
        <v>0</v>
      </c>
      <c r="T48" s="319" t="e">
        <v>#DIV/0!</v>
      </c>
      <c r="U48" s="365">
        <v>0</v>
      </c>
      <c r="V48" s="365">
        <v>0</v>
      </c>
      <c r="W48" s="361"/>
      <c r="X48" s="361"/>
      <c r="Y48" s="361"/>
      <c r="Z48" s="361"/>
    </row>
    <row r="49" spans="1:26" x14ac:dyDescent="0.25">
      <c r="A49" s="314" t="s">
        <v>311</v>
      </c>
      <c r="B49" s="363">
        <v>0</v>
      </c>
      <c r="C49" s="363">
        <v>0</v>
      </c>
      <c r="D49" s="363">
        <v>0</v>
      </c>
      <c r="E49" s="359"/>
      <c r="F49" s="359"/>
      <c r="G49" s="363">
        <v>0</v>
      </c>
      <c r="H49" s="363">
        <v>0</v>
      </c>
      <c r="I49" s="363">
        <v>0</v>
      </c>
      <c r="J49" s="363">
        <v>0</v>
      </c>
      <c r="K49" s="363">
        <v>0</v>
      </c>
      <c r="L49" s="363">
        <v>0</v>
      </c>
      <c r="M49" s="363">
        <v>0</v>
      </c>
      <c r="N49" s="363">
        <v>0</v>
      </c>
      <c r="O49" s="363">
        <v>0</v>
      </c>
      <c r="P49" s="363">
        <v>0</v>
      </c>
      <c r="Q49" s="363">
        <v>0</v>
      </c>
      <c r="R49" s="363">
        <v>0</v>
      </c>
      <c r="S49" s="363">
        <v>0</v>
      </c>
      <c r="T49" s="317" t="e">
        <v>#DIV/0!</v>
      </c>
      <c r="U49" s="364">
        <v>0</v>
      </c>
      <c r="V49" s="364">
        <v>0</v>
      </c>
      <c r="W49" s="361"/>
      <c r="X49" s="361"/>
      <c r="Y49" s="361"/>
      <c r="Z49" s="361"/>
    </row>
    <row r="50" spans="1:26" x14ac:dyDescent="0.25">
      <c r="A50" s="318" t="s">
        <v>312</v>
      </c>
      <c r="B50" s="251">
        <v>0</v>
      </c>
      <c r="C50" s="251">
        <v>0</v>
      </c>
      <c r="D50" s="251">
        <v>0</v>
      </c>
      <c r="E50" s="361"/>
      <c r="F50" s="361"/>
      <c r="G50" s="251">
        <v>0</v>
      </c>
      <c r="H50" s="251">
        <v>0</v>
      </c>
      <c r="I50" s="251">
        <v>0</v>
      </c>
      <c r="J50" s="251">
        <v>0</v>
      </c>
      <c r="K50" s="251">
        <v>0</v>
      </c>
      <c r="L50" s="251">
        <v>0</v>
      </c>
      <c r="M50" s="251">
        <v>0</v>
      </c>
      <c r="N50" s="251">
        <v>0</v>
      </c>
      <c r="O50" s="251">
        <v>0</v>
      </c>
      <c r="P50" s="251">
        <v>0</v>
      </c>
      <c r="Q50" s="251">
        <v>0</v>
      </c>
      <c r="R50" s="251">
        <v>0</v>
      </c>
      <c r="S50" s="251">
        <v>0</v>
      </c>
      <c r="T50" s="319" t="e">
        <v>#DIV/0!</v>
      </c>
      <c r="U50" s="365">
        <v>0</v>
      </c>
      <c r="V50" s="365">
        <v>0</v>
      </c>
      <c r="W50" s="361"/>
      <c r="X50" s="361"/>
      <c r="Y50" s="361"/>
      <c r="Z50" s="361"/>
    </row>
    <row r="51" spans="1:26" x14ac:dyDescent="0.25">
      <c r="A51" s="318" t="s">
        <v>313</v>
      </c>
      <c r="B51" s="251">
        <v>0</v>
      </c>
      <c r="C51" s="251">
        <v>0</v>
      </c>
      <c r="D51" s="251">
        <v>0</v>
      </c>
      <c r="E51" s="361"/>
      <c r="F51" s="361"/>
      <c r="G51" s="251">
        <v>0</v>
      </c>
      <c r="H51" s="251">
        <v>0</v>
      </c>
      <c r="I51" s="251">
        <v>0</v>
      </c>
      <c r="J51" s="251">
        <v>0</v>
      </c>
      <c r="K51" s="251">
        <v>0</v>
      </c>
      <c r="L51" s="251">
        <v>0</v>
      </c>
      <c r="M51" s="251">
        <v>0</v>
      </c>
      <c r="N51" s="251">
        <v>0</v>
      </c>
      <c r="O51" s="251">
        <v>0</v>
      </c>
      <c r="P51" s="251">
        <v>0</v>
      </c>
      <c r="Q51" s="251">
        <v>0</v>
      </c>
      <c r="R51" s="251">
        <v>0</v>
      </c>
      <c r="S51" s="251">
        <v>0</v>
      </c>
      <c r="T51" s="319" t="e">
        <v>#DIV/0!</v>
      </c>
      <c r="U51" s="365">
        <v>0</v>
      </c>
      <c r="V51" s="365">
        <v>0</v>
      </c>
      <c r="W51" s="361"/>
      <c r="X51" s="361"/>
      <c r="Y51" s="361"/>
      <c r="Z51" s="361"/>
    </row>
    <row r="52" spans="1:26" x14ac:dyDescent="0.25">
      <c r="A52" s="318" t="s">
        <v>314</v>
      </c>
      <c r="B52" s="251">
        <v>0</v>
      </c>
      <c r="C52" s="251">
        <v>0</v>
      </c>
      <c r="D52" s="251">
        <v>0</v>
      </c>
      <c r="E52" s="361"/>
      <c r="F52" s="361"/>
      <c r="G52" s="251">
        <v>0</v>
      </c>
      <c r="H52" s="251">
        <v>0</v>
      </c>
      <c r="I52" s="251">
        <v>0</v>
      </c>
      <c r="J52" s="251">
        <v>0</v>
      </c>
      <c r="K52" s="251">
        <v>0</v>
      </c>
      <c r="L52" s="251">
        <v>0</v>
      </c>
      <c r="M52" s="251">
        <v>0</v>
      </c>
      <c r="N52" s="251">
        <v>0</v>
      </c>
      <c r="O52" s="251">
        <v>0</v>
      </c>
      <c r="P52" s="251">
        <v>0</v>
      </c>
      <c r="Q52" s="251">
        <v>0</v>
      </c>
      <c r="R52" s="251">
        <v>0</v>
      </c>
      <c r="S52" s="251">
        <v>0</v>
      </c>
      <c r="T52" s="319" t="e">
        <v>#DIV/0!</v>
      </c>
      <c r="U52" s="365">
        <v>0</v>
      </c>
      <c r="V52" s="365">
        <v>0</v>
      </c>
      <c r="W52" s="361"/>
      <c r="X52" s="361"/>
      <c r="Y52" s="361"/>
      <c r="Z52" s="361"/>
    </row>
    <row r="53" spans="1:26" x14ac:dyDescent="0.25">
      <c r="A53" s="318" t="s">
        <v>315</v>
      </c>
      <c r="B53" s="251">
        <v>0</v>
      </c>
      <c r="C53" s="251">
        <v>0</v>
      </c>
      <c r="D53" s="251">
        <v>0</v>
      </c>
      <c r="E53" s="361"/>
      <c r="F53" s="361"/>
      <c r="G53" s="251">
        <v>0</v>
      </c>
      <c r="H53" s="251">
        <v>0</v>
      </c>
      <c r="I53" s="251">
        <v>0</v>
      </c>
      <c r="J53" s="251">
        <v>0</v>
      </c>
      <c r="K53" s="251">
        <v>0</v>
      </c>
      <c r="L53" s="251">
        <v>0</v>
      </c>
      <c r="M53" s="251">
        <v>0</v>
      </c>
      <c r="N53" s="251">
        <v>0</v>
      </c>
      <c r="O53" s="251">
        <v>0</v>
      </c>
      <c r="P53" s="251">
        <v>0</v>
      </c>
      <c r="Q53" s="251">
        <v>0</v>
      </c>
      <c r="R53" s="251">
        <v>0</v>
      </c>
      <c r="S53" s="251">
        <v>0</v>
      </c>
      <c r="T53" s="319" t="e">
        <v>#DIV/0!</v>
      </c>
      <c r="U53" s="365">
        <v>0</v>
      </c>
      <c r="V53" s="365">
        <v>0</v>
      </c>
      <c r="W53" s="361"/>
      <c r="X53" s="361"/>
      <c r="Y53" s="361"/>
      <c r="Z53" s="361"/>
    </row>
    <row r="54" spans="1:26" x14ac:dyDescent="0.25">
      <c r="A54" s="318" t="s">
        <v>316</v>
      </c>
      <c r="B54" s="251">
        <v>0</v>
      </c>
      <c r="C54" s="251">
        <v>0</v>
      </c>
      <c r="D54" s="251">
        <v>0</v>
      </c>
      <c r="E54" s="361"/>
      <c r="F54" s="361"/>
      <c r="G54" s="251">
        <v>0</v>
      </c>
      <c r="H54" s="251">
        <v>0</v>
      </c>
      <c r="I54" s="251">
        <v>0</v>
      </c>
      <c r="J54" s="251">
        <v>0</v>
      </c>
      <c r="K54" s="251">
        <v>0</v>
      </c>
      <c r="L54" s="251">
        <v>0</v>
      </c>
      <c r="M54" s="251">
        <v>0</v>
      </c>
      <c r="N54" s="251">
        <v>0</v>
      </c>
      <c r="O54" s="251">
        <v>0</v>
      </c>
      <c r="P54" s="251">
        <v>0</v>
      </c>
      <c r="Q54" s="251">
        <v>0</v>
      </c>
      <c r="R54" s="251">
        <v>0</v>
      </c>
      <c r="S54" s="251">
        <v>0</v>
      </c>
      <c r="T54" s="319" t="e">
        <v>#DIV/0!</v>
      </c>
      <c r="U54" s="365">
        <v>0</v>
      </c>
      <c r="V54" s="365">
        <v>0</v>
      </c>
      <c r="W54" s="361"/>
      <c r="X54" s="361"/>
      <c r="Y54" s="361"/>
      <c r="Z54" s="361"/>
    </row>
    <row r="55" spans="1:26" x14ac:dyDescent="0.25">
      <c r="A55" s="318" t="s">
        <v>317</v>
      </c>
      <c r="B55" s="251">
        <v>0</v>
      </c>
      <c r="C55" s="251">
        <v>0</v>
      </c>
      <c r="D55" s="251">
        <v>0</v>
      </c>
      <c r="E55" s="361"/>
      <c r="F55" s="361"/>
      <c r="G55" s="251">
        <v>0</v>
      </c>
      <c r="H55" s="251">
        <v>0</v>
      </c>
      <c r="I55" s="251">
        <v>0</v>
      </c>
      <c r="J55" s="251">
        <v>0</v>
      </c>
      <c r="K55" s="251">
        <v>0</v>
      </c>
      <c r="L55" s="251">
        <v>0</v>
      </c>
      <c r="M55" s="251">
        <v>0</v>
      </c>
      <c r="N55" s="251">
        <v>0</v>
      </c>
      <c r="O55" s="251">
        <v>0</v>
      </c>
      <c r="P55" s="251">
        <v>0</v>
      </c>
      <c r="Q55" s="251">
        <v>0</v>
      </c>
      <c r="R55" s="251">
        <v>0</v>
      </c>
      <c r="S55" s="251">
        <v>0</v>
      </c>
      <c r="T55" s="319" t="e">
        <v>#DIV/0!</v>
      </c>
      <c r="U55" s="365">
        <v>0</v>
      </c>
      <c r="V55" s="365">
        <v>0</v>
      </c>
      <c r="W55" s="361"/>
      <c r="X55" s="361"/>
      <c r="Y55" s="361"/>
      <c r="Z55" s="361"/>
    </row>
    <row r="56" spans="1:26" x14ac:dyDescent="0.25">
      <c r="A56" s="318" t="s">
        <v>318</v>
      </c>
      <c r="B56" s="251">
        <v>0</v>
      </c>
      <c r="C56" s="251">
        <v>0</v>
      </c>
      <c r="D56" s="251">
        <v>0</v>
      </c>
      <c r="E56" s="361"/>
      <c r="F56" s="361"/>
      <c r="G56" s="251">
        <v>0</v>
      </c>
      <c r="H56" s="251">
        <v>0</v>
      </c>
      <c r="I56" s="251">
        <v>0</v>
      </c>
      <c r="J56" s="251">
        <v>0</v>
      </c>
      <c r="K56" s="251">
        <v>0</v>
      </c>
      <c r="L56" s="251">
        <v>0</v>
      </c>
      <c r="M56" s="251">
        <v>0</v>
      </c>
      <c r="N56" s="251">
        <v>0</v>
      </c>
      <c r="O56" s="251">
        <v>0</v>
      </c>
      <c r="P56" s="251">
        <v>0</v>
      </c>
      <c r="Q56" s="251">
        <v>0</v>
      </c>
      <c r="R56" s="251">
        <v>0</v>
      </c>
      <c r="S56" s="251">
        <v>0</v>
      </c>
      <c r="T56" s="319" t="e">
        <v>#DIV/0!</v>
      </c>
      <c r="U56" s="365">
        <v>0</v>
      </c>
      <c r="V56" s="365">
        <v>0</v>
      </c>
      <c r="W56" s="361"/>
      <c r="X56" s="361"/>
      <c r="Y56" s="361"/>
      <c r="Z56" s="361"/>
    </row>
    <row r="57" spans="1:26" x14ac:dyDescent="0.25">
      <c r="A57" s="338" t="s">
        <v>319</v>
      </c>
      <c r="B57" s="358">
        <v>5050000</v>
      </c>
      <c r="C57" s="358">
        <v>5050000</v>
      </c>
      <c r="D57" s="358">
        <v>1018728.21</v>
      </c>
      <c r="E57" s="359"/>
      <c r="F57" s="359"/>
      <c r="G57" s="358">
        <v>1336.98</v>
      </c>
      <c r="H57" s="358">
        <v>1616.2</v>
      </c>
      <c r="I57" s="358">
        <v>474691.97</v>
      </c>
      <c r="J57" s="358">
        <v>433037.32000000007</v>
      </c>
      <c r="K57" s="358">
        <v>5980.69</v>
      </c>
      <c r="L57" s="358">
        <v>4825.51</v>
      </c>
      <c r="M57" s="358">
        <v>5775.08</v>
      </c>
      <c r="N57" s="358">
        <v>4841.4900000000007</v>
      </c>
      <c r="O57" s="358">
        <v>86622.97</v>
      </c>
      <c r="P57" s="358">
        <v>0</v>
      </c>
      <c r="Q57" s="358">
        <v>0</v>
      </c>
      <c r="R57" s="358">
        <v>0</v>
      </c>
      <c r="S57" s="358">
        <v>1018728.2099999998</v>
      </c>
      <c r="T57" s="339">
        <v>0.20172835841584155</v>
      </c>
      <c r="U57" s="360">
        <v>4031271.79</v>
      </c>
      <c r="V57" s="360">
        <v>0</v>
      </c>
      <c r="W57" s="361"/>
      <c r="X57" s="361"/>
      <c r="Y57" s="361"/>
      <c r="Z57" s="361"/>
    </row>
    <row r="58" spans="1:26" x14ac:dyDescent="0.25">
      <c r="A58" s="369" t="s">
        <v>320</v>
      </c>
      <c r="B58" s="363">
        <v>0</v>
      </c>
      <c r="C58" s="363">
        <v>0</v>
      </c>
      <c r="D58" s="363">
        <v>0</v>
      </c>
      <c r="E58" s="359"/>
      <c r="F58" s="359"/>
      <c r="G58" s="363">
        <v>0</v>
      </c>
      <c r="H58" s="363">
        <v>0</v>
      </c>
      <c r="I58" s="363">
        <v>0</v>
      </c>
      <c r="J58" s="363">
        <v>0</v>
      </c>
      <c r="K58" s="363">
        <v>0</v>
      </c>
      <c r="L58" s="363">
        <v>0</v>
      </c>
      <c r="M58" s="363">
        <v>0</v>
      </c>
      <c r="N58" s="363">
        <v>0</v>
      </c>
      <c r="O58" s="363">
        <v>0</v>
      </c>
      <c r="P58" s="363">
        <v>0</v>
      </c>
      <c r="Q58" s="363">
        <v>0</v>
      </c>
      <c r="R58" s="363">
        <v>0</v>
      </c>
      <c r="S58" s="363">
        <v>0</v>
      </c>
      <c r="T58" s="317" t="e">
        <v>#DIV/0!</v>
      </c>
      <c r="U58" s="364">
        <v>0</v>
      </c>
      <c r="V58" s="364">
        <v>0</v>
      </c>
      <c r="W58" s="361"/>
      <c r="X58" s="361"/>
      <c r="Y58" s="361"/>
      <c r="Z58" s="361"/>
    </row>
    <row r="59" spans="1:26" x14ac:dyDescent="0.25">
      <c r="A59" s="318" t="s">
        <v>321</v>
      </c>
      <c r="B59" s="251">
        <v>0</v>
      </c>
      <c r="C59" s="251">
        <v>0</v>
      </c>
      <c r="D59" s="251">
        <v>0</v>
      </c>
      <c r="E59" s="361"/>
      <c r="F59" s="361"/>
      <c r="G59" s="251">
        <v>0</v>
      </c>
      <c r="H59" s="251">
        <v>0</v>
      </c>
      <c r="I59" s="251">
        <v>0</v>
      </c>
      <c r="J59" s="251">
        <v>0</v>
      </c>
      <c r="K59" s="251">
        <v>0</v>
      </c>
      <c r="L59" s="251">
        <v>0</v>
      </c>
      <c r="M59" s="251">
        <v>0</v>
      </c>
      <c r="N59" s="251">
        <v>0</v>
      </c>
      <c r="O59" s="251">
        <v>0</v>
      </c>
      <c r="P59" s="251">
        <v>0</v>
      </c>
      <c r="Q59" s="251">
        <v>0</v>
      </c>
      <c r="R59" s="251">
        <v>0</v>
      </c>
      <c r="S59" s="251">
        <v>0</v>
      </c>
      <c r="T59" s="319" t="e">
        <v>#DIV/0!</v>
      </c>
      <c r="U59" s="365">
        <v>0</v>
      </c>
      <c r="V59" s="365">
        <v>0</v>
      </c>
      <c r="W59" s="361"/>
      <c r="X59" s="361"/>
      <c r="Y59" s="361"/>
      <c r="Z59" s="361"/>
    </row>
    <row r="60" spans="1:26" x14ac:dyDescent="0.25">
      <c r="A60" s="318" t="s">
        <v>322</v>
      </c>
      <c r="B60" s="251">
        <v>0</v>
      </c>
      <c r="C60" s="251">
        <v>0</v>
      </c>
      <c r="D60" s="251">
        <v>0</v>
      </c>
      <c r="E60" s="361"/>
      <c r="F60" s="361"/>
      <c r="G60" s="251">
        <v>0</v>
      </c>
      <c r="H60" s="251">
        <v>0</v>
      </c>
      <c r="I60" s="251">
        <v>0</v>
      </c>
      <c r="J60" s="251">
        <v>0</v>
      </c>
      <c r="K60" s="251">
        <v>0</v>
      </c>
      <c r="L60" s="251">
        <v>0</v>
      </c>
      <c r="M60" s="251">
        <v>0</v>
      </c>
      <c r="N60" s="251">
        <v>0</v>
      </c>
      <c r="O60" s="251">
        <v>0</v>
      </c>
      <c r="P60" s="251">
        <v>0</v>
      </c>
      <c r="Q60" s="251">
        <v>0</v>
      </c>
      <c r="R60" s="251">
        <v>0</v>
      </c>
      <c r="S60" s="251">
        <v>0</v>
      </c>
      <c r="T60" s="319" t="e">
        <v>#DIV/0!</v>
      </c>
      <c r="U60" s="365">
        <v>0</v>
      </c>
      <c r="V60" s="365">
        <v>0</v>
      </c>
      <c r="W60" s="361"/>
      <c r="X60" s="361"/>
      <c r="Y60" s="361"/>
      <c r="Z60" s="361"/>
    </row>
    <row r="61" spans="1:26" x14ac:dyDescent="0.25">
      <c r="A61" s="318" t="s">
        <v>323</v>
      </c>
      <c r="B61" s="251">
        <v>0</v>
      </c>
      <c r="C61" s="251">
        <v>0</v>
      </c>
      <c r="D61" s="251">
        <v>0</v>
      </c>
      <c r="E61" s="361"/>
      <c r="F61" s="361"/>
      <c r="G61" s="251">
        <v>0</v>
      </c>
      <c r="H61" s="251">
        <v>0</v>
      </c>
      <c r="I61" s="251">
        <v>0</v>
      </c>
      <c r="J61" s="251">
        <v>0</v>
      </c>
      <c r="K61" s="251">
        <v>0</v>
      </c>
      <c r="L61" s="251">
        <v>0</v>
      </c>
      <c r="M61" s="251">
        <v>0</v>
      </c>
      <c r="N61" s="251">
        <v>0</v>
      </c>
      <c r="O61" s="251">
        <v>0</v>
      </c>
      <c r="P61" s="251">
        <v>0</v>
      </c>
      <c r="Q61" s="251">
        <v>0</v>
      </c>
      <c r="R61" s="251">
        <v>0</v>
      </c>
      <c r="S61" s="251">
        <v>0</v>
      </c>
      <c r="T61" s="319" t="e">
        <v>#DIV/0!</v>
      </c>
      <c r="U61" s="365">
        <v>0</v>
      </c>
      <c r="V61" s="365">
        <v>0</v>
      </c>
      <c r="W61" s="361"/>
      <c r="X61" s="361"/>
      <c r="Y61" s="361"/>
      <c r="Z61" s="361"/>
    </row>
    <row r="62" spans="1:26" x14ac:dyDescent="0.25">
      <c r="A62" s="318" t="s">
        <v>324</v>
      </c>
      <c r="B62" s="251">
        <v>0</v>
      </c>
      <c r="C62" s="251">
        <v>0</v>
      </c>
      <c r="D62" s="251">
        <v>0</v>
      </c>
      <c r="E62" s="361"/>
      <c r="F62" s="361"/>
      <c r="G62" s="251">
        <v>0</v>
      </c>
      <c r="H62" s="251">
        <v>0</v>
      </c>
      <c r="I62" s="251">
        <v>0</v>
      </c>
      <c r="J62" s="251">
        <v>0</v>
      </c>
      <c r="K62" s="251">
        <v>0</v>
      </c>
      <c r="L62" s="251">
        <v>0</v>
      </c>
      <c r="M62" s="251">
        <v>0</v>
      </c>
      <c r="N62" s="251">
        <v>0</v>
      </c>
      <c r="O62" s="251">
        <v>0</v>
      </c>
      <c r="P62" s="251">
        <v>0</v>
      </c>
      <c r="Q62" s="251">
        <v>0</v>
      </c>
      <c r="R62" s="251">
        <v>0</v>
      </c>
      <c r="S62" s="251">
        <v>0</v>
      </c>
      <c r="T62" s="319" t="e">
        <v>#DIV/0!</v>
      </c>
      <c r="U62" s="365">
        <v>0</v>
      </c>
      <c r="V62" s="365">
        <v>0</v>
      </c>
      <c r="W62" s="361"/>
      <c r="X62" s="361"/>
      <c r="Y62" s="361"/>
      <c r="Z62" s="361"/>
    </row>
    <row r="63" spans="1:26" x14ac:dyDescent="0.25">
      <c r="A63" s="318" t="s">
        <v>325</v>
      </c>
      <c r="B63" s="251">
        <v>0</v>
      </c>
      <c r="C63" s="251">
        <v>0</v>
      </c>
      <c r="D63" s="251">
        <v>0</v>
      </c>
      <c r="E63" s="361"/>
      <c r="F63" s="361"/>
      <c r="G63" s="251">
        <v>0</v>
      </c>
      <c r="H63" s="251">
        <v>0</v>
      </c>
      <c r="I63" s="251">
        <v>0</v>
      </c>
      <c r="J63" s="251">
        <v>0</v>
      </c>
      <c r="K63" s="251">
        <v>0</v>
      </c>
      <c r="L63" s="251">
        <v>0</v>
      </c>
      <c r="M63" s="251">
        <v>0</v>
      </c>
      <c r="N63" s="251">
        <v>0</v>
      </c>
      <c r="O63" s="251">
        <v>0</v>
      </c>
      <c r="P63" s="251">
        <v>0</v>
      </c>
      <c r="Q63" s="251">
        <v>0</v>
      </c>
      <c r="R63" s="251">
        <v>0</v>
      </c>
      <c r="S63" s="251">
        <v>0</v>
      </c>
      <c r="T63" s="319" t="e">
        <v>#DIV/0!</v>
      </c>
      <c r="U63" s="365">
        <v>0</v>
      </c>
      <c r="V63" s="365">
        <v>0</v>
      </c>
      <c r="W63" s="361"/>
      <c r="X63" s="361"/>
      <c r="Y63" s="361"/>
      <c r="Z63" s="361"/>
    </row>
    <row r="64" spans="1:26" x14ac:dyDescent="0.25">
      <c r="A64" s="369" t="s">
        <v>326</v>
      </c>
      <c r="B64" s="366">
        <v>0</v>
      </c>
      <c r="C64" s="366">
        <v>0</v>
      </c>
      <c r="D64" s="366">
        <v>0</v>
      </c>
      <c r="E64" s="367"/>
      <c r="F64" s="367"/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0</v>
      </c>
      <c r="N64" s="366">
        <v>0</v>
      </c>
      <c r="O64" s="366">
        <v>0</v>
      </c>
      <c r="P64" s="366">
        <v>0</v>
      </c>
      <c r="Q64" s="366">
        <v>0</v>
      </c>
      <c r="R64" s="366">
        <v>0</v>
      </c>
      <c r="S64" s="366">
        <v>0</v>
      </c>
      <c r="T64" s="317" t="e">
        <v>#DIV/0!</v>
      </c>
      <c r="U64" s="364">
        <v>0</v>
      </c>
      <c r="V64" s="364">
        <v>0</v>
      </c>
      <c r="W64" s="367"/>
      <c r="X64" s="367"/>
      <c r="Y64" s="361"/>
      <c r="Z64" s="361"/>
    </row>
    <row r="65" spans="1:26" x14ac:dyDescent="0.25">
      <c r="A65" s="369" t="s">
        <v>327</v>
      </c>
      <c r="B65" s="366">
        <v>50000</v>
      </c>
      <c r="C65" s="366">
        <v>50000</v>
      </c>
      <c r="D65" s="366">
        <v>35429.58</v>
      </c>
      <c r="E65" s="367"/>
      <c r="F65" s="367"/>
      <c r="G65" s="366">
        <v>1336.98</v>
      </c>
      <c r="H65" s="366">
        <v>1616.2</v>
      </c>
      <c r="I65" s="366">
        <v>3486.49</v>
      </c>
      <c r="J65" s="366">
        <v>4464.72</v>
      </c>
      <c r="K65" s="366">
        <v>5980.69</v>
      </c>
      <c r="L65" s="366">
        <v>4825.51</v>
      </c>
      <c r="M65" s="366">
        <v>5775.08</v>
      </c>
      <c r="N65" s="366">
        <v>4841.4900000000007</v>
      </c>
      <c r="O65" s="366">
        <v>3102.4199999999996</v>
      </c>
      <c r="P65" s="366">
        <v>0</v>
      </c>
      <c r="Q65" s="366">
        <v>0</v>
      </c>
      <c r="R65" s="366">
        <v>0</v>
      </c>
      <c r="S65" s="366">
        <v>35429.58</v>
      </c>
      <c r="T65" s="317">
        <v>0.70859159999999999</v>
      </c>
      <c r="U65" s="364">
        <v>14570.419999999998</v>
      </c>
      <c r="V65" s="364">
        <v>0</v>
      </c>
      <c r="W65" s="367"/>
      <c r="X65" s="367"/>
      <c r="Y65" s="361"/>
      <c r="Z65" s="361"/>
    </row>
    <row r="66" spans="1:26" x14ac:dyDescent="0.25">
      <c r="A66" s="369" t="s">
        <v>328</v>
      </c>
      <c r="B66" s="363">
        <v>0</v>
      </c>
      <c r="C66" s="363">
        <v>0</v>
      </c>
      <c r="D66" s="363">
        <v>0</v>
      </c>
      <c r="E66" s="359"/>
      <c r="F66" s="359"/>
      <c r="G66" s="363">
        <v>0</v>
      </c>
      <c r="H66" s="363">
        <v>0</v>
      </c>
      <c r="I66" s="363">
        <v>0</v>
      </c>
      <c r="J66" s="363">
        <v>0</v>
      </c>
      <c r="K66" s="363">
        <v>0</v>
      </c>
      <c r="L66" s="363">
        <v>0</v>
      </c>
      <c r="M66" s="363">
        <v>0</v>
      </c>
      <c r="N66" s="363">
        <v>0</v>
      </c>
      <c r="O66" s="363">
        <v>0</v>
      </c>
      <c r="P66" s="363">
        <v>0</v>
      </c>
      <c r="Q66" s="363">
        <v>0</v>
      </c>
      <c r="R66" s="363">
        <v>0</v>
      </c>
      <c r="S66" s="363">
        <v>0</v>
      </c>
      <c r="T66" s="317" t="e">
        <v>#DIV/0!</v>
      </c>
      <c r="U66" s="364">
        <v>0</v>
      </c>
      <c r="V66" s="364">
        <v>0</v>
      </c>
      <c r="W66" s="367"/>
      <c r="X66" s="367"/>
      <c r="Y66" s="361"/>
      <c r="Z66" s="361"/>
    </row>
    <row r="67" spans="1:26" x14ac:dyDescent="0.25">
      <c r="A67" s="318" t="s">
        <v>329</v>
      </c>
      <c r="B67" s="251">
        <v>0</v>
      </c>
      <c r="C67" s="251">
        <v>0</v>
      </c>
      <c r="D67" s="251">
        <v>0</v>
      </c>
      <c r="E67" s="361"/>
      <c r="F67" s="361"/>
      <c r="G67" s="251">
        <v>0</v>
      </c>
      <c r="H67" s="251">
        <v>0</v>
      </c>
      <c r="I67" s="251">
        <v>0</v>
      </c>
      <c r="J67" s="251">
        <v>0</v>
      </c>
      <c r="K67" s="251">
        <v>0</v>
      </c>
      <c r="L67" s="251">
        <v>0</v>
      </c>
      <c r="M67" s="251">
        <v>0</v>
      </c>
      <c r="N67" s="251">
        <v>0</v>
      </c>
      <c r="O67" s="251">
        <v>0</v>
      </c>
      <c r="P67" s="251">
        <v>0</v>
      </c>
      <c r="Q67" s="251">
        <v>0</v>
      </c>
      <c r="R67" s="251">
        <v>0</v>
      </c>
      <c r="S67" s="251">
        <v>0</v>
      </c>
      <c r="T67" s="319" t="e">
        <v>#DIV/0!</v>
      </c>
      <c r="U67" s="365">
        <v>0</v>
      </c>
      <c r="V67" s="365">
        <v>0</v>
      </c>
      <c r="W67" s="361"/>
      <c r="X67" s="361"/>
      <c r="Y67" s="361"/>
      <c r="Z67" s="361"/>
    </row>
    <row r="68" spans="1:26" x14ac:dyDescent="0.25">
      <c r="A68" s="318" t="s">
        <v>330</v>
      </c>
      <c r="B68" s="251">
        <v>0</v>
      </c>
      <c r="C68" s="251">
        <v>0</v>
      </c>
      <c r="D68" s="251">
        <v>0</v>
      </c>
      <c r="E68" s="361"/>
      <c r="F68" s="361"/>
      <c r="G68" s="251">
        <v>0</v>
      </c>
      <c r="H68" s="251">
        <v>0</v>
      </c>
      <c r="I68" s="251">
        <v>0</v>
      </c>
      <c r="J68" s="251">
        <v>0</v>
      </c>
      <c r="K68" s="251">
        <v>0</v>
      </c>
      <c r="L68" s="251">
        <v>0</v>
      </c>
      <c r="M68" s="251">
        <v>0</v>
      </c>
      <c r="N68" s="251">
        <v>0</v>
      </c>
      <c r="O68" s="251">
        <v>0</v>
      </c>
      <c r="P68" s="251">
        <v>0</v>
      </c>
      <c r="Q68" s="251">
        <v>0</v>
      </c>
      <c r="R68" s="251">
        <v>0</v>
      </c>
      <c r="S68" s="251">
        <v>0</v>
      </c>
      <c r="T68" s="319" t="e">
        <v>#DIV/0!</v>
      </c>
      <c r="U68" s="365">
        <v>0</v>
      </c>
      <c r="V68" s="365">
        <v>0</v>
      </c>
      <c r="W68" s="361"/>
      <c r="X68" s="361"/>
      <c r="Y68" s="361"/>
      <c r="Z68" s="361"/>
    </row>
    <row r="69" spans="1:26" x14ac:dyDescent="0.25">
      <c r="A69" s="318" t="s">
        <v>331</v>
      </c>
      <c r="B69" s="251">
        <v>0</v>
      </c>
      <c r="C69" s="251">
        <v>0</v>
      </c>
      <c r="D69" s="251">
        <v>0</v>
      </c>
      <c r="E69" s="361"/>
      <c r="F69" s="361"/>
      <c r="G69" s="251">
        <v>0</v>
      </c>
      <c r="H69" s="251">
        <v>0</v>
      </c>
      <c r="I69" s="251">
        <v>0</v>
      </c>
      <c r="J69" s="251">
        <v>0</v>
      </c>
      <c r="K69" s="251">
        <v>0</v>
      </c>
      <c r="L69" s="251">
        <v>0</v>
      </c>
      <c r="M69" s="251">
        <v>0</v>
      </c>
      <c r="N69" s="251">
        <v>0</v>
      </c>
      <c r="O69" s="251">
        <v>0</v>
      </c>
      <c r="P69" s="251">
        <v>0</v>
      </c>
      <c r="Q69" s="251">
        <v>0</v>
      </c>
      <c r="R69" s="251">
        <v>0</v>
      </c>
      <c r="S69" s="251">
        <v>0</v>
      </c>
      <c r="T69" s="319" t="e">
        <v>#DIV/0!</v>
      </c>
      <c r="U69" s="365">
        <v>0</v>
      </c>
      <c r="V69" s="365">
        <v>0</v>
      </c>
      <c r="W69" s="361"/>
      <c r="X69" s="361"/>
      <c r="Y69" s="361"/>
      <c r="Z69" s="361"/>
    </row>
    <row r="70" spans="1:26" x14ac:dyDescent="0.25">
      <c r="A70" s="369" t="s">
        <v>332</v>
      </c>
      <c r="B70" s="366">
        <v>5000000</v>
      </c>
      <c r="C70" s="366">
        <v>5000000</v>
      </c>
      <c r="D70" s="366">
        <v>983298.63</v>
      </c>
      <c r="E70" s="367"/>
      <c r="F70" s="367"/>
      <c r="G70" s="366">
        <v>0</v>
      </c>
      <c r="H70" s="366">
        <v>0</v>
      </c>
      <c r="I70" s="366">
        <v>471205.48</v>
      </c>
      <c r="J70" s="366">
        <v>428572.60000000003</v>
      </c>
      <c r="K70" s="366">
        <v>0</v>
      </c>
      <c r="L70" s="366">
        <v>0</v>
      </c>
      <c r="M70" s="366">
        <v>0</v>
      </c>
      <c r="N70" s="366">
        <v>0</v>
      </c>
      <c r="O70" s="366">
        <v>83520.55</v>
      </c>
      <c r="P70" s="366">
        <v>0</v>
      </c>
      <c r="Q70" s="366">
        <v>0</v>
      </c>
      <c r="R70" s="366">
        <v>0</v>
      </c>
      <c r="S70" s="366">
        <v>983298.63000000012</v>
      </c>
      <c r="T70" s="317">
        <v>0.19665972600000003</v>
      </c>
      <c r="U70" s="364">
        <v>4016701.37</v>
      </c>
      <c r="V70" s="364">
        <v>0</v>
      </c>
      <c r="W70" s="367"/>
      <c r="X70" s="367"/>
      <c r="Y70" s="361"/>
      <c r="Z70" s="361"/>
    </row>
    <row r="71" spans="1:26" x14ac:dyDescent="0.25">
      <c r="A71" s="338" t="s">
        <v>333</v>
      </c>
      <c r="B71" s="358">
        <v>136503362</v>
      </c>
      <c r="C71" s="358">
        <v>141955528.97499999</v>
      </c>
      <c r="D71" s="358">
        <v>102250053.41</v>
      </c>
      <c r="E71" s="359"/>
      <c r="F71" s="359"/>
      <c r="G71" s="358">
        <v>0</v>
      </c>
      <c r="H71" s="358">
        <v>549.57000000000005</v>
      </c>
      <c r="I71" s="358">
        <v>48985634.350000009</v>
      </c>
      <c r="J71" s="358">
        <v>0</v>
      </c>
      <c r="K71" s="358">
        <v>0</v>
      </c>
      <c r="L71" s="358">
        <v>43263869.490000002</v>
      </c>
      <c r="M71" s="358">
        <v>10000000</v>
      </c>
      <c r="N71" s="358">
        <v>0</v>
      </c>
      <c r="O71" s="358">
        <v>0</v>
      </c>
      <c r="P71" s="358">
        <v>0</v>
      </c>
      <c r="Q71" s="358">
        <v>0</v>
      </c>
      <c r="R71" s="358">
        <v>0</v>
      </c>
      <c r="S71" s="358">
        <v>102250053.41000001</v>
      </c>
      <c r="T71" s="339">
        <v>0.72029637836795657</v>
      </c>
      <c r="U71" s="360">
        <v>39705475.564999983</v>
      </c>
      <c r="V71" s="360">
        <v>0</v>
      </c>
      <c r="W71" s="361"/>
      <c r="X71" s="361"/>
      <c r="Y71" s="361"/>
      <c r="Z71" s="361"/>
    </row>
    <row r="72" spans="1:26" ht="24" x14ac:dyDescent="0.25">
      <c r="A72" s="369" t="s">
        <v>334</v>
      </c>
      <c r="B72" s="366">
        <v>0</v>
      </c>
      <c r="C72" s="366">
        <v>0</v>
      </c>
      <c r="D72" s="366">
        <v>0</v>
      </c>
      <c r="E72" s="367"/>
      <c r="F72" s="367"/>
      <c r="G72" s="366">
        <v>0</v>
      </c>
      <c r="H72" s="366">
        <v>0</v>
      </c>
      <c r="I72" s="366">
        <v>0</v>
      </c>
      <c r="J72" s="366">
        <v>0</v>
      </c>
      <c r="K72" s="366">
        <v>0</v>
      </c>
      <c r="L72" s="366">
        <v>0</v>
      </c>
      <c r="M72" s="366">
        <v>0</v>
      </c>
      <c r="N72" s="366">
        <v>0</v>
      </c>
      <c r="O72" s="366">
        <v>0</v>
      </c>
      <c r="P72" s="366">
        <v>0</v>
      </c>
      <c r="Q72" s="366">
        <v>0</v>
      </c>
      <c r="R72" s="366">
        <v>0</v>
      </c>
      <c r="S72" s="366">
        <v>0</v>
      </c>
      <c r="T72" s="317" t="e">
        <v>#DIV/0!</v>
      </c>
      <c r="U72" s="364">
        <v>0</v>
      </c>
      <c r="V72" s="364">
        <v>0</v>
      </c>
      <c r="W72" s="367"/>
      <c r="X72" s="361"/>
      <c r="Y72" s="361"/>
      <c r="Z72" s="361"/>
    </row>
    <row r="73" spans="1:26" x14ac:dyDescent="0.25">
      <c r="A73" s="369" t="s">
        <v>335</v>
      </c>
      <c r="B73" s="363">
        <v>86707655</v>
      </c>
      <c r="C73" s="363">
        <v>84873618.105000004</v>
      </c>
      <c r="D73" s="363">
        <v>84873618.100000009</v>
      </c>
      <c r="E73" s="359"/>
      <c r="F73" s="359"/>
      <c r="G73" s="363">
        <v>0</v>
      </c>
      <c r="H73" s="363">
        <v>0</v>
      </c>
      <c r="I73" s="363">
        <v>41609748.610000007</v>
      </c>
      <c r="J73" s="363">
        <v>0</v>
      </c>
      <c r="K73" s="363">
        <v>0</v>
      </c>
      <c r="L73" s="363">
        <v>43263869.490000002</v>
      </c>
      <c r="M73" s="363">
        <v>0</v>
      </c>
      <c r="N73" s="363">
        <v>0</v>
      </c>
      <c r="O73" s="363">
        <v>0</v>
      </c>
      <c r="P73" s="363">
        <v>0</v>
      </c>
      <c r="Q73" s="363">
        <v>0</v>
      </c>
      <c r="R73" s="363">
        <v>0</v>
      </c>
      <c r="S73" s="363">
        <v>84873618.100000009</v>
      </c>
      <c r="T73" s="317">
        <v>0.9999999999410889</v>
      </c>
      <c r="U73" s="364">
        <v>4.999995231628418E-3</v>
      </c>
      <c r="V73" s="364">
        <v>0</v>
      </c>
      <c r="W73" s="367"/>
      <c r="X73" s="361"/>
      <c r="Y73" s="361"/>
      <c r="Z73" s="361"/>
    </row>
    <row r="74" spans="1:26" x14ac:dyDescent="0.25">
      <c r="A74" s="318" t="s">
        <v>336</v>
      </c>
      <c r="B74" s="370">
        <v>86707655</v>
      </c>
      <c r="C74" s="370">
        <v>84873618.105000004</v>
      </c>
      <c r="D74" s="370">
        <v>84873618.100000009</v>
      </c>
      <c r="E74" s="371"/>
      <c r="F74" s="371"/>
      <c r="G74" s="370">
        <v>0</v>
      </c>
      <c r="H74" s="370">
        <v>0</v>
      </c>
      <c r="I74" s="370">
        <v>41609748.610000007</v>
      </c>
      <c r="J74" s="370">
        <v>0</v>
      </c>
      <c r="K74" s="370">
        <v>0</v>
      </c>
      <c r="L74" s="370">
        <v>43263869.490000002</v>
      </c>
      <c r="M74" s="370">
        <v>0</v>
      </c>
      <c r="N74" s="370">
        <v>0</v>
      </c>
      <c r="O74" s="370">
        <v>0</v>
      </c>
      <c r="P74" s="370">
        <v>0</v>
      </c>
      <c r="Q74" s="370">
        <v>0</v>
      </c>
      <c r="R74" s="370">
        <v>0</v>
      </c>
      <c r="S74" s="370">
        <v>84873618.100000009</v>
      </c>
      <c r="T74" s="319">
        <v>0.9999999999410889</v>
      </c>
      <c r="U74" s="365">
        <v>4.999995231628418E-3</v>
      </c>
      <c r="V74" s="365">
        <v>0</v>
      </c>
      <c r="W74" s="361"/>
      <c r="X74" s="361"/>
      <c r="Y74" s="361"/>
      <c r="Z74" s="361"/>
    </row>
    <row r="75" spans="1:26" x14ac:dyDescent="0.25">
      <c r="A75" s="324" t="s">
        <v>337</v>
      </c>
      <c r="B75" s="370">
        <v>86707655</v>
      </c>
      <c r="C75" s="370">
        <v>84873618.105000004</v>
      </c>
      <c r="D75" s="370">
        <v>84873618.100000009</v>
      </c>
      <c r="E75" s="371"/>
      <c r="F75" s="371"/>
      <c r="G75" s="370">
        <v>0</v>
      </c>
      <c r="H75" s="370">
        <v>0</v>
      </c>
      <c r="I75" s="370">
        <v>41609748.610000007</v>
      </c>
      <c r="J75" s="370">
        <v>0</v>
      </c>
      <c r="K75" s="370">
        <v>0</v>
      </c>
      <c r="L75" s="370">
        <v>43263869.490000002</v>
      </c>
      <c r="M75" s="370">
        <v>0</v>
      </c>
      <c r="N75" s="370">
        <v>0</v>
      </c>
      <c r="O75" s="370">
        <v>0</v>
      </c>
      <c r="P75" s="370">
        <v>0</v>
      </c>
      <c r="Q75" s="370">
        <v>0</v>
      </c>
      <c r="R75" s="370">
        <v>0</v>
      </c>
      <c r="S75" s="370">
        <v>84873618.100000009</v>
      </c>
      <c r="T75" s="319">
        <v>0.9999999999410889</v>
      </c>
      <c r="U75" s="365">
        <v>4.999995231628418E-3</v>
      </c>
      <c r="V75" s="365">
        <v>0</v>
      </c>
      <c r="W75" s="361"/>
      <c r="X75" s="361"/>
      <c r="Y75" s="361"/>
      <c r="Z75" s="361"/>
    </row>
    <row r="76" spans="1:26" x14ac:dyDescent="0.25">
      <c r="A76" s="325" t="s">
        <v>338</v>
      </c>
      <c r="B76" s="251">
        <v>73453680</v>
      </c>
      <c r="C76" s="251">
        <v>73085979.890000001</v>
      </c>
      <c r="D76" s="251">
        <v>74608984.890000001</v>
      </c>
      <c r="E76" s="361"/>
      <c r="F76" s="361"/>
      <c r="G76" s="251">
        <v>0</v>
      </c>
      <c r="H76" s="251">
        <v>0</v>
      </c>
      <c r="I76" s="251">
        <v>37120642.390000001</v>
      </c>
      <c r="J76" s="251">
        <v>0</v>
      </c>
      <c r="K76" s="251">
        <v>0</v>
      </c>
      <c r="L76" s="251">
        <v>37488342.5</v>
      </c>
      <c r="M76" s="251">
        <v>0</v>
      </c>
      <c r="N76" s="251">
        <v>0</v>
      </c>
      <c r="O76" s="251">
        <v>0</v>
      </c>
      <c r="P76" s="251">
        <v>0</v>
      </c>
      <c r="Q76" s="251">
        <v>0</v>
      </c>
      <c r="R76" s="251">
        <v>0</v>
      </c>
      <c r="S76" s="251">
        <v>74608984.890000001</v>
      </c>
      <c r="T76" s="319">
        <v>1.020838538421353</v>
      </c>
      <c r="U76" s="365">
        <v>-1523005</v>
      </c>
      <c r="V76" s="365">
        <v>0</v>
      </c>
      <c r="W76" s="361"/>
      <c r="X76" s="361"/>
      <c r="Y76" s="361"/>
      <c r="Z76" s="361"/>
    </row>
    <row r="77" spans="1:26" x14ac:dyDescent="0.25">
      <c r="A77" s="325" t="s">
        <v>339</v>
      </c>
      <c r="B77" s="251">
        <v>6931200</v>
      </c>
      <c r="C77" s="251">
        <v>6542552.2050000001</v>
      </c>
      <c r="D77" s="251">
        <v>6542552.2000000002</v>
      </c>
      <c r="E77" s="361"/>
      <c r="F77" s="361"/>
      <c r="G77" s="251">
        <v>0</v>
      </c>
      <c r="H77" s="251">
        <v>0</v>
      </c>
      <c r="I77" s="251">
        <v>3076952.2</v>
      </c>
      <c r="J77" s="251">
        <v>0</v>
      </c>
      <c r="K77" s="251">
        <v>0</v>
      </c>
      <c r="L77" s="251">
        <v>3465600</v>
      </c>
      <c r="M77" s="251">
        <v>0</v>
      </c>
      <c r="N77" s="251">
        <v>0</v>
      </c>
      <c r="O77" s="251">
        <v>0</v>
      </c>
      <c r="P77" s="251">
        <v>0</v>
      </c>
      <c r="Q77" s="251">
        <v>0</v>
      </c>
      <c r="R77" s="251">
        <v>0</v>
      </c>
      <c r="S77" s="251">
        <v>6542552.2000000002</v>
      </c>
      <c r="T77" s="319">
        <v>0.99999999923577221</v>
      </c>
      <c r="U77" s="365">
        <v>4.999999888241291E-3</v>
      </c>
      <c r="V77" s="365">
        <v>0</v>
      </c>
      <c r="W77" s="361"/>
      <c r="X77" s="361"/>
      <c r="Y77" s="361"/>
      <c r="Z77" s="361"/>
    </row>
    <row r="78" spans="1:26" x14ac:dyDescent="0.25">
      <c r="A78" s="325" t="s">
        <v>340</v>
      </c>
      <c r="B78" s="251">
        <v>4799770</v>
      </c>
      <c r="C78" s="251">
        <v>3722081.01</v>
      </c>
      <c r="D78" s="251">
        <v>3722081.0100000002</v>
      </c>
      <c r="E78" s="361"/>
      <c r="F78" s="361"/>
      <c r="G78" s="251">
        <v>0</v>
      </c>
      <c r="H78" s="251">
        <v>0</v>
      </c>
      <c r="I78" s="251">
        <v>1412154.02</v>
      </c>
      <c r="J78" s="251">
        <v>0</v>
      </c>
      <c r="K78" s="251">
        <v>0</v>
      </c>
      <c r="L78" s="251">
        <v>2309926.9900000002</v>
      </c>
      <c r="M78" s="251">
        <v>0</v>
      </c>
      <c r="N78" s="251">
        <v>0</v>
      </c>
      <c r="O78" s="251">
        <v>0</v>
      </c>
      <c r="P78" s="251">
        <v>0</v>
      </c>
      <c r="Q78" s="251">
        <v>0</v>
      </c>
      <c r="R78" s="251">
        <v>0</v>
      </c>
      <c r="S78" s="251">
        <v>3722081.0100000002</v>
      </c>
      <c r="T78" s="319">
        <v>1.0000000000000002</v>
      </c>
      <c r="U78" s="365">
        <v>0</v>
      </c>
      <c r="V78" s="365">
        <v>0</v>
      </c>
      <c r="W78" s="361"/>
      <c r="X78" s="361"/>
      <c r="Y78" s="361"/>
      <c r="Z78" s="361"/>
    </row>
    <row r="79" spans="1:26" ht="24" x14ac:dyDescent="0.25">
      <c r="A79" s="325" t="s">
        <v>341</v>
      </c>
      <c r="B79" s="251">
        <v>1523005</v>
      </c>
      <c r="C79" s="251">
        <v>1523005</v>
      </c>
      <c r="D79" s="251">
        <v>0</v>
      </c>
      <c r="E79" s="361"/>
      <c r="F79" s="361"/>
      <c r="G79" s="251">
        <v>0</v>
      </c>
      <c r="H79" s="251">
        <v>0</v>
      </c>
      <c r="I79" s="251">
        <v>0</v>
      </c>
      <c r="J79" s="251">
        <v>0</v>
      </c>
      <c r="K79" s="251">
        <v>0</v>
      </c>
      <c r="L79" s="251">
        <v>0</v>
      </c>
      <c r="M79" s="251">
        <v>0</v>
      </c>
      <c r="N79" s="251">
        <v>0</v>
      </c>
      <c r="O79" s="251">
        <v>0</v>
      </c>
      <c r="P79" s="251">
        <v>0</v>
      </c>
      <c r="Q79" s="251">
        <v>0</v>
      </c>
      <c r="R79" s="251">
        <v>0</v>
      </c>
      <c r="S79" s="251">
        <v>0</v>
      </c>
      <c r="T79" s="319">
        <v>0</v>
      </c>
      <c r="U79" s="365">
        <v>1523005</v>
      </c>
      <c r="V79" s="365">
        <v>0</v>
      </c>
      <c r="W79" s="361"/>
      <c r="X79" s="361"/>
      <c r="Y79" s="361"/>
      <c r="Z79" s="361"/>
    </row>
    <row r="80" spans="1:26" ht="24" x14ac:dyDescent="0.25">
      <c r="A80" s="324" t="s">
        <v>342</v>
      </c>
      <c r="B80" s="251">
        <v>0</v>
      </c>
      <c r="C80" s="251">
        <v>0</v>
      </c>
      <c r="D80" s="251">
        <v>0</v>
      </c>
      <c r="E80" s="361"/>
      <c r="F80" s="361"/>
      <c r="G80" s="251">
        <v>0</v>
      </c>
      <c r="H80" s="251">
        <v>0</v>
      </c>
      <c r="I80" s="251">
        <v>0</v>
      </c>
      <c r="J80" s="251">
        <v>0</v>
      </c>
      <c r="K80" s="251">
        <v>0</v>
      </c>
      <c r="L80" s="251">
        <v>0</v>
      </c>
      <c r="M80" s="251">
        <v>0</v>
      </c>
      <c r="N80" s="251">
        <v>0</v>
      </c>
      <c r="O80" s="251">
        <v>0</v>
      </c>
      <c r="P80" s="251">
        <v>0</v>
      </c>
      <c r="Q80" s="251">
        <v>0</v>
      </c>
      <c r="R80" s="251">
        <v>0</v>
      </c>
      <c r="S80" s="251">
        <v>0</v>
      </c>
      <c r="T80" s="319" t="e">
        <v>#DIV/0!</v>
      </c>
      <c r="U80" s="365">
        <v>0</v>
      </c>
      <c r="V80" s="365">
        <v>0</v>
      </c>
      <c r="W80" s="361"/>
      <c r="X80" s="361"/>
      <c r="Y80" s="361"/>
      <c r="Z80" s="361"/>
    </row>
    <row r="81" spans="1:26" x14ac:dyDescent="0.25">
      <c r="A81" s="318" t="s">
        <v>343</v>
      </c>
      <c r="B81" s="251">
        <v>0</v>
      </c>
      <c r="C81" s="251">
        <v>0</v>
      </c>
      <c r="D81" s="251">
        <v>0</v>
      </c>
      <c r="E81" s="361"/>
      <c r="F81" s="361"/>
      <c r="G81" s="251">
        <v>0</v>
      </c>
      <c r="H81" s="251">
        <v>0</v>
      </c>
      <c r="I81" s="251">
        <v>0</v>
      </c>
      <c r="J81" s="251">
        <v>0</v>
      </c>
      <c r="K81" s="251">
        <v>0</v>
      </c>
      <c r="L81" s="251">
        <v>0</v>
      </c>
      <c r="M81" s="251">
        <v>0</v>
      </c>
      <c r="N81" s="251">
        <v>0</v>
      </c>
      <c r="O81" s="251">
        <v>0</v>
      </c>
      <c r="P81" s="251">
        <v>0</v>
      </c>
      <c r="Q81" s="251">
        <v>0</v>
      </c>
      <c r="R81" s="251">
        <v>0</v>
      </c>
      <c r="S81" s="251">
        <v>0</v>
      </c>
      <c r="T81" s="319" t="e">
        <v>#DIV/0!</v>
      </c>
      <c r="U81" s="365">
        <v>0</v>
      </c>
      <c r="V81" s="365">
        <v>0</v>
      </c>
      <c r="W81" s="361"/>
      <c r="X81" s="361"/>
      <c r="Y81" s="361"/>
      <c r="Z81" s="361"/>
    </row>
    <row r="82" spans="1:26" x14ac:dyDescent="0.25">
      <c r="A82" s="318" t="s">
        <v>344</v>
      </c>
      <c r="B82" s="251">
        <v>0</v>
      </c>
      <c r="C82" s="251">
        <v>0</v>
      </c>
      <c r="D82" s="251">
        <v>0</v>
      </c>
      <c r="E82" s="361"/>
      <c r="F82" s="361"/>
      <c r="G82" s="251">
        <v>0</v>
      </c>
      <c r="H82" s="251">
        <v>0</v>
      </c>
      <c r="I82" s="251">
        <v>0</v>
      </c>
      <c r="J82" s="251">
        <v>0</v>
      </c>
      <c r="K82" s="251">
        <v>0</v>
      </c>
      <c r="L82" s="251">
        <v>0</v>
      </c>
      <c r="M82" s="251">
        <v>0</v>
      </c>
      <c r="N82" s="251">
        <v>0</v>
      </c>
      <c r="O82" s="251">
        <v>0</v>
      </c>
      <c r="P82" s="251">
        <v>0</v>
      </c>
      <c r="Q82" s="251">
        <v>0</v>
      </c>
      <c r="R82" s="251">
        <v>0</v>
      </c>
      <c r="S82" s="251">
        <v>0</v>
      </c>
      <c r="T82" s="319" t="e">
        <v>#DIV/0!</v>
      </c>
      <c r="U82" s="365">
        <v>0</v>
      </c>
      <c r="V82" s="365">
        <v>0</v>
      </c>
      <c r="W82" s="361"/>
      <c r="X82" s="361"/>
      <c r="Y82" s="361"/>
      <c r="Z82" s="361"/>
    </row>
    <row r="83" spans="1:26" x14ac:dyDescent="0.25">
      <c r="A83" s="318" t="s">
        <v>345</v>
      </c>
      <c r="B83" s="251">
        <v>0</v>
      </c>
      <c r="C83" s="251">
        <v>0</v>
      </c>
      <c r="D83" s="251">
        <v>0</v>
      </c>
      <c r="E83" s="361"/>
      <c r="F83" s="361"/>
      <c r="G83" s="251">
        <v>0</v>
      </c>
      <c r="H83" s="251">
        <v>0</v>
      </c>
      <c r="I83" s="251">
        <v>0</v>
      </c>
      <c r="J83" s="251">
        <v>0</v>
      </c>
      <c r="K83" s="251">
        <v>0</v>
      </c>
      <c r="L83" s="251">
        <v>0</v>
      </c>
      <c r="M83" s="251">
        <v>0</v>
      </c>
      <c r="N83" s="251">
        <v>0</v>
      </c>
      <c r="O83" s="251">
        <v>0</v>
      </c>
      <c r="P83" s="251">
        <v>0</v>
      </c>
      <c r="Q83" s="251">
        <v>0</v>
      </c>
      <c r="R83" s="251">
        <v>0</v>
      </c>
      <c r="S83" s="251">
        <v>0</v>
      </c>
      <c r="T83" s="319" t="e">
        <v>#DIV/0!</v>
      </c>
      <c r="U83" s="365">
        <v>0</v>
      </c>
      <c r="V83" s="365">
        <v>0</v>
      </c>
      <c r="W83" s="361"/>
      <c r="X83" s="361"/>
      <c r="Y83" s="361"/>
      <c r="Z83" s="361"/>
    </row>
    <row r="84" spans="1:26" x14ac:dyDescent="0.25">
      <c r="A84" s="369" t="s">
        <v>346</v>
      </c>
      <c r="B84" s="366">
        <v>0</v>
      </c>
      <c r="C84" s="366">
        <v>0</v>
      </c>
      <c r="D84" s="366">
        <v>0</v>
      </c>
      <c r="E84" s="367"/>
      <c r="F84" s="367"/>
      <c r="G84" s="366">
        <v>0</v>
      </c>
      <c r="H84" s="366">
        <v>0</v>
      </c>
      <c r="I84" s="366">
        <v>0</v>
      </c>
      <c r="J84" s="366">
        <v>0</v>
      </c>
      <c r="K84" s="366">
        <v>0</v>
      </c>
      <c r="L84" s="366">
        <v>0</v>
      </c>
      <c r="M84" s="366">
        <v>0</v>
      </c>
      <c r="N84" s="366">
        <v>0</v>
      </c>
      <c r="O84" s="366">
        <v>0</v>
      </c>
      <c r="P84" s="366">
        <v>0</v>
      </c>
      <c r="Q84" s="366">
        <v>0</v>
      </c>
      <c r="R84" s="366">
        <v>0</v>
      </c>
      <c r="S84" s="366">
        <v>0</v>
      </c>
      <c r="T84" s="317" t="e">
        <v>#DIV/0!</v>
      </c>
      <c r="U84" s="364">
        <v>0</v>
      </c>
      <c r="V84" s="364">
        <v>0</v>
      </c>
      <c r="W84" s="367"/>
      <c r="X84" s="361"/>
      <c r="Y84" s="361"/>
      <c r="Z84" s="361"/>
    </row>
    <row r="85" spans="1:26" x14ac:dyDescent="0.25">
      <c r="A85" s="369" t="s">
        <v>347</v>
      </c>
      <c r="B85" s="366">
        <v>0</v>
      </c>
      <c r="C85" s="366">
        <v>0</v>
      </c>
      <c r="D85" s="366">
        <v>0</v>
      </c>
      <c r="E85" s="367"/>
      <c r="F85" s="367"/>
      <c r="G85" s="366">
        <v>0</v>
      </c>
      <c r="H85" s="366">
        <v>0</v>
      </c>
      <c r="I85" s="366">
        <v>0</v>
      </c>
      <c r="J85" s="366">
        <v>0</v>
      </c>
      <c r="K85" s="366">
        <v>0</v>
      </c>
      <c r="L85" s="366">
        <v>0</v>
      </c>
      <c r="M85" s="366">
        <v>0</v>
      </c>
      <c r="N85" s="366">
        <v>0</v>
      </c>
      <c r="O85" s="366">
        <v>0</v>
      </c>
      <c r="P85" s="366">
        <v>0</v>
      </c>
      <c r="Q85" s="366">
        <v>0</v>
      </c>
      <c r="R85" s="366">
        <v>0</v>
      </c>
      <c r="S85" s="366">
        <v>0</v>
      </c>
      <c r="T85" s="317" t="e">
        <v>#DIV/0!</v>
      </c>
      <c r="U85" s="364">
        <v>0</v>
      </c>
      <c r="V85" s="364">
        <v>0</v>
      </c>
      <c r="W85" s="367"/>
      <c r="X85" s="361"/>
      <c r="Y85" s="361"/>
      <c r="Z85" s="361"/>
    </row>
    <row r="86" spans="1:26" x14ac:dyDescent="0.25">
      <c r="A86" s="369" t="s">
        <v>348</v>
      </c>
      <c r="B86" s="363">
        <v>0</v>
      </c>
      <c r="C86" s="363">
        <v>0</v>
      </c>
      <c r="D86" s="363">
        <v>0</v>
      </c>
      <c r="E86" s="359"/>
      <c r="F86" s="359"/>
      <c r="G86" s="363">
        <v>0</v>
      </c>
      <c r="H86" s="363">
        <v>0</v>
      </c>
      <c r="I86" s="363">
        <v>0</v>
      </c>
      <c r="J86" s="363">
        <v>0</v>
      </c>
      <c r="K86" s="363">
        <v>0</v>
      </c>
      <c r="L86" s="363">
        <v>0</v>
      </c>
      <c r="M86" s="363">
        <v>0</v>
      </c>
      <c r="N86" s="363">
        <v>0</v>
      </c>
      <c r="O86" s="363">
        <v>0</v>
      </c>
      <c r="P86" s="363">
        <v>0</v>
      </c>
      <c r="Q86" s="363">
        <v>0</v>
      </c>
      <c r="R86" s="363">
        <v>0</v>
      </c>
      <c r="S86" s="363">
        <v>0</v>
      </c>
      <c r="T86" s="317" t="e">
        <v>#DIV/0!</v>
      </c>
      <c r="U86" s="364">
        <v>0</v>
      </c>
      <c r="V86" s="364">
        <v>0</v>
      </c>
      <c r="W86" s="367"/>
      <c r="X86" s="361"/>
      <c r="Y86" s="361"/>
      <c r="Z86" s="361"/>
    </row>
    <row r="87" spans="1:26" x14ac:dyDescent="0.25">
      <c r="A87" s="318" t="s">
        <v>349</v>
      </c>
      <c r="B87" s="251">
        <v>0</v>
      </c>
      <c r="C87" s="251">
        <v>0</v>
      </c>
      <c r="D87" s="251">
        <v>0</v>
      </c>
      <c r="E87" s="361"/>
      <c r="F87" s="361"/>
      <c r="G87" s="251">
        <v>0</v>
      </c>
      <c r="H87" s="251">
        <v>0</v>
      </c>
      <c r="I87" s="251">
        <v>0</v>
      </c>
      <c r="J87" s="251">
        <v>0</v>
      </c>
      <c r="K87" s="251">
        <v>0</v>
      </c>
      <c r="L87" s="251">
        <v>0</v>
      </c>
      <c r="M87" s="251">
        <v>0</v>
      </c>
      <c r="N87" s="251">
        <v>0</v>
      </c>
      <c r="O87" s="251">
        <v>0</v>
      </c>
      <c r="P87" s="251">
        <v>0</v>
      </c>
      <c r="Q87" s="251">
        <v>0</v>
      </c>
      <c r="R87" s="251">
        <v>0</v>
      </c>
      <c r="S87" s="251">
        <v>0</v>
      </c>
      <c r="T87" s="319" t="e">
        <v>#DIV/0!</v>
      </c>
      <c r="U87" s="365">
        <v>0</v>
      </c>
      <c r="V87" s="365">
        <v>0</v>
      </c>
      <c r="W87" s="361"/>
      <c r="X87" s="361"/>
      <c r="Y87" s="361"/>
      <c r="Z87" s="361"/>
    </row>
    <row r="88" spans="1:26" x14ac:dyDescent="0.25">
      <c r="A88" s="318" t="s">
        <v>350</v>
      </c>
      <c r="B88" s="251">
        <v>0</v>
      </c>
      <c r="C88" s="251">
        <v>0</v>
      </c>
      <c r="D88" s="251">
        <v>0</v>
      </c>
      <c r="E88" s="361"/>
      <c r="F88" s="361"/>
      <c r="G88" s="251">
        <v>0</v>
      </c>
      <c r="H88" s="251">
        <v>0</v>
      </c>
      <c r="I88" s="251">
        <v>0</v>
      </c>
      <c r="J88" s="251">
        <v>0</v>
      </c>
      <c r="K88" s="251">
        <v>0</v>
      </c>
      <c r="L88" s="251">
        <v>0</v>
      </c>
      <c r="M88" s="251">
        <v>0</v>
      </c>
      <c r="N88" s="251">
        <v>0</v>
      </c>
      <c r="O88" s="251">
        <v>0</v>
      </c>
      <c r="P88" s="251">
        <v>0</v>
      </c>
      <c r="Q88" s="251">
        <v>0</v>
      </c>
      <c r="R88" s="251">
        <v>0</v>
      </c>
      <c r="S88" s="251">
        <v>0</v>
      </c>
      <c r="T88" s="319" t="e">
        <v>#DIV/0!</v>
      </c>
      <c r="U88" s="365">
        <v>0</v>
      </c>
      <c r="V88" s="365">
        <v>0</v>
      </c>
      <c r="W88" s="361"/>
      <c r="X88" s="361"/>
      <c r="Y88" s="361"/>
      <c r="Z88" s="361"/>
    </row>
    <row r="89" spans="1:26" ht="24" x14ac:dyDescent="0.25">
      <c r="A89" s="318" t="s">
        <v>351</v>
      </c>
      <c r="B89" s="251">
        <v>0</v>
      </c>
      <c r="C89" s="251">
        <v>0</v>
      </c>
      <c r="D89" s="251">
        <v>0</v>
      </c>
      <c r="E89" s="361"/>
      <c r="F89" s="361"/>
      <c r="G89" s="251">
        <v>0</v>
      </c>
      <c r="H89" s="251">
        <v>0</v>
      </c>
      <c r="I89" s="251">
        <v>0</v>
      </c>
      <c r="J89" s="251">
        <v>0</v>
      </c>
      <c r="K89" s="251">
        <v>0</v>
      </c>
      <c r="L89" s="251">
        <v>0</v>
      </c>
      <c r="M89" s="251">
        <v>0</v>
      </c>
      <c r="N89" s="251">
        <v>0</v>
      </c>
      <c r="O89" s="251">
        <v>0</v>
      </c>
      <c r="P89" s="251">
        <v>0</v>
      </c>
      <c r="Q89" s="251">
        <v>0</v>
      </c>
      <c r="R89" s="251">
        <v>0</v>
      </c>
      <c r="S89" s="251">
        <v>0</v>
      </c>
      <c r="T89" s="319" t="e">
        <v>#DIV/0!</v>
      </c>
      <c r="U89" s="365">
        <v>0</v>
      </c>
      <c r="V89" s="365">
        <v>0</v>
      </c>
      <c r="W89" s="361"/>
      <c r="X89" s="361"/>
      <c r="Y89" s="361"/>
      <c r="Z89" s="361"/>
    </row>
    <row r="90" spans="1:26" x14ac:dyDescent="0.25">
      <c r="A90" s="369" t="s">
        <v>352</v>
      </c>
      <c r="B90" s="363">
        <v>0</v>
      </c>
      <c r="C90" s="363">
        <v>0</v>
      </c>
      <c r="D90" s="363">
        <v>0</v>
      </c>
      <c r="E90" s="359"/>
      <c r="F90" s="359"/>
      <c r="G90" s="363">
        <v>0</v>
      </c>
      <c r="H90" s="363">
        <v>0</v>
      </c>
      <c r="I90" s="363">
        <v>0</v>
      </c>
      <c r="J90" s="363">
        <v>0</v>
      </c>
      <c r="K90" s="363">
        <v>0</v>
      </c>
      <c r="L90" s="363">
        <v>0</v>
      </c>
      <c r="M90" s="363">
        <v>0</v>
      </c>
      <c r="N90" s="363">
        <v>0</v>
      </c>
      <c r="O90" s="363">
        <v>0</v>
      </c>
      <c r="P90" s="363">
        <v>0</v>
      </c>
      <c r="Q90" s="363">
        <v>0</v>
      </c>
      <c r="R90" s="363">
        <v>0</v>
      </c>
      <c r="S90" s="363">
        <v>0</v>
      </c>
      <c r="T90" s="317" t="e">
        <v>#DIV/0!</v>
      </c>
      <c r="U90" s="364">
        <v>0</v>
      </c>
      <c r="V90" s="364">
        <v>0</v>
      </c>
      <c r="W90" s="367"/>
      <c r="X90" s="367"/>
      <c r="Y90" s="361"/>
      <c r="Z90" s="361"/>
    </row>
    <row r="91" spans="1:26" x14ac:dyDescent="0.25">
      <c r="A91" s="318" t="s">
        <v>353</v>
      </c>
      <c r="B91" s="251">
        <v>0</v>
      </c>
      <c r="C91" s="251">
        <v>0</v>
      </c>
      <c r="D91" s="251">
        <v>0</v>
      </c>
      <c r="E91" s="361"/>
      <c r="F91" s="361"/>
      <c r="G91" s="251">
        <v>0</v>
      </c>
      <c r="H91" s="251">
        <v>0</v>
      </c>
      <c r="I91" s="251">
        <v>0</v>
      </c>
      <c r="J91" s="251">
        <v>0</v>
      </c>
      <c r="K91" s="251">
        <v>0</v>
      </c>
      <c r="L91" s="251">
        <v>0</v>
      </c>
      <c r="M91" s="251">
        <v>0</v>
      </c>
      <c r="N91" s="251">
        <v>0</v>
      </c>
      <c r="O91" s="251">
        <v>0</v>
      </c>
      <c r="P91" s="251">
        <v>0</v>
      </c>
      <c r="Q91" s="251">
        <v>0</v>
      </c>
      <c r="R91" s="251">
        <v>0</v>
      </c>
      <c r="S91" s="251">
        <v>0</v>
      </c>
      <c r="T91" s="319" t="e">
        <v>#DIV/0!</v>
      </c>
      <c r="U91" s="365">
        <v>0</v>
      </c>
      <c r="V91" s="365">
        <v>0</v>
      </c>
      <c r="W91" s="361"/>
      <c r="X91" s="361"/>
      <c r="Y91" s="361"/>
      <c r="Z91" s="361"/>
    </row>
    <row r="92" spans="1:26" x14ac:dyDescent="0.25">
      <c r="A92" s="318" t="s">
        <v>354</v>
      </c>
      <c r="B92" s="251">
        <v>0</v>
      </c>
      <c r="C92" s="251">
        <v>0</v>
      </c>
      <c r="D92" s="251">
        <v>0</v>
      </c>
      <c r="E92" s="361"/>
      <c r="F92" s="361"/>
      <c r="G92" s="251">
        <v>0</v>
      </c>
      <c r="H92" s="251">
        <v>0</v>
      </c>
      <c r="I92" s="251">
        <v>0</v>
      </c>
      <c r="J92" s="251">
        <v>0</v>
      </c>
      <c r="K92" s="251">
        <v>0</v>
      </c>
      <c r="L92" s="251">
        <v>0</v>
      </c>
      <c r="M92" s="251">
        <v>0</v>
      </c>
      <c r="N92" s="251">
        <v>0</v>
      </c>
      <c r="O92" s="251">
        <v>0</v>
      </c>
      <c r="P92" s="251">
        <v>0</v>
      </c>
      <c r="Q92" s="251">
        <v>0</v>
      </c>
      <c r="R92" s="251">
        <v>0</v>
      </c>
      <c r="S92" s="251">
        <v>0</v>
      </c>
      <c r="T92" s="319" t="e">
        <v>#DIV/0!</v>
      </c>
      <c r="U92" s="365">
        <v>0</v>
      </c>
      <c r="V92" s="365">
        <v>0</v>
      </c>
      <c r="W92" s="361"/>
      <c r="X92" s="361"/>
      <c r="Y92" s="361"/>
      <c r="Z92" s="361"/>
    </row>
    <row r="93" spans="1:26" x14ac:dyDescent="0.25">
      <c r="A93" s="318" t="s">
        <v>355</v>
      </c>
      <c r="B93" s="251">
        <v>0</v>
      </c>
      <c r="C93" s="251">
        <v>0</v>
      </c>
      <c r="D93" s="251">
        <v>0</v>
      </c>
      <c r="E93" s="361"/>
      <c r="F93" s="361"/>
      <c r="G93" s="251">
        <v>0</v>
      </c>
      <c r="H93" s="251">
        <v>0</v>
      </c>
      <c r="I93" s="251">
        <v>0</v>
      </c>
      <c r="J93" s="251">
        <v>0</v>
      </c>
      <c r="K93" s="251">
        <v>0</v>
      </c>
      <c r="L93" s="251">
        <v>0</v>
      </c>
      <c r="M93" s="251">
        <v>0</v>
      </c>
      <c r="N93" s="251">
        <v>0</v>
      </c>
      <c r="O93" s="251">
        <v>0</v>
      </c>
      <c r="P93" s="251">
        <v>0</v>
      </c>
      <c r="Q93" s="251">
        <v>0</v>
      </c>
      <c r="R93" s="251">
        <v>0</v>
      </c>
      <c r="S93" s="251">
        <v>0</v>
      </c>
      <c r="T93" s="319" t="e">
        <v>#DIV/0!</v>
      </c>
      <c r="U93" s="365">
        <v>0</v>
      </c>
      <c r="V93" s="365">
        <v>0</v>
      </c>
      <c r="W93" s="361"/>
      <c r="X93" s="361"/>
      <c r="Y93" s="361"/>
      <c r="Z93" s="361"/>
    </row>
    <row r="94" spans="1:26" x14ac:dyDescent="0.25">
      <c r="A94" s="369" t="s">
        <v>356</v>
      </c>
      <c r="B94" s="366">
        <v>0</v>
      </c>
      <c r="C94" s="366">
        <v>0</v>
      </c>
      <c r="D94" s="366">
        <v>549.57000000000005</v>
      </c>
      <c r="E94" s="367"/>
      <c r="F94" s="367"/>
      <c r="G94" s="366">
        <v>0</v>
      </c>
      <c r="H94" s="366">
        <v>549.57000000000005</v>
      </c>
      <c r="I94" s="366">
        <v>0</v>
      </c>
      <c r="J94" s="366">
        <v>0</v>
      </c>
      <c r="K94" s="366">
        <v>0</v>
      </c>
      <c r="L94" s="366">
        <v>0</v>
      </c>
      <c r="M94" s="366">
        <v>0</v>
      </c>
      <c r="N94" s="366">
        <v>0</v>
      </c>
      <c r="O94" s="366">
        <v>0</v>
      </c>
      <c r="P94" s="366">
        <v>0</v>
      </c>
      <c r="Q94" s="366">
        <v>0</v>
      </c>
      <c r="R94" s="366">
        <v>0</v>
      </c>
      <c r="S94" s="366">
        <v>549.57000000000005</v>
      </c>
      <c r="T94" s="317" t="e">
        <v>#DIV/0!</v>
      </c>
      <c r="U94" s="364">
        <v>-549.57000000000005</v>
      </c>
      <c r="V94" s="364">
        <v>0</v>
      </c>
      <c r="W94" s="367"/>
      <c r="X94" s="367"/>
      <c r="Y94" s="361"/>
      <c r="Z94" s="361"/>
    </row>
    <row r="95" spans="1:26" ht="24" x14ac:dyDescent="0.25">
      <c r="A95" s="369" t="s">
        <v>357</v>
      </c>
      <c r="B95" s="366">
        <v>0</v>
      </c>
      <c r="C95" s="366">
        <v>0</v>
      </c>
      <c r="D95" s="366">
        <v>0</v>
      </c>
      <c r="E95" s="367"/>
      <c r="F95" s="367"/>
      <c r="G95" s="366">
        <v>0</v>
      </c>
      <c r="H95" s="366">
        <v>0</v>
      </c>
      <c r="I95" s="366">
        <v>0</v>
      </c>
      <c r="J95" s="366">
        <v>0</v>
      </c>
      <c r="K95" s="366">
        <v>0</v>
      </c>
      <c r="L95" s="366">
        <v>0</v>
      </c>
      <c r="M95" s="366">
        <v>0</v>
      </c>
      <c r="N95" s="366">
        <v>0</v>
      </c>
      <c r="O95" s="366">
        <v>0</v>
      </c>
      <c r="P95" s="366">
        <v>0</v>
      </c>
      <c r="Q95" s="366">
        <v>0</v>
      </c>
      <c r="R95" s="366">
        <v>0</v>
      </c>
      <c r="S95" s="366">
        <v>0</v>
      </c>
      <c r="T95" s="317" t="e">
        <v>#DIV/0!</v>
      </c>
      <c r="U95" s="364">
        <v>0</v>
      </c>
      <c r="V95" s="364">
        <v>0</v>
      </c>
      <c r="W95" s="367"/>
      <c r="X95" s="367"/>
      <c r="Y95" s="361"/>
      <c r="Z95" s="361"/>
    </row>
    <row r="96" spans="1:26" x14ac:dyDescent="0.25">
      <c r="A96" s="369" t="s">
        <v>358</v>
      </c>
      <c r="B96" s="363">
        <v>49795707</v>
      </c>
      <c r="C96" s="363">
        <v>57081910.869999997</v>
      </c>
      <c r="D96" s="363">
        <v>17375885.740000002</v>
      </c>
      <c r="E96" s="359"/>
      <c r="F96" s="359"/>
      <c r="G96" s="363">
        <v>0</v>
      </c>
      <c r="H96" s="363">
        <v>0</v>
      </c>
      <c r="I96" s="363">
        <v>7375885.7400000002</v>
      </c>
      <c r="J96" s="363">
        <v>0</v>
      </c>
      <c r="K96" s="363">
        <v>0</v>
      </c>
      <c r="L96" s="363">
        <v>0</v>
      </c>
      <c r="M96" s="363">
        <v>10000000</v>
      </c>
      <c r="N96" s="363">
        <v>0</v>
      </c>
      <c r="O96" s="363">
        <v>0</v>
      </c>
      <c r="P96" s="363">
        <v>0</v>
      </c>
      <c r="Q96" s="363">
        <v>0</v>
      </c>
      <c r="R96" s="363">
        <v>0</v>
      </c>
      <c r="S96" s="363">
        <v>17375885.740000002</v>
      </c>
      <c r="T96" s="317">
        <v>0.30440266408691802</v>
      </c>
      <c r="U96" s="364">
        <v>39706025.129999995</v>
      </c>
      <c r="V96" s="364">
        <v>0</v>
      </c>
      <c r="W96" s="367"/>
      <c r="X96" s="367"/>
      <c r="Y96" s="361"/>
      <c r="Z96" s="361"/>
    </row>
    <row r="97" spans="1:26" x14ac:dyDescent="0.25">
      <c r="A97" s="318" t="s">
        <v>359</v>
      </c>
      <c r="B97" s="251">
        <v>0</v>
      </c>
      <c r="C97" s="251">
        <v>0</v>
      </c>
      <c r="D97" s="251">
        <v>0</v>
      </c>
      <c r="E97" s="361"/>
      <c r="F97" s="361"/>
      <c r="G97" s="251">
        <v>0</v>
      </c>
      <c r="H97" s="251">
        <v>0</v>
      </c>
      <c r="I97" s="251">
        <v>0</v>
      </c>
      <c r="J97" s="251">
        <v>0</v>
      </c>
      <c r="K97" s="251">
        <v>0</v>
      </c>
      <c r="L97" s="251">
        <v>0</v>
      </c>
      <c r="M97" s="251">
        <v>0</v>
      </c>
      <c r="N97" s="251">
        <v>0</v>
      </c>
      <c r="O97" s="251">
        <v>0</v>
      </c>
      <c r="P97" s="251">
        <v>0</v>
      </c>
      <c r="Q97" s="251">
        <v>0</v>
      </c>
      <c r="R97" s="251">
        <v>0</v>
      </c>
      <c r="S97" s="251">
        <v>0</v>
      </c>
      <c r="T97" s="319" t="e">
        <v>#DIV/0!</v>
      </c>
      <c r="U97" s="365">
        <v>0</v>
      </c>
      <c r="V97" s="365">
        <v>0</v>
      </c>
      <c r="W97" s="361"/>
      <c r="X97" s="361"/>
      <c r="Y97" s="361"/>
      <c r="Z97" s="361"/>
    </row>
    <row r="98" spans="1:26" x14ac:dyDescent="0.25">
      <c r="A98" s="318" t="s">
        <v>360</v>
      </c>
      <c r="B98" s="251">
        <v>49795707</v>
      </c>
      <c r="C98" s="251">
        <v>57081910.869999997</v>
      </c>
      <c r="D98" s="251">
        <v>17375885.740000002</v>
      </c>
      <c r="E98" s="361"/>
      <c r="F98" s="361"/>
      <c r="G98" s="251">
        <v>0</v>
      </c>
      <c r="H98" s="251">
        <v>0</v>
      </c>
      <c r="I98" s="251">
        <v>7375885.7400000002</v>
      </c>
      <c r="J98" s="251">
        <v>0</v>
      </c>
      <c r="K98" s="251">
        <v>0</v>
      </c>
      <c r="L98" s="251">
        <v>0</v>
      </c>
      <c r="M98" s="251">
        <v>10000000</v>
      </c>
      <c r="N98" s="251">
        <v>0</v>
      </c>
      <c r="O98" s="251">
        <v>0</v>
      </c>
      <c r="P98" s="251">
        <v>0</v>
      </c>
      <c r="Q98" s="251">
        <v>0</v>
      </c>
      <c r="R98" s="251">
        <v>0</v>
      </c>
      <c r="S98" s="251">
        <v>17375885.740000002</v>
      </c>
      <c r="T98" s="319">
        <v>0.30440266408691802</v>
      </c>
      <c r="U98" s="365">
        <v>39706025.129999995</v>
      </c>
      <c r="V98" s="365">
        <v>0</v>
      </c>
      <c r="W98" s="361"/>
      <c r="X98" s="361"/>
      <c r="Y98" s="361"/>
      <c r="Z98" s="361"/>
    </row>
    <row r="99" spans="1:26" x14ac:dyDescent="0.25">
      <c r="A99" s="318" t="s">
        <v>361</v>
      </c>
      <c r="B99" s="251">
        <v>0</v>
      </c>
      <c r="C99" s="251">
        <v>0</v>
      </c>
      <c r="D99" s="251">
        <v>0</v>
      </c>
      <c r="E99" s="361"/>
      <c r="F99" s="361"/>
      <c r="G99" s="251">
        <v>0</v>
      </c>
      <c r="H99" s="251">
        <v>0</v>
      </c>
      <c r="I99" s="251">
        <v>0</v>
      </c>
      <c r="J99" s="251">
        <v>0</v>
      </c>
      <c r="K99" s="251">
        <v>0</v>
      </c>
      <c r="L99" s="251">
        <v>0</v>
      </c>
      <c r="M99" s="251">
        <v>0</v>
      </c>
      <c r="N99" s="251">
        <v>0</v>
      </c>
      <c r="O99" s="251">
        <v>0</v>
      </c>
      <c r="P99" s="251">
        <v>0</v>
      </c>
      <c r="Q99" s="251">
        <v>0</v>
      </c>
      <c r="R99" s="251">
        <v>0</v>
      </c>
      <c r="S99" s="251">
        <v>0</v>
      </c>
      <c r="T99" s="319" t="e">
        <v>#DIV/0!</v>
      </c>
      <c r="U99" s="365">
        <v>0</v>
      </c>
      <c r="V99" s="365">
        <v>0</v>
      </c>
      <c r="W99" s="361"/>
      <c r="X99" s="361"/>
      <c r="Y99" s="361"/>
      <c r="Z99" s="361"/>
    </row>
    <row r="100" spans="1:26" x14ac:dyDescent="0.25">
      <c r="A100" s="318" t="s">
        <v>362</v>
      </c>
      <c r="B100" s="251">
        <v>0</v>
      </c>
      <c r="C100" s="251">
        <v>0</v>
      </c>
      <c r="D100" s="251">
        <v>0</v>
      </c>
      <c r="E100" s="361"/>
      <c r="F100" s="361"/>
      <c r="G100" s="251">
        <v>0</v>
      </c>
      <c r="H100" s="251">
        <v>0</v>
      </c>
      <c r="I100" s="251">
        <v>0</v>
      </c>
      <c r="J100" s="251">
        <v>0</v>
      </c>
      <c r="K100" s="251">
        <v>0</v>
      </c>
      <c r="L100" s="251">
        <v>0</v>
      </c>
      <c r="M100" s="251">
        <v>0</v>
      </c>
      <c r="N100" s="251">
        <v>0</v>
      </c>
      <c r="O100" s="251">
        <v>0</v>
      </c>
      <c r="P100" s="251">
        <v>0</v>
      </c>
      <c r="Q100" s="251">
        <v>0</v>
      </c>
      <c r="R100" s="251">
        <v>0</v>
      </c>
      <c r="S100" s="251">
        <v>0</v>
      </c>
      <c r="T100" s="319" t="e">
        <v>#DIV/0!</v>
      </c>
      <c r="U100" s="365">
        <v>0</v>
      </c>
      <c r="V100" s="365">
        <v>0</v>
      </c>
      <c r="W100" s="361"/>
      <c r="X100" s="361"/>
      <c r="Y100" s="361"/>
      <c r="Z100" s="361"/>
    </row>
    <row r="101" spans="1:26" x14ac:dyDescent="0.25">
      <c r="A101" s="369" t="s">
        <v>363</v>
      </c>
      <c r="B101" s="366">
        <v>0</v>
      </c>
      <c r="C101" s="366">
        <v>0</v>
      </c>
      <c r="D101" s="366">
        <v>0</v>
      </c>
      <c r="E101" s="367"/>
      <c r="F101" s="367"/>
      <c r="G101" s="366">
        <v>0</v>
      </c>
      <c r="H101" s="366">
        <v>0</v>
      </c>
      <c r="I101" s="366">
        <v>0</v>
      </c>
      <c r="J101" s="366">
        <v>0</v>
      </c>
      <c r="K101" s="366">
        <v>0</v>
      </c>
      <c r="L101" s="366">
        <v>0</v>
      </c>
      <c r="M101" s="366">
        <v>0</v>
      </c>
      <c r="N101" s="366">
        <v>0</v>
      </c>
      <c r="O101" s="366">
        <v>0</v>
      </c>
      <c r="P101" s="366">
        <v>0</v>
      </c>
      <c r="Q101" s="366">
        <v>0</v>
      </c>
      <c r="R101" s="366">
        <v>0</v>
      </c>
      <c r="S101" s="366">
        <v>0</v>
      </c>
      <c r="T101" s="317" t="e">
        <v>#DIV/0!</v>
      </c>
      <c r="U101" s="364">
        <v>0</v>
      </c>
      <c r="V101" s="364">
        <v>0</v>
      </c>
      <c r="W101" s="367"/>
      <c r="X101" s="367"/>
      <c r="Y101" s="367"/>
      <c r="Z101" s="361"/>
    </row>
    <row r="102" spans="1:26" x14ac:dyDescent="0.25">
      <c r="A102" s="338" t="s">
        <v>364</v>
      </c>
      <c r="B102" s="358">
        <v>0</v>
      </c>
      <c r="C102" s="358">
        <v>0</v>
      </c>
      <c r="D102" s="358">
        <v>0</v>
      </c>
      <c r="E102" s="359"/>
      <c r="F102" s="359"/>
      <c r="G102" s="358">
        <v>0</v>
      </c>
      <c r="H102" s="358">
        <v>0</v>
      </c>
      <c r="I102" s="358">
        <v>0</v>
      </c>
      <c r="J102" s="358">
        <v>0</v>
      </c>
      <c r="K102" s="358">
        <v>0</v>
      </c>
      <c r="L102" s="358">
        <v>0</v>
      </c>
      <c r="M102" s="358">
        <v>0</v>
      </c>
      <c r="N102" s="358">
        <v>0</v>
      </c>
      <c r="O102" s="358">
        <v>0</v>
      </c>
      <c r="P102" s="358">
        <v>0</v>
      </c>
      <c r="Q102" s="358">
        <v>0</v>
      </c>
      <c r="R102" s="358">
        <v>0</v>
      </c>
      <c r="S102" s="358">
        <v>0</v>
      </c>
      <c r="T102" s="339" t="e">
        <v>#DIV/0!</v>
      </c>
      <c r="U102" s="360">
        <v>0</v>
      </c>
      <c r="V102" s="360">
        <v>0</v>
      </c>
      <c r="W102" s="361"/>
      <c r="X102" s="361"/>
      <c r="Y102" s="361"/>
      <c r="Z102" s="361"/>
    </row>
    <row r="103" spans="1:26" x14ac:dyDescent="0.25">
      <c r="A103" s="369" t="s">
        <v>365</v>
      </c>
      <c r="B103" s="363">
        <v>0</v>
      </c>
      <c r="C103" s="363">
        <v>0</v>
      </c>
      <c r="D103" s="363">
        <v>0</v>
      </c>
      <c r="E103" s="359"/>
      <c r="F103" s="359"/>
      <c r="G103" s="363">
        <v>0</v>
      </c>
      <c r="H103" s="363">
        <v>0</v>
      </c>
      <c r="I103" s="363">
        <v>0</v>
      </c>
      <c r="J103" s="363">
        <v>0</v>
      </c>
      <c r="K103" s="363">
        <v>0</v>
      </c>
      <c r="L103" s="363">
        <v>0</v>
      </c>
      <c r="M103" s="363">
        <v>0</v>
      </c>
      <c r="N103" s="363">
        <v>0</v>
      </c>
      <c r="O103" s="363">
        <v>0</v>
      </c>
      <c r="P103" s="363">
        <v>0</v>
      </c>
      <c r="Q103" s="363">
        <v>0</v>
      </c>
      <c r="R103" s="363">
        <v>0</v>
      </c>
      <c r="S103" s="363">
        <v>0</v>
      </c>
      <c r="T103" s="317" t="e">
        <v>#DIV/0!</v>
      </c>
      <c r="U103" s="364">
        <v>0</v>
      </c>
      <c r="V103" s="364">
        <v>0</v>
      </c>
      <c r="W103" s="361"/>
      <c r="X103" s="361"/>
      <c r="Y103" s="361"/>
      <c r="Z103" s="361"/>
    </row>
    <row r="104" spans="1:26" x14ac:dyDescent="0.25">
      <c r="A104" s="318" t="s">
        <v>366</v>
      </c>
      <c r="B104" s="251">
        <v>0</v>
      </c>
      <c r="C104" s="251">
        <v>0</v>
      </c>
      <c r="D104" s="251">
        <v>0</v>
      </c>
      <c r="E104" s="361"/>
      <c r="F104" s="361"/>
      <c r="G104" s="251">
        <v>0</v>
      </c>
      <c r="H104" s="251">
        <v>0</v>
      </c>
      <c r="I104" s="251">
        <v>0</v>
      </c>
      <c r="J104" s="251">
        <v>0</v>
      </c>
      <c r="K104" s="251">
        <v>0</v>
      </c>
      <c r="L104" s="251">
        <v>0</v>
      </c>
      <c r="M104" s="251">
        <v>0</v>
      </c>
      <c r="N104" s="251">
        <v>0</v>
      </c>
      <c r="O104" s="251">
        <v>0</v>
      </c>
      <c r="P104" s="251">
        <v>0</v>
      </c>
      <c r="Q104" s="251">
        <v>0</v>
      </c>
      <c r="R104" s="251">
        <v>0</v>
      </c>
      <c r="S104" s="251">
        <v>0</v>
      </c>
      <c r="T104" s="319" t="e">
        <v>#DIV/0!</v>
      </c>
      <c r="U104" s="365">
        <v>0</v>
      </c>
      <c r="V104" s="365">
        <v>0</v>
      </c>
      <c r="W104" s="361"/>
      <c r="X104" s="361"/>
      <c r="Y104" s="361"/>
      <c r="Z104" s="361"/>
    </row>
    <row r="105" spans="1:26" x14ac:dyDescent="0.25">
      <c r="A105" s="318" t="s">
        <v>367</v>
      </c>
      <c r="B105" s="251">
        <v>0</v>
      </c>
      <c r="C105" s="251">
        <v>0</v>
      </c>
      <c r="D105" s="251">
        <v>0</v>
      </c>
      <c r="E105" s="361"/>
      <c r="F105" s="361"/>
      <c r="G105" s="251">
        <v>0</v>
      </c>
      <c r="H105" s="251">
        <v>0</v>
      </c>
      <c r="I105" s="251">
        <v>0</v>
      </c>
      <c r="J105" s="251">
        <v>0</v>
      </c>
      <c r="K105" s="251">
        <v>0</v>
      </c>
      <c r="L105" s="251">
        <v>0</v>
      </c>
      <c r="M105" s="251">
        <v>0</v>
      </c>
      <c r="N105" s="251">
        <v>0</v>
      </c>
      <c r="O105" s="251">
        <v>0</v>
      </c>
      <c r="P105" s="251">
        <v>0</v>
      </c>
      <c r="Q105" s="251">
        <v>0</v>
      </c>
      <c r="R105" s="251">
        <v>0</v>
      </c>
      <c r="S105" s="251">
        <v>0</v>
      </c>
      <c r="T105" s="319" t="e">
        <v>#DIV/0!</v>
      </c>
      <c r="U105" s="365">
        <v>0</v>
      </c>
      <c r="V105" s="365">
        <v>0</v>
      </c>
      <c r="W105" s="361"/>
      <c r="X105" s="361"/>
      <c r="Y105" s="361"/>
      <c r="Z105" s="361"/>
    </row>
    <row r="106" spans="1:26" x14ac:dyDescent="0.25">
      <c r="A106" s="318" t="s">
        <v>368</v>
      </c>
      <c r="B106" s="251">
        <v>0</v>
      </c>
      <c r="C106" s="251">
        <v>0</v>
      </c>
      <c r="D106" s="251">
        <v>0</v>
      </c>
      <c r="E106" s="361"/>
      <c r="F106" s="361"/>
      <c r="G106" s="251">
        <v>0</v>
      </c>
      <c r="H106" s="251">
        <v>0</v>
      </c>
      <c r="I106" s="251">
        <v>0</v>
      </c>
      <c r="J106" s="251">
        <v>0</v>
      </c>
      <c r="K106" s="251">
        <v>0</v>
      </c>
      <c r="L106" s="251">
        <v>0</v>
      </c>
      <c r="M106" s="251">
        <v>0</v>
      </c>
      <c r="N106" s="251">
        <v>0</v>
      </c>
      <c r="O106" s="251">
        <v>0</v>
      </c>
      <c r="P106" s="251">
        <v>0</v>
      </c>
      <c r="Q106" s="251">
        <v>0</v>
      </c>
      <c r="R106" s="251">
        <v>0</v>
      </c>
      <c r="S106" s="251">
        <v>0</v>
      </c>
      <c r="T106" s="319" t="e">
        <v>#DIV/0!</v>
      </c>
      <c r="U106" s="365">
        <v>0</v>
      </c>
      <c r="V106" s="365">
        <v>0</v>
      </c>
      <c r="W106" s="361"/>
      <c r="X106" s="361"/>
      <c r="Y106" s="361"/>
      <c r="Z106" s="361"/>
    </row>
    <row r="107" spans="1:26" x14ac:dyDescent="0.25">
      <c r="A107" s="318" t="s">
        <v>369</v>
      </c>
      <c r="B107" s="251">
        <v>0</v>
      </c>
      <c r="C107" s="251">
        <v>0</v>
      </c>
      <c r="D107" s="251">
        <v>0</v>
      </c>
      <c r="E107" s="361"/>
      <c r="F107" s="361"/>
      <c r="G107" s="251">
        <v>0</v>
      </c>
      <c r="H107" s="251">
        <v>0</v>
      </c>
      <c r="I107" s="251">
        <v>0</v>
      </c>
      <c r="J107" s="251">
        <v>0</v>
      </c>
      <c r="K107" s="251">
        <v>0</v>
      </c>
      <c r="L107" s="251">
        <v>0</v>
      </c>
      <c r="M107" s="251">
        <v>0</v>
      </c>
      <c r="N107" s="251">
        <v>0</v>
      </c>
      <c r="O107" s="251">
        <v>0</v>
      </c>
      <c r="P107" s="251">
        <v>0</v>
      </c>
      <c r="Q107" s="251">
        <v>0</v>
      </c>
      <c r="R107" s="251">
        <v>0</v>
      </c>
      <c r="S107" s="251">
        <v>0</v>
      </c>
      <c r="T107" s="319" t="e">
        <v>#DIV/0!</v>
      </c>
      <c r="U107" s="365">
        <v>0</v>
      </c>
      <c r="V107" s="365">
        <v>0</v>
      </c>
      <c r="W107" s="361"/>
      <c r="X107" s="361"/>
      <c r="Y107" s="361"/>
      <c r="Z107" s="361"/>
    </row>
    <row r="108" spans="1:26" x14ac:dyDescent="0.25">
      <c r="A108" s="318" t="s">
        <v>370</v>
      </c>
      <c r="B108" s="251">
        <v>0</v>
      </c>
      <c r="C108" s="251">
        <v>0</v>
      </c>
      <c r="D108" s="251">
        <v>0</v>
      </c>
      <c r="E108" s="361"/>
      <c r="F108" s="361"/>
      <c r="G108" s="251">
        <v>0</v>
      </c>
      <c r="H108" s="251">
        <v>0</v>
      </c>
      <c r="I108" s="251">
        <v>0</v>
      </c>
      <c r="J108" s="251">
        <v>0</v>
      </c>
      <c r="K108" s="251">
        <v>0</v>
      </c>
      <c r="L108" s="251">
        <v>0</v>
      </c>
      <c r="M108" s="251">
        <v>0</v>
      </c>
      <c r="N108" s="251">
        <v>0</v>
      </c>
      <c r="O108" s="251">
        <v>0</v>
      </c>
      <c r="P108" s="251">
        <v>0</v>
      </c>
      <c r="Q108" s="251">
        <v>0</v>
      </c>
      <c r="R108" s="251">
        <v>0</v>
      </c>
      <c r="S108" s="251">
        <v>0</v>
      </c>
      <c r="T108" s="319" t="e">
        <v>#DIV/0!</v>
      </c>
      <c r="U108" s="365">
        <v>0</v>
      </c>
      <c r="V108" s="365">
        <v>0</v>
      </c>
      <c r="W108" s="361"/>
      <c r="X108" s="361"/>
      <c r="Y108" s="361"/>
      <c r="Z108" s="361"/>
    </row>
    <row r="109" spans="1:26" x14ac:dyDescent="0.25">
      <c r="A109" s="318" t="s">
        <v>371</v>
      </c>
      <c r="B109" s="251">
        <v>0</v>
      </c>
      <c r="C109" s="251">
        <v>0</v>
      </c>
      <c r="D109" s="251">
        <v>0</v>
      </c>
      <c r="E109" s="361"/>
      <c r="F109" s="361"/>
      <c r="G109" s="251">
        <v>0</v>
      </c>
      <c r="H109" s="251">
        <v>0</v>
      </c>
      <c r="I109" s="251">
        <v>0</v>
      </c>
      <c r="J109" s="251">
        <v>0</v>
      </c>
      <c r="K109" s="251">
        <v>0</v>
      </c>
      <c r="L109" s="251">
        <v>0</v>
      </c>
      <c r="M109" s="251">
        <v>0</v>
      </c>
      <c r="N109" s="251">
        <v>0</v>
      </c>
      <c r="O109" s="251">
        <v>0</v>
      </c>
      <c r="P109" s="251">
        <v>0</v>
      </c>
      <c r="Q109" s="251">
        <v>0</v>
      </c>
      <c r="R109" s="251">
        <v>0</v>
      </c>
      <c r="S109" s="251">
        <v>0</v>
      </c>
      <c r="T109" s="319" t="e">
        <v>#DIV/0!</v>
      </c>
      <c r="U109" s="365">
        <v>0</v>
      </c>
      <c r="V109" s="365">
        <v>0</v>
      </c>
      <c r="W109" s="361"/>
      <c r="X109" s="361"/>
      <c r="Y109" s="361"/>
      <c r="Z109" s="361"/>
    </row>
    <row r="110" spans="1:26" x14ac:dyDescent="0.25">
      <c r="A110" s="318" t="s">
        <v>372</v>
      </c>
      <c r="B110" s="251">
        <v>0</v>
      </c>
      <c r="C110" s="251">
        <v>0</v>
      </c>
      <c r="D110" s="251">
        <v>0</v>
      </c>
      <c r="E110" s="361"/>
      <c r="F110" s="361"/>
      <c r="G110" s="251">
        <v>0</v>
      </c>
      <c r="H110" s="251">
        <v>0</v>
      </c>
      <c r="I110" s="251">
        <v>0</v>
      </c>
      <c r="J110" s="251">
        <v>0</v>
      </c>
      <c r="K110" s="251">
        <v>0</v>
      </c>
      <c r="L110" s="251">
        <v>0</v>
      </c>
      <c r="M110" s="251">
        <v>0</v>
      </c>
      <c r="N110" s="251">
        <v>0</v>
      </c>
      <c r="O110" s="251">
        <v>0</v>
      </c>
      <c r="P110" s="251">
        <v>0</v>
      </c>
      <c r="Q110" s="251">
        <v>0</v>
      </c>
      <c r="R110" s="251">
        <v>0</v>
      </c>
      <c r="S110" s="251">
        <v>0</v>
      </c>
      <c r="T110" s="319" t="e">
        <v>#DIV/0!</v>
      </c>
      <c r="U110" s="365">
        <v>0</v>
      </c>
      <c r="V110" s="365">
        <v>0</v>
      </c>
      <c r="W110" s="361"/>
      <c r="X110" s="361"/>
      <c r="Y110" s="361"/>
      <c r="Z110" s="361"/>
    </row>
    <row r="111" spans="1:26" x14ac:dyDescent="0.25">
      <c r="A111" s="318" t="s">
        <v>373</v>
      </c>
      <c r="B111" s="251">
        <v>0</v>
      </c>
      <c r="C111" s="251">
        <v>0</v>
      </c>
      <c r="D111" s="251">
        <v>0</v>
      </c>
      <c r="E111" s="361"/>
      <c r="F111" s="361"/>
      <c r="G111" s="251">
        <v>0</v>
      </c>
      <c r="H111" s="251">
        <v>0</v>
      </c>
      <c r="I111" s="251">
        <v>0</v>
      </c>
      <c r="J111" s="251">
        <v>0</v>
      </c>
      <c r="K111" s="251">
        <v>0</v>
      </c>
      <c r="L111" s="251">
        <v>0</v>
      </c>
      <c r="M111" s="251">
        <v>0</v>
      </c>
      <c r="N111" s="251">
        <v>0</v>
      </c>
      <c r="O111" s="251">
        <v>0</v>
      </c>
      <c r="P111" s="251">
        <v>0</v>
      </c>
      <c r="Q111" s="251">
        <v>0</v>
      </c>
      <c r="R111" s="251">
        <v>0</v>
      </c>
      <c r="S111" s="251">
        <v>0</v>
      </c>
      <c r="T111" s="319" t="e">
        <v>#DIV/0!</v>
      </c>
      <c r="U111" s="365">
        <v>0</v>
      </c>
      <c r="V111" s="365">
        <v>0</v>
      </c>
      <c r="W111" s="361"/>
      <c r="X111" s="361"/>
      <c r="Y111" s="361"/>
      <c r="Z111" s="361"/>
    </row>
    <row r="112" spans="1:26" x14ac:dyDescent="0.25">
      <c r="A112" s="318" t="s">
        <v>374</v>
      </c>
      <c r="B112" s="251">
        <v>0</v>
      </c>
      <c r="C112" s="251">
        <v>0</v>
      </c>
      <c r="D112" s="251">
        <v>0</v>
      </c>
      <c r="E112" s="361"/>
      <c r="F112" s="361"/>
      <c r="G112" s="251">
        <v>0</v>
      </c>
      <c r="H112" s="251">
        <v>0</v>
      </c>
      <c r="I112" s="251">
        <v>0</v>
      </c>
      <c r="J112" s="251">
        <v>0</v>
      </c>
      <c r="K112" s="251">
        <v>0</v>
      </c>
      <c r="L112" s="251">
        <v>0</v>
      </c>
      <c r="M112" s="251">
        <v>0</v>
      </c>
      <c r="N112" s="251">
        <v>0</v>
      </c>
      <c r="O112" s="251">
        <v>0</v>
      </c>
      <c r="P112" s="251">
        <v>0</v>
      </c>
      <c r="Q112" s="251">
        <v>0</v>
      </c>
      <c r="R112" s="251">
        <v>0</v>
      </c>
      <c r="S112" s="251">
        <v>0</v>
      </c>
      <c r="T112" s="319" t="e">
        <v>#DIV/0!</v>
      </c>
      <c r="U112" s="365">
        <v>0</v>
      </c>
      <c r="V112" s="365">
        <v>0</v>
      </c>
      <c r="W112" s="361"/>
      <c r="X112" s="361"/>
      <c r="Y112" s="361"/>
      <c r="Z112" s="361"/>
    </row>
    <row r="113" spans="1:26" x14ac:dyDescent="0.25">
      <c r="A113" s="318" t="s">
        <v>375</v>
      </c>
      <c r="B113" s="251">
        <v>0</v>
      </c>
      <c r="C113" s="251">
        <v>0</v>
      </c>
      <c r="D113" s="251">
        <v>0</v>
      </c>
      <c r="E113" s="361"/>
      <c r="F113" s="361"/>
      <c r="G113" s="251">
        <v>0</v>
      </c>
      <c r="H113" s="251">
        <v>0</v>
      </c>
      <c r="I113" s="251">
        <v>0</v>
      </c>
      <c r="J113" s="251">
        <v>0</v>
      </c>
      <c r="K113" s="251">
        <v>0</v>
      </c>
      <c r="L113" s="251">
        <v>0</v>
      </c>
      <c r="M113" s="251">
        <v>0</v>
      </c>
      <c r="N113" s="251">
        <v>0</v>
      </c>
      <c r="O113" s="251">
        <v>0</v>
      </c>
      <c r="P113" s="251">
        <v>0</v>
      </c>
      <c r="Q113" s="251">
        <v>0</v>
      </c>
      <c r="R113" s="251">
        <v>0</v>
      </c>
      <c r="S113" s="251">
        <v>0</v>
      </c>
      <c r="T113" s="319" t="e">
        <v>#DIV/0!</v>
      </c>
      <c r="U113" s="365">
        <v>0</v>
      </c>
      <c r="V113" s="365">
        <v>0</v>
      </c>
      <c r="W113" s="361"/>
      <c r="X113" s="361"/>
      <c r="Y113" s="361"/>
      <c r="Z113" s="361"/>
    </row>
    <row r="114" spans="1:26" x14ac:dyDescent="0.25">
      <c r="A114" s="314" t="s">
        <v>376</v>
      </c>
      <c r="B114" s="363">
        <v>0</v>
      </c>
      <c r="C114" s="363">
        <v>0</v>
      </c>
      <c r="D114" s="363">
        <v>0</v>
      </c>
      <c r="E114" s="359"/>
      <c r="F114" s="359"/>
      <c r="G114" s="363">
        <v>0</v>
      </c>
      <c r="H114" s="363">
        <v>0</v>
      </c>
      <c r="I114" s="363">
        <v>0</v>
      </c>
      <c r="J114" s="363">
        <v>0</v>
      </c>
      <c r="K114" s="363">
        <v>0</v>
      </c>
      <c r="L114" s="363">
        <v>0</v>
      </c>
      <c r="M114" s="363">
        <v>0</v>
      </c>
      <c r="N114" s="363">
        <v>0</v>
      </c>
      <c r="O114" s="363">
        <v>0</v>
      </c>
      <c r="P114" s="363">
        <v>0</v>
      </c>
      <c r="Q114" s="363">
        <v>0</v>
      </c>
      <c r="R114" s="363">
        <v>0</v>
      </c>
      <c r="S114" s="363">
        <v>0</v>
      </c>
      <c r="T114" s="317" t="e">
        <v>#DIV/0!</v>
      </c>
      <c r="U114" s="364">
        <v>0</v>
      </c>
      <c r="V114" s="364">
        <v>0</v>
      </c>
      <c r="W114" s="361"/>
      <c r="X114" s="361"/>
      <c r="Y114" s="361"/>
      <c r="Z114" s="361"/>
    </row>
    <row r="115" spans="1:26" x14ac:dyDescent="0.25">
      <c r="A115" s="318" t="s">
        <v>377</v>
      </c>
      <c r="B115" s="251">
        <v>0</v>
      </c>
      <c r="C115" s="251">
        <v>0</v>
      </c>
      <c r="D115" s="251">
        <v>0</v>
      </c>
      <c r="E115" s="361"/>
      <c r="F115" s="361"/>
      <c r="G115" s="251">
        <v>0</v>
      </c>
      <c r="H115" s="251">
        <v>0</v>
      </c>
      <c r="I115" s="251">
        <v>0</v>
      </c>
      <c r="J115" s="251">
        <v>0</v>
      </c>
      <c r="K115" s="251">
        <v>0</v>
      </c>
      <c r="L115" s="251">
        <v>0</v>
      </c>
      <c r="M115" s="251">
        <v>0</v>
      </c>
      <c r="N115" s="251">
        <v>0</v>
      </c>
      <c r="O115" s="251">
        <v>0</v>
      </c>
      <c r="P115" s="251">
        <v>0</v>
      </c>
      <c r="Q115" s="251">
        <v>0</v>
      </c>
      <c r="R115" s="251">
        <v>0</v>
      </c>
      <c r="S115" s="251">
        <v>0</v>
      </c>
      <c r="T115" s="319" t="e">
        <v>#DIV/0!</v>
      </c>
      <c r="U115" s="365">
        <v>0</v>
      </c>
      <c r="V115" s="365">
        <v>0</v>
      </c>
      <c r="W115" s="361"/>
      <c r="X115" s="361"/>
      <c r="Y115" s="361"/>
      <c r="Z115" s="361"/>
    </row>
    <row r="116" spans="1:26" x14ac:dyDescent="0.25">
      <c r="A116" s="318" t="s">
        <v>378</v>
      </c>
      <c r="B116" s="251">
        <v>0</v>
      </c>
      <c r="C116" s="251">
        <v>0</v>
      </c>
      <c r="D116" s="251">
        <v>0</v>
      </c>
      <c r="E116" s="361"/>
      <c r="F116" s="361"/>
      <c r="G116" s="251">
        <v>0</v>
      </c>
      <c r="H116" s="251">
        <v>0</v>
      </c>
      <c r="I116" s="251">
        <v>0</v>
      </c>
      <c r="J116" s="251">
        <v>0</v>
      </c>
      <c r="K116" s="251">
        <v>0</v>
      </c>
      <c r="L116" s="251">
        <v>0</v>
      </c>
      <c r="M116" s="251">
        <v>0</v>
      </c>
      <c r="N116" s="251">
        <v>0</v>
      </c>
      <c r="O116" s="251">
        <v>0</v>
      </c>
      <c r="P116" s="251">
        <v>0</v>
      </c>
      <c r="Q116" s="251">
        <v>0</v>
      </c>
      <c r="R116" s="251">
        <v>0</v>
      </c>
      <c r="S116" s="251">
        <v>0</v>
      </c>
      <c r="T116" s="319" t="e">
        <v>#DIV/0!</v>
      </c>
      <c r="U116" s="365">
        <v>0</v>
      </c>
      <c r="V116" s="365">
        <v>0</v>
      </c>
      <c r="W116" s="361"/>
      <c r="X116" s="361"/>
      <c r="Y116" s="361"/>
      <c r="Z116" s="361"/>
    </row>
    <row r="117" spans="1:26" x14ac:dyDescent="0.25">
      <c r="A117" s="318" t="s">
        <v>379</v>
      </c>
      <c r="B117" s="251">
        <v>0</v>
      </c>
      <c r="C117" s="251">
        <v>0</v>
      </c>
      <c r="D117" s="251">
        <v>0</v>
      </c>
      <c r="E117" s="361"/>
      <c r="F117" s="361"/>
      <c r="G117" s="251">
        <v>0</v>
      </c>
      <c r="H117" s="251">
        <v>0</v>
      </c>
      <c r="I117" s="251">
        <v>0</v>
      </c>
      <c r="J117" s="251">
        <v>0</v>
      </c>
      <c r="K117" s="251">
        <v>0</v>
      </c>
      <c r="L117" s="251">
        <v>0</v>
      </c>
      <c r="M117" s="251">
        <v>0</v>
      </c>
      <c r="N117" s="251">
        <v>0</v>
      </c>
      <c r="O117" s="251">
        <v>0</v>
      </c>
      <c r="P117" s="251">
        <v>0</v>
      </c>
      <c r="Q117" s="251">
        <v>0</v>
      </c>
      <c r="R117" s="251">
        <v>0</v>
      </c>
      <c r="S117" s="251">
        <v>0</v>
      </c>
      <c r="T117" s="319" t="e">
        <v>#DIV/0!</v>
      </c>
      <c r="U117" s="365">
        <v>0</v>
      </c>
      <c r="V117" s="365">
        <v>0</v>
      </c>
      <c r="W117" s="361"/>
      <c r="X117" s="361"/>
      <c r="Y117" s="361"/>
      <c r="Z117" s="361"/>
    </row>
    <row r="118" spans="1:26" x14ac:dyDescent="0.25">
      <c r="A118" s="318" t="s">
        <v>380</v>
      </c>
      <c r="B118" s="251">
        <v>0</v>
      </c>
      <c r="C118" s="251">
        <v>0</v>
      </c>
      <c r="D118" s="251">
        <v>0</v>
      </c>
      <c r="E118" s="361"/>
      <c r="F118" s="361"/>
      <c r="G118" s="251">
        <v>0</v>
      </c>
      <c r="H118" s="251">
        <v>0</v>
      </c>
      <c r="I118" s="251">
        <v>0</v>
      </c>
      <c r="J118" s="251">
        <v>0</v>
      </c>
      <c r="K118" s="251">
        <v>0</v>
      </c>
      <c r="L118" s="251">
        <v>0</v>
      </c>
      <c r="M118" s="251">
        <v>0</v>
      </c>
      <c r="N118" s="251">
        <v>0</v>
      </c>
      <c r="O118" s="251">
        <v>0</v>
      </c>
      <c r="P118" s="251">
        <v>0</v>
      </c>
      <c r="Q118" s="251">
        <v>0</v>
      </c>
      <c r="R118" s="251">
        <v>0</v>
      </c>
      <c r="S118" s="251">
        <v>0</v>
      </c>
      <c r="T118" s="319" t="e">
        <v>#DIV/0!</v>
      </c>
      <c r="U118" s="365">
        <v>0</v>
      </c>
      <c r="V118" s="365">
        <v>0</v>
      </c>
      <c r="W118" s="361"/>
      <c r="X118" s="361"/>
      <c r="Y118" s="361"/>
      <c r="Z118" s="361"/>
    </row>
    <row r="119" spans="1:26" x14ac:dyDescent="0.25">
      <c r="A119" s="318" t="s">
        <v>381</v>
      </c>
      <c r="B119" s="251">
        <v>0</v>
      </c>
      <c r="C119" s="251">
        <v>0</v>
      </c>
      <c r="D119" s="251">
        <v>0</v>
      </c>
      <c r="E119" s="361"/>
      <c r="F119" s="361"/>
      <c r="G119" s="251">
        <v>0</v>
      </c>
      <c r="H119" s="251">
        <v>0</v>
      </c>
      <c r="I119" s="251">
        <v>0</v>
      </c>
      <c r="J119" s="251">
        <v>0</v>
      </c>
      <c r="K119" s="251">
        <v>0</v>
      </c>
      <c r="L119" s="251">
        <v>0</v>
      </c>
      <c r="M119" s="251">
        <v>0</v>
      </c>
      <c r="N119" s="251">
        <v>0</v>
      </c>
      <c r="O119" s="251">
        <v>0</v>
      </c>
      <c r="P119" s="251">
        <v>0</v>
      </c>
      <c r="Q119" s="251">
        <v>0</v>
      </c>
      <c r="R119" s="251">
        <v>0</v>
      </c>
      <c r="S119" s="251">
        <v>0</v>
      </c>
      <c r="T119" s="319" t="e">
        <v>#DIV/0!</v>
      </c>
      <c r="U119" s="365">
        <v>0</v>
      </c>
      <c r="V119" s="365">
        <v>0</v>
      </c>
      <c r="W119" s="361"/>
      <c r="X119" s="361"/>
      <c r="Y119" s="361"/>
      <c r="Z119" s="361"/>
    </row>
    <row r="120" spans="1:26" x14ac:dyDescent="0.25">
      <c r="A120" s="318" t="s">
        <v>382</v>
      </c>
      <c r="B120" s="251">
        <v>0</v>
      </c>
      <c r="C120" s="251">
        <v>0</v>
      </c>
      <c r="D120" s="251">
        <v>0</v>
      </c>
      <c r="E120" s="361"/>
      <c r="F120" s="361"/>
      <c r="G120" s="251">
        <v>0</v>
      </c>
      <c r="H120" s="251">
        <v>0</v>
      </c>
      <c r="I120" s="251">
        <v>0</v>
      </c>
      <c r="J120" s="251">
        <v>0</v>
      </c>
      <c r="K120" s="251">
        <v>0</v>
      </c>
      <c r="L120" s="251">
        <v>0</v>
      </c>
      <c r="M120" s="251">
        <v>0</v>
      </c>
      <c r="N120" s="251">
        <v>0</v>
      </c>
      <c r="O120" s="251">
        <v>0</v>
      </c>
      <c r="P120" s="251">
        <v>0</v>
      </c>
      <c r="Q120" s="251">
        <v>0</v>
      </c>
      <c r="R120" s="251">
        <v>0</v>
      </c>
      <c r="S120" s="251">
        <v>0</v>
      </c>
      <c r="T120" s="319" t="e">
        <v>#DIV/0!</v>
      </c>
      <c r="U120" s="365">
        <v>0</v>
      </c>
      <c r="V120" s="365">
        <v>0</v>
      </c>
      <c r="W120" s="361"/>
      <c r="X120" s="361"/>
      <c r="Y120" s="361"/>
      <c r="Z120" s="361"/>
    </row>
    <row r="121" spans="1:26" x14ac:dyDescent="0.25">
      <c r="A121" s="318" t="s">
        <v>383</v>
      </c>
      <c r="B121" s="251">
        <v>0</v>
      </c>
      <c r="C121" s="251">
        <v>0</v>
      </c>
      <c r="D121" s="251">
        <v>0</v>
      </c>
      <c r="E121" s="361"/>
      <c r="F121" s="361"/>
      <c r="G121" s="251">
        <v>0</v>
      </c>
      <c r="H121" s="251">
        <v>0</v>
      </c>
      <c r="I121" s="251">
        <v>0</v>
      </c>
      <c r="J121" s="251">
        <v>0</v>
      </c>
      <c r="K121" s="251">
        <v>0</v>
      </c>
      <c r="L121" s="251">
        <v>0</v>
      </c>
      <c r="M121" s="251">
        <v>0</v>
      </c>
      <c r="N121" s="251">
        <v>0</v>
      </c>
      <c r="O121" s="251">
        <v>0</v>
      </c>
      <c r="P121" s="251">
        <v>0</v>
      </c>
      <c r="Q121" s="251">
        <v>0</v>
      </c>
      <c r="R121" s="251">
        <v>0</v>
      </c>
      <c r="S121" s="251">
        <v>0</v>
      </c>
      <c r="T121" s="319" t="e">
        <v>#DIV/0!</v>
      </c>
      <c r="U121" s="365">
        <v>0</v>
      </c>
      <c r="V121" s="365">
        <v>0</v>
      </c>
      <c r="W121" s="361"/>
      <c r="X121" s="361"/>
      <c r="Y121" s="361"/>
      <c r="Z121" s="361"/>
    </row>
    <row r="122" spans="1:26" x14ac:dyDescent="0.25">
      <c r="A122" s="318" t="s">
        <v>384</v>
      </c>
      <c r="B122" s="251">
        <v>0</v>
      </c>
      <c r="C122" s="251">
        <v>0</v>
      </c>
      <c r="D122" s="251">
        <v>0</v>
      </c>
      <c r="E122" s="361"/>
      <c r="F122" s="361"/>
      <c r="G122" s="251">
        <v>0</v>
      </c>
      <c r="H122" s="251">
        <v>0</v>
      </c>
      <c r="I122" s="251">
        <v>0</v>
      </c>
      <c r="J122" s="251">
        <v>0</v>
      </c>
      <c r="K122" s="251">
        <v>0</v>
      </c>
      <c r="L122" s="251">
        <v>0</v>
      </c>
      <c r="M122" s="251">
        <v>0</v>
      </c>
      <c r="N122" s="251">
        <v>0</v>
      </c>
      <c r="O122" s="251">
        <v>0</v>
      </c>
      <c r="P122" s="251">
        <v>0</v>
      </c>
      <c r="Q122" s="251">
        <v>0</v>
      </c>
      <c r="R122" s="251">
        <v>0</v>
      </c>
      <c r="S122" s="251">
        <v>0</v>
      </c>
      <c r="T122" s="319" t="e">
        <v>#DIV/0!</v>
      </c>
      <c r="U122" s="365">
        <v>0</v>
      </c>
      <c r="V122" s="365">
        <v>0</v>
      </c>
      <c r="W122" s="361"/>
      <c r="X122" s="361"/>
      <c r="Y122" s="361"/>
      <c r="Z122" s="361"/>
    </row>
    <row r="123" spans="1:26" x14ac:dyDescent="0.25">
      <c r="A123" s="318" t="s">
        <v>385</v>
      </c>
      <c r="B123" s="251">
        <v>0</v>
      </c>
      <c r="C123" s="251">
        <v>0</v>
      </c>
      <c r="D123" s="251">
        <v>0</v>
      </c>
      <c r="E123" s="361"/>
      <c r="F123" s="361"/>
      <c r="G123" s="251">
        <v>0</v>
      </c>
      <c r="H123" s="251">
        <v>0</v>
      </c>
      <c r="I123" s="251">
        <v>0</v>
      </c>
      <c r="J123" s="251">
        <v>0</v>
      </c>
      <c r="K123" s="251">
        <v>0</v>
      </c>
      <c r="L123" s="251">
        <v>0</v>
      </c>
      <c r="M123" s="251">
        <v>0</v>
      </c>
      <c r="N123" s="251">
        <v>0</v>
      </c>
      <c r="O123" s="251">
        <v>0</v>
      </c>
      <c r="P123" s="251">
        <v>0</v>
      </c>
      <c r="Q123" s="251">
        <v>0</v>
      </c>
      <c r="R123" s="251">
        <v>0</v>
      </c>
      <c r="S123" s="251">
        <v>0</v>
      </c>
      <c r="T123" s="319" t="e">
        <v>#DIV/0!</v>
      </c>
      <c r="U123" s="365">
        <v>0</v>
      </c>
      <c r="V123" s="365">
        <v>0</v>
      </c>
      <c r="W123" s="361"/>
      <c r="X123" s="361"/>
      <c r="Y123" s="361"/>
      <c r="Z123" s="361"/>
    </row>
    <row r="124" spans="1:26" x14ac:dyDescent="0.25">
      <c r="A124" s="318" t="s">
        <v>386</v>
      </c>
      <c r="B124" s="251">
        <v>0</v>
      </c>
      <c r="C124" s="251">
        <v>0</v>
      </c>
      <c r="D124" s="251">
        <v>0</v>
      </c>
      <c r="E124" s="361"/>
      <c r="F124" s="361"/>
      <c r="G124" s="251">
        <v>0</v>
      </c>
      <c r="H124" s="251">
        <v>0</v>
      </c>
      <c r="I124" s="251">
        <v>0</v>
      </c>
      <c r="J124" s="251">
        <v>0</v>
      </c>
      <c r="K124" s="251">
        <v>0</v>
      </c>
      <c r="L124" s="251">
        <v>0</v>
      </c>
      <c r="M124" s="251">
        <v>0</v>
      </c>
      <c r="N124" s="251">
        <v>0</v>
      </c>
      <c r="O124" s="251">
        <v>0</v>
      </c>
      <c r="P124" s="251">
        <v>0</v>
      </c>
      <c r="Q124" s="251">
        <v>0</v>
      </c>
      <c r="R124" s="251">
        <v>0</v>
      </c>
      <c r="S124" s="251">
        <v>0</v>
      </c>
      <c r="T124" s="319" t="e">
        <v>#DIV/0!</v>
      </c>
      <c r="U124" s="365">
        <v>0</v>
      </c>
      <c r="V124" s="365">
        <v>0</v>
      </c>
      <c r="W124" s="361"/>
      <c r="X124" s="361"/>
      <c r="Y124" s="361"/>
      <c r="Z124" s="361"/>
    </row>
    <row r="125" spans="1:26" x14ac:dyDescent="0.25">
      <c r="A125" s="318" t="s">
        <v>387</v>
      </c>
      <c r="B125" s="251">
        <v>0</v>
      </c>
      <c r="C125" s="251">
        <v>0</v>
      </c>
      <c r="D125" s="251">
        <v>0</v>
      </c>
      <c r="E125" s="361"/>
      <c r="F125" s="361"/>
      <c r="G125" s="251">
        <v>0</v>
      </c>
      <c r="H125" s="251">
        <v>0</v>
      </c>
      <c r="I125" s="251">
        <v>0</v>
      </c>
      <c r="J125" s="251">
        <v>0</v>
      </c>
      <c r="K125" s="251">
        <v>0</v>
      </c>
      <c r="L125" s="251">
        <v>0</v>
      </c>
      <c r="M125" s="251">
        <v>0</v>
      </c>
      <c r="N125" s="251">
        <v>0</v>
      </c>
      <c r="O125" s="251">
        <v>0</v>
      </c>
      <c r="P125" s="251">
        <v>0</v>
      </c>
      <c r="Q125" s="251">
        <v>0</v>
      </c>
      <c r="R125" s="251">
        <v>0</v>
      </c>
      <c r="S125" s="251">
        <v>0</v>
      </c>
      <c r="T125" s="319" t="e">
        <v>#DIV/0!</v>
      </c>
      <c r="U125" s="365">
        <v>0</v>
      </c>
      <c r="V125" s="365">
        <v>0</v>
      </c>
      <c r="W125" s="361"/>
      <c r="X125" s="361"/>
      <c r="Y125" s="361"/>
      <c r="Z125" s="361"/>
    </row>
    <row r="126" spans="1:26" x14ac:dyDescent="0.25">
      <c r="A126" s="318" t="s">
        <v>388</v>
      </c>
      <c r="B126" s="251">
        <v>0</v>
      </c>
      <c r="C126" s="251">
        <v>0</v>
      </c>
      <c r="D126" s="251">
        <v>0</v>
      </c>
      <c r="E126" s="361"/>
      <c r="F126" s="361"/>
      <c r="G126" s="251">
        <v>0</v>
      </c>
      <c r="H126" s="251">
        <v>0</v>
      </c>
      <c r="I126" s="251">
        <v>0</v>
      </c>
      <c r="J126" s="251">
        <v>0</v>
      </c>
      <c r="K126" s="251">
        <v>0</v>
      </c>
      <c r="L126" s="251">
        <v>0</v>
      </c>
      <c r="M126" s="251">
        <v>0</v>
      </c>
      <c r="N126" s="251">
        <v>0</v>
      </c>
      <c r="O126" s="251">
        <v>0</v>
      </c>
      <c r="P126" s="251">
        <v>0</v>
      </c>
      <c r="Q126" s="251">
        <v>0</v>
      </c>
      <c r="R126" s="251">
        <v>0</v>
      </c>
      <c r="S126" s="251">
        <v>0</v>
      </c>
      <c r="T126" s="319" t="e">
        <v>#DIV/0!</v>
      </c>
      <c r="U126" s="365">
        <v>0</v>
      </c>
      <c r="V126" s="365">
        <v>0</v>
      </c>
      <c r="W126" s="361"/>
      <c r="X126" s="361"/>
      <c r="Y126" s="361"/>
      <c r="Z126" s="361"/>
    </row>
    <row r="127" spans="1:26" x14ac:dyDescent="0.25">
      <c r="A127" s="318" t="s">
        <v>389</v>
      </c>
      <c r="B127" s="251">
        <v>0</v>
      </c>
      <c r="C127" s="251">
        <v>0</v>
      </c>
      <c r="D127" s="251">
        <v>0</v>
      </c>
      <c r="E127" s="361"/>
      <c r="F127" s="361"/>
      <c r="G127" s="251">
        <v>0</v>
      </c>
      <c r="H127" s="251">
        <v>0</v>
      </c>
      <c r="I127" s="251">
        <v>0</v>
      </c>
      <c r="J127" s="251">
        <v>0</v>
      </c>
      <c r="K127" s="251">
        <v>0</v>
      </c>
      <c r="L127" s="251">
        <v>0</v>
      </c>
      <c r="M127" s="251">
        <v>0</v>
      </c>
      <c r="N127" s="251">
        <v>0</v>
      </c>
      <c r="O127" s="251">
        <v>0</v>
      </c>
      <c r="P127" s="251">
        <v>0</v>
      </c>
      <c r="Q127" s="251">
        <v>0</v>
      </c>
      <c r="R127" s="251">
        <v>0</v>
      </c>
      <c r="S127" s="251">
        <v>0</v>
      </c>
      <c r="T127" s="319" t="e">
        <v>#DIV/0!</v>
      </c>
      <c r="U127" s="365">
        <v>0</v>
      </c>
      <c r="V127" s="365">
        <v>0</v>
      </c>
      <c r="W127" s="361"/>
      <c r="X127" s="361"/>
      <c r="Y127" s="361"/>
      <c r="Z127" s="361"/>
    </row>
    <row r="128" spans="1:26" x14ac:dyDescent="0.25">
      <c r="A128" s="318" t="s">
        <v>390</v>
      </c>
      <c r="B128" s="251">
        <v>0</v>
      </c>
      <c r="C128" s="251">
        <v>0</v>
      </c>
      <c r="D128" s="251">
        <v>0</v>
      </c>
      <c r="E128" s="361"/>
      <c r="F128" s="361"/>
      <c r="G128" s="251">
        <v>0</v>
      </c>
      <c r="H128" s="251">
        <v>0</v>
      </c>
      <c r="I128" s="251">
        <v>0</v>
      </c>
      <c r="J128" s="251">
        <v>0</v>
      </c>
      <c r="K128" s="251">
        <v>0</v>
      </c>
      <c r="L128" s="251">
        <v>0</v>
      </c>
      <c r="M128" s="251">
        <v>0</v>
      </c>
      <c r="N128" s="251">
        <v>0</v>
      </c>
      <c r="O128" s="251">
        <v>0</v>
      </c>
      <c r="P128" s="251">
        <v>0</v>
      </c>
      <c r="Q128" s="251">
        <v>0</v>
      </c>
      <c r="R128" s="251">
        <v>0</v>
      </c>
      <c r="S128" s="251">
        <v>0</v>
      </c>
      <c r="T128" s="319" t="e">
        <v>#DIV/0!</v>
      </c>
      <c r="U128" s="365">
        <v>0</v>
      </c>
      <c r="V128" s="365">
        <v>0</v>
      </c>
      <c r="W128" s="361"/>
      <c r="X128" s="361"/>
      <c r="Y128" s="361"/>
      <c r="Z128" s="361"/>
    </row>
    <row r="129" spans="1:26" x14ac:dyDescent="0.25">
      <c r="A129" s="318" t="s">
        <v>391</v>
      </c>
      <c r="B129" s="251">
        <v>0</v>
      </c>
      <c r="C129" s="251">
        <v>0</v>
      </c>
      <c r="D129" s="251">
        <v>0</v>
      </c>
      <c r="E129" s="361"/>
      <c r="F129" s="361"/>
      <c r="G129" s="251">
        <v>0</v>
      </c>
      <c r="H129" s="251">
        <v>0</v>
      </c>
      <c r="I129" s="251">
        <v>0</v>
      </c>
      <c r="J129" s="251">
        <v>0</v>
      </c>
      <c r="K129" s="251">
        <v>0</v>
      </c>
      <c r="L129" s="251">
        <v>0</v>
      </c>
      <c r="M129" s="251">
        <v>0</v>
      </c>
      <c r="N129" s="251">
        <v>0</v>
      </c>
      <c r="O129" s="251">
        <v>0</v>
      </c>
      <c r="P129" s="251">
        <v>0</v>
      </c>
      <c r="Q129" s="251">
        <v>0</v>
      </c>
      <c r="R129" s="251">
        <v>0</v>
      </c>
      <c r="S129" s="251">
        <v>0</v>
      </c>
      <c r="T129" s="319" t="e">
        <v>#DIV/0!</v>
      </c>
      <c r="U129" s="365">
        <v>0</v>
      </c>
      <c r="V129" s="365">
        <v>0</v>
      </c>
      <c r="W129" s="361"/>
      <c r="X129" s="361"/>
      <c r="Y129" s="361"/>
      <c r="Z129" s="361"/>
    </row>
    <row r="130" spans="1:26" x14ac:dyDescent="0.25">
      <c r="A130" s="318" t="s">
        <v>392</v>
      </c>
      <c r="B130" s="251">
        <v>0</v>
      </c>
      <c r="C130" s="251">
        <v>0</v>
      </c>
      <c r="D130" s="251">
        <v>0</v>
      </c>
      <c r="E130" s="361"/>
      <c r="F130" s="361"/>
      <c r="G130" s="251">
        <v>0</v>
      </c>
      <c r="H130" s="251">
        <v>0</v>
      </c>
      <c r="I130" s="251">
        <v>0</v>
      </c>
      <c r="J130" s="251">
        <v>0</v>
      </c>
      <c r="K130" s="251">
        <v>0</v>
      </c>
      <c r="L130" s="251">
        <v>0</v>
      </c>
      <c r="M130" s="251">
        <v>0</v>
      </c>
      <c r="N130" s="251">
        <v>0</v>
      </c>
      <c r="O130" s="251">
        <v>0</v>
      </c>
      <c r="P130" s="251">
        <v>0</v>
      </c>
      <c r="Q130" s="251">
        <v>0</v>
      </c>
      <c r="R130" s="251">
        <v>0</v>
      </c>
      <c r="S130" s="251">
        <v>0</v>
      </c>
      <c r="T130" s="319" t="e">
        <v>#DIV/0!</v>
      </c>
      <c r="U130" s="365">
        <v>0</v>
      </c>
      <c r="V130" s="365">
        <v>0</v>
      </c>
      <c r="W130" s="361"/>
      <c r="X130" s="361"/>
      <c r="Y130" s="361"/>
      <c r="Z130" s="361"/>
    </row>
    <row r="131" spans="1:26" x14ac:dyDescent="0.25">
      <c r="A131" s="318" t="s">
        <v>393</v>
      </c>
      <c r="B131" s="251">
        <v>0</v>
      </c>
      <c r="C131" s="251">
        <v>0</v>
      </c>
      <c r="D131" s="251">
        <v>0</v>
      </c>
      <c r="E131" s="361"/>
      <c r="F131" s="361"/>
      <c r="G131" s="251">
        <v>0</v>
      </c>
      <c r="H131" s="251">
        <v>0</v>
      </c>
      <c r="I131" s="251">
        <v>0</v>
      </c>
      <c r="J131" s="251">
        <v>0</v>
      </c>
      <c r="K131" s="251">
        <v>0</v>
      </c>
      <c r="L131" s="251">
        <v>0</v>
      </c>
      <c r="M131" s="251">
        <v>0</v>
      </c>
      <c r="N131" s="251">
        <v>0</v>
      </c>
      <c r="O131" s="251">
        <v>0</v>
      </c>
      <c r="P131" s="251">
        <v>0</v>
      </c>
      <c r="Q131" s="251">
        <v>0</v>
      </c>
      <c r="R131" s="251">
        <v>0</v>
      </c>
      <c r="S131" s="251">
        <v>0</v>
      </c>
      <c r="T131" s="319" t="e">
        <v>#DIV/0!</v>
      </c>
      <c r="U131" s="365">
        <v>0</v>
      </c>
      <c r="V131" s="365">
        <v>0</v>
      </c>
      <c r="W131" s="361"/>
      <c r="X131" s="361"/>
      <c r="Y131" s="361"/>
      <c r="Z131" s="361"/>
    </row>
    <row r="132" spans="1:26" x14ac:dyDescent="0.25">
      <c r="A132" s="369" t="s">
        <v>394</v>
      </c>
      <c r="B132" s="363">
        <v>0</v>
      </c>
      <c r="C132" s="363">
        <v>0</v>
      </c>
      <c r="D132" s="363">
        <v>0</v>
      </c>
      <c r="E132" s="359"/>
      <c r="F132" s="359"/>
      <c r="G132" s="363">
        <v>0</v>
      </c>
      <c r="H132" s="363">
        <v>0</v>
      </c>
      <c r="I132" s="363">
        <v>0</v>
      </c>
      <c r="J132" s="363">
        <v>0</v>
      </c>
      <c r="K132" s="363">
        <v>0</v>
      </c>
      <c r="L132" s="363">
        <v>0</v>
      </c>
      <c r="M132" s="363">
        <v>0</v>
      </c>
      <c r="N132" s="363">
        <v>0</v>
      </c>
      <c r="O132" s="363">
        <v>0</v>
      </c>
      <c r="P132" s="363">
        <v>0</v>
      </c>
      <c r="Q132" s="363">
        <v>0</v>
      </c>
      <c r="R132" s="363">
        <v>0</v>
      </c>
      <c r="S132" s="363">
        <v>0</v>
      </c>
      <c r="T132" s="317" t="e">
        <v>#DIV/0!</v>
      </c>
      <c r="U132" s="364">
        <v>0</v>
      </c>
      <c r="V132" s="364">
        <v>0</v>
      </c>
      <c r="W132" s="361"/>
      <c r="X132" s="361"/>
      <c r="Y132" s="361"/>
      <c r="Z132" s="361"/>
    </row>
    <row r="133" spans="1:26" x14ac:dyDescent="0.25">
      <c r="A133" s="318" t="s">
        <v>395</v>
      </c>
      <c r="B133" s="251">
        <v>0</v>
      </c>
      <c r="C133" s="251">
        <v>0</v>
      </c>
      <c r="D133" s="251">
        <v>0</v>
      </c>
      <c r="E133" s="361"/>
      <c r="F133" s="361"/>
      <c r="G133" s="251">
        <v>0</v>
      </c>
      <c r="H133" s="251">
        <v>0</v>
      </c>
      <c r="I133" s="251">
        <v>0</v>
      </c>
      <c r="J133" s="251">
        <v>0</v>
      </c>
      <c r="K133" s="251">
        <v>0</v>
      </c>
      <c r="L133" s="251">
        <v>0</v>
      </c>
      <c r="M133" s="251">
        <v>0</v>
      </c>
      <c r="N133" s="251">
        <v>0</v>
      </c>
      <c r="O133" s="251">
        <v>0</v>
      </c>
      <c r="P133" s="251">
        <v>0</v>
      </c>
      <c r="Q133" s="251">
        <v>0</v>
      </c>
      <c r="R133" s="251">
        <v>0</v>
      </c>
      <c r="S133" s="251">
        <v>0</v>
      </c>
      <c r="T133" s="319" t="e">
        <v>#DIV/0!</v>
      </c>
      <c r="U133" s="365">
        <v>0</v>
      </c>
      <c r="V133" s="365">
        <v>0</v>
      </c>
      <c r="W133" s="361"/>
      <c r="X133" s="361"/>
      <c r="Y133" s="361"/>
      <c r="Z133" s="361"/>
    </row>
    <row r="134" spans="1:26" x14ac:dyDescent="0.25">
      <c r="A134" s="318" t="s">
        <v>396</v>
      </c>
      <c r="B134" s="251">
        <v>0</v>
      </c>
      <c r="C134" s="251">
        <v>0</v>
      </c>
      <c r="D134" s="251">
        <v>0</v>
      </c>
      <c r="E134" s="361"/>
      <c r="F134" s="361"/>
      <c r="G134" s="251">
        <v>0</v>
      </c>
      <c r="H134" s="251">
        <v>0</v>
      </c>
      <c r="I134" s="251">
        <v>0</v>
      </c>
      <c r="J134" s="251">
        <v>0</v>
      </c>
      <c r="K134" s="251">
        <v>0</v>
      </c>
      <c r="L134" s="251">
        <v>0</v>
      </c>
      <c r="M134" s="251">
        <v>0</v>
      </c>
      <c r="N134" s="251">
        <v>0</v>
      </c>
      <c r="O134" s="251">
        <v>0</v>
      </c>
      <c r="P134" s="251">
        <v>0</v>
      </c>
      <c r="Q134" s="251">
        <v>0</v>
      </c>
      <c r="R134" s="251">
        <v>0</v>
      </c>
      <c r="S134" s="251">
        <v>0</v>
      </c>
      <c r="T134" s="319" t="e">
        <v>#DIV/0!</v>
      </c>
      <c r="U134" s="365">
        <v>0</v>
      </c>
      <c r="V134" s="365">
        <v>0</v>
      </c>
      <c r="W134" s="361"/>
      <c r="X134" s="361"/>
      <c r="Y134" s="361"/>
      <c r="Z134" s="361"/>
    </row>
    <row r="135" spans="1:26" x14ac:dyDescent="0.25">
      <c r="A135" s="318" t="s">
        <v>397</v>
      </c>
      <c r="B135" s="251">
        <v>0</v>
      </c>
      <c r="C135" s="251">
        <v>0</v>
      </c>
      <c r="D135" s="251">
        <v>0</v>
      </c>
      <c r="E135" s="361"/>
      <c r="F135" s="361"/>
      <c r="G135" s="251">
        <v>0</v>
      </c>
      <c r="H135" s="251">
        <v>0</v>
      </c>
      <c r="I135" s="251">
        <v>0</v>
      </c>
      <c r="J135" s="251">
        <v>0</v>
      </c>
      <c r="K135" s="251">
        <v>0</v>
      </c>
      <c r="L135" s="251">
        <v>0</v>
      </c>
      <c r="M135" s="251">
        <v>0</v>
      </c>
      <c r="N135" s="251">
        <v>0</v>
      </c>
      <c r="O135" s="251">
        <v>0</v>
      </c>
      <c r="P135" s="251">
        <v>0</v>
      </c>
      <c r="Q135" s="251">
        <v>0</v>
      </c>
      <c r="R135" s="251">
        <v>0</v>
      </c>
      <c r="S135" s="251">
        <v>0</v>
      </c>
      <c r="T135" s="319" t="e">
        <v>#DIV/0!</v>
      </c>
      <c r="U135" s="365">
        <v>0</v>
      </c>
      <c r="V135" s="365">
        <v>0</v>
      </c>
      <c r="W135" s="361"/>
      <c r="X135" s="361"/>
      <c r="Y135" s="361"/>
      <c r="Z135" s="361"/>
    </row>
    <row r="136" spans="1:26" x14ac:dyDescent="0.25">
      <c r="A136" s="318" t="s">
        <v>398</v>
      </c>
      <c r="B136" s="251">
        <v>0</v>
      </c>
      <c r="C136" s="251">
        <v>0</v>
      </c>
      <c r="D136" s="251">
        <v>0</v>
      </c>
      <c r="E136" s="361"/>
      <c r="F136" s="361"/>
      <c r="G136" s="251">
        <v>0</v>
      </c>
      <c r="H136" s="251">
        <v>0</v>
      </c>
      <c r="I136" s="251">
        <v>0</v>
      </c>
      <c r="J136" s="251">
        <v>0</v>
      </c>
      <c r="K136" s="251">
        <v>0</v>
      </c>
      <c r="L136" s="251">
        <v>0</v>
      </c>
      <c r="M136" s="251">
        <v>0</v>
      </c>
      <c r="N136" s="251">
        <v>0</v>
      </c>
      <c r="O136" s="251">
        <v>0</v>
      </c>
      <c r="P136" s="251">
        <v>0</v>
      </c>
      <c r="Q136" s="251">
        <v>0</v>
      </c>
      <c r="R136" s="251">
        <v>0</v>
      </c>
      <c r="S136" s="251">
        <v>0</v>
      </c>
      <c r="T136" s="319" t="e">
        <v>#DIV/0!</v>
      </c>
      <c r="U136" s="365">
        <v>0</v>
      </c>
      <c r="V136" s="365">
        <v>0</v>
      </c>
      <c r="W136" s="361"/>
      <c r="X136" s="361"/>
      <c r="Y136" s="361"/>
      <c r="Z136" s="361"/>
    </row>
    <row r="137" spans="1:26" x14ac:dyDescent="0.25">
      <c r="A137" s="318" t="s">
        <v>399</v>
      </c>
      <c r="B137" s="251">
        <v>0</v>
      </c>
      <c r="C137" s="251">
        <v>0</v>
      </c>
      <c r="D137" s="251">
        <v>0</v>
      </c>
      <c r="E137" s="361"/>
      <c r="F137" s="361"/>
      <c r="G137" s="251">
        <v>0</v>
      </c>
      <c r="H137" s="251">
        <v>0</v>
      </c>
      <c r="I137" s="251">
        <v>0</v>
      </c>
      <c r="J137" s="251">
        <v>0</v>
      </c>
      <c r="K137" s="251">
        <v>0</v>
      </c>
      <c r="L137" s="251">
        <v>0</v>
      </c>
      <c r="M137" s="251">
        <v>0</v>
      </c>
      <c r="N137" s="251">
        <v>0</v>
      </c>
      <c r="O137" s="251">
        <v>0</v>
      </c>
      <c r="P137" s="251">
        <v>0</v>
      </c>
      <c r="Q137" s="251">
        <v>0</v>
      </c>
      <c r="R137" s="251">
        <v>0</v>
      </c>
      <c r="S137" s="251">
        <v>0</v>
      </c>
      <c r="T137" s="319" t="e">
        <v>#DIV/0!</v>
      </c>
      <c r="U137" s="365">
        <v>0</v>
      </c>
      <c r="V137" s="365">
        <v>0</v>
      </c>
      <c r="W137" s="361"/>
      <c r="X137" s="361"/>
      <c r="Y137" s="361"/>
      <c r="Z137" s="361"/>
    </row>
    <row r="138" spans="1:26" x14ac:dyDescent="0.25">
      <c r="A138" s="318" t="s">
        <v>400</v>
      </c>
      <c r="B138" s="251">
        <v>0</v>
      </c>
      <c r="C138" s="251">
        <v>0</v>
      </c>
      <c r="D138" s="251">
        <v>0</v>
      </c>
      <c r="E138" s="361"/>
      <c r="F138" s="361"/>
      <c r="G138" s="251">
        <v>0</v>
      </c>
      <c r="H138" s="251">
        <v>0</v>
      </c>
      <c r="I138" s="251">
        <v>0</v>
      </c>
      <c r="J138" s="251">
        <v>0</v>
      </c>
      <c r="K138" s="251">
        <v>0</v>
      </c>
      <c r="L138" s="251">
        <v>0</v>
      </c>
      <c r="M138" s="251">
        <v>0</v>
      </c>
      <c r="N138" s="251">
        <v>0</v>
      </c>
      <c r="O138" s="251">
        <v>0</v>
      </c>
      <c r="P138" s="251">
        <v>0</v>
      </c>
      <c r="Q138" s="251">
        <v>0</v>
      </c>
      <c r="R138" s="251">
        <v>0</v>
      </c>
      <c r="S138" s="251">
        <v>0</v>
      </c>
      <c r="T138" s="319" t="e">
        <v>#DIV/0!</v>
      </c>
      <c r="U138" s="365">
        <v>0</v>
      </c>
      <c r="V138" s="365">
        <v>0</v>
      </c>
      <c r="W138" s="361"/>
      <c r="X138" s="361"/>
      <c r="Y138" s="361"/>
      <c r="Z138" s="361"/>
    </row>
    <row r="139" spans="1:26" x14ac:dyDescent="0.25">
      <c r="A139" s="318" t="s">
        <v>401</v>
      </c>
      <c r="B139" s="251">
        <v>0</v>
      </c>
      <c r="C139" s="251">
        <v>0</v>
      </c>
      <c r="D139" s="251">
        <v>0</v>
      </c>
      <c r="E139" s="361"/>
      <c r="F139" s="361"/>
      <c r="G139" s="251">
        <v>0</v>
      </c>
      <c r="H139" s="251">
        <v>0</v>
      </c>
      <c r="I139" s="251">
        <v>0</v>
      </c>
      <c r="J139" s="251">
        <v>0</v>
      </c>
      <c r="K139" s="251">
        <v>0</v>
      </c>
      <c r="L139" s="251">
        <v>0</v>
      </c>
      <c r="M139" s="251">
        <v>0</v>
      </c>
      <c r="N139" s="251">
        <v>0</v>
      </c>
      <c r="O139" s="251">
        <v>0</v>
      </c>
      <c r="P139" s="251">
        <v>0</v>
      </c>
      <c r="Q139" s="251">
        <v>0</v>
      </c>
      <c r="R139" s="251">
        <v>0</v>
      </c>
      <c r="S139" s="251">
        <v>0</v>
      </c>
      <c r="T139" s="319" t="e">
        <v>#DIV/0!</v>
      </c>
      <c r="U139" s="365">
        <v>0</v>
      </c>
      <c r="V139" s="365">
        <v>0</v>
      </c>
      <c r="W139" s="361"/>
      <c r="X139" s="361"/>
      <c r="Y139" s="361"/>
      <c r="Z139" s="361"/>
    </row>
    <row r="140" spans="1:26" x14ac:dyDescent="0.25">
      <c r="A140" s="318" t="s">
        <v>402</v>
      </c>
      <c r="B140" s="251">
        <v>0</v>
      </c>
      <c r="C140" s="251">
        <v>0</v>
      </c>
      <c r="D140" s="251">
        <v>0</v>
      </c>
      <c r="E140" s="361"/>
      <c r="F140" s="361"/>
      <c r="G140" s="251">
        <v>0</v>
      </c>
      <c r="H140" s="251">
        <v>0</v>
      </c>
      <c r="I140" s="251">
        <v>0</v>
      </c>
      <c r="J140" s="251">
        <v>0</v>
      </c>
      <c r="K140" s="251">
        <v>0</v>
      </c>
      <c r="L140" s="251">
        <v>0</v>
      </c>
      <c r="M140" s="251">
        <v>0</v>
      </c>
      <c r="N140" s="251">
        <v>0</v>
      </c>
      <c r="O140" s="251">
        <v>0</v>
      </c>
      <c r="P140" s="251">
        <v>0</v>
      </c>
      <c r="Q140" s="251">
        <v>0</v>
      </c>
      <c r="R140" s="251">
        <v>0</v>
      </c>
      <c r="S140" s="251">
        <v>0</v>
      </c>
      <c r="T140" s="319" t="e">
        <v>#DIV/0!</v>
      </c>
      <c r="U140" s="365">
        <v>0</v>
      </c>
      <c r="V140" s="365">
        <v>0</v>
      </c>
      <c r="W140" s="361"/>
      <c r="X140" s="361"/>
      <c r="Y140" s="361"/>
      <c r="Z140" s="361"/>
    </row>
    <row r="141" spans="1:26" x14ac:dyDescent="0.25">
      <c r="A141" s="318" t="s">
        <v>403</v>
      </c>
      <c r="B141" s="251">
        <v>0</v>
      </c>
      <c r="C141" s="251">
        <v>0</v>
      </c>
      <c r="D141" s="251">
        <v>0</v>
      </c>
      <c r="E141" s="361"/>
      <c r="F141" s="361"/>
      <c r="G141" s="251">
        <v>0</v>
      </c>
      <c r="H141" s="251">
        <v>0</v>
      </c>
      <c r="I141" s="251">
        <v>0</v>
      </c>
      <c r="J141" s="251">
        <v>0</v>
      </c>
      <c r="K141" s="251">
        <v>0</v>
      </c>
      <c r="L141" s="251">
        <v>0</v>
      </c>
      <c r="M141" s="251">
        <v>0</v>
      </c>
      <c r="N141" s="251">
        <v>0</v>
      </c>
      <c r="O141" s="251">
        <v>0</v>
      </c>
      <c r="P141" s="251">
        <v>0</v>
      </c>
      <c r="Q141" s="251">
        <v>0</v>
      </c>
      <c r="R141" s="251">
        <v>0</v>
      </c>
      <c r="S141" s="251">
        <v>0</v>
      </c>
      <c r="T141" s="319" t="e">
        <v>#DIV/0!</v>
      </c>
      <c r="U141" s="365">
        <v>0</v>
      </c>
      <c r="V141" s="365">
        <v>0</v>
      </c>
      <c r="W141" s="361"/>
      <c r="X141" s="361"/>
      <c r="Y141" s="361"/>
      <c r="Z141" s="361"/>
    </row>
    <row r="142" spans="1:26" x14ac:dyDescent="0.25">
      <c r="A142" s="318" t="s">
        <v>404</v>
      </c>
      <c r="B142" s="251">
        <v>0</v>
      </c>
      <c r="C142" s="251">
        <v>0</v>
      </c>
      <c r="D142" s="251">
        <v>0</v>
      </c>
      <c r="E142" s="361"/>
      <c r="F142" s="361"/>
      <c r="G142" s="251">
        <v>0</v>
      </c>
      <c r="H142" s="251">
        <v>0</v>
      </c>
      <c r="I142" s="251">
        <v>0</v>
      </c>
      <c r="J142" s="251">
        <v>0</v>
      </c>
      <c r="K142" s="251">
        <v>0</v>
      </c>
      <c r="L142" s="251">
        <v>0</v>
      </c>
      <c r="M142" s="251">
        <v>0</v>
      </c>
      <c r="N142" s="251">
        <v>0</v>
      </c>
      <c r="O142" s="251">
        <v>0</v>
      </c>
      <c r="P142" s="251">
        <v>0</v>
      </c>
      <c r="Q142" s="251">
        <v>0</v>
      </c>
      <c r="R142" s="251">
        <v>0</v>
      </c>
      <c r="S142" s="251">
        <v>0</v>
      </c>
      <c r="T142" s="319" t="e">
        <v>#DIV/0!</v>
      </c>
      <c r="U142" s="365">
        <v>0</v>
      </c>
      <c r="V142" s="365">
        <v>0</v>
      </c>
      <c r="W142" s="361"/>
      <c r="X142" s="361"/>
      <c r="Y142" s="361"/>
      <c r="Z142" s="361"/>
    </row>
    <row r="143" spans="1:26" x14ac:dyDescent="0.25">
      <c r="A143" s="369" t="s">
        <v>405</v>
      </c>
      <c r="B143" s="366">
        <v>0</v>
      </c>
      <c r="C143" s="366">
        <v>0</v>
      </c>
      <c r="D143" s="366">
        <v>0</v>
      </c>
      <c r="E143" s="367"/>
      <c r="F143" s="367"/>
      <c r="G143" s="366">
        <v>0</v>
      </c>
      <c r="H143" s="366">
        <v>0</v>
      </c>
      <c r="I143" s="366">
        <v>0</v>
      </c>
      <c r="J143" s="366">
        <v>0</v>
      </c>
      <c r="K143" s="366">
        <v>0</v>
      </c>
      <c r="L143" s="366">
        <v>0</v>
      </c>
      <c r="M143" s="366">
        <v>0</v>
      </c>
      <c r="N143" s="366">
        <v>0</v>
      </c>
      <c r="O143" s="366">
        <v>0</v>
      </c>
      <c r="P143" s="366">
        <v>0</v>
      </c>
      <c r="Q143" s="366">
        <v>0</v>
      </c>
      <c r="R143" s="366">
        <v>0</v>
      </c>
      <c r="S143" s="366">
        <v>0</v>
      </c>
      <c r="T143" s="317" t="e">
        <v>#DIV/0!</v>
      </c>
      <c r="U143" s="364">
        <v>0</v>
      </c>
      <c r="V143" s="364">
        <v>0</v>
      </c>
      <c r="W143" s="367"/>
      <c r="X143" s="367"/>
      <c r="Y143" s="361"/>
      <c r="Z143" s="361"/>
    </row>
    <row r="144" spans="1:26" x14ac:dyDescent="0.25">
      <c r="A144" s="338" t="s">
        <v>406</v>
      </c>
      <c r="B144" s="358">
        <v>200000000</v>
      </c>
      <c r="C144" s="358">
        <v>200000000</v>
      </c>
      <c r="D144" s="358">
        <v>190896917.81</v>
      </c>
      <c r="E144" s="359"/>
      <c r="F144" s="359"/>
      <c r="G144" s="358">
        <v>190896917.81</v>
      </c>
      <c r="H144" s="358">
        <v>0</v>
      </c>
      <c r="I144" s="358">
        <v>0</v>
      </c>
      <c r="J144" s="358">
        <v>0</v>
      </c>
      <c r="K144" s="358">
        <v>0</v>
      </c>
      <c r="L144" s="358">
        <v>0</v>
      </c>
      <c r="M144" s="358">
        <v>0</v>
      </c>
      <c r="N144" s="358">
        <v>0</v>
      </c>
      <c r="O144" s="358">
        <v>0</v>
      </c>
      <c r="P144" s="358">
        <v>0</v>
      </c>
      <c r="Q144" s="358">
        <v>0</v>
      </c>
      <c r="R144" s="358">
        <v>0</v>
      </c>
      <c r="S144" s="358">
        <v>190896917.81</v>
      </c>
      <c r="T144" s="339">
        <v>0.95448458905</v>
      </c>
      <c r="U144" s="360">
        <v>9103082.1899999976</v>
      </c>
      <c r="V144" s="360">
        <v>0</v>
      </c>
      <c r="W144" s="361"/>
      <c r="X144" s="361"/>
      <c r="Y144" s="361"/>
      <c r="Z144" s="361"/>
    </row>
    <row r="145" spans="1:26" x14ac:dyDescent="0.25">
      <c r="A145" s="369" t="s">
        <v>407</v>
      </c>
      <c r="B145" s="363">
        <v>200000000</v>
      </c>
      <c r="C145" s="363">
        <v>200000000</v>
      </c>
      <c r="D145" s="363">
        <v>190896917.81</v>
      </c>
      <c r="E145" s="359"/>
      <c r="F145" s="359"/>
      <c r="G145" s="363">
        <v>190896917.81</v>
      </c>
      <c r="H145" s="363">
        <v>0</v>
      </c>
      <c r="I145" s="363">
        <v>0</v>
      </c>
      <c r="J145" s="363">
        <v>0</v>
      </c>
      <c r="K145" s="363">
        <v>0</v>
      </c>
      <c r="L145" s="363">
        <v>0</v>
      </c>
      <c r="M145" s="363">
        <v>0</v>
      </c>
      <c r="N145" s="363">
        <v>0</v>
      </c>
      <c r="O145" s="363">
        <v>0</v>
      </c>
      <c r="P145" s="363">
        <v>0</v>
      </c>
      <c r="Q145" s="363">
        <v>0</v>
      </c>
      <c r="R145" s="363">
        <v>0</v>
      </c>
      <c r="S145" s="363">
        <v>190896917.81</v>
      </c>
      <c r="T145" s="317">
        <v>0.95448458905</v>
      </c>
      <c r="U145" s="364">
        <v>9103082.1899999976</v>
      </c>
      <c r="V145" s="364">
        <v>0</v>
      </c>
      <c r="W145" s="361"/>
      <c r="X145" s="361"/>
      <c r="Y145" s="361"/>
      <c r="Z145" s="361"/>
    </row>
    <row r="146" spans="1:26" x14ac:dyDescent="0.25">
      <c r="A146" s="318" t="s">
        <v>408</v>
      </c>
      <c r="B146" s="251">
        <v>200000000</v>
      </c>
      <c r="C146" s="251">
        <v>200000000</v>
      </c>
      <c r="D146" s="251">
        <v>190896917.81</v>
      </c>
      <c r="E146" s="361"/>
      <c r="F146" s="361"/>
      <c r="G146" s="251">
        <v>190896917.81</v>
      </c>
      <c r="H146" s="251">
        <v>0</v>
      </c>
      <c r="I146" s="251">
        <v>0</v>
      </c>
      <c r="J146" s="251">
        <v>0</v>
      </c>
      <c r="K146" s="251">
        <v>0</v>
      </c>
      <c r="L146" s="251">
        <v>0</v>
      </c>
      <c r="M146" s="251">
        <v>0</v>
      </c>
      <c r="N146" s="251">
        <v>0</v>
      </c>
      <c r="O146" s="251">
        <v>0</v>
      </c>
      <c r="P146" s="251">
        <v>0</v>
      </c>
      <c r="Q146" s="251">
        <v>0</v>
      </c>
      <c r="R146" s="251">
        <v>0</v>
      </c>
      <c r="S146" s="251">
        <v>190896917.81</v>
      </c>
      <c r="T146" s="319">
        <v>0.95448458905</v>
      </c>
      <c r="U146" s="365">
        <v>9103082.1899999976</v>
      </c>
      <c r="V146" s="365">
        <v>0</v>
      </c>
      <c r="W146" s="361"/>
      <c r="X146" s="361"/>
      <c r="Y146" s="361"/>
      <c r="Z146" s="361"/>
    </row>
    <row r="147" spans="1:26" x14ac:dyDescent="0.25">
      <c r="A147" s="318" t="s">
        <v>409</v>
      </c>
      <c r="B147" s="251">
        <v>0</v>
      </c>
      <c r="C147" s="251">
        <v>0</v>
      </c>
      <c r="D147" s="251">
        <v>0</v>
      </c>
      <c r="E147" s="361"/>
      <c r="F147" s="361"/>
      <c r="G147" s="251">
        <v>0</v>
      </c>
      <c r="H147" s="251">
        <v>0</v>
      </c>
      <c r="I147" s="251">
        <v>0</v>
      </c>
      <c r="J147" s="251">
        <v>0</v>
      </c>
      <c r="K147" s="251">
        <v>0</v>
      </c>
      <c r="L147" s="251">
        <v>0</v>
      </c>
      <c r="M147" s="251">
        <v>0</v>
      </c>
      <c r="N147" s="251">
        <v>0</v>
      </c>
      <c r="O147" s="251">
        <v>0</v>
      </c>
      <c r="P147" s="251">
        <v>0</v>
      </c>
      <c r="Q147" s="251">
        <v>0</v>
      </c>
      <c r="R147" s="251">
        <v>0</v>
      </c>
      <c r="S147" s="251">
        <v>0</v>
      </c>
      <c r="T147" s="319" t="e">
        <v>#DIV/0!</v>
      </c>
      <c r="U147" s="365">
        <v>0</v>
      </c>
      <c r="V147" s="365">
        <v>0</v>
      </c>
      <c r="W147" s="361"/>
      <c r="X147" s="361"/>
      <c r="Y147" s="361"/>
      <c r="Z147" s="361"/>
    </row>
    <row r="148" spans="1:26" x14ac:dyDescent="0.25">
      <c r="A148" s="318" t="s">
        <v>410</v>
      </c>
      <c r="B148" s="251">
        <v>0</v>
      </c>
      <c r="C148" s="251">
        <v>0</v>
      </c>
      <c r="D148" s="251">
        <v>0</v>
      </c>
      <c r="E148" s="361"/>
      <c r="F148" s="361"/>
      <c r="G148" s="251">
        <v>0</v>
      </c>
      <c r="H148" s="251">
        <v>0</v>
      </c>
      <c r="I148" s="251">
        <v>0</v>
      </c>
      <c r="J148" s="251">
        <v>0</v>
      </c>
      <c r="K148" s="251">
        <v>0</v>
      </c>
      <c r="L148" s="251">
        <v>0</v>
      </c>
      <c r="M148" s="251">
        <v>0</v>
      </c>
      <c r="N148" s="251">
        <v>0</v>
      </c>
      <c r="O148" s="251">
        <v>0</v>
      </c>
      <c r="P148" s="251">
        <v>0</v>
      </c>
      <c r="Q148" s="251">
        <v>0</v>
      </c>
      <c r="R148" s="251">
        <v>0</v>
      </c>
      <c r="S148" s="251">
        <v>0</v>
      </c>
      <c r="T148" s="319" t="e">
        <v>#DIV/0!</v>
      </c>
      <c r="U148" s="365">
        <v>0</v>
      </c>
      <c r="V148" s="365">
        <v>0</v>
      </c>
      <c r="W148" s="361"/>
      <c r="X148" s="361"/>
      <c r="Y148" s="361"/>
      <c r="Z148" s="361"/>
    </row>
    <row r="149" spans="1:26" x14ac:dyDescent="0.25">
      <c r="A149" s="318" t="s">
        <v>411</v>
      </c>
      <c r="B149" s="251">
        <v>0</v>
      </c>
      <c r="C149" s="251">
        <v>0</v>
      </c>
      <c r="D149" s="251">
        <v>0</v>
      </c>
      <c r="E149" s="361"/>
      <c r="F149" s="361"/>
      <c r="G149" s="251">
        <v>0</v>
      </c>
      <c r="H149" s="251">
        <v>0</v>
      </c>
      <c r="I149" s="251">
        <v>0</v>
      </c>
      <c r="J149" s="251">
        <v>0</v>
      </c>
      <c r="K149" s="251">
        <v>0</v>
      </c>
      <c r="L149" s="251">
        <v>0</v>
      </c>
      <c r="M149" s="251">
        <v>0</v>
      </c>
      <c r="N149" s="251">
        <v>0</v>
      </c>
      <c r="O149" s="251">
        <v>0</v>
      </c>
      <c r="P149" s="251">
        <v>0</v>
      </c>
      <c r="Q149" s="251">
        <v>0</v>
      </c>
      <c r="R149" s="251">
        <v>0</v>
      </c>
      <c r="S149" s="251">
        <v>0</v>
      </c>
      <c r="T149" s="319" t="e">
        <v>#DIV/0!</v>
      </c>
      <c r="U149" s="365">
        <v>0</v>
      </c>
      <c r="V149" s="365">
        <v>0</v>
      </c>
      <c r="W149" s="361"/>
      <c r="X149" s="361"/>
      <c r="Y149" s="361"/>
      <c r="Z149" s="361"/>
    </row>
    <row r="150" spans="1:26" x14ac:dyDescent="0.25">
      <c r="A150" s="318" t="s">
        <v>412</v>
      </c>
      <c r="B150" s="251">
        <v>0</v>
      </c>
      <c r="C150" s="251">
        <v>0</v>
      </c>
      <c r="D150" s="251">
        <v>0</v>
      </c>
      <c r="E150" s="361"/>
      <c r="F150" s="361"/>
      <c r="G150" s="251">
        <v>0</v>
      </c>
      <c r="H150" s="251">
        <v>0</v>
      </c>
      <c r="I150" s="251">
        <v>0</v>
      </c>
      <c r="J150" s="251">
        <v>0</v>
      </c>
      <c r="K150" s="251">
        <v>0</v>
      </c>
      <c r="L150" s="251">
        <v>0</v>
      </c>
      <c r="M150" s="251">
        <v>0</v>
      </c>
      <c r="N150" s="251">
        <v>0</v>
      </c>
      <c r="O150" s="251">
        <v>0</v>
      </c>
      <c r="P150" s="251">
        <v>0</v>
      </c>
      <c r="Q150" s="251">
        <v>0</v>
      </c>
      <c r="R150" s="251">
        <v>0</v>
      </c>
      <c r="S150" s="251">
        <v>0</v>
      </c>
      <c r="T150" s="319" t="e">
        <v>#DIV/0!</v>
      </c>
      <c r="U150" s="365">
        <v>0</v>
      </c>
      <c r="V150" s="365">
        <v>0</v>
      </c>
      <c r="W150" s="361"/>
      <c r="X150" s="361"/>
      <c r="Y150" s="361"/>
      <c r="Z150" s="361"/>
    </row>
    <row r="151" spans="1:26" x14ac:dyDescent="0.25">
      <c r="A151" s="318" t="s">
        <v>413</v>
      </c>
      <c r="B151" s="251">
        <v>0</v>
      </c>
      <c r="C151" s="251">
        <v>0</v>
      </c>
      <c r="D151" s="251">
        <v>0</v>
      </c>
      <c r="E151" s="361"/>
      <c r="F151" s="361"/>
      <c r="G151" s="251">
        <v>0</v>
      </c>
      <c r="H151" s="251">
        <v>0</v>
      </c>
      <c r="I151" s="251">
        <v>0</v>
      </c>
      <c r="J151" s="251">
        <v>0</v>
      </c>
      <c r="K151" s="251">
        <v>0</v>
      </c>
      <c r="L151" s="251">
        <v>0</v>
      </c>
      <c r="M151" s="251">
        <v>0</v>
      </c>
      <c r="N151" s="251">
        <v>0</v>
      </c>
      <c r="O151" s="251">
        <v>0</v>
      </c>
      <c r="P151" s="251">
        <v>0</v>
      </c>
      <c r="Q151" s="251">
        <v>0</v>
      </c>
      <c r="R151" s="251">
        <v>0</v>
      </c>
      <c r="S151" s="251">
        <v>0</v>
      </c>
      <c r="T151" s="319" t="e">
        <v>#DIV/0!</v>
      </c>
      <c r="U151" s="365">
        <v>0</v>
      </c>
      <c r="V151" s="365">
        <v>0</v>
      </c>
      <c r="W151" s="361"/>
      <c r="X151" s="361"/>
      <c r="Y151" s="361"/>
      <c r="Z151" s="361"/>
    </row>
    <row r="152" spans="1:26" x14ac:dyDescent="0.25">
      <c r="A152" s="314" t="s">
        <v>414</v>
      </c>
      <c r="B152" s="363">
        <v>0</v>
      </c>
      <c r="C152" s="363">
        <v>0</v>
      </c>
      <c r="D152" s="363">
        <v>0</v>
      </c>
      <c r="E152" s="359"/>
      <c r="F152" s="359"/>
      <c r="G152" s="363">
        <v>0</v>
      </c>
      <c r="H152" s="363">
        <v>0</v>
      </c>
      <c r="I152" s="363">
        <v>0</v>
      </c>
      <c r="J152" s="363">
        <v>0</v>
      </c>
      <c r="K152" s="363">
        <v>0</v>
      </c>
      <c r="L152" s="363">
        <v>0</v>
      </c>
      <c r="M152" s="363">
        <v>0</v>
      </c>
      <c r="N152" s="363">
        <v>0</v>
      </c>
      <c r="O152" s="363">
        <v>0</v>
      </c>
      <c r="P152" s="363">
        <v>0</v>
      </c>
      <c r="Q152" s="363">
        <v>0</v>
      </c>
      <c r="R152" s="363">
        <v>0</v>
      </c>
      <c r="S152" s="363">
        <v>0</v>
      </c>
      <c r="T152" s="317" t="e">
        <v>#DIV/0!</v>
      </c>
      <c r="U152" s="364">
        <v>0</v>
      </c>
      <c r="V152" s="364">
        <v>0</v>
      </c>
      <c r="W152" s="361"/>
      <c r="X152" s="361"/>
      <c r="Y152" s="361"/>
      <c r="Z152" s="361"/>
    </row>
    <row r="153" spans="1:26" x14ac:dyDescent="0.25">
      <c r="A153" s="322" t="s">
        <v>415</v>
      </c>
      <c r="B153" s="251">
        <v>0</v>
      </c>
      <c r="C153" s="251">
        <v>0</v>
      </c>
      <c r="D153" s="251">
        <v>0</v>
      </c>
      <c r="E153" s="361"/>
      <c r="F153" s="361"/>
      <c r="G153" s="251">
        <v>0</v>
      </c>
      <c r="H153" s="251">
        <v>0</v>
      </c>
      <c r="I153" s="251">
        <v>0</v>
      </c>
      <c r="J153" s="251">
        <v>0</v>
      </c>
      <c r="K153" s="251">
        <v>0</v>
      </c>
      <c r="L153" s="251">
        <v>0</v>
      </c>
      <c r="M153" s="251">
        <v>0</v>
      </c>
      <c r="N153" s="251">
        <v>0</v>
      </c>
      <c r="O153" s="251">
        <v>0</v>
      </c>
      <c r="P153" s="251">
        <v>0</v>
      </c>
      <c r="Q153" s="251">
        <v>0</v>
      </c>
      <c r="R153" s="251">
        <v>0</v>
      </c>
      <c r="S153" s="251">
        <v>0</v>
      </c>
      <c r="T153" s="319" t="e">
        <v>#DIV/0!</v>
      </c>
      <c r="U153" s="365">
        <v>0</v>
      </c>
      <c r="V153" s="365">
        <v>0</v>
      </c>
      <c r="W153" s="361"/>
      <c r="X153" s="361"/>
      <c r="Y153" s="361"/>
      <c r="Z153" s="361"/>
    </row>
    <row r="154" spans="1:26" x14ac:dyDescent="0.25">
      <c r="A154" s="322" t="s">
        <v>416</v>
      </c>
      <c r="B154" s="251">
        <v>0</v>
      </c>
      <c r="C154" s="251">
        <v>0</v>
      </c>
      <c r="D154" s="251">
        <v>0</v>
      </c>
      <c r="E154" s="361"/>
      <c r="F154" s="361"/>
      <c r="G154" s="251">
        <v>0</v>
      </c>
      <c r="H154" s="251">
        <v>0</v>
      </c>
      <c r="I154" s="251">
        <v>0</v>
      </c>
      <c r="J154" s="251">
        <v>0</v>
      </c>
      <c r="K154" s="251">
        <v>0</v>
      </c>
      <c r="L154" s="251">
        <v>0</v>
      </c>
      <c r="M154" s="251">
        <v>0</v>
      </c>
      <c r="N154" s="251">
        <v>0</v>
      </c>
      <c r="O154" s="251">
        <v>0</v>
      </c>
      <c r="P154" s="251">
        <v>0</v>
      </c>
      <c r="Q154" s="251">
        <v>0</v>
      </c>
      <c r="R154" s="251">
        <v>0</v>
      </c>
      <c r="S154" s="251">
        <v>0</v>
      </c>
      <c r="T154" s="319" t="e">
        <v>#DIV/0!</v>
      </c>
      <c r="U154" s="365">
        <v>0</v>
      </c>
      <c r="V154" s="365">
        <v>0</v>
      </c>
      <c r="W154" s="361"/>
      <c r="X154" s="361"/>
      <c r="Y154" s="361"/>
      <c r="Z154" s="361"/>
    </row>
    <row r="155" spans="1:26" x14ac:dyDescent="0.25">
      <c r="A155" s="322" t="s">
        <v>417</v>
      </c>
      <c r="B155" s="251">
        <v>0</v>
      </c>
      <c r="C155" s="251">
        <v>0</v>
      </c>
      <c r="D155" s="251">
        <v>0</v>
      </c>
      <c r="E155" s="361"/>
      <c r="F155" s="361"/>
      <c r="G155" s="251">
        <v>0</v>
      </c>
      <c r="H155" s="251">
        <v>0</v>
      </c>
      <c r="I155" s="251">
        <v>0</v>
      </c>
      <c r="J155" s="251">
        <v>0</v>
      </c>
      <c r="K155" s="251">
        <v>0</v>
      </c>
      <c r="L155" s="251">
        <v>0</v>
      </c>
      <c r="M155" s="251">
        <v>0</v>
      </c>
      <c r="N155" s="251">
        <v>0</v>
      </c>
      <c r="O155" s="251">
        <v>0</v>
      </c>
      <c r="P155" s="251">
        <v>0</v>
      </c>
      <c r="Q155" s="251">
        <v>0</v>
      </c>
      <c r="R155" s="251">
        <v>0</v>
      </c>
      <c r="S155" s="251">
        <v>0</v>
      </c>
      <c r="T155" s="319" t="e">
        <v>#DIV/0!</v>
      </c>
      <c r="U155" s="365">
        <v>0</v>
      </c>
      <c r="V155" s="365">
        <v>0</v>
      </c>
      <c r="W155" s="361"/>
      <c r="X155" s="361"/>
      <c r="Y155" s="361"/>
      <c r="Z155" s="361"/>
    </row>
    <row r="156" spans="1:26" x14ac:dyDescent="0.25">
      <c r="A156" s="338" t="s">
        <v>418</v>
      </c>
      <c r="B156" s="372">
        <v>0</v>
      </c>
      <c r="C156" s="372">
        <v>0</v>
      </c>
      <c r="D156" s="372">
        <v>0</v>
      </c>
      <c r="E156" s="367"/>
      <c r="F156" s="367"/>
      <c r="G156" s="372">
        <v>0</v>
      </c>
      <c r="H156" s="372">
        <v>0</v>
      </c>
      <c r="I156" s="372">
        <v>0</v>
      </c>
      <c r="J156" s="372">
        <v>0</v>
      </c>
      <c r="K156" s="372">
        <v>0</v>
      </c>
      <c r="L156" s="372">
        <v>0</v>
      </c>
      <c r="M156" s="372">
        <v>0</v>
      </c>
      <c r="N156" s="372">
        <v>0</v>
      </c>
      <c r="O156" s="372">
        <v>0</v>
      </c>
      <c r="P156" s="372">
        <v>0</v>
      </c>
      <c r="Q156" s="372">
        <v>0</v>
      </c>
      <c r="R156" s="372">
        <v>0</v>
      </c>
      <c r="S156" s="372">
        <v>0</v>
      </c>
      <c r="T156" s="339" t="e">
        <v>#DIV/0!</v>
      </c>
      <c r="U156" s="360">
        <v>0</v>
      </c>
      <c r="V156" s="360">
        <v>0</v>
      </c>
      <c r="W156" s="361"/>
      <c r="X156" s="361"/>
      <c r="Y156" s="361"/>
      <c r="Z156" s="361"/>
    </row>
    <row r="157" spans="1:26" x14ac:dyDescent="0.25">
      <c r="A157" s="373" t="s">
        <v>419</v>
      </c>
      <c r="B157" s="372">
        <v>0</v>
      </c>
      <c r="C157" s="372">
        <v>9142876.9000000004</v>
      </c>
      <c r="D157" s="372">
        <v>9142876.8899999987</v>
      </c>
      <c r="E157" s="367"/>
      <c r="F157" s="367"/>
      <c r="G157" s="372">
        <v>22912.260000000002</v>
      </c>
      <c r="H157" s="372">
        <v>9119964.629999999</v>
      </c>
      <c r="I157" s="372">
        <v>0</v>
      </c>
      <c r="J157" s="372">
        <v>0</v>
      </c>
      <c r="K157" s="372">
        <v>0</v>
      </c>
      <c r="L157" s="372">
        <v>0</v>
      </c>
      <c r="M157" s="372">
        <v>0</v>
      </c>
      <c r="N157" s="372">
        <v>0</v>
      </c>
      <c r="O157" s="372">
        <v>0</v>
      </c>
      <c r="P157" s="372">
        <v>0</v>
      </c>
      <c r="Q157" s="372">
        <v>0</v>
      </c>
      <c r="R157" s="372">
        <v>0</v>
      </c>
      <c r="S157" s="372">
        <v>9142876.8899999987</v>
      </c>
      <c r="T157" s="339">
        <v>0.99999999890625213</v>
      </c>
      <c r="U157" s="360">
        <v>1.0000001639127731E-2</v>
      </c>
      <c r="V157" s="360">
        <v>0</v>
      </c>
      <c r="W157" s="361"/>
      <c r="X157" s="361"/>
      <c r="Y157" s="361"/>
      <c r="Z157" s="361"/>
    </row>
    <row r="158" spans="1:26" x14ac:dyDescent="0.25">
      <c r="A158" s="374" t="s">
        <v>420</v>
      </c>
      <c r="B158" s="375">
        <v>2077785</v>
      </c>
      <c r="C158" s="375">
        <v>2077508.87</v>
      </c>
      <c r="D158" s="375">
        <v>2645008.9699999997</v>
      </c>
      <c r="E158" s="359"/>
      <c r="F158" s="359"/>
      <c r="G158" s="375">
        <v>401408.47</v>
      </c>
      <c r="H158" s="375">
        <v>0</v>
      </c>
      <c r="I158" s="375">
        <v>0</v>
      </c>
      <c r="J158" s="375">
        <v>1035927</v>
      </c>
      <c r="K158" s="375">
        <v>0</v>
      </c>
      <c r="L158" s="375">
        <v>0</v>
      </c>
      <c r="M158" s="375">
        <v>1041864</v>
      </c>
      <c r="N158" s="375">
        <v>165809.5</v>
      </c>
      <c r="O158" s="375">
        <v>0</v>
      </c>
      <c r="P158" s="375">
        <v>0</v>
      </c>
      <c r="Q158" s="375">
        <v>0</v>
      </c>
      <c r="R158" s="375">
        <v>0</v>
      </c>
      <c r="S158" s="375">
        <v>2645008.9699999997</v>
      </c>
      <c r="T158" s="329">
        <v>1.2731637434597329</v>
      </c>
      <c r="U158" s="376">
        <v>-567500.09999999963</v>
      </c>
      <c r="V158" s="376">
        <v>0</v>
      </c>
      <c r="W158" s="361"/>
      <c r="X158" s="361"/>
      <c r="Y158" s="361"/>
      <c r="Z158" s="361"/>
    </row>
    <row r="159" spans="1:26" x14ac:dyDescent="0.25">
      <c r="A159" s="369" t="s">
        <v>421</v>
      </c>
      <c r="B159" s="366">
        <v>0</v>
      </c>
      <c r="C159" s="366">
        <v>0</v>
      </c>
      <c r="D159" s="366">
        <v>0</v>
      </c>
      <c r="E159" s="367"/>
      <c r="F159" s="367"/>
      <c r="G159" s="366">
        <v>0</v>
      </c>
      <c r="H159" s="366">
        <v>0</v>
      </c>
      <c r="I159" s="366">
        <v>0</v>
      </c>
      <c r="J159" s="366">
        <v>0</v>
      </c>
      <c r="K159" s="366">
        <v>0</v>
      </c>
      <c r="L159" s="366">
        <v>0</v>
      </c>
      <c r="M159" s="366">
        <v>0</v>
      </c>
      <c r="N159" s="366">
        <v>0</v>
      </c>
      <c r="O159" s="366">
        <v>0</v>
      </c>
      <c r="P159" s="366">
        <v>0</v>
      </c>
      <c r="Q159" s="366">
        <v>0</v>
      </c>
      <c r="R159" s="366">
        <v>0</v>
      </c>
      <c r="S159" s="366">
        <v>0</v>
      </c>
      <c r="T159" s="317" t="e">
        <v>#DIV/0!</v>
      </c>
      <c r="U159" s="364">
        <v>0</v>
      </c>
      <c r="V159" s="364">
        <v>0</v>
      </c>
      <c r="W159" s="367"/>
      <c r="X159" s="367"/>
      <c r="Y159" s="361"/>
      <c r="Z159" s="361"/>
    </row>
    <row r="160" spans="1:26" x14ac:dyDescent="0.25">
      <c r="A160" s="369" t="s">
        <v>422</v>
      </c>
      <c r="B160" s="366">
        <v>0</v>
      </c>
      <c r="C160" s="366">
        <v>0</v>
      </c>
      <c r="D160" s="366">
        <v>0</v>
      </c>
      <c r="E160" s="367"/>
      <c r="F160" s="367"/>
      <c r="G160" s="366">
        <v>0</v>
      </c>
      <c r="H160" s="366">
        <v>0</v>
      </c>
      <c r="I160" s="366">
        <v>0</v>
      </c>
      <c r="J160" s="366">
        <v>0</v>
      </c>
      <c r="K160" s="366">
        <v>0</v>
      </c>
      <c r="L160" s="366">
        <v>0</v>
      </c>
      <c r="M160" s="366">
        <v>0</v>
      </c>
      <c r="N160" s="366">
        <v>0</v>
      </c>
      <c r="O160" s="366">
        <v>0</v>
      </c>
      <c r="P160" s="366">
        <v>0</v>
      </c>
      <c r="Q160" s="366">
        <v>0</v>
      </c>
      <c r="R160" s="366">
        <v>0</v>
      </c>
      <c r="S160" s="366">
        <v>0</v>
      </c>
      <c r="T160" s="317" t="e">
        <v>#DIV/0!</v>
      </c>
      <c r="U160" s="364">
        <v>0</v>
      </c>
      <c r="V160" s="364">
        <v>0</v>
      </c>
      <c r="W160" s="367"/>
      <c r="X160" s="367"/>
      <c r="Y160" s="361"/>
      <c r="Z160" s="361"/>
    </row>
    <row r="161" spans="1:27" x14ac:dyDescent="0.25">
      <c r="A161" s="369" t="s">
        <v>423</v>
      </c>
      <c r="B161" s="363">
        <v>0</v>
      </c>
      <c r="C161" s="363">
        <v>0</v>
      </c>
      <c r="D161" s="363">
        <v>0</v>
      </c>
      <c r="E161" s="359"/>
      <c r="F161" s="359"/>
      <c r="G161" s="363">
        <v>0</v>
      </c>
      <c r="H161" s="363">
        <v>0</v>
      </c>
      <c r="I161" s="363">
        <v>0</v>
      </c>
      <c r="J161" s="363">
        <v>0</v>
      </c>
      <c r="K161" s="363">
        <v>0</v>
      </c>
      <c r="L161" s="363">
        <v>0</v>
      </c>
      <c r="M161" s="363">
        <v>0</v>
      </c>
      <c r="N161" s="363">
        <v>0</v>
      </c>
      <c r="O161" s="363">
        <v>0</v>
      </c>
      <c r="P161" s="363">
        <v>0</v>
      </c>
      <c r="Q161" s="363">
        <v>0</v>
      </c>
      <c r="R161" s="363">
        <v>0</v>
      </c>
      <c r="S161" s="363">
        <v>0</v>
      </c>
      <c r="T161" s="317" t="e">
        <v>#DIV/0!</v>
      </c>
      <c r="U161" s="364">
        <v>0</v>
      </c>
      <c r="V161" s="364">
        <v>0</v>
      </c>
      <c r="W161" s="367"/>
      <c r="X161" s="367"/>
      <c r="Y161" s="361"/>
      <c r="Z161" s="361"/>
    </row>
    <row r="162" spans="1:27" x14ac:dyDescent="0.25">
      <c r="A162" s="318" t="s">
        <v>424</v>
      </c>
      <c r="B162" s="251">
        <v>0</v>
      </c>
      <c r="C162" s="251">
        <v>0</v>
      </c>
      <c r="D162" s="251">
        <v>0</v>
      </c>
      <c r="E162" s="361"/>
      <c r="F162" s="361"/>
      <c r="G162" s="251">
        <v>0</v>
      </c>
      <c r="H162" s="251">
        <v>0</v>
      </c>
      <c r="I162" s="251">
        <v>0</v>
      </c>
      <c r="J162" s="251">
        <v>0</v>
      </c>
      <c r="K162" s="251">
        <v>0</v>
      </c>
      <c r="L162" s="251">
        <v>0</v>
      </c>
      <c r="M162" s="251">
        <v>0</v>
      </c>
      <c r="N162" s="251">
        <v>0</v>
      </c>
      <c r="O162" s="251">
        <v>0</v>
      </c>
      <c r="P162" s="251">
        <v>0</v>
      </c>
      <c r="Q162" s="251">
        <v>0</v>
      </c>
      <c r="R162" s="251">
        <v>0</v>
      </c>
      <c r="S162" s="251">
        <v>0</v>
      </c>
      <c r="T162" s="319" t="e">
        <v>#DIV/0!</v>
      </c>
      <c r="U162" s="365">
        <v>0</v>
      </c>
      <c r="V162" s="365">
        <v>0</v>
      </c>
      <c r="W162" s="361"/>
      <c r="X162" s="361"/>
      <c r="Y162" s="361"/>
      <c r="Z162" s="361"/>
    </row>
    <row r="163" spans="1:27" x14ac:dyDescent="0.25">
      <c r="A163" s="318" t="s">
        <v>425</v>
      </c>
      <c r="B163" s="251">
        <v>0</v>
      </c>
      <c r="C163" s="251">
        <v>0</v>
      </c>
      <c r="D163" s="251">
        <v>0</v>
      </c>
      <c r="E163" s="361"/>
      <c r="F163" s="361"/>
      <c r="G163" s="251">
        <v>0</v>
      </c>
      <c r="H163" s="251">
        <v>0</v>
      </c>
      <c r="I163" s="251">
        <v>0</v>
      </c>
      <c r="J163" s="251">
        <v>0</v>
      </c>
      <c r="K163" s="251">
        <v>0</v>
      </c>
      <c r="L163" s="251">
        <v>0</v>
      </c>
      <c r="M163" s="251">
        <v>0</v>
      </c>
      <c r="N163" s="251">
        <v>0</v>
      </c>
      <c r="O163" s="251">
        <v>0</v>
      </c>
      <c r="P163" s="251">
        <v>0</v>
      </c>
      <c r="Q163" s="251">
        <v>0</v>
      </c>
      <c r="R163" s="251">
        <v>0</v>
      </c>
      <c r="S163" s="251">
        <v>0</v>
      </c>
      <c r="T163" s="319" t="e">
        <v>#DIV/0!</v>
      </c>
      <c r="U163" s="365">
        <v>0</v>
      </c>
      <c r="V163" s="365">
        <v>0</v>
      </c>
      <c r="W163" s="361"/>
      <c r="X163" s="361"/>
      <c r="Y163" s="361"/>
      <c r="Z163" s="361"/>
    </row>
    <row r="164" spans="1:27" x14ac:dyDescent="0.25">
      <c r="A164" s="318" t="s">
        <v>426</v>
      </c>
      <c r="B164" s="251">
        <v>0</v>
      </c>
      <c r="C164" s="251">
        <v>0</v>
      </c>
      <c r="D164" s="251">
        <v>0</v>
      </c>
      <c r="E164" s="361"/>
      <c r="F164" s="361"/>
      <c r="G164" s="251">
        <v>0</v>
      </c>
      <c r="H164" s="251">
        <v>0</v>
      </c>
      <c r="I164" s="251">
        <v>0</v>
      </c>
      <c r="J164" s="251">
        <v>0</v>
      </c>
      <c r="K164" s="251">
        <v>0</v>
      </c>
      <c r="L164" s="251">
        <v>0</v>
      </c>
      <c r="M164" s="251">
        <v>0</v>
      </c>
      <c r="N164" s="251">
        <v>0</v>
      </c>
      <c r="O164" s="251">
        <v>0</v>
      </c>
      <c r="P164" s="251">
        <v>0</v>
      </c>
      <c r="Q164" s="251">
        <v>0</v>
      </c>
      <c r="R164" s="251">
        <v>0</v>
      </c>
      <c r="S164" s="251">
        <v>0</v>
      </c>
      <c r="T164" s="319" t="e">
        <v>#DIV/0!</v>
      </c>
      <c r="U164" s="365">
        <v>0</v>
      </c>
      <c r="V164" s="365">
        <v>0</v>
      </c>
      <c r="W164" s="361"/>
      <c r="X164" s="361"/>
      <c r="Y164" s="361"/>
      <c r="Z164" s="361"/>
    </row>
    <row r="165" spans="1:27" x14ac:dyDescent="0.25">
      <c r="A165" s="369" t="s">
        <v>427</v>
      </c>
      <c r="B165" s="366">
        <v>2077785</v>
      </c>
      <c r="C165" s="366">
        <v>2077508.87</v>
      </c>
      <c r="D165" s="366">
        <v>2645008.9699999997</v>
      </c>
      <c r="E165" s="367"/>
      <c r="F165" s="367"/>
      <c r="G165" s="366">
        <v>401408.47</v>
      </c>
      <c r="H165" s="366">
        <v>0</v>
      </c>
      <c r="I165" s="366">
        <v>0</v>
      </c>
      <c r="J165" s="366">
        <v>1035927</v>
      </c>
      <c r="K165" s="366">
        <v>0</v>
      </c>
      <c r="L165" s="366">
        <v>0</v>
      </c>
      <c r="M165" s="366">
        <v>1041864</v>
      </c>
      <c r="N165" s="366">
        <v>165809.5</v>
      </c>
      <c r="O165" s="366">
        <v>0</v>
      </c>
      <c r="P165" s="366">
        <v>0</v>
      </c>
      <c r="Q165" s="366">
        <v>0</v>
      </c>
      <c r="R165" s="366">
        <v>0</v>
      </c>
      <c r="S165" s="366">
        <v>2645008.9699999997</v>
      </c>
      <c r="T165" s="317">
        <v>1.2731637434597329</v>
      </c>
      <c r="U165" s="364">
        <v>-567500.09999999963</v>
      </c>
      <c r="V165" s="364">
        <v>0</v>
      </c>
      <c r="W165" s="367"/>
      <c r="X165" s="367"/>
      <c r="Y165" s="367"/>
      <c r="Z165" s="361"/>
    </row>
    <row r="166" spans="1:27" x14ac:dyDescent="0.25">
      <c r="A166" s="340" t="s">
        <v>53</v>
      </c>
      <c r="B166" s="377">
        <v>397414362</v>
      </c>
      <c r="C166" s="377">
        <v>412009405.875</v>
      </c>
      <c r="D166" s="377">
        <v>324733206.56</v>
      </c>
      <c r="E166" s="359"/>
      <c r="F166" s="359"/>
      <c r="G166" s="377">
        <v>198340471.162</v>
      </c>
      <c r="H166" s="377">
        <v>10254351.373</v>
      </c>
      <c r="I166" s="377">
        <v>50358152.706000008</v>
      </c>
      <c r="J166" s="377">
        <v>1459994.9700000002</v>
      </c>
      <c r="K166" s="377">
        <v>1591480.6419999986</v>
      </c>
      <c r="L166" s="377">
        <v>47308978.039999999</v>
      </c>
      <c r="M166" s="377">
        <v>13988892.770000001</v>
      </c>
      <c r="N166" s="377">
        <v>870687.03400000045</v>
      </c>
      <c r="O166" s="377">
        <v>1069530.5900000003</v>
      </c>
      <c r="P166" s="377">
        <v>0</v>
      </c>
      <c r="Q166" s="377">
        <v>0</v>
      </c>
      <c r="R166" s="377">
        <v>0</v>
      </c>
      <c r="S166" s="377">
        <v>325242539.287</v>
      </c>
      <c r="T166" s="341">
        <v>0.78940561707874146</v>
      </c>
      <c r="U166" s="378">
        <v>86766866.588</v>
      </c>
      <c r="V166" s="378">
        <v>-509332.72699999809</v>
      </c>
      <c r="W166" s="367"/>
      <c r="X166" s="367"/>
      <c r="Y166" s="367"/>
      <c r="Z166" s="367"/>
      <c r="AA166" s="368"/>
    </row>
    <row r="167" spans="1:27" x14ac:dyDescent="0.25">
      <c r="A167" s="342" t="s">
        <v>54</v>
      </c>
      <c r="B167" s="379">
        <v>347618655</v>
      </c>
      <c r="C167" s="379">
        <v>354927495.005</v>
      </c>
      <c r="D167" s="379">
        <v>307357320.81999999</v>
      </c>
      <c r="E167" s="359"/>
      <c r="F167" s="359"/>
      <c r="G167" s="379">
        <v>198340471.162</v>
      </c>
      <c r="H167" s="379">
        <v>10254351.373</v>
      </c>
      <c r="I167" s="379">
        <v>42982266.966000006</v>
      </c>
      <c r="J167" s="379">
        <v>1459994.9700000002</v>
      </c>
      <c r="K167" s="379">
        <v>1591480.6419999986</v>
      </c>
      <c r="L167" s="379">
        <v>47308978.039999999</v>
      </c>
      <c r="M167" s="379">
        <v>3988892.7700000014</v>
      </c>
      <c r="N167" s="379">
        <v>870687.03400000045</v>
      </c>
      <c r="O167" s="379">
        <v>1069530.5900000003</v>
      </c>
      <c r="P167" s="379">
        <v>0</v>
      </c>
      <c r="Q167" s="379">
        <v>0</v>
      </c>
      <c r="R167" s="379">
        <v>0</v>
      </c>
      <c r="S167" s="379">
        <v>307866653.54699999</v>
      </c>
      <c r="T167" s="343">
        <v>0.86740716873079371</v>
      </c>
      <c r="U167" s="380">
        <v>47060841.458000004</v>
      </c>
      <c r="V167" s="380">
        <v>-509332.72699999809</v>
      </c>
      <c r="W167" s="367"/>
      <c r="X167" s="367"/>
      <c r="Y167" s="367"/>
      <c r="Z167" s="367"/>
      <c r="AA167" s="368"/>
    </row>
    <row r="168" spans="1:27" x14ac:dyDescent="0.25">
      <c r="A168" s="342" t="s">
        <v>55</v>
      </c>
      <c r="B168" s="379">
        <v>197414362</v>
      </c>
      <c r="C168" s="379">
        <v>202866528.97500002</v>
      </c>
      <c r="D168" s="379">
        <v>124693411.86000001</v>
      </c>
      <c r="E168" s="359"/>
      <c r="F168" s="359"/>
      <c r="G168" s="379">
        <v>7420641.0920000076</v>
      </c>
      <c r="H168" s="379">
        <v>1134386.7430000007</v>
      </c>
      <c r="I168" s="379">
        <v>50358152.706000008</v>
      </c>
      <c r="J168" s="379">
        <v>1459994.9700000002</v>
      </c>
      <c r="K168" s="379">
        <v>1591480.6419999986</v>
      </c>
      <c r="L168" s="379">
        <v>47308978.039999999</v>
      </c>
      <c r="M168" s="379">
        <v>13988892.770000001</v>
      </c>
      <c r="N168" s="379">
        <v>870687.03400000045</v>
      </c>
      <c r="O168" s="379">
        <v>1069530.5900000003</v>
      </c>
      <c r="P168" s="379">
        <v>0</v>
      </c>
      <c r="Q168" s="379">
        <v>0</v>
      </c>
      <c r="R168" s="379">
        <v>0</v>
      </c>
      <c r="S168" s="379">
        <v>125202744.58700001</v>
      </c>
      <c r="T168" s="343">
        <v>0.61716807212898683</v>
      </c>
      <c r="U168" s="380">
        <v>77663784.388000011</v>
      </c>
      <c r="V168" s="380">
        <v>-509332.72699999809</v>
      </c>
      <c r="W168" s="367"/>
      <c r="X168" s="367"/>
      <c r="Y168" s="367"/>
      <c r="Z168" s="367"/>
      <c r="AA168" s="368"/>
    </row>
    <row r="169" spans="1:27" x14ac:dyDescent="0.25">
      <c r="A169" s="342" t="s">
        <v>56</v>
      </c>
      <c r="B169" s="379">
        <v>147618655</v>
      </c>
      <c r="C169" s="379">
        <v>145784618.10500002</v>
      </c>
      <c r="D169" s="379">
        <v>107317526.12</v>
      </c>
      <c r="E169" s="359"/>
      <c r="F169" s="359"/>
      <c r="G169" s="379">
        <v>7420641.0920000076</v>
      </c>
      <c r="H169" s="379">
        <v>1134386.7430000007</v>
      </c>
      <c r="I169" s="379">
        <v>42982266.966000006</v>
      </c>
      <c r="J169" s="379">
        <v>1459994.9700000002</v>
      </c>
      <c r="K169" s="379">
        <v>1591480.6419999986</v>
      </c>
      <c r="L169" s="379">
        <v>47308978.039999999</v>
      </c>
      <c r="M169" s="379">
        <v>3988892.7700000014</v>
      </c>
      <c r="N169" s="379">
        <v>870687.03400000045</v>
      </c>
      <c r="O169" s="379">
        <v>1069530.5900000003</v>
      </c>
      <c r="P169" s="379">
        <v>0</v>
      </c>
      <c r="Q169" s="379">
        <v>0</v>
      </c>
      <c r="R169" s="379">
        <v>0</v>
      </c>
      <c r="S169" s="379">
        <v>107826858.847</v>
      </c>
      <c r="T169" s="343">
        <v>0.73963124675703928</v>
      </c>
      <c r="U169" s="380">
        <v>37957759.258000016</v>
      </c>
      <c r="V169" s="380">
        <v>-509332.72699999809</v>
      </c>
      <c r="W169" s="367"/>
      <c r="X169" s="367"/>
      <c r="Y169" s="367"/>
      <c r="Z169" s="367"/>
      <c r="AA169" s="368"/>
    </row>
    <row r="170" spans="1:27" s="215" customFormat="1" x14ac:dyDescent="0.25">
      <c r="A170" s="430" t="s">
        <v>34</v>
      </c>
      <c r="B170" s="430"/>
      <c r="C170" s="430"/>
      <c r="D170" s="430"/>
      <c r="E170" s="430"/>
      <c r="F170" s="430"/>
      <c r="G170" s="430"/>
      <c r="H170" s="430"/>
      <c r="I170" s="430"/>
      <c r="J170" s="430"/>
      <c r="K170" s="430"/>
      <c r="L170" s="430"/>
      <c r="M170" s="430"/>
      <c r="N170" s="430"/>
      <c r="O170" s="430"/>
      <c r="P170" s="430"/>
      <c r="Q170" s="430"/>
      <c r="R170" s="430"/>
      <c r="S170" s="430"/>
      <c r="T170" s="430"/>
      <c r="U170" s="430"/>
      <c r="V170" s="430"/>
      <c r="W170" s="430"/>
      <c r="X170" s="430"/>
      <c r="Y170" s="430"/>
      <c r="Z170" s="430"/>
    </row>
    <row r="171" spans="1:27" s="215" customFormat="1" x14ac:dyDescent="0.25">
      <c r="A171" s="428" t="s">
        <v>271</v>
      </c>
      <c r="B171" s="429" t="s">
        <v>2</v>
      </c>
      <c r="C171" s="429" t="s">
        <v>3</v>
      </c>
      <c r="D171" s="381" t="s">
        <v>57</v>
      </c>
      <c r="E171" s="381" t="s">
        <v>30</v>
      </c>
      <c r="F171" s="381" t="s">
        <v>58</v>
      </c>
      <c r="G171" s="427" t="s">
        <v>5</v>
      </c>
      <c r="H171" s="427" t="s">
        <v>6</v>
      </c>
      <c r="I171" s="427" t="s">
        <v>7</v>
      </c>
      <c r="J171" s="427" t="s">
        <v>8</v>
      </c>
      <c r="K171" s="427" t="s">
        <v>9</v>
      </c>
      <c r="L171" s="427" t="s">
        <v>10</v>
      </c>
      <c r="M171" s="427" t="s">
        <v>11</v>
      </c>
      <c r="N171" s="427" t="s">
        <v>12</v>
      </c>
      <c r="O171" s="427" t="s">
        <v>13</v>
      </c>
      <c r="P171" s="427" t="s">
        <v>14</v>
      </c>
      <c r="Q171" s="427" t="s">
        <v>15</v>
      </c>
      <c r="R171" s="427" t="s">
        <v>16</v>
      </c>
      <c r="S171" s="381" t="s">
        <v>17</v>
      </c>
      <c r="T171" s="381" t="s">
        <v>18</v>
      </c>
      <c r="U171" s="427" t="s">
        <v>59</v>
      </c>
      <c r="V171" s="427" t="s">
        <v>60</v>
      </c>
      <c r="W171" s="427" t="s">
        <v>32</v>
      </c>
      <c r="X171" s="427" t="s">
        <v>31</v>
      </c>
      <c r="Y171" s="427" t="s">
        <v>61</v>
      </c>
      <c r="Z171" s="427" t="s">
        <v>62</v>
      </c>
    </row>
    <row r="172" spans="1:27" s="215" customFormat="1" ht="24" x14ac:dyDescent="0.25">
      <c r="A172" s="428"/>
      <c r="B172" s="429"/>
      <c r="C172" s="429"/>
      <c r="D172" s="382" t="s">
        <v>1145</v>
      </c>
      <c r="E172" s="382" t="s">
        <v>1145</v>
      </c>
      <c r="F172" s="382" t="s">
        <v>1145</v>
      </c>
      <c r="G172" s="427"/>
      <c r="H172" s="427"/>
      <c r="I172" s="427"/>
      <c r="J172" s="427"/>
      <c r="K172" s="427"/>
      <c r="L172" s="427"/>
      <c r="M172" s="427"/>
      <c r="N172" s="427"/>
      <c r="O172" s="427"/>
      <c r="P172" s="427"/>
      <c r="Q172" s="427"/>
      <c r="R172" s="427"/>
      <c r="S172" s="382" t="s">
        <v>1145</v>
      </c>
      <c r="T172" s="382" t="s">
        <v>1145</v>
      </c>
      <c r="U172" s="427"/>
      <c r="V172" s="427"/>
      <c r="W172" s="427"/>
      <c r="X172" s="427"/>
      <c r="Y172" s="427"/>
      <c r="Z172" s="427"/>
    </row>
    <row r="173" spans="1:27" s="215" customFormat="1" x14ac:dyDescent="0.25">
      <c r="A173" s="428"/>
      <c r="B173" s="383" t="s">
        <v>20</v>
      </c>
      <c r="C173" s="383" t="s">
        <v>21</v>
      </c>
      <c r="D173" s="383" t="s">
        <v>22</v>
      </c>
      <c r="E173" s="383" t="s">
        <v>23</v>
      </c>
      <c r="F173" s="383" t="s">
        <v>24</v>
      </c>
      <c r="G173" s="383" t="s">
        <v>63</v>
      </c>
      <c r="H173" s="383" t="s">
        <v>63</v>
      </c>
      <c r="I173" s="383" t="s">
        <v>63</v>
      </c>
      <c r="J173" s="383" t="s">
        <v>63</v>
      </c>
      <c r="K173" s="383" t="s">
        <v>63</v>
      </c>
      <c r="L173" s="383" t="s">
        <v>63</v>
      </c>
      <c r="M173" s="383" t="s">
        <v>63</v>
      </c>
      <c r="N173" s="383" t="s">
        <v>63</v>
      </c>
      <c r="O173" s="383" t="s">
        <v>63</v>
      </c>
      <c r="P173" s="383" t="s">
        <v>63</v>
      </c>
      <c r="Q173" s="383" t="s">
        <v>63</v>
      </c>
      <c r="R173" s="383" t="s">
        <v>63</v>
      </c>
      <c r="S173" s="383" t="s">
        <v>64</v>
      </c>
      <c r="T173" s="383" t="s">
        <v>65</v>
      </c>
      <c r="U173" s="383" t="s">
        <v>66</v>
      </c>
      <c r="V173" s="383" t="s">
        <v>67</v>
      </c>
      <c r="W173" s="383" t="s">
        <v>68</v>
      </c>
      <c r="X173" s="383" t="s">
        <v>69</v>
      </c>
      <c r="Y173" s="383" t="s">
        <v>70</v>
      </c>
      <c r="Z173" s="383" t="s">
        <v>71</v>
      </c>
    </row>
    <row r="174" spans="1:27" x14ac:dyDescent="0.25">
      <c r="A174" s="308" t="s">
        <v>428</v>
      </c>
      <c r="B174" s="384">
        <v>2282256</v>
      </c>
      <c r="C174" s="384">
        <v>2282256</v>
      </c>
      <c r="D174" s="384">
        <v>2219556</v>
      </c>
      <c r="E174" s="384">
        <v>1416991.0517391306</v>
      </c>
      <c r="F174" s="384">
        <v>978430.54</v>
      </c>
      <c r="G174" s="384">
        <v>86859.37</v>
      </c>
      <c r="H174" s="384">
        <v>76037.319999999992</v>
      </c>
      <c r="I174" s="384">
        <v>93584.639999999999</v>
      </c>
      <c r="J174" s="384">
        <v>81701.439999999988</v>
      </c>
      <c r="K174" s="384">
        <v>97166.209999999992</v>
      </c>
      <c r="L174" s="384">
        <v>119669.51999999999</v>
      </c>
      <c r="M174" s="384">
        <v>144039.05999999997</v>
      </c>
      <c r="N174" s="384">
        <v>138898.06999999998</v>
      </c>
      <c r="O174" s="384">
        <v>128892.7</v>
      </c>
      <c r="P174" s="384">
        <v>0</v>
      </c>
      <c r="Q174" s="384">
        <v>0</v>
      </c>
      <c r="R174" s="384">
        <v>0</v>
      </c>
      <c r="S174" s="384">
        <v>966848.32999999984</v>
      </c>
      <c r="T174" s="311">
        <v>0.42363710731837262</v>
      </c>
      <c r="U174" s="310">
        <v>1315407.6700000002</v>
      </c>
      <c r="V174" s="310">
        <v>62700</v>
      </c>
      <c r="W174" s="310">
        <v>865264.94826086937</v>
      </c>
      <c r="X174" s="310">
        <v>802564.94826086937</v>
      </c>
      <c r="Y174" s="310">
        <v>438560.5117391306</v>
      </c>
      <c r="Z174" s="310">
        <v>11582.210000000196</v>
      </c>
    </row>
    <row r="175" spans="1:27" x14ac:dyDescent="0.25">
      <c r="A175" s="314" t="s">
        <v>429</v>
      </c>
      <c r="B175" s="363">
        <v>2031373</v>
      </c>
      <c r="C175" s="363">
        <v>2031373</v>
      </c>
      <c r="D175" s="363">
        <v>2021773</v>
      </c>
      <c r="E175" s="363">
        <v>1339076.8417391307</v>
      </c>
      <c r="F175" s="363">
        <v>900969.05</v>
      </c>
      <c r="G175" s="363">
        <v>76264.42</v>
      </c>
      <c r="H175" s="363">
        <v>73212.319999999992</v>
      </c>
      <c r="I175" s="363">
        <v>82838.28</v>
      </c>
      <c r="J175" s="363">
        <v>78001.439999999988</v>
      </c>
      <c r="K175" s="363">
        <v>85328.159999999989</v>
      </c>
      <c r="L175" s="363">
        <v>116719.51999999999</v>
      </c>
      <c r="M175" s="363">
        <v>129454.33999999997</v>
      </c>
      <c r="N175" s="363">
        <v>128586.87999999998</v>
      </c>
      <c r="O175" s="363">
        <v>125940.52</v>
      </c>
      <c r="P175" s="363">
        <v>0</v>
      </c>
      <c r="Q175" s="363">
        <v>0</v>
      </c>
      <c r="R175" s="363">
        <v>0</v>
      </c>
      <c r="S175" s="363">
        <v>896345.87999999989</v>
      </c>
      <c r="T175" s="317">
        <v>0.44125125223186479</v>
      </c>
      <c r="U175" s="316">
        <v>1135027.1200000001</v>
      </c>
      <c r="V175" s="316">
        <v>9600</v>
      </c>
      <c r="W175" s="316">
        <v>692296.15826086933</v>
      </c>
      <c r="X175" s="316">
        <v>682696.15826086933</v>
      </c>
      <c r="Y175" s="316">
        <v>438107.79173913063</v>
      </c>
      <c r="Z175" s="316">
        <v>4623.1700000001583</v>
      </c>
    </row>
    <row r="176" spans="1:27" x14ac:dyDescent="0.25">
      <c r="A176" s="318" t="s">
        <v>430</v>
      </c>
      <c r="B176" s="385">
        <v>0</v>
      </c>
      <c r="C176" s="385">
        <v>0</v>
      </c>
      <c r="D176" s="385">
        <v>0</v>
      </c>
      <c r="E176" s="385">
        <v>0</v>
      </c>
      <c r="F176" s="385">
        <v>0</v>
      </c>
      <c r="G176" s="385">
        <v>0</v>
      </c>
      <c r="H176" s="385">
        <v>0</v>
      </c>
      <c r="I176" s="385">
        <v>0</v>
      </c>
      <c r="J176" s="385">
        <v>0</v>
      </c>
      <c r="K176" s="385">
        <v>0</v>
      </c>
      <c r="L176" s="385">
        <v>0</v>
      </c>
      <c r="M176" s="385">
        <v>0</v>
      </c>
      <c r="N176" s="385">
        <v>0</v>
      </c>
      <c r="O176" s="385">
        <v>0</v>
      </c>
      <c r="P176" s="385">
        <v>0</v>
      </c>
      <c r="Q176" s="385">
        <v>0</v>
      </c>
      <c r="R176" s="385">
        <v>0</v>
      </c>
      <c r="S176" s="385">
        <v>0</v>
      </c>
      <c r="T176" s="319" t="e">
        <v>#DIV/0!</v>
      </c>
      <c r="U176" s="239">
        <v>0</v>
      </c>
      <c r="V176" s="239">
        <v>0</v>
      </c>
      <c r="W176" s="239">
        <v>0</v>
      </c>
      <c r="X176" s="239">
        <v>0</v>
      </c>
      <c r="Y176" s="239">
        <v>0</v>
      </c>
      <c r="Z176" s="239">
        <v>0</v>
      </c>
    </row>
    <row r="177" spans="1:26" x14ac:dyDescent="0.25">
      <c r="A177" s="318" t="s">
        <v>431</v>
      </c>
      <c r="B177" s="385">
        <v>153600</v>
      </c>
      <c r="C177" s="385">
        <v>153600</v>
      </c>
      <c r="D177" s="385">
        <v>144000</v>
      </c>
      <c r="E177" s="385">
        <v>78160</v>
      </c>
      <c r="F177" s="385">
        <v>54586.30000000001</v>
      </c>
      <c r="G177" s="385">
        <v>6500</v>
      </c>
      <c r="H177" s="385">
        <v>6240</v>
      </c>
      <c r="I177" s="385">
        <v>6760</v>
      </c>
      <c r="J177" s="385">
        <v>5758.5</v>
      </c>
      <c r="K177" s="385">
        <v>6760</v>
      </c>
      <c r="L177" s="385">
        <v>6240</v>
      </c>
      <c r="M177" s="385">
        <v>6760</v>
      </c>
      <c r="N177" s="385">
        <v>4717.28</v>
      </c>
      <c r="O177" s="385">
        <v>4564.7999999999993</v>
      </c>
      <c r="P177" s="385">
        <v>0</v>
      </c>
      <c r="Q177" s="385">
        <v>0</v>
      </c>
      <c r="R177" s="385">
        <v>0</v>
      </c>
      <c r="S177" s="385">
        <v>54300.58</v>
      </c>
      <c r="T177" s="319">
        <v>0.35351940104166668</v>
      </c>
      <c r="U177" s="239">
        <v>99299.42</v>
      </c>
      <c r="V177" s="239">
        <v>9600</v>
      </c>
      <c r="W177" s="239">
        <v>75440</v>
      </c>
      <c r="X177" s="239">
        <v>65840</v>
      </c>
      <c r="Y177" s="239">
        <v>23573.69999999999</v>
      </c>
      <c r="Z177" s="239">
        <v>285.72000000000844</v>
      </c>
    </row>
    <row r="178" spans="1:26" x14ac:dyDescent="0.25">
      <c r="A178" s="318" t="s">
        <v>432</v>
      </c>
      <c r="B178" s="385">
        <v>0</v>
      </c>
      <c r="C178" s="385">
        <v>0</v>
      </c>
      <c r="D178" s="385">
        <v>0</v>
      </c>
      <c r="E178" s="385">
        <v>0</v>
      </c>
      <c r="F178" s="385">
        <v>0</v>
      </c>
      <c r="G178" s="385">
        <v>0</v>
      </c>
      <c r="H178" s="385">
        <v>0</v>
      </c>
      <c r="I178" s="385">
        <v>0</v>
      </c>
      <c r="J178" s="385">
        <v>0</v>
      </c>
      <c r="K178" s="385">
        <v>0</v>
      </c>
      <c r="L178" s="385">
        <v>0</v>
      </c>
      <c r="M178" s="385">
        <v>0</v>
      </c>
      <c r="N178" s="385">
        <v>0</v>
      </c>
      <c r="O178" s="385">
        <v>0</v>
      </c>
      <c r="P178" s="385">
        <v>0</v>
      </c>
      <c r="Q178" s="385">
        <v>0</v>
      </c>
      <c r="R178" s="385">
        <v>0</v>
      </c>
      <c r="S178" s="385">
        <v>0</v>
      </c>
      <c r="T178" s="319" t="e">
        <v>#DIV/0!</v>
      </c>
      <c r="U178" s="239">
        <v>0</v>
      </c>
      <c r="V178" s="239">
        <v>0</v>
      </c>
      <c r="W178" s="239">
        <v>0</v>
      </c>
      <c r="X178" s="239">
        <v>0</v>
      </c>
      <c r="Y178" s="239">
        <v>0</v>
      </c>
      <c r="Z178" s="239">
        <v>0</v>
      </c>
    </row>
    <row r="179" spans="1:26" x14ac:dyDescent="0.25">
      <c r="A179" s="318" t="s">
        <v>433</v>
      </c>
      <c r="B179" s="385">
        <v>1370652</v>
      </c>
      <c r="C179" s="385">
        <v>1344652</v>
      </c>
      <c r="D179" s="385">
        <v>1344652</v>
      </c>
      <c r="E179" s="385">
        <v>865201.32000000018</v>
      </c>
      <c r="F179" s="385">
        <v>573410.48</v>
      </c>
      <c r="G179" s="385">
        <v>40890.329999999994</v>
      </c>
      <c r="H179" s="385">
        <v>39827.519999999997</v>
      </c>
      <c r="I179" s="385">
        <v>47508.02</v>
      </c>
      <c r="J179" s="385">
        <v>45798.139999999992</v>
      </c>
      <c r="K179" s="385">
        <v>49952.959999999985</v>
      </c>
      <c r="L179" s="385">
        <v>82931.51999999999</v>
      </c>
      <c r="M179" s="385">
        <v>85094.549999999974</v>
      </c>
      <c r="N179" s="385">
        <v>89784.269999999975</v>
      </c>
      <c r="O179" s="385">
        <v>88289.72</v>
      </c>
      <c r="P179" s="385">
        <v>0</v>
      </c>
      <c r="Q179" s="385">
        <v>0</v>
      </c>
      <c r="R179" s="385">
        <v>0</v>
      </c>
      <c r="S179" s="385">
        <v>570077.02999999991</v>
      </c>
      <c r="T179" s="319">
        <v>0.42395878636256812</v>
      </c>
      <c r="U179" s="239">
        <v>774574.97000000009</v>
      </c>
      <c r="V179" s="239">
        <v>0</v>
      </c>
      <c r="W179" s="239">
        <v>479450.67999999982</v>
      </c>
      <c r="X179" s="239">
        <v>479450.67999999982</v>
      </c>
      <c r="Y179" s="239">
        <v>291790.8400000002</v>
      </c>
      <c r="Z179" s="239">
        <v>3333.4500000000698</v>
      </c>
    </row>
    <row r="180" spans="1:26" x14ac:dyDescent="0.25">
      <c r="A180" s="318" t="s">
        <v>434</v>
      </c>
      <c r="B180" s="385">
        <v>140400</v>
      </c>
      <c r="C180" s="385">
        <v>166400</v>
      </c>
      <c r="D180" s="385">
        <v>166400</v>
      </c>
      <c r="E180" s="385">
        <v>165611.60173913045</v>
      </c>
      <c r="F180" s="385">
        <v>101118.34999999999</v>
      </c>
      <c r="G180" s="385">
        <v>7770.17</v>
      </c>
      <c r="H180" s="385">
        <v>8524.7999999999993</v>
      </c>
      <c r="I180" s="385">
        <v>9190.2599999999984</v>
      </c>
      <c r="J180" s="385">
        <v>9074.7999999999993</v>
      </c>
      <c r="K180" s="385">
        <v>9235.2000000000007</v>
      </c>
      <c r="L180" s="385">
        <v>8928</v>
      </c>
      <c r="M180" s="385">
        <v>18219.789999999997</v>
      </c>
      <c r="N180" s="385">
        <v>15085.33</v>
      </c>
      <c r="O180" s="385">
        <v>14466</v>
      </c>
      <c r="P180" s="385">
        <v>0</v>
      </c>
      <c r="Q180" s="385">
        <v>0</v>
      </c>
      <c r="R180" s="385">
        <v>0</v>
      </c>
      <c r="S180" s="385">
        <v>100494.34999999999</v>
      </c>
      <c r="T180" s="319">
        <v>0.60393239182692304</v>
      </c>
      <c r="U180" s="239">
        <v>65905.650000000009</v>
      </c>
      <c r="V180" s="239">
        <v>0</v>
      </c>
      <c r="W180" s="239">
        <v>788.39826086955145</v>
      </c>
      <c r="X180" s="239">
        <v>788.39826086955145</v>
      </c>
      <c r="Y180" s="239">
        <v>64493.251739130457</v>
      </c>
      <c r="Z180" s="239">
        <v>624</v>
      </c>
    </row>
    <row r="181" spans="1:26" x14ac:dyDescent="0.25">
      <c r="A181" s="318" t="s">
        <v>435</v>
      </c>
      <c r="B181" s="385">
        <v>228000</v>
      </c>
      <c r="C181" s="385">
        <v>228000</v>
      </c>
      <c r="D181" s="385">
        <v>228000</v>
      </c>
      <c r="E181" s="385">
        <v>228000</v>
      </c>
      <c r="F181" s="385">
        <v>169750</v>
      </c>
      <c r="G181" s="385">
        <v>19000</v>
      </c>
      <c r="H181" s="385">
        <v>18620</v>
      </c>
      <c r="I181" s="385">
        <v>19380</v>
      </c>
      <c r="J181" s="385">
        <v>17370</v>
      </c>
      <c r="K181" s="385">
        <v>19380</v>
      </c>
      <c r="L181" s="385">
        <v>18620</v>
      </c>
      <c r="M181" s="385">
        <v>19380</v>
      </c>
      <c r="N181" s="385">
        <v>19000</v>
      </c>
      <c r="O181" s="385">
        <v>18620</v>
      </c>
      <c r="P181" s="385">
        <v>0</v>
      </c>
      <c r="Q181" s="385">
        <v>0</v>
      </c>
      <c r="R181" s="385">
        <v>0</v>
      </c>
      <c r="S181" s="385">
        <v>169370</v>
      </c>
      <c r="T181" s="319">
        <v>0.74285087719298248</v>
      </c>
      <c r="U181" s="239">
        <v>58630</v>
      </c>
      <c r="V181" s="239">
        <v>0</v>
      </c>
      <c r="W181" s="239">
        <v>0</v>
      </c>
      <c r="X181" s="239">
        <v>0</v>
      </c>
      <c r="Y181" s="239">
        <v>58250</v>
      </c>
      <c r="Z181" s="239">
        <v>380</v>
      </c>
    </row>
    <row r="182" spans="1:26" ht="24" x14ac:dyDescent="0.25">
      <c r="A182" s="318" t="s">
        <v>436</v>
      </c>
      <c r="B182" s="385">
        <v>0</v>
      </c>
      <c r="C182" s="385">
        <v>0</v>
      </c>
      <c r="D182" s="385">
        <v>0</v>
      </c>
      <c r="E182" s="385">
        <v>0</v>
      </c>
      <c r="F182" s="385">
        <v>0</v>
      </c>
      <c r="G182" s="385">
        <v>0</v>
      </c>
      <c r="H182" s="385">
        <v>0</v>
      </c>
      <c r="I182" s="385">
        <v>0</v>
      </c>
      <c r="J182" s="385">
        <v>0</v>
      </c>
      <c r="K182" s="385">
        <v>0</v>
      </c>
      <c r="L182" s="385">
        <v>0</v>
      </c>
      <c r="M182" s="385">
        <v>0</v>
      </c>
      <c r="N182" s="385">
        <v>0</v>
      </c>
      <c r="O182" s="385">
        <v>0</v>
      </c>
      <c r="P182" s="385">
        <v>0</v>
      </c>
      <c r="Q182" s="385">
        <v>0</v>
      </c>
      <c r="R182" s="385">
        <v>0</v>
      </c>
      <c r="S182" s="385">
        <v>0</v>
      </c>
      <c r="T182" s="319" t="e">
        <v>#DIV/0!</v>
      </c>
      <c r="U182" s="239">
        <v>0</v>
      </c>
      <c r="V182" s="239">
        <v>0</v>
      </c>
      <c r="W182" s="239">
        <v>0</v>
      </c>
      <c r="X182" s="239">
        <v>0</v>
      </c>
      <c r="Y182" s="239">
        <v>0</v>
      </c>
      <c r="Z182" s="239">
        <v>0</v>
      </c>
    </row>
    <row r="183" spans="1:26" ht="24" x14ac:dyDescent="0.25">
      <c r="A183" s="318" t="s">
        <v>437</v>
      </c>
      <c r="B183" s="385">
        <v>0</v>
      </c>
      <c r="C183" s="385">
        <v>0</v>
      </c>
      <c r="D183" s="385">
        <v>0</v>
      </c>
      <c r="E183" s="385">
        <v>0</v>
      </c>
      <c r="F183" s="385">
        <v>0</v>
      </c>
      <c r="G183" s="385">
        <v>0</v>
      </c>
      <c r="H183" s="385">
        <v>0</v>
      </c>
      <c r="I183" s="385">
        <v>0</v>
      </c>
      <c r="J183" s="385">
        <v>0</v>
      </c>
      <c r="K183" s="385">
        <v>0</v>
      </c>
      <c r="L183" s="385">
        <v>0</v>
      </c>
      <c r="M183" s="385">
        <v>0</v>
      </c>
      <c r="N183" s="385">
        <v>0</v>
      </c>
      <c r="O183" s="385">
        <v>0</v>
      </c>
      <c r="P183" s="385">
        <v>0</v>
      </c>
      <c r="Q183" s="385">
        <v>0</v>
      </c>
      <c r="R183" s="385">
        <v>0</v>
      </c>
      <c r="S183" s="385">
        <v>0</v>
      </c>
      <c r="T183" s="319" t="e">
        <v>#DIV/0!</v>
      </c>
      <c r="U183" s="239">
        <v>0</v>
      </c>
      <c r="V183" s="239">
        <v>0</v>
      </c>
      <c r="W183" s="239">
        <v>0</v>
      </c>
      <c r="X183" s="239">
        <v>0</v>
      </c>
      <c r="Y183" s="239">
        <v>0</v>
      </c>
      <c r="Z183" s="239">
        <v>0</v>
      </c>
    </row>
    <row r="184" spans="1:26" x14ac:dyDescent="0.25">
      <c r="A184" s="318" t="s">
        <v>438</v>
      </c>
      <c r="B184" s="385">
        <v>0</v>
      </c>
      <c r="C184" s="385">
        <v>0</v>
      </c>
      <c r="D184" s="385">
        <v>0</v>
      </c>
      <c r="E184" s="385">
        <v>0</v>
      </c>
      <c r="F184" s="385">
        <v>0</v>
      </c>
      <c r="G184" s="385">
        <v>0</v>
      </c>
      <c r="H184" s="385">
        <v>0</v>
      </c>
      <c r="I184" s="385">
        <v>0</v>
      </c>
      <c r="J184" s="385">
        <v>0</v>
      </c>
      <c r="K184" s="385">
        <v>0</v>
      </c>
      <c r="L184" s="385">
        <v>0</v>
      </c>
      <c r="M184" s="385">
        <v>0</v>
      </c>
      <c r="N184" s="385">
        <v>0</v>
      </c>
      <c r="O184" s="385">
        <v>0</v>
      </c>
      <c r="P184" s="385">
        <v>0</v>
      </c>
      <c r="Q184" s="385">
        <v>0</v>
      </c>
      <c r="R184" s="385">
        <v>0</v>
      </c>
      <c r="S184" s="385">
        <v>0</v>
      </c>
      <c r="T184" s="319" t="e">
        <v>#DIV/0!</v>
      </c>
      <c r="U184" s="239">
        <v>0</v>
      </c>
      <c r="V184" s="239">
        <v>0</v>
      </c>
      <c r="W184" s="239">
        <v>0</v>
      </c>
      <c r="X184" s="239">
        <v>0</v>
      </c>
      <c r="Y184" s="239">
        <v>0</v>
      </c>
      <c r="Z184" s="239">
        <v>0</v>
      </c>
    </row>
    <row r="185" spans="1:26" x14ac:dyDescent="0.25">
      <c r="A185" s="318" t="s">
        <v>439</v>
      </c>
      <c r="B185" s="385">
        <v>0</v>
      </c>
      <c r="C185" s="385">
        <v>0</v>
      </c>
      <c r="D185" s="385">
        <v>0</v>
      </c>
      <c r="E185" s="385">
        <v>0</v>
      </c>
      <c r="F185" s="385">
        <v>0</v>
      </c>
      <c r="G185" s="385">
        <v>0</v>
      </c>
      <c r="H185" s="385">
        <v>0</v>
      </c>
      <c r="I185" s="385">
        <v>0</v>
      </c>
      <c r="J185" s="385">
        <v>0</v>
      </c>
      <c r="K185" s="385">
        <v>0</v>
      </c>
      <c r="L185" s="385">
        <v>0</v>
      </c>
      <c r="M185" s="385">
        <v>0</v>
      </c>
      <c r="N185" s="385">
        <v>0</v>
      </c>
      <c r="O185" s="385">
        <v>0</v>
      </c>
      <c r="P185" s="385">
        <v>0</v>
      </c>
      <c r="Q185" s="385">
        <v>0</v>
      </c>
      <c r="R185" s="385">
        <v>0</v>
      </c>
      <c r="S185" s="385">
        <v>0</v>
      </c>
      <c r="T185" s="319" t="e">
        <v>#DIV/0!</v>
      </c>
      <c r="U185" s="239">
        <v>0</v>
      </c>
      <c r="V185" s="239">
        <v>0</v>
      </c>
      <c r="W185" s="239">
        <v>0</v>
      </c>
      <c r="X185" s="239">
        <v>0</v>
      </c>
      <c r="Y185" s="239">
        <v>0</v>
      </c>
      <c r="Z185" s="239">
        <v>0</v>
      </c>
    </row>
    <row r="186" spans="1:26" x14ac:dyDescent="0.25">
      <c r="A186" s="318" t="s">
        <v>440</v>
      </c>
      <c r="B186" s="385">
        <v>138721</v>
      </c>
      <c r="C186" s="385">
        <v>138721</v>
      </c>
      <c r="D186" s="385">
        <v>138721</v>
      </c>
      <c r="E186" s="385">
        <v>2103.92</v>
      </c>
      <c r="F186" s="385">
        <v>2103.92</v>
      </c>
      <c r="G186" s="385">
        <v>2103.92</v>
      </c>
      <c r="H186" s="385">
        <v>0</v>
      </c>
      <c r="I186" s="385">
        <v>0</v>
      </c>
      <c r="J186" s="385">
        <v>0</v>
      </c>
      <c r="K186" s="385">
        <v>0</v>
      </c>
      <c r="L186" s="385">
        <v>0</v>
      </c>
      <c r="M186" s="385">
        <v>0</v>
      </c>
      <c r="N186" s="385">
        <v>0</v>
      </c>
      <c r="O186" s="385">
        <v>0</v>
      </c>
      <c r="P186" s="385">
        <v>0</v>
      </c>
      <c r="Q186" s="385">
        <v>0</v>
      </c>
      <c r="R186" s="385">
        <v>0</v>
      </c>
      <c r="S186" s="385">
        <v>2103.92</v>
      </c>
      <c r="T186" s="319">
        <v>1.5166557334505951E-2</v>
      </c>
      <c r="U186" s="239">
        <v>136617.07999999999</v>
      </c>
      <c r="V186" s="239">
        <v>0</v>
      </c>
      <c r="W186" s="239">
        <v>136617.07999999999</v>
      </c>
      <c r="X186" s="239">
        <v>136617.07999999999</v>
      </c>
      <c r="Y186" s="239">
        <v>0</v>
      </c>
      <c r="Z186" s="239">
        <v>0</v>
      </c>
    </row>
    <row r="187" spans="1:26" x14ac:dyDescent="0.25">
      <c r="A187" s="318" t="s">
        <v>441</v>
      </c>
      <c r="B187" s="385">
        <v>0</v>
      </c>
      <c r="C187" s="385">
        <v>0</v>
      </c>
      <c r="D187" s="385">
        <v>0</v>
      </c>
      <c r="E187" s="385">
        <v>0</v>
      </c>
      <c r="F187" s="385">
        <v>0</v>
      </c>
      <c r="G187" s="385">
        <v>0</v>
      </c>
      <c r="H187" s="385">
        <v>0</v>
      </c>
      <c r="I187" s="385">
        <v>0</v>
      </c>
      <c r="J187" s="385">
        <v>0</v>
      </c>
      <c r="K187" s="385">
        <v>0</v>
      </c>
      <c r="L187" s="385">
        <v>0</v>
      </c>
      <c r="M187" s="385">
        <v>0</v>
      </c>
      <c r="N187" s="385">
        <v>0</v>
      </c>
      <c r="O187" s="385">
        <v>0</v>
      </c>
      <c r="P187" s="385">
        <v>0</v>
      </c>
      <c r="Q187" s="385">
        <v>0</v>
      </c>
      <c r="R187" s="385">
        <v>0</v>
      </c>
      <c r="S187" s="385">
        <v>0</v>
      </c>
      <c r="T187" s="319" t="e">
        <v>#DIV/0!</v>
      </c>
      <c r="U187" s="239">
        <v>0</v>
      </c>
      <c r="V187" s="239">
        <v>0</v>
      </c>
      <c r="W187" s="239">
        <v>0</v>
      </c>
      <c r="X187" s="239">
        <v>0</v>
      </c>
      <c r="Y187" s="239">
        <v>0</v>
      </c>
      <c r="Z187" s="239">
        <v>0</v>
      </c>
    </row>
    <row r="188" spans="1:26" x14ac:dyDescent="0.25">
      <c r="A188" s="314" t="s">
        <v>442</v>
      </c>
      <c r="B188" s="363">
        <v>129000</v>
      </c>
      <c r="C188" s="363">
        <v>129000</v>
      </c>
      <c r="D188" s="363">
        <v>75900</v>
      </c>
      <c r="E188" s="363">
        <v>28853.440000000002</v>
      </c>
      <c r="F188" s="363">
        <v>28400.720000000001</v>
      </c>
      <c r="G188" s="363">
        <v>3150</v>
      </c>
      <c r="H188" s="363">
        <v>2825</v>
      </c>
      <c r="I188" s="363">
        <v>2900</v>
      </c>
      <c r="J188" s="363">
        <v>3700</v>
      </c>
      <c r="K188" s="363">
        <v>3300</v>
      </c>
      <c r="L188" s="363">
        <v>2950</v>
      </c>
      <c r="M188" s="363">
        <v>3502.7200000000003</v>
      </c>
      <c r="N188" s="363">
        <v>3323</v>
      </c>
      <c r="O188" s="363">
        <v>2750</v>
      </c>
      <c r="P188" s="363">
        <v>0</v>
      </c>
      <c r="Q188" s="363">
        <v>0</v>
      </c>
      <c r="R188" s="363">
        <v>0</v>
      </c>
      <c r="S188" s="363">
        <v>28400.720000000001</v>
      </c>
      <c r="T188" s="317">
        <v>0.22016062015503876</v>
      </c>
      <c r="U188" s="316">
        <v>100599.28</v>
      </c>
      <c r="V188" s="316">
        <v>53100</v>
      </c>
      <c r="W188" s="316">
        <v>100146.56</v>
      </c>
      <c r="X188" s="316">
        <v>47046.559999999998</v>
      </c>
      <c r="Y188" s="316">
        <v>452.72000000000116</v>
      </c>
      <c r="Z188" s="316">
        <v>0</v>
      </c>
    </row>
    <row r="189" spans="1:26" x14ac:dyDescent="0.25">
      <c r="A189" s="318" t="s">
        <v>443</v>
      </c>
      <c r="B189" s="385">
        <v>0</v>
      </c>
      <c r="C189" s="385">
        <v>0</v>
      </c>
      <c r="D189" s="385">
        <v>0</v>
      </c>
      <c r="E189" s="385">
        <v>0</v>
      </c>
      <c r="F189" s="385">
        <v>0</v>
      </c>
      <c r="G189" s="385">
        <v>0</v>
      </c>
      <c r="H189" s="385">
        <v>0</v>
      </c>
      <c r="I189" s="385">
        <v>0</v>
      </c>
      <c r="J189" s="385">
        <v>0</v>
      </c>
      <c r="K189" s="385">
        <v>0</v>
      </c>
      <c r="L189" s="385">
        <v>0</v>
      </c>
      <c r="M189" s="385">
        <v>0</v>
      </c>
      <c r="N189" s="385">
        <v>0</v>
      </c>
      <c r="O189" s="385">
        <v>0</v>
      </c>
      <c r="P189" s="385">
        <v>0</v>
      </c>
      <c r="Q189" s="385">
        <v>0</v>
      </c>
      <c r="R189" s="385">
        <v>0</v>
      </c>
      <c r="S189" s="385">
        <v>0</v>
      </c>
      <c r="T189" s="319" t="e">
        <v>#DIV/0!</v>
      </c>
      <c r="U189" s="239">
        <v>0</v>
      </c>
      <c r="V189" s="239">
        <v>0</v>
      </c>
      <c r="W189" s="239">
        <v>0</v>
      </c>
      <c r="X189" s="239">
        <v>0</v>
      </c>
      <c r="Y189" s="239">
        <v>0</v>
      </c>
      <c r="Z189" s="239">
        <v>0</v>
      </c>
    </row>
    <row r="190" spans="1:26" x14ac:dyDescent="0.25">
      <c r="A190" s="318" t="s">
        <v>444</v>
      </c>
      <c r="B190" s="385">
        <v>74700</v>
      </c>
      <c r="C190" s="385">
        <v>74700</v>
      </c>
      <c r="D190" s="385">
        <v>71100</v>
      </c>
      <c r="E190" s="385">
        <v>26253.440000000002</v>
      </c>
      <c r="F190" s="385">
        <v>26200.720000000001</v>
      </c>
      <c r="G190" s="385">
        <v>2950</v>
      </c>
      <c r="H190" s="385">
        <v>2825</v>
      </c>
      <c r="I190" s="385">
        <v>2900</v>
      </c>
      <c r="J190" s="385">
        <v>2900</v>
      </c>
      <c r="K190" s="385">
        <v>2900</v>
      </c>
      <c r="L190" s="385">
        <v>2950</v>
      </c>
      <c r="M190" s="385">
        <v>3102.7200000000003</v>
      </c>
      <c r="N190" s="385">
        <v>2923</v>
      </c>
      <c r="O190" s="385">
        <v>2750</v>
      </c>
      <c r="P190" s="385">
        <v>0</v>
      </c>
      <c r="Q190" s="385">
        <v>0</v>
      </c>
      <c r="R190" s="385">
        <v>0</v>
      </c>
      <c r="S190" s="385">
        <v>26200.720000000001</v>
      </c>
      <c r="T190" s="319">
        <v>0.35074591700133873</v>
      </c>
      <c r="U190" s="239">
        <v>48499.28</v>
      </c>
      <c r="V190" s="239">
        <v>3600</v>
      </c>
      <c r="W190" s="239">
        <v>48446.559999999998</v>
      </c>
      <c r="X190" s="239">
        <v>44846.559999999998</v>
      </c>
      <c r="Y190" s="239">
        <v>52.720000000001164</v>
      </c>
      <c r="Z190" s="239">
        <v>0</v>
      </c>
    </row>
    <row r="191" spans="1:26" x14ac:dyDescent="0.25">
      <c r="A191" s="318" t="s">
        <v>445</v>
      </c>
      <c r="B191" s="385">
        <v>0</v>
      </c>
      <c r="C191" s="385">
        <v>0</v>
      </c>
      <c r="D191" s="385">
        <v>0</v>
      </c>
      <c r="E191" s="385">
        <v>0</v>
      </c>
      <c r="F191" s="385">
        <v>0</v>
      </c>
      <c r="G191" s="385">
        <v>0</v>
      </c>
      <c r="H191" s="385">
        <v>0</v>
      </c>
      <c r="I191" s="385">
        <v>0</v>
      </c>
      <c r="J191" s="385">
        <v>0</v>
      </c>
      <c r="K191" s="385">
        <v>0</v>
      </c>
      <c r="L191" s="385">
        <v>0</v>
      </c>
      <c r="M191" s="385">
        <v>0</v>
      </c>
      <c r="N191" s="385">
        <v>0</v>
      </c>
      <c r="O191" s="385">
        <v>0</v>
      </c>
      <c r="P191" s="385">
        <v>0</v>
      </c>
      <c r="Q191" s="385">
        <v>0</v>
      </c>
      <c r="R191" s="385">
        <v>0</v>
      </c>
      <c r="S191" s="385">
        <v>0</v>
      </c>
      <c r="T191" s="319" t="e">
        <v>#DIV/0!</v>
      </c>
      <c r="U191" s="239">
        <v>0</v>
      </c>
      <c r="V191" s="239">
        <v>0</v>
      </c>
      <c r="W191" s="239">
        <v>0</v>
      </c>
      <c r="X191" s="239">
        <v>0</v>
      </c>
      <c r="Y191" s="239">
        <v>0</v>
      </c>
      <c r="Z191" s="239">
        <v>0</v>
      </c>
    </row>
    <row r="192" spans="1:26" x14ac:dyDescent="0.25">
      <c r="A192" s="318" t="s">
        <v>446</v>
      </c>
      <c r="B192" s="385">
        <v>0</v>
      </c>
      <c r="C192" s="385">
        <v>0</v>
      </c>
      <c r="D192" s="385">
        <v>0</v>
      </c>
      <c r="E192" s="385">
        <v>0</v>
      </c>
      <c r="F192" s="385">
        <v>0</v>
      </c>
      <c r="G192" s="385">
        <v>0</v>
      </c>
      <c r="H192" s="385">
        <v>0</v>
      </c>
      <c r="I192" s="385">
        <v>0</v>
      </c>
      <c r="J192" s="385">
        <v>0</v>
      </c>
      <c r="K192" s="385">
        <v>0</v>
      </c>
      <c r="L192" s="385">
        <v>0</v>
      </c>
      <c r="M192" s="385">
        <v>0</v>
      </c>
      <c r="N192" s="385">
        <v>0</v>
      </c>
      <c r="O192" s="385">
        <v>0</v>
      </c>
      <c r="P192" s="385">
        <v>0</v>
      </c>
      <c r="Q192" s="385">
        <v>0</v>
      </c>
      <c r="R192" s="385">
        <v>0</v>
      </c>
      <c r="S192" s="385">
        <v>0</v>
      </c>
      <c r="T192" s="319" t="e">
        <v>#DIV/0!</v>
      </c>
      <c r="U192" s="239">
        <v>0</v>
      </c>
      <c r="V192" s="239">
        <v>0</v>
      </c>
      <c r="W192" s="239">
        <v>0</v>
      </c>
      <c r="X192" s="239">
        <v>0</v>
      </c>
      <c r="Y192" s="239">
        <v>0</v>
      </c>
      <c r="Z192" s="239">
        <v>0</v>
      </c>
    </row>
    <row r="193" spans="1:26" x14ac:dyDescent="0.25">
      <c r="A193" s="318" t="s">
        <v>447</v>
      </c>
      <c r="B193" s="385">
        <v>0</v>
      </c>
      <c r="C193" s="385">
        <v>0</v>
      </c>
      <c r="D193" s="385">
        <v>0</v>
      </c>
      <c r="E193" s="385">
        <v>0</v>
      </c>
      <c r="F193" s="385">
        <v>0</v>
      </c>
      <c r="G193" s="385">
        <v>0</v>
      </c>
      <c r="H193" s="385">
        <v>0</v>
      </c>
      <c r="I193" s="385">
        <v>0</v>
      </c>
      <c r="J193" s="385">
        <v>0</v>
      </c>
      <c r="K193" s="385">
        <v>0</v>
      </c>
      <c r="L193" s="385">
        <v>0</v>
      </c>
      <c r="M193" s="385">
        <v>0</v>
      </c>
      <c r="N193" s="385">
        <v>0</v>
      </c>
      <c r="O193" s="385">
        <v>0</v>
      </c>
      <c r="P193" s="385">
        <v>0</v>
      </c>
      <c r="Q193" s="385">
        <v>0</v>
      </c>
      <c r="R193" s="385">
        <v>0</v>
      </c>
      <c r="S193" s="385">
        <v>0</v>
      </c>
      <c r="T193" s="319" t="e">
        <v>#DIV/0!</v>
      </c>
      <c r="U193" s="239">
        <v>0</v>
      </c>
      <c r="V193" s="239">
        <v>0</v>
      </c>
      <c r="W193" s="239">
        <v>0</v>
      </c>
      <c r="X193" s="239">
        <v>0</v>
      </c>
      <c r="Y193" s="239">
        <v>0</v>
      </c>
      <c r="Z193" s="239">
        <v>0</v>
      </c>
    </row>
    <row r="194" spans="1:26" x14ac:dyDescent="0.25">
      <c r="A194" s="318" t="s">
        <v>448</v>
      </c>
      <c r="B194" s="385">
        <v>0</v>
      </c>
      <c r="C194" s="385">
        <v>0</v>
      </c>
      <c r="D194" s="385">
        <v>0</v>
      </c>
      <c r="E194" s="385">
        <v>0</v>
      </c>
      <c r="F194" s="385">
        <v>0</v>
      </c>
      <c r="G194" s="385">
        <v>0</v>
      </c>
      <c r="H194" s="385">
        <v>0</v>
      </c>
      <c r="I194" s="385">
        <v>0</v>
      </c>
      <c r="J194" s="385">
        <v>0</v>
      </c>
      <c r="K194" s="385">
        <v>0</v>
      </c>
      <c r="L194" s="385">
        <v>0</v>
      </c>
      <c r="M194" s="385">
        <v>0</v>
      </c>
      <c r="N194" s="385">
        <v>0</v>
      </c>
      <c r="O194" s="385">
        <v>0</v>
      </c>
      <c r="P194" s="385">
        <v>0</v>
      </c>
      <c r="Q194" s="385">
        <v>0</v>
      </c>
      <c r="R194" s="385">
        <v>0</v>
      </c>
      <c r="S194" s="385">
        <v>0</v>
      </c>
      <c r="T194" s="319" t="e">
        <v>#DIV/0!</v>
      </c>
      <c r="U194" s="239">
        <v>0</v>
      </c>
      <c r="V194" s="239">
        <v>0</v>
      </c>
      <c r="W194" s="239">
        <v>0</v>
      </c>
      <c r="X194" s="239">
        <v>0</v>
      </c>
      <c r="Y194" s="239">
        <v>0</v>
      </c>
      <c r="Z194" s="239">
        <v>0</v>
      </c>
    </row>
    <row r="195" spans="1:26" x14ac:dyDescent="0.25">
      <c r="A195" s="318" t="s">
        <v>449</v>
      </c>
      <c r="B195" s="385">
        <v>0</v>
      </c>
      <c r="C195" s="385">
        <v>0</v>
      </c>
      <c r="D195" s="385">
        <v>0</v>
      </c>
      <c r="E195" s="385">
        <v>0</v>
      </c>
      <c r="F195" s="385">
        <v>0</v>
      </c>
      <c r="G195" s="385">
        <v>0</v>
      </c>
      <c r="H195" s="385">
        <v>0</v>
      </c>
      <c r="I195" s="385">
        <v>0</v>
      </c>
      <c r="J195" s="385">
        <v>0</v>
      </c>
      <c r="K195" s="385">
        <v>0</v>
      </c>
      <c r="L195" s="385">
        <v>0</v>
      </c>
      <c r="M195" s="385">
        <v>0</v>
      </c>
      <c r="N195" s="385">
        <v>0</v>
      </c>
      <c r="O195" s="385">
        <v>0</v>
      </c>
      <c r="P195" s="385">
        <v>0</v>
      </c>
      <c r="Q195" s="385">
        <v>0</v>
      </c>
      <c r="R195" s="385">
        <v>0</v>
      </c>
      <c r="S195" s="385">
        <v>0</v>
      </c>
      <c r="T195" s="319" t="e">
        <v>#DIV/0!</v>
      </c>
      <c r="U195" s="239">
        <v>0</v>
      </c>
      <c r="V195" s="239">
        <v>0</v>
      </c>
      <c r="W195" s="239">
        <v>0</v>
      </c>
      <c r="X195" s="239">
        <v>0</v>
      </c>
      <c r="Y195" s="239">
        <v>0</v>
      </c>
      <c r="Z195" s="239">
        <v>0</v>
      </c>
    </row>
    <row r="196" spans="1:26" x14ac:dyDescent="0.25">
      <c r="A196" s="318" t="s">
        <v>450</v>
      </c>
      <c r="B196" s="385">
        <v>0</v>
      </c>
      <c r="C196" s="385">
        <v>0</v>
      </c>
      <c r="D196" s="385">
        <v>0</v>
      </c>
      <c r="E196" s="385">
        <v>0</v>
      </c>
      <c r="F196" s="385">
        <v>0</v>
      </c>
      <c r="G196" s="385">
        <v>0</v>
      </c>
      <c r="H196" s="385">
        <v>0</v>
      </c>
      <c r="I196" s="385">
        <v>0</v>
      </c>
      <c r="J196" s="385">
        <v>0</v>
      </c>
      <c r="K196" s="385">
        <v>0</v>
      </c>
      <c r="L196" s="385">
        <v>0</v>
      </c>
      <c r="M196" s="385">
        <v>0</v>
      </c>
      <c r="N196" s="385">
        <v>0</v>
      </c>
      <c r="O196" s="385">
        <v>0</v>
      </c>
      <c r="P196" s="385">
        <v>0</v>
      </c>
      <c r="Q196" s="385">
        <v>0</v>
      </c>
      <c r="R196" s="385">
        <v>0</v>
      </c>
      <c r="S196" s="385">
        <v>0</v>
      </c>
      <c r="T196" s="319" t="e">
        <v>#DIV/0!</v>
      </c>
      <c r="U196" s="239">
        <v>0</v>
      </c>
      <c r="V196" s="239">
        <v>0</v>
      </c>
      <c r="W196" s="239">
        <v>0</v>
      </c>
      <c r="X196" s="239">
        <v>0</v>
      </c>
      <c r="Y196" s="239">
        <v>0</v>
      </c>
      <c r="Z196" s="239">
        <v>0</v>
      </c>
    </row>
    <row r="197" spans="1:26" x14ac:dyDescent="0.25">
      <c r="A197" s="318" t="s">
        <v>451</v>
      </c>
      <c r="B197" s="385">
        <v>54300</v>
      </c>
      <c r="C197" s="385">
        <v>54300</v>
      </c>
      <c r="D197" s="385">
        <v>4800</v>
      </c>
      <c r="E197" s="385">
        <v>2600</v>
      </c>
      <c r="F197" s="385">
        <v>2200</v>
      </c>
      <c r="G197" s="385">
        <v>200</v>
      </c>
      <c r="H197" s="385">
        <v>0</v>
      </c>
      <c r="I197" s="385">
        <v>0</v>
      </c>
      <c r="J197" s="385">
        <v>800</v>
      </c>
      <c r="K197" s="385">
        <v>400</v>
      </c>
      <c r="L197" s="385">
        <v>0</v>
      </c>
      <c r="M197" s="385">
        <v>400</v>
      </c>
      <c r="N197" s="385">
        <v>400</v>
      </c>
      <c r="O197" s="385">
        <v>0</v>
      </c>
      <c r="P197" s="385">
        <v>0</v>
      </c>
      <c r="Q197" s="385">
        <v>0</v>
      </c>
      <c r="R197" s="385">
        <v>0</v>
      </c>
      <c r="S197" s="385">
        <v>2200</v>
      </c>
      <c r="T197" s="319">
        <v>4.0515653775322284E-2</v>
      </c>
      <c r="U197" s="239">
        <v>52100</v>
      </c>
      <c r="V197" s="239">
        <v>49500</v>
      </c>
      <c r="W197" s="239">
        <v>51700</v>
      </c>
      <c r="X197" s="239">
        <v>2200</v>
      </c>
      <c r="Y197" s="239">
        <v>400</v>
      </c>
      <c r="Z197" s="239">
        <v>0</v>
      </c>
    </row>
    <row r="198" spans="1:26" ht="24" x14ac:dyDescent="0.25">
      <c r="A198" s="314" t="s">
        <v>452</v>
      </c>
      <c r="B198" s="198">
        <v>121883</v>
      </c>
      <c r="C198" s="198">
        <v>121883</v>
      </c>
      <c r="D198" s="198">
        <v>121883</v>
      </c>
      <c r="E198" s="198">
        <v>49060.770000000004</v>
      </c>
      <c r="F198" s="198">
        <v>49060.770000000004</v>
      </c>
      <c r="G198" s="198">
        <v>7444.95</v>
      </c>
      <c r="H198" s="198">
        <v>0</v>
      </c>
      <c r="I198" s="198">
        <v>7846.3600000000006</v>
      </c>
      <c r="J198" s="198">
        <v>0</v>
      </c>
      <c r="K198" s="198">
        <v>8538.0499999999993</v>
      </c>
      <c r="L198" s="198">
        <v>0</v>
      </c>
      <c r="M198" s="198">
        <v>11082</v>
      </c>
      <c r="N198" s="198">
        <v>6988.1900000000005</v>
      </c>
      <c r="O198" s="198">
        <v>202.18</v>
      </c>
      <c r="P198" s="198">
        <v>0</v>
      </c>
      <c r="Q198" s="198">
        <v>0</v>
      </c>
      <c r="R198" s="198">
        <v>0</v>
      </c>
      <c r="S198" s="198">
        <v>42101.73</v>
      </c>
      <c r="T198" s="317">
        <v>0.34542741809768385</v>
      </c>
      <c r="U198" s="316">
        <v>79781.26999999999</v>
      </c>
      <c r="V198" s="316">
        <v>0</v>
      </c>
      <c r="W198" s="316">
        <v>72822.23</v>
      </c>
      <c r="X198" s="316">
        <v>72822.23</v>
      </c>
      <c r="Y198" s="316">
        <v>0</v>
      </c>
      <c r="Z198" s="316">
        <v>6959.0400000000009</v>
      </c>
    </row>
    <row r="199" spans="1:26" x14ac:dyDescent="0.25">
      <c r="A199" s="314" t="s">
        <v>453</v>
      </c>
      <c r="B199" s="198">
        <v>0</v>
      </c>
      <c r="C199" s="198">
        <v>0</v>
      </c>
      <c r="D199" s="198">
        <v>0</v>
      </c>
      <c r="E199" s="198">
        <v>0</v>
      </c>
      <c r="F199" s="198">
        <v>0</v>
      </c>
      <c r="G199" s="198">
        <v>0</v>
      </c>
      <c r="H199" s="198">
        <v>0</v>
      </c>
      <c r="I199" s="198">
        <v>0</v>
      </c>
      <c r="J199" s="198">
        <v>0</v>
      </c>
      <c r="K199" s="198">
        <v>0</v>
      </c>
      <c r="L199" s="198">
        <v>0</v>
      </c>
      <c r="M199" s="198">
        <v>0</v>
      </c>
      <c r="N199" s="198">
        <v>0</v>
      </c>
      <c r="O199" s="198">
        <v>0</v>
      </c>
      <c r="P199" s="198">
        <v>0</v>
      </c>
      <c r="Q199" s="198">
        <v>0</v>
      </c>
      <c r="R199" s="198">
        <v>0</v>
      </c>
      <c r="S199" s="198">
        <v>0</v>
      </c>
      <c r="T199" s="317" t="e">
        <v>#DIV/0!</v>
      </c>
      <c r="U199" s="316">
        <v>0</v>
      </c>
      <c r="V199" s="316">
        <v>0</v>
      </c>
      <c r="W199" s="316">
        <v>0</v>
      </c>
      <c r="X199" s="316">
        <v>0</v>
      </c>
      <c r="Y199" s="316">
        <v>0</v>
      </c>
      <c r="Z199" s="316">
        <v>0</v>
      </c>
    </row>
    <row r="200" spans="1:26" x14ac:dyDescent="0.25">
      <c r="A200" s="308" t="s">
        <v>454</v>
      </c>
      <c r="B200" s="384">
        <v>2802854</v>
      </c>
      <c r="C200" s="384">
        <v>2802154</v>
      </c>
      <c r="D200" s="384">
        <v>719024</v>
      </c>
      <c r="E200" s="384">
        <v>456678.84</v>
      </c>
      <c r="F200" s="384">
        <v>433609.93</v>
      </c>
      <c r="G200" s="384">
        <v>2412.87</v>
      </c>
      <c r="H200" s="384">
        <v>10890.28</v>
      </c>
      <c r="I200" s="384">
        <v>75022.909999999989</v>
      </c>
      <c r="J200" s="384">
        <v>40545.100000000006</v>
      </c>
      <c r="K200" s="384">
        <v>47807.23</v>
      </c>
      <c r="L200" s="384">
        <v>32151.17</v>
      </c>
      <c r="M200" s="384">
        <v>40202.885000000002</v>
      </c>
      <c r="N200" s="384">
        <v>150264.04999999999</v>
      </c>
      <c r="O200" s="384">
        <v>31290.43</v>
      </c>
      <c r="P200" s="384">
        <v>0</v>
      </c>
      <c r="Q200" s="384">
        <v>0</v>
      </c>
      <c r="R200" s="384">
        <v>0</v>
      </c>
      <c r="S200" s="384">
        <v>430586.92499999999</v>
      </c>
      <c r="T200" s="311">
        <v>0.15366283401982903</v>
      </c>
      <c r="U200" s="310">
        <v>2371567.0750000002</v>
      </c>
      <c r="V200" s="310">
        <v>2083130</v>
      </c>
      <c r="W200" s="310">
        <v>2345475.16</v>
      </c>
      <c r="X200" s="310">
        <v>262345.15999999997</v>
      </c>
      <c r="Y200" s="310">
        <v>23068.910000000033</v>
      </c>
      <c r="Z200" s="310">
        <v>3023.0050000000047</v>
      </c>
    </row>
    <row r="201" spans="1:26" x14ac:dyDescent="0.25">
      <c r="A201" s="314" t="s">
        <v>455</v>
      </c>
      <c r="B201" s="198">
        <v>0</v>
      </c>
      <c r="C201" s="198">
        <v>0</v>
      </c>
      <c r="D201" s="198">
        <v>0</v>
      </c>
      <c r="E201" s="198">
        <v>0</v>
      </c>
      <c r="F201" s="198">
        <v>0</v>
      </c>
      <c r="G201" s="198">
        <v>0</v>
      </c>
      <c r="H201" s="198">
        <v>0</v>
      </c>
      <c r="I201" s="198">
        <v>0</v>
      </c>
      <c r="J201" s="198">
        <v>0</v>
      </c>
      <c r="K201" s="198">
        <v>0</v>
      </c>
      <c r="L201" s="198">
        <v>0</v>
      </c>
      <c r="M201" s="198">
        <v>0</v>
      </c>
      <c r="N201" s="198">
        <v>0</v>
      </c>
      <c r="O201" s="198">
        <v>0</v>
      </c>
      <c r="P201" s="198">
        <v>0</v>
      </c>
      <c r="Q201" s="198">
        <v>0</v>
      </c>
      <c r="R201" s="198">
        <v>0</v>
      </c>
      <c r="S201" s="198">
        <v>0</v>
      </c>
      <c r="T201" s="317" t="e">
        <v>#DIV/0!</v>
      </c>
      <c r="U201" s="316">
        <v>0</v>
      </c>
      <c r="V201" s="316">
        <v>0</v>
      </c>
      <c r="W201" s="316">
        <v>0</v>
      </c>
      <c r="X201" s="316">
        <v>0</v>
      </c>
      <c r="Y201" s="316">
        <v>0</v>
      </c>
      <c r="Z201" s="316">
        <v>0</v>
      </c>
    </row>
    <row r="202" spans="1:26" x14ac:dyDescent="0.25">
      <c r="A202" s="314" t="s">
        <v>456</v>
      </c>
      <c r="B202" s="198">
        <v>0</v>
      </c>
      <c r="C202" s="198">
        <v>0</v>
      </c>
      <c r="D202" s="198">
        <v>0</v>
      </c>
      <c r="E202" s="198">
        <v>0</v>
      </c>
      <c r="F202" s="198">
        <v>0</v>
      </c>
      <c r="G202" s="198">
        <v>0</v>
      </c>
      <c r="H202" s="198">
        <v>0</v>
      </c>
      <c r="I202" s="198">
        <v>0</v>
      </c>
      <c r="J202" s="198">
        <v>0</v>
      </c>
      <c r="K202" s="198">
        <v>0</v>
      </c>
      <c r="L202" s="198">
        <v>0</v>
      </c>
      <c r="M202" s="198">
        <v>0</v>
      </c>
      <c r="N202" s="198">
        <v>0</v>
      </c>
      <c r="O202" s="198">
        <v>0</v>
      </c>
      <c r="P202" s="198">
        <v>0</v>
      </c>
      <c r="Q202" s="198">
        <v>0</v>
      </c>
      <c r="R202" s="198">
        <v>0</v>
      </c>
      <c r="S202" s="198">
        <v>0</v>
      </c>
      <c r="T202" s="317" t="e">
        <v>#DIV/0!</v>
      </c>
      <c r="U202" s="316">
        <v>0</v>
      </c>
      <c r="V202" s="316">
        <v>0</v>
      </c>
      <c r="W202" s="316">
        <v>0</v>
      </c>
      <c r="X202" s="316">
        <v>0</v>
      </c>
      <c r="Y202" s="316">
        <v>0</v>
      </c>
      <c r="Z202" s="316">
        <v>0</v>
      </c>
    </row>
    <row r="203" spans="1:26" x14ac:dyDescent="0.25">
      <c r="A203" s="314" t="s">
        <v>457</v>
      </c>
      <c r="B203" s="363">
        <v>0</v>
      </c>
      <c r="C203" s="363">
        <v>0</v>
      </c>
      <c r="D203" s="363">
        <v>0</v>
      </c>
      <c r="E203" s="363">
        <v>0</v>
      </c>
      <c r="F203" s="363">
        <v>0</v>
      </c>
      <c r="G203" s="363">
        <v>0</v>
      </c>
      <c r="H203" s="363">
        <v>0</v>
      </c>
      <c r="I203" s="363">
        <v>0</v>
      </c>
      <c r="J203" s="363">
        <v>0</v>
      </c>
      <c r="K203" s="363">
        <v>0</v>
      </c>
      <c r="L203" s="363">
        <v>0</v>
      </c>
      <c r="M203" s="363">
        <v>0</v>
      </c>
      <c r="N203" s="363">
        <v>0</v>
      </c>
      <c r="O203" s="363">
        <v>0</v>
      </c>
      <c r="P203" s="363">
        <v>0</v>
      </c>
      <c r="Q203" s="363">
        <v>0</v>
      </c>
      <c r="R203" s="363">
        <v>0</v>
      </c>
      <c r="S203" s="363">
        <v>0</v>
      </c>
      <c r="T203" s="317" t="e">
        <v>#DIV/0!</v>
      </c>
      <c r="U203" s="316">
        <v>0</v>
      </c>
      <c r="V203" s="316">
        <v>0</v>
      </c>
      <c r="W203" s="316">
        <v>0</v>
      </c>
      <c r="X203" s="316">
        <v>0</v>
      </c>
      <c r="Y203" s="316">
        <v>0</v>
      </c>
      <c r="Z203" s="316">
        <v>0</v>
      </c>
    </row>
    <row r="204" spans="1:26" x14ac:dyDescent="0.25">
      <c r="A204" s="318" t="s">
        <v>458</v>
      </c>
      <c r="B204" s="385">
        <v>0</v>
      </c>
      <c r="C204" s="385">
        <v>0</v>
      </c>
      <c r="D204" s="385">
        <v>0</v>
      </c>
      <c r="E204" s="385">
        <v>0</v>
      </c>
      <c r="F204" s="385">
        <v>0</v>
      </c>
      <c r="G204" s="385">
        <v>0</v>
      </c>
      <c r="H204" s="385">
        <v>0</v>
      </c>
      <c r="I204" s="385">
        <v>0</v>
      </c>
      <c r="J204" s="385">
        <v>0</v>
      </c>
      <c r="K204" s="385">
        <v>0</v>
      </c>
      <c r="L204" s="385">
        <v>0</v>
      </c>
      <c r="M204" s="385">
        <v>0</v>
      </c>
      <c r="N204" s="385">
        <v>0</v>
      </c>
      <c r="O204" s="385">
        <v>0</v>
      </c>
      <c r="P204" s="385">
        <v>0</v>
      </c>
      <c r="Q204" s="385">
        <v>0</v>
      </c>
      <c r="R204" s="385">
        <v>0</v>
      </c>
      <c r="S204" s="385">
        <v>0</v>
      </c>
      <c r="T204" s="319" t="e">
        <v>#DIV/0!</v>
      </c>
      <c r="U204" s="239">
        <v>0</v>
      </c>
      <c r="V204" s="239">
        <v>0</v>
      </c>
      <c r="W204" s="239">
        <v>0</v>
      </c>
      <c r="X204" s="239">
        <v>0</v>
      </c>
      <c r="Y204" s="239">
        <v>0</v>
      </c>
      <c r="Z204" s="239">
        <v>0</v>
      </c>
    </row>
    <row r="205" spans="1:26" x14ac:dyDescent="0.25">
      <c r="A205" s="318" t="s">
        <v>459</v>
      </c>
      <c r="B205" s="385">
        <v>0</v>
      </c>
      <c r="C205" s="385">
        <v>0</v>
      </c>
      <c r="D205" s="385">
        <v>0</v>
      </c>
      <c r="E205" s="385">
        <v>0</v>
      </c>
      <c r="F205" s="385">
        <v>0</v>
      </c>
      <c r="G205" s="385">
        <v>0</v>
      </c>
      <c r="H205" s="385">
        <v>0</v>
      </c>
      <c r="I205" s="385">
        <v>0</v>
      </c>
      <c r="J205" s="385">
        <v>0</v>
      </c>
      <c r="K205" s="385">
        <v>0</v>
      </c>
      <c r="L205" s="385">
        <v>0</v>
      </c>
      <c r="M205" s="385">
        <v>0</v>
      </c>
      <c r="N205" s="385">
        <v>0</v>
      </c>
      <c r="O205" s="385">
        <v>0</v>
      </c>
      <c r="P205" s="385">
        <v>0</v>
      </c>
      <c r="Q205" s="385">
        <v>0</v>
      </c>
      <c r="R205" s="385">
        <v>0</v>
      </c>
      <c r="S205" s="385">
        <v>0</v>
      </c>
      <c r="T205" s="319" t="e">
        <v>#DIV/0!</v>
      </c>
      <c r="U205" s="239">
        <v>0</v>
      </c>
      <c r="V205" s="239">
        <v>0</v>
      </c>
      <c r="W205" s="239">
        <v>0</v>
      </c>
      <c r="X205" s="239">
        <v>0</v>
      </c>
      <c r="Y205" s="239">
        <v>0</v>
      </c>
      <c r="Z205" s="239">
        <v>0</v>
      </c>
    </row>
    <row r="206" spans="1:26" x14ac:dyDescent="0.25">
      <c r="A206" s="314" t="s">
        <v>460</v>
      </c>
      <c r="B206" s="363">
        <v>0</v>
      </c>
      <c r="C206" s="363">
        <v>0</v>
      </c>
      <c r="D206" s="363">
        <v>0</v>
      </c>
      <c r="E206" s="363">
        <v>0</v>
      </c>
      <c r="F206" s="363">
        <v>0</v>
      </c>
      <c r="G206" s="363">
        <v>0</v>
      </c>
      <c r="H206" s="363">
        <v>0</v>
      </c>
      <c r="I206" s="363">
        <v>0</v>
      </c>
      <c r="J206" s="363">
        <v>0</v>
      </c>
      <c r="K206" s="363">
        <v>0</v>
      </c>
      <c r="L206" s="363">
        <v>0</v>
      </c>
      <c r="M206" s="363">
        <v>0</v>
      </c>
      <c r="N206" s="363">
        <v>0</v>
      </c>
      <c r="O206" s="363">
        <v>0</v>
      </c>
      <c r="P206" s="363">
        <v>0</v>
      </c>
      <c r="Q206" s="363">
        <v>0</v>
      </c>
      <c r="R206" s="363">
        <v>0</v>
      </c>
      <c r="S206" s="363">
        <v>0</v>
      </c>
      <c r="T206" s="317" t="e">
        <v>#DIV/0!</v>
      </c>
      <c r="U206" s="316">
        <v>0</v>
      </c>
      <c r="V206" s="316">
        <v>0</v>
      </c>
      <c r="W206" s="316">
        <v>0</v>
      </c>
      <c r="X206" s="316">
        <v>0</v>
      </c>
      <c r="Y206" s="316">
        <v>0</v>
      </c>
      <c r="Z206" s="316">
        <v>0</v>
      </c>
    </row>
    <row r="207" spans="1:26" x14ac:dyDescent="0.25">
      <c r="A207" s="318" t="s">
        <v>461</v>
      </c>
      <c r="B207" s="385">
        <v>0</v>
      </c>
      <c r="C207" s="385">
        <v>0</v>
      </c>
      <c r="D207" s="385">
        <v>0</v>
      </c>
      <c r="E207" s="385">
        <v>0</v>
      </c>
      <c r="F207" s="385">
        <v>0</v>
      </c>
      <c r="G207" s="385">
        <v>0</v>
      </c>
      <c r="H207" s="385">
        <v>0</v>
      </c>
      <c r="I207" s="385">
        <v>0</v>
      </c>
      <c r="J207" s="385">
        <v>0</v>
      </c>
      <c r="K207" s="385">
        <v>0</v>
      </c>
      <c r="L207" s="385">
        <v>0</v>
      </c>
      <c r="M207" s="385">
        <v>0</v>
      </c>
      <c r="N207" s="385">
        <v>0</v>
      </c>
      <c r="O207" s="385">
        <v>0</v>
      </c>
      <c r="P207" s="385">
        <v>0</v>
      </c>
      <c r="Q207" s="385">
        <v>0</v>
      </c>
      <c r="R207" s="385">
        <v>0</v>
      </c>
      <c r="S207" s="385">
        <v>0</v>
      </c>
      <c r="T207" s="319" t="e">
        <v>#DIV/0!</v>
      </c>
      <c r="U207" s="239">
        <v>0</v>
      </c>
      <c r="V207" s="239">
        <v>0</v>
      </c>
      <c r="W207" s="239">
        <v>0</v>
      </c>
      <c r="X207" s="239">
        <v>0</v>
      </c>
      <c r="Y207" s="239">
        <v>0</v>
      </c>
      <c r="Z207" s="239">
        <v>0</v>
      </c>
    </row>
    <row r="208" spans="1:26" x14ac:dyDescent="0.25">
      <c r="A208" s="318" t="s">
        <v>462</v>
      </c>
      <c r="B208" s="385">
        <v>0</v>
      </c>
      <c r="C208" s="385">
        <v>0</v>
      </c>
      <c r="D208" s="385">
        <v>0</v>
      </c>
      <c r="E208" s="385">
        <v>0</v>
      </c>
      <c r="F208" s="385">
        <v>0</v>
      </c>
      <c r="G208" s="385">
        <v>0</v>
      </c>
      <c r="H208" s="385">
        <v>0</v>
      </c>
      <c r="I208" s="385">
        <v>0</v>
      </c>
      <c r="J208" s="385">
        <v>0</v>
      </c>
      <c r="K208" s="385">
        <v>0</v>
      </c>
      <c r="L208" s="385">
        <v>0</v>
      </c>
      <c r="M208" s="385">
        <v>0</v>
      </c>
      <c r="N208" s="385">
        <v>0</v>
      </c>
      <c r="O208" s="385">
        <v>0</v>
      </c>
      <c r="P208" s="385">
        <v>0</v>
      </c>
      <c r="Q208" s="385">
        <v>0</v>
      </c>
      <c r="R208" s="385">
        <v>0</v>
      </c>
      <c r="S208" s="385">
        <v>0</v>
      </c>
      <c r="T208" s="319" t="e">
        <v>#DIV/0!</v>
      </c>
      <c r="U208" s="239">
        <v>0</v>
      </c>
      <c r="V208" s="239">
        <v>0</v>
      </c>
      <c r="W208" s="239">
        <v>0</v>
      </c>
      <c r="X208" s="239">
        <v>0</v>
      </c>
      <c r="Y208" s="239">
        <v>0</v>
      </c>
      <c r="Z208" s="239">
        <v>0</v>
      </c>
    </row>
    <row r="209" spans="1:26" x14ac:dyDescent="0.25">
      <c r="A209" s="318" t="s">
        <v>463</v>
      </c>
      <c r="B209" s="385">
        <v>0</v>
      </c>
      <c r="C209" s="385">
        <v>0</v>
      </c>
      <c r="D209" s="385">
        <v>0</v>
      </c>
      <c r="E209" s="385">
        <v>0</v>
      </c>
      <c r="F209" s="385">
        <v>0</v>
      </c>
      <c r="G209" s="385">
        <v>0</v>
      </c>
      <c r="H209" s="385">
        <v>0</v>
      </c>
      <c r="I209" s="385">
        <v>0</v>
      </c>
      <c r="J209" s="385">
        <v>0</v>
      </c>
      <c r="K209" s="385">
        <v>0</v>
      </c>
      <c r="L209" s="385">
        <v>0</v>
      </c>
      <c r="M209" s="385">
        <v>0</v>
      </c>
      <c r="N209" s="385">
        <v>0</v>
      </c>
      <c r="O209" s="385">
        <v>0</v>
      </c>
      <c r="P209" s="385">
        <v>0</v>
      </c>
      <c r="Q209" s="385">
        <v>0</v>
      </c>
      <c r="R209" s="385">
        <v>0</v>
      </c>
      <c r="S209" s="385">
        <v>0</v>
      </c>
      <c r="T209" s="319" t="e">
        <v>#DIV/0!</v>
      </c>
      <c r="U209" s="239">
        <v>0</v>
      </c>
      <c r="V209" s="239">
        <v>0</v>
      </c>
      <c r="W209" s="239">
        <v>0</v>
      </c>
      <c r="X209" s="239">
        <v>0</v>
      </c>
      <c r="Y209" s="239">
        <v>0</v>
      </c>
      <c r="Z209" s="239">
        <v>0</v>
      </c>
    </row>
    <row r="210" spans="1:26" x14ac:dyDescent="0.25">
      <c r="A210" s="318" t="s">
        <v>464</v>
      </c>
      <c r="B210" s="385">
        <v>0</v>
      </c>
      <c r="C210" s="385">
        <v>0</v>
      </c>
      <c r="D210" s="385">
        <v>0</v>
      </c>
      <c r="E210" s="385">
        <v>0</v>
      </c>
      <c r="F210" s="385">
        <v>0</v>
      </c>
      <c r="G210" s="385">
        <v>0</v>
      </c>
      <c r="H210" s="385">
        <v>0</v>
      </c>
      <c r="I210" s="385">
        <v>0</v>
      </c>
      <c r="J210" s="385">
        <v>0</v>
      </c>
      <c r="K210" s="385">
        <v>0</v>
      </c>
      <c r="L210" s="385">
        <v>0</v>
      </c>
      <c r="M210" s="385">
        <v>0</v>
      </c>
      <c r="N210" s="385">
        <v>0</v>
      </c>
      <c r="O210" s="385">
        <v>0</v>
      </c>
      <c r="P210" s="385">
        <v>0</v>
      </c>
      <c r="Q210" s="385">
        <v>0</v>
      </c>
      <c r="R210" s="385">
        <v>0</v>
      </c>
      <c r="S210" s="385">
        <v>0</v>
      </c>
      <c r="T210" s="319" t="e">
        <v>#DIV/0!</v>
      </c>
      <c r="U210" s="239">
        <v>0</v>
      </c>
      <c r="V210" s="239">
        <v>0</v>
      </c>
      <c r="W210" s="239">
        <v>0</v>
      </c>
      <c r="X210" s="239">
        <v>0</v>
      </c>
      <c r="Y210" s="239">
        <v>0</v>
      </c>
      <c r="Z210" s="239">
        <v>0</v>
      </c>
    </row>
    <row r="211" spans="1:26" x14ac:dyDescent="0.25">
      <c r="A211" s="314" t="s">
        <v>465</v>
      </c>
      <c r="B211" s="363">
        <v>9626</v>
      </c>
      <c r="C211" s="363">
        <v>9626</v>
      </c>
      <c r="D211" s="363">
        <v>9626</v>
      </c>
      <c r="E211" s="363">
        <v>5433</v>
      </c>
      <c r="F211" s="363">
        <v>5433</v>
      </c>
      <c r="G211" s="363">
        <v>0</v>
      </c>
      <c r="H211" s="363">
        <v>0</v>
      </c>
      <c r="I211" s="363">
        <v>1050</v>
      </c>
      <c r="J211" s="363">
        <v>815</v>
      </c>
      <c r="K211" s="363">
        <v>2444</v>
      </c>
      <c r="L211" s="363">
        <v>364</v>
      </c>
      <c r="M211" s="363">
        <v>573</v>
      </c>
      <c r="N211" s="363">
        <v>187</v>
      </c>
      <c r="O211" s="363">
        <v>0</v>
      </c>
      <c r="P211" s="363">
        <v>0</v>
      </c>
      <c r="Q211" s="363">
        <v>0</v>
      </c>
      <c r="R211" s="363">
        <v>0</v>
      </c>
      <c r="S211" s="363">
        <v>5433</v>
      </c>
      <c r="T211" s="317">
        <v>0.56440889258258886</v>
      </c>
      <c r="U211" s="316">
        <v>4193</v>
      </c>
      <c r="V211" s="316">
        <v>0</v>
      </c>
      <c r="W211" s="316">
        <v>4193</v>
      </c>
      <c r="X211" s="316">
        <v>4193</v>
      </c>
      <c r="Y211" s="316">
        <v>0</v>
      </c>
      <c r="Z211" s="316">
        <v>0</v>
      </c>
    </row>
    <row r="212" spans="1:26" x14ac:dyDescent="0.25">
      <c r="A212" s="318" t="s">
        <v>466</v>
      </c>
      <c r="B212" s="385">
        <v>3306</v>
      </c>
      <c r="C212" s="385">
        <v>3306</v>
      </c>
      <c r="D212" s="385">
        <v>3306</v>
      </c>
      <c r="E212" s="385">
        <v>2976</v>
      </c>
      <c r="F212" s="385">
        <v>2976</v>
      </c>
      <c r="G212" s="385">
        <v>0</v>
      </c>
      <c r="H212" s="385">
        <v>0</v>
      </c>
      <c r="I212" s="385">
        <v>1050</v>
      </c>
      <c r="J212" s="385">
        <v>190</v>
      </c>
      <c r="K212" s="385">
        <v>1271</v>
      </c>
      <c r="L212" s="385">
        <v>78</v>
      </c>
      <c r="M212" s="385">
        <v>231</v>
      </c>
      <c r="N212" s="385">
        <v>156</v>
      </c>
      <c r="O212" s="385">
        <v>0</v>
      </c>
      <c r="P212" s="385">
        <v>0</v>
      </c>
      <c r="Q212" s="385">
        <v>0</v>
      </c>
      <c r="R212" s="385">
        <v>0</v>
      </c>
      <c r="S212" s="385">
        <v>2976</v>
      </c>
      <c r="T212" s="319">
        <v>0.90018148820326682</v>
      </c>
      <c r="U212" s="239">
        <v>330</v>
      </c>
      <c r="V212" s="239">
        <v>0</v>
      </c>
      <c r="W212" s="239">
        <v>330</v>
      </c>
      <c r="X212" s="239">
        <v>330</v>
      </c>
      <c r="Y212" s="239">
        <v>0</v>
      </c>
      <c r="Z212" s="239">
        <v>0</v>
      </c>
    </row>
    <row r="213" spans="1:26" x14ac:dyDescent="0.25">
      <c r="A213" s="318" t="s">
        <v>467</v>
      </c>
      <c r="B213" s="385">
        <v>0</v>
      </c>
      <c r="C213" s="385">
        <v>0</v>
      </c>
      <c r="D213" s="385">
        <v>0</v>
      </c>
      <c r="E213" s="385">
        <v>0</v>
      </c>
      <c r="F213" s="385">
        <v>0</v>
      </c>
      <c r="G213" s="385">
        <v>0</v>
      </c>
      <c r="H213" s="385">
        <v>0</v>
      </c>
      <c r="I213" s="385">
        <v>0</v>
      </c>
      <c r="J213" s="385">
        <v>0</v>
      </c>
      <c r="K213" s="385">
        <v>0</v>
      </c>
      <c r="L213" s="385">
        <v>0</v>
      </c>
      <c r="M213" s="385">
        <v>0</v>
      </c>
      <c r="N213" s="385">
        <v>0</v>
      </c>
      <c r="O213" s="385">
        <v>0</v>
      </c>
      <c r="P213" s="385">
        <v>0</v>
      </c>
      <c r="Q213" s="385">
        <v>0</v>
      </c>
      <c r="R213" s="385">
        <v>0</v>
      </c>
      <c r="S213" s="385">
        <v>0</v>
      </c>
      <c r="T213" s="319" t="e">
        <v>#DIV/0!</v>
      </c>
      <c r="U213" s="239">
        <v>0</v>
      </c>
      <c r="V213" s="239">
        <v>0</v>
      </c>
      <c r="W213" s="239">
        <v>0</v>
      </c>
      <c r="X213" s="239">
        <v>0</v>
      </c>
      <c r="Y213" s="239">
        <v>0</v>
      </c>
      <c r="Z213" s="239">
        <v>0</v>
      </c>
    </row>
    <row r="214" spans="1:26" x14ac:dyDescent="0.25">
      <c r="A214" s="318" t="s">
        <v>468</v>
      </c>
      <c r="B214" s="385">
        <v>2840</v>
      </c>
      <c r="C214" s="385">
        <v>2840</v>
      </c>
      <c r="D214" s="385">
        <v>2840</v>
      </c>
      <c r="E214" s="385">
        <v>2289</v>
      </c>
      <c r="F214" s="385">
        <v>2289</v>
      </c>
      <c r="G214" s="385">
        <v>0</v>
      </c>
      <c r="H214" s="385">
        <v>0</v>
      </c>
      <c r="I214" s="385">
        <v>0</v>
      </c>
      <c r="J214" s="385">
        <v>625</v>
      </c>
      <c r="K214" s="385">
        <v>1005</v>
      </c>
      <c r="L214" s="385">
        <v>286</v>
      </c>
      <c r="M214" s="385">
        <v>342</v>
      </c>
      <c r="N214" s="385">
        <v>31</v>
      </c>
      <c r="O214" s="385">
        <v>0</v>
      </c>
      <c r="P214" s="385">
        <v>0</v>
      </c>
      <c r="Q214" s="385">
        <v>0</v>
      </c>
      <c r="R214" s="385">
        <v>0</v>
      </c>
      <c r="S214" s="385">
        <v>2289</v>
      </c>
      <c r="T214" s="319">
        <v>0.80598591549295773</v>
      </c>
      <c r="U214" s="239">
        <v>551</v>
      </c>
      <c r="V214" s="239">
        <v>0</v>
      </c>
      <c r="W214" s="239">
        <v>551</v>
      </c>
      <c r="X214" s="239">
        <v>551</v>
      </c>
      <c r="Y214" s="239">
        <v>0</v>
      </c>
      <c r="Z214" s="239">
        <v>0</v>
      </c>
    </row>
    <row r="215" spans="1:26" x14ac:dyDescent="0.25">
      <c r="A215" s="318" t="s">
        <v>469</v>
      </c>
      <c r="B215" s="385">
        <v>3480</v>
      </c>
      <c r="C215" s="385">
        <v>3480</v>
      </c>
      <c r="D215" s="385">
        <v>3480</v>
      </c>
      <c r="E215" s="385">
        <v>168</v>
      </c>
      <c r="F215" s="385">
        <v>168</v>
      </c>
      <c r="G215" s="385">
        <v>0</v>
      </c>
      <c r="H215" s="385">
        <v>0</v>
      </c>
      <c r="I215" s="385">
        <v>0</v>
      </c>
      <c r="J215" s="385">
        <v>0</v>
      </c>
      <c r="K215" s="385">
        <v>168</v>
      </c>
      <c r="L215" s="385">
        <v>0</v>
      </c>
      <c r="M215" s="385">
        <v>0</v>
      </c>
      <c r="N215" s="385">
        <v>0</v>
      </c>
      <c r="O215" s="385">
        <v>0</v>
      </c>
      <c r="P215" s="385">
        <v>0</v>
      </c>
      <c r="Q215" s="385">
        <v>0</v>
      </c>
      <c r="R215" s="385">
        <v>0</v>
      </c>
      <c r="S215" s="385">
        <v>168</v>
      </c>
      <c r="T215" s="319">
        <v>4.8275862068965517E-2</v>
      </c>
      <c r="U215" s="239">
        <v>3312</v>
      </c>
      <c r="V215" s="239">
        <v>0</v>
      </c>
      <c r="W215" s="239">
        <v>3312</v>
      </c>
      <c r="X215" s="239">
        <v>3312</v>
      </c>
      <c r="Y215" s="239">
        <v>0</v>
      </c>
      <c r="Z215" s="239">
        <v>0</v>
      </c>
    </row>
    <row r="216" spans="1:26" x14ac:dyDescent="0.25">
      <c r="A216" s="314" t="s">
        <v>470</v>
      </c>
      <c r="B216" s="198">
        <v>0</v>
      </c>
      <c r="C216" s="198">
        <v>0</v>
      </c>
      <c r="D216" s="198">
        <v>0</v>
      </c>
      <c r="E216" s="198">
        <v>0</v>
      </c>
      <c r="F216" s="198">
        <v>0</v>
      </c>
      <c r="G216" s="198">
        <v>0</v>
      </c>
      <c r="H216" s="198">
        <v>0</v>
      </c>
      <c r="I216" s="198">
        <v>0</v>
      </c>
      <c r="J216" s="198">
        <v>0</v>
      </c>
      <c r="K216" s="198">
        <v>0</v>
      </c>
      <c r="L216" s="198">
        <v>0</v>
      </c>
      <c r="M216" s="198">
        <v>0</v>
      </c>
      <c r="N216" s="198">
        <v>0</v>
      </c>
      <c r="O216" s="198">
        <v>0</v>
      </c>
      <c r="P216" s="198">
        <v>0</v>
      </c>
      <c r="Q216" s="198">
        <v>0</v>
      </c>
      <c r="R216" s="198">
        <v>0</v>
      </c>
      <c r="S216" s="198">
        <v>0</v>
      </c>
      <c r="T216" s="317" t="e">
        <v>#DIV/0!</v>
      </c>
      <c r="U216" s="316">
        <v>0</v>
      </c>
      <c r="V216" s="316">
        <v>0</v>
      </c>
      <c r="W216" s="316">
        <v>0</v>
      </c>
      <c r="X216" s="316">
        <v>0</v>
      </c>
      <c r="Y216" s="316">
        <v>0</v>
      </c>
      <c r="Z216" s="316">
        <v>0</v>
      </c>
    </row>
    <row r="217" spans="1:26" x14ac:dyDescent="0.25">
      <c r="A217" s="314" t="s">
        <v>471</v>
      </c>
      <c r="B217" s="198">
        <v>0</v>
      </c>
      <c r="C217" s="198">
        <v>0</v>
      </c>
      <c r="D217" s="198">
        <v>0</v>
      </c>
      <c r="E217" s="198">
        <v>0</v>
      </c>
      <c r="F217" s="198">
        <v>0</v>
      </c>
      <c r="G217" s="198">
        <v>0</v>
      </c>
      <c r="H217" s="198">
        <v>0</v>
      </c>
      <c r="I217" s="198">
        <v>0</v>
      </c>
      <c r="J217" s="198">
        <v>0</v>
      </c>
      <c r="K217" s="198">
        <v>0</v>
      </c>
      <c r="L217" s="198">
        <v>0</v>
      </c>
      <c r="M217" s="198">
        <v>0</v>
      </c>
      <c r="N217" s="198">
        <v>0</v>
      </c>
      <c r="O217" s="198">
        <v>0</v>
      </c>
      <c r="P217" s="198">
        <v>0</v>
      </c>
      <c r="Q217" s="198">
        <v>0</v>
      </c>
      <c r="R217" s="198">
        <v>0</v>
      </c>
      <c r="S217" s="198">
        <v>0</v>
      </c>
      <c r="T217" s="317" t="e">
        <v>#DIV/0!</v>
      </c>
      <c r="U217" s="316">
        <v>0</v>
      </c>
      <c r="V217" s="316">
        <v>0</v>
      </c>
      <c r="W217" s="316">
        <v>0</v>
      </c>
      <c r="X217" s="316">
        <v>0</v>
      </c>
      <c r="Y217" s="316">
        <v>0</v>
      </c>
      <c r="Z217" s="316">
        <v>0</v>
      </c>
    </row>
    <row r="218" spans="1:26" x14ac:dyDescent="0.25">
      <c r="A218" s="314" t="s">
        <v>472</v>
      </c>
      <c r="B218" s="198">
        <v>0</v>
      </c>
      <c r="C218" s="198">
        <v>0</v>
      </c>
      <c r="D218" s="198">
        <v>0</v>
      </c>
      <c r="E218" s="198">
        <v>0</v>
      </c>
      <c r="F218" s="198">
        <v>0</v>
      </c>
      <c r="G218" s="198">
        <v>0</v>
      </c>
      <c r="H218" s="198">
        <v>0</v>
      </c>
      <c r="I218" s="198">
        <v>0</v>
      </c>
      <c r="J218" s="198">
        <v>0</v>
      </c>
      <c r="K218" s="198">
        <v>0</v>
      </c>
      <c r="L218" s="198">
        <v>0</v>
      </c>
      <c r="M218" s="198">
        <v>0</v>
      </c>
      <c r="N218" s="198">
        <v>0</v>
      </c>
      <c r="O218" s="198">
        <v>0</v>
      </c>
      <c r="P218" s="198">
        <v>0</v>
      </c>
      <c r="Q218" s="198">
        <v>0</v>
      </c>
      <c r="R218" s="198">
        <v>0</v>
      </c>
      <c r="S218" s="198">
        <v>0</v>
      </c>
      <c r="T218" s="317" t="e">
        <v>#DIV/0!</v>
      </c>
      <c r="U218" s="316">
        <v>0</v>
      </c>
      <c r="V218" s="316">
        <v>0</v>
      </c>
      <c r="W218" s="316">
        <v>0</v>
      </c>
      <c r="X218" s="316">
        <v>0</v>
      </c>
      <c r="Y218" s="316">
        <v>0</v>
      </c>
      <c r="Z218" s="316">
        <v>0</v>
      </c>
    </row>
    <row r="219" spans="1:26" x14ac:dyDescent="0.25">
      <c r="A219" s="314" t="s">
        <v>473</v>
      </c>
      <c r="B219" s="198">
        <v>34590</v>
      </c>
      <c r="C219" s="198">
        <v>34590</v>
      </c>
      <c r="D219" s="198">
        <v>34590</v>
      </c>
      <c r="E219" s="198">
        <v>34548</v>
      </c>
      <c r="F219" s="198">
        <v>34548</v>
      </c>
      <c r="G219" s="198">
        <v>0</v>
      </c>
      <c r="H219" s="198">
        <v>0</v>
      </c>
      <c r="I219" s="198">
        <v>0</v>
      </c>
      <c r="J219" s="198">
        <v>0</v>
      </c>
      <c r="K219" s="198">
        <v>0</v>
      </c>
      <c r="L219" s="198">
        <v>4787</v>
      </c>
      <c r="M219" s="198">
        <v>15740</v>
      </c>
      <c r="N219" s="198">
        <v>11811</v>
      </c>
      <c r="O219" s="198">
        <v>2210</v>
      </c>
      <c r="P219" s="198">
        <v>0</v>
      </c>
      <c r="Q219" s="198">
        <v>0</v>
      </c>
      <c r="R219" s="198">
        <v>0</v>
      </c>
      <c r="S219" s="198">
        <v>34548</v>
      </c>
      <c r="T219" s="317">
        <v>0.99878577623590636</v>
      </c>
      <c r="U219" s="316">
        <v>42</v>
      </c>
      <c r="V219" s="316">
        <v>0</v>
      </c>
      <c r="W219" s="316">
        <v>42</v>
      </c>
      <c r="X219" s="316">
        <v>42</v>
      </c>
      <c r="Y219" s="316">
        <v>0</v>
      </c>
      <c r="Z219" s="316">
        <v>0</v>
      </c>
    </row>
    <row r="220" spans="1:26" x14ac:dyDescent="0.25">
      <c r="A220" s="314" t="s">
        <v>474</v>
      </c>
      <c r="B220" s="363">
        <v>9900</v>
      </c>
      <c r="C220" s="363">
        <v>9900</v>
      </c>
      <c r="D220" s="363">
        <v>9900</v>
      </c>
      <c r="E220" s="363">
        <v>9870</v>
      </c>
      <c r="F220" s="363">
        <v>9870</v>
      </c>
      <c r="G220" s="363">
        <v>0</v>
      </c>
      <c r="H220" s="363">
        <v>0</v>
      </c>
      <c r="I220" s="363">
        <v>0</v>
      </c>
      <c r="J220" s="363">
        <v>9600</v>
      </c>
      <c r="K220" s="363">
        <v>0</v>
      </c>
      <c r="L220" s="363">
        <v>0</v>
      </c>
      <c r="M220" s="363">
        <v>0</v>
      </c>
      <c r="N220" s="363">
        <v>270</v>
      </c>
      <c r="O220" s="363">
        <v>0</v>
      </c>
      <c r="P220" s="363">
        <v>0</v>
      </c>
      <c r="Q220" s="363">
        <v>0</v>
      </c>
      <c r="R220" s="363">
        <v>0</v>
      </c>
      <c r="S220" s="363">
        <v>9870</v>
      </c>
      <c r="T220" s="317">
        <v>0.99696969696969695</v>
      </c>
      <c r="U220" s="316">
        <v>30</v>
      </c>
      <c r="V220" s="316">
        <v>0</v>
      </c>
      <c r="W220" s="316">
        <v>30</v>
      </c>
      <c r="X220" s="316">
        <v>30</v>
      </c>
      <c r="Y220" s="316">
        <v>0</v>
      </c>
      <c r="Z220" s="316">
        <v>0</v>
      </c>
    </row>
    <row r="221" spans="1:26" x14ac:dyDescent="0.25">
      <c r="A221" s="318" t="s">
        <v>475</v>
      </c>
      <c r="B221" s="385">
        <v>1080</v>
      </c>
      <c r="C221" s="385">
        <v>1080</v>
      </c>
      <c r="D221" s="385">
        <v>1080</v>
      </c>
      <c r="E221" s="385">
        <v>1080</v>
      </c>
      <c r="F221" s="385">
        <v>1080</v>
      </c>
      <c r="G221" s="385">
        <v>0</v>
      </c>
      <c r="H221" s="385">
        <v>0</v>
      </c>
      <c r="I221" s="385">
        <v>0</v>
      </c>
      <c r="J221" s="385">
        <v>1080</v>
      </c>
      <c r="K221" s="385">
        <v>0</v>
      </c>
      <c r="L221" s="385">
        <v>0</v>
      </c>
      <c r="M221" s="385">
        <v>0</v>
      </c>
      <c r="N221" s="385">
        <v>0</v>
      </c>
      <c r="O221" s="385">
        <v>0</v>
      </c>
      <c r="P221" s="385">
        <v>0</v>
      </c>
      <c r="Q221" s="385">
        <v>0</v>
      </c>
      <c r="R221" s="385">
        <v>0</v>
      </c>
      <c r="S221" s="385">
        <v>1080</v>
      </c>
      <c r="T221" s="319">
        <v>1</v>
      </c>
      <c r="U221" s="239">
        <v>0</v>
      </c>
      <c r="V221" s="239">
        <v>0</v>
      </c>
      <c r="W221" s="239">
        <v>0</v>
      </c>
      <c r="X221" s="239">
        <v>0</v>
      </c>
      <c r="Y221" s="239">
        <v>0</v>
      </c>
      <c r="Z221" s="239">
        <v>0</v>
      </c>
    </row>
    <row r="222" spans="1:26" x14ac:dyDescent="0.25">
      <c r="A222" s="318" t="s">
        <v>476</v>
      </c>
      <c r="B222" s="385">
        <v>8520</v>
      </c>
      <c r="C222" s="385">
        <v>8520</v>
      </c>
      <c r="D222" s="385">
        <v>8520</v>
      </c>
      <c r="E222" s="385">
        <v>8520</v>
      </c>
      <c r="F222" s="385">
        <v>8520</v>
      </c>
      <c r="G222" s="385">
        <v>0</v>
      </c>
      <c r="H222" s="385">
        <v>0</v>
      </c>
      <c r="I222" s="385">
        <v>0</v>
      </c>
      <c r="J222" s="385">
        <v>8520</v>
      </c>
      <c r="K222" s="385">
        <v>0</v>
      </c>
      <c r="L222" s="385">
        <v>0</v>
      </c>
      <c r="M222" s="385">
        <v>0</v>
      </c>
      <c r="N222" s="385">
        <v>0</v>
      </c>
      <c r="O222" s="385">
        <v>0</v>
      </c>
      <c r="P222" s="385">
        <v>0</v>
      </c>
      <c r="Q222" s="385">
        <v>0</v>
      </c>
      <c r="R222" s="385">
        <v>0</v>
      </c>
      <c r="S222" s="385">
        <v>8520</v>
      </c>
      <c r="T222" s="319">
        <v>1</v>
      </c>
      <c r="U222" s="239">
        <v>0</v>
      </c>
      <c r="V222" s="239">
        <v>0</v>
      </c>
      <c r="W222" s="239">
        <v>0</v>
      </c>
      <c r="X222" s="239">
        <v>0</v>
      </c>
      <c r="Y222" s="239">
        <v>0</v>
      </c>
      <c r="Z222" s="239">
        <v>0</v>
      </c>
    </row>
    <row r="223" spans="1:26" x14ac:dyDescent="0.25">
      <c r="A223" s="318" t="s">
        <v>477</v>
      </c>
      <c r="B223" s="385">
        <v>0</v>
      </c>
      <c r="C223" s="385">
        <v>0</v>
      </c>
      <c r="D223" s="385">
        <v>0</v>
      </c>
      <c r="E223" s="385">
        <v>0</v>
      </c>
      <c r="F223" s="385">
        <v>0</v>
      </c>
      <c r="G223" s="385">
        <v>0</v>
      </c>
      <c r="H223" s="385">
        <v>0</v>
      </c>
      <c r="I223" s="385">
        <v>0</v>
      </c>
      <c r="J223" s="385">
        <v>0</v>
      </c>
      <c r="K223" s="385">
        <v>0</v>
      </c>
      <c r="L223" s="385">
        <v>0</v>
      </c>
      <c r="M223" s="385">
        <v>0</v>
      </c>
      <c r="N223" s="385">
        <v>0</v>
      </c>
      <c r="O223" s="385">
        <v>0</v>
      </c>
      <c r="P223" s="385">
        <v>0</v>
      </c>
      <c r="Q223" s="385">
        <v>0</v>
      </c>
      <c r="R223" s="385">
        <v>0</v>
      </c>
      <c r="S223" s="385">
        <v>0</v>
      </c>
      <c r="T223" s="319" t="e">
        <v>#DIV/0!</v>
      </c>
      <c r="U223" s="239">
        <v>0</v>
      </c>
      <c r="V223" s="239">
        <v>0</v>
      </c>
      <c r="W223" s="239">
        <v>0</v>
      </c>
      <c r="X223" s="239">
        <v>0</v>
      </c>
      <c r="Y223" s="239">
        <v>0</v>
      </c>
      <c r="Z223" s="239">
        <v>0</v>
      </c>
    </row>
    <row r="224" spans="1:26" x14ac:dyDescent="0.25">
      <c r="A224" s="318" t="s">
        <v>478</v>
      </c>
      <c r="B224" s="385">
        <v>0</v>
      </c>
      <c r="C224" s="385">
        <v>0</v>
      </c>
      <c r="D224" s="385">
        <v>0</v>
      </c>
      <c r="E224" s="385">
        <v>0</v>
      </c>
      <c r="F224" s="385">
        <v>0</v>
      </c>
      <c r="G224" s="385">
        <v>0</v>
      </c>
      <c r="H224" s="385">
        <v>0</v>
      </c>
      <c r="I224" s="385">
        <v>0</v>
      </c>
      <c r="J224" s="385">
        <v>0</v>
      </c>
      <c r="K224" s="385">
        <v>0</v>
      </c>
      <c r="L224" s="385">
        <v>0</v>
      </c>
      <c r="M224" s="385">
        <v>0</v>
      </c>
      <c r="N224" s="385">
        <v>0</v>
      </c>
      <c r="O224" s="385">
        <v>0</v>
      </c>
      <c r="P224" s="385">
        <v>0</v>
      </c>
      <c r="Q224" s="385">
        <v>0</v>
      </c>
      <c r="R224" s="385">
        <v>0</v>
      </c>
      <c r="S224" s="385">
        <v>0</v>
      </c>
      <c r="T224" s="319" t="e">
        <v>#DIV/0!</v>
      </c>
      <c r="U224" s="239">
        <v>0</v>
      </c>
      <c r="V224" s="239">
        <v>0</v>
      </c>
      <c r="W224" s="239">
        <v>0</v>
      </c>
      <c r="X224" s="239">
        <v>0</v>
      </c>
      <c r="Y224" s="239">
        <v>0</v>
      </c>
      <c r="Z224" s="239">
        <v>0</v>
      </c>
    </row>
    <row r="225" spans="1:26" x14ac:dyDescent="0.25">
      <c r="A225" s="318" t="s">
        <v>479</v>
      </c>
      <c r="B225" s="385">
        <v>300</v>
      </c>
      <c r="C225" s="385">
        <v>300</v>
      </c>
      <c r="D225" s="385">
        <v>300</v>
      </c>
      <c r="E225" s="385">
        <v>270</v>
      </c>
      <c r="F225" s="385">
        <v>270</v>
      </c>
      <c r="G225" s="385">
        <v>0</v>
      </c>
      <c r="H225" s="385">
        <v>0</v>
      </c>
      <c r="I225" s="385">
        <v>0</v>
      </c>
      <c r="J225" s="385">
        <v>0</v>
      </c>
      <c r="K225" s="385">
        <v>0</v>
      </c>
      <c r="L225" s="385">
        <v>0</v>
      </c>
      <c r="M225" s="385">
        <v>0</v>
      </c>
      <c r="N225" s="385">
        <v>270</v>
      </c>
      <c r="O225" s="385">
        <v>0</v>
      </c>
      <c r="P225" s="385">
        <v>0</v>
      </c>
      <c r="Q225" s="385">
        <v>0</v>
      </c>
      <c r="R225" s="385">
        <v>0</v>
      </c>
      <c r="S225" s="385">
        <v>270</v>
      </c>
      <c r="T225" s="319">
        <v>0.9</v>
      </c>
      <c r="U225" s="239">
        <v>30</v>
      </c>
      <c r="V225" s="239">
        <v>0</v>
      </c>
      <c r="W225" s="239">
        <v>30</v>
      </c>
      <c r="X225" s="239">
        <v>30</v>
      </c>
      <c r="Y225" s="239">
        <v>0</v>
      </c>
      <c r="Z225" s="239">
        <v>0</v>
      </c>
    </row>
    <row r="226" spans="1:26" x14ac:dyDescent="0.25">
      <c r="A226" s="314" t="s">
        <v>480</v>
      </c>
      <c r="B226" s="363">
        <v>3398</v>
      </c>
      <c r="C226" s="363">
        <v>3448</v>
      </c>
      <c r="D226" s="363">
        <v>3448</v>
      </c>
      <c r="E226" s="363">
        <v>2996.7</v>
      </c>
      <c r="F226" s="363">
        <v>2996.7000000000003</v>
      </c>
      <c r="G226" s="363">
        <v>0</v>
      </c>
      <c r="H226" s="363">
        <v>0</v>
      </c>
      <c r="I226" s="363">
        <v>0</v>
      </c>
      <c r="J226" s="363">
        <v>0</v>
      </c>
      <c r="K226" s="363">
        <v>842</v>
      </c>
      <c r="L226" s="363">
        <v>158</v>
      </c>
      <c r="M226" s="363">
        <v>0</v>
      </c>
      <c r="N226" s="363">
        <v>1996.6999999999998</v>
      </c>
      <c r="O226" s="363">
        <v>0</v>
      </c>
      <c r="P226" s="363">
        <v>0</v>
      </c>
      <c r="Q226" s="363">
        <v>0</v>
      </c>
      <c r="R226" s="363">
        <v>0</v>
      </c>
      <c r="S226" s="363">
        <v>2996.7</v>
      </c>
      <c r="T226" s="317">
        <v>0.86911252900232017</v>
      </c>
      <c r="U226" s="316">
        <v>451.30000000000018</v>
      </c>
      <c r="V226" s="316">
        <v>0</v>
      </c>
      <c r="W226" s="316">
        <v>451.30000000000018</v>
      </c>
      <c r="X226" s="316">
        <v>451.30000000000018</v>
      </c>
      <c r="Y226" s="316">
        <v>0</v>
      </c>
      <c r="Z226" s="316">
        <v>0</v>
      </c>
    </row>
    <row r="227" spans="1:26" x14ac:dyDescent="0.25">
      <c r="A227" s="318" t="s">
        <v>481</v>
      </c>
      <c r="B227" s="385">
        <v>0</v>
      </c>
      <c r="C227" s="385">
        <v>0</v>
      </c>
      <c r="D227" s="385">
        <v>0</v>
      </c>
      <c r="E227" s="385">
        <v>0</v>
      </c>
      <c r="F227" s="385">
        <v>0</v>
      </c>
      <c r="G227" s="385">
        <v>0</v>
      </c>
      <c r="H227" s="385">
        <v>0</v>
      </c>
      <c r="I227" s="385">
        <v>0</v>
      </c>
      <c r="J227" s="385">
        <v>0</v>
      </c>
      <c r="K227" s="385">
        <v>0</v>
      </c>
      <c r="L227" s="385">
        <v>0</v>
      </c>
      <c r="M227" s="385">
        <v>0</v>
      </c>
      <c r="N227" s="385">
        <v>0</v>
      </c>
      <c r="O227" s="385">
        <v>0</v>
      </c>
      <c r="P227" s="385">
        <v>0</v>
      </c>
      <c r="Q227" s="385">
        <v>0</v>
      </c>
      <c r="R227" s="385">
        <v>0</v>
      </c>
      <c r="S227" s="385">
        <v>0</v>
      </c>
      <c r="T227" s="319" t="e">
        <v>#DIV/0!</v>
      </c>
      <c r="U227" s="239">
        <v>0</v>
      </c>
      <c r="V227" s="239">
        <v>0</v>
      </c>
      <c r="W227" s="239">
        <v>0</v>
      </c>
      <c r="X227" s="239">
        <v>0</v>
      </c>
      <c r="Y227" s="239">
        <v>0</v>
      </c>
      <c r="Z227" s="239">
        <v>0</v>
      </c>
    </row>
    <row r="228" spans="1:26" x14ac:dyDescent="0.25">
      <c r="A228" s="318" t="s">
        <v>482</v>
      </c>
      <c r="B228" s="385">
        <v>2900</v>
      </c>
      <c r="C228" s="385">
        <v>2950</v>
      </c>
      <c r="D228" s="385">
        <v>2950</v>
      </c>
      <c r="E228" s="385">
        <v>2499.6</v>
      </c>
      <c r="F228" s="385">
        <v>2499.6000000000004</v>
      </c>
      <c r="G228" s="385">
        <v>0</v>
      </c>
      <c r="H228" s="385">
        <v>0</v>
      </c>
      <c r="I228" s="385">
        <v>0</v>
      </c>
      <c r="J228" s="385">
        <v>0</v>
      </c>
      <c r="K228" s="385">
        <v>842</v>
      </c>
      <c r="L228" s="385">
        <v>158</v>
      </c>
      <c r="M228" s="385">
        <v>0</v>
      </c>
      <c r="N228" s="385">
        <v>1499.6</v>
      </c>
      <c r="O228" s="385">
        <v>0</v>
      </c>
      <c r="P228" s="385">
        <v>0</v>
      </c>
      <c r="Q228" s="385">
        <v>0</v>
      </c>
      <c r="R228" s="385">
        <v>0</v>
      </c>
      <c r="S228" s="385">
        <v>2499.6</v>
      </c>
      <c r="T228" s="319">
        <v>0.84732203389830507</v>
      </c>
      <c r="U228" s="239">
        <v>450.40000000000009</v>
      </c>
      <c r="V228" s="239">
        <v>0</v>
      </c>
      <c r="W228" s="239">
        <v>450.40000000000009</v>
      </c>
      <c r="X228" s="239">
        <v>450.40000000000009</v>
      </c>
      <c r="Y228" s="239">
        <v>0</v>
      </c>
      <c r="Z228" s="239">
        <v>0</v>
      </c>
    </row>
    <row r="229" spans="1:26" x14ac:dyDescent="0.25">
      <c r="A229" s="318" t="s">
        <v>483</v>
      </c>
      <c r="B229" s="385">
        <v>0</v>
      </c>
      <c r="C229" s="385">
        <v>0</v>
      </c>
      <c r="D229" s="385">
        <v>0</v>
      </c>
      <c r="E229" s="385">
        <v>0</v>
      </c>
      <c r="F229" s="385">
        <v>0</v>
      </c>
      <c r="G229" s="385">
        <v>0</v>
      </c>
      <c r="H229" s="385">
        <v>0</v>
      </c>
      <c r="I229" s="385">
        <v>0</v>
      </c>
      <c r="J229" s="385">
        <v>0</v>
      </c>
      <c r="K229" s="385">
        <v>0</v>
      </c>
      <c r="L229" s="385">
        <v>0</v>
      </c>
      <c r="M229" s="385">
        <v>0</v>
      </c>
      <c r="N229" s="385">
        <v>0</v>
      </c>
      <c r="O229" s="385">
        <v>0</v>
      </c>
      <c r="P229" s="385">
        <v>0</v>
      </c>
      <c r="Q229" s="385">
        <v>0</v>
      </c>
      <c r="R229" s="385">
        <v>0</v>
      </c>
      <c r="S229" s="385">
        <v>0</v>
      </c>
      <c r="T229" s="319" t="e">
        <v>#DIV/0!</v>
      </c>
      <c r="U229" s="239">
        <v>0</v>
      </c>
      <c r="V229" s="239">
        <v>0</v>
      </c>
      <c r="W229" s="239">
        <v>0</v>
      </c>
      <c r="X229" s="239">
        <v>0</v>
      </c>
      <c r="Y229" s="239">
        <v>0</v>
      </c>
      <c r="Z229" s="239">
        <v>0</v>
      </c>
    </row>
    <row r="230" spans="1:26" x14ac:dyDescent="0.25">
      <c r="A230" s="318" t="s">
        <v>484</v>
      </c>
      <c r="B230" s="385">
        <v>0</v>
      </c>
      <c r="C230" s="385">
        <v>0</v>
      </c>
      <c r="D230" s="385">
        <v>0</v>
      </c>
      <c r="E230" s="385">
        <v>0</v>
      </c>
      <c r="F230" s="385">
        <v>0</v>
      </c>
      <c r="G230" s="385">
        <v>0</v>
      </c>
      <c r="H230" s="385">
        <v>0</v>
      </c>
      <c r="I230" s="385">
        <v>0</v>
      </c>
      <c r="J230" s="385">
        <v>0</v>
      </c>
      <c r="K230" s="385">
        <v>0</v>
      </c>
      <c r="L230" s="385">
        <v>0</v>
      </c>
      <c r="M230" s="385">
        <v>0</v>
      </c>
      <c r="N230" s="385">
        <v>0</v>
      </c>
      <c r="O230" s="385">
        <v>0</v>
      </c>
      <c r="P230" s="385">
        <v>0</v>
      </c>
      <c r="Q230" s="385">
        <v>0</v>
      </c>
      <c r="R230" s="385">
        <v>0</v>
      </c>
      <c r="S230" s="385">
        <v>0</v>
      </c>
      <c r="T230" s="319" t="e">
        <v>#DIV/0!</v>
      </c>
      <c r="U230" s="239">
        <v>0</v>
      </c>
      <c r="V230" s="239">
        <v>0</v>
      </c>
      <c r="W230" s="239">
        <v>0</v>
      </c>
      <c r="X230" s="239">
        <v>0</v>
      </c>
      <c r="Y230" s="239">
        <v>0</v>
      </c>
      <c r="Z230" s="239">
        <v>0</v>
      </c>
    </row>
    <row r="231" spans="1:26" x14ac:dyDescent="0.25">
      <c r="A231" s="318" t="s">
        <v>485</v>
      </c>
      <c r="B231" s="385">
        <v>0</v>
      </c>
      <c r="C231" s="385">
        <v>0</v>
      </c>
      <c r="D231" s="385">
        <v>0</v>
      </c>
      <c r="E231" s="385">
        <v>0</v>
      </c>
      <c r="F231" s="385">
        <v>0</v>
      </c>
      <c r="G231" s="385">
        <v>0</v>
      </c>
      <c r="H231" s="385">
        <v>0</v>
      </c>
      <c r="I231" s="385">
        <v>0</v>
      </c>
      <c r="J231" s="385">
        <v>0</v>
      </c>
      <c r="K231" s="385">
        <v>0</v>
      </c>
      <c r="L231" s="385">
        <v>0</v>
      </c>
      <c r="M231" s="385">
        <v>0</v>
      </c>
      <c r="N231" s="385">
        <v>0</v>
      </c>
      <c r="O231" s="385">
        <v>0</v>
      </c>
      <c r="P231" s="385">
        <v>0</v>
      </c>
      <c r="Q231" s="385">
        <v>0</v>
      </c>
      <c r="R231" s="385">
        <v>0</v>
      </c>
      <c r="S231" s="385">
        <v>0</v>
      </c>
      <c r="T231" s="319" t="e">
        <v>#DIV/0!</v>
      </c>
      <c r="U231" s="239">
        <v>0</v>
      </c>
      <c r="V231" s="239">
        <v>0</v>
      </c>
      <c r="W231" s="239">
        <v>0</v>
      </c>
      <c r="X231" s="239">
        <v>0</v>
      </c>
      <c r="Y231" s="239">
        <v>0</v>
      </c>
      <c r="Z231" s="239">
        <v>0</v>
      </c>
    </row>
    <row r="232" spans="1:26" x14ac:dyDescent="0.25">
      <c r="A232" s="318" t="s">
        <v>486</v>
      </c>
      <c r="B232" s="385">
        <v>498</v>
      </c>
      <c r="C232" s="385">
        <v>498</v>
      </c>
      <c r="D232" s="385">
        <v>498</v>
      </c>
      <c r="E232" s="385">
        <v>497.09999999999997</v>
      </c>
      <c r="F232" s="385">
        <v>497.09999999999997</v>
      </c>
      <c r="G232" s="385">
        <v>0</v>
      </c>
      <c r="H232" s="385">
        <v>0</v>
      </c>
      <c r="I232" s="385">
        <v>0</v>
      </c>
      <c r="J232" s="385">
        <v>0</v>
      </c>
      <c r="K232" s="385">
        <v>0</v>
      </c>
      <c r="L232" s="385">
        <v>0</v>
      </c>
      <c r="M232" s="385">
        <v>0</v>
      </c>
      <c r="N232" s="385">
        <v>497.09999999999997</v>
      </c>
      <c r="O232" s="385">
        <v>0</v>
      </c>
      <c r="P232" s="385">
        <v>0</v>
      </c>
      <c r="Q232" s="385">
        <v>0</v>
      </c>
      <c r="R232" s="385">
        <v>0</v>
      </c>
      <c r="S232" s="385">
        <v>497.09999999999997</v>
      </c>
      <c r="T232" s="319">
        <v>0.99819277108433724</v>
      </c>
      <c r="U232" s="239">
        <v>0.90000000000003411</v>
      </c>
      <c r="V232" s="239">
        <v>0</v>
      </c>
      <c r="W232" s="239">
        <v>0.90000000000003411</v>
      </c>
      <c r="X232" s="239">
        <v>0.90000000000003411</v>
      </c>
      <c r="Y232" s="239">
        <v>0</v>
      </c>
      <c r="Z232" s="239">
        <v>0</v>
      </c>
    </row>
    <row r="233" spans="1:26" x14ac:dyDescent="0.25">
      <c r="A233" s="314" t="s">
        <v>487</v>
      </c>
      <c r="B233" s="363">
        <v>0</v>
      </c>
      <c r="C233" s="363">
        <v>0</v>
      </c>
      <c r="D233" s="363">
        <v>0</v>
      </c>
      <c r="E233" s="363">
        <v>0</v>
      </c>
      <c r="F233" s="363">
        <v>0</v>
      </c>
      <c r="G233" s="363">
        <v>0</v>
      </c>
      <c r="H233" s="363">
        <v>0</v>
      </c>
      <c r="I233" s="363">
        <v>0</v>
      </c>
      <c r="J233" s="363">
        <v>0</v>
      </c>
      <c r="K233" s="363">
        <v>0</v>
      </c>
      <c r="L233" s="363">
        <v>0</v>
      </c>
      <c r="M233" s="363">
        <v>0</v>
      </c>
      <c r="N233" s="363">
        <v>0</v>
      </c>
      <c r="O233" s="363">
        <v>0</v>
      </c>
      <c r="P233" s="363">
        <v>0</v>
      </c>
      <c r="Q233" s="363">
        <v>0</v>
      </c>
      <c r="R233" s="363">
        <v>0</v>
      </c>
      <c r="S233" s="363">
        <v>0</v>
      </c>
      <c r="T233" s="317" t="e">
        <v>#DIV/0!</v>
      </c>
      <c r="U233" s="316">
        <v>0</v>
      </c>
      <c r="V233" s="316">
        <v>0</v>
      </c>
      <c r="W233" s="316">
        <v>0</v>
      </c>
      <c r="X233" s="316">
        <v>0</v>
      </c>
      <c r="Y233" s="316">
        <v>0</v>
      </c>
      <c r="Z233" s="316">
        <v>0</v>
      </c>
    </row>
    <row r="234" spans="1:26" x14ac:dyDescent="0.25">
      <c r="A234" s="318" t="s">
        <v>488</v>
      </c>
      <c r="B234" s="385">
        <v>0</v>
      </c>
      <c r="C234" s="385">
        <v>0</v>
      </c>
      <c r="D234" s="385">
        <v>0</v>
      </c>
      <c r="E234" s="385">
        <v>0</v>
      </c>
      <c r="F234" s="385">
        <v>0</v>
      </c>
      <c r="G234" s="385">
        <v>0</v>
      </c>
      <c r="H234" s="385">
        <v>0</v>
      </c>
      <c r="I234" s="385">
        <v>0</v>
      </c>
      <c r="J234" s="385">
        <v>0</v>
      </c>
      <c r="K234" s="385">
        <v>0</v>
      </c>
      <c r="L234" s="385">
        <v>0</v>
      </c>
      <c r="M234" s="385">
        <v>0</v>
      </c>
      <c r="N234" s="385">
        <v>0</v>
      </c>
      <c r="O234" s="385">
        <v>0</v>
      </c>
      <c r="P234" s="385">
        <v>0</v>
      </c>
      <c r="Q234" s="385">
        <v>0</v>
      </c>
      <c r="R234" s="385">
        <v>0</v>
      </c>
      <c r="S234" s="385">
        <v>0</v>
      </c>
      <c r="T234" s="319" t="e">
        <v>#DIV/0!</v>
      </c>
      <c r="U234" s="239">
        <v>0</v>
      </c>
      <c r="V234" s="239">
        <v>0</v>
      </c>
      <c r="W234" s="239">
        <v>0</v>
      </c>
      <c r="X234" s="239">
        <v>0</v>
      </c>
      <c r="Y234" s="239">
        <v>0</v>
      </c>
      <c r="Z234" s="239">
        <v>0</v>
      </c>
    </row>
    <row r="235" spans="1:26" x14ac:dyDescent="0.25">
      <c r="A235" s="318" t="s">
        <v>489</v>
      </c>
      <c r="B235" s="385">
        <v>0</v>
      </c>
      <c r="C235" s="385">
        <v>0</v>
      </c>
      <c r="D235" s="385">
        <v>0</v>
      </c>
      <c r="E235" s="385">
        <v>0</v>
      </c>
      <c r="F235" s="385">
        <v>0</v>
      </c>
      <c r="G235" s="385">
        <v>0</v>
      </c>
      <c r="H235" s="385">
        <v>0</v>
      </c>
      <c r="I235" s="385">
        <v>0</v>
      </c>
      <c r="J235" s="385">
        <v>0</v>
      </c>
      <c r="K235" s="385">
        <v>0</v>
      </c>
      <c r="L235" s="385">
        <v>0</v>
      </c>
      <c r="M235" s="385">
        <v>0</v>
      </c>
      <c r="N235" s="385">
        <v>0</v>
      </c>
      <c r="O235" s="385">
        <v>0</v>
      </c>
      <c r="P235" s="385">
        <v>0</v>
      </c>
      <c r="Q235" s="385">
        <v>0</v>
      </c>
      <c r="R235" s="385">
        <v>0</v>
      </c>
      <c r="S235" s="385">
        <v>0</v>
      </c>
      <c r="T235" s="319" t="e">
        <v>#DIV/0!</v>
      </c>
      <c r="U235" s="239">
        <v>0</v>
      </c>
      <c r="V235" s="239">
        <v>0</v>
      </c>
      <c r="W235" s="239">
        <v>0</v>
      </c>
      <c r="X235" s="239">
        <v>0</v>
      </c>
      <c r="Y235" s="239">
        <v>0</v>
      </c>
      <c r="Z235" s="239">
        <v>0</v>
      </c>
    </row>
    <row r="236" spans="1:26" x14ac:dyDescent="0.25">
      <c r="A236" s="314" t="s">
        <v>490</v>
      </c>
      <c r="B236" s="198">
        <v>0</v>
      </c>
      <c r="C236" s="198">
        <v>0</v>
      </c>
      <c r="D236" s="198">
        <v>0</v>
      </c>
      <c r="E236" s="198">
        <v>0</v>
      </c>
      <c r="F236" s="198">
        <v>0</v>
      </c>
      <c r="G236" s="198">
        <v>0</v>
      </c>
      <c r="H236" s="198">
        <v>0</v>
      </c>
      <c r="I236" s="198">
        <v>0</v>
      </c>
      <c r="J236" s="198">
        <v>0</v>
      </c>
      <c r="K236" s="198">
        <v>0</v>
      </c>
      <c r="L236" s="198">
        <v>0</v>
      </c>
      <c r="M236" s="198">
        <v>0</v>
      </c>
      <c r="N236" s="198">
        <v>0</v>
      </c>
      <c r="O236" s="198">
        <v>0</v>
      </c>
      <c r="P236" s="198">
        <v>0</v>
      </c>
      <c r="Q236" s="198">
        <v>0</v>
      </c>
      <c r="R236" s="198">
        <v>0</v>
      </c>
      <c r="S236" s="198">
        <v>0</v>
      </c>
      <c r="T236" s="317" t="e">
        <v>#DIV/0!</v>
      </c>
      <c r="U236" s="316">
        <v>0</v>
      </c>
      <c r="V236" s="316">
        <v>0</v>
      </c>
      <c r="W236" s="316">
        <v>0</v>
      </c>
      <c r="X236" s="316">
        <v>0</v>
      </c>
      <c r="Y236" s="316">
        <v>0</v>
      </c>
      <c r="Z236" s="316">
        <v>0</v>
      </c>
    </row>
    <row r="237" spans="1:26" x14ac:dyDescent="0.25">
      <c r="A237" s="314" t="s">
        <v>491</v>
      </c>
      <c r="B237" s="198">
        <v>0</v>
      </c>
      <c r="C237" s="198">
        <v>0</v>
      </c>
      <c r="D237" s="198">
        <v>0</v>
      </c>
      <c r="E237" s="198">
        <v>0</v>
      </c>
      <c r="F237" s="198">
        <v>0</v>
      </c>
      <c r="G237" s="198">
        <v>0</v>
      </c>
      <c r="H237" s="198">
        <v>0</v>
      </c>
      <c r="I237" s="198">
        <v>0</v>
      </c>
      <c r="J237" s="198">
        <v>0</v>
      </c>
      <c r="K237" s="198">
        <v>0</v>
      </c>
      <c r="L237" s="198">
        <v>0</v>
      </c>
      <c r="M237" s="198">
        <v>0</v>
      </c>
      <c r="N237" s="198">
        <v>0</v>
      </c>
      <c r="O237" s="198">
        <v>0</v>
      </c>
      <c r="P237" s="198">
        <v>0</v>
      </c>
      <c r="Q237" s="198">
        <v>0</v>
      </c>
      <c r="R237" s="198">
        <v>0</v>
      </c>
      <c r="S237" s="198">
        <v>0</v>
      </c>
      <c r="T237" s="317" t="e">
        <v>#DIV/0!</v>
      </c>
      <c r="U237" s="316">
        <v>0</v>
      </c>
      <c r="V237" s="316">
        <v>0</v>
      </c>
      <c r="W237" s="316">
        <v>0</v>
      </c>
      <c r="X237" s="316">
        <v>0</v>
      </c>
      <c r="Y237" s="316">
        <v>0</v>
      </c>
      <c r="Z237" s="316">
        <v>0</v>
      </c>
    </row>
    <row r="238" spans="1:26" x14ac:dyDescent="0.25">
      <c r="A238" s="314" t="s">
        <v>492</v>
      </c>
      <c r="B238" s="198">
        <v>0</v>
      </c>
      <c r="C238" s="198">
        <v>9600</v>
      </c>
      <c r="D238" s="198">
        <v>9600</v>
      </c>
      <c r="E238" s="198">
        <v>5792</v>
      </c>
      <c r="F238" s="198">
        <v>5783.09</v>
      </c>
      <c r="G238" s="198">
        <v>0</v>
      </c>
      <c r="H238" s="198">
        <v>0</v>
      </c>
      <c r="I238" s="198">
        <v>370</v>
      </c>
      <c r="J238" s="198">
        <v>2726.0899999999997</v>
      </c>
      <c r="K238" s="198">
        <v>687</v>
      </c>
      <c r="L238" s="198">
        <v>0</v>
      </c>
      <c r="M238" s="198">
        <v>1745</v>
      </c>
      <c r="N238" s="198">
        <v>0</v>
      </c>
      <c r="O238" s="198">
        <v>0</v>
      </c>
      <c r="P238" s="198">
        <v>0</v>
      </c>
      <c r="Q238" s="198">
        <v>0</v>
      </c>
      <c r="R238" s="198">
        <v>0</v>
      </c>
      <c r="S238" s="198">
        <v>5528.09</v>
      </c>
      <c r="T238" s="317">
        <v>0.5758427083333334</v>
      </c>
      <c r="U238" s="316">
        <v>4071.91</v>
      </c>
      <c r="V238" s="316">
        <v>0</v>
      </c>
      <c r="W238" s="316">
        <v>3808</v>
      </c>
      <c r="X238" s="316">
        <v>3808</v>
      </c>
      <c r="Y238" s="316">
        <v>8.9099999999998545</v>
      </c>
      <c r="Z238" s="316">
        <v>255</v>
      </c>
    </row>
    <row r="239" spans="1:26" x14ac:dyDescent="0.25">
      <c r="A239" s="314" t="s">
        <v>493</v>
      </c>
      <c r="B239" s="363">
        <v>0</v>
      </c>
      <c r="C239" s="363">
        <v>0</v>
      </c>
      <c r="D239" s="363">
        <v>0</v>
      </c>
      <c r="E239" s="363">
        <v>0</v>
      </c>
      <c r="F239" s="363">
        <v>0</v>
      </c>
      <c r="G239" s="363">
        <v>0</v>
      </c>
      <c r="H239" s="363">
        <v>0</v>
      </c>
      <c r="I239" s="363">
        <v>0</v>
      </c>
      <c r="J239" s="363">
        <v>0</v>
      </c>
      <c r="K239" s="363">
        <v>0</v>
      </c>
      <c r="L239" s="363">
        <v>0</v>
      </c>
      <c r="M239" s="363">
        <v>0</v>
      </c>
      <c r="N239" s="363">
        <v>0</v>
      </c>
      <c r="O239" s="363">
        <v>0</v>
      </c>
      <c r="P239" s="363">
        <v>0</v>
      </c>
      <c r="Q239" s="363">
        <v>0</v>
      </c>
      <c r="R239" s="363">
        <v>0</v>
      </c>
      <c r="S239" s="363">
        <v>0</v>
      </c>
      <c r="T239" s="317" t="e">
        <v>#DIV/0!</v>
      </c>
      <c r="U239" s="316">
        <v>0</v>
      </c>
      <c r="V239" s="316">
        <v>0</v>
      </c>
      <c r="W239" s="316">
        <v>0</v>
      </c>
      <c r="X239" s="316">
        <v>0</v>
      </c>
      <c r="Y239" s="316">
        <v>0</v>
      </c>
      <c r="Z239" s="316">
        <v>0</v>
      </c>
    </row>
    <row r="240" spans="1:26" x14ac:dyDescent="0.25">
      <c r="A240" s="318" t="s">
        <v>494</v>
      </c>
      <c r="B240" s="385">
        <v>0</v>
      </c>
      <c r="C240" s="385">
        <v>0</v>
      </c>
      <c r="D240" s="385">
        <v>0</v>
      </c>
      <c r="E240" s="385">
        <v>0</v>
      </c>
      <c r="F240" s="385">
        <v>0</v>
      </c>
      <c r="G240" s="385">
        <v>0</v>
      </c>
      <c r="H240" s="385">
        <v>0</v>
      </c>
      <c r="I240" s="385">
        <v>0</v>
      </c>
      <c r="J240" s="385">
        <v>0</v>
      </c>
      <c r="K240" s="385">
        <v>0</v>
      </c>
      <c r="L240" s="385">
        <v>0</v>
      </c>
      <c r="M240" s="385">
        <v>0</v>
      </c>
      <c r="N240" s="385">
        <v>0</v>
      </c>
      <c r="O240" s="385">
        <v>0</v>
      </c>
      <c r="P240" s="385">
        <v>0</v>
      </c>
      <c r="Q240" s="385">
        <v>0</v>
      </c>
      <c r="R240" s="385">
        <v>0</v>
      </c>
      <c r="S240" s="385">
        <v>0</v>
      </c>
      <c r="T240" s="319" t="e">
        <v>#DIV/0!</v>
      </c>
      <c r="U240" s="239">
        <v>0</v>
      </c>
      <c r="V240" s="239">
        <v>0</v>
      </c>
      <c r="W240" s="239">
        <v>0</v>
      </c>
      <c r="X240" s="239">
        <v>0</v>
      </c>
      <c r="Y240" s="239">
        <v>0</v>
      </c>
      <c r="Z240" s="239">
        <v>0</v>
      </c>
    </row>
    <row r="241" spans="1:26" x14ac:dyDescent="0.25">
      <c r="A241" s="318" t="s">
        <v>495</v>
      </c>
      <c r="B241" s="385">
        <v>0</v>
      </c>
      <c r="C241" s="385">
        <v>0</v>
      </c>
      <c r="D241" s="385">
        <v>0</v>
      </c>
      <c r="E241" s="385">
        <v>0</v>
      </c>
      <c r="F241" s="385">
        <v>0</v>
      </c>
      <c r="G241" s="385">
        <v>0</v>
      </c>
      <c r="H241" s="385">
        <v>0</v>
      </c>
      <c r="I241" s="385">
        <v>0</v>
      </c>
      <c r="J241" s="385">
        <v>0</v>
      </c>
      <c r="K241" s="385">
        <v>0</v>
      </c>
      <c r="L241" s="385">
        <v>0</v>
      </c>
      <c r="M241" s="385">
        <v>0</v>
      </c>
      <c r="N241" s="385">
        <v>0</v>
      </c>
      <c r="O241" s="385">
        <v>0</v>
      </c>
      <c r="P241" s="385">
        <v>0</v>
      </c>
      <c r="Q241" s="385">
        <v>0</v>
      </c>
      <c r="R241" s="385">
        <v>0</v>
      </c>
      <c r="S241" s="385">
        <v>0</v>
      </c>
      <c r="T241" s="319" t="e">
        <v>#DIV/0!</v>
      </c>
      <c r="U241" s="239">
        <v>0</v>
      </c>
      <c r="V241" s="239">
        <v>0</v>
      </c>
      <c r="W241" s="239">
        <v>0</v>
      </c>
      <c r="X241" s="239">
        <v>0</v>
      </c>
      <c r="Y241" s="239">
        <v>0</v>
      </c>
      <c r="Z241" s="239">
        <v>0</v>
      </c>
    </row>
    <row r="242" spans="1:26" x14ac:dyDescent="0.25">
      <c r="A242" s="314" t="s">
        <v>496</v>
      </c>
      <c r="B242" s="363">
        <v>0</v>
      </c>
      <c r="C242" s="363">
        <v>0</v>
      </c>
      <c r="D242" s="363">
        <v>0</v>
      </c>
      <c r="E242" s="363">
        <v>0</v>
      </c>
      <c r="F242" s="363">
        <v>0</v>
      </c>
      <c r="G242" s="363">
        <v>0</v>
      </c>
      <c r="H242" s="363">
        <v>0</v>
      </c>
      <c r="I242" s="363">
        <v>0</v>
      </c>
      <c r="J242" s="363">
        <v>0</v>
      </c>
      <c r="K242" s="363">
        <v>0</v>
      </c>
      <c r="L242" s="363">
        <v>0</v>
      </c>
      <c r="M242" s="363">
        <v>0</v>
      </c>
      <c r="N242" s="363">
        <v>0</v>
      </c>
      <c r="O242" s="363">
        <v>0</v>
      </c>
      <c r="P242" s="363">
        <v>0</v>
      </c>
      <c r="Q242" s="363">
        <v>0</v>
      </c>
      <c r="R242" s="363">
        <v>0</v>
      </c>
      <c r="S242" s="363">
        <v>0</v>
      </c>
      <c r="T242" s="317" t="e">
        <v>#DIV/0!</v>
      </c>
      <c r="U242" s="316">
        <v>0</v>
      </c>
      <c r="V242" s="316">
        <v>0</v>
      </c>
      <c r="W242" s="316">
        <v>0</v>
      </c>
      <c r="X242" s="316">
        <v>0</v>
      </c>
      <c r="Y242" s="316">
        <v>0</v>
      </c>
      <c r="Z242" s="316">
        <v>0</v>
      </c>
    </row>
    <row r="243" spans="1:26" x14ac:dyDescent="0.25">
      <c r="A243" s="322" t="s">
        <v>497</v>
      </c>
      <c r="B243" s="385">
        <v>0</v>
      </c>
      <c r="C243" s="385">
        <v>0</v>
      </c>
      <c r="D243" s="385">
        <v>0</v>
      </c>
      <c r="E243" s="385">
        <v>0</v>
      </c>
      <c r="F243" s="385">
        <v>0</v>
      </c>
      <c r="G243" s="385">
        <v>0</v>
      </c>
      <c r="H243" s="385">
        <v>0</v>
      </c>
      <c r="I243" s="385">
        <v>0</v>
      </c>
      <c r="J243" s="385">
        <v>0</v>
      </c>
      <c r="K243" s="385">
        <v>0</v>
      </c>
      <c r="L243" s="385">
        <v>0</v>
      </c>
      <c r="M243" s="385">
        <v>0</v>
      </c>
      <c r="N243" s="385">
        <v>0</v>
      </c>
      <c r="O243" s="385">
        <v>0</v>
      </c>
      <c r="P243" s="385">
        <v>0</v>
      </c>
      <c r="Q243" s="385">
        <v>0</v>
      </c>
      <c r="R243" s="385">
        <v>0</v>
      </c>
      <c r="S243" s="385">
        <v>0</v>
      </c>
      <c r="T243" s="319" t="e">
        <v>#DIV/0!</v>
      </c>
      <c r="U243" s="239">
        <v>0</v>
      </c>
      <c r="V243" s="239">
        <v>0</v>
      </c>
      <c r="W243" s="239">
        <v>0</v>
      </c>
      <c r="X243" s="239">
        <v>0</v>
      </c>
      <c r="Y243" s="239">
        <v>0</v>
      </c>
      <c r="Z243" s="239">
        <v>0</v>
      </c>
    </row>
    <row r="244" spans="1:26" x14ac:dyDescent="0.25">
      <c r="A244" s="322" t="s">
        <v>498</v>
      </c>
      <c r="B244" s="385">
        <v>0</v>
      </c>
      <c r="C244" s="385">
        <v>0</v>
      </c>
      <c r="D244" s="385">
        <v>0</v>
      </c>
      <c r="E244" s="385">
        <v>0</v>
      </c>
      <c r="F244" s="385">
        <v>0</v>
      </c>
      <c r="G244" s="385">
        <v>0</v>
      </c>
      <c r="H244" s="385">
        <v>0</v>
      </c>
      <c r="I244" s="385">
        <v>0</v>
      </c>
      <c r="J244" s="385">
        <v>0</v>
      </c>
      <c r="K244" s="385">
        <v>0</v>
      </c>
      <c r="L244" s="385">
        <v>0</v>
      </c>
      <c r="M244" s="385">
        <v>0</v>
      </c>
      <c r="N244" s="385">
        <v>0</v>
      </c>
      <c r="O244" s="385">
        <v>0</v>
      </c>
      <c r="P244" s="385">
        <v>0</v>
      </c>
      <c r="Q244" s="385">
        <v>0</v>
      </c>
      <c r="R244" s="385">
        <v>0</v>
      </c>
      <c r="S244" s="385">
        <v>0</v>
      </c>
      <c r="T244" s="319" t="e">
        <v>#DIV/0!</v>
      </c>
      <c r="U244" s="239">
        <v>0</v>
      </c>
      <c r="V244" s="239">
        <v>0</v>
      </c>
      <c r="W244" s="239">
        <v>0</v>
      </c>
      <c r="X244" s="239">
        <v>0</v>
      </c>
      <c r="Y244" s="239">
        <v>0</v>
      </c>
      <c r="Z244" s="239">
        <v>0</v>
      </c>
    </row>
    <row r="245" spans="1:26" x14ac:dyDescent="0.25">
      <c r="A245" s="322" t="s">
        <v>499</v>
      </c>
      <c r="B245" s="385">
        <v>0</v>
      </c>
      <c r="C245" s="385">
        <v>0</v>
      </c>
      <c r="D245" s="385">
        <v>0</v>
      </c>
      <c r="E245" s="385">
        <v>0</v>
      </c>
      <c r="F245" s="385">
        <v>0</v>
      </c>
      <c r="G245" s="385">
        <v>0</v>
      </c>
      <c r="H245" s="385">
        <v>0</v>
      </c>
      <c r="I245" s="385">
        <v>0</v>
      </c>
      <c r="J245" s="385">
        <v>0</v>
      </c>
      <c r="K245" s="385">
        <v>0</v>
      </c>
      <c r="L245" s="385">
        <v>0</v>
      </c>
      <c r="M245" s="385">
        <v>0</v>
      </c>
      <c r="N245" s="385">
        <v>0</v>
      </c>
      <c r="O245" s="385">
        <v>0</v>
      </c>
      <c r="P245" s="385">
        <v>0</v>
      </c>
      <c r="Q245" s="385">
        <v>0</v>
      </c>
      <c r="R245" s="385">
        <v>0</v>
      </c>
      <c r="S245" s="385">
        <v>0</v>
      </c>
      <c r="T245" s="319" t="e">
        <v>#DIV/0!</v>
      </c>
      <c r="U245" s="239">
        <v>0</v>
      </c>
      <c r="V245" s="239">
        <v>0</v>
      </c>
      <c r="W245" s="239">
        <v>0</v>
      </c>
      <c r="X245" s="239">
        <v>0</v>
      </c>
      <c r="Y245" s="239">
        <v>0</v>
      </c>
      <c r="Z245" s="239">
        <v>0</v>
      </c>
    </row>
    <row r="246" spans="1:26" x14ac:dyDescent="0.25">
      <c r="A246" s="322" t="s">
        <v>500</v>
      </c>
      <c r="B246" s="385">
        <v>0</v>
      </c>
      <c r="C246" s="385">
        <v>0</v>
      </c>
      <c r="D246" s="385">
        <v>0</v>
      </c>
      <c r="E246" s="385">
        <v>0</v>
      </c>
      <c r="F246" s="385">
        <v>0</v>
      </c>
      <c r="G246" s="385">
        <v>0</v>
      </c>
      <c r="H246" s="385">
        <v>0</v>
      </c>
      <c r="I246" s="385">
        <v>0</v>
      </c>
      <c r="J246" s="385">
        <v>0</v>
      </c>
      <c r="K246" s="385">
        <v>0</v>
      </c>
      <c r="L246" s="385">
        <v>0</v>
      </c>
      <c r="M246" s="385">
        <v>0</v>
      </c>
      <c r="N246" s="385">
        <v>0</v>
      </c>
      <c r="O246" s="385">
        <v>0</v>
      </c>
      <c r="P246" s="385">
        <v>0</v>
      </c>
      <c r="Q246" s="385">
        <v>0</v>
      </c>
      <c r="R246" s="385">
        <v>0</v>
      </c>
      <c r="S246" s="385">
        <v>0</v>
      </c>
      <c r="T246" s="319" t="e">
        <v>#DIV/0!</v>
      </c>
      <c r="U246" s="239">
        <v>0</v>
      </c>
      <c r="V246" s="239">
        <v>0</v>
      </c>
      <c r="W246" s="239">
        <v>0</v>
      </c>
      <c r="X246" s="239">
        <v>0</v>
      </c>
      <c r="Y246" s="239">
        <v>0</v>
      </c>
      <c r="Z246" s="239">
        <v>0</v>
      </c>
    </row>
    <row r="247" spans="1:26" x14ac:dyDescent="0.25">
      <c r="A247" s="322" t="s">
        <v>501</v>
      </c>
      <c r="B247" s="385">
        <v>0</v>
      </c>
      <c r="C247" s="385">
        <v>0</v>
      </c>
      <c r="D247" s="385">
        <v>0</v>
      </c>
      <c r="E247" s="385">
        <v>0</v>
      </c>
      <c r="F247" s="385">
        <v>0</v>
      </c>
      <c r="G247" s="385">
        <v>0</v>
      </c>
      <c r="H247" s="385">
        <v>0</v>
      </c>
      <c r="I247" s="385">
        <v>0</v>
      </c>
      <c r="J247" s="385">
        <v>0</v>
      </c>
      <c r="K247" s="385">
        <v>0</v>
      </c>
      <c r="L247" s="385">
        <v>0</v>
      </c>
      <c r="M247" s="385">
        <v>0</v>
      </c>
      <c r="N247" s="385">
        <v>0</v>
      </c>
      <c r="O247" s="385">
        <v>0</v>
      </c>
      <c r="P247" s="385">
        <v>0</v>
      </c>
      <c r="Q247" s="385">
        <v>0</v>
      </c>
      <c r="R247" s="385">
        <v>0</v>
      </c>
      <c r="S247" s="385">
        <v>0</v>
      </c>
      <c r="T247" s="319" t="e">
        <v>#DIV/0!</v>
      </c>
      <c r="U247" s="239">
        <v>0</v>
      </c>
      <c r="V247" s="239">
        <v>0</v>
      </c>
      <c r="W247" s="239">
        <v>0</v>
      </c>
      <c r="X247" s="239">
        <v>0</v>
      </c>
      <c r="Y247" s="239">
        <v>0</v>
      </c>
      <c r="Z247" s="239">
        <v>0</v>
      </c>
    </row>
    <row r="248" spans="1:26" x14ac:dyDescent="0.25">
      <c r="A248" s="322" t="s">
        <v>502</v>
      </c>
      <c r="B248" s="385">
        <v>0</v>
      </c>
      <c r="C248" s="385">
        <v>0</v>
      </c>
      <c r="D248" s="385">
        <v>0</v>
      </c>
      <c r="E248" s="385">
        <v>0</v>
      </c>
      <c r="F248" s="385">
        <v>0</v>
      </c>
      <c r="G248" s="385">
        <v>0</v>
      </c>
      <c r="H248" s="385">
        <v>0</v>
      </c>
      <c r="I248" s="385">
        <v>0</v>
      </c>
      <c r="J248" s="385">
        <v>0</v>
      </c>
      <c r="K248" s="385">
        <v>0</v>
      </c>
      <c r="L248" s="385">
        <v>0</v>
      </c>
      <c r="M248" s="385">
        <v>0</v>
      </c>
      <c r="N248" s="385">
        <v>0</v>
      </c>
      <c r="O248" s="385">
        <v>0</v>
      </c>
      <c r="P248" s="385">
        <v>0</v>
      </c>
      <c r="Q248" s="385">
        <v>0</v>
      </c>
      <c r="R248" s="385">
        <v>0</v>
      </c>
      <c r="S248" s="385">
        <v>0</v>
      </c>
      <c r="T248" s="319" t="e">
        <v>#DIV/0!</v>
      </c>
      <c r="U248" s="239">
        <v>0</v>
      </c>
      <c r="V248" s="239">
        <v>0</v>
      </c>
      <c r="W248" s="239">
        <v>0</v>
      </c>
      <c r="X248" s="239">
        <v>0</v>
      </c>
      <c r="Y248" s="239">
        <v>0</v>
      </c>
      <c r="Z248" s="239">
        <v>0</v>
      </c>
    </row>
    <row r="249" spans="1:26" x14ac:dyDescent="0.25">
      <c r="A249" s="322" t="s">
        <v>503</v>
      </c>
      <c r="B249" s="385">
        <v>0</v>
      </c>
      <c r="C249" s="385">
        <v>0</v>
      </c>
      <c r="D249" s="385">
        <v>0</v>
      </c>
      <c r="E249" s="385">
        <v>0</v>
      </c>
      <c r="F249" s="385">
        <v>0</v>
      </c>
      <c r="G249" s="385">
        <v>0</v>
      </c>
      <c r="H249" s="385">
        <v>0</v>
      </c>
      <c r="I249" s="385">
        <v>0</v>
      </c>
      <c r="J249" s="385">
        <v>0</v>
      </c>
      <c r="K249" s="385">
        <v>0</v>
      </c>
      <c r="L249" s="385">
        <v>0</v>
      </c>
      <c r="M249" s="385">
        <v>0</v>
      </c>
      <c r="N249" s="385">
        <v>0</v>
      </c>
      <c r="O249" s="385">
        <v>0</v>
      </c>
      <c r="P249" s="385">
        <v>0</v>
      </c>
      <c r="Q249" s="385">
        <v>0</v>
      </c>
      <c r="R249" s="385">
        <v>0</v>
      </c>
      <c r="S249" s="385">
        <v>0</v>
      </c>
      <c r="T249" s="319" t="e">
        <v>#DIV/0!</v>
      </c>
      <c r="U249" s="239">
        <v>0</v>
      </c>
      <c r="V249" s="239">
        <v>0</v>
      </c>
      <c r="W249" s="239">
        <v>0</v>
      </c>
      <c r="X249" s="239">
        <v>0</v>
      </c>
      <c r="Y249" s="239">
        <v>0</v>
      </c>
      <c r="Z249" s="239">
        <v>0</v>
      </c>
    </row>
    <row r="250" spans="1:26" x14ac:dyDescent="0.25">
      <c r="A250" s="322" t="s">
        <v>504</v>
      </c>
      <c r="B250" s="385">
        <v>0</v>
      </c>
      <c r="C250" s="385">
        <v>0</v>
      </c>
      <c r="D250" s="385">
        <v>0</v>
      </c>
      <c r="E250" s="385">
        <v>0</v>
      </c>
      <c r="F250" s="385">
        <v>0</v>
      </c>
      <c r="G250" s="385">
        <v>0</v>
      </c>
      <c r="H250" s="385">
        <v>0</v>
      </c>
      <c r="I250" s="385">
        <v>0</v>
      </c>
      <c r="J250" s="385">
        <v>0</v>
      </c>
      <c r="K250" s="385">
        <v>0</v>
      </c>
      <c r="L250" s="385">
        <v>0</v>
      </c>
      <c r="M250" s="385">
        <v>0</v>
      </c>
      <c r="N250" s="385">
        <v>0</v>
      </c>
      <c r="O250" s="385">
        <v>0</v>
      </c>
      <c r="P250" s="385">
        <v>0</v>
      </c>
      <c r="Q250" s="385">
        <v>0</v>
      </c>
      <c r="R250" s="385">
        <v>0</v>
      </c>
      <c r="S250" s="385">
        <v>0</v>
      </c>
      <c r="T250" s="319" t="e">
        <v>#DIV/0!</v>
      </c>
      <c r="U250" s="239">
        <v>0</v>
      </c>
      <c r="V250" s="239">
        <v>0</v>
      </c>
      <c r="W250" s="239">
        <v>0</v>
      </c>
      <c r="X250" s="239">
        <v>0</v>
      </c>
      <c r="Y250" s="239">
        <v>0</v>
      </c>
      <c r="Z250" s="239">
        <v>0</v>
      </c>
    </row>
    <row r="251" spans="1:26" x14ac:dyDescent="0.25">
      <c r="A251" s="322" t="s">
        <v>505</v>
      </c>
      <c r="B251" s="385">
        <v>0</v>
      </c>
      <c r="C251" s="385">
        <v>0</v>
      </c>
      <c r="D251" s="385">
        <v>0</v>
      </c>
      <c r="E251" s="385">
        <v>0</v>
      </c>
      <c r="F251" s="385">
        <v>0</v>
      </c>
      <c r="G251" s="385">
        <v>0</v>
      </c>
      <c r="H251" s="385">
        <v>0</v>
      </c>
      <c r="I251" s="385">
        <v>0</v>
      </c>
      <c r="J251" s="385">
        <v>0</v>
      </c>
      <c r="K251" s="385">
        <v>0</v>
      </c>
      <c r="L251" s="385">
        <v>0</v>
      </c>
      <c r="M251" s="385">
        <v>0</v>
      </c>
      <c r="N251" s="385">
        <v>0</v>
      </c>
      <c r="O251" s="385">
        <v>0</v>
      </c>
      <c r="P251" s="385">
        <v>0</v>
      </c>
      <c r="Q251" s="385">
        <v>0</v>
      </c>
      <c r="R251" s="385">
        <v>0</v>
      </c>
      <c r="S251" s="385">
        <v>0</v>
      </c>
      <c r="T251" s="319" t="e">
        <v>#DIV/0!</v>
      </c>
      <c r="U251" s="239">
        <v>0</v>
      </c>
      <c r="V251" s="239">
        <v>0</v>
      </c>
      <c r="W251" s="239">
        <v>0</v>
      </c>
      <c r="X251" s="239">
        <v>0</v>
      </c>
      <c r="Y251" s="239">
        <v>0</v>
      </c>
      <c r="Z251" s="239">
        <v>0</v>
      </c>
    </row>
    <row r="252" spans="1:26" x14ac:dyDescent="0.25">
      <c r="A252" s="322" t="s">
        <v>506</v>
      </c>
      <c r="B252" s="385">
        <v>0</v>
      </c>
      <c r="C252" s="385">
        <v>0</v>
      </c>
      <c r="D252" s="385">
        <v>0</v>
      </c>
      <c r="E252" s="385">
        <v>0</v>
      </c>
      <c r="F252" s="385">
        <v>0</v>
      </c>
      <c r="G252" s="385">
        <v>0</v>
      </c>
      <c r="H252" s="385">
        <v>0</v>
      </c>
      <c r="I252" s="385">
        <v>0</v>
      </c>
      <c r="J252" s="385">
        <v>0</v>
      </c>
      <c r="K252" s="385">
        <v>0</v>
      </c>
      <c r="L252" s="385">
        <v>0</v>
      </c>
      <c r="M252" s="385">
        <v>0</v>
      </c>
      <c r="N252" s="385">
        <v>0</v>
      </c>
      <c r="O252" s="385">
        <v>0</v>
      </c>
      <c r="P252" s="385">
        <v>0</v>
      </c>
      <c r="Q252" s="385">
        <v>0</v>
      </c>
      <c r="R252" s="385">
        <v>0</v>
      </c>
      <c r="S252" s="385">
        <v>0</v>
      </c>
      <c r="T252" s="319" t="e">
        <v>#DIV/0!</v>
      </c>
      <c r="U252" s="239">
        <v>0</v>
      </c>
      <c r="V252" s="239">
        <v>0</v>
      </c>
      <c r="W252" s="239">
        <v>0</v>
      </c>
      <c r="X252" s="239">
        <v>0</v>
      </c>
      <c r="Y252" s="239">
        <v>0</v>
      </c>
      <c r="Z252" s="239">
        <v>0</v>
      </c>
    </row>
    <row r="253" spans="1:26" x14ac:dyDescent="0.25">
      <c r="A253" s="322" t="s">
        <v>507</v>
      </c>
      <c r="B253" s="385">
        <v>0</v>
      </c>
      <c r="C253" s="385">
        <v>0</v>
      </c>
      <c r="D253" s="385">
        <v>0</v>
      </c>
      <c r="E253" s="385">
        <v>0</v>
      </c>
      <c r="F253" s="385">
        <v>0</v>
      </c>
      <c r="G253" s="385">
        <v>0</v>
      </c>
      <c r="H253" s="385">
        <v>0</v>
      </c>
      <c r="I253" s="385">
        <v>0</v>
      </c>
      <c r="J253" s="385">
        <v>0</v>
      </c>
      <c r="K253" s="385">
        <v>0</v>
      </c>
      <c r="L253" s="385">
        <v>0</v>
      </c>
      <c r="M253" s="385">
        <v>0</v>
      </c>
      <c r="N253" s="385">
        <v>0</v>
      </c>
      <c r="O253" s="385">
        <v>0</v>
      </c>
      <c r="P253" s="385">
        <v>0</v>
      </c>
      <c r="Q253" s="385">
        <v>0</v>
      </c>
      <c r="R253" s="385">
        <v>0</v>
      </c>
      <c r="S253" s="385">
        <v>0</v>
      </c>
      <c r="T253" s="319" t="e">
        <v>#DIV/0!</v>
      </c>
      <c r="U253" s="239">
        <v>0</v>
      </c>
      <c r="V253" s="239">
        <v>0</v>
      </c>
      <c r="W253" s="239">
        <v>0</v>
      </c>
      <c r="X253" s="239">
        <v>0</v>
      </c>
      <c r="Y253" s="239">
        <v>0</v>
      </c>
      <c r="Z253" s="239">
        <v>0</v>
      </c>
    </row>
    <row r="254" spans="1:26" x14ac:dyDescent="0.25">
      <c r="A254" s="322" t="s">
        <v>508</v>
      </c>
      <c r="B254" s="385">
        <v>0</v>
      </c>
      <c r="C254" s="385">
        <v>0</v>
      </c>
      <c r="D254" s="385">
        <v>0</v>
      </c>
      <c r="E254" s="385">
        <v>0</v>
      </c>
      <c r="F254" s="385">
        <v>0</v>
      </c>
      <c r="G254" s="385">
        <v>0</v>
      </c>
      <c r="H254" s="385">
        <v>0</v>
      </c>
      <c r="I254" s="385">
        <v>0</v>
      </c>
      <c r="J254" s="385">
        <v>0</v>
      </c>
      <c r="K254" s="385">
        <v>0</v>
      </c>
      <c r="L254" s="385">
        <v>0</v>
      </c>
      <c r="M254" s="385">
        <v>0</v>
      </c>
      <c r="N254" s="385">
        <v>0</v>
      </c>
      <c r="O254" s="385">
        <v>0</v>
      </c>
      <c r="P254" s="385">
        <v>0</v>
      </c>
      <c r="Q254" s="385">
        <v>0</v>
      </c>
      <c r="R254" s="385">
        <v>0</v>
      </c>
      <c r="S254" s="385">
        <v>0</v>
      </c>
      <c r="T254" s="319" t="e">
        <v>#DIV/0!</v>
      </c>
      <c r="U254" s="239">
        <v>0</v>
      </c>
      <c r="V254" s="239">
        <v>0</v>
      </c>
      <c r="W254" s="239">
        <v>0</v>
      </c>
      <c r="X254" s="239">
        <v>0</v>
      </c>
      <c r="Y254" s="239">
        <v>0</v>
      </c>
      <c r="Z254" s="239">
        <v>0</v>
      </c>
    </row>
    <row r="255" spans="1:26" x14ac:dyDescent="0.25">
      <c r="A255" s="322" t="s">
        <v>509</v>
      </c>
      <c r="B255" s="385">
        <v>0</v>
      </c>
      <c r="C255" s="385">
        <v>0</v>
      </c>
      <c r="D255" s="385">
        <v>0</v>
      </c>
      <c r="E255" s="385">
        <v>0</v>
      </c>
      <c r="F255" s="385">
        <v>0</v>
      </c>
      <c r="G255" s="385">
        <v>0</v>
      </c>
      <c r="H255" s="385">
        <v>0</v>
      </c>
      <c r="I255" s="385">
        <v>0</v>
      </c>
      <c r="J255" s="385">
        <v>0</v>
      </c>
      <c r="K255" s="385">
        <v>0</v>
      </c>
      <c r="L255" s="385">
        <v>0</v>
      </c>
      <c r="M255" s="385">
        <v>0</v>
      </c>
      <c r="N255" s="385">
        <v>0</v>
      </c>
      <c r="O255" s="385">
        <v>0</v>
      </c>
      <c r="P255" s="385">
        <v>0</v>
      </c>
      <c r="Q255" s="385">
        <v>0</v>
      </c>
      <c r="R255" s="385">
        <v>0</v>
      </c>
      <c r="S255" s="385">
        <v>0</v>
      </c>
      <c r="T255" s="319" t="e">
        <v>#DIV/0!</v>
      </c>
      <c r="U255" s="239">
        <v>0</v>
      </c>
      <c r="V255" s="239">
        <v>0</v>
      </c>
      <c r="W255" s="239">
        <v>0</v>
      </c>
      <c r="X255" s="239">
        <v>0</v>
      </c>
      <c r="Y255" s="239">
        <v>0</v>
      </c>
      <c r="Z255" s="239">
        <v>0</v>
      </c>
    </row>
    <row r="256" spans="1:26" x14ac:dyDescent="0.25">
      <c r="A256" s="322" t="s">
        <v>510</v>
      </c>
      <c r="B256" s="385">
        <v>0</v>
      </c>
      <c r="C256" s="385">
        <v>0</v>
      </c>
      <c r="D256" s="385">
        <v>0</v>
      </c>
      <c r="E256" s="385">
        <v>0</v>
      </c>
      <c r="F256" s="385">
        <v>0</v>
      </c>
      <c r="G256" s="385">
        <v>0</v>
      </c>
      <c r="H256" s="385">
        <v>0</v>
      </c>
      <c r="I256" s="385">
        <v>0</v>
      </c>
      <c r="J256" s="385">
        <v>0</v>
      </c>
      <c r="K256" s="385">
        <v>0</v>
      </c>
      <c r="L256" s="385">
        <v>0</v>
      </c>
      <c r="M256" s="385">
        <v>0</v>
      </c>
      <c r="N256" s="385">
        <v>0</v>
      </c>
      <c r="O256" s="385">
        <v>0</v>
      </c>
      <c r="P256" s="385">
        <v>0</v>
      </c>
      <c r="Q256" s="385">
        <v>0</v>
      </c>
      <c r="R256" s="385">
        <v>0</v>
      </c>
      <c r="S256" s="385">
        <v>0</v>
      </c>
      <c r="T256" s="319" t="e">
        <v>#DIV/0!</v>
      </c>
      <c r="U256" s="239">
        <v>0</v>
      </c>
      <c r="V256" s="239">
        <v>0</v>
      </c>
      <c r="W256" s="239">
        <v>0</v>
      </c>
      <c r="X256" s="239">
        <v>0</v>
      </c>
      <c r="Y256" s="239">
        <v>0</v>
      </c>
      <c r="Z256" s="239">
        <v>0</v>
      </c>
    </row>
    <row r="257" spans="1:26" x14ac:dyDescent="0.25">
      <c r="A257" s="322" t="s">
        <v>511</v>
      </c>
      <c r="B257" s="385">
        <v>0</v>
      </c>
      <c r="C257" s="385">
        <v>0</v>
      </c>
      <c r="D257" s="385">
        <v>0</v>
      </c>
      <c r="E257" s="385">
        <v>0</v>
      </c>
      <c r="F257" s="385">
        <v>0</v>
      </c>
      <c r="G257" s="385">
        <v>0</v>
      </c>
      <c r="H257" s="385">
        <v>0</v>
      </c>
      <c r="I257" s="385">
        <v>0</v>
      </c>
      <c r="J257" s="385">
        <v>0</v>
      </c>
      <c r="K257" s="385">
        <v>0</v>
      </c>
      <c r="L257" s="385">
        <v>0</v>
      </c>
      <c r="M257" s="385">
        <v>0</v>
      </c>
      <c r="N257" s="385">
        <v>0</v>
      </c>
      <c r="O257" s="385">
        <v>0</v>
      </c>
      <c r="P257" s="385">
        <v>0</v>
      </c>
      <c r="Q257" s="385">
        <v>0</v>
      </c>
      <c r="R257" s="385">
        <v>0</v>
      </c>
      <c r="S257" s="385">
        <v>0</v>
      </c>
      <c r="T257" s="319" t="e">
        <v>#DIV/0!</v>
      </c>
      <c r="U257" s="239">
        <v>0</v>
      </c>
      <c r="V257" s="239">
        <v>0</v>
      </c>
      <c r="W257" s="239">
        <v>0</v>
      </c>
      <c r="X257" s="239">
        <v>0</v>
      </c>
      <c r="Y257" s="239">
        <v>0</v>
      </c>
      <c r="Z257" s="239">
        <v>0</v>
      </c>
    </row>
    <row r="258" spans="1:26" x14ac:dyDescent="0.25">
      <c r="A258" s="322" t="s">
        <v>512</v>
      </c>
      <c r="B258" s="385">
        <v>0</v>
      </c>
      <c r="C258" s="385">
        <v>0</v>
      </c>
      <c r="D258" s="385">
        <v>0</v>
      </c>
      <c r="E258" s="385">
        <v>0</v>
      </c>
      <c r="F258" s="385">
        <v>0</v>
      </c>
      <c r="G258" s="385">
        <v>0</v>
      </c>
      <c r="H258" s="385">
        <v>0</v>
      </c>
      <c r="I258" s="385">
        <v>0</v>
      </c>
      <c r="J258" s="385">
        <v>0</v>
      </c>
      <c r="K258" s="385">
        <v>0</v>
      </c>
      <c r="L258" s="385">
        <v>0</v>
      </c>
      <c r="M258" s="385">
        <v>0</v>
      </c>
      <c r="N258" s="385">
        <v>0</v>
      </c>
      <c r="O258" s="385">
        <v>0</v>
      </c>
      <c r="P258" s="385">
        <v>0</v>
      </c>
      <c r="Q258" s="385">
        <v>0</v>
      </c>
      <c r="R258" s="385">
        <v>0</v>
      </c>
      <c r="S258" s="385">
        <v>0</v>
      </c>
      <c r="T258" s="319" t="e">
        <v>#DIV/0!</v>
      </c>
      <c r="U258" s="239">
        <v>0</v>
      </c>
      <c r="V258" s="239">
        <v>0</v>
      </c>
      <c r="W258" s="239">
        <v>0</v>
      </c>
      <c r="X258" s="239">
        <v>0</v>
      </c>
      <c r="Y258" s="239">
        <v>0</v>
      </c>
      <c r="Z258" s="239">
        <v>0</v>
      </c>
    </row>
    <row r="259" spans="1:26" x14ac:dyDescent="0.25">
      <c r="A259" s="322" t="s">
        <v>513</v>
      </c>
      <c r="B259" s="385">
        <v>0</v>
      </c>
      <c r="C259" s="385">
        <v>0</v>
      </c>
      <c r="D259" s="385">
        <v>0</v>
      </c>
      <c r="E259" s="385">
        <v>0</v>
      </c>
      <c r="F259" s="385">
        <v>0</v>
      </c>
      <c r="G259" s="385">
        <v>0</v>
      </c>
      <c r="H259" s="385">
        <v>0</v>
      </c>
      <c r="I259" s="385">
        <v>0</v>
      </c>
      <c r="J259" s="385">
        <v>0</v>
      </c>
      <c r="K259" s="385">
        <v>0</v>
      </c>
      <c r="L259" s="385">
        <v>0</v>
      </c>
      <c r="M259" s="385">
        <v>0</v>
      </c>
      <c r="N259" s="385">
        <v>0</v>
      </c>
      <c r="O259" s="385">
        <v>0</v>
      </c>
      <c r="P259" s="385">
        <v>0</v>
      </c>
      <c r="Q259" s="385">
        <v>0</v>
      </c>
      <c r="R259" s="385">
        <v>0</v>
      </c>
      <c r="S259" s="385">
        <v>0</v>
      </c>
      <c r="T259" s="319" t="e">
        <v>#DIV/0!</v>
      </c>
      <c r="U259" s="239">
        <v>0</v>
      </c>
      <c r="V259" s="239">
        <v>0</v>
      </c>
      <c r="W259" s="239">
        <v>0</v>
      </c>
      <c r="X259" s="239">
        <v>0</v>
      </c>
      <c r="Y259" s="239">
        <v>0</v>
      </c>
      <c r="Z259" s="239">
        <v>0</v>
      </c>
    </row>
    <row r="260" spans="1:26" x14ac:dyDescent="0.25">
      <c r="A260" s="322" t="s">
        <v>514</v>
      </c>
      <c r="B260" s="385">
        <v>0</v>
      </c>
      <c r="C260" s="385">
        <v>0</v>
      </c>
      <c r="D260" s="385">
        <v>0</v>
      </c>
      <c r="E260" s="385">
        <v>0</v>
      </c>
      <c r="F260" s="385">
        <v>0</v>
      </c>
      <c r="G260" s="385">
        <v>0</v>
      </c>
      <c r="H260" s="385">
        <v>0</v>
      </c>
      <c r="I260" s="385">
        <v>0</v>
      </c>
      <c r="J260" s="385">
        <v>0</v>
      </c>
      <c r="K260" s="385">
        <v>0</v>
      </c>
      <c r="L260" s="385">
        <v>0</v>
      </c>
      <c r="M260" s="385">
        <v>0</v>
      </c>
      <c r="N260" s="385">
        <v>0</v>
      </c>
      <c r="O260" s="385">
        <v>0</v>
      </c>
      <c r="P260" s="385">
        <v>0</v>
      </c>
      <c r="Q260" s="385">
        <v>0</v>
      </c>
      <c r="R260" s="385">
        <v>0</v>
      </c>
      <c r="S260" s="385">
        <v>0</v>
      </c>
      <c r="T260" s="319" t="e">
        <v>#DIV/0!</v>
      </c>
      <c r="U260" s="239">
        <v>0</v>
      </c>
      <c r="V260" s="239">
        <v>0</v>
      </c>
      <c r="W260" s="239">
        <v>0</v>
      </c>
      <c r="X260" s="239">
        <v>0</v>
      </c>
      <c r="Y260" s="239">
        <v>0</v>
      </c>
      <c r="Z260" s="239">
        <v>0</v>
      </c>
    </row>
    <row r="261" spans="1:26" x14ac:dyDescent="0.25">
      <c r="A261" s="322" t="s">
        <v>515</v>
      </c>
      <c r="B261" s="385">
        <v>0</v>
      </c>
      <c r="C261" s="385">
        <v>0</v>
      </c>
      <c r="D261" s="385">
        <v>0</v>
      </c>
      <c r="E261" s="385">
        <v>0</v>
      </c>
      <c r="F261" s="385">
        <v>0</v>
      </c>
      <c r="G261" s="385">
        <v>0</v>
      </c>
      <c r="H261" s="385">
        <v>0</v>
      </c>
      <c r="I261" s="385">
        <v>0</v>
      </c>
      <c r="J261" s="385">
        <v>0</v>
      </c>
      <c r="K261" s="385">
        <v>0</v>
      </c>
      <c r="L261" s="385">
        <v>0</v>
      </c>
      <c r="M261" s="385">
        <v>0</v>
      </c>
      <c r="N261" s="385">
        <v>0</v>
      </c>
      <c r="O261" s="385">
        <v>0</v>
      </c>
      <c r="P261" s="385">
        <v>0</v>
      </c>
      <c r="Q261" s="385">
        <v>0</v>
      </c>
      <c r="R261" s="385">
        <v>0</v>
      </c>
      <c r="S261" s="385">
        <v>0</v>
      </c>
      <c r="T261" s="319" t="e">
        <v>#DIV/0!</v>
      </c>
      <c r="U261" s="239">
        <v>0</v>
      </c>
      <c r="V261" s="239">
        <v>0</v>
      </c>
      <c r="W261" s="239">
        <v>0</v>
      </c>
      <c r="X261" s="239">
        <v>0</v>
      </c>
      <c r="Y261" s="239">
        <v>0</v>
      </c>
      <c r="Z261" s="239">
        <v>0</v>
      </c>
    </row>
    <row r="262" spans="1:26" x14ac:dyDescent="0.25">
      <c r="A262" s="322" t="s">
        <v>516</v>
      </c>
      <c r="B262" s="385">
        <v>0</v>
      </c>
      <c r="C262" s="385">
        <v>0</v>
      </c>
      <c r="D262" s="385">
        <v>0</v>
      </c>
      <c r="E262" s="385">
        <v>0</v>
      </c>
      <c r="F262" s="385">
        <v>0</v>
      </c>
      <c r="G262" s="385">
        <v>0</v>
      </c>
      <c r="H262" s="385">
        <v>0</v>
      </c>
      <c r="I262" s="385">
        <v>0</v>
      </c>
      <c r="J262" s="385">
        <v>0</v>
      </c>
      <c r="K262" s="385">
        <v>0</v>
      </c>
      <c r="L262" s="385">
        <v>0</v>
      </c>
      <c r="M262" s="385">
        <v>0</v>
      </c>
      <c r="N262" s="385">
        <v>0</v>
      </c>
      <c r="O262" s="385">
        <v>0</v>
      </c>
      <c r="P262" s="385">
        <v>0</v>
      </c>
      <c r="Q262" s="385">
        <v>0</v>
      </c>
      <c r="R262" s="385">
        <v>0</v>
      </c>
      <c r="S262" s="385">
        <v>0</v>
      </c>
      <c r="T262" s="319" t="e">
        <v>#DIV/0!</v>
      </c>
      <c r="U262" s="239">
        <v>0</v>
      </c>
      <c r="V262" s="239">
        <v>0</v>
      </c>
      <c r="W262" s="239">
        <v>0</v>
      </c>
      <c r="X262" s="239">
        <v>0</v>
      </c>
      <c r="Y262" s="239">
        <v>0</v>
      </c>
      <c r="Z262" s="239">
        <v>0</v>
      </c>
    </row>
    <row r="263" spans="1:26" x14ac:dyDescent="0.25">
      <c r="A263" s="322" t="s">
        <v>517</v>
      </c>
      <c r="B263" s="385">
        <v>0</v>
      </c>
      <c r="C263" s="385">
        <v>0</v>
      </c>
      <c r="D263" s="385">
        <v>0</v>
      </c>
      <c r="E263" s="385">
        <v>0</v>
      </c>
      <c r="F263" s="385">
        <v>0</v>
      </c>
      <c r="G263" s="385">
        <v>0</v>
      </c>
      <c r="H263" s="385">
        <v>0</v>
      </c>
      <c r="I263" s="385">
        <v>0</v>
      </c>
      <c r="J263" s="385">
        <v>0</v>
      </c>
      <c r="K263" s="385">
        <v>0</v>
      </c>
      <c r="L263" s="385">
        <v>0</v>
      </c>
      <c r="M263" s="385">
        <v>0</v>
      </c>
      <c r="N263" s="385">
        <v>0</v>
      </c>
      <c r="O263" s="385">
        <v>0</v>
      </c>
      <c r="P263" s="385">
        <v>0</v>
      </c>
      <c r="Q263" s="385">
        <v>0</v>
      </c>
      <c r="R263" s="385">
        <v>0</v>
      </c>
      <c r="S263" s="385">
        <v>0</v>
      </c>
      <c r="T263" s="319" t="e">
        <v>#DIV/0!</v>
      </c>
      <c r="U263" s="239">
        <v>0</v>
      </c>
      <c r="V263" s="239">
        <v>0</v>
      </c>
      <c r="W263" s="239">
        <v>0</v>
      </c>
      <c r="X263" s="239">
        <v>0</v>
      </c>
      <c r="Y263" s="239">
        <v>0</v>
      </c>
      <c r="Z263" s="239">
        <v>0</v>
      </c>
    </row>
    <row r="264" spans="1:26" x14ac:dyDescent="0.25">
      <c r="A264" s="322" t="s">
        <v>518</v>
      </c>
      <c r="B264" s="385">
        <v>0</v>
      </c>
      <c r="C264" s="385">
        <v>0</v>
      </c>
      <c r="D264" s="385">
        <v>0</v>
      </c>
      <c r="E264" s="385">
        <v>0</v>
      </c>
      <c r="F264" s="385">
        <v>0</v>
      </c>
      <c r="G264" s="385">
        <v>0</v>
      </c>
      <c r="H264" s="385">
        <v>0</v>
      </c>
      <c r="I264" s="385">
        <v>0</v>
      </c>
      <c r="J264" s="385">
        <v>0</v>
      </c>
      <c r="K264" s="385">
        <v>0</v>
      </c>
      <c r="L264" s="385">
        <v>0</v>
      </c>
      <c r="M264" s="385">
        <v>0</v>
      </c>
      <c r="N264" s="385">
        <v>0</v>
      </c>
      <c r="O264" s="385">
        <v>0</v>
      </c>
      <c r="P264" s="385">
        <v>0</v>
      </c>
      <c r="Q264" s="385">
        <v>0</v>
      </c>
      <c r="R264" s="385">
        <v>0</v>
      </c>
      <c r="S264" s="385">
        <v>0</v>
      </c>
      <c r="T264" s="319" t="e">
        <v>#DIV/0!</v>
      </c>
      <c r="U264" s="239">
        <v>0</v>
      </c>
      <c r="V264" s="239">
        <v>0</v>
      </c>
      <c r="W264" s="239">
        <v>0</v>
      </c>
      <c r="X264" s="239">
        <v>0</v>
      </c>
      <c r="Y264" s="239">
        <v>0</v>
      </c>
      <c r="Z264" s="239">
        <v>0</v>
      </c>
    </row>
    <row r="265" spans="1:26" ht="24" x14ac:dyDescent="0.25">
      <c r="A265" s="322" t="s">
        <v>519</v>
      </c>
      <c r="B265" s="385">
        <v>0</v>
      </c>
      <c r="C265" s="385">
        <v>0</v>
      </c>
      <c r="D265" s="385">
        <v>0</v>
      </c>
      <c r="E265" s="385">
        <v>0</v>
      </c>
      <c r="F265" s="385">
        <v>0</v>
      </c>
      <c r="G265" s="385">
        <v>0</v>
      </c>
      <c r="H265" s="385">
        <v>0</v>
      </c>
      <c r="I265" s="385">
        <v>0</v>
      </c>
      <c r="J265" s="385">
        <v>0</v>
      </c>
      <c r="K265" s="385">
        <v>0</v>
      </c>
      <c r="L265" s="385">
        <v>0</v>
      </c>
      <c r="M265" s="385">
        <v>0</v>
      </c>
      <c r="N265" s="385">
        <v>0</v>
      </c>
      <c r="O265" s="385">
        <v>0</v>
      </c>
      <c r="P265" s="385">
        <v>0</v>
      </c>
      <c r="Q265" s="385">
        <v>0</v>
      </c>
      <c r="R265" s="385">
        <v>0</v>
      </c>
      <c r="S265" s="385">
        <v>0</v>
      </c>
      <c r="T265" s="319" t="e">
        <v>#DIV/0!</v>
      </c>
      <c r="U265" s="239">
        <v>0</v>
      </c>
      <c r="V265" s="239">
        <v>0</v>
      </c>
      <c r="W265" s="239">
        <v>0</v>
      </c>
      <c r="X265" s="239">
        <v>0</v>
      </c>
      <c r="Y265" s="239">
        <v>0</v>
      </c>
      <c r="Z265" s="239">
        <v>0</v>
      </c>
    </row>
    <row r="266" spans="1:26" x14ac:dyDescent="0.25">
      <c r="A266" s="322" t="s">
        <v>520</v>
      </c>
      <c r="B266" s="385">
        <v>0</v>
      </c>
      <c r="C266" s="385">
        <v>0</v>
      </c>
      <c r="D266" s="385">
        <v>0</v>
      </c>
      <c r="E266" s="385">
        <v>0</v>
      </c>
      <c r="F266" s="385">
        <v>0</v>
      </c>
      <c r="G266" s="385">
        <v>0</v>
      </c>
      <c r="H266" s="385">
        <v>0</v>
      </c>
      <c r="I266" s="385">
        <v>0</v>
      </c>
      <c r="J266" s="385">
        <v>0</v>
      </c>
      <c r="K266" s="385">
        <v>0</v>
      </c>
      <c r="L266" s="385">
        <v>0</v>
      </c>
      <c r="M266" s="385">
        <v>0</v>
      </c>
      <c r="N266" s="385">
        <v>0</v>
      </c>
      <c r="O266" s="385">
        <v>0</v>
      </c>
      <c r="P266" s="385">
        <v>0</v>
      </c>
      <c r="Q266" s="385">
        <v>0</v>
      </c>
      <c r="R266" s="385">
        <v>0</v>
      </c>
      <c r="S266" s="385">
        <v>0</v>
      </c>
      <c r="T266" s="319" t="e">
        <v>#DIV/0!</v>
      </c>
      <c r="U266" s="239">
        <v>0</v>
      </c>
      <c r="V266" s="239">
        <v>0</v>
      </c>
      <c r="W266" s="239">
        <v>0</v>
      </c>
      <c r="X266" s="239">
        <v>0</v>
      </c>
      <c r="Y266" s="239">
        <v>0</v>
      </c>
      <c r="Z266" s="239">
        <v>0</v>
      </c>
    </row>
    <row r="267" spans="1:26" x14ac:dyDescent="0.25">
      <c r="A267" s="322" t="s">
        <v>521</v>
      </c>
      <c r="B267" s="385">
        <v>0</v>
      </c>
      <c r="C267" s="385">
        <v>0</v>
      </c>
      <c r="D267" s="385">
        <v>0</v>
      </c>
      <c r="E267" s="385">
        <v>0</v>
      </c>
      <c r="F267" s="385">
        <v>0</v>
      </c>
      <c r="G267" s="385">
        <v>0</v>
      </c>
      <c r="H267" s="385">
        <v>0</v>
      </c>
      <c r="I267" s="385">
        <v>0</v>
      </c>
      <c r="J267" s="385">
        <v>0</v>
      </c>
      <c r="K267" s="385">
        <v>0</v>
      </c>
      <c r="L267" s="385">
        <v>0</v>
      </c>
      <c r="M267" s="385">
        <v>0</v>
      </c>
      <c r="N267" s="385">
        <v>0</v>
      </c>
      <c r="O267" s="385">
        <v>0</v>
      </c>
      <c r="P267" s="385">
        <v>0</v>
      </c>
      <c r="Q267" s="385">
        <v>0</v>
      </c>
      <c r="R267" s="385">
        <v>0</v>
      </c>
      <c r="S267" s="385">
        <v>0</v>
      </c>
      <c r="T267" s="319" t="e">
        <v>#DIV/0!</v>
      </c>
      <c r="U267" s="239">
        <v>0</v>
      </c>
      <c r="V267" s="239">
        <v>0</v>
      </c>
      <c r="W267" s="239">
        <v>0</v>
      </c>
      <c r="X267" s="239">
        <v>0</v>
      </c>
      <c r="Y267" s="239">
        <v>0</v>
      </c>
      <c r="Z267" s="239">
        <v>0</v>
      </c>
    </row>
    <row r="268" spans="1:26" x14ac:dyDescent="0.25">
      <c r="A268" s="322" t="s">
        <v>522</v>
      </c>
      <c r="B268" s="385">
        <v>0</v>
      </c>
      <c r="C268" s="385">
        <v>0</v>
      </c>
      <c r="D268" s="385">
        <v>0</v>
      </c>
      <c r="E268" s="385">
        <v>0</v>
      </c>
      <c r="F268" s="385">
        <v>0</v>
      </c>
      <c r="G268" s="385">
        <v>0</v>
      </c>
      <c r="H268" s="385">
        <v>0</v>
      </c>
      <c r="I268" s="385">
        <v>0</v>
      </c>
      <c r="J268" s="385">
        <v>0</v>
      </c>
      <c r="K268" s="385">
        <v>0</v>
      </c>
      <c r="L268" s="385">
        <v>0</v>
      </c>
      <c r="M268" s="385">
        <v>0</v>
      </c>
      <c r="N268" s="385">
        <v>0</v>
      </c>
      <c r="O268" s="385">
        <v>0</v>
      </c>
      <c r="P268" s="385">
        <v>0</v>
      </c>
      <c r="Q268" s="385">
        <v>0</v>
      </c>
      <c r="R268" s="385">
        <v>0</v>
      </c>
      <c r="S268" s="385">
        <v>0</v>
      </c>
      <c r="T268" s="319" t="e">
        <v>#DIV/0!</v>
      </c>
      <c r="U268" s="239">
        <v>0</v>
      </c>
      <c r="V268" s="239">
        <v>0</v>
      </c>
      <c r="W268" s="239">
        <v>0</v>
      </c>
      <c r="X268" s="239">
        <v>0</v>
      </c>
      <c r="Y268" s="239">
        <v>0</v>
      </c>
      <c r="Z268" s="239">
        <v>0</v>
      </c>
    </row>
    <row r="269" spans="1:26" x14ac:dyDescent="0.25">
      <c r="A269" s="314" t="s">
        <v>523</v>
      </c>
      <c r="B269" s="363">
        <v>32395</v>
      </c>
      <c r="C269" s="363">
        <v>18715</v>
      </c>
      <c r="D269" s="363">
        <v>18495</v>
      </c>
      <c r="E269" s="363">
        <v>15709.360000000002</v>
      </c>
      <c r="F269" s="363">
        <v>15709.360000000002</v>
      </c>
      <c r="G269" s="363">
        <v>1317.6</v>
      </c>
      <c r="H269" s="363">
        <v>1605.6</v>
      </c>
      <c r="I269" s="363">
        <v>1634.4</v>
      </c>
      <c r="J269" s="363">
        <v>1915.2</v>
      </c>
      <c r="K269" s="363">
        <v>1862.32</v>
      </c>
      <c r="L269" s="363">
        <v>2121.12</v>
      </c>
      <c r="M269" s="363">
        <v>1677.6</v>
      </c>
      <c r="N269" s="363">
        <v>1735.2</v>
      </c>
      <c r="O269" s="363">
        <v>1840.3200000000002</v>
      </c>
      <c r="P269" s="363">
        <v>0</v>
      </c>
      <c r="Q269" s="363">
        <v>0</v>
      </c>
      <c r="R269" s="363">
        <v>0</v>
      </c>
      <c r="S269" s="363">
        <v>15709.360000000002</v>
      </c>
      <c r="T269" s="317">
        <v>0.83939941223617431</v>
      </c>
      <c r="U269" s="316">
        <v>3005.6399999999976</v>
      </c>
      <c r="V269" s="316">
        <v>220</v>
      </c>
      <c r="W269" s="316">
        <v>3005.6399999999976</v>
      </c>
      <c r="X269" s="316">
        <v>2785.6399999999976</v>
      </c>
      <c r="Y269" s="316">
        <v>0</v>
      </c>
      <c r="Z269" s="316">
        <v>0</v>
      </c>
    </row>
    <row r="270" spans="1:26" x14ac:dyDescent="0.25">
      <c r="A270" s="322" t="s">
        <v>524</v>
      </c>
      <c r="B270" s="385">
        <v>220</v>
      </c>
      <c r="C270" s="385">
        <v>220</v>
      </c>
      <c r="D270" s="385">
        <v>0</v>
      </c>
      <c r="E270" s="385">
        <v>0</v>
      </c>
      <c r="F270" s="385">
        <v>0</v>
      </c>
      <c r="G270" s="385">
        <v>0</v>
      </c>
      <c r="H270" s="385">
        <v>0</v>
      </c>
      <c r="I270" s="385">
        <v>0</v>
      </c>
      <c r="J270" s="385">
        <v>0</v>
      </c>
      <c r="K270" s="385">
        <v>0</v>
      </c>
      <c r="L270" s="385">
        <v>0</v>
      </c>
      <c r="M270" s="385">
        <v>0</v>
      </c>
      <c r="N270" s="385">
        <v>0</v>
      </c>
      <c r="O270" s="385">
        <v>0</v>
      </c>
      <c r="P270" s="385">
        <v>0</v>
      </c>
      <c r="Q270" s="385">
        <v>0</v>
      </c>
      <c r="R270" s="385">
        <v>0</v>
      </c>
      <c r="S270" s="385">
        <v>0</v>
      </c>
      <c r="T270" s="319">
        <v>0</v>
      </c>
      <c r="U270" s="239">
        <v>220</v>
      </c>
      <c r="V270" s="239">
        <v>220</v>
      </c>
      <c r="W270" s="239">
        <v>220</v>
      </c>
      <c r="X270" s="239">
        <v>0</v>
      </c>
      <c r="Y270" s="239">
        <v>0</v>
      </c>
      <c r="Z270" s="239">
        <v>0</v>
      </c>
    </row>
    <row r="271" spans="1:26" x14ac:dyDescent="0.25">
      <c r="A271" s="322" t="s">
        <v>525</v>
      </c>
      <c r="B271" s="385">
        <v>32175</v>
      </c>
      <c r="C271" s="385">
        <v>18495</v>
      </c>
      <c r="D271" s="385">
        <v>18495</v>
      </c>
      <c r="E271" s="385">
        <v>15709.360000000002</v>
      </c>
      <c r="F271" s="385">
        <v>15709.360000000002</v>
      </c>
      <c r="G271" s="385">
        <v>1317.6</v>
      </c>
      <c r="H271" s="385">
        <v>1605.6</v>
      </c>
      <c r="I271" s="385">
        <v>1634.4</v>
      </c>
      <c r="J271" s="385">
        <v>1915.2</v>
      </c>
      <c r="K271" s="385">
        <v>1862.32</v>
      </c>
      <c r="L271" s="385">
        <v>2121.12</v>
      </c>
      <c r="M271" s="385">
        <v>1677.6</v>
      </c>
      <c r="N271" s="385">
        <v>1735.2</v>
      </c>
      <c r="O271" s="385">
        <v>1840.3200000000002</v>
      </c>
      <c r="P271" s="385">
        <v>0</v>
      </c>
      <c r="Q271" s="385">
        <v>0</v>
      </c>
      <c r="R271" s="385">
        <v>0</v>
      </c>
      <c r="S271" s="385">
        <v>15709.360000000002</v>
      </c>
      <c r="T271" s="319">
        <v>0.84938415788050836</v>
      </c>
      <c r="U271" s="239">
        <v>2785.6399999999976</v>
      </c>
      <c r="V271" s="239">
        <v>0</v>
      </c>
      <c r="W271" s="239">
        <v>2785.6399999999976</v>
      </c>
      <c r="X271" s="239">
        <v>2785.6399999999976</v>
      </c>
      <c r="Y271" s="239">
        <v>0</v>
      </c>
      <c r="Z271" s="239">
        <v>0</v>
      </c>
    </row>
    <row r="272" spans="1:26" x14ac:dyDescent="0.25">
      <c r="A272" s="322" t="s">
        <v>526</v>
      </c>
      <c r="B272" s="385">
        <v>0</v>
      </c>
      <c r="C272" s="385">
        <v>0</v>
      </c>
      <c r="D272" s="385">
        <v>0</v>
      </c>
      <c r="E272" s="385">
        <v>0</v>
      </c>
      <c r="F272" s="385">
        <v>0</v>
      </c>
      <c r="G272" s="385">
        <v>0</v>
      </c>
      <c r="H272" s="385">
        <v>0</v>
      </c>
      <c r="I272" s="385">
        <v>0</v>
      </c>
      <c r="J272" s="385">
        <v>0</v>
      </c>
      <c r="K272" s="385">
        <v>0</v>
      </c>
      <c r="L272" s="385">
        <v>0</v>
      </c>
      <c r="M272" s="385">
        <v>0</v>
      </c>
      <c r="N272" s="385">
        <v>0</v>
      </c>
      <c r="O272" s="385">
        <v>0</v>
      </c>
      <c r="P272" s="385">
        <v>0</v>
      </c>
      <c r="Q272" s="385">
        <v>0</v>
      </c>
      <c r="R272" s="385">
        <v>0</v>
      </c>
      <c r="S272" s="385">
        <v>0</v>
      </c>
      <c r="T272" s="319" t="e">
        <v>#DIV/0!</v>
      </c>
      <c r="U272" s="239">
        <v>0</v>
      </c>
      <c r="V272" s="239">
        <v>0</v>
      </c>
      <c r="W272" s="239">
        <v>0</v>
      </c>
      <c r="X272" s="239">
        <v>0</v>
      </c>
      <c r="Y272" s="239">
        <v>0</v>
      </c>
      <c r="Z272" s="239">
        <v>0</v>
      </c>
    </row>
    <row r="273" spans="1:26" x14ac:dyDescent="0.25">
      <c r="A273" s="322" t="s">
        <v>527</v>
      </c>
      <c r="B273" s="385">
        <v>0</v>
      </c>
      <c r="C273" s="385">
        <v>0</v>
      </c>
      <c r="D273" s="385">
        <v>0</v>
      </c>
      <c r="E273" s="385">
        <v>0</v>
      </c>
      <c r="F273" s="385">
        <v>0</v>
      </c>
      <c r="G273" s="385">
        <v>0</v>
      </c>
      <c r="H273" s="385">
        <v>0</v>
      </c>
      <c r="I273" s="385">
        <v>0</v>
      </c>
      <c r="J273" s="385">
        <v>0</v>
      </c>
      <c r="K273" s="385">
        <v>0</v>
      </c>
      <c r="L273" s="385">
        <v>0</v>
      </c>
      <c r="M273" s="385">
        <v>0</v>
      </c>
      <c r="N273" s="385">
        <v>0</v>
      </c>
      <c r="O273" s="385">
        <v>0</v>
      </c>
      <c r="P273" s="385">
        <v>0</v>
      </c>
      <c r="Q273" s="385">
        <v>0</v>
      </c>
      <c r="R273" s="385">
        <v>0</v>
      </c>
      <c r="S273" s="385">
        <v>0</v>
      </c>
      <c r="T273" s="319" t="e">
        <v>#DIV/0!</v>
      </c>
      <c r="U273" s="239">
        <v>0</v>
      </c>
      <c r="V273" s="239">
        <v>0</v>
      </c>
      <c r="W273" s="239">
        <v>0</v>
      </c>
      <c r="X273" s="239">
        <v>0</v>
      </c>
      <c r="Y273" s="239">
        <v>0</v>
      </c>
      <c r="Z273" s="239">
        <v>0</v>
      </c>
    </row>
    <row r="274" spans="1:26" x14ac:dyDescent="0.25">
      <c r="A274" s="314" t="s">
        <v>528</v>
      </c>
      <c r="B274" s="363">
        <v>63480</v>
      </c>
      <c r="C274" s="363">
        <v>63730</v>
      </c>
      <c r="D274" s="363">
        <v>60730</v>
      </c>
      <c r="E274" s="363">
        <v>46980</v>
      </c>
      <c r="F274" s="363">
        <v>36680</v>
      </c>
      <c r="G274" s="363">
        <v>0</v>
      </c>
      <c r="H274" s="363">
        <v>0</v>
      </c>
      <c r="I274" s="363">
        <v>12200</v>
      </c>
      <c r="J274" s="363">
        <v>0</v>
      </c>
      <c r="K274" s="363">
        <v>3175</v>
      </c>
      <c r="L274" s="363">
        <v>2575</v>
      </c>
      <c r="M274" s="363">
        <v>5150</v>
      </c>
      <c r="N274" s="363">
        <v>8430</v>
      </c>
      <c r="O274" s="363">
        <v>5150</v>
      </c>
      <c r="P274" s="363">
        <v>0</v>
      </c>
      <c r="Q274" s="363">
        <v>0</v>
      </c>
      <c r="R274" s="363">
        <v>0</v>
      </c>
      <c r="S274" s="363">
        <v>36680</v>
      </c>
      <c r="T274" s="317">
        <v>0.5755531147026518</v>
      </c>
      <c r="U274" s="316">
        <v>27050</v>
      </c>
      <c r="V274" s="316">
        <v>3000</v>
      </c>
      <c r="W274" s="316">
        <v>16750</v>
      </c>
      <c r="X274" s="316">
        <v>13750</v>
      </c>
      <c r="Y274" s="316">
        <v>10300</v>
      </c>
      <c r="Z274" s="316">
        <v>0</v>
      </c>
    </row>
    <row r="275" spans="1:26" x14ac:dyDescent="0.25">
      <c r="A275" s="322" t="s">
        <v>529</v>
      </c>
      <c r="B275" s="385">
        <v>0</v>
      </c>
      <c r="C275" s="385">
        <v>0</v>
      </c>
      <c r="D275" s="385">
        <v>0</v>
      </c>
      <c r="E275" s="385">
        <v>0</v>
      </c>
      <c r="F275" s="385">
        <v>0</v>
      </c>
      <c r="G275" s="385">
        <v>0</v>
      </c>
      <c r="H275" s="385">
        <v>0</v>
      </c>
      <c r="I275" s="385">
        <v>0</v>
      </c>
      <c r="J275" s="385">
        <v>0</v>
      </c>
      <c r="K275" s="385">
        <v>0</v>
      </c>
      <c r="L275" s="385">
        <v>0</v>
      </c>
      <c r="M275" s="385">
        <v>0</v>
      </c>
      <c r="N275" s="385">
        <v>0</v>
      </c>
      <c r="O275" s="385">
        <v>0</v>
      </c>
      <c r="P275" s="385">
        <v>0</v>
      </c>
      <c r="Q275" s="385">
        <v>0</v>
      </c>
      <c r="R275" s="385">
        <v>0</v>
      </c>
      <c r="S275" s="385">
        <v>0</v>
      </c>
      <c r="T275" s="319" t="e">
        <v>#DIV/0!</v>
      </c>
      <c r="U275" s="239">
        <v>0</v>
      </c>
      <c r="V275" s="239">
        <v>0</v>
      </c>
      <c r="W275" s="239">
        <v>0</v>
      </c>
      <c r="X275" s="239">
        <v>0</v>
      </c>
      <c r="Y275" s="239">
        <v>0</v>
      </c>
      <c r="Z275" s="239">
        <v>0</v>
      </c>
    </row>
    <row r="276" spans="1:26" x14ac:dyDescent="0.25">
      <c r="A276" s="322" t="s">
        <v>530</v>
      </c>
      <c r="B276" s="385">
        <v>16080</v>
      </c>
      <c r="C276" s="385">
        <v>16330</v>
      </c>
      <c r="D276" s="385">
        <v>16330</v>
      </c>
      <c r="E276" s="385">
        <v>16080</v>
      </c>
      <c r="F276" s="385">
        <v>16080</v>
      </c>
      <c r="G276" s="385">
        <v>0</v>
      </c>
      <c r="H276" s="385">
        <v>0</v>
      </c>
      <c r="I276" s="385">
        <v>7050</v>
      </c>
      <c r="J276" s="385">
        <v>0</v>
      </c>
      <c r="K276" s="385">
        <v>600</v>
      </c>
      <c r="L276" s="385">
        <v>0</v>
      </c>
      <c r="M276" s="385">
        <v>0</v>
      </c>
      <c r="N276" s="385">
        <v>8430</v>
      </c>
      <c r="O276" s="385">
        <v>0</v>
      </c>
      <c r="P276" s="385">
        <v>0</v>
      </c>
      <c r="Q276" s="385">
        <v>0</v>
      </c>
      <c r="R276" s="385">
        <v>0</v>
      </c>
      <c r="S276" s="385">
        <v>16080</v>
      </c>
      <c r="T276" s="319">
        <v>0.98469075321494182</v>
      </c>
      <c r="U276" s="239">
        <v>250</v>
      </c>
      <c r="V276" s="239">
        <v>0</v>
      </c>
      <c r="W276" s="239">
        <v>250</v>
      </c>
      <c r="X276" s="239">
        <v>250</v>
      </c>
      <c r="Y276" s="239">
        <v>0</v>
      </c>
      <c r="Z276" s="239">
        <v>0</v>
      </c>
    </row>
    <row r="277" spans="1:26" x14ac:dyDescent="0.25">
      <c r="A277" s="322" t="s">
        <v>531</v>
      </c>
      <c r="B277" s="385">
        <v>47400</v>
      </c>
      <c r="C277" s="385">
        <v>47400</v>
      </c>
      <c r="D277" s="385">
        <v>44400</v>
      </c>
      <c r="E277" s="385">
        <v>30900</v>
      </c>
      <c r="F277" s="385">
        <v>20600</v>
      </c>
      <c r="G277" s="385">
        <v>0</v>
      </c>
      <c r="H277" s="385">
        <v>0</v>
      </c>
      <c r="I277" s="385">
        <v>5150</v>
      </c>
      <c r="J277" s="385">
        <v>0</v>
      </c>
      <c r="K277" s="385">
        <v>2575</v>
      </c>
      <c r="L277" s="385">
        <v>2575</v>
      </c>
      <c r="M277" s="385">
        <v>5150</v>
      </c>
      <c r="N277" s="385">
        <v>0</v>
      </c>
      <c r="O277" s="385">
        <v>5150</v>
      </c>
      <c r="P277" s="385">
        <v>0</v>
      </c>
      <c r="Q277" s="385">
        <v>0</v>
      </c>
      <c r="R277" s="385">
        <v>0</v>
      </c>
      <c r="S277" s="385">
        <v>20600</v>
      </c>
      <c r="T277" s="319">
        <v>0.43459915611814348</v>
      </c>
      <c r="U277" s="239">
        <v>26800</v>
      </c>
      <c r="V277" s="239">
        <v>3000</v>
      </c>
      <c r="W277" s="239">
        <v>16500</v>
      </c>
      <c r="X277" s="239">
        <v>13500</v>
      </c>
      <c r="Y277" s="239">
        <v>10300</v>
      </c>
      <c r="Z277" s="239">
        <v>0</v>
      </c>
    </row>
    <row r="278" spans="1:26" x14ac:dyDescent="0.25">
      <c r="A278" s="322" t="s">
        <v>532</v>
      </c>
      <c r="B278" s="385">
        <v>0</v>
      </c>
      <c r="C278" s="385">
        <v>0</v>
      </c>
      <c r="D278" s="385">
        <v>0</v>
      </c>
      <c r="E278" s="385">
        <v>0</v>
      </c>
      <c r="F278" s="385">
        <v>0</v>
      </c>
      <c r="G278" s="385">
        <v>0</v>
      </c>
      <c r="H278" s="385">
        <v>0</v>
      </c>
      <c r="I278" s="385">
        <v>0</v>
      </c>
      <c r="J278" s="385">
        <v>0</v>
      </c>
      <c r="K278" s="385">
        <v>0</v>
      </c>
      <c r="L278" s="385">
        <v>0</v>
      </c>
      <c r="M278" s="385">
        <v>0</v>
      </c>
      <c r="N278" s="385">
        <v>0</v>
      </c>
      <c r="O278" s="385">
        <v>0</v>
      </c>
      <c r="P278" s="385">
        <v>0</v>
      </c>
      <c r="Q278" s="385">
        <v>0</v>
      </c>
      <c r="R278" s="385">
        <v>0</v>
      </c>
      <c r="S278" s="385">
        <v>0</v>
      </c>
      <c r="T278" s="319" t="e">
        <v>#DIV/0!</v>
      </c>
      <c r="U278" s="239">
        <v>0</v>
      </c>
      <c r="V278" s="239">
        <v>0</v>
      </c>
      <c r="W278" s="239">
        <v>0</v>
      </c>
      <c r="X278" s="239">
        <v>0</v>
      </c>
      <c r="Y278" s="239">
        <v>0</v>
      </c>
      <c r="Z278" s="239">
        <v>0</v>
      </c>
    </row>
    <row r="279" spans="1:26" x14ac:dyDescent="0.25">
      <c r="A279" s="322" t="s">
        <v>533</v>
      </c>
      <c r="B279" s="385">
        <v>0</v>
      </c>
      <c r="C279" s="385">
        <v>0</v>
      </c>
      <c r="D279" s="385">
        <v>0</v>
      </c>
      <c r="E279" s="385">
        <v>0</v>
      </c>
      <c r="F279" s="385">
        <v>0</v>
      </c>
      <c r="G279" s="385">
        <v>0</v>
      </c>
      <c r="H279" s="385">
        <v>0</v>
      </c>
      <c r="I279" s="385">
        <v>0</v>
      </c>
      <c r="J279" s="385">
        <v>0</v>
      </c>
      <c r="K279" s="385">
        <v>0</v>
      </c>
      <c r="L279" s="385">
        <v>0</v>
      </c>
      <c r="M279" s="385">
        <v>0</v>
      </c>
      <c r="N279" s="385">
        <v>0</v>
      </c>
      <c r="O279" s="385">
        <v>0</v>
      </c>
      <c r="P279" s="385">
        <v>0</v>
      </c>
      <c r="Q279" s="385">
        <v>0</v>
      </c>
      <c r="R279" s="385">
        <v>0</v>
      </c>
      <c r="S279" s="385">
        <v>0</v>
      </c>
      <c r="T279" s="319" t="e">
        <v>#DIV/0!</v>
      </c>
      <c r="U279" s="239">
        <v>0</v>
      </c>
      <c r="V279" s="239">
        <v>0</v>
      </c>
      <c r="W279" s="239">
        <v>0</v>
      </c>
      <c r="X279" s="239">
        <v>0</v>
      </c>
      <c r="Y279" s="239">
        <v>0</v>
      </c>
      <c r="Z279" s="239">
        <v>0</v>
      </c>
    </row>
    <row r="280" spans="1:26" x14ac:dyDescent="0.25">
      <c r="A280" s="322" t="s">
        <v>534</v>
      </c>
      <c r="B280" s="385">
        <v>0</v>
      </c>
      <c r="C280" s="385">
        <v>0</v>
      </c>
      <c r="D280" s="385">
        <v>0</v>
      </c>
      <c r="E280" s="385">
        <v>0</v>
      </c>
      <c r="F280" s="385">
        <v>0</v>
      </c>
      <c r="G280" s="385">
        <v>0</v>
      </c>
      <c r="H280" s="385">
        <v>0</v>
      </c>
      <c r="I280" s="385">
        <v>0</v>
      </c>
      <c r="J280" s="385">
        <v>0</v>
      </c>
      <c r="K280" s="385">
        <v>0</v>
      </c>
      <c r="L280" s="385">
        <v>0</v>
      </c>
      <c r="M280" s="385">
        <v>0</v>
      </c>
      <c r="N280" s="385">
        <v>0</v>
      </c>
      <c r="O280" s="385">
        <v>0</v>
      </c>
      <c r="P280" s="385">
        <v>0</v>
      </c>
      <c r="Q280" s="385">
        <v>0</v>
      </c>
      <c r="R280" s="385">
        <v>0</v>
      </c>
      <c r="S280" s="385">
        <v>0</v>
      </c>
      <c r="T280" s="319" t="e">
        <v>#DIV/0!</v>
      </c>
      <c r="U280" s="239">
        <v>0</v>
      </c>
      <c r="V280" s="239">
        <v>0</v>
      </c>
      <c r="W280" s="239">
        <v>0</v>
      </c>
      <c r="X280" s="239">
        <v>0</v>
      </c>
      <c r="Y280" s="239">
        <v>0</v>
      </c>
      <c r="Z280" s="239">
        <v>0</v>
      </c>
    </row>
    <row r="281" spans="1:26" x14ac:dyDescent="0.25">
      <c r="A281" s="314" t="s">
        <v>535</v>
      </c>
      <c r="B281" s="363">
        <v>36960</v>
      </c>
      <c r="C281" s="363">
        <v>95692</v>
      </c>
      <c r="D281" s="363">
        <v>84450</v>
      </c>
      <c r="E281" s="363">
        <v>71268</v>
      </c>
      <c r="F281" s="363">
        <v>71268</v>
      </c>
      <c r="G281" s="363">
        <v>0</v>
      </c>
      <c r="H281" s="363">
        <v>1126</v>
      </c>
      <c r="I281" s="363">
        <v>24676</v>
      </c>
      <c r="J281" s="363">
        <v>2287</v>
      </c>
      <c r="K281" s="363">
        <v>10822</v>
      </c>
      <c r="L281" s="363">
        <v>11607</v>
      </c>
      <c r="M281" s="363">
        <v>0</v>
      </c>
      <c r="N281" s="363">
        <v>19710</v>
      </c>
      <c r="O281" s="363">
        <v>40</v>
      </c>
      <c r="P281" s="363">
        <v>0</v>
      </c>
      <c r="Q281" s="363">
        <v>0</v>
      </c>
      <c r="R281" s="363">
        <v>0</v>
      </c>
      <c r="S281" s="363">
        <v>70268</v>
      </c>
      <c r="T281" s="317">
        <v>0.73431425824520336</v>
      </c>
      <c r="U281" s="316">
        <v>25424</v>
      </c>
      <c r="V281" s="316">
        <v>11242</v>
      </c>
      <c r="W281" s="316">
        <v>24424</v>
      </c>
      <c r="X281" s="316">
        <v>13182</v>
      </c>
      <c r="Y281" s="316">
        <v>0</v>
      </c>
      <c r="Z281" s="316">
        <v>1000</v>
      </c>
    </row>
    <row r="282" spans="1:26" x14ac:dyDescent="0.25">
      <c r="A282" s="322" t="s">
        <v>536</v>
      </c>
      <c r="B282" s="385">
        <v>1560</v>
      </c>
      <c r="C282" s="385">
        <v>4560</v>
      </c>
      <c r="D282" s="385">
        <v>1560</v>
      </c>
      <c r="E282" s="385">
        <v>1410</v>
      </c>
      <c r="F282" s="385">
        <v>1410</v>
      </c>
      <c r="G282" s="385">
        <v>0</v>
      </c>
      <c r="H282" s="385">
        <v>0</v>
      </c>
      <c r="I282" s="385">
        <v>0</v>
      </c>
      <c r="J282" s="385">
        <v>0</v>
      </c>
      <c r="K282" s="385">
        <v>230</v>
      </c>
      <c r="L282" s="385">
        <v>0</v>
      </c>
      <c r="M282" s="385">
        <v>0</v>
      </c>
      <c r="N282" s="385">
        <v>140</v>
      </c>
      <c r="O282" s="385">
        <v>40</v>
      </c>
      <c r="P282" s="385">
        <v>0</v>
      </c>
      <c r="Q282" s="385">
        <v>0</v>
      </c>
      <c r="R282" s="385">
        <v>0</v>
      </c>
      <c r="S282" s="385">
        <v>410</v>
      </c>
      <c r="T282" s="319">
        <v>8.9912280701754388E-2</v>
      </c>
      <c r="U282" s="239">
        <v>4150</v>
      </c>
      <c r="V282" s="239">
        <v>3000</v>
      </c>
      <c r="W282" s="239">
        <v>3150</v>
      </c>
      <c r="X282" s="239">
        <v>150</v>
      </c>
      <c r="Y282" s="239">
        <v>0</v>
      </c>
      <c r="Z282" s="239">
        <v>1000</v>
      </c>
    </row>
    <row r="283" spans="1:26" x14ac:dyDescent="0.25">
      <c r="A283" s="322" t="s">
        <v>537</v>
      </c>
      <c r="B283" s="385">
        <v>35400</v>
      </c>
      <c r="C283" s="385">
        <v>91132</v>
      </c>
      <c r="D283" s="385">
        <v>82890</v>
      </c>
      <c r="E283" s="385">
        <v>69858</v>
      </c>
      <c r="F283" s="385">
        <v>69858</v>
      </c>
      <c r="G283" s="385">
        <v>0</v>
      </c>
      <c r="H283" s="385">
        <v>1126</v>
      </c>
      <c r="I283" s="385">
        <v>24676</v>
      </c>
      <c r="J283" s="385">
        <v>2287</v>
      </c>
      <c r="K283" s="385">
        <v>10592</v>
      </c>
      <c r="L283" s="385">
        <v>11607</v>
      </c>
      <c r="M283" s="385">
        <v>0</v>
      </c>
      <c r="N283" s="385">
        <v>19570</v>
      </c>
      <c r="O283" s="385">
        <v>0</v>
      </c>
      <c r="P283" s="385">
        <v>0</v>
      </c>
      <c r="Q283" s="385">
        <v>0</v>
      </c>
      <c r="R283" s="385">
        <v>0</v>
      </c>
      <c r="S283" s="385">
        <v>69858</v>
      </c>
      <c r="T283" s="319">
        <v>0.76655839880612742</v>
      </c>
      <c r="U283" s="239">
        <v>21274</v>
      </c>
      <c r="V283" s="239">
        <v>8242</v>
      </c>
      <c r="W283" s="239">
        <v>21274</v>
      </c>
      <c r="X283" s="239">
        <v>13032</v>
      </c>
      <c r="Y283" s="239">
        <v>0</v>
      </c>
      <c r="Z283" s="239">
        <v>0</v>
      </c>
    </row>
    <row r="284" spans="1:26" x14ac:dyDescent="0.25">
      <c r="A284" s="314" t="s">
        <v>538</v>
      </c>
      <c r="B284" s="198">
        <v>4320</v>
      </c>
      <c r="C284" s="198">
        <v>18350</v>
      </c>
      <c r="D284" s="198">
        <v>9850</v>
      </c>
      <c r="E284" s="198">
        <v>9431.5</v>
      </c>
      <c r="F284" s="198">
        <v>9431.5</v>
      </c>
      <c r="G284" s="198">
        <v>0</v>
      </c>
      <c r="H284" s="198">
        <v>0</v>
      </c>
      <c r="I284" s="198">
        <v>8054</v>
      </c>
      <c r="J284" s="198">
        <v>165</v>
      </c>
      <c r="K284" s="198">
        <v>670</v>
      </c>
      <c r="L284" s="198">
        <v>405</v>
      </c>
      <c r="M284" s="198">
        <v>137.5</v>
      </c>
      <c r="N284" s="198">
        <v>0</v>
      </c>
      <c r="O284" s="198">
        <v>0</v>
      </c>
      <c r="P284" s="198">
        <v>0</v>
      </c>
      <c r="Q284" s="198">
        <v>0</v>
      </c>
      <c r="R284" s="198">
        <v>0</v>
      </c>
      <c r="S284" s="198">
        <v>9431.5</v>
      </c>
      <c r="T284" s="317">
        <v>0.5139782016348774</v>
      </c>
      <c r="U284" s="316">
        <v>8918.5</v>
      </c>
      <c r="V284" s="316">
        <v>8500</v>
      </c>
      <c r="W284" s="316">
        <v>8918.5</v>
      </c>
      <c r="X284" s="316">
        <v>418.5</v>
      </c>
      <c r="Y284" s="316">
        <v>0</v>
      </c>
      <c r="Z284" s="316">
        <v>0</v>
      </c>
    </row>
    <row r="285" spans="1:26" x14ac:dyDescent="0.25">
      <c r="A285" s="314" t="s">
        <v>539</v>
      </c>
      <c r="B285" s="363">
        <v>20080</v>
      </c>
      <c r="C285" s="363">
        <v>20085</v>
      </c>
      <c r="D285" s="363">
        <v>20085</v>
      </c>
      <c r="E285" s="363">
        <v>17725</v>
      </c>
      <c r="F285" s="363">
        <v>17725</v>
      </c>
      <c r="G285" s="363">
        <v>0</v>
      </c>
      <c r="H285" s="363">
        <v>0</v>
      </c>
      <c r="I285" s="363">
        <v>6475</v>
      </c>
      <c r="J285" s="363">
        <v>3220</v>
      </c>
      <c r="K285" s="363">
        <v>530</v>
      </c>
      <c r="L285" s="363">
        <v>2646</v>
      </c>
      <c r="M285" s="363">
        <v>45</v>
      </c>
      <c r="N285" s="363">
        <v>3075</v>
      </c>
      <c r="O285" s="363">
        <v>1734</v>
      </c>
      <c r="P285" s="363">
        <v>0</v>
      </c>
      <c r="Q285" s="363">
        <v>0</v>
      </c>
      <c r="R285" s="363">
        <v>0</v>
      </c>
      <c r="S285" s="363">
        <v>17725</v>
      </c>
      <c r="T285" s="317">
        <v>0.88249937764500874</v>
      </c>
      <c r="U285" s="316">
        <v>2360</v>
      </c>
      <c r="V285" s="316">
        <v>0</v>
      </c>
      <c r="W285" s="316">
        <v>2360</v>
      </c>
      <c r="X285" s="316">
        <v>2360</v>
      </c>
      <c r="Y285" s="316">
        <v>0</v>
      </c>
      <c r="Z285" s="316">
        <v>0</v>
      </c>
    </row>
    <row r="286" spans="1:26" x14ac:dyDescent="0.25">
      <c r="A286" s="322" t="s">
        <v>540</v>
      </c>
      <c r="B286" s="385">
        <v>0</v>
      </c>
      <c r="C286" s="385">
        <v>0</v>
      </c>
      <c r="D286" s="385">
        <v>0</v>
      </c>
      <c r="E286" s="385">
        <v>0</v>
      </c>
      <c r="F286" s="385">
        <v>0</v>
      </c>
      <c r="G286" s="385">
        <v>0</v>
      </c>
      <c r="H286" s="385">
        <v>0</v>
      </c>
      <c r="I286" s="385">
        <v>0</v>
      </c>
      <c r="J286" s="385">
        <v>0</v>
      </c>
      <c r="K286" s="385">
        <v>0</v>
      </c>
      <c r="L286" s="385">
        <v>0</v>
      </c>
      <c r="M286" s="385">
        <v>0</v>
      </c>
      <c r="N286" s="385">
        <v>0</v>
      </c>
      <c r="O286" s="385">
        <v>0</v>
      </c>
      <c r="P286" s="385">
        <v>0</v>
      </c>
      <c r="Q286" s="385">
        <v>0</v>
      </c>
      <c r="R286" s="385">
        <v>0</v>
      </c>
      <c r="S286" s="385">
        <v>0</v>
      </c>
      <c r="T286" s="319" t="e">
        <v>#DIV/0!</v>
      </c>
      <c r="U286" s="239">
        <v>0</v>
      </c>
      <c r="V286" s="239">
        <v>0</v>
      </c>
      <c r="W286" s="239">
        <v>0</v>
      </c>
      <c r="X286" s="239">
        <v>0</v>
      </c>
      <c r="Y286" s="239">
        <v>0</v>
      </c>
      <c r="Z286" s="239">
        <v>0</v>
      </c>
    </row>
    <row r="287" spans="1:26" x14ac:dyDescent="0.25">
      <c r="A287" s="322" t="s">
        <v>541</v>
      </c>
      <c r="B287" s="385">
        <v>20080</v>
      </c>
      <c r="C287" s="385">
        <v>20085</v>
      </c>
      <c r="D287" s="385">
        <v>20085</v>
      </c>
      <c r="E287" s="385">
        <v>17725</v>
      </c>
      <c r="F287" s="385">
        <v>17725</v>
      </c>
      <c r="G287" s="385">
        <v>0</v>
      </c>
      <c r="H287" s="385">
        <v>0</v>
      </c>
      <c r="I287" s="385">
        <v>6475</v>
      </c>
      <c r="J287" s="385">
        <v>3220</v>
      </c>
      <c r="K287" s="385">
        <v>530</v>
      </c>
      <c r="L287" s="385">
        <v>2646</v>
      </c>
      <c r="M287" s="385">
        <v>45</v>
      </c>
      <c r="N287" s="385">
        <v>3075</v>
      </c>
      <c r="O287" s="385">
        <v>1734</v>
      </c>
      <c r="P287" s="385">
        <v>0</v>
      </c>
      <c r="Q287" s="385">
        <v>0</v>
      </c>
      <c r="R287" s="385">
        <v>0</v>
      </c>
      <c r="S287" s="385">
        <v>17725</v>
      </c>
      <c r="T287" s="319">
        <v>0.88249937764500874</v>
      </c>
      <c r="U287" s="239">
        <v>2360</v>
      </c>
      <c r="V287" s="239">
        <v>0</v>
      </c>
      <c r="W287" s="239">
        <v>2360</v>
      </c>
      <c r="X287" s="239">
        <v>2360</v>
      </c>
      <c r="Y287" s="239">
        <v>0</v>
      </c>
      <c r="Z287" s="239">
        <v>0</v>
      </c>
    </row>
    <row r="288" spans="1:26" x14ac:dyDescent="0.25">
      <c r="A288" s="314" t="s">
        <v>542</v>
      </c>
      <c r="B288" s="363">
        <v>0</v>
      </c>
      <c r="C288" s="363">
        <v>0</v>
      </c>
      <c r="D288" s="363">
        <v>0</v>
      </c>
      <c r="E288" s="363">
        <v>0</v>
      </c>
      <c r="F288" s="363">
        <v>0</v>
      </c>
      <c r="G288" s="363">
        <v>0</v>
      </c>
      <c r="H288" s="363">
        <v>0</v>
      </c>
      <c r="I288" s="363">
        <v>0</v>
      </c>
      <c r="J288" s="363">
        <v>0</v>
      </c>
      <c r="K288" s="363">
        <v>0</v>
      </c>
      <c r="L288" s="363">
        <v>0</v>
      </c>
      <c r="M288" s="363">
        <v>0</v>
      </c>
      <c r="N288" s="363">
        <v>0</v>
      </c>
      <c r="O288" s="363">
        <v>0</v>
      </c>
      <c r="P288" s="363">
        <v>0</v>
      </c>
      <c r="Q288" s="363">
        <v>0</v>
      </c>
      <c r="R288" s="363">
        <v>0</v>
      </c>
      <c r="S288" s="363">
        <v>0</v>
      </c>
      <c r="T288" s="317" t="e">
        <v>#DIV/0!</v>
      </c>
      <c r="U288" s="316">
        <v>0</v>
      </c>
      <c r="V288" s="316">
        <v>0</v>
      </c>
      <c r="W288" s="316">
        <v>0</v>
      </c>
      <c r="X288" s="316">
        <v>0</v>
      </c>
      <c r="Y288" s="316">
        <v>0</v>
      </c>
      <c r="Z288" s="316">
        <v>0</v>
      </c>
    </row>
    <row r="289" spans="1:26" x14ac:dyDescent="0.25">
      <c r="A289" s="322" t="s">
        <v>543</v>
      </c>
      <c r="B289" s="385">
        <v>0</v>
      </c>
      <c r="C289" s="385">
        <v>0</v>
      </c>
      <c r="D289" s="385">
        <v>0</v>
      </c>
      <c r="E289" s="385">
        <v>0</v>
      </c>
      <c r="F289" s="385">
        <v>0</v>
      </c>
      <c r="G289" s="385">
        <v>0</v>
      </c>
      <c r="H289" s="385">
        <v>0</v>
      </c>
      <c r="I289" s="385">
        <v>0</v>
      </c>
      <c r="J289" s="385">
        <v>0</v>
      </c>
      <c r="K289" s="385">
        <v>0</v>
      </c>
      <c r="L289" s="385">
        <v>0</v>
      </c>
      <c r="M289" s="385">
        <v>0</v>
      </c>
      <c r="N289" s="385">
        <v>0</v>
      </c>
      <c r="O289" s="385">
        <v>0</v>
      </c>
      <c r="P289" s="385">
        <v>0</v>
      </c>
      <c r="Q289" s="385">
        <v>0</v>
      </c>
      <c r="R289" s="385">
        <v>0</v>
      </c>
      <c r="S289" s="385">
        <v>0</v>
      </c>
      <c r="T289" s="319" t="e">
        <v>#DIV/0!</v>
      </c>
      <c r="U289" s="239">
        <v>0</v>
      </c>
      <c r="V289" s="239">
        <v>0</v>
      </c>
      <c r="W289" s="239">
        <v>0</v>
      </c>
      <c r="X289" s="239">
        <v>0</v>
      </c>
      <c r="Y289" s="239">
        <v>0</v>
      </c>
      <c r="Z289" s="239">
        <v>0</v>
      </c>
    </row>
    <row r="290" spans="1:26" x14ac:dyDescent="0.25">
      <c r="A290" s="322" t="s">
        <v>544</v>
      </c>
      <c r="B290" s="385">
        <v>0</v>
      </c>
      <c r="C290" s="385">
        <v>0</v>
      </c>
      <c r="D290" s="385">
        <v>0</v>
      </c>
      <c r="E290" s="385">
        <v>0</v>
      </c>
      <c r="F290" s="385">
        <v>0</v>
      </c>
      <c r="G290" s="385">
        <v>0</v>
      </c>
      <c r="H290" s="385">
        <v>0</v>
      </c>
      <c r="I290" s="385">
        <v>0</v>
      </c>
      <c r="J290" s="385">
        <v>0</v>
      </c>
      <c r="K290" s="385">
        <v>0</v>
      </c>
      <c r="L290" s="385">
        <v>0</v>
      </c>
      <c r="M290" s="385">
        <v>0</v>
      </c>
      <c r="N290" s="385">
        <v>0</v>
      </c>
      <c r="O290" s="385">
        <v>0</v>
      </c>
      <c r="P290" s="385">
        <v>0</v>
      </c>
      <c r="Q290" s="385">
        <v>0</v>
      </c>
      <c r="R290" s="385">
        <v>0</v>
      </c>
      <c r="S290" s="385">
        <v>0</v>
      </c>
      <c r="T290" s="319" t="e">
        <v>#DIV/0!</v>
      </c>
      <c r="U290" s="239">
        <v>0</v>
      </c>
      <c r="V290" s="239">
        <v>0</v>
      </c>
      <c r="W290" s="239">
        <v>0</v>
      </c>
      <c r="X290" s="239">
        <v>0</v>
      </c>
      <c r="Y290" s="239">
        <v>0</v>
      </c>
      <c r="Z290" s="239">
        <v>0</v>
      </c>
    </row>
    <row r="291" spans="1:26" x14ac:dyDescent="0.25">
      <c r="A291" s="314" t="s">
        <v>545</v>
      </c>
      <c r="B291" s="363">
        <v>179775</v>
      </c>
      <c r="C291" s="363">
        <v>239019</v>
      </c>
      <c r="D291" s="363">
        <v>239019</v>
      </c>
      <c r="E291" s="363">
        <v>193104.7</v>
      </c>
      <c r="F291" s="363">
        <v>191344.7</v>
      </c>
      <c r="G291" s="363">
        <v>939</v>
      </c>
      <c r="H291" s="363">
        <v>5806</v>
      </c>
      <c r="I291" s="363">
        <v>19383</v>
      </c>
      <c r="J291" s="363">
        <v>15762</v>
      </c>
      <c r="K291" s="363">
        <v>21599</v>
      </c>
      <c r="L291" s="363">
        <v>5030.5</v>
      </c>
      <c r="M291" s="363">
        <v>10460</v>
      </c>
      <c r="N291" s="363">
        <v>92077</v>
      </c>
      <c r="O291" s="363">
        <v>18520.2</v>
      </c>
      <c r="P291" s="363">
        <v>0</v>
      </c>
      <c r="Q291" s="363">
        <v>0</v>
      </c>
      <c r="R291" s="363">
        <v>0</v>
      </c>
      <c r="S291" s="363">
        <v>189576.7</v>
      </c>
      <c r="T291" s="317">
        <v>0.79314489643082775</v>
      </c>
      <c r="U291" s="316">
        <v>49442.299999999988</v>
      </c>
      <c r="V291" s="316">
        <v>0</v>
      </c>
      <c r="W291" s="316">
        <v>45914.299999999988</v>
      </c>
      <c r="X291" s="316">
        <v>45914.299999999988</v>
      </c>
      <c r="Y291" s="316">
        <v>1760</v>
      </c>
      <c r="Z291" s="316">
        <v>1768</v>
      </c>
    </row>
    <row r="292" spans="1:26" x14ac:dyDescent="0.25">
      <c r="A292" s="318" t="s">
        <v>546</v>
      </c>
      <c r="B292" s="385">
        <v>91440</v>
      </c>
      <c r="C292" s="385">
        <v>102480</v>
      </c>
      <c r="D292" s="385">
        <v>102480</v>
      </c>
      <c r="E292" s="385">
        <v>76800</v>
      </c>
      <c r="F292" s="385">
        <v>75040</v>
      </c>
      <c r="G292" s="385">
        <v>0</v>
      </c>
      <c r="H292" s="385">
        <v>520</v>
      </c>
      <c r="I292" s="385">
        <v>3680</v>
      </c>
      <c r="J292" s="385">
        <v>12760</v>
      </c>
      <c r="K292" s="385">
        <v>13460</v>
      </c>
      <c r="L292" s="385">
        <v>4540</v>
      </c>
      <c r="M292" s="385">
        <v>10460</v>
      </c>
      <c r="N292" s="385">
        <v>12520</v>
      </c>
      <c r="O292" s="385">
        <v>16860</v>
      </c>
      <c r="P292" s="385">
        <v>0</v>
      </c>
      <c r="Q292" s="385">
        <v>0</v>
      </c>
      <c r="R292" s="385">
        <v>0</v>
      </c>
      <c r="S292" s="385">
        <v>74800</v>
      </c>
      <c r="T292" s="319">
        <v>0.72989851678376272</v>
      </c>
      <c r="U292" s="239">
        <v>27680</v>
      </c>
      <c r="V292" s="239">
        <v>0</v>
      </c>
      <c r="W292" s="239">
        <v>25680</v>
      </c>
      <c r="X292" s="239">
        <v>25680</v>
      </c>
      <c r="Y292" s="239">
        <v>1760</v>
      </c>
      <c r="Z292" s="239">
        <v>240</v>
      </c>
    </row>
    <row r="293" spans="1:26" x14ac:dyDescent="0.25">
      <c r="A293" s="318" t="s">
        <v>547</v>
      </c>
      <c r="B293" s="385">
        <v>88335</v>
      </c>
      <c r="C293" s="385">
        <v>136539</v>
      </c>
      <c r="D293" s="385">
        <v>136539</v>
      </c>
      <c r="E293" s="385">
        <v>116304.7</v>
      </c>
      <c r="F293" s="385">
        <v>116304.70000000001</v>
      </c>
      <c r="G293" s="385">
        <v>939</v>
      </c>
      <c r="H293" s="385">
        <v>5286</v>
      </c>
      <c r="I293" s="385">
        <v>15703</v>
      </c>
      <c r="J293" s="385">
        <v>3002</v>
      </c>
      <c r="K293" s="385">
        <v>8139</v>
      </c>
      <c r="L293" s="385">
        <v>490.5</v>
      </c>
      <c r="M293" s="385">
        <v>0</v>
      </c>
      <c r="N293" s="385">
        <v>79557</v>
      </c>
      <c r="O293" s="385">
        <v>1660.1999999999998</v>
      </c>
      <c r="P293" s="385">
        <v>0</v>
      </c>
      <c r="Q293" s="385">
        <v>0</v>
      </c>
      <c r="R293" s="385">
        <v>0</v>
      </c>
      <c r="S293" s="385">
        <v>114776.7</v>
      </c>
      <c r="T293" s="319">
        <v>0.84061476940654312</v>
      </c>
      <c r="U293" s="239">
        <v>21762.300000000003</v>
      </c>
      <c r="V293" s="239">
        <v>0</v>
      </c>
      <c r="W293" s="239">
        <v>20234.300000000003</v>
      </c>
      <c r="X293" s="239">
        <v>20234.300000000003</v>
      </c>
      <c r="Y293" s="239">
        <v>0</v>
      </c>
      <c r="Z293" s="239">
        <v>1528.0000000000146</v>
      </c>
    </row>
    <row r="294" spans="1:26" ht="24" x14ac:dyDescent="0.25">
      <c r="A294" s="318" t="s">
        <v>548</v>
      </c>
      <c r="B294" s="385">
        <v>0</v>
      </c>
      <c r="C294" s="385">
        <v>0</v>
      </c>
      <c r="D294" s="385">
        <v>0</v>
      </c>
      <c r="E294" s="385">
        <v>0</v>
      </c>
      <c r="F294" s="385">
        <v>0</v>
      </c>
      <c r="G294" s="385">
        <v>0</v>
      </c>
      <c r="H294" s="385">
        <v>0</v>
      </c>
      <c r="I294" s="385">
        <v>0</v>
      </c>
      <c r="J294" s="385">
        <v>0</v>
      </c>
      <c r="K294" s="385">
        <v>0</v>
      </c>
      <c r="L294" s="385">
        <v>0</v>
      </c>
      <c r="M294" s="385">
        <v>0</v>
      </c>
      <c r="N294" s="385">
        <v>0</v>
      </c>
      <c r="O294" s="385">
        <v>0</v>
      </c>
      <c r="P294" s="385">
        <v>0</v>
      </c>
      <c r="Q294" s="385">
        <v>0</v>
      </c>
      <c r="R294" s="385">
        <v>0</v>
      </c>
      <c r="S294" s="385">
        <v>0</v>
      </c>
      <c r="T294" s="319" t="e">
        <v>#DIV/0!</v>
      </c>
      <c r="U294" s="239">
        <v>0</v>
      </c>
      <c r="V294" s="239">
        <v>0</v>
      </c>
      <c r="W294" s="239">
        <v>0</v>
      </c>
      <c r="X294" s="239">
        <v>0</v>
      </c>
      <c r="Y294" s="239">
        <v>0</v>
      </c>
      <c r="Z294" s="239">
        <v>0</v>
      </c>
    </row>
    <row r="295" spans="1:26" x14ac:dyDescent="0.25">
      <c r="A295" s="314" t="s">
        <v>549</v>
      </c>
      <c r="B295" s="363">
        <v>248510</v>
      </c>
      <c r="C295" s="363">
        <v>210555</v>
      </c>
      <c r="D295" s="363">
        <v>57905</v>
      </c>
      <c r="E295" s="363">
        <v>10207.879999999999</v>
      </c>
      <c r="F295" s="363">
        <v>10207.879999999999</v>
      </c>
      <c r="G295" s="363">
        <v>0</v>
      </c>
      <c r="H295" s="363">
        <v>0</v>
      </c>
      <c r="I295" s="363">
        <v>0</v>
      </c>
      <c r="J295" s="363">
        <v>0</v>
      </c>
      <c r="K295" s="363">
        <v>420</v>
      </c>
      <c r="L295" s="363">
        <v>0</v>
      </c>
      <c r="M295" s="363">
        <v>225</v>
      </c>
      <c r="N295" s="363">
        <v>8962.8799999999992</v>
      </c>
      <c r="O295" s="363">
        <v>600</v>
      </c>
      <c r="P295" s="363">
        <v>0</v>
      </c>
      <c r="Q295" s="363">
        <v>0</v>
      </c>
      <c r="R295" s="363">
        <v>0</v>
      </c>
      <c r="S295" s="363">
        <v>10207.879999999999</v>
      </c>
      <c r="T295" s="317">
        <v>4.8480824487663554E-2</v>
      </c>
      <c r="U295" s="316">
        <v>200347.12</v>
      </c>
      <c r="V295" s="316">
        <v>152650</v>
      </c>
      <c r="W295" s="316">
        <v>200347.12</v>
      </c>
      <c r="X295" s="316">
        <v>47697.120000000003</v>
      </c>
      <c r="Y295" s="316">
        <v>0</v>
      </c>
      <c r="Z295" s="316">
        <v>0</v>
      </c>
    </row>
    <row r="296" spans="1:26" x14ac:dyDescent="0.25">
      <c r="A296" s="322" t="s">
        <v>550</v>
      </c>
      <c r="B296" s="385">
        <v>50000</v>
      </c>
      <c r="C296" s="385">
        <v>2152</v>
      </c>
      <c r="D296" s="385">
        <v>0</v>
      </c>
      <c r="E296" s="385">
        <v>0</v>
      </c>
      <c r="F296" s="385">
        <v>0</v>
      </c>
      <c r="G296" s="385">
        <v>0</v>
      </c>
      <c r="H296" s="385">
        <v>0</v>
      </c>
      <c r="I296" s="385">
        <v>0</v>
      </c>
      <c r="J296" s="385">
        <v>0</v>
      </c>
      <c r="K296" s="385">
        <v>0</v>
      </c>
      <c r="L296" s="385">
        <v>0</v>
      </c>
      <c r="M296" s="385">
        <v>0</v>
      </c>
      <c r="N296" s="385">
        <v>0</v>
      </c>
      <c r="O296" s="385">
        <v>0</v>
      </c>
      <c r="P296" s="385">
        <v>0</v>
      </c>
      <c r="Q296" s="385">
        <v>0</v>
      </c>
      <c r="R296" s="385">
        <v>0</v>
      </c>
      <c r="S296" s="385">
        <v>0</v>
      </c>
      <c r="T296" s="319">
        <v>0</v>
      </c>
      <c r="U296" s="239">
        <v>2152</v>
      </c>
      <c r="V296" s="239">
        <v>2152</v>
      </c>
      <c r="W296" s="239">
        <v>2152</v>
      </c>
      <c r="X296" s="239">
        <v>0</v>
      </c>
      <c r="Y296" s="239">
        <v>0</v>
      </c>
      <c r="Z296" s="239">
        <v>0</v>
      </c>
    </row>
    <row r="297" spans="1:26" x14ac:dyDescent="0.25">
      <c r="A297" s="322" t="s">
        <v>551</v>
      </c>
      <c r="B297" s="385">
        <v>62500</v>
      </c>
      <c r="C297" s="385">
        <v>99393</v>
      </c>
      <c r="D297" s="385">
        <v>24645</v>
      </c>
      <c r="E297" s="385">
        <v>8962.8799999999992</v>
      </c>
      <c r="F297" s="385">
        <v>8962.8799999999992</v>
      </c>
      <c r="G297" s="385">
        <v>0</v>
      </c>
      <c r="H297" s="385">
        <v>0</v>
      </c>
      <c r="I297" s="385">
        <v>0</v>
      </c>
      <c r="J297" s="385">
        <v>0</v>
      </c>
      <c r="K297" s="385">
        <v>0</v>
      </c>
      <c r="L297" s="385">
        <v>0</v>
      </c>
      <c r="M297" s="385">
        <v>0</v>
      </c>
      <c r="N297" s="385">
        <v>8962.8799999999992</v>
      </c>
      <c r="O297" s="385">
        <v>0</v>
      </c>
      <c r="P297" s="385">
        <v>0</v>
      </c>
      <c r="Q297" s="385">
        <v>0</v>
      </c>
      <c r="R297" s="385">
        <v>0</v>
      </c>
      <c r="S297" s="385">
        <v>8962.8799999999992</v>
      </c>
      <c r="T297" s="319">
        <v>9.0176169347941995E-2</v>
      </c>
      <c r="U297" s="239">
        <v>90430.12</v>
      </c>
      <c r="V297" s="239">
        <v>74748</v>
      </c>
      <c r="W297" s="239">
        <v>90430.12</v>
      </c>
      <c r="X297" s="239">
        <v>15682.12</v>
      </c>
      <c r="Y297" s="239">
        <v>0</v>
      </c>
      <c r="Z297" s="239">
        <v>0</v>
      </c>
    </row>
    <row r="298" spans="1:26" x14ac:dyDescent="0.25">
      <c r="A298" s="322" t="s">
        <v>552</v>
      </c>
      <c r="B298" s="385">
        <v>0</v>
      </c>
      <c r="C298" s="385">
        <v>0</v>
      </c>
      <c r="D298" s="385">
        <v>0</v>
      </c>
      <c r="E298" s="385">
        <v>0</v>
      </c>
      <c r="F298" s="385">
        <v>0</v>
      </c>
      <c r="G298" s="385">
        <v>0</v>
      </c>
      <c r="H298" s="385">
        <v>0</v>
      </c>
      <c r="I298" s="385">
        <v>0</v>
      </c>
      <c r="J298" s="385">
        <v>0</v>
      </c>
      <c r="K298" s="385">
        <v>0</v>
      </c>
      <c r="L298" s="385">
        <v>0</v>
      </c>
      <c r="M298" s="385">
        <v>0</v>
      </c>
      <c r="N298" s="385">
        <v>0</v>
      </c>
      <c r="O298" s="385">
        <v>0</v>
      </c>
      <c r="P298" s="385">
        <v>0</v>
      </c>
      <c r="Q298" s="385">
        <v>0</v>
      </c>
      <c r="R298" s="385">
        <v>0</v>
      </c>
      <c r="S298" s="385">
        <v>0</v>
      </c>
      <c r="T298" s="319" t="e">
        <v>#DIV/0!</v>
      </c>
      <c r="U298" s="239">
        <v>0</v>
      </c>
      <c r="V298" s="239">
        <v>0</v>
      </c>
      <c r="W298" s="239">
        <v>0</v>
      </c>
      <c r="X298" s="239">
        <v>0</v>
      </c>
      <c r="Y298" s="239">
        <v>0</v>
      </c>
      <c r="Z298" s="239">
        <v>0</v>
      </c>
    </row>
    <row r="299" spans="1:26" x14ac:dyDescent="0.25">
      <c r="A299" s="322" t="s">
        <v>553</v>
      </c>
      <c r="B299" s="385">
        <v>134750</v>
      </c>
      <c r="C299" s="385">
        <v>107750</v>
      </c>
      <c r="D299" s="385">
        <v>32000</v>
      </c>
      <c r="E299" s="385">
        <v>225</v>
      </c>
      <c r="F299" s="385">
        <v>225</v>
      </c>
      <c r="G299" s="385">
        <v>0</v>
      </c>
      <c r="H299" s="385">
        <v>0</v>
      </c>
      <c r="I299" s="385">
        <v>0</v>
      </c>
      <c r="J299" s="385">
        <v>0</v>
      </c>
      <c r="K299" s="385">
        <v>0</v>
      </c>
      <c r="L299" s="385">
        <v>0</v>
      </c>
      <c r="M299" s="385">
        <v>225</v>
      </c>
      <c r="N299" s="385">
        <v>0</v>
      </c>
      <c r="O299" s="385">
        <v>0</v>
      </c>
      <c r="P299" s="385">
        <v>0</v>
      </c>
      <c r="Q299" s="385">
        <v>0</v>
      </c>
      <c r="R299" s="385">
        <v>0</v>
      </c>
      <c r="S299" s="385">
        <v>225</v>
      </c>
      <c r="T299" s="319">
        <v>2.0881670533642693E-3</v>
      </c>
      <c r="U299" s="239">
        <v>107525</v>
      </c>
      <c r="V299" s="239">
        <v>75750</v>
      </c>
      <c r="W299" s="239">
        <v>107525</v>
      </c>
      <c r="X299" s="239">
        <v>31775</v>
      </c>
      <c r="Y299" s="239">
        <v>0</v>
      </c>
      <c r="Z299" s="239">
        <v>0</v>
      </c>
    </row>
    <row r="300" spans="1:26" x14ac:dyDescent="0.25">
      <c r="A300" s="322" t="s">
        <v>554</v>
      </c>
      <c r="B300" s="385">
        <v>0</v>
      </c>
      <c r="C300" s="385">
        <v>0</v>
      </c>
      <c r="D300" s="385">
        <v>0</v>
      </c>
      <c r="E300" s="385">
        <v>0</v>
      </c>
      <c r="F300" s="385">
        <v>0</v>
      </c>
      <c r="G300" s="385">
        <v>0</v>
      </c>
      <c r="H300" s="385">
        <v>0</v>
      </c>
      <c r="I300" s="385">
        <v>0</v>
      </c>
      <c r="J300" s="385">
        <v>0</v>
      </c>
      <c r="K300" s="385">
        <v>0</v>
      </c>
      <c r="L300" s="385">
        <v>0</v>
      </c>
      <c r="M300" s="385">
        <v>0</v>
      </c>
      <c r="N300" s="385">
        <v>0</v>
      </c>
      <c r="O300" s="385">
        <v>0</v>
      </c>
      <c r="P300" s="385">
        <v>0</v>
      </c>
      <c r="Q300" s="385">
        <v>0</v>
      </c>
      <c r="R300" s="385">
        <v>0</v>
      </c>
      <c r="S300" s="385">
        <v>0</v>
      </c>
      <c r="T300" s="319" t="e">
        <v>#DIV/0!</v>
      </c>
      <c r="U300" s="239">
        <v>0</v>
      </c>
      <c r="V300" s="239">
        <v>0</v>
      </c>
      <c r="W300" s="239">
        <v>0</v>
      </c>
      <c r="X300" s="239">
        <v>0</v>
      </c>
      <c r="Y300" s="239">
        <v>0</v>
      </c>
      <c r="Z300" s="239">
        <v>0</v>
      </c>
    </row>
    <row r="301" spans="1:26" x14ac:dyDescent="0.25">
      <c r="A301" s="322" t="s">
        <v>555</v>
      </c>
      <c r="B301" s="385">
        <v>1260</v>
      </c>
      <c r="C301" s="385">
        <v>1260</v>
      </c>
      <c r="D301" s="385">
        <v>1260</v>
      </c>
      <c r="E301" s="385">
        <v>1020</v>
      </c>
      <c r="F301" s="385">
        <v>1020</v>
      </c>
      <c r="G301" s="385">
        <v>0</v>
      </c>
      <c r="H301" s="385">
        <v>0</v>
      </c>
      <c r="I301" s="385">
        <v>0</v>
      </c>
      <c r="J301" s="385">
        <v>0</v>
      </c>
      <c r="K301" s="385">
        <v>420</v>
      </c>
      <c r="L301" s="385">
        <v>0</v>
      </c>
      <c r="M301" s="385">
        <v>0</v>
      </c>
      <c r="N301" s="385">
        <v>0</v>
      </c>
      <c r="O301" s="385">
        <v>600</v>
      </c>
      <c r="P301" s="385">
        <v>0</v>
      </c>
      <c r="Q301" s="385">
        <v>0</v>
      </c>
      <c r="R301" s="385">
        <v>0</v>
      </c>
      <c r="S301" s="385">
        <v>1020</v>
      </c>
      <c r="T301" s="319">
        <v>0.80952380952380953</v>
      </c>
      <c r="U301" s="239">
        <v>240</v>
      </c>
      <c r="V301" s="239">
        <v>0</v>
      </c>
      <c r="W301" s="239">
        <v>240</v>
      </c>
      <c r="X301" s="239">
        <v>240</v>
      </c>
      <c r="Y301" s="239">
        <v>0</v>
      </c>
      <c r="Z301" s="239">
        <v>0</v>
      </c>
    </row>
    <row r="302" spans="1:26" x14ac:dyDescent="0.25">
      <c r="A302" s="322" t="s">
        <v>556</v>
      </c>
      <c r="B302" s="385">
        <v>0</v>
      </c>
      <c r="C302" s="385">
        <v>0</v>
      </c>
      <c r="D302" s="385">
        <v>0</v>
      </c>
      <c r="E302" s="385">
        <v>0</v>
      </c>
      <c r="F302" s="385">
        <v>0</v>
      </c>
      <c r="G302" s="385">
        <v>0</v>
      </c>
      <c r="H302" s="385">
        <v>0</v>
      </c>
      <c r="I302" s="385">
        <v>0</v>
      </c>
      <c r="J302" s="385">
        <v>0</v>
      </c>
      <c r="K302" s="385">
        <v>0</v>
      </c>
      <c r="L302" s="385">
        <v>0</v>
      </c>
      <c r="M302" s="385">
        <v>0</v>
      </c>
      <c r="N302" s="385">
        <v>0</v>
      </c>
      <c r="O302" s="385">
        <v>0</v>
      </c>
      <c r="P302" s="385">
        <v>0</v>
      </c>
      <c r="Q302" s="385">
        <v>0</v>
      </c>
      <c r="R302" s="385">
        <v>0</v>
      </c>
      <c r="S302" s="385">
        <v>0</v>
      </c>
      <c r="T302" s="319" t="e">
        <v>#DIV/0!</v>
      </c>
      <c r="U302" s="239">
        <v>0</v>
      </c>
      <c r="V302" s="239">
        <v>0</v>
      </c>
      <c r="W302" s="239">
        <v>0</v>
      </c>
      <c r="X302" s="239">
        <v>0</v>
      </c>
      <c r="Y302" s="239">
        <v>0</v>
      </c>
      <c r="Z302" s="239">
        <v>0</v>
      </c>
    </row>
    <row r="303" spans="1:26" x14ac:dyDescent="0.25">
      <c r="A303" s="314" t="s">
        <v>557</v>
      </c>
      <c r="B303" s="198">
        <v>0</v>
      </c>
      <c r="C303" s="198">
        <v>0</v>
      </c>
      <c r="D303" s="198">
        <v>0</v>
      </c>
      <c r="E303" s="198">
        <v>0</v>
      </c>
      <c r="F303" s="198">
        <v>0</v>
      </c>
      <c r="G303" s="198">
        <v>0</v>
      </c>
      <c r="H303" s="198">
        <v>0</v>
      </c>
      <c r="I303" s="198">
        <v>0</v>
      </c>
      <c r="J303" s="198">
        <v>0</v>
      </c>
      <c r="K303" s="198">
        <v>0</v>
      </c>
      <c r="L303" s="198">
        <v>0</v>
      </c>
      <c r="M303" s="198">
        <v>0</v>
      </c>
      <c r="N303" s="198">
        <v>0</v>
      </c>
      <c r="O303" s="198">
        <v>0</v>
      </c>
      <c r="P303" s="198">
        <v>0</v>
      </c>
      <c r="Q303" s="198">
        <v>0</v>
      </c>
      <c r="R303" s="198">
        <v>0</v>
      </c>
      <c r="S303" s="198">
        <v>0</v>
      </c>
      <c r="T303" s="317" t="e">
        <v>#DIV/0!</v>
      </c>
      <c r="U303" s="316">
        <v>0</v>
      </c>
      <c r="V303" s="316">
        <v>0</v>
      </c>
      <c r="W303" s="316">
        <v>0</v>
      </c>
      <c r="X303" s="316">
        <v>0</v>
      </c>
      <c r="Y303" s="316">
        <v>0</v>
      </c>
      <c r="Z303" s="316">
        <v>0</v>
      </c>
    </row>
    <row r="304" spans="1:26" x14ac:dyDescent="0.25">
      <c r="A304" s="314" t="s">
        <v>558</v>
      </c>
      <c r="B304" s="198">
        <v>3440</v>
      </c>
      <c r="C304" s="198">
        <v>5440</v>
      </c>
      <c r="D304" s="198">
        <v>3200</v>
      </c>
      <c r="E304" s="198">
        <v>3028.75</v>
      </c>
      <c r="F304" s="198">
        <v>3028.75</v>
      </c>
      <c r="G304" s="198">
        <v>0</v>
      </c>
      <c r="H304" s="198">
        <v>0</v>
      </c>
      <c r="I304" s="198">
        <v>0</v>
      </c>
      <c r="J304" s="198">
        <v>0</v>
      </c>
      <c r="K304" s="198">
        <v>2439.5</v>
      </c>
      <c r="L304" s="198">
        <v>589.25</v>
      </c>
      <c r="M304" s="198">
        <v>0</v>
      </c>
      <c r="N304" s="198">
        <v>0</v>
      </c>
      <c r="O304" s="198">
        <v>0</v>
      </c>
      <c r="P304" s="198">
        <v>0</v>
      </c>
      <c r="Q304" s="198">
        <v>0</v>
      </c>
      <c r="R304" s="198">
        <v>0</v>
      </c>
      <c r="S304" s="198">
        <v>3028.75</v>
      </c>
      <c r="T304" s="317">
        <v>0.55675551470588236</v>
      </c>
      <c r="U304" s="316">
        <v>2411.25</v>
      </c>
      <c r="V304" s="316">
        <v>2240</v>
      </c>
      <c r="W304" s="316">
        <v>2411.25</v>
      </c>
      <c r="X304" s="316">
        <v>171.25</v>
      </c>
      <c r="Y304" s="316">
        <v>0</v>
      </c>
      <c r="Z304" s="316">
        <v>0</v>
      </c>
    </row>
    <row r="305" spans="1:26" x14ac:dyDescent="0.25">
      <c r="A305" s="314" t="s">
        <v>559</v>
      </c>
      <c r="B305" s="363">
        <v>2050000</v>
      </c>
      <c r="C305" s="363">
        <v>2006696</v>
      </c>
      <c r="D305" s="363">
        <v>101696</v>
      </c>
      <c r="E305" s="363">
        <v>12607.95</v>
      </c>
      <c r="F305" s="363">
        <v>2657.95</v>
      </c>
      <c r="G305" s="363">
        <v>156.26999999999998</v>
      </c>
      <c r="H305" s="363">
        <v>252.68</v>
      </c>
      <c r="I305" s="363">
        <v>205.50999999999993</v>
      </c>
      <c r="J305" s="363">
        <v>214.81</v>
      </c>
      <c r="K305" s="363">
        <v>516.41</v>
      </c>
      <c r="L305" s="363">
        <v>287.29999999999995</v>
      </c>
      <c r="M305" s="363">
        <v>459.78500000000003</v>
      </c>
      <c r="N305" s="363">
        <v>329.27</v>
      </c>
      <c r="O305" s="363">
        <v>235.90999999999997</v>
      </c>
      <c r="P305" s="363">
        <v>0</v>
      </c>
      <c r="Q305" s="363">
        <v>0</v>
      </c>
      <c r="R305" s="363">
        <v>0</v>
      </c>
      <c r="S305" s="363">
        <v>2657.9449999999997</v>
      </c>
      <c r="T305" s="317">
        <v>1.3245379469535993E-3</v>
      </c>
      <c r="U305" s="316">
        <v>2004038.0549999999</v>
      </c>
      <c r="V305" s="316">
        <v>1905000</v>
      </c>
      <c r="W305" s="316">
        <v>1994088.05</v>
      </c>
      <c r="X305" s="316">
        <v>89088.05</v>
      </c>
      <c r="Y305" s="316">
        <v>9950</v>
      </c>
      <c r="Z305" s="316">
        <v>5.0000000001091394E-3</v>
      </c>
    </row>
    <row r="306" spans="1:26" x14ac:dyDescent="0.25">
      <c r="A306" s="322" t="s">
        <v>560</v>
      </c>
      <c r="B306" s="385">
        <v>50000</v>
      </c>
      <c r="C306" s="385">
        <v>6696</v>
      </c>
      <c r="D306" s="385">
        <v>6696</v>
      </c>
      <c r="E306" s="385">
        <v>2657.95</v>
      </c>
      <c r="F306" s="385">
        <v>2657.95</v>
      </c>
      <c r="G306" s="385">
        <v>156.26999999999998</v>
      </c>
      <c r="H306" s="385">
        <v>252.68</v>
      </c>
      <c r="I306" s="385">
        <v>205.50999999999993</v>
      </c>
      <c r="J306" s="385">
        <v>214.81</v>
      </c>
      <c r="K306" s="385">
        <v>516.41</v>
      </c>
      <c r="L306" s="385">
        <v>287.29999999999995</v>
      </c>
      <c r="M306" s="385">
        <v>459.78500000000003</v>
      </c>
      <c r="N306" s="385">
        <v>329.27</v>
      </c>
      <c r="O306" s="385">
        <v>235.90999999999997</v>
      </c>
      <c r="P306" s="385">
        <v>0</v>
      </c>
      <c r="Q306" s="385">
        <v>0</v>
      </c>
      <c r="R306" s="385">
        <v>0</v>
      </c>
      <c r="S306" s="385">
        <v>2657.9449999999997</v>
      </c>
      <c r="T306" s="319">
        <v>0.39694519115890081</v>
      </c>
      <c r="U306" s="239">
        <v>4038.0550000000003</v>
      </c>
      <c r="V306" s="239">
        <v>0</v>
      </c>
      <c r="W306" s="239">
        <v>4038.05</v>
      </c>
      <c r="X306" s="239">
        <v>4038.05</v>
      </c>
      <c r="Y306" s="239">
        <v>0</v>
      </c>
      <c r="Z306" s="239">
        <v>5.0000000001091394E-3</v>
      </c>
    </row>
    <row r="307" spans="1:26" x14ac:dyDescent="0.25">
      <c r="A307" s="322" t="s">
        <v>561</v>
      </c>
      <c r="B307" s="385">
        <v>0</v>
      </c>
      <c r="C307" s="385">
        <v>0</v>
      </c>
      <c r="D307" s="385">
        <v>0</v>
      </c>
      <c r="E307" s="385">
        <v>0</v>
      </c>
      <c r="F307" s="385">
        <v>0</v>
      </c>
      <c r="G307" s="385">
        <v>0</v>
      </c>
      <c r="H307" s="385">
        <v>0</v>
      </c>
      <c r="I307" s="385">
        <v>0</v>
      </c>
      <c r="J307" s="385">
        <v>0</v>
      </c>
      <c r="K307" s="385">
        <v>0</v>
      </c>
      <c r="L307" s="385">
        <v>0</v>
      </c>
      <c r="M307" s="385">
        <v>0</v>
      </c>
      <c r="N307" s="385">
        <v>0</v>
      </c>
      <c r="O307" s="385">
        <v>0</v>
      </c>
      <c r="P307" s="385">
        <v>0</v>
      </c>
      <c r="Q307" s="385">
        <v>0</v>
      </c>
      <c r="R307" s="385">
        <v>0</v>
      </c>
      <c r="S307" s="385">
        <v>0</v>
      </c>
      <c r="T307" s="319" t="e">
        <v>#DIV/0!</v>
      </c>
      <c r="U307" s="239">
        <v>0</v>
      </c>
      <c r="V307" s="239">
        <v>0</v>
      </c>
      <c r="W307" s="239">
        <v>0</v>
      </c>
      <c r="X307" s="239">
        <v>0</v>
      </c>
      <c r="Y307" s="239">
        <v>0</v>
      </c>
      <c r="Z307" s="239">
        <v>0</v>
      </c>
    </row>
    <row r="308" spans="1:26" x14ac:dyDescent="0.25">
      <c r="A308" s="322" t="s">
        <v>562</v>
      </c>
      <c r="B308" s="385">
        <v>0</v>
      </c>
      <c r="C308" s="385">
        <v>0</v>
      </c>
      <c r="D308" s="385">
        <v>0</v>
      </c>
      <c r="E308" s="385">
        <v>0</v>
      </c>
      <c r="F308" s="385">
        <v>0</v>
      </c>
      <c r="G308" s="385">
        <v>0</v>
      </c>
      <c r="H308" s="385">
        <v>0</v>
      </c>
      <c r="I308" s="385">
        <v>0</v>
      </c>
      <c r="J308" s="385">
        <v>0</v>
      </c>
      <c r="K308" s="385">
        <v>0</v>
      </c>
      <c r="L308" s="385">
        <v>0</v>
      </c>
      <c r="M308" s="385">
        <v>0</v>
      </c>
      <c r="N308" s="385">
        <v>0</v>
      </c>
      <c r="O308" s="385">
        <v>0</v>
      </c>
      <c r="P308" s="385">
        <v>0</v>
      </c>
      <c r="Q308" s="385">
        <v>0</v>
      </c>
      <c r="R308" s="385">
        <v>0</v>
      </c>
      <c r="S308" s="385">
        <v>0</v>
      </c>
      <c r="T308" s="319" t="e">
        <v>#DIV/0!</v>
      </c>
      <c r="U308" s="239">
        <v>0</v>
      </c>
      <c r="V308" s="239">
        <v>0</v>
      </c>
      <c r="W308" s="239">
        <v>0</v>
      </c>
      <c r="X308" s="239">
        <v>0</v>
      </c>
      <c r="Y308" s="239">
        <v>0</v>
      </c>
      <c r="Z308" s="239">
        <v>0</v>
      </c>
    </row>
    <row r="309" spans="1:26" x14ac:dyDescent="0.25">
      <c r="A309" s="322" t="s">
        <v>563</v>
      </c>
      <c r="B309" s="385">
        <v>0</v>
      </c>
      <c r="C309" s="385">
        <v>0</v>
      </c>
      <c r="D309" s="385">
        <v>0</v>
      </c>
      <c r="E309" s="385">
        <v>0</v>
      </c>
      <c r="F309" s="385">
        <v>0</v>
      </c>
      <c r="G309" s="385">
        <v>0</v>
      </c>
      <c r="H309" s="385">
        <v>0</v>
      </c>
      <c r="I309" s="385">
        <v>0</v>
      </c>
      <c r="J309" s="385">
        <v>0</v>
      </c>
      <c r="K309" s="385">
        <v>0</v>
      </c>
      <c r="L309" s="385">
        <v>0</v>
      </c>
      <c r="M309" s="385">
        <v>0</v>
      </c>
      <c r="N309" s="385">
        <v>0</v>
      </c>
      <c r="O309" s="385">
        <v>0</v>
      </c>
      <c r="P309" s="385">
        <v>0</v>
      </c>
      <c r="Q309" s="385">
        <v>0</v>
      </c>
      <c r="R309" s="385">
        <v>0</v>
      </c>
      <c r="S309" s="385">
        <v>0</v>
      </c>
      <c r="T309" s="319" t="e">
        <v>#DIV/0!</v>
      </c>
      <c r="U309" s="239">
        <v>0</v>
      </c>
      <c r="V309" s="239">
        <v>0</v>
      </c>
      <c r="W309" s="239">
        <v>0</v>
      </c>
      <c r="X309" s="239">
        <v>0</v>
      </c>
      <c r="Y309" s="239">
        <v>0</v>
      </c>
      <c r="Z309" s="239">
        <v>0</v>
      </c>
    </row>
    <row r="310" spans="1:26" x14ac:dyDescent="0.25">
      <c r="A310" s="322" t="s">
        <v>564</v>
      </c>
      <c r="B310" s="385">
        <v>0</v>
      </c>
      <c r="C310" s="385">
        <v>0</v>
      </c>
      <c r="D310" s="385">
        <v>0</v>
      </c>
      <c r="E310" s="385">
        <v>0</v>
      </c>
      <c r="F310" s="385">
        <v>0</v>
      </c>
      <c r="G310" s="385">
        <v>0</v>
      </c>
      <c r="H310" s="385">
        <v>0</v>
      </c>
      <c r="I310" s="385">
        <v>0</v>
      </c>
      <c r="J310" s="385">
        <v>0</v>
      </c>
      <c r="K310" s="385">
        <v>0</v>
      </c>
      <c r="L310" s="385">
        <v>0</v>
      </c>
      <c r="M310" s="385">
        <v>0</v>
      </c>
      <c r="N310" s="385">
        <v>0</v>
      </c>
      <c r="O310" s="385">
        <v>0</v>
      </c>
      <c r="P310" s="385">
        <v>0</v>
      </c>
      <c r="Q310" s="385">
        <v>0</v>
      </c>
      <c r="R310" s="385">
        <v>0</v>
      </c>
      <c r="S310" s="385">
        <v>0</v>
      </c>
      <c r="T310" s="319" t="e">
        <v>#DIV/0!</v>
      </c>
      <c r="U310" s="239">
        <v>0</v>
      </c>
      <c r="V310" s="239">
        <v>0</v>
      </c>
      <c r="W310" s="239">
        <v>0</v>
      </c>
      <c r="X310" s="239">
        <v>0</v>
      </c>
      <c r="Y310" s="239">
        <v>0</v>
      </c>
      <c r="Z310" s="239">
        <v>0</v>
      </c>
    </row>
    <row r="311" spans="1:26" x14ac:dyDescent="0.25">
      <c r="A311" s="322" t="s">
        <v>565</v>
      </c>
      <c r="B311" s="385">
        <v>2000000</v>
      </c>
      <c r="C311" s="385">
        <v>2000000</v>
      </c>
      <c r="D311" s="385">
        <v>95000</v>
      </c>
      <c r="E311" s="385">
        <v>9950</v>
      </c>
      <c r="F311" s="385">
        <v>0</v>
      </c>
      <c r="G311" s="385">
        <v>0</v>
      </c>
      <c r="H311" s="385">
        <v>0</v>
      </c>
      <c r="I311" s="385">
        <v>0</v>
      </c>
      <c r="J311" s="385">
        <v>0</v>
      </c>
      <c r="K311" s="385">
        <v>0</v>
      </c>
      <c r="L311" s="385">
        <v>0</v>
      </c>
      <c r="M311" s="385">
        <v>0</v>
      </c>
      <c r="N311" s="385">
        <v>0</v>
      </c>
      <c r="O311" s="385">
        <v>0</v>
      </c>
      <c r="P311" s="385">
        <v>0</v>
      </c>
      <c r="Q311" s="385">
        <v>0</v>
      </c>
      <c r="R311" s="385">
        <v>0</v>
      </c>
      <c r="S311" s="385">
        <v>0</v>
      </c>
      <c r="T311" s="319">
        <v>0</v>
      </c>
      <c r="U311" s="239">
        <v>2000000</v>
      </c>
      <c r="V311" s="239">
        <v>1905000</v>
      </c>
      <c r="W311" s="239">
        <v>1990050</v>
      </c>
      <c r="X311" s="239">
        <v>85050</v>
      </c>
      <c r="Y311" s="239">
        <v>9950</v>
      </c>
      <c r="Z311" s="239">
        <v>0</v>
      </c>
    </row>
    <row r="312" spans="1:26" x14ac:dyDescent="0.25">
      <c r="A312" s="314" t="s">
        <v>566</v>
      </c>
      <c r="B312" s="198">
        <v>0</v>
      </c>
      <c r="C312" s="198">
        <v>0</v>
      </c>
      <c r="D312" s="198">
        <v>0</v>
      </c>
      <c r="E312" s="198">
        <v>0</v>
      </c>
      <c r="F312" s="198">
        <v>0</v>
      </c>
      <c r="G312" s="198">
        <v>0</v>
      </c>
      <c r="H312" s="198">
        <v>0</v>
      </c>
      <c r="I312" s="198">
        <v>0</v>
      </c>
      <c r="J312" s="198">
        <v>0</v>
      </c>
      <c r="K312" s="198">
        <v>0</v>
      </c>
      <c r="L312" s="198">
        <v>0</v>
      </c>
      <c r="M312" s="198">
        <v>0</v>
      </c>
      <c r="N312" s="198">
        <v>0</v>
      </c>
      <c r="O312" s="198">
        <v>0</v>
      </c>
      <c r="P312" s="198">
        <v>0</v>
      </c>
      <c r="Q312" s="198">
        <v>0</v>
      </c>
      <c r="R312" s="198">
        <v>0</v>
      </c>
      <c r="S312" s="198">
        <v>0</v>
      </c>
      <c r="T312" s="317" t="e">
        <v>#DIV/0!</v>
      </c>
      <c r="U312" s="316">
        <v>0</v>
      </c>
      <c r="V312" s="316">
        <v>0</v>
      </c>
      <c r="W312" s="316">
        <v>0</v>
      </c>
      <c r="X312" s="316">
        <v>0</v>
      </c>
      <c r="Y312" s="316">
        <v>0</v>
      </c>
      <c r="Z312" s="316">
        <v>0</v>
      </c>
    </row>
    <row r="313" spans="1:26" x14ac:dyDescent="0.25">
      <c r="A313" s="314" t="s">
        <v>567</v>
      </c>
      <c r="B313" s="198">
        <v>0</v>
      </c>
      <c r="C313" s="198">
        <v>0</v>
      </c>
      <c r="D313" s="198">
        <v>0</v>
      </c>
      <c r="E313" s="198">
        <v>0</v>
      </c>
      <c r="F313" s="198">
        <v>0</v>
      </c>
      <c r="G313" s="198">
        <v>0</v>
      </c>
      <c r="H313" s="198">
        <v>0</v>
      </c>
      <c r="I313" s="198">
        <v>0</v>
      </c>
      <c r="J313" s="198">
        <v>0</v>
      </c>
      <c r="K313" s="198">
        <v>0</v>
      </c>
      <c r="L313" s="198">
        <v>0</v>
      </c>
      <c r="M313" s="198">
        <v>0</v>
      </c>
      <c r="N313" s="198">
        <v>0</v>
      </c>
      <c r="O313" s="198">
        <v>0</v>
      </c>
      <c r="P313" s="198">
        <v>0</v>
      </c>
      <c r="Q313" s="198">
        <v>0</v>
      </c>
      <c r="R313" s="198">
        <v>0</v>
      </c>
      <c r="S313" s="198">
        <v>0</v>
      </c>
      <c r="T313" s="317" t="e">
        <v>#DIV/0!</v>
      </c>
      <c r="U313" s="316">
        <v>0</v>
      </c>
      <c r="V313" s="316">
        <v>0</v>
      </c>
      <c r="W313" s="316">
        <v>0</v>
      </c>
      <c r="X313" s="316">
        <v>0</v>
      </c>
      <c r="Y313" s="316">
        <v>0</v>
      </c>
      <c r="Z313" s="316">
        <v>0</v>
      </c>
    </row>
    <row r="314" spans="1:26" x14ac:dyDescent="0.25">
      <c r="A314" s="314" t="s">
        <v>568</v>
      </c>
      <c r="B314" s="363">
        <v>106380</v>
      </c>
      <c r="C314" s="363">
        <v>56708</v>
      </c>
      <c r="D314" s="363">
        <v>56430</v>
      </c>
      <c r="E314" s="363">
        <v>17976</v>
      </c>
      <c r="F314" s="363">
        <v>16926</v>
      </c>
      <c r="G314" s="363">
        <v>0</v>
      </c>
      <c r="H314" s="363">
        <v>2100</v>
      </c>
      <c r="I314" s="363">
        <v>975</v>
      </c>
      <c r="J314" s="363">
        <v>3840</v>
      </c>
      <c r="K314" s="363">
        <v>1800</v>
      </c>
      <c r="L314" s="363">
        <v>1581</v>
      </c>
      <c r="M314" s="363">
        <v>3990</v>
      </c>
      <c r="N314" s="363">
        <v>1680</v>
      </c>
      <c r="O314" s="363">
        <v>960</v>
      </c>
      <c r="P314" s="363">
        <v>0</v>
      </c>
      <c r="Q314" s="363">
        <v>0</v>
      </c>
      <c r="R314" s="363">
        <v>0</v>
      </c>
      <c r="S314" s="363">
        <v>16926</v>
      </c>
      <c r="T314" s="317">
        <v>0.2984764054454398</v>
      </c>
      <c r="U314" s="316">
        <v>39782</v>
      </c>
      <c r="V314" s="316">
        <v>278</v>
      </c>
      <c r="W314" s="316">
        <v>38732</v>
      </c>
      <c r="X314" s="316">
        <v>38454</v>
      </c>
      <c r="Y314" s="316">
        <v>1050</v>
      </c>
      <c r="Z314" s="316">
        <v>0</v>
      </c>
    </row>
    <row r="315" spans="1:26" x14ac:dyDescent="0.25">
      <c r="A315" s="322" t="s">
        <v>569</v>
      </c>
      <c r="B315" s="385">
        <v>38400</v>
      </c>
      <c r="C315" s="385">
        <v>33400</v>
      </c>
      <c r="D315" s="385">
        <v>33400</v>
      </c>
      <c r="E315" s="385">
        <v>9381</v>
      </c>
      <c r="F315" s="385">
        <v>8331</v>
      </c>
      <c r="G315" s="385">
        <v>0</v>
      </c>
      <c r="H315" s="385">
        <v>2100</v>
      </c>
      <c r="I315" s="385">
        <v>0</v>
      </c>
      <c r="J315" s="385">
        <v>2100</v>
      </c>
      <c r="K315" s="385">
        <v>0</v>
      </c>
      <c r="L315" s="385">
        <v>981</v>
      </c>
      <c r="M315" s="385">
        <v>3150</v>
      </c>
      <c r="N315" s="385">
        <v>0</v>
      </c>
      <c r="O315" s="385">
        <v>0</v>
      </c>
      <c r="P315" s="385">
        <v>0</v>
      </c>
      <c r="Q315" s="385">
        <v>0</v>
      </c>
      <c r="R315" s="385">
        <v>0</v>
      </c>
      <c r="S315" s="385">
        <v>8331</v>
      </c>
      <c r="T315" s="319">
        <v>0.24943113772455089</v>
      </c>
      <c r="U315" s="239">
        <v>25069</v>
      </c>
      <c r="V315" s="239">
        <v>0</v>
      </c>
      <c r="W315" s="239">
        <v>24019</v>
      </c>
      <c r="X315" s="239">
        <v>24019</v>
      </c>
      <c r="Y315" s="239">
        <v>1050</v>
      </c>
      <c r="Z315" s="239">
        <v>0</v>
      </c>
    </row>
    <row r="316" spans="1:26" x14ac:dyDescent="0.25">
      <c r="A316" s="322" t="s">
        <v>570</v>
      </c>
      <c r="B316" s="385">
        <v>60300</v>
      </c>
      <c r="C316" s="385">
        <v>10628</v>
      </c>
      <c r="D316" s="385">
        <v>10350</v>
      </c>
      <c r="E316" s="385">
        <v>0</v>
      </c>
      <c r="F316" s="385">
        <v>0</v>
      </c>
      <c r="G316" s="385">
        <v>0</v>
      </c>
      <c r="H316" s="385">
        <v>0</v>
      </c>
      <c r="I316" s="385">
        <v>0</v>
      </c>
      <c r="J316" s="385">
        <v>0</v>
      </c>
      <c r="K316" s="385">
        <v>0</v>
      </c>
      <c r="L316" s="385">
        <v>0</v>
      </c>
      <c r="M316" s="385">
        <v>0</v>
      </c>
      <c r="N316" s="385">
        <v>0</v>
      </c>
      <c r="O316" s="385">
        <v>0</v>
      </c>
      <c r="P316" s="385">
        <v>0</v>
      </c>
      <c r="Q316" s="385">
        <v>0</v>
      </c>
      <c r="R316" s="385">
        <v>0</v>
      </c>
      <c r="S316" s="385">
        <v>0</v>
      </c>
      <c r="T316" s="319">
        <v>0</v>
      </c>
      <c r="U316" s="239">
        <v>10628</v>
      </c>
      <c r="V316" s="239">
        <v>278</v>
      </c>
      <c r="W316" s="239">
        <v>10628</v>
      </c>
      <c r="X316" s="239">
        <v>10350</v>
      </c>
      <c r="Y316" s="239">
        <v>0</v>
      </c>
      <c r="Z316" s="239">
        <v>0</v>
      </c>
    </row>
    <row r="317" spans="1:26" x14ac:dyDescent="0.25">
      <c r="A317" s="322" t="s">
        <v>571</v>
      </c>
      <c r="B317" s="385">
        <v>7680</v>
      </c>
      <c r="C317" s="385">
        <v>12680</v>
      </c>
      <c r="D317" s="385">
        <v>12680</v>
      </c>
      <c r="E317" s="385">
        <v>8595</v>
      </c>
      <c r="F317" s="385">
        <v>8595</v>
      </c>
      <c r="G317" s="385">
        <v>0</v>
      </c>
      <c r="H317" s="385">
        <v>0</v>
      </c>
      <c r="I317" s="385">
        <v>975</v>
      </c>
      <c r="J317" s="385">
        <v>1740</v>
      </c>
      <c r="K317" s="385">
        <v>1800</v>
      </c>
      <c r="L317" s="385">
        <v>600</v>
      </c>
      <c r="M317" s="385">
        <v>840</v>
      </c>
      <c r="N317" s="385">
        <v>1680</v>
      </c>
      <c r="O317" s="385">
        <v>960</v>
      </c>
      <c r="P317" s="385">
        <v>0</v>
      </c>
      <c r="Q317" s="385">
        <v>0</v>
      </c>
      <c r="R317" s="385">
        <v>0</v>
      </c>
      <c r="S317" s="385">
        <v>8595</v>
      </c>
      <c r="T317" s="319">
        <v>0.67783911671924291</v>
      </c>
      <c r="U317" s="239">
        <v>4085</v>
      </c>
      <c r="V317" s="239">
        <v>0</v>
      </c>
      <c r="W317" s="239">
        <v>4085</v>
      </c>
      <c r="X317" s="239">
        <v>4085</v>
      </c>
      <c r="Y317" s="239">
        <v>0</v>
      </c>
      <c r="Z317" s="239">
        <v>0</v>
      </c>
    </row>
    <row r="318" spans="1:26" x14ac:dyDescent="0.25">
      <c r="A318" s="322" t="s">
        <v>572</v>
      </c>
      <c r="B318" s="385">
        <v>0</v>
      </c>
      <c r="C318" s="385">
        <v>0</v>
      </c>
      <c r="D318" s="385">
        <v>0</v>
      </c>
      <c r="E318" s="385">
        <v>0</v>
      </c>
      <c r="F318" s="385">
        <v>0</v>
      </c>
      <c r="G318" s="385">
        <v>0</v>
      </c>
      <c r="H318" s="385">
        <v>0</v>
      </c>
      <c r="I318" s="385">
        <v>0</v>
      </c>
      <c r="J318" s="385">
        <v>0</v>
      </c>
      <c r="K318" s="385">
        <v>0</v>
      </c>
      <c r="L318" s="385">
        <v>0</v>
      </c>
      <c r="M318" s="385">
        <v>0</v>
      </c>
      <c r="N318" s="385">
        <v>0</v>
      </c>
      <c r="O318" s="385">
        <v>0</v>
      </c>
      <c r="P318" s="385">
        <v>0</v>
      </c>
      <c r="Q318" s="385">
        <v>0</v>
      </c>
      <c r="R318" s="385">
        <v>0</v>
      </c>
      <c r="S318" s="385">
        <v>0</v>
      </c>
      <c r="T318" s="319" t="e">
        <v>#DIV/0!</v>
      </c>
      <c r="U318" s="239">
        <v>0</v>
      </c>
      <c r="V318" s="239">
        <v>0</v>
      </c>
      <c r="W318" s="239">
        <v>0</v>
      </c>
      <c r="X318" s="239">
        <v>0</v>
      </c>
      <c r="Y318" s="239">
        <v>0</v>
      </c>
      <c r="Z318" s="239">
        <v>0</v>
      </c>
    </row>
    <row r="319" spans="1:26" x14ac:dyDescent="0.25">
      <c r="A319" s="322" t="s">
        <v>573</v>
      </c>
      <c r="B319" s="385">
        <v>0</v>
      </c>
      <c r="C319" s="385">
        <v>0</v>
      </c>
      <c r="D319" s="385">
        <v>0</v>
      </c>
      <c r="E319" s="385">
        <v>0</v>
      </c>
      <c r="F319" s="385">
        <v>0</v>
      </c>
      <c r="G319" s="385">
        <v>0</v>
      </c>
      <c r="H319" s="385">
        <v>0</v>
      </c>
      <c r="I319" s="385">
        <v>0</v>
      </c>
      <c r="J319" s="385">
        <v>0</v>
      </c>
      <c r="K319" s="385">
        <v>0</v>
      </c>
      <c r="L319" s="385">
        <v>0</v>
      </c>
      <c r="M319" s="385">
        <v>0</v>
      </c>
      <c r="N319" s="385">
        <v>0</v>
      </c>
      <c r="O319" s="385">
        <v>0</v>
      </c>
      <c r="P319" s="385">
        <v>0</v>
      </c>
      <c r="Q319" s="385">
        <v>0</v>
      </c>
      <c r="R319" s="385">
        <v>0</v>
      </c>
      <c r="S319" s="385">
        <v>0</v>
      </c>
      <c r="T319" s="319" t="e">
        <v>#DIV/0!</v>
      </c>
      <c r="U319" s="239">
        <v>0</v>
      </c>
      <c r="V319" s="239">
        <v>0</v>
      </c>
      <c r="W319" s="239">
        <v>0</v>
      </c>
      <c r="X319" s="239">
        <v>0</v>
      </c>
      <c r="Y319" s="239">
        <v>0</v>
      </c>
      <c r="Z319" s="239">
        <v>0</v>
      </c>
    </row>
    <row r="320" spans="1:26" x14ac:dyDescent="0.25">
      <c r="A320" s="322" t="s">
        <v>574</v>
      </c>
      <c r="B320" s="385">
        <v>0</v>
      </c>
      <c r="C320" s="385">
        <v>0</v>
      </c>
      <c r="D320" s="385">
        <v>0</v>
      </c>
      <c r="E320" s="385">
        <v>0</v>
      </c>
      <c r="F320" s="385">
        <v>0</v>
      </c>
      <c r="G320" s="385">
        <v>0</v>
      </c>
      <c r="H320" s="385">
        <v>0</v>
      </c>
      <c r="I320" s="385">
        <v>0</v>
      </c>
      <c r="J320" s="385">
        <v>0</v>
      </c>
      <c r="K320" s="385">
        <v>0</v>
      </c>
      <c r="L320" s="385">
        <v>0</v>
      </c>
      <c r="M320" s="385">
        <v>0</v>
      </c>
      <c r="N320" s="385">
        <v>0</v>
      </c>
      <c r="O320" s="385">
        <v>0</v>
      </c>
      <c r="P320" s="385">
        <v>0</v>
      </c>
      <c r="Q320" s="385">
        <v>0</v>
      </c>
      <c r="R320" s="385">
        <v>0</v>
      </c>
      <c r="S320" s="385">
        <v>0</v>
      </c>
      <c r="T320" s="319" t="e">
        <v>#DIV/0!</v>
      </c>
      <c r="U320" s="239">
        <v>0</v>
      </c>
      <c r="V320" s="239">
        <v>0</v>
      </c>
      <c r="W320" s="239">
        <v>0</v>
      </c>
      <c r="X320" s="239">
        <v>0</v>
      </c>
      <c r="Y320" s="239">
        <v>0</v>
      </c>
      <c r="Z320" s="239">
        <v>0</v>
      </c>
    </row>
    <row r="321" spans="1:26" x14ac:dyDescent="0.25">
      <c r="A321" s="322" t="s">
        <v>575</v>
      </c>
      <c r="B321" s="385">
        <v>0</v>
      </c>
      <c r="C321" s="385">
        <v>0</v>
      </c>
      <c r="D321" s="385">
        <v>0</v>
      </c>
      <c r="E321" s="385">
        <v>0</v>
      </c>
      <c r="F321" s="385">
        <v>0</v>
      </c>
      <c r="G321" s="385">
        <v>0</v>
      </c>
      <c r="H321" s="385">
        <v>0</v>
      </c>
      <c r="I321" s="385">
        <v>0</v>
      </c>
      <c r="J321" s="385">
        <v>0</v>
      </c>
      <c r="K321" s="385">
        <v>0</v>
      </c>
      <c r="L321" s="385">
        <v>0</v>
      </c>
      <c r="M321" s="385">
        <v>0</v>
      </c>
      <c r="N321" s="385">
        <v>0</v>
      </c>
      <c r="O321" s="385">
        <v>0</v>
      </c>
      <c r="P321" s="385">
        <v>0</v>
      </c>
      <c r="Q321" s="385">
        <v>0</v>
      </c>
      <c r="R321" s="385">
        <v>0</v>
      </c>
      <c r="S321" s="385">
        <v>0</v>
      </c>
      <c r="T321" s="319" t="e">
        <v>#DIV/0!</v>
      </c>
      <c r="U321" s="239">
        <v>0</v>
      </c>
      <c r="V321" s="239">
        <v>0</v>
      </c>
      <c r="W321" s="239">
        <v>0</v>
      </c>
      <c r="X321" s="239">
        <v>0</v>
      </c>
      <c r="Y321" s="239">
        <v>0</v>
      </c>
      <c r="Z321" s="239">
        <v>0</v>
      </c>
    </row>
    <row r="322" spans="1:26" x14ac:dyDescent="0.25">
      <c r="A322" s="322" t="s">
        <v>576</v>
      </c>
      <c r="B322" s="385">
        <v>0</v>
      </c>
      <c r="C322" s="385">
        <v>0</v>
      </c>
      <c r="D322" s="385">
        <v>0</v>
      </c>
      <c r="E322" s="385">
        <v>0</v>
      </c>
      <c r="F322" s="385">
        <v>0</v>
      </c>
      <c r="G322" s="385">
        <v>0</v>
      </c>
      <c r="H322" s="385">
        <v>0</v>
      </c>
      <c r="I322" s="385">
        <v>0</v>
      </c>
      <c r="J322" s="385">
        <v>0</v>
      </c>
      <c r="K322" s="385">
        <v>0</v>
      </c>
      <c r="L322" s="385">
        <v>0</v>
      </c>
      <c r="M322" s="385">
        <v>0</v>
      </c>
      <c r="N322" s="385">
        <v>0</v>
      </c>
      <c r="O322" s="385">
        <v>0</v>
      </c>
      <c r="P322" s="385">
        <v>0</v>
      </c>
      <c r="Q322" s="385">
        <v>0</v>
      </c>
      <c r="R322" s="385">
        <v>0</v>
      </c>
      <c r="S322" s="385">
        <v>0</v>
      </c>
      <c r="T322" s="319" t="e">
        <v>#DIV/0!</v>
      </c>
      <c r="U322" s="239">
        <v>0</v>
      </c>
      <c r="V322" s="239">
        <v>0</v>
      </c>
      <c r="W322" s="239">
        <v>0</v>
      </c>
      <c r="X322" s="239">
        <v>0</v>
      </c>
      <c r="Y322" s="239">
        <v>0</v>
      </c>
      <c r="Z322" s="239">
        <v>0</v>
      </c>
    </row>
    <row r="323" spans="1:26" x14ac:dyDescent="0.25">
      <c r="A323" s="322" t="s">
        <v>577</v>
      </c>
      <c r="B323" s="385">
        <v>0</v>
      </c>
      <c r="C323" s="385">
        <v>0</v>
      </c>
      <c r="D323" s="385">
        <v>0</v>
      </c>
      <c r="E323" s="385">
        <v>0</v>
      </c>
      <c r="F323" s="385">
        <v>0</v>
      </c>
      <c r="G323" s="385">
        <v>0</v>
      </c>
      <c r="H323" s="385">
        <v>0</v>
      </c>
      <c r="I323" s="385">
        <v>0</v>
      </c>
      <c r="J323" s="385">
        <v>0</v>
      </c>
      <c r="K323" s="385">
        <v>0</v>
      </c>
      <c r="L323" s="385">
        <v>0</v>
      </c>
      <c r="M323" s="385">
        <v>0</v>
      </c>
      <c r="N323" s="385">
        <v>0</v>
      </c>
      <c r="O323" s="385">
        <v>0</v>
      </c>
      <c r="P323" s="385">
        <v>0</v>
      </c>
      <c r="Q323" s="385">
        <v>0</v>
      </c>
      <c r="R323" s="385">
        <v>0</v>
      </c>
      <c r="S323" s="385">
        <v>0</v>
      </c>
      <c r="T323" s="319" t="e">
        <v>#DIV/0!</v>
      </c>
      <c r="U323" s="239">
        <v>0</v>
      </c>
      <c r="V323" s="239">
        <v>0</v>
      </c>
      <c r="W323" s="239">
        <v>0</v>
      </c>
      <c r="X323" s="239">
        <v>0</v>
      </c>
      <c r="Y323" s="239">
        <v>0</v>
      </c>
      <c r="Z323" s="239">
        <v>0</v>
      </c>
    </row>
    <row r="324" spans="1:26" x14ac:dyDescent="0.25">
      <c r="A324" s="322" t="s">
        <v>578</v>
      </c>
      <c r="B324" s="385">
        <v>0</v>
      </c>
      <c r="C324" s="385">
        <v>0</v>
      </c>
      <c r="D324" s="385">
        <v>0</v>
      </c>
      <c r="E324" s="385">
        <v>0</v>
      </c>
      <c r="F324" s="385">
        <v>0</v>
      </c>
      <c r="G324" s="385">
        <v>0</v>
      </c>
      <c r="H324" s="385">
        <v>0</v>
      </c>
      <c r="I324" s="385">
        <v>0</v>
      </c>
      <c r="J324" s="385">
        <v>0</v>
      </c>
      <c r="K324" s="385">
        <v>0</v>
      </c>
      <c r="L324" s="385">
        <v>0</v>
      </c>
      <c r="M324" s="385">
        <v>0</v>
      </c>
      <c r="N324" s="385">
        <v>0</v>
      </c>
      <c r="O324" s="385">
        <v>0</v>
      </c>
      <c r="P324" s="385">
        <v>0</v>
      </c>
      <c r="Q324" s="385">
        <v>0</v>
      </c>
      <c r="R324" s="385">
        <v>0</v>
      </c>
      <c r="S324" s="385">
        <v>0</v>
      </c>
      <c r="T324" s="319" t="e">
        <v>#DIV/0!</v>
      </c>
      <c r="U324" s="239">
        <v>0</v>
      </c>
      <c r="V324" s="239">
        <v>0</v>
      </c>
      <c r="W324" s="239">
        <v>0</v>
      </c>
      <c r="X324" s="239">
        <v>0</v>
      </c>
      <c r="Y324" s="239">
        <v>0</v>
      </c>
      <c r="Z324" s="239">
        <v>0</v>
      </c>
    </row>
    <row r="325" spans="1:26" x14ac:dyDescent="0.25">
      <c r="A325" s="322" t="s">
        <v>579</v>
      </c>
      <c r="B325" s="385">
        <v>0</v>
      </c>
      <c r="C325" s="385">
        <v>0</v>
      </c>
      <c r="D325" s="385">
        <v>0</v>
      </c>
      <c r="E325" s="385">
        <v>0</v>
      </c>
      <c r="F325" s="385">
        <v>0</v>
      </c>
      <c r="G325" s="385">
        <v>0</v>
      </c>
      <c r="H325" s="385">
        <v>0</v>
      </c>
      <c r="I325" s="385">
        <v>0</v>
      </c>
      <c r="J325" s="385">
        <v>0</v>
      </c>
      <c r="K325" s="385">
        <v>0</v>
      </c>
      <c r="L325" s="385">
        <v>0</v>
      </c>
      <c r="M325" s="385">
        <v>0</v>
      </c>
      <c r="N325" s="385">
        <v>0</v>
      </c>
      <c r="O325" s="385">
        <v>0</v>
      </c>
      <c r="P325" s="385">
        <v>0</v>
      </c>
      <c r="Q325" s="385">
        <v>0</v>
      </c>
      <c r="R325" s="385">
        <v>0</v>
      </c>
      <c r="S325" s="385">
        <v>0</v>
      </c>
      <c r="T325" s="319" t="e">
        <v>#DIV/0!</v>
      </c>
      <c r="U325" s="239">
        <v>0</v>
      </c>
      <c r="V325" s="239">
        <v>0</v>
      </c>
      <c r="W325" s="239">
        <v>0</v>
      </c>
      <c r="X325" s="239">
        <v>0</v>
      </c>
      <c r="Y325" s="239">
        <v>0</v>
      </c>
      <c r="Z325" s="239">
        <v>0</v>
      </c>
    </row>
    <row r="326" spans="1:26" x14ac:dyDescent="0.25">
      <c r="A326" s="322" t="s">
        <v>580</v>
      </c>
      <c r="B326" s="385">
        <v>0</v>
      </c>
      <c r="C326" s="385">
        <v>0</v>
      </c>
      <c r="D326" s="385">
        <v>0</v>
      </c>
      <c r="E326" s="385">
        <v>0</v>
      </c>
      <c r="F326" s="385">
        <v>0</v>
      </c>
      <c r="G326" s="385">
        <v>0</v>
      </c>
      <c r="H326" s="385">
        <v>0</v>
      </c>
      <c r="I326" s="385">
        <v>0</v>
      </c>
      <c r="J326" s="385">
        <v>0</v>
      </c>
      <c r="K326" s="385">
        <v>0</v>
      </c>
      <c r="L326" s="385">
        <v>0</v>
      </c>
      <c r="M326" s="385">
        <v>0</v>
      </c>
      <c r="N326" s="385">
        <v>0</v>
      </c>
      <c r="O326" s="385">
        <v>0</v>
      </c>
      <c r="P326" s="385">
        <v>0</v>
      </c>
      <c r="Q326" s="385">
        <v>0</v>
      </c>
      <c r="R326" s="385">
        <v>0</v>
      </c>
      <c r="S326" s="385">
        <v>0</v>
      </c>
      <c r="T326" s="319" t="e">
        <v>#DIV/0!</v>
      </c>
      <c r="U326" s="239">
        <v>0</v>
      </c>
      <c r="V326" s="239">
        <v>0</v>
      </c>
      <c r="W326" s="239">
        <v>0</v>
      </c>
      <c r="X326" s="239">
        <v>0</v>
      </c>
      <c r="Y326" s="239">
        <v>0</v>
      </c>
      <c r="Z326" s="239">
        <v>0</v>
      </c>
    </row>
    <row r="327" spans="1:26" x14ac:dyDescent="0.25">
      <c r="A327" s="314" t="s">
        <v>581</v>
      </c>
      <c r="B327" s="363">
        <v>0</v>
      </c>
      <c r="C327" s="363">
        <v>0</v>
      </c>
      <c r="D327" s="363">
        <v>0</v>
      </c>
      <c r="E327" s="363">
        <v>0</v>
      </c>
      <c r="F327" s="363">
        <v>0</v>
      </c>
      <c r="G327" s="363">
        <v>0</v>
      </c>
      <c r="H327" s="363">
        <v>0</v>
      </c>
      <c r="I327" s="363">
        <v>0</v>
      </c>
      <c r="J327" s="363">
        <v>0</v>
      </c>
      <c r="K327" s="363">
        <v>0</v>
      </c>
      <c r="L327" s="363">
        <v>0</v>
      </c>
      <c r="M327" s="363">
        <v>0</v>
      </c>
      <c r="N327" s="363">
        <v>0</v>
      </c>
      <c r="O327" s="363">
        <v>0</v>
      </c>
      <c r="P327" s="363">
        <v>0</v>
      </c>
      <c r="Q327" s="363">
        <v>0</v>
      </c>
      <c r="R327" s="363">
        <v>0</v>
      </c>
      <c r="S327" s="363">
        <v>0</v>
      </c>
      <c r="T327" s="317" t="e">
        <v>#DIV/0!</v>
      </c>
      <c r="U327" s="316">
        <v>0</v>
      </c>
      <c r="V327" s="316">
        <v>0</v>
      </c>
      <c r="W327" s="316">
        <v>0</v>
      </c>
      <c r="X327" s="316">
        <v>0</v>
      </c>
      <c r="Y327" s="316">
        <v>0</v>
      </c>
      <c r="Z327" s="316">
        <v>0</v>
      </c>
    </row>
    <row r="328" spans="1:26" x14ac:dyDescent="0.25">
      <c r="A328" s="322" t="s">
        <v>582</v>
      </c>
      <c r="B328" s="385">
        <v>0</v>
      </c>
      <c r="C328" s="385">
        <v>0</v>
      </c>
      <c r="D328" s="385">
        <v>0</v>
      </c>
      <c r="E328" s="385">
        <v>0</v>
      </c>
      <c r="F328" s="385">
        <v>0</v>
      </c>
      <c r="G328" s="385">
        <v>0</v>
      </c>
      <c r="H328" s="385">
        <v>0</v>
      </c>
      <c r="I328" s="385">
        <v>0</v>
      </c>
      <c r="J328" s="385">
        <v>0</v>
      </c>
      <c r="K328" s="385">
        <v>0</v>
      </c>
      <c r="L328" s="385">
        <v>0</v>
      </c>
      <c r="M328" s="385">
        <v>0</v>
      </c>
      <c r="N328" s="385">
        <v>0</v>
      </c>
      <c r="O328" s="385">
        <v>0</v>
      </c>
      <c r="P328" s="385">
        <v>0</v>
      </c>
      <c r="Q328" s="385">
        <v>0</v>
      </c>
      <c r="R328" s="385">
        <v>0</v>
      </c>
      <c r="S328" s="385">
        <v>0</v>
      </c>
      <c r="T328" s="319" t="e">
        <v>#DIV/0!</v>
      </c>
      <c r="U328" s="239">
        <v>0</v>
      </c>
      <c r="V328" s="239">
        <v>0</v>
      </c>
      <c r="W328" s="239">
        <v>0</v>
      </c>
      <c r="X328" s="239">
        <v>0</v>
      </c>
      <c r="Y328" s="239">
        <v>0</v>
      </c>
      <c r="Z328" s="239">
        <v>0</v>
      </c>
    </row>
    <row r="329" spans="1:26" x14ac:dyDescent="0.25">
      <c r="A329" s="322" t="s">
        <v>583</v>
      </c>
      <c r="B329" s="385">
        <v>0</v>
      </c>
      <c r="C329" s="385">
        <v>0</v>
      </c>
      <c r="D329" s="385">
        <v>0</v>
      </c>
      <c r="E329" s="385">
        <v>0</v>
      </c>
      <c r="F329" s="385">
        <v>0</v>
      </c>
      <c r="G329" s="385">
        <v>0</v>
      </c>
      <c r="H329" s="385">
        <v>0</v>
      </c>
      <c r="I329" s="385">
        <v>0</v>
      </c>
      <c r="J329" s="385">
        <v>0</v>
      </c>
      <c r="K329" s="385">
        <v>0</v>
      </c>
      <c r="L329" s="385">
        <v>0</v>
      </c>
      <c r="M329" s="385">
        <v>0</v>
      </c>
      <c r="N329" s="385">
        <v>0</v>
      </c>
      <c r="O329" s="385">
        <v>0</v>
      </c>
      <c r="P329" s="385">
        <v>0</v>
      </c>
      <c r="Q329" s="385">
        <v>0</v>
      </c>
      <c r="R329" s="385">
        <v>0</v>
      </c>
      <c r="S329" s="385">
        <v>0</v>
      </c>
      <c r="T329" s="319" t="e">
        <v>#DIV/0!</v>
      </c>
      <c r="U329" s="239">
        <v>0</v>
      </c>
      <c r="V329" s="239">
        <v>0</v>
      </c>
      <c r="W329" s="239">
        <v>0</v>
      </c>
      <c r="X329" s="239">
        <v>0</v>
      </c>
      <c r="Y329" s="239">
        <v>0</v>
      </c>
      <c r="Z329" s="239">
        <v>0</v>
      </c>
    </row>
    <row r="330" spans="1:26" x14ac:dyDescent="0.25">
      <c r="A330" s="322" t="s">
        <v>584</v>
      </c>
      <c r="B330" s="385">
        <v>0</v>
      </c>
      <c r="C330" s="385">
        <v>0</v>
      </c>
      <c r="D330" s="385">
        <v>0</v>
      </c>
      <c r="E330" s="385">
        <v>0</v>
      </c>
      <c r="F330" s="385">
        <v>0</v>
      </c>
      <c r="G330" s="385">
        <v>0</v>
      </c>
      <c r="H330" s="385">
        <v>0</v>
      </c>
      <c r="I330" s="385">
        <v>0</v>
      </c>
      <c r="J330" s="385">
        <v>0</v>
      </c>
      <c r="K330" s="385">
        <v>0</v>
      </c>
      <c r="L330" s="385">
        <v>0</v>
      </c>
      <c r="M330" s="385">
        <v>0</v>
      </c>
      <c r="N330" s="385">
        <v>0</v>
      </c>
      <c r="O330" s="385">
        <v>0</v>
      </c>
      <c r="P330" s="385">
        <v>0</v>
      </c>
      <c r="Q330" s="385">
        <v>0</v>
      </c>
      <c r="R330" s="385">
        <v>0</v>
      </c>
      <c r="S330" s="385">
        <v>0</v>
      </c>
      <c r="T330" s="319" t="e">
        <v>#DIV/0!</v>
      </c>
      <c r="U330" s="239">
        <v>0</v>
      </c>
      <c r="V330" s="239">
        <v>0</v>
      </c>
      <c r="W330" s="239">
        <v>0</v>
      </c>
      <c r="X330" s="239">
        <v>0</v>
      </c>
      <c r="Y330" s="239">
        <v>0</v>
      </c>
      <c r="Z330" s="239">
        <v>0</v>
      </c>
    </row>
    <row r="331" spans="1:26" x14ac:dyDescent="0.25">
      <c r="A331" s="308" t="s">
        <v>585</v>
      </c>
      <c r="B331" s="384">
        <v>390614592</v>
      </c>
      <c r="C331" s="384">
        <v>405209635.88</v>
      </c>
      <c r="D331" s="384">
        <v>357004230.74000001</v>
      </c>
      <c r="E331" s="384">
        <v>92104325.349000007</v>
      </c>
      <c r="F331" s="384">
        <v>91663202.489999995</v>
      </c>
      <c r="G331" s="384">
        <v>545536.57799999998</v>
      </c>
      <c r="H331" s="384">
        <v>571263.33799999987</v>
      </c>
      <c r="I331" s="384">
        <v>29872086.153999999</v>
      </c>
      <c r="J331" s="384">
        <v>633765.79200000002</v>
      </c>
      <c r="K331" s="384">
        <v>2588779.7999999998</v>
      </c>
      <c r="L331" s="384">
        <v>21926195.228</v>
      </c>
      <c r="M331" s="384">
        <v>11646752.685999999</v>
      </c>
      <c r="N331" s="384">
        <v>1731470.0288</v>
      </c>
      <c r="O331" s="384">
        <v>22146820.16</v>
      </c>
      <c r="P331" s="384">
        <v>0</v>
      </c>
      <c r="Q331" s="384">
        <v>0</v>
      </c>
      <c r="R331" s="384">
        <v>0</v>
      </c>
      <c r="S331" s="384">
        <v>91662669.764799997</v>
      </c>
      <c r="T331" s="311">
        <v>0.22621048871588348</v>
      </c>
      <c r="U331" s="310">
        <v>313546966.11519998</v>
      </c>
      <c r="V331" s="310">
        <v>48205405.139999986</v>
      </c>
      <c r="W331" s="310">
        <v>313105310.53100002</v>
      </c>
      <c r="X331" s="310">
        <v>264899905.391</v>
      </c>
      <c r="Y331" s="310">
        <v>441122.85900001228</v>
      </c>
      <c r="Z331" s="310">
        <v>532.72519999742508</v>
      </c>
    </row>
    <row r="332" spans="1:26" x14ac:dyDescent="0.25">
      <c r="A332" s="314" t="s">
        <v>586</v>
      </c>
      <c r="B332" s="363">
        <v>0</v>
      </c>
      <c r="C332" s="363">
        <v>0</v>
      </c>
      <c r="D332" s="363">
        <v>0</v>
      </c>
      <c r="E332" s="363">
        <v>0</v>
      </c>
      <c r="F332" s="363">
        <v>0</v>
      </c>
      <c r="G332" s="363">
        <v>0</v>
      </c>
      <c r="H332" s="363">
        <v>0</v>
      </c>
      <c r="I332" s="363">
        <v>0</v>
      </c>
      <c r="J332" s="363">
        <v>0</v>
      </c>
      <c r="K332" s="363">
        <v>0</v>
      </c>
      <c r="L332" s="363">
        <v>0</v>
      </c>
      <c r="M332" s="363">
        <v>0</v>
      </c>
      <c r="N332" s="363">
        <v>0</v>
      </c>
      <c r="O332" s="363">
        <v>0</v>
      </c>
      <c r="P332" s="363">
        <v>0</v>
      </c>
      <c r="Q332" s="363">
        <v>0</v>
      </c>
      <c r="R332" s="363">
        <v>0</v>
      </c>
      <c r="S332" s="363">
        <v>0</v>
      </c>
      <c r="T332" s="317" t="e">
        <v>#DIV/0!</v>
      </c>
      <c r="U332" s="316">
        <v>0</v>
      </c>
      <c r="V332" s="316">
        <v>0</v>
      </c>
      <c r="W332" s="316">
        <v>0</v>
      </c>
      <c r="X332" s="316">
        <v>0</v>
      </c>
      <c r="Y332" s="316">
        <v>0</v>
      </c>
      <c r="Z332" s="316">
        <v>0</v>
      </c>
    </row>
    <row r="333" spans="1:26" x14ac:dyDescent="0.25">
      <c r="A333" s="322" t="s">
        <v>587</v>
      </c>
      <c r="B333" s="370">
        <v>0</v>
      </c>
      <c r="C333" s="370">
        <v>0</v>
      </c>
      <c r="D333" s="370">
        <v>0</v>
      </c>
      <c r="E333" s="370">
        <v>0</v>
      </c>
      <c r="F333" s="370">
        <v>0</v>
      </c>
      <c r="G333" s="370">
        <v>0</v>
      </c>
      <c r="H333" s="370">
        <v>0</v>
      </c>
      <c r="I333" s="370">
        <v>0</v>
      </c>
      <c r="J333" s="370">
        <v>0</v>
      </c>
      <c r="K333" s="370">
        <v>0</v>
      </c>
      <c r="L333" s="370">
        <v>0</v>
      </c>
      <c r="M333" s="370">
        <v>0</v>
      </c>
      <c r="N333" s="370">
        <v>0</v>
      </c>
      <c r="O333" s="370">
        <v>0</v>
      </c>
      <c r="P333" s="370">
        <v>0</v>
      </c>
      <c r="Q333" s="370">
        <v>0</v>
      </c>
      <c r="R333" s="370">
        <v>0</v>
      </c>
      <c r="S333" s="370">
        <v>0</v>
      </c>
      <c r="T333" s="319" t="e">
        <v>#DIV/0!</v>
      </c>
      <c r="U333" s="239">
        <v>0</v>
      </c>
      <c r="V333" s="239">
        <v>0</v>
      </c>
      <c r="W333" s="239">
        <v>0</v>
      </c>
      <c r="X333" s="239">
        <v>0</v>
      </c>
      <c r="Y333" s="239">
        <v>0</v>
      </c>
      <c r="Z333" s="239">
        <v>0</v>
      </c>
    </row>
    <row r="334" spans="1:26" x14ac:dyDescent="0.25">
      <c r="A334" s="324" t="s">
        <v>588</v>
      </c>
      <c r="B334" s="385">
        <v>0</v>
      </c>
      <c r="C334" s="385">
        <v>0</v>
      </c>
      <c r="D334" s="385">
        <v>0</v>
      </c>
      <c r="E334" s="385">
        <v>0</v>
      </c>
      <c r="F334" s="385">
        <v>0</v>
      </c>
      <c r="G334" s="385">
        <v>0</v>
      </c>
      <c r="H334" s="385">
        <v>0</v>
      </c>
      <c r="I334" s="385">
        <v>0</v>
      </c>
      <c r="J334" s="385">
        <v>0</v>
      </c>
      <c r="K334" s="385">
        <v>0</v>
      </c>
      <c r="L334" s="385">
        <v>0</v>
      </c>
      <c r="M334" s="385">
        <v>0</v>
      </c>
      <c r="N334" s="385">
        <v>0</v>
      </c>
      <c r="O334" s="385">
        <v>0</v>
      </c>
      <c r="P334" s="385">
        <v>0</v>
      </c>
      <c r="Q334" s="385">
        <v>0</v>
      </c>
      <c r="R334" s="385">
        <v>0</v>
      </c>
      <c r="S334" s="385">
        <v>0</v>
      </c>
      <c r="T334" s="319" t="e">
        <v>#DIV/0!</v>
      </c>
      <c r="U334" s="239">
        <v>0</v>
      </c>
      <c r="V334" s="239">
        <v>0</v>
      </c>
      <c r="W334" s="239">
        <v>0</v>
      </c>
      <c r="X334" s="239">
        <v>0</v>
      </c>
      <c r="Y334" s="239">
        <v>0</v>
      </c>
      <c r="Z334" s="239">
        <v>0</v>
      </c>
    </row>
    <row r="335" spans="1:26" x14ac:dyDescent="0.25">
      <c r="A335" s="324" t="s">
        <v>589</v>
      </c>
      <c r="B335" s="385">
        <v>0</v>
      </c>
      <c r="C335" s="385">
        <v>0</v>
      </c>
      <c r="D335" s="385">
        <v>0</v>
      </c>
      <c r="E335" s="385">
        <v>0</v>
      </c>
      <c r="F335" s="385">
        <v>0</v>
      </c>
      <c r="G335" s="385">
        <v>0</v>
      </c>
      <c r="H335" s="385">
        <v>0</v>
      </c>
      <c r="I335" s="385">
        <v>0</v>
      </c>
      <c r="J335" s="385">
        <v>0</v>
      </c>
      <c r="K335" s="385">
        <v>0</v>
      </c>
      <c r="L335" s="385">
        <v>0</v>
      </c>
      <c r="M335" s="385">
        <v>0</v>
      </c>
      <c r="N335" s="385">
        <v>0</v>
      </c>
      <c r="O335" s="385">
        <v>0</v>
      </c>
      <c r="P335" s="385">
        <v>0</v>
      </c>
      <c r="Q335" s="385">
        <v>0</v>
      </c>
      <c r="R335" s="385">
        <v>0</v>
      </c>
      <c r="S335" s="385">
        <v>0</v>
      </c>
      <c r="T335" s="319" t="e">
        <v>#DIV/0!</v>
      </c>
      <c r="U335" s="239">
        <v>0</v>
      </c>
      <c r="V335" s="239">
        <v>0</v>
      </c>
      <c r="W335" s="239">
        <v>0</v>
      </c>
      <c r="X335" s="239">
        <v>0</v>
      </c>
      <c r="Y335" s="239">
        <v>0</v>
      </c>
      <c r="Z335" s="239">
        <v>0</v>
      </c>
    </row>
    <row r="336" spans="1:26" ht="24" x14ac:dyDescent="0.25">
      <c r="A336" s="322" t="s">
        <v>590</v>
      </c>
      <c r="B336" s="385">
        <v>0</v>
      </c>
      <c r="C336" s="385">
        <v>0</v>
      </c>
      <c r="D336" s="385">
        <v>0</v>
      </c>
      <c r="E336" s="385">
        <v>0</v>
      </c>
      <c r="F336" s="385">
        <v>0</v>
      </c>
      <c r="G336" s="385">
        <v>0</v>
      </c>
      <c r="H336" s="385">
        <v>0</v>
      </c>
      <c r="I336" s="385">
        <v>0</v>
      </c>
      <c r="J336" s="385">
        <v>0</v>
      </c>
      <c r="K336" s="385">
        <v>0</v>
      </c>
      <c r="L336" s="385">
        <v>0</v>
      </c>
      <c r="M336" s="385">
        <v>0</v>
      </c>
      <c r="N336" s="385">
        <v>0</v>
      </c>
      <c r="O336" s="385">
        <v>0</v>
      </c>
      <c r="P336" s="385">
        <v>0</v>
      </c>
      <c r="Q336" s="385">
        <v>0</v>
      </c>
      <c r="R336" s="385">
        <v>0</v>
      </c>
      <c r="S336" s="385">
        <v>0</v>
      </c>
      <c r="T336" s="319" t="e">
        <v>#DIV/0!</v>
      </c>
      <c r="U336" s="239">
        <v>0</v>
      </c>
      <c r="V336" s="239">
        <v>0</v>
      </c>
      <c r="W336" s="239">
        <v>0</v>
      </c>
      <c r="X336" s="239">
        <v>0</v>
      </c>
      <c r="Y336" s="239">
        <v>0</v>
      </c>
      <c r="Z336" s="239">
        <v>0</v>
      </c>
    </row>
    <row r="337" spans="1:26" x14ac:dyDescent="0.25">
      <c r="A337" s="322" t="s">
        <v>591</v>
      </c>
      <c r="B337" s="385">
        <v>0</v>
      </c>
      <c r="C337" s="385">
        <v>0</v>
      </c>
      <c r="D337" s="385">
        <v>0</v>
      </c>
      <c r="E337" s="385">
        <v>0</v>
      </c>
      <c r="F337" s="385">
        <v>0</v>
      </c>
      <c r="G337" s="385">
        <v>0</v>
      </c>
      <c r="H337" s="385">
        <v>0</v>
      </c>
      <c r="I337" s="385">
        <v>0</v>
      </c>
      <c r="J337" s="385">
        <v>0</v>
      </c>
      <c r="K337" s="385">
        <v>0</v>
      </c>
      <c r="L337" s="385">
        <v>0</v>
      </c>
      <c r="M337" s="385">
        <v>0</v>
      </c>
      <c r="N337" s="385">
        <v>0</v>
      </c>
      <c r="O337" s="385">
        <v>0</v>
      </c>
      <c r="P337" s="385">
        <v>0</v>
      </c>
      <c r="Q337" s="385">
        <v>0</v>
      </c>
      <c r="R337" s="385">
        <v>0</v>
      </c>
      <c r="S337" s="385">
        <v>0</v>
      </c>
      <c r="T337" s="319" t="e">
        <v>#DIV/0!</v>
      </c>
      <c r="U337" s="239">
        <v>0</v>
      </c>
      <c r="V337" s="239">
        <v>0</v>
      </c>
      <c r="W337" s="239">
        <v>0</v>
      </c>
      <c r="X337" s="239">
        <v>0</v>
      </c>
      <c r="Y337" s="239">
        <v>0</v>
      </c>
      <c r="Z337" s="239">
        <v>0</v>
      </c>
    </row>
    <row r="338" spans="1:26" x14ac:dyDescent="0.25">
      <c r="A338" s="322" t="s">
        <v>592</v>
      </c>
      <c r="B338" s="385">
        <v>0</v>
      </c>
      <c r="C338" s="385">
        <v>0</v>
      </c>
      <c r="D338" s="385">
        <v>0</v>
      </c>
      <c r="E338" s="385">
        <v>0</v>
      </c>
      <c r="F338" s="385">
        <v>0</v>
      </c>
      <c r="G338" s="385">
        <v>0</v>
      </c>
      <c r="H338" s="385">
        <v>0</v>
      </c>
      <c r="I338" s="385">
        <v>0</v>
      </c>
      <c r="J338" s="385">
        <v>0</v>
      </c>
      <c r="K338" s="385">
        <v>0</v>
      </c>
      <c r="L338" s="385">
        <v>0</v>
      </c>
      <c r="M338" s="385">
        <v>0</v>
      </c>
      <c r="N338" s="385">
        <v>0</v>
      </c>
      <c r="O338" s="385">
        <v>0</v>
      </c>
      <c r="P338" s="385">
        <v>0</v>
      </c>
      <c r="Q338" s="385">
        <v>0</v>
      </c>
      <c r="R338" s="385">
        <v>0</v>
      </c>
      <c r="S338" s="385">
        <v>0</v>
      </c>
      <c r="T338" s="319" t="e">
        <v>#DIV/0!</v>
      </c>
      <c r="U338" s="239">
        <v>0</v>
      </c>
      <c r="V338" s="239">
        <v>0</v>
      </c>
      <c r="W338" s="239">
        <v>0</v>
      </c>
      <c r="X338" s="239">
        <v>0</v>
      </c>
      <c r="Y338" s="239">
        <v>0</v>
      </c>
      <c r="Z338" s="239">
        <v>0</v>
      </c>
    </row>
    <row r="339" spans="1:26" x14ac:dyDescent="0.25">
      <c r="A339" s="314" t="s">
        <v>593</v>
      </c>
      <c r="B339" s="363">
        <v>0</v>
      </c>
      <c r="C339" s="363">
        <v>0</v>
      </c>
      <c r="D339" s="363">
        <v>0</v>
      </c>
      <c r="E339" s="363">
        <v>0</v>
      </c>
      <c r="F339" s="363">
        <v>0</v>
      </c>
      <c r="G339" s="363">
        <v>0</v>
      </c>
      <c r="H339" s="363">
        <v>0</v>
      </c>
      <c r="I339" s="363">
        <v>0</v>
      </c>
      <c r="J339" s="363">
        <v>0</v>
      </c>
      <c r="K339" s="363">
        <v>0</v>
      </c>
      <c r="L339" s="363">
        <v>0</v>
      </c>
      <c r="M339" s="363">
        <v>0</v>
      </c>
      <c r="N339" s="363">
        <v>0</v>
      </c>
      <c r="O339" s="363">
        <v>0</v>
      </c>
      <c r="P339" s="363">
        <v>0</v>
      </c>
      <c r="Q339" s="363">
        <v>0</v>
      </c>
      <c r="R339" s="363">
        <v>0</v>
      </c>
      <c r="S339" s="363">
        <v>0</v>
      </c>
      <c r="T339" s="317" t="e">
        <v>#DIV/0!</v>
      </c>
      <c r="U339" s="316">
        <v>0</v>
      </c>
      <c r="V339" s="316">
        <v>0</v>
      </c>
      <c r="W339" s="316">
        <v>0</v>
      </c>
      <c r="X339" s="316">
        <v>0</v>
      </c>
      <c r="Y339" s="316">
        <v>0</v>
      </c>
      <c r="Z339" s="316">
        <v>0</v>
      </c>
    </row>
    <row r="340" spans="1:26" x14ac:dyDescent="0.25">
      <c r="A340" s="322" t="s">
        <v>594</v>
      </c>
      <c r="B340" s="385">
        <v>0</v>
      </c>
      <c r="C340" s="385">
        <v>0</v>
      </c>
      <c r="D340" s="385">
        <v>0</v>
      </c>
      <c r="E340" s="385">
        <v>0</v>
      </c>
      <c r="F340" s="385">
        <v>0</v>
      </c>
      <c r="G340" s="385">
        <v>0</v>
      </c>
      <c r="H340" s="385">
        <v>0</v>
      </c>
      <c r="I340" s="385">
        <v>0</v>
      </c>
      <c r="J340" s="385">
        <v>0</v>
      </c>
      <c r="K340" s="385">
        <v>0</v>
      </c>
      <c r="L340" s="385">
        <v>0</v>
      </c>
      <c r="M340" s="385">
        <v>0</v>
      </c>
      <c r="N340" s="385">
        <v>0</v>
      </c>
      <c r="O340" s="385">
        <v>0</v>
      </c>
      <c r="P340" s="385">
        <v>0</v>
      </c>
      <c r="Q340" s="385">
        <v>0</v>
      </c>
      <c r="R340" s="385">
        <v>0</v>
      </c>
      <c r="S340" s="385">
        <v>0</v>
      </c>
      <c r="T340" s="319" t="e">
        <v>#DIV/0!</v>
      </c>
      <c r="U340" s="239">
        <v>0</v>
      </c>
      <c r="V340" s="239">
        <v>0</v>
      </c>
      <c r="W340" s="239">
        <v>0</v>
      </c>
      <c r="X340" s="239">
        <v>0</v>
      </c>
      <c r="Y340" s="239">
        <v>0</v>
      </c>
      <c r="Z340" s="239">
        <v>0</v>
      </c>
    </row>
    <row r="341" spans="1:26" x14ac:dyDescent="0.25">
      <c r="A341" s="322" t="s">
        <v>595</v>
      </c>
      <c r="B341" s="385">
        <v>0</v>
      </c>
      <c r="C341" s="385">
        <v>0</v>
      </c>
      <c r="D341" s="385">
        <v>0</v>
      </c>
      <c r="E341" s="385">
        <v>0</v>
      </c>
      <c r="F341" s="385">
        <v>0</v>
      </c>
      <c r="G341" s="385">
        <v>0</v>
      </c>
      <c r="H341" s="385">
        <v>0</v>
      </c>
      <c r="I341" s="385">
        <v>0</v>
      </c>
      <c r="J341" s="385">
        <v>0</v>
      </c>
      <c r="K341" s="385">
        <v>0</v>
      </c>
      <c r="L341" s="385">
        <v>0</v>
      </c>
      <c r="M341" s="385">
        <v>0</v>
      </c>
      <c r="N341" s="385">
        <v>0</v>
      </c>
      <c r="O341" s="385">
        <v>0</v>
      </c>
      <c r="P341" s="385">
        <v>0</v>
      </c>
      <c r="Q341" s="385">
        <v>0</v>
      </c>
      <c r="R341" s="385">
        <v>0</v>
      </c>
      <c r="S341" s="385">
        <v>0</v>
      </c>
      <c r="T341" s="319" t="e">
        <v>#DIV/0!</v>
      </c>
      <c r="U341" s="239">
        <v>0</v>
      </c>
      <c r="V341" s="239">
        <v>0</v>
      </c>
      <c r="W341" s="239">
        <v>0</v>
      </c>
      <c r="X341" s="239">
        <v>0</v>
      </c>
      <c r="Y341" s="239">
        <v>0</v>
      </c>
      <c r="Z341" s="239">
        <v>0</v>
      </c>
    </row>
    <row r="342" spans="1:26" x14ac:dyDescent="0.25">
      <c r="A342" s="322" t="s">
        <v>596</v>
      </c>
      <c r="B342" s="385">
        <v>0</v>
      </c>
      <c r="C342" s="385">
        <v>0</v>
      </c>
      <c r="D342" s="385">
        <v>0</v>
      </c>
      <c r="E342" s="385">
        <v>0</v>
      </c>
      <c r="F342" s="385">
        <v>0</v>
      </c>
      <c r="G342" s="385">
        <v>0</v>
      </c>
      <c r="H342" s="385">
        <v>0</v>
      </c>
      <c r="I342" s="385">
        <v>0</v>
      </c>
      <c r="J342" s="385">
        <v>0</v>
      </c>
      <c r="K342" s="385">
        <v>0</v>
      </c>
      <c r="L342" s="385">
        <v>0</v>
      </c>
      <c r="M342" s="385">
        <v>0</v>
      </c>
      <c r="N342" s="385">
        <v>0</v>
      </c>
      <c r="O342" s="385">
        <v>0</v>
      </c>
      <c r="P342" s="385">
        <v>0</v>
      </c>
      <c r="Q342" s="385">
        <v>0</v>
      </c>
      <c r="R342" s="385">
        <v>0</v>
      </c>
      <c r="S342" s="385">
        <v>0</v>
      </c>
      <c r="T342" s="319" t="e">
        <v>#DIV/0!</v>
      </c>
      <c r="U342" s="239">
        <v>0</v>
      </c>
      <c r="V342" s="239">
        <v>0</v>
      </c>
      <c r="W342" s="239">
        <v>0</v>
      </c>
      <c r="X342" s="239">
        <v>0</v>
      </c>
      <c r="Y342" s="239">
        <v>0</v>
      </c>
      <c r="Z342" s="239">
        <v>0</v>
      </c>
    </row>
    <row r="343" spans="1:26" x14ac:dyDescent="0.25">
      <c r="A343" s="314" t="s">
        <v>597</v>
      </c>
      <c r="B343" s="363">
        <v>86023178</v>
      </c>
      <c r="C343" s="363">
        <v>86023178</v>
      </c>
      <c r="D343" s="363">
        <v>84832638</v>
      </c>
      <c r="E343" s="363">
        <v>74728439.608999997</v>
      </c>
      <c r="F343" s="363">
        <v>74287316.75</v>
      </c>
      <c r="G343" s="363">
        <v>545536.57799999998</v>
      </c>
      <c r="H343" s="363">
        <v>571263.33799999987</v>
      </c>
      <c r="I343" s="363">
        <v>22496200.414000001</v>
      </c>
      <c r="J343" s="363">
        <v>633765.79200000002</v>
      </c>
      <c r="K343" s="363">
        <v>2588779.7999999998</v>
      </c>
      <c r="L343" s="363">
        <v>21926195.228</v>
      </c>
      <c r="M343" s="363">
        <v>1646752.686</v>
      </c>
      <c r="N343" s="363">
        <v>1731470.0288</v>
      </c>
      <c r="O343" s="363">
        <v>22146820.16</v>
      </c>
      <c r="P343" s="363">
        <v>0</v>
      </c>
      <c r="Q343" s="363">
        <v>0</v>
      </c>
      <c r="R343" s="363">
        <v>0</v>
      </c>
      <c r="S343" s="363">
        <v>74286784.024800003</v>
      </c>
      <c r="T343" s="317">
        <v>0.86356707287424328</v>
      </c>
      <c r="U343" s="316">
        <v>11736393.975199997</v>
      </c>
      <c r="V343" s="316">
        <v>1190540</v>
      </c>
      <c r="W343" s="316">
        <v>11294738.391000003</v>
      </c>
      <c r="X343" s="316">
        <v>10104198.391000003</v>
      </c>
      <c r="Y343" s="316">
        <v>441122.85899999738</v>
      </c>
      <c r="Z343" s="316">
        <v>532.72519999742508</v>
      </c>
    </row>
    <row r="344" spans="1:26" x14ac:dyDescent="0.25">
      <c r="A344" s="322" t="s">
        <v>598</v>
      </c>
      <c r="B344" s="385">
        <v>5957280</v>
      </c>
      <c r="C344" s="385">
        <v>5957280</v>
      </c>
      <c r="D344" s="385">
        <v>5957280</v>
      </c>
      <c r="E344" s="385">
        <v>5130438</v>
      </c>
      <c r="F344" s="385">
        <v>5130198</v>
      </c>
      <c r="G344" s="385">
        <v>0</v>
      </c>
      <c r="H344" s="385">
        <v>0</v>
      </c>
      <c r="I344" s="385">
        <v>1574778</v>
      </c>
      <c r="J344" s="385">
        <v>5340</v>
      </c>
      <c r="K344" s="385">
        <v>180600</v>
      </c>
      <c r="L344" s="385">
        <v>1552464</v>
      </c>
      <c r="M344" s="385">
        <v>93720</v>
      </c>
      <c r="N344" s="385">
        <v>99000</v>
      </c>
      <c r="O344" s="385">
        <v>1624296</v>
      </c>
      <c r="P344" s="385">
        <v>0</v>
      </c>
      <c r="Q344" s="385">
        <v>0</v>
      </c>
      <c r="R344" s="385">
        <v>0</v>
      </c>
      <c r="S344" s="385">
        <v>5130198</v>
      </c>
      <c r="T344" s="319">
        <v>0.86116449117718152</v>
      </c>
      <c r="U344" s="239">
        <v>827082</v>
      </c>
      <c r="V344" s="239">
        <v>0</v>
      </c>
      <c r="W344" s="239">
        <v>826842</v>
      </c>
      <c r="X344" s="239">
        <v>826842</v>
      </c>
      <c r="Y344" s="239">
        <v>240</v>
      </c>
      <c r="Z344" s="239">
        <v>0</v>
      </c>
    </row>
    <row r="345" spans="1:26" x14ac:dyDescent="0.25">
      <c r="A345" s="322" t="s">
        <v>599</v>
      </c>
      <c r="B345" s="385">
        <v>67496400</v>
      </c>
      <c r="C345" s="385">
        <v>67496400</v>
      </c>
      <c r="D345" s="385">
        <v>67496400</v>
      </c>
      <c r="E345" s="385">
        <v>64148081</v>
      </c>
      <c r="F345" s="385">
        <v>63789235</v>
      </c>
      <c r="G345" s="385">
        <v>0</v>
      </c>
      <c r="H345" s="385">
        <v>0</v>
      </c>
      <c r="I345" s="385">
        <v>20342472</v>
      </c>
      <c r="J345" s="385">
        <v>24540</v>
      </c>
      <c r="K345" s="385">
        <v>1808220</v>
      </c>
      <c r="L345" s="385">
        <v>19772382</v>
      </c>
      <c r="M345" s="385">
        <v>950802</v>
      </c>
      <c r="N345" s="385">
        <v>971800</v>
      </c>
      <c r="O345" s="385">
        <v>19919019</v>
      </c>
      <c r="P345" s="385">
        <v>0</v>
      </c>
      <c r="Q345" s="385">
        <v>0</v>
      </c>
      <c r="R345" s="385">
        <v>0</v>
      </c>
      <c r="S345" s="385">
        <v>63789235</v>
      </c>
      <c r="T345" s="319">
        <v>0.94507610776278439</v>
      </c>
      <c r="U345" s="239">
        <v>3707165</v>
      </c>
      <c r="V345" s="239">
        <v>0</v>
      </c>
      <c r="W345" s="239">
        <v>3348319</v>
      </c>
      <c r="X345" s="239">
        <v>3348319</v>
      </c>
      <c r="Y345" s="239">
        <v>358846</v>
      </c>
      <c r="Z345" s="239">
        <v>0</v>
      </c>
    </row>
    <row r="346" spans="1:26" x14ac:dyDescent="0.25">
      <c r="A346" s="322" t="s">
        <v>600</v>
      </c>
      <c r="B346" s="385">
        <v>150540</v>
      </c>
      <c r="C346" s="385">
        <v>150540</v>
      </c>
      <c r="D346" s="385">
        <v>0</v>
      </c>
      <c r="E346" s="385">
        <v>0</v>
      </c>
      <c r="F346" s="385">
        <v>0</v>
      </c>
      <c r="G346" s="385">
        <v>0</v>
      </c>
      <c r="H346" s="385">
        <v>0</v>
      </c>
      <c r="I346" s="385">
        <v>0</v>
      </c>
      <c r="J346" s="385">
        <v>0</v>
      </c>
      <c r="K346" s="385">
        <v>0</v>
      </c>
      <c r="L346" s="385">
        <v>0</v>
      </c>
      <c r="M346" s="385">
        <v>0</v>
      </c>
      <c r="N346" s="385">
        <v>0</v>
      </c>
      <c r="O346" s="385">
        <v>0</v>
      </c>
      <c r="P346" s="385">
        <v>0</v>
      </c>
      <c r="Q346" s="385">
        <v>0</v>
      </c>
      <c r="R346" s="385">
        <v>0</v>
      </c>
      <c r="S346" s="385">
        <v>0</v>
      </c>
      <c r="T346" s="319">
        <v>0</v>
      </c>
      <c r="U346" s="239">
        <v>150540</v>
      </c>
      <c r="V346" s="239">
        <v>150540</v>
      </c>
      <c r="W346" s="239">
        <v>150540</v>
      </c>
      <c r="X346" s="239">
        <v>0</v>
      </c>
      <c r="Y346" s="239">
        <v>0</v>
      </c>
      <c r="Z346" s="239">
        <v>0</v>
      </c>
    </row>
    <row r="347" spans="1:26" x14ac:dyDescent="0.25">
      <c r="A347" s="322" t="s">
        <v>601</v>
      </c>
      <c r="B347" s="385">
        <v>1372465</v>
      </c>
      <c r="C347" s="385">
        <v>1372465</v>
      </c>
      <c r="D347" s="385">
        <v>1372465</v>
      </c>
      <c r="E347" s="385">
        <v>26605.160000000003</v>
      </c>
      <c r="F347" s="385">
        <v>26605.160000000003</v>
      </c>
      <c r="G347" s="385">
        <v>1806.97</v>
      </c>
      <c r="H347" s="385">
        <v>1844.2</v>
      </c>
      <c r="I347" s="385">
        <v>1953.4099999999999</v>
      </c>
      <c r="J347" s="385">
        <v>2694.49</v>
      </c>
      <c r="K347" s="385">
        <v>3314.99</v>
      </c>
      <c r="L347" s="385">
        <v>3252.2</v>
      </c>
      <c r="M347" s="385">
        <v>3301.5199999999995</v>
      </c>
      <c r="N347" s="385">
        <v>4331.26</v>
      </c>
      <c r="O347" s="385">
        <v>4106.12</v>
      </c>
      <c r="P347" s="385">
        <v>0</v>
      </c>
      <c r="Q347" s="385">
        <v>0</v>
      </c>
      <c r="R347" s="385">
        <v>0</v>
      </c>
      <c r="S347" s="385">
        <v>26605.16</v>
      </c>
      <c r="T347" s="319">
        <v>1.9384946064198359E-2</v>
      </c>
      <c r="U347" s="239">
        <v>1345859.84</v>
      </c>
      <c r="V347" s="239">
        <v>0</v>
      </c>
      <c r="W347" s="239">
        <v>1345859.84</v>
      </c>
      <c r="X347" s="239">
        <v>1345859.84</v>
      </c>
      <c r="Y347" s="239">
        <v>0</v>
      </c>
      <c r="Z347" s="239">
        <v>0</v>
      </c>
    </row>
    <row r="348" spans="1:26" x14ac:dyDescent="0.25">
      <c r="A348" s="322" t="s">
        <v>602</v>
      </c>
      <c r="B348" s="385">
        <v>0</v>
      </c>
      <c r="C348" s="385">
        <v>0</v>
      </c>
      <c r="D348" s="385">
        <v>0</v>
      </c>
      <c r="E348" s="385">
        <v>0</v>
      </c>
      <c r="F348" s="385">
        <v>0</v>
      </c>
      <c r="G348" s="385">
        <v>0</v>
      </c>
      <c r="H348" s="385">
        <v>0</v>
      </c>
      <c r="I348" s="385">
        <v>0</v>
      </c>
      <c r="J348" s="385">
        <v>0</v>
      </c>
      <c r="K348" s="385">
        <v>0</v>
      </c>
      <c r="L348" s="385">
        <v>0</v>
      </c>
      <c r="M348" s="385">
        <v>0</v>
      </c>
      <c r="N348" s="385">
        <v>0</v>
      </c>
      <c r="O348" s="385">
        <v>0</v>
      </c>
      <c r="P348" s="385">
        <v>0</v>
      </c>
      <c r="Q348" s="385">
        <v>0</v>
      </c>
      <c r="R348" s="385">
        <v>0</v>
      </c>
      <c r="S348" s="385">
        <v>0</v>
      </c>
      <c r="T348" s="319" t="e">
        <v>#DIV/0!</v>
      </c>
      <c r="U348" s="239">
        <v>0</v>
      </c>
      <c r="V348" s="239">
        <v>0</v>
      </c>
      <c r="W348" s="239">
        <v>0</v>
      </c>
      <c r="X348" s="239">
        <v>0</v>
      </c>
      <c r="Y348" s="239">
        <v>0</v>
      </c>
      <c r="Z348" s="239">
        <v>0</v>
      </c>
    </row>
    <row r="349" spans="1:26" ht="24" x14ac:dyDescent="0.25">
      <c r="A349" s="322" t="s">
        <v>603</v>
      </c>
      <c r="B349" s="385">
        <v>0</v>
      </c>
      <c r="C349" s="385">
        <v>0</v>
      </c>
      <c r="D349" s="385">
        <v>0</v>
      </c>
      <c r="E349" s="385">
        <v>0</v>
      </c>
      <c r="F349" s="385">
        <v>0</v>
      </c>
      <c r="G349" s="385">
        <v>0</v>
      </c>
      <c r="H349" s="385">
        <v>0</v>
      </c>
      <c r="I349" s="385">
        <v>0</v>
      </c>
      <c r="J349" s="385">
        <v>0</v>
      </c>
      <c r="K349" s="385">
        <v>0</v>
      </c>
      <c r="L349" s="385">
        <v>0</v>
      </c>
      <c r="M349" s="385">
        <v>0</v>
      </c>
      <c r="N349" s="385">
        <v>0</v>
      </c>
      <c r="O349" s="385">
        <v>0</v>
      </c>
      <c r="P349" s="385">
        <v>0</v>
      </c>
      <c r="Q349" s="385">
        <v>0</v>
      </c>
      <c r="R349" s="385">
        <v>0</v>
      </c>
      <c r="S349" s="385">
        <v>0</v>
      </c>
      <c r="T349" s="319" t="e">
        <v>#DIV/0!</v>
      </c>
      <c r="U349" s="239">
        <v>0</v>
      </c>
      <c r="V349" s="239">
        <v>0</v>
      </c>
      <c r="W349" s="239">
        <v>0</v>
      </c>
      <c r="X349" s="239">
        <v>0</v>
      </c>
      <c r="Y349" s="239">
        <v>0</v>
      </c>
      <c r="Z349" s="239">
        <v>0</v>
      </c>
    </row>
    <row r="350" spans="1:26" x14ac:dyDescent="0.25">
      <c r="A350" s="322" t="s">
        <v>604</v>
      </c>
      <c r="B350" s="385">
        <v>31200</v>
      </c>
      <c r="C350" s="385">
        <v>31200</v>
      </c>
      <c r="D350" s="385">
        <v>31200</v>
      </c>
      <c r="E350" s="385">
        <v>15645.239999999996</v>
      </c>
      <c r="F350" s="385">
        <v>15645.239999999996</v>
      </c>
      <c r="G350" s="385">
        <v>1738.3600000000001</v>
      </c>
      <c r="H350" s="385">
        <v>1738.3600000000001</v>
      </c>
      <c r="I350" s="385">
        <v>1738.3600000000001</v>
      </c>
      <c r="J350" s="385">
        <v>1738.3600000000001</v>
      </c>
      <c r="K350" s="385">
        <v>1738.3600000000001</v>
      </c>
      <c r="L350" s="385">
        <v>1738.3600000000001</v>
      </c>
      <c r="M350" s="385">
        <v>1738.3600000000001</v>
      </c>
      <c r="N350" s="385">
        <v>1738.3600000000001</v>
      </c>
      <c r="O350" s="385">
        <v>1738.3600000000001</v>
      </c>
      <c r="P350" s="385">
        <v>0</v>
      </c>
      <c r="Q350" s="385">
        <v>0</v>
      </c>
      <c r="R350" s="385">
        <v>0</v>
      </c>
      <c r="S350" s="385">
        <v>15645.240000000003</v>
      </c>
      <c r="T350" s="319">
        <v>0.50145000000000006</v>
      </c>
      <c r="U350" s="239">
        <v>15554.759999999997</v>
      </c>
      <c r="V350" s="239">
        <v>0</v>
      </c>
      <c r="W350" s="239">
        <v>15554.760000000004</v>
      </c>
      <c r="X350" s="239">
        <v>15554.760000000004</v>
      </c>
      <c r="Y350" s="239">
        <v>0</v>
      </c>
      <c r="Z350" s="239">
        <v>0</v>
      </c>
    </row>
    <row r="351" spans="1:26" x14ac:dyDescent="0.25">
      <c r="A351" s="322" t="s">
        <v>605</v>
      </c>
      <c r="B351" s="385">
        <v>3300000</v>
      </c>
      <c r="C351" s="385">
        <v>3300000</v>
      </c>
      <c r="D351" s="385">
        <v>3300000</v>
      </c>
      <c r="E351" s="385">
        <v>1400019.6450000003</v>
      </c>
      <c r="F351" s="385">
        <v>1399040.175</v>
      </c>
      <c r="G351" s="385">
        <v>151168.01</v>
      </c>
      <c r="H351" s="385">
        <v>153549.64999999997</v>
      </c>
      <c r="I351" s="385">
        <v>154923.55000000002</v>
      </c>
      <c r="J351" s="385">
        <v>154858.54000000004</v>
      </c>
      <c r="K351" s="385">
        <v>156776.58999999997</v>
      </c>
      <c r="L351" s="385">
        <v>155522.095</v>
      </c>
      <c r="M351" s="385">
        <v>157617.99000000002</v>
      </c>
      <c r="N351" s="385">
        <v>157487.05499999999</v>
      </c>
      <c r="O351" s="385">
        <v>156651.64499999999</v>
      </c>
      <c r="P351" s="385">
        <v>0</v>
      </c>
      <c r="Q351" s="385">
        <v>0</v>
      </c>
      <c r="R351" s="385">
        <v>0</v>
      </c>
      <c r="S351" s="385">
        <v>1398555.125</v>
      </c>
      <c r="T351" s="319">
        <v>0.42380458333333332</v>
      </c>
      <c r="U351" s="239">
        <v>1901444.875</v>
      </c>
      <c r="V351" s="239">
        <v>0</v>
      </c>
      <c r="W351" s="239">
        <v>1899980.3549999997</v>
      </c>
      <c r="X351" s="239">
        <v>1899980.3549999997</v>
      </c>
      <c r="Y351" s="239">
        <v>979.47000000020489</v>
      </c>
      <c r="Z351" s="239">
        <v>485.05000000004657</v>
      </c>
    </row>
    <row r="352" spans="1:26" x14ac:dyDescent="0.25">
      <c r="A352" s="322" t="s">
        <v>606</v>
      </c>
      <c r="B352" s="385">
        <v>3600000</v>
      </c>
      <c r="C352" s="385">
        <v>3600000</v>
      </c>
      <c r="D352" s="385">
        <v>3600000</v>
      </c>
      <c r="E352" s="385">
        <v>2417681.1289999993</v>
      </c>
      <c r="F352" s="385">
        <v>2417123.4689999996</v>
      </c>
      <c r="G352" s="385">
        <v>264988.40000000002</v>
      </c>
      <c r="H352" s="385">
        <v>267961.76</v>
      </c>
      <c r="I352" s="385">
        <v>265778.8</v>
      </c>
      <c r="J352" s="385">
        <v>266273.17</v>
      </c>
      <c r="K352" s="385">
        <v>267365.674</v>
      </c>
      <c r="L352" s="385">
        <v>274633.89</v>
      </c>
      <c r="M352" s="385">
        <v>269844.92</v>
      </c>
      <c r="N352" s="385">
        <v>269381.16499999998</v>
      </c>
      <c r="O352" s="385">
        <v>270895.69</v>
      </c>
      <c r="P352" s="385">
        <v>0</v>
      </c>
      <c r="Q352" s="385">
        <v>0</v>
      </c>
      <c r="R352" s="385">
        <v>0</v>
      </c>
      <c r="S352" s="385">
        <v>2417123.469</v>
      </c>
      <c r="T352" s="319">
        <v>0.67142318583333338</v>
      </c>
      <c r="U352" s="239">
        <v>1182876.531</v>
      </c>
      <c r="V352" s="239">
        <v>0</v>
      </c>
      <c r="W352" s="239">
        <v>1182318.8710000007</v>
      </c>
      <c r="X352" s="239">
        <v>1182318.8710000007</v>
      </c>
      <c r="Y352" s="239">
        <v>557.65999999968335</v>
      </c>
      <c r="Z352" s="239">
        <v>0</v>
      </c>
    </row>
    <row r="353" spans="1:26" x14ac:dyDescent="0.25">
      <c r="A353" s="322" t="s">
        <v>607</v>
      </c>
      <c r="B353" s="385">
        <v>107697</v>
      </c>
      <c r="C353" s="385">
        <v>107697</v>
      </c>
      <c r="D353" s="385">
        <v>107697</v>
      </c>
      <c r="E353" s="385">
        <v>3771.4499999999989</v>
      </c>
      <c r="F353" s="385">
        <v>3771.4499999999989</v>
      </c>
      <c r="G353" s="385">
        <v>419.05</v>
      </c>
      <c r="H353" s="385">
        <v>419.05</v>
      </c>
      <c r="I353" s="385">
        <v>419.05</v>
      </c>
      <c r="J353" s="385">
        <v>419.05</v>
      </c>
      <c r="K353" s="385">
        <v>419.05</v>
      </c>
      <c r="L353" s="385">
        <v>419.05</v>
      </c>
      <c r="M353" s="385">
        <v>419.05</v>
      </c>
      <c r="N353" s="385">
        <v>419.05</v>
      </c>
      <c r="O353" s="385">
        <v>419.05</v>
      </c>
      <c r="P353" s="385">
        <v>0</v>
      </c>
      <c r="Q353" s="385">
        <v>0</v>
      </c>
      <c r="R353" s="385">
        <v>0</v>
      </c>
      <c r="S353" s="385">
        <v>3771.4500000000007</v>
      </c>
      <c r="T353" s="319">
        <v>3.5019081311457152E-2</v>
      </c>
      <c r="U353" s="239">
        <v>103925.55</v>
      </c>
      <c r="V353" s="239">
        <v>0</v>
      </c>
      <c r="W353" s="239">
        <v>103925.55</v>
      </c>
      <c r="X353" s="239">
        <v>103925.55</v>
      </c>
      <c r="Y353" s="239">
        <v>0</v>
      </c>
      <c r="Z353" s="239">
        <v>0</v>
      </c>
    </row>
    <row r="354" spans="1:26" x14ac:dyDescent="0.25">
      <c r="A354" s="322" t="s">
        <v>608</v>
      </c>
      <c r="B354" s="385">
        <v>998455</v>
      </c>
      <c r="C354" s="385">
        <v>798764</v>
      </c>
      <c r="D354" s="385">
        <v>798764</v>
      </c>
      <c r="E354" s="385">
        <v>252146.37500000009</v>
      </c>
      <c r="F354" s="385">
        <v>250410.64900000009</v>
      </c>
      <c r="G354" s="385">
        <v>21776.43</v>
      </c>
      <c r="H354" s="385">
        <v>22825.629999999997</v>
      </c>
      <c r="I354" s="385">
        <v>25637.800000000003</v>
      </c>
      <c r="J354" s="385">
        <v>27024.600000000002</v>
      </c>
      <c r="K354" s="385">
        <v>27494.324000000001</v>
      </c>
      <c r="L354" s="385">
        <v>27410.584999999999</v>
      </c>
      <c r="M354" s="385">
        <v>30392.420000000002</v>
      </c>
      <c r="N354" s="385">
        <v>34382.455000000002</v>
      </c>
      <c r="O354" s="385">
        <v>33466.409</v>
      </c>
      <c r="P354" s="385">
        <v>0</v>
      </c>
      <c r="Q354" s="385">
        <v>0</v>
      </c>
      <c r="R354" s="385">
        <v>0</v>
      </c>
      <c r="S354" s="385">
        <v>250410.65299999999</v>
      </c>
      <c r="T354" s="319">
        <v>0.31349767015038232</v>
      </c>
      <c r="U354" s="239">
        <v>548353.34700000007</v>
      </c>
      <c r="V354" s="239">
        <v>0</v>
      </c>
      <c r="W354" s="239">
        <v>546617.62499999988</v>
      </c>
      <c r="X354" s="239">
        <v>546617.62499999988</v>
      </c>
      <c r="Y354" s="239">
        <v>1735.7259999999951</v>
      </c>
      <c r="Z354" s="239">
        <v>-3.9999998989515007E-3</v>
      </c>
    </row>
    <row r="355" spans="1:26" x14ac:dyDescent="0.25">
      <c r="A355" s="322" t="s">
        <v>609</v>
      </c>
      <c r="B355" s="385">
        <v>207641</v>
      </c>
      <c r="C355" s="385">
        <v>667332</v>
      </c>
      <c r="D355" s="385">
        <v>667332</v>
      </c>
      <c r="E355" s="385">
        <v>456333.66300000012</v>
      </c>
      <c r="F355" s="385">
        <v>454288.47300000006</v>
      </c>
      <c r="G355" s="385">
        <v>44503.97</v>
      </c>
      <c r="H355" s="385">
        <v>45580.34</v>
      </c>
      <c r="I355" s="385">
        <v>46129.469999999994</v>
      </c>
      <c r="J355" s="385">
        <v>48429.689999999995</v>
      </c>
      <c r="K355" s="385">
        <v>49874.883999999991</v>
      </c>
      <c r="L355" s="385">
        <v>52658.73</v>
      </c>
      <c r="M355" s="385">
        <v>53431.01999999999</v>
      </c>
      <c r="N355" s="385">
        <v>56952.309000000001</v>
      </c>
      <c r="O355" s="385">
        <v>56714.080000000002</v>
      </c>
      <c r="P355" s="385">
        <v>0</v>
      </c>
      <c r="Q355" s="385">
        <v>0</v>
      </c>
      <c r="R355" s="385">
        <v>0</v>
      </c>
      <c r="S355" s="385">
        <v>454274.49299999996</v>
      </c>
      <c r="T355" s="319">
        <v>0.68073236859614095</v>
      </c>
      <c r="U355" s="239">
        <v>213057.50700000004</v>
      </c>
      <c r="V355" s="239">
        <v>0</v>
      </c>
      <c r="W355" s="239">
        <v>210998.33699999988</v>
      </c>
      <c r="X355" s="239">
        <v>210998.33699999988</v>
      </c>
      <c r="Y355" s="239">
        <v>2045.1900000000605</v>
      </c>
      <c r="Z355" s="239">
        <v>13.980000000097789</v>
      </c>
    </row>
    <row r="356" spans="1:26" x14ac:dyDescent="0.25">
      <c r="A356" s="322" t="s">
        <v>610</v>
      </c>
      <c r="B356" s="385">
        <v>0</v>
      </c>
      <c r="C356" s="385">
        <v>0</v>
      </c>
      <c r="D356" s="385">
        <v>0</v>
      </c>
      <c r="E356" s="385">
        <v>0</v>
      </c>
      <c r="F356" s="385">
        <v>0</v>
      </c>
      <c r="G356" s="385">
        <v>0</v>
      </c>
      <c r="H356" s="385">
        <v>0</v>
      </c>
      <c r="I356" s="385">
        <v>0</v>
      </c>
      <c r="J356" s="385">
        <v>0</v>
      </c>
      <c r="K356" s="385">
        <v>0</v>
      </c>
      <c r="L356" s="385">
        <v>0</v>
      </c>
      <c r="M356" s="385">
        <v>0</v>
      </c>
      <c r="N356" s="385">
        <v>0</v>
      </c>
      <c r="O356" s="385">
        <v>0</v>
      </c>
      <c r="P356" s="385">
        <v>0</v>
      </c>
      <c r="Q356" s="385">
        <v>0</v>
      </c>
      <c r="R356" s="385">
        <v>0</v>
      </c>
      <c r="S356" s="385">
        <v>0</v>
      </c>
      <c r="T356" s="319" t="e">
        <v>#DIV/0!</v>
      </c>
      <c r="U356" s="239">
        <v>0</v>
      </c>
      <c r="V356" s="239">
        <v>0</v>
      </c>
      <c r="W356" s="239">
        <v>0</v>
      </c>
      <c r="X356" s="239">
        <v>0</v>
      </c>
      <c r="Y356" s="239">
        <v>0</v>
      </c>
      <c r="Z356" s="239">
        <v>0</v>
      </c>
    </row>
    <row r="357" spans="1:26" x14ac:dyDescent="0.25">
      <c r="A357" s="322" t="s">
        <v>611</v>
      </c>
      <c r="B357" s="385">
        <v>0</v>
      </c>
      <c r="C357" s="385">
        <v>0</v>
      </c>
      <c r="D357" s="385">
        <v>0</v>
      </c>
      <c r="E357" s="385">
        <v>0</v>
      </c>
      <c r="F357" s="385">
        <v>0</v>
      </c>
      <c r="G357" s="385">
        <v>0</v>
      </c>
      <c r="H357" s="385">
        <v>0</v>
      </c>
      <c r="I357" s="385">
        <v>0</v>
      </c>
      <c r="J357" s="385">
        <v>0</v>
      </c>
      <c r="K357" s="385">
        <v>0</v>
      </c>
      <c r="L357" s="385">
        <v>0</v>
      </c>
      <c r="M357" s="385">
        <v>0</v>
      </c>
      <c r="N357" s="385">
        <v>0</v>
      </c>
      <c r="O357" s="385">
        <v>0</v>
      </c>
      <c r="P357" s="385">
        <v>0</v>
      </c>
      <c r="Q357" s="385">
        <v>0</v>
      </c>
      <c r="R357" s="385">
        <v>0</v>
      </c>
      <c r="S357" s="385">
        <v>0</v>
      </c>
      <c r="T357" s="319" t="e">
        <v>#DIV/0!</v>
      </c>
      <c r="U357" s="239">
        <v>0</v>
      </c>
      <c r="V357" s="239">
        <v>0</v>
      </c>
      <c r="W357" s="239">
        <v>0</v>
      </c>
      <c r="X357" s="239">
        <v>0</v>
      </c>
      <c r="Y357" s="239">
        <v>0</v>
      </c>
      <c r="Z357" s="239">
        <v>0</v>
      </c>
    </row>
    <row r="358" spans="1:26" x14ac:dyDescent="0.25">
      <c r="A358" s="322" t="s">
        <v>612</v>
      </c>
      <c r="B358" s="385">
        <v>1000000</v>
      </c>
      <c r="C358" s="385">
        <v>1000000</v>
      </c>
      <c r="D358" s="385">
        <v>1000000</v>
      </c>
      <c r="E358" s="385">
        <v>560962.48900000006</v>
      </c>
      <c r="F358" s="385">
        <v>501931.46000000008</v>
      </c>
      <c r="G358" s="385">
        <v>42582.348000000005</v>
      </c>
      <c r="H358" s="385">
        <v>49947.25</v>
      </c>
      <c r="I358" s="385">
        <v>49991.208000000006</v>
      </c>
      <c r="J358" s="385">
        <v>62511.47800000001</v>
      </c>
      <c r="K358" s="385">
        <v>49008.628000000012</v>
      </c>
      <c r="L358" s="385">
        <v>55456.76</v>
      </c>
      <c r="M358" s="385">
        <v>59741.515999999989</v>
      </c>
      <c r="N358" s="385">
        <v>69161.246799999994</v>
      </c>
      <c r="O358" s="385">
        <v>63512.526000000005</v>
      </c>
      <c r="P358" s="385">
        <v>0</v>
      </c>
      <c r="Q358" s="385">
        <v>0</v>
      </c>
      <c r="R358" s="385">
        <v>0</v>
      </c>
      <c r="S358" s="385">
        <v>501912.96080000006</v>
      </c>
      <c r="T358" s="319">
        <v>0.50191296080000003</v>
      </c>
      <c r="U358" s="239">
        <v>498087.03919999994</v>
      </c>
      <c r="V358" s="239">
        <v>0</v>
      </c>
      <c r="W358" s="239">
        <v>439037.51099999994</v>
      </c>
      <c r="X358" s="239">
        <v>439037.51099999994</v>
      </c>
      <c r="Y358" s="239">
        <v>59031.02899999998</v>
      </c>
      <c r="Z358" s="239">
        <v>18.49920000002021</v>
      </c>
    </row>
    <row r="359" spans="1:26" x14ac:dyDescent="0.25">
      <c r="A359" s="322" t="s">
        <v>613</v>
      </c>
      <c r="B359" s="385">
        <v>100000</v>
      </c>
      <c r="C359" s="385">
        <v>100000</v>
      </c>
      <c r="D359" s="385">
        <v>100000</v>
      </c>
      <c r="E359" s="385">
        <v>23785.799999999985</v>
      </c>
      <c r="F359" s="385">
        <v>15951.320000000002</v>
      </c>
      <c r="G359" s="385">
        <v>806.05000000000007</v>
      </c>
      <c r="H359" s="385">
        <v>1972.21</v>
      </c>
      <c r="I359" s="385">
        <v>1094.1099999999999</v>
      </c>
      <c r="J359" s="385">
        <v>4256.1599999999989</v>
      </c>
      <c r="K359" s="385">
        <v>1090.94</v>
      </c>
      <c r="L359" s="385">
        <v>2007.57</v>
      </c>
      <c r="M359" s="385">
        <v>1820.02</v>
      </c>
      <c r="N359" s="385">
        <v>1558.03</v>
      </c>
      <c r="O359" s="385">
        <v>1346.23</v>
      </c>
      <c r="P359" s="385">
        <v>0</v>
      </c>
      <c r="Q359" s="385">
        <v>0</v>
      </c>
      <c r="R359" s="385">
        <v>0</v>
      </c>
      <c r="S359" s="385">
        <v>15951.32</v>
      </c>
      <c r="T359" s="319">
        <v>0.15951319999999999</v>
      </c>
      <c r="U359" s="239">
        <v>84048.68</v>
      </c>
      <c r="V359" s="239">
        <v>0</v>
      </c>
      <c r="W359" s="239">
        <v>76214.200000000012</v>
      </c>
      <c r="X359" s="239">
        <v>76214.200000000012</v>
      </c>
      <c r="Y359" s="239">
        <v>7834.4799999999832</v>
      </c>
      <c r="Z359" s="239">
        <v>0</v>
      </c>
    </row>
    <row r="360" spans="1:26" x14ac:dyDescent="0.25">
      <c r="A360" s="322" t="s">
        <v>614</v>
      </c>
      <c r="B360" s="385">
        <v>1500</v>
      </c>
      <c r="C360" s="385">
        <v>1500</v>
      </c>
      <c r="D360" s="385">
        <v>1500</v>
      </c>
      <c r="E360" s="385">
        <v>0</v>
      </c>
      <c r="F360" s="385">
        <v>0</v>
      </c>
      <c r="G360" s="385">
        <v>0</v>
      </c>
      <c r="H360" s="385">
        <v>0</v>
      </c>
      <c r="I360" s="385">
        <v>0</v>
      </c>
      <c r="J360" s="385">
        <v>0</v>
      </c>
      <c r="K360" s="385">
        <v>0</v>
      </c>
      <c r="L360" s="385">
        <v>0</v>
      </c>
      <c r="M360" s="385">
        <v>0</v>
      </c>
      <c r="N360" s="385">
        <v>0</v>
      </c>
      <c r="O360" s="385">
        <v>0</v>
      </c>
      <c r="P360" s="385">
        <v>0</v>
      </c>
      <c r="Q360" s="385">
        <v>0</v>
      </c>
      <c r="R360" s="385">
        <v>0</v>
      </c>
      <c r="S360" s="385">
        <v>0</v>
      </c>
      <c r="T360" s="319">
        <v>0</v>
      </c>
      <c r="U360" s="239">
        <v>1500</v>
      </c>
      <c r="V360" s="239">
        <v>0</v>
      </c>
      <c r="W360" s="239">
        <v>1500</v>
      </c>
      <c r="X360" s="239">
        <v>1500</v>
      </c>
      <c r="Y360" s="239">
        <v>0</v>
      </c>
      <c r="Z360" s="239">
        <v>0</v>
      </c>
    </row>
    <row r="361" spans="1:26" x14ac:dyDescent="0.25">
      <c r="A361" s="322" t="s">
        <v>615</v>
      </c>
      <c r="B361" s="385">
        <v>400000</v>
      </c>
      <c r="C361" s="385">
        <v>400000</v>
      </c>
      <c r="D361" s="385">
        <v>400000</v>
      </c>
      <c r="E361" s="385">
        <v>292969.65800000011</v>
      </c>
      <c r="F361" s="385">
        <v>283116.35400000011</v>
      </c>
      <c r="G361" s="385">
        <v>15746.99</v>
      </c>
      <c r="H361" s="385">
        <v>25424.887999999995</v>
      </c>
      <c r="I361" s="385">
        <v>31284.655999999995</v>
      </c>
      <c r="J361" s="385">
        <v>35680.254000000001</v>
      </c>
      <c r="K361" s="385">
        <v>42876.36</v>
      </c>
      <c r="L361" s="385">
        <v>28249.988000000005</v>
      </c>
      <c r="M361" s="385">
        <v>23923.870000000003</v>
      </c>
      <c r="N361" s="385">
        <v>65259.097999999991</v>
      </c>
      <c r="O361" s="385">
        <v>14655.05</v>
      </c>
      <c r="P361" s="385">
        <v>0</v>
      </c>
      <c r="Q361" s="385">
        <v>0</v>
      </c>
      <c r="R361" s="385">
        <v>0</v>
      </c>
      <c r="S361" s="385">
        <v>283101.15399999998</v>
      </c>
      <c r="T361" s="319">
        <v>0.707752885</v>
      </c>
      <c r="U361" s="239">
        <v>116898.84600000002</v>
      </c>
      <c r="V361" s="239">
        <v>0</v>
      </c>
      <c r="W361" s="239">
        <v>107030.34199999989</v>
      </c>
      <c r="X361" s="239">
        <v>107030.34199999989</v>
      </c>
      <c r="Y361" s="239">
        <v>9853.3040000000037</v>
      </c>
      <c r="Z361" s="239">
        <v>15.200000000128057</v>
      </c>
    </row>
    <row r="362" spans="1:26" x14ac:dyDescent="0.25">
      <c r="A362" s="322" t="s">
        <v>616</v>
      </c>
      <c r="B362" s="385">
        <v>0</v>
      </c>
      <c r="C362" s="385">
        <v>0</v>
      </c>
      <c r="D362" s="385">
        <v>0</v>
      </c>
      <c r="E362" s="385">
        <v>0</v>
      </c>
      <c r="F362" s="385">
        <v>0</v>
      </c>
      <c r="G362" s="385">
        <v>0</v>
      </c>
      <c r="H362" s="385">
        <v>0</v>
      </c>
      <c r="I362" s="385">
        <v>0</v>
      </c>
      <c r="J362" s="385">
        <v>0</v>
      </c>
      <c r="K362" s="385">
        <v>0</v>
      </c>
      <c r="L362" s="385">
        <v>0</v>
      </c>
      <c r="M362" s="385">
        <v>0</v>
      </c>
      <c r="N362" s="385">
        <v>0</v>
      </c>
      <c r="O362" s="385">
        <v>0</v>
      </c>
      <c r="P362" s="385">
        <v>0</v>
      </c>
      <c r="Q362" s="385">
        <v>0</v>
      </c>
      <c r="R362" s="385">
        <v>0</v>
      </c>
      <c r="S362" s="385">
        <v>0</v>
      </c>
      <c r="T362" s="319" t="e">
        <v>#DIV/0!</v>
      </c>
      <c r="U362" s="239">
        <v>0</v>
      </c>
      <c r="V362" s="239">
        <v>0</v>
      </c>
      <c r="W362" s="239">
        <v>0</v>
      </c>
      <c r="X362" s="239">
        <v>0</v>
      </c>
      <c r="Y362" s="239">
        <v>0</v>
      </c>
      <c r="Z362" s="239">
        <v>0</v>
      </c>
    </row>
    <row r="363" spans="1:26" x14ac:dyDescent="0.25">
      <c r="A363" s="322" t="s">
        <v>617</v>
      </c>
      <c r="B363" s="385">
        <v>1300000</v>
      </c>
      <c r="C363" s="385">
        <v>1040000</v>
      </c>
      <c r="D363" s="385">
        <v>0</v>
      </c>
      <c r="E363" s="385">
        <v>0</v>
      </c>
      <c r="F363" s="385">
        <v>0</v>
      </c>
      <c r="G363" s="385">
        <v>0</v>
      </c>
      <c r="H363" s="385">
        <v>0</v>
      </c>
      <c r="I363" s="385">
        <v>0</v>
      </c>
      <c r="J363" s="385">
        <v>0</v>
      </c>
      <c r="K363" s="385">
        <v>0</v>
      </c>
      <c r="L363" s="385">
        <v>0</v>
      </c>
      <c r="M363" s="385">
        <v>0</v>
      </c>
      <c r="N363" s="385">
        <v>0</v>
      </c>
      <c r="O363" s="385">
        <v>0</v>
      </c>
      <c r="P363" s="385">
        <v>0</v>
      </c>
      <c r="Q363" s="385">
        <v>0</v>
      </c>
      <c r="R363" s="385">
        <v>0</v>
      </c>
      <c r="S363" s="385">
        <v>0</v>
      </c>
      <c r="T363" s="319">
        <v>0</v>
      </c>
      <c r="U363" s="239">
        <v>1040000</v>
      </c>
      <c r="V363" s="239">
        <v>1040000</v>
      </c>
      <c r="W363" s="239">
        <v>1040000</v>
      </c>
      <c r="X363" s="239">
        <v>0</v>
      </c>
      <c r="Y363" s="239">
        <v>0</v>
      </c>
      <c r="Z363" s="239">
        <v>0</v>
      </c>
    </row>
    <row r="364" spans="1:26" x14ac:dyDescent="0.25">
      <c r="A364" s="322" t="s">
        <v>618</v>
      </c>
      <c r="B364" s="385">
        <v>0</v>
      </c>
      <c r="C364" s="385">
        <v>0</v>
      </c>
      <c r="D364" s="385">
        <v>0</v>
      </c>
      <c r="E364" s="385">
        <v>0</v>
      </c>
      <c r="F364" s="385">
        <v>0</v>
      </c>
      <c r="G364" s="385">
        <v>0</v>
      </c>
      <c r="H364" s="385">
        <v>0</v>
      </c>
      <c r="I364" s="385">
        <v>0</v>
      </c>
      <c r="J364" s="385">
        <v>0</v>
      </c>
      <c r="K364" s="385">
        <v>0</v>
      </c>
      <c r="L364" s="385">
        <v>0</v>
      </c>
      <c r="M364" s="385">
        <v>0</v>
      </c>
      <c r="N364" s="385">
        <v>0</v>
      </c>
      <c r="O364" s="385">
        <v>0</v>
      </c>
      <c r="P364" s="385">
        <v>0</v>
      </c>
      <c r="Q364" s="385">
        <v>0</v>
      </c>
      <c r="R364" s="385">
        <v>0</v>
      </c>
      <c r="S364" s="385">
        <v>0</v>
      </c>
      <c r="T364" s="319" t="e">
        <v>#DIV/0!</v>
      </c>
      <c r="U364" s="239">
        <v>0</v>
      </c>
      <c r="V364" s="239">
        <v>0</v>
      </c>
      <c r="W364" s="239">
        <v>0</v>
      </c>
      <c r="X364" s="239">
        <v>0</v>
      </c>
      <c r="Y364" s="239">
        <v>0</v>
      </c>
      <c r="Z364" s="239">
        <v>0</v>
      </c>
    </row>
    <row r="365" spans="1:26" x14ac:dyDescent="0.25">
      <c r="A365" s="322" t="s">
        <v>619</v>
      </c>
      <c r="B365" s="385">
        <v>0</v>
      </c>
      <c r="C365" s="385">
        <v>0</v>
      </c>
      <c r="D365" s="385">
        <v>0</v>
      </c>
      <c r="E365" s="385">
        <v>0</v>
      </c>
      <c r="F365" s="385">
        <v>0</v>
      </c>
      <c r="G365" s="385">
        <v>0</v>
      </c>
      <c r="H365" s="385">
        <v>0</v>
      </c>
      <c r="I365" s="385">
        <v>0</v>
      </c>
      <c r="J365" s="385">
        <v>0</v>
      </c>
      <c r="K365" s="385">
        <v>0</v>
      </c>
      <c r="L365" s="385">
        <v>0</v>
      </c>
      <c r="M365" s="385">
        <v>0</v>
      </c>
      <c r="N365" s="385">
        <v>0</v>
      </c>
      <c r="O365" s="385">
        <v>0</v>
      </c>
      <c r="P365" s="385">
        <v>0</v>
      </c>
      <c r="Q365" s="385">
        <v>0</v>
      </c>
      <c r="R365" s="385">
        <v>0</v>
      </c>
      <c r="S365" s="385">
        <v>0</v>
      </c>
      <c r="T365" s="319" t="e">
        <v>#DIV/0!</v>
      </c>
      <c r="U365" s="239">
        <v>0</v>
      </c>
      <c r="V365" s="239">
        <v>0</v>
      </c>
      <c r="W365" s="239">
        <v>0</v>
      </c>
      <c r="X365" s="239">
        <v>0</v>
      </c>
      <c r="Y365" s="239">
        <v>0</v>
      </c>
      <c r="Z365" s="239">
        <v>0</v>
      </c>
    </row>
    <row r="366" spans="1:26" x14ac:dyDescent="0.25">
      <c r="A366" s="322" t="s">
        <v>620</v>
      </c>
      <c r="B366" s="385">
        <v>0</v>
      </c>
      <c r="C366" s="385">
        <v>0</v>
      </c>
      <c r="D366" s="385">
        <v>0</v>
      </c>
      <c r="E366" s="385">
        <v>0</v>
      </c>
      <c r="F366" s="385">
        <v>0</v>
      </c>
      <c r="G366" s="385">
        <v>0</v>
      </c>
      <c r="H366" s="385">
        <v>0</v>
      </c>
      <c r="I366" s="385">
        <v>0</v>
      </c>
      <c r="J366" s="385">
        <v>0</v>
      </c>
      <c r="K366" s="385">
        <v>0</v>
      </c>
      <c r="L366" s="385">
        <v>0</v>
      </c>
      <c r="M366" s="385">
        <v>0</v>
      </c>
      <c r="N366" s="385">
        <v>0</v>
      </c>
      <c r="O366" s="385">
        <v>0</v>
      </c>
      <c r="P366" s="385">
        <v>0</v>
      </c>
      <c r="Q366" s="385">
        <v>0</v>
      </c>
      <c r="R366" s="385">
        <v>0</v>
      </c>
      <c r="S366" s="385">
        <v>0</v>
      </c>
      <c r="T366" s="319" t="e">
        <v>#DIV/0!</v>
      </c>
      <c r="U366" s="239">
        <v>0</v>
      </c>
      <c r="V366" s="239">
        <v>0</v>
      </c>
      <c r="W366" s="239">
        <v>0</v>
      </c>
      <c r="X366" s="239">
        <v>0</v>
      </c>
      <c r="Y366" s="239">
        <v>0</v>
      </c>
      <c r="Z366" s="239">
        <v>0</v>
      </c>
    </row>
    <row r="367" spans="1:26" x14ac:dyDescent="0.25">
      <c r="A367" s="322" t="s">
        <v>621</v>
      </c>
      <c r="B367" s="385">
        <v>0</v>
      </c>
      <c r="C367" s="385">
        <v>0</v>
      </c>
      <c r="D367" s="385">
        <v>0</v>
      </c>
      <c r="E367" s="385">
        <v>0</v>
      </c>
      <c r="F367" s="385">
        <v>0</v>
      </c>
      <c r="G367" s="385">
        <v>0</v>
      </c>
      <c r="H367" s="385">
        <v>0</v>
      </c>
      <c r="I367" s="385">
        <v>0</v>
      </c>
      <c r="J367" s="385">
        <v>0</v>
      </c>
      <c r="K367" s="385">
        <v>0</v>
      </c>
      <c r="L367" s="385">
        <v>0</v>
      </c>
      <c r="M367" s="385">
        <v>0</v>
      </c>
      <c r="N367" s="385">
        <v>0</v>
      </c>
      <c r="O367" s="385">
        <v>0</v>
      </c>
      <c r="P367" s="385">
        <v>0</v>
      </c>
      <c r="Q367" s="385">
        <v>0</v>
      </c>
      <c r="R367" s="385">
        <v>0</v>
      </c>
      <c r="S367" s="385">
        <v>0</v>
      </c>
      <c r="T367" s="319" t="e">
        <v>#DIV/0!</v>
      </c>
      <c r="U367" s="239">
        <v>0</v>
      </c>
      <c r="V367" s="239">
        <v>0</v>
      </c>
      <c r="W367" s="239">
        <v>0</v>
      </c>
      <c r="X367" s="239">
        <v>0</v>
      </c>
      <c r="Y367" s="239">
        <v>0</v>
      </c>
      <c r="Z367" s="239">
        <v>0</v>
      </c>
    </row>
    <row r="368" spans="1:26" x14ac:dyDescent="0.25">
      <c r="A368" s="322" t="s">
        <v>622</v>
      </c>
      <c r="B368" s="385">
        <v>0</v>
      </c>
      <c r="C368" s="385">
        <v>0</v>
      </c>
      <c r="D368" s="385">
        <v>0</v>
      </c>
      <c r="E368" s="385">
        <v>0</v>
      </c>
      <c r="F368" s="385">
        <v>0</v>
      </c>
      <c r="G368" s="385">
        <v>0</v>
      </c>
      <c r="H368" s="385">
        <v>0</v>
      </c>
      <c r="I368" s="385">
        <v>0</v>
      </c>
      <c r="J368" s="385">
        <v>0</v>
      </c>
      <c r="K368" s="385">
        <v>0</v>
      </c>
      <c r="L368" s="385">
        <v>0</v>
      </c>
      <c r="M368" s="385">
        <v>0</v>
      </c>
      <c r="N368" s="385">
        <v>0</v>
      </c>
      <c r="O368" s="385">
        <v>0</v>
      </c>
      <c r="P368" s="385">
        <v>0</v>
      </c>
      <c r="Q368" s="385">
        <v>0</v>
      </c>
      <c r="R368" s="385">
        <v>0</v>
      </c>
      <c r="S368" s="385">
        <v>0</v>
      </c>
      <c r="T368" s="319" t="e">
        <v>#DIV/0!</v>
      </c>
      <c r="U368" s="239">
        <v>0</v>
      </c>
      <c r="V368" s="239">
        <v>0</v>
      </c>
      <c r="W368" s="239">
        <v>0</v>
      </c>
      <c r="X368" s="239">
        <v>0</v>
      </c>
      <c r="Y368" s="239">
        <v>0</v>
      </c>
      <c r="Z368" s="239">
        <v>0</v>
      </c>
    </row>
    <row r="369" spans="1:26" x14ac:dyDescent="0.25">
      <c r="A369" s="322" t="s">
        <v>623</v>
      </c>
      <c r="B369" s="385">
        <v>0</v>
      </c>
      <c r="C369" s="385">
        <v>0</v>
      </c>
      <c r="D369" s="385">
        <v>0</v>
      </c>
      <c r="E369" s="385">
        <v>0</v>
      </c>
      <c r="F369" s="385">
        <v>0</v>
      </c>
      <c r="G369" s="385">
        <v>0</v>
      </c>
      <c r="H369" s="385">
        <v>0</v>
      </c>
      <c r="I369" s="385">
        <v>0</v>
      </c>
      <c r="J369" s="385">
        <v>0</v>
      </c>
      <c r="K369" s="385">
        <v>0</v>
      </c>
      <c r="L369" s="385">
        <v>0</v>
      </c>
      <c r="M369" s="385">
        <v>0</v>
      </c>
      <c r="N369" s="385">
        <v>0</v>
      </c>
      <c r="O369" s="385">
        <v>0</v>
      </c>
      <c r="P369" s="385">
        <v>0</v>
      </c>
      <c r="Q369" s="385">
        <v>0</v>
      </c>
      <c r="R369" s="385">
        <v>0</v>
      </c>
      <c r="S369" s="385">
        <v>0</v>
      </c>
      <c r="T369" s="319" t="e">
        <v>#DIV/0!</v>
      </c>
      <c r="U369" s="239">
        <v>0</v>
      </c>
      <c r="V369" s="239">
        <v>0</v>
      </c>
      <c r="W369" s="239">
        <v>0</v>
      </c>
      <c r="X369" s="239">
        <v>0</v>
      </c>
      <c r="Y369" s="239">
        <v>0</v>
      </c>
      <c r="Z369" s="239">
        <v>0</v>
      </c>
    </row>
    <row r="370" spans="1:26" ht="24" x14ac:dyDescent="0.25">
      <c r="A370" s="322" t="s">
        <v>624</v>
      </c>
      <c r="B370" s="385">
        <v>0</v>
      </c>
      <c r="C370" s="385">
        <v>0</v>
      </c>
      <c r="D370" s="385">
        <v>0</v>
      </c>
      <c r="E370" s="385">
        <v>0</v>
      </c>
      <c r="F370" s="385">
        <v>0</v>
      </c>
      <c r="G370" s="385">
        <v>0</v>
      </c>
      <c r="H370" s="385">
        <v>0</v>
      </c>
      <c r="I370" s="385">
        <v>0</v>
      </c>
      <c r="J370" s="385">
        <v>0</v>
      </c>
      <c r="K370" s="385">
        <v>0</v>
      </c>
      <c r="L370" s="385">
        <v>0</v>
      </c>
      <c r="M370" s="385">
        <v>0</v>
      </c>
      <c r="N370" s="385">
        <v>0</v>
      </c>
      <c r="O370" s="385">
        <v>0</v>
      </c>
      <c r="P370" s="385">
        <v>0</v>
      </c>
      <c r="Q370" s="385">
        <v>0</v>
      </c>
      <c r="R370" s="385">
        <v>0</v>
      </c>
      <c r="S370" s="385">
        <v>0</v>
      </c>
      <c r="T370" s="319" t="e">
        <v>#DIV/0!</v>
      </c>
      <c r="U370" s="239">
        <v>0</v>
      </c>
      <c r="V370" s="239">
        <v>0</v>
      </c>
      <c r="W370" s="239">
        <v>0</v>
      </c>
      <c r="X370" s="239">
        <v>0</v>
      </c>
      <c r="Y370" s="239">
        <v>0</v>
      </c>
      <c r="Z370" s="239">
        <v>0</v>
      </c>
    </row>
    <row r="371" spans="1:26" x14ac:dyDescent="0.25">
      <c r="A371" s="322" t="s">
        <v>625</v>
      </c>
      <c r="B371" s="385">
        <v>0</v>
      </c>
      <c r="C371" s="385">
        <v>0</v>
      </c>
      <c r="D371" s="385">
        <v>0</v>
      </c>
      <c r="E371" s="385">
        <v>0</v>
      </c>
      <c r="F371" s="385">
        <v>0</v>
      </c>
      <c r="G371" s="385">
        <v>0</v>
      </c>
      <c r="H371" s="385">
        <v>0</v>
      </c>
      <c r="I371" s="385">
        <v>0</v>
      </c>
      <c r="J371" s="385">
        <v>0</v>
      </c>
      <c r="K371" s="385">
        <v>0</v>
      </c>
      <c r="L371" s="385">
        <v>0</v>
      </c>
      <c r="M371" s="385">
        <v>0</v>
      </c>
      <c r="N371" s="385">
        <v>0</v>
      </c>
      <c r="O371" s="385">
        <v>0</v>
      </c>
      <c r="P371" s="385">
        <v>0</v>
      </c>
      <c r="Q371" s="385">
        <v>0</v>
      </c>
      <c r="R371" s="385">
        <v>0</v>
      </c>
      <c r="S371" s="385">
        <v>0</v>
      </c>
      <c r="T371" s="319" t="e">
        <v>#DIV/0!</v>
      </c>
      <c r="U371" s="239">
        <v>0</v>
      </c>
      <c r="V371" s="239">
        <v>0</v>
      </c>
      <c r="W371" s="239">
        <v>0</v>
      </c>
      <c r="X371" s="239">
        <v>0</v>
      </c>
      <c r="Y371" s="239">
        <v>0</v>
      </c>
      <c r="Z371" s="239">
        <v>0</v>
      </c>
    </row>
    <row r="372" spans="1:26" x14ac:dyDescent="0.25">
      <c r="A372" s="322" t="s">
        <v>626</v>
      </c>
      <c r="B372" s="385">
        <v>0</v>
      </c>
      <c r="C372" s="385">
        <v>0</v>
      </c>
      <c r="D372" s="385">
        <v>0</v>
      </c>
      <c r="E372" s="385">
        <v>0</v>
      </c>
      <c r="F372" s="385">
        <v>0</v>
      </c>
      <c r="G372" s="385">
        <v>0</v>
      </c>
      <c r="H372" s="385">
        <v>0</v>
      </c>
      <c r="I372" s="385">
        <v>0</v>
      </c>
      <c r="J372" s="385">
        <v>0</v>
      </c>
      <c r="K372" s="385">
        <v>0</v>
      </c>
      <c r="L372" s="385">
        <v>0</v>
      </c>
      <c r="M372" s="385">
        <v>0</v>
      </c>
      <c r="N372" s="385">
        <v>0</v>
      </c>
      <c r="O372" s="385">
        <v>0</v>
      </c>
      <c r="P372" s="385">
        <v>0</v>
      </c>
      <c r="Q372" s="385">
        <v>0</v>
      </c>
      <c r="R372" s="385">
        <v>0</v>
      </c>
      <c r="S372" s="385">
        <v>0</v>
      </c>
      <c r="T372" s="319" t="e">
        <v>#DIV/0!</v>
      </c>
      <c r="U372" s="239">
        <v>0</v>
      </c>
      <c r="V372" s="239">
        <v>0</v>
      </c>
      <c r="W372" s="239">
        <v>0</v>
      </c>
      <c r="X372" s="239">
        <v>0</v>
      </c>
      <c r="Y372" s="239">
        <v>0</v>
      </c>
      <c r="Z372" s="239">
        <v>0</v>
      </c>
    </row>
    <row r="373" spans="1:26" x14ac:dyDescent="0.25">
      <c r="A373" s="322" t="s">
        <v>627</v>
      </c>
      <c r="B373" s="385">
        <v>0</v>
      </c>
      <c r="C373" s="385">
        <v>0</v>
      </c>
      <c r="D373" s="385">
        <v>0</v>
      </c>
      <c r="E373" s="385">
        <v>0</v>
      </c>
      <c r="F373" s="385">
        <v>0</v>
      </c>
      <c r="G373" s="385">
        <v>0</v>
      </c>
      <c r="H373" s="385">
        <v>0</v>
      </c>
      <c r="I373" s="385">
        <v>0</v>
      </c>
      <c r="J373" s="385">
        <v>0</v>
      </c>
      <c r="K373" s="385">
        <v>0</v>
      </c>
      <c r="L373" s="385">
        <v>0</v>
      </c>
      <c r="M373" s="385">
        <v>0</v>
      </c>
      <c r="N373" s="385">
        <v>0</v>
      </c>
      <c r="O373" s="385">
        <v>0</v>
      </c>
      <c r="P373" s="385">
        <v>0</v>
      </c>
      <c r="Q373" s="385">
        <v>0</v>
      </c>
      <c r="R373" s="385">
        <v>0</v>
      </c>
      <c r="S373" s="385">
        <v>0</v>
      </c>
      <c r="T373" s="319" t="e">
        <v>#DIV/0!</v>
      </c>
      <c r="U373" s="239">
        <v>0</v>
      </c>
      <c r="V373" s="239">
        <v>0</v>
      </c>
      <c r="W373" s="239">
        <v>0</v>
      </c>
      <c r="X373" s="239">
        <v>0</v>
      </c>
      <c r="Y373" s="239">
        <v>0</v>
      </c>
      <c r="Z373" s="239">
        <v>0</v>
      </c>
    </row>
    <row r="374" spans="1:26" x14ac:dyDescent="0.25">
      <c r="A374" s="322" t="s">
        <v>628</v>
      </c>
      <c r="B374" s="385">
        <v>0</v>
      </c>
      <c r="C374" s="385">
        <v>0</v>
      </c>
      <c r="D374" s="385">
        <v>0</v>
      </c>
      <c r="E374" s="385">
        <v>0</v>
      </c>
      <c r="F374" s="385">
        <v>0</v>
      </c>
      <c r="G374" s="385">
        <v>0</v>
      </c>
      <c r="H374" s="385">
        <v>0</v>
      </c>
      <c r="I374" s="385">
        <v>0</v>
      </c>
      <c r="J374" s="385">
        <v>0</v>
      </c>
      <c r="K374" s="385">
        <v>0</v>
      </c>
      <c r="L374" s="385">
        <v>0</v>
      </c>
      <c r="M374" s="385">
        <v>0</v>
      </c>
      <c r="N374" s="385">
        <v>0</v>
      </c>
      <c r="O374" s="385">
        <v>0</v>
      </c>
      <c r="P374" s="385">
        <v>0</v>
      </c>
      <c r="Q374" s="385">
        <v>0</v>
      </c>
      <c r="R374" s="385">
        <v>0</v>
      </c>
      <c r="S374" s="385">
        <v>0</v>
      </c>
      <c r="T374" s="319" t="e">
        <v>#DIV/0!</v>
      </c>
      <c r="U374" s="239">
        <v>0</v>
      </c>
      <c r="V374" s="239">
        <v>0</v>
      </c>
      <c r="W374" s="239">
        <v>0</v>
      </c>
      <c r="X374" s="239">
        <v>0</v>
      </c>
      <c r="Y374" s="239">
        <v>0</v>
      </c>
      <c r="Z374" s="239">
        <v>0</v>
      </c>
    </row>
    <row r="375" spans="1:26" x14ac:dyDescent="0.25">
      <c r="A375" s="314" t="s">
        <v>629</v>
      </c>
      <c r="B375" s="363">
        <v>0</v>
      </c>
      <c r="C375" s="363">
        <v>0</v>
      </c>
      <c r="D375" s="363">
        <v>0</v>
      </c>
      <c r="E375" s="363">
        <v>0</v>
      </c>
      <c r="F375" s="363">
        <v>0</v>
      </c>
      <c r="G375" s="363">
        <v>0</v>
      </c>
      <c r="H375" s="363">
        <v>0</v>
      </c>
      <c r="I375" s="363">
        <v>0</v>
      </c>
      <c r="J375" s="363">
        <v>0</v>
      </c>
      <c r="K375" s="363">
        <v>0</v>
      </c>
      <c r="L375" s="363">
        <v>0</v>
      </c>
      <c r="M375" s="363">
        <v>0</v>
      </c>
      <c r="N375" s="363">
        <v>0</v>
      </c>
      <c r="O375" s="363">
        <v>0</v>
      </c>
      <c r="P375" s="363">
        <v>0</v>
      </c>
      <c r="Q375" s="363">
        <v>0</v>
      </c>
      <c r="R375" s="363">
        <v>0</v>
      </c>
      <c r="S375" s="363">
        <v>0</v>
      </c>
      <c r="T375" s="317" t="e">
        <v>#DIV/0!</v>
      </c>
      <c r="U375" s="316">
        <v>0</v>
      </c>
      <c r="V375" s="316">
        <v>0</v>
      </c>
      <c r="W375" s="316">
        <v>0</v>
      </c>
      <c r="X375" s="316">
        <v>0</v>
      </c>
      <c r="Y375" s="316">
        <v>0</v>
      </c>
      <c r="Z375" s="316">
        <v>0</v>
      </c>
    </row>
    <row r="376" spans="1:26" x14ac:dyDescent="0.25">
      <c r="A376" s="322" t="s">
        <v>630</v>
      </c>
      <c r="B376" s="385">
        <v>0</v>
      </c>
      <c r="C376" s="385">
        <v>0</v>
      </c>
      <c r="D376" s="385">
        <v>0</v>
      </c>
      <c r="E376" s="385">
        <v>0</v>
      </c>
      <c r="F376" s="385">
        <v>0</v>
      </c>
      <c r="G376" s="385">
        <v>0</v>
      </c>
      <c r="H376" s="385">
        <v>0</v>
      </c>
      <c r="I376" s="385">
        <v>0</v>
      </c>
      <c r="J376" s="385">
        <v>0</v>
      </c>
      <c r="K376" s="385">
        <v>0</v>
      </c>
      <c r="L376" s="385">
        <v>0</v>
      </c>
      <c r="M376" s="385">
        <v>0</v>
      </c>
      <c r="N376" s="385">
        <v>0</v>
      </c>
      <c r="O376" s="385">
        <v>0</v>
      </c>
      <c r="P376" s="385">
        <v>0</v>
      </c>
      <c r="Q376" s="385">
        <v>0</v>
      </c>
      <c r="R376" s="385">
        <v>0</v>
      </c>
      <c r="S376" s="385">
        <v>0</v>
      </c>
      <c r="T376" s="319" t="e">
        <v>#DIV/0!</v>
      </c>
      <c r="U376" s="239">
        <v>0</v>
      </c>
      <c r="V376" s="239">
        <v>0</v>
      </c>
      <c r="W376" s="239">
        <v>0</v>
      </c>
      <c r="X376" s="239">
        <v>0</v>
      </c>
      <c r="Y376" s="239">
        <v>0</v>
      </c>
      <c r="Z376" s="239">
        <v>0</v>
      </c>
    </row>
    <row r="377" spans="1:26" x14ac:dyDescent="0.25">
      <c r="A377" s="322" t="s">
        <v>631</v>
      </c>
      <c r="B377" s="385">
        <v>0</v>
      </c>
      <c r="C377" s="385">
        <v>0</v>
      </c>
      <c r="D377" s="385">
        <v>0</v>
      </c>
      <c r="E377" s="385">
        <v>0</v>
      </c>
      <c r="F377" s="385">
        <v>0</v>
      </c>
      <c r="G377" s="385">
        <v>0</v>
      </c>
      <c r="H377" s="385">
        <v>0</v>
      </c>
      <c r="I377" s="385">
        <v>0</v>
      </c>
      <c r="J377" s="385">
        <v>0</v>
      </c>
      <c r="K377" s="385">
        <v>0</v>
      </c>
      <c r="L377" s="385">
        <v>0</v>
      </c>
      <c r="M377" s="385">
        <v>0</v>
      </c>
      <c r="N377" s="385">
        <v>0</v>
      </c>
      <c r="O377" s="385">
        <v>0</v>
      </c>
      <c r="P377" s="385">
        <v>0</v>
      </c>
      <c r="Q377" s="385">
        <v>0</v>
      </c>
      <c r="R377" s="385">
        <v>0</v>
      </c>
      <c r="S377" s="385">
        <v>0</v>
      </c>
      <c r="T377" s="319" t="e">
        <v>#DIV/0!</v>
      </c>
      <c r="U377" s="239">
        <v>0</v>
      </c>
      <c r="V377" s="239">
        <v>0</v>
      </c>
      <c r="W377" s="239">
        <v>0</v>
      </c>
      <c r="X377" s="239">
        <v>0</v>
      </c>
      <c r="Y377" s="239">
        <v>0</v>
      </c>
      <c r="Z377" s="239">
        <v>0</v>
      </c>
    </row>
    <row r="378" spans="1:26" ht="24" x14ac:dyDescent="0.25">
      <c r="A378" s="322" t="s">
        <v>632</v>
      </c>
      <c r="B378" s="385">
        <v>0</v>
      </c>
      <c r="C378" s="385">
        <v>0</v>
      </c>
      <c r="D378" s="385">
        <v>0</v>
      </c>
      <c r="E378" s="385">
        <v>0</v>
      </c>
      <c r="F378" s="385">
        <v>0</v>
      </c>
      <c r="G378" s="385">
        <v>0</v>
      </c>
      <c r="H378" s="385">
        <v>0</v>
      </c>
      <c r="I378" s="385">
        <v>0</v>
      </c>
      <c r="J378" s="385">
        <v>0</v>
      </c>
      <c r="K378" s="385">
        <v>0</v>
      </c>
      <c r="L378" s="385">
        <v>0</v>
      </c>
      <c r="M378" s="385">
        <v>0</v>
      </c>
      <c r="N378" s="385">
        <v>0</v>
      </c>
      <c r="O378" s="385">
        <v>0</v>
      </c>
      <c r="P378" s="385">
        <v>0</v>
      </c>
      <c r="Q378" s="385">
        <v>0</v>
      </c>
      <c r="R378" s="385">
        <v>0</v>
      </c>
      <c r="S378" s="385">
        <v>0</v>
      </c>
      <c r="T378" s="319" t="e">
        <v>#DIV/0!</v>
      </c>
      <c r="U378" s="239">
        <v>0</v>
      </c>
      <c r="V378" s="239">
        <v>0</v>
      </c>
      <c r="W378" s="239">
        <v>0</v>
      </c>
      <c r="X378" s="239">
        <v>0</v>
      </c>
      <c r="Y378" s="239">
        <v>0</v>
      </c>
      <c r="Z378" s="239">
        <v>0</v>
      </c>
    </row>
    <row r="379" spans="1:26" x14ac:dyDescent="0.25">
      <c r="A379" s="314" t="s">
        <v>633</v>
      </c>
      <c r="B379" s="363">
        <v>0</v>
      </c>
      <c r="C379" s="363">
        <v>0</v>
      </c>
      <c r="D379" s="363">
        <v>0</v>
      </c>
      <c r="E379" s="363">
        <v>0</v>
      </c>
      <c r="F379" s="363">
        <v>0</v>
      </c>
      <c r="G379" s="363">
        <v>0</v>
      </c>
      <c r="H379" s="363">
        <v>0</v>
      </c>
      <c r="I379" s="363">
        <v>0</v>
      </c>
      <c r="J379" s="363">
        <v>0</v>
      </c>
      <c r="K379" s="363">
        <v>0</v>
      </c>
      <c r="L379" s="363">
        <v>0</v>
      </c>
      <c r="M379" s="363">
        <v>0</v>
      </c>
      <c r="N379" s="363">
        <v>0</v>
      </c>
      <c r="O379" s="363">
        <v>0</v>
      </c>
      <c r="P379" s="363">
        <v>0</v>
      </c>
      <c r="Q379" s="363">
        <v>0</v>
      </c>
      <c r="R379" s="363">
        <v>0</v>
      </c>
      <c r="S379" s="363">
        <v>0</v>
      </c>
      <c r="T379" s="317" t="e">
        <v>#DIV/0!</v>
      </c>
      <c r="U379" s="316">
        <v>0</v>
      </c>
      <c r="V379" s="316">
        <v>0</v>
      </c>
      <c r="W379" s="316">
        <v>0</v>
      </c>
      <c r="X379" s="316">
        <v>0</v>
      </c>
      <c r="Y379" s="316">
        <v>0</v>
      </c>
      <c r="Z379" s="316">
        <v>0</v>
      </c>
    </row>
    <row r="380" spans="1:26" x14ac:dyDescent="0.25">
      <c r="A380" s="322" t="s">
        <v>634</v>
      </c>
      <c r="B380" s="385">
        <v>0</v>
      </c>
      <c r="C380" s="385">
        <v>0</v>
      </c>
      <c r="D380" s="385">
        <v>0</v>
      </c>
      <c r="E380" s="385">
        <v>0</v>
      </c>
      <c r="F380" s="385">
        <v>0</v>
      </c>
      <c r="G380" s="385">
        <v>0</v>
      </c>
      <c r="H380" s="385">
        <v>0</v>
      </c>
      <c r="I380" s="385">
        <v>0</v>
      </c>
      <c r="J380" s="385">
        <v>0</v>
      </c>
      <c r="K380" s="385">
        <v>0</v>
      </c>
      <c r="L380" s="385">
        <v>0</v>
      </c>
      <c r="M380" s="385">
        <v>0</v>
      </c>
      <c r="N380" s="385">
        <v>0</v>
      </c>
      <c r="O380" s="385">
        <v>0</v>
      </c>
      <c r="P380" s="385">
        <v>0</v>
      </c>
      <c r="Q380" s="385">
        <v>0</v>
      </c>
      <c r="R380" s="385">
        <v>0</v>
      </c>
      <c r="S380" s="385">
        <v>0</v>
      </c>
      <c r="T380" s="319" t="e">
        <v>#DIV/0!</v>
      </c>
      <c r="U380" s="239">
        <v>0</v>
      </c>
      <c r="V380" s="239">
        <v>0</v>
      </c>
      <c r="W380" s="239">
        <v>0</v>
      </c>
      <c r="X380" s="239">
        <v>0</v>
      </c>
      <c r="Y380" s="239">
        <v>0</v>
      </c>
      <c r="Z380" s="239">
        <v>0</v>
      </c>
    </row>
    <row r="381" spans="1:26" x14ac:dyDescent="0.25">
      <c r="A381" s="322" t="s">
        <v>635</v>
      </c>
      <c r="B381" s="385">
        <v>0</v>
      </c>
      <c r="C381" s="385">
        <v>0</v>
      </c>
      <c r="D381" s="385">
        <v>0</v>
      </c>
      <c r="E381" s="385">
        <v>0</v>
      </c>
      <c r="F381" s="385">
        <v>0</v>
      </c>
      <c r="G381" s="385">
        <v>0</v>
      </c>
      <c r="H381" s="385">
        <v>0</v>
      </c>
      <c r="I381" s="385">
        <v>0</v>
      </c>
      <c r="J381" s="385">
        <v>0</v>
      </c>
      <c r="K381" s="385">
        <v>0</v>
      </c>
      <c r="L381" s="385">
        <v>0</v>
      </c>
      <c r="M381" s="385">
        <v>0</v>
      </c>
      <c r="N381" s="385">
        <v>0</v>
      </c>
      <c r="O381" s="385">
        <v>0</v>
      </c>
      <c r="P381" s="385">
        <v>0</v>
      </c>
      <c r="Q381" s="385">
        <v>0</v>
      </c>
      <c r="R381" s="385">
        <v>0</v>
      </c>
      <c r="S381" s="385">
        <v>0</v>
      </c>
      <c r="T381" s="319" t="e">
        <v>#DIV/0!</v>
      </c>
      <c r="U381" s="239">
        <v>0</v>
      </c>
      <c r="V381" s="239">
        <v>0</v>
      </c>
      <c r="W381" s="239">
        <v>0</v>
      </c>
      <c r="X381" s="239">
        <v>0</v>
      </c>
      <c r="Y381" s="239">
        <v>0</v>
      </c>
      <c r="Z381" s="239">
        <v>0</v>
      </c>
    </row>
    <row r="382" spans="1:26" x14ac:dyDescent="0.25">
      <c r="A382" s="322" t="s">
        <v>636</v>
      </c>
      <c r="B382" s="385">
        <v>0</v>
      </c>
      <c r="C382" s="385">
        <v>0</v>
      </c>
      <c r="D382" s="385">
        <v>0</v>
      </c>
      <c r="E382" s="385">
        <v>0</v>
      </c>
      <c r="F382" s="385">
        <v>0</v>
      </c>
      <c r="G382" s="385">
        <v>0</v>
      </c>
      <c r="H382" s="385">
        <v>0</v>
      </c>
      <c r="I382" s="385">
        <v>0</v>
      </c>
      <c r="J382" s="385">
        <v>0</v>
      </c>
      <c r="K382" s="385">
        <v>0</v>
      </c>
      <c r="L382" s="385">
        <v>0</v>
      </c>
      <c r="M382" s="385">
        <v>0</v>
      </c>
      <c r="N382" s="385">
        <v>0</v>
      </c>
      <c r="O382" s="385">
        <v>0</v>
      </c>
      <c r="P382" s="385">
        <v>0</v>
      </c>
      <c r="Q382" s="385">
        <v>0</v>
      </c>
      <c r="R382" s="385">
        <v>0</v>
      </c>
      <c r="S382" s="385">
        <v>0</v>
      </c>
      <c r="T382" s="319" t="e">
        <v>#DIV/0!</v>
      </c>
      <c r="U382" s="239">
        <v>0</v>
      </c>
      <c r="V382" s="239">
        <v>0</v>
      </c>
      <c r="W382" s="239">
        <v>0</v>
      </c>
      <c r="X382" s="239">
        <v>0</v>
      </c>
      <c r="Y382" s="239">
        <v>0</v>
      </c>
      <c r="Z382" s="239">
        <v>0</v>
      </c>
    </row>
    <row r="383" spans="1:26" x14ac:dyDescent="0.25">
      <c r="A383" s="314" t="s">
        <v>637</v>
      </c>
      <c r="B383" s="363">
        <v>0</v>
      </c>
      <c r="C383" s="363">
        <v>0</v>
      </c>
      <c r="D383" s="363">
        <v>0</v>
      </c>
      <c r="E383" s="363">
        <v>0</v>
      </c>
      <c r="F383" s="363">
        <v>0</v>
      </c>
      <c r="G383" s="363">
        <v>0</v>
      </c>
      <c r="H383" s="363">
        <v>0</v>
      </c>
      <c r="I383" s="363">
        <v>0</v>
      </c>
      <c r="J383" s="363">
        <v>0</v>
      </c>
      <c r="K383" s="363">
        <v>0</v>
      </c>
      <c r="L383" s="363">
        <v>0</v>
      </c>
      <c r="M383" s="363">
        <v>0</v>
      </c>
      <c r="N383" s="363">
        <v>0</v>
      </c>
      <c r="O383" s="363">
        <v>0</v>
      </c>
      <c r="P383" s="363">
        <v>0</v>
      </c>
      <c r="Q383" s="363">
        <v>0</v>
      </c>
      <c r="R383" s="363">
        <v>0</v>
      </c>
      <c r="S383" s="363">
        <v>0</v>
      </c>
      <c r="T383" s="317" t="e">
        <v>#DIV/0!</v>
      </c>
      <c r="U383" s="316">
        <v>0</v>
      </c>
      <c r="V383" s="316">
        <v>0</v>
      </c>
      <c r="W383" s="316">
        <v>0</v>
      </c>
      <c r="X383" s="316">
        <v>0</v>
      </c>
      <c r="Y383" s="316">
        <v>0</v>
      </c>
      <c r="Z383" s="316">
        <v>0</v>
      </c>
    </row>
    <row r="384" spans="1:26" x14ac:dyDescent="0.25">
      <c r="A384" s="322" t="s">
        <v>638</v>
      </c>
      <c r="B384" s="385">
        <v>0</v>
      </c>
      <c r="C384" s="385">
        <v>0</v>
      </c>
      <c r="D384" s="385">
        <v>0</v>
      </c>
      <c r="E384" s="385">
        <v>0</v>
      </c>
      <c r="F384" s="385">
        <v>0</v>
      </c>
      <c r="G384" s="385">
        <v>0</v>
      </c>
      <c r="H384" s="385">
        <v>0</v>
      </c>
      <c r="I384" s="385">
        <v>0</v>
      </c>
      <c r="J384" s="385">
        <v>0</v>
      </c>
      <c r="K384" s="385">
        <v>0</v>
      </c>
      <c r="L384" s="385">
        <v>0</v>
      </c>
      <c r="M384" s="385">
        <v>0</v>
      </c>
      <c r="N384" s="385">
        <v>0</v>
      </c>
      <c r="O384" s="385">
        <v>0</v>
      </c>
      <c r="P384" s="385">
        <v>0</v>
      </c>
      <c r="Q384" s="385">
        <v>0</v>
      </c>
      <c r="R384" s="385">
        <v>0</v>
      </c>
      <c r="S384" s="385">
        <v>0</v>
      </c>
      <c r="T384" s="319" t="e">
        <v>#DIV/0!</v>
      </c>
      <c r="U384" s="239">
        <v>0</v>
      </c>
      <c r="V384" s="239">
        <v>0</v>
      </c>
      <c r="W384" s="239">
        <v>0</v>
      </c>
      <c r="X384" s="239">
        <v>0</v>
      </c>
      <c r="Y384" s="239">
        <v>0</v>
      </c>
      <c r="Z384" s="239">
        <v>0</v>
      </c>
    </row>
    <row r="385" spans="1:26" x14ac:dyDescent="0.25">
      <c r="A385" s="322" t="s">
        <v>639</v>
      </c>
      <c r="B385" s="385">
        <v>0</v>
      </c>
      <c r="C385" s="385">
        <v>0</v>
      </c>
      <c r="D385" s="385">
        <v>0</v>
      </c>
      <c r="E385" s="385">
        <v>0</v>
      </c>
      <c r="F385" s="385">
        <v>0</v>
      </c>
      <c r="G385" s="385">
        <v>0</v>
      </c>
      <c r="H385" s="385">
        <v>0</v>
      </c>
      <c r="I385" s="385">
        <v>0</v>
      </c>
      <c r="J385" s="385">
        <v>0</v>
      </c>
      <c r="K385" s="385">
        <v>0</v>
      </c>
      <c r="L385" s="385">
        <v>0</v>
      </c>
      <c r="M385" s="385">
        <v>0</v>
      </c>
      <c r="N385" s="385">
        <v>0</v>
      </c>
      <c r="O385" s="385">
        <v>0</v>
      </c>
      <c r="P385" s="385">
        <v>0</v>
      </c>
      <c r="Q385" s="385">
        <v>0</v>
      </c>
      <c r="R385" s="385">
        <v>0</v>
      </c>
      <c r="S385" s="385">
        <v>0</v>
      </c>
      <c r="T385" s="319" t="e">
        <v>#DIV/0!</v>
      </c>
      <c r="U385" s="239">
        <v>0</v>
      </c>
      <c r="V385" s="239">
        <v>0</v>
      </c>
      <c r="W385" s="239">
        <v>0</v>
      </c>
      <c r="X385" s="239">
        <v>0</v>
      </c>
      <c r="Y385" s="239">
        <v>0</v>
      </c>
      <c r="Z385" s="239">
        <v>0</v>
      </c>
    </row>
    <row r="386" spans="1:26" x14ac:dyDescent="0.25">
      <c r="A386" s="322" t="s">
        <v>640</v>
      </c>
      <c r="B386" s="385">
        <v>0</v>
      </c>
      <c r="C386" s="385">
        <v>0</v>
      </c>
      <c r="D386" s="385">
        <v>0</v>
      </c>
      <c r="E386" s="385">
        <v>0</v>
      </c>
      <c r="F386" s="385">
        <v>0</v>
      </c>
      <c r="G386" s="385">
        <v>0</v>
      </c>
      <c r="H386" s="385">
        <v>0</v>
      </c>
      <c r="I386" s="385">
        <v>0</v>
      </c>
      <c r="J386" s="385">
        <v>0</v>
      </c>
      <c r="K386" s="385">
        <v>0</v>
      </c>
      <c r="L386" s="385">
        <v>0</v>
      </c>
      <c r="M386" s="385">
        <v>0</v>
      </c>
      <c r="N386" s="385">
        <v>0</v>
      </c>
      <c r="O386" s="385">
        <v>0</v>
      </c>
      <c r="P386" s="385">
        <v>0</v>
      </c>
      <c r="Q386" s="385">
        <v>0</v>
      </c>
      <c r="R386" s="385">
        <v>0</v>
      </c>
      <c r="S386" s="385">
        <v>0</v>
      </c>
      <c r="T386" s="319" t="e">
        <v>#DIV/0!</v>
      </c>
      <c r="U386" s="239">
        <v>0</v>
      </c>
      <c r="V386" s="239">
        <v>0</v>
      </c>
      <c r="W386" s="239">
        <v>0</v>
      </c>
      <c r="X386" s="239">
        <v>0</v>
      </c>
      <c r="Y386" s="239">
        <v>0</v>
      </c>
      <c r="Z386" s="239">
        <v>0</v>
      </c>
    </row>
    <row r="387" spans="1:26" x14ac:dyDescent="0.25">
      <c r="A387" s="322" t="s">
        <v>641</v>
      </c>
      <c r="B387" s="385">
        <v>0</v>
      </c>
      <c r="C387" s="385">
        <v>0</v>
      </c>
      <c r="D387" s="385">
        <v>0</v>
      </c>
      <c r="E387" s="385">
        <v>0</v>
      </c>
      <c r="F387" s="385">
        <v>0</v>
      </c>
      <c r="G387" s="385">
        <v>0</v>
      </c>
      <c r="H387" s="385">
        <v>0</v>
      </c>
      <c r="I387" s="385">
        <v>0</v>
      </c>
      <c r="J387" s="385">
        <v>0</v>
      </c>
      <c r="K387" s="385">
        <v>0</v>
      </c>
      <c r="L387" s="385">
        <v>0</v>
      </c>
      <c r="M387" s="385">
        <v>0</v>
      </c>
      <c r="N387" s="385">
        <v>0</v>
      </c>
      <c r="O387" s="385">
        <v>0</v>
      </c>
      <c r="P387" s="385">
        <v>0</v>
      </c>
      <c r="Q387" s="385">
        <v>0</v>
      </c>
      <c r="R387" s="385">
        <v>0</v>
      </c>
      <c r="S387" s="385">
        <v>0</v>
      </c>
      <c r="T387" s="319" t="e">
        <v>#DIV/0!</v>
      </c>
      <c r="U387" s="239">
        <v>0</v>
      </c>
      <c r="V387" s="239">
        <v>0</v>
      </c>
      <c r="W387" s="239">
        <v>0</v>
      </c>
      <c r="X387" s="239">
        <v>0</v>
      </c>
      <c r="Y387" s="239">
        <v>0</v>
      </c>
      <c r="Z387" s="239">
        <v>0</v>
      </c>
    </row>
    <row r="388" spans="1:26" x14ac:dyDescent="0.25">
      <c r="A388" s="322" t="s">
        <v>642</v>
      </c>
      <c r="B388" s="385">
        <v>0</v>
      </c>
      <c r="C388" s="385">
        <v>0</v>
      </c>
      <c r="D388" s="385">
        <v>0</v>
      </c>
      <c r="E388" s="385">
        <v>0</v>
      </c>
      <c r="F388" s="385">
        <v>0</v>
      </c>
      <c r="G388" s="385">
        <v>0</v>
      </c>
      <c r="H388" s="385">
        <v>0</v>
      </c>
      <c r="I388" s="385">
        <v>0</v>
      </c>
      <c r="J388" s="385">
        <v>0</v>
      </c>
      <c r="K388" s="385">
        <v>0</v>
      </c>
      <c r="L388" s="385">
        <v>0</v>
      </c>
      <c r="M388" s="385">
        <v>0</v>
      </c>
      <c r="N388" s="385">
        <v>0</v>
      </c>
      <c r="O388" s="385">
        <v>0</v>
      </c>
      <c r="P388" s="385">
        <v>0</v>
      </c>
      <c r="Q388" s="385">
        <v>0</v>
      </c>
      <c r="R388" s="385">
        <v>0</v>
      </c>
      <c r="S388" s="385">
        <v>0</v>
      </c>
      <c r="T388" s="319" t="e">
        <v>#DIV/0!</v>
      </c>
      <c r="U388" s="239">
        <v>0</v>
      </c>
      <c r="V388" s="239">
        <v>0</v>
      </c>
      <c r="W388" s="239">
        <v>0</v>
      </c>
      <c r="X388" s="239">
        <v>0</v>
      </c>
      <c r="Y388" s="239">
        <v>0</v>
      </c>
      <c r="Z388" s="239">
        <v>0</v>
      </c>
    </row>
    <row r="389" spans="1:26" x14ac:dyDescent="0.25">
      <c r="A389" s="322" t="s">
        <v>643</v>
      </c>
      <c r="B389" s="385">
        <v>0</v>
      </c>
      <c r="C389" s="385">
        <v>0</v>
      </c>
      <c r="D389" s="385">
        <v>0</v>
      </c>
      <c r="E389" s="385">
        <v>0</v>
      </c>
      <c r="F389" s="385">
        <v>0</v>
      </c>
      <c r="G389" s="385">
        <v>0</v>
      </c>
      <c r="H389" s="385">
        <v>0</v>
      </c>
      <c r="I389" s="385">
        <v>0</v>
      </c>
      <c r="J389" s="385">
        <v>0</v>
      </c>
      <c r="K389" s="385">
        <v>0</v>
      </c>
      <c r="L389" s="385">
        <v>0</v>
      </c>
      <c r="M389" s="385">
        <v>0</v>
      </c>
      <c r="N389" s="385">
        <v>0</v>
      </c>
      <c r="O389" s="385">
        <v>0</v>
      </c>
      <c r="P389" s="385">
        <v>0</v>
      </c>
      <c r="Q389" s="385">
        <v>0</v>
      </c>
      <c r="R389" s="385">
        <v>0</v>
      </c>
      <c r="S389" s="385">
        <v>0</v>
      </c>
      <c r="T389" s="319" t="e">
        <v>#DIV/0!</v>
      </c>
      <c r="U389" s="239">
        <v>0</v>
      </c>
      <c r="V389" s="239">
        <v>0</v>
      </c>
      <c r="W389" s="239">
        <v>0</v>
      </c>
      <c r="X389" s="239">
        <v>0</v>
      </c>
      <c r="Y389" s="239">
        <v>0</v>
      </c>
      <c r="Z389" s="239">
        <v>0</v>
      </c>
    </row>
    <row r="390" spans="1:26" x14ac:dyDescent="0.25">
      <c r="A390" s="322" t="s">
        <v>644</v>
      </c>
      <c r="B390" s="385">
        <v>0</v>
      </c>
      <c r="C390" s="385">
        <v>0</v>
      </c>
      <c r="D390" s="385">
        <v>0</v>
      </c>
      <c r="E390" s="385">
        <v>0</v>
      </c>
      <c r="F390" s="385">
        <v>0</v>
      </c>
      <c r="G390" s="385">
        <v>0</v>
      </c>
      <c r="H390" s="385">
        <v>0</v>
      </c>
      <c r="I390" s="385">
        <v>0</v>
      </c>
      <c r="J390" s="385">
        <v>0</v>
      </c>
      <c r="K390" s="385">
        <v>0</v>
      </c>
      <c r="L390" s="385">
        <v>0</v>
      </c>
      <c r="M390" s="385">
        <v>0</v>
      </c>
      <c r="N390" s="385">
        <v>0</v>
      </c>
      <c r="O390" s="385">
        <v>0</v>
      </c>
      <c r="P390" s="385">
        <v>0</v>
      </c>
      <c r="Q390" s="385">
        <v>0</v>
      </c>
      <c r="R390" s="385">
        <v>0</v>
      </c>
      <c r="S390" s="385">
        <v>0</v>
      </c>
      <c r="T390" s="319" t="e">
        <v>#DIV/0!</v>
      </c>
      <c r="U390" s="239">
        <v>0</v>
      </c>
      <c r="V390" s="239">
        <v>0</v>
      </c>
      <c r="W390" s="239">
        <v>0</v>
      </c>
      <c r="X390" s="239">
        <v>0</v>
      </c>
      <c r="Y390" s="239">
        <v>0</v>
      </c>
      <c r="Z390" s="239">
        <v>0</v>
      </c>
    </row>
    <row r="391" spans="1:26" x14ac:dyDescent="0.25">
      <c r="A391" s="314" t="s">
        <v>645</v>
      </c>
      <c r="B391" s="198">
        <v>0</v>
      </c>
      <c r="C391" s="198">
        <v>0</v>
      </c>
      <c r="D391" s="198">
        <v>0</v>
      </c>
      <c r="E391" s="198">
        <v>0</v>
      </c>
      <c r="F391" s="198">
        <v>0</v>
      </c>
      <c r="G391" s="198">
        <v>0</v>
      </c>
      <c r="H391" s="198">
        <v>0</v>
      </c>
      <c r="I391" s="198">
        <v>0</v>
      </c>
      <c r="J391" s="198">
        <v>0</v>
      </c>
      <c r="K391" s="198">
        <v>0</v>
      </c>
      <c r="L391" s="198">
        <v>0</v>
      </c>
      <c r="M391" s="198">
        <v>0</v>
      </c>
      <c r="N391" s="198">
        <v>0</v>
      </c>
      <c r="O391" s="198">
        <v>0</v>
      </c>
      <c r="P391" s="198">
        <v>0</v>
      </c>
      <c r="Q391" s="198">
        <v>0</v>
      </c>
      <c r="R391" s="198">
        <v>0</v>
      </c>
      <c r="S391" s="198">
        <v>0</v>
      </c>
      <c r="T391" s="317" t="e">
        <v>#DIV/0!</v>
      </c>
      <c r="U391" s="316">
        <v>0</v>
      </c>
      <c r="V391" s="316">
        <v>0</v>
      </c>
      <c r="W391" s="316">
        <v>0</v>
      </c>
      <c r="X391" s="316">
        <v>0</v>
      </c>
      <c r="Y391" s="316">
        <v>0</v>
      </c>
      <c r="Z391" s="316">
        <v>0</v>
      </c>
    </row>
    <row r="392" spans="1:26" x14ac:dyDescent="0.25">
      <c r="A392" s="314" t="s">
        <v>646</v>
      </c>
      <c r="B392" s="198">
        <v>0</v>
      </c>
      <c r="C392" s="198">
        <v>0</v>
      </c>
      <c r="D392" s="198">
        <v>0</v>
      </c>
      <c r="E392" s="198">
        <v>0</v>
      </c>
      <c r="F392" s="198">
        <v>0</v>
      </c>
      <c r="G392" s="198">
        <v>0</v>
      </c>
      <c r="H392" s="198">
        <v>0</v>
      </c>
      <c r="I392" s="198">
        <v>0</v>
      </c>
      <c r="J392" s="198">
        <v>0</v>
      </c>
      <c r="K392" s="198">
        <v>0</v>
      </c>
      <c r="L392" s="198">
        <v>0</v>
      </c>
      <c r="M392" s="198">
        <v>0</v>
      </c>
      <c r="N392" s="198">
        <v>0</v>
      </c>
      <c r="O392" s="198">
        <v>0</v>
      </c>
      <c r="P392" s="198">
        <v>0</v>
      </c>
      <c r="Q392" s="198">
        <v>0</v>
      </c>
      <c r="R392" s="198">
        <v>0</v>
      </c>
      <c r="S392" s="198">
        <v>0</v>
      </c>
      <c r="T392" s="317" t="e">
        <v>#DIV/0!</v>
      </c>
      <c r="U392" s="316">
        <v>0</v>
      </c>
      <c r="V392" s="316">
        <v>0</v>
      </c>
      <c r="W392" s="316">
        <v>0</v>
      </c>
      <c r="X392" s="316">
        <v>0</v>
      </c>
      <c r="Y392" s="316">
        <v>0</v>
      </c>
      <c r="Z392" s="316">
        <v>0</v>
      </c>
    </row>
    <row r="393" spans="1:26" x14ac:dyDescent="0.25">
      <c r="A393" s="314" t="s">
        <v>647</v>
      </c>
      <c r="B393" s="198">
        <v>0</v>
      </c>
      <c r="C393" s="198">
        <v>0</v>
      </c>
      <c r="D393" s="198">
        <v>0</v>
      </c>
      <c r="E393" s="198">
        <v>0</v>
      </c>
      <c r="F393" s="198">
        <v>0</v>
      </c>
      <c r="G393" s="198">
        <v>0</v>
      </c>
      <c r="H393" s="198">
        <v>0</v>
      </c>
      <c r="I393" s="198">
        <v>0</v>
      </c>
      <c r="J393" s="198">
        <v>0</v>
      </c>
      <c r="K393" s="198">
        <v>0</v>
      </c>
      <c r="L393" s="198">
        <v>0</v>
      </c>
      <c r="M393" s="198">
        <v>0</v>
      </c>
      <c r="N393" s="198">
        <v>0</v>
      </c>
      <c r="O393" s="198">
        <v>0</v>
      </c>
      <c r="P393" s="198">
        <v>0</v>
      </c>
      <c r="Q393" s="198">
        <v>0</v>
      </c>
      <c r="R393" s="198">
        <v>0</v>
      </c>
      <c r="S393" s="198">
        <v>0</v>
      </c>
      <c r="T393" s="317" t="e">
        <v>#DIV/0!</v>
      </c>
      <c r="U393" s="316">
        <v>0</v>
      </c>
      <c r="V393" s="316">
        <v>0</v>
      </c>
      <c r="W393" s="316">
        <v>0</v>
      </c>
      <c r="X393" s="316">
        <v>0</v>
      </c>
      <c r="Y393" s="316">
        <v>0</v>
      </c>
      <c r="Z393" s="316">
        <v>0</v>
      </c>
    </row>
    <row r="394" spans="1:26" x14ac:dyDescent="0.25">
      <c r="A394" s="314" t="s">
        <v>648</v>
      </c>
      <c r="B394" s="198">
        <v>0</v>
      </c>
      <c r="C394" s="198">
        <v>0</v>
      </c>
      <c r="D394" s="198">
        <v>0</v>
      </c>
      <c r="E394" s="198">
        <v>0</v>
      </c>
      <c r="F394" s="198">
        <v>0</v>
      </c>
      <c r="G394" s="198">
        <v>0</v>
      </c>
      <c r="H394" s="198">
        <v>0</v>
      </c>
      <c r="I394" s="198">
        <v>0</v>
      </c>
      <c r="J394" s="198">
        <v>0</v>
      </c>
      <c r="K394" s="198">
        <v>0</v>
      </c>
      <c r="L394" s="198">
        <v>0</v>
      </c>
      <c r="M394" s="198">
        <v>0</v>
      </c>
      <c r="N394" s="198">
        <v>0</v>
      </c>
      <c r="O394" s="198">
        <v>0</v>
      </c>
      <c r="P394" s="198">
        <v>0</v>
      </c>
      <c r="Q394" s="198">
        <v>0</v>
      </c>
      <c r="R394" s="198">
        <v>0</v>
      </c>
      <c r="S394" s="198">
        <v>0</v>
      </c>
      <c r="T394" s="317" t="e">
        <v>#DIV/0!</v>
      </c>
      <c r="U394" s="316">
        <v>0</v>
      </c>
      <c r="V394" s="316">
        <v>0</v>
      </c>
      <c r="W394" s="316">
        <v>0</v>
      </c>
      <c r="X394" s="316">
        <v>0</v>
      </c>
      <c r="Y394" s="316">
        <v>0</v>
      </c>
      <c r="Z394" s="316">
        <v>0</v>
      </c>
    </row>
    <row r="395" spans="1:26" x14ac:dyDescent="0.25">
      <c r="A395" s="314" t="s">
        <v>649</v>
      </c>
      <c r="B395" s="363">
        <v>49795707</v>
      </c>
      <c r="C395" s="363">
        <v>57081910.869999997</v>
      </c>
      <c r="D395" s="363">
        <v>17375885.740000002</v>
      </c>
      <c r="E395" s="363">
        <v>17375885.740000002</v>
      </c>
      <c r="F395" s="363">
        <v>17375885.740000002</v>
      </c>
      <c r="G395" s="363">
        <v>0</v>
      </c>
      <c r="H395" s="363">
        <v>0</v>
      </c>
      <c r="I395" s="363">
        <v>7375885.7400000002</v>
      </c>
      <c r="J395" s="363">
        <v>0</v>
      </c>
      <c r="K395" s="363">
        <v>0</v>
      </c>
      <c r="L395" s="363">
        <v>0</v>
      </c>
      <c r="M395" s="363">
        <v>10000000</v>
      </c>
      <c r="N395" s="363">
        <v>0</v>
      </c>
      <c r="O395" s="363">
        <v>0</v>
      </c>
      <c r="P395" s="363">
        <v>0</v>
      </c>
      <c r="Q395" s="363">
        <v>0</v>
      </c>
      <c r="R395" s="363">
        <v>0</v>
      </c>
      <c r="S395" s="363">
        <v>17375885.740000002</v>
      </c>
      <c r="T395" s="317">
        <v>0.30440266408691802</v>
      </c>
      <c r="U395" s="316">
        <v>39706025.129999995</v>
      </c>
      <c r="V395" s="316">
        <v>39706025.129999995</v>
      </c>
      <c r="W395" s="316">
        <v>39706025.129999995</v>
      </c>
      <c r="X395" s="316">
        <v>0</v>
      </c>
      <c r="Y395" s="316">
        <v>0</v>
      </c>
      <c r="Z395" s="316">
        <v>0</v>
      </c>
    </row>
    <row r="396" spans="1:26" x14ac:dyDescent="0.25">
      <c r="A396" s="322" t="s">
        <v>650</v>
      </c>
      <c r="B396" s="370">
        <v>49795707</v>
      </c>
      <c r="C396" s="370">
        <v>57081910.869999997</v>
      </c>
      <c r="D396" s="370">
        <v>17375885.740000002</v>
      </c>
      <c r="E396" s="370">
        <v>17375885.740000002</v>
      </c>
      <c r="F396" s="370">
        <v>17375885.740000002</v>
      </c>
      <c r="G396" s="370">
        <v>0</v>
      </c>
      <c r="H396" s="370">
        <v>0</v>
      </c>
      <c r="I396" s="370">
        <v>7375885.7400000002</v>
      </c>
      <c r="J396" s="370">
        <v>0</v>
      </c>
      <c r="K396" s="370">
        <v>0</v>
      </c>
      <c r="L396" s="370">
        <v>0</v>
      </c>
      <c r="M396" s="370">
        <v>10000000</v>
      </c>
      <c r="N396" s="370">
        <v>0</v>
      </c>
      <c r="O396" s="370">
        <v>0</v>
      </c>
      <c r="P396" s="370">
        <v>0</v>
      </c>
      <c r="Q396" s="370">
        <v>0</v>
      </c>
      <c r="R396" s="370">
        <v>0</v>
      </c>
      <c r="S396" s="370">
        <v>17375885.740000002</v>
      </c>
      <c r="T396" s="319">
        <v>0.30440266408691802</v>
      </c>
      <c r="U396" s="239">
        <v>39706025.129999995</v>
      </c>
      <c r="V396" s="239">
        <v>39706025.129999995</v>
      </c>
      <c r="W396" s="239">
        <v>39706025.129999995</v>
      </c>
      <c r="X396" s="239">
        <v>0</v>
      </c>
      <c r="Y396" s="239">
        <v>0</v>
      </c>
      <c r="Z396" s="239">
        <v>0</v>
      </c>
    </row>
    <row r="397" spans="1:26" x14ac:dyDescent="0.25">
      <c r="A397" s="324" t="s">
        <v>651</v>
      </c>
      <c r="B397" s="370">
        <v>0</v>
      </c>
      <c r="C397" s="370">
        <v>0</v>
      </c>
      <c r="D397" s="370">
        <v>0</v>
      </c>
      <c r="E397" s="370">
        <v>0</v>
      </c>
      <c r="F397" s="370">
        <v>0</v>
      </c>
      <c r="G397" s="370">
        <v>0</v>
      </c>
      <c r="H397" s="370">
        <v>0</v>
      </c>
      <c r="I397" s="370">
        <v>0</v>
      </c>
      <c r="J397" s="370">
        <v>0</v>
      </c>
      <c r="K397" s="370">
        <v>0</v>
      </c>
      <c r="L397" s="370">
        <v>0</v>
      </c>
      <c r="M397" s="370">
        <v>0</v>
      </c>
      <c r="N397" s="370">
        <v>0</v>
      </c>
      <c r="O397" s="370">
        <v>0</v>
      </c>
      <c r="P397" s="370">
        <v>0</v>
      </c>
      <c r="Q397" s="370">
        <v>0</v>
      </c>
      <c r="R397" s="370">
        <v>0</v>
      </c>
      <c r="S397" s="370">
        <v>0</v>
      </c>
      <c r="T397" s="319" t="e">
        <v>#DIV/0!</v>
      </c>
      <c r="U397" s="239">
        <v>0</v>
      </c>
      <c r="V397" s="239">
        <v>0</v>
      </c>
      <c r="W397" s="239">
        <v>0</v>
      </c>
      <c r="X397" s="239">
        <v>0</v>
      </c>
      <c r="Y397" s="239">
        <v>0</v>
      </c>
      <c r="Z397" s="239">
        <v>0</v>
      </c>
    </row>
    <row r="398" spans="1:26" x14ac:dyDescent="0.25">
      <c r="A398" s="325" t="s">
        <v>652</v>
      </c>
      <c r="B398" s="385">
        <v>0</v>
      </c>
      <c r="C398" s="385">
        <v>0</v>
      </c>
      <c r="D398" s="385">
        <v>0</v>
      </c>
      <c r="E398" s="385">
        <v>0</v>
      </c>
      <c r="F398" s="385">
        <v>0</v>
      </c>
      <c r="G398" s="385">
        <v>0</v>
      </c>
      <c r="H398" s="385">
        <v>0</v>
      </c>
      <c r="I398" s="385">
        <v>0</v>
      </c>
      <c r="J398" s="385">
        <v>0</v>
      </c>
      <c r="K398" s="385">
        <v>0</v>
      </c>
      <c r="L398" s="385">
        <v>0</v>
      </c>
      <c r="M398" s="385">
        <v>0</v>
      </c>
      <c r="N398" s="385">
        <v>0</v>
      </c>
      <c r="O398" s="385">
        <v>0</v>
      </c>
      <c r="P398" s="385">
        <v>0</v>
      </c>
      <c r="Q398" s="385">
        <v>0</v>
      </c>
      <c r="R398" s="385">
        <v>0</v>
      </c>
      <c r="S398" s="385">
        <v>0</v>
      </c>
      <c r="T398" s="319" t="e">
        <v>#DIV/0!</v>
      </c>
      <c r="U398" s="239">
        <v>0</v>
      </c>
      <c r="V398" s="239">
        <v>0</v>
      </c>
      <c r="W398" s="239">
        <v>0</v>
      </c>
      <c r="X398" s="239">
        <v>0</v>
      </c>
      <c r="Y398" s="239">
        <v>0</v>
      </c>
      <c r="Z398" s="239">
        <v>0</v>
      </c>
    </row>
    <row r="399" spans="1:26" x14ac:dyDescent="0.25">
      <c r="A399" s="325" t="s">
        <v>653</v>
      </c>
      <c r="B399" s="385">
        <v>0</v>
      </c>
      <c r="C399" s="385">
        <v>0</v>
      </c>
      <c r="D399" s="385">
        <v>0</v>
      </c>
      <c r="E399" s="385">
        <v>0</v>
      </c>
      <c r="F399" s="385">
        <v>0</v>
      </c>
      <c r="G399" s="385">
        <v>0</v>
      </c>
      <c r="H399" s="385">
        <v>0</v>
      </c>
      <c r="I399" s="385">
        <v>0</v>
      </c>
      <c r="J399" s="385">
        <v>0</v>
      </c>
      <c r="K399" s="385">
        <v>0</v>
      </c>
      <c r="L399" s="385">
        <v>0</v>
      </c>
      <c r="M399" s="385">
        <v>0</v>
      </c>
      <c r="N399" s="385">
        <v>0</v>
      </c>
      <c r="O399" s="385">
        <v>0</v>
      </c>
      <c r="P399" s="385">
        <v>0</v>
      </c>
      <c r="Q399" s="385">
        <v>0</v>
      </c>
      <c r="R399" s="385">
        <v>0</v>
      </c>
      <c r="S399" s="385">
        <v>0</v>
      </c>
      <c r="T399" s="319" t="e">
        <v>#DIV/0!</v>
      </c>
      <c r="U399" s="239">
        <v>0</v>
      </c>
      <c r="V399" s="239">
        <v>0</v>
      </c>
      <c r="W399" s="239">
        <v>0</v>
      </c>
      <c r="X399" s="239">
        <v>0</v>
      </c>
      <c r="Y399" s="239">
        <v>0</v>
      </c>
      <c r="Z399" s="239">
        <v>0</v>
      </c>
    </row>
    <row r="400" spans="1:26" x14ac:dyDescent="0.25">
      <c r="A400" s="324" t="s">
        <v>654</v>
      </c>
      <c r="B400" s="385">
        <v>49795707</v>
      </c>
      <c r="C400" s="385">
        <v>57081910.869999997</v>
      </c>
      <c r="D400" s="385">
        <v>17375885.740000002</v>
      </c>
      <c r="E400" s="385">
        <v>17375885.740000002</v>
      </c>
      <c r="F400" s="385">
        <v>17375885.740000002</v>
      </c>
      <c r="G400" s="385">
        <v>0</v>
      </c>
      <c r="H400" s="385">
        <v>0</v>
      </c>
      <c r="I400" s="385">
        <v>7375885.7400000002</v>
      </c>
      <c r="J400" s="385">
        <v>0</v>
      </c>
      <c r="K400" s="385">
        <v>0</v>
      </c>
      <c r="L400" s="385">
        <v>0</v>
      </c>
      <c r="M400" s="385">
        <v>10000000</v>
      </c>
      <c r="N400" s="385">
        <v>0</v>
      </c>
      <c r="O400" s="385">
        <v>0</v>
      </c>
      <c r="P400" s="385">
        <v>0</v>
      </c>
      <c r="Q400" s="385">
        <v>0</v>
      </c>
      <c r="R400" s="385">
        <v>0</v>
      </c>
      <c r="S400" s="385">
        <v>17375885.740000002</v>
      </c>
      <c r="T400" s="319">
        <v>0.30440266408691802</v>
      </c>
      <c r="U400" s="239">
        <v>39706025.129999995</v>
      </c>
      <c r="V400" s="239">
        <v>39706025.129999995</v>
      </c>
      <c r="W400" s="239">
        <v>39706025.129999995</v>
      </c>
      <c r="X400" s="239">
        <v>0</v>
      </c>
      <c r="Y400" s="239">
        <v>0</v>
      </c>
      <c r="Z400" s="239">
        <v>0</v>
      </c>
    </row>
    <row r="401" spans="1:26" x14ac:dyDescent="0.25">
      <c r="A401" s="324" t="s">
        <v>655</v>
      </c>
      <c r="B401" s="385">
        <v>0</v>
      </c>
      <c r="C401" s="385">
        <v>0</v>
      </c>
      <c r="D401" s="385">
        <v>0</v>
      </c>
      <c r="E401" s="385">
        <v>0</v>
      </c>
      <c r="F401" s="385">
        <v>0</v>
      </c>
      <c r="G401" s="385">
        <v>0</v>
      </c>
      <c r="H401" s="385">
        <v>0</v>
      </c>
      <c r="I401" s="385">
        <v>0</v>
      </c>
      <c r="J401" s="385">
        <v>0</v>
      </c>
      <c r="K401" s="385">
        <v>0</v>
      </c>
      <c r="L401" s="385">
        <v>0</v>
      </c>
      <c r="M401" s="385">
        <v>0</v>
      </c>
      <c r="N401" s="385">
        <v>0</v>
      </c>
      <c r="O401" s="385">
        <v>0</v>
      </c>
      <c r="P401" s="385">
        <v>0</v>
      </c>
      <c r="Q401" s="385">
        <v>0</v>
      </c>
      <c r="R401" s="385">
        <v>0</v>
      </c>
      <c r="S401" s="385">
        <v>0</v>
      </c>
      <c r="T401" s="319" t="e">
        <v>#DIV/0!</v>
      </c>
      <c r="U401" s="239">
        <v>0</v>
      </c>
      <c r="V401" s="239">
        <v>0</v>
      </c>
      <c r="W401" s="239">
        <v>0</v>
      </c>
      <c r="X401" s="239">
        <v>0</v>
      </c>
      <c r="Y401" s="239">
        <v>0</v>
      </c>
      <c r="Z401" s="239">
        <v>0</v>
      </c>
    </row>
    <row r="402" spans="1:26" x14ac:dyDescent="0.25">
      <c r="A402" s="324" t="s">
        <v>656</v>
      </c>
      <c r="B402" s="385">
        <v>0</v>
      </c>
      <c r="C402" s="385">
        <v>0</v>
      </c>
      <c r="D402" s="385">
        <v>0</v>
      </c>
      <c r="E402" s="385">
        <v>0</v>
      </c>
      <c r="F402" s="385">
        <v>0</v>
      </c>
      <c r="G402" s="385">
        <v>0</v>
      </c>
      <c r="H402" s="385">
        <v>0</v>
      </c>
      <c r="I402" s="385">
        <v>0</v>
      </c>
      <c r="J402" s="385">
        <v>0</v>
      </c>
      <c r="K402" s="385">
        <v>0</v>
      </c>
      <c r="L402" s="385">
        <v>0</v>
      </c>
      <c r="M402" s="385">
        <v>0</v>
      </c>
      <c r="N402" s="385">
        <v>0</v>
      </c>
      <c r="O402" s="385">
        <v>0</v>
      </c>
      <c r="P402" s="385">
        <v>0</v>
      </c>
      <c r="Q402" s="385">
        <v>0</v>
      </c>
      <c r="R402" s="385">
        <v>0</v>
      </c>
      <c r="S402" s="385">
        <v>0</v>
      </c>
      <c r="T402" s="319" t="e">
        <v>#DIV/0!</v>
      </c>
      <c r="U402" s="239">
        <v>0</v>
      </c>
      <c r="V402" s="239">
        <v>0</v>
      </c>
      <c r="W402" s="239">
        <v>0</v>
      </c>
      <c r="X402" s="239">
        <v>0</v>
      </c>
      <c r="Y402" s="239">
        <v>0</v>
      </c>
      <c r="Z402" s="239">
        <v>0</v>
      </c>
    </row>
    <row r="403" spans="1:26" x14ac:dyDescent="0.25">
      <c r="A403" s="322" t="s">
        <v>657</v>
      </c>
      <c r="B403" s="385">
        <v>0</v>
      </c>
      <c r="C403" s="385">
        <v>0</v>
      </c>
      <c r="D403" s="385">
        <v>0</v>
      </c>
      <c r="E403" s="385">
        <v>0</v>
      </c>
      <c r="F403" s="385">
        <v>0</v>
      </c>
      <c r="G403" s="385">
        <v>0</v>
      </c>
      <c r="H403" s="385">
        <v>0</v>
      </c>
      <c r="I403" s="385">
        <v>0</v>
      </c>
      <c r="J403" s="385">
        <v>0</v>
      </c>
      <c r="K403" s="385">
        <v>0</v>
      </c>
      <c r="L403" s="385">
        <v>0</v>
      </c>
      <c r="M403" s="385">
        <v>0</v>
      </c>
      <c r="N403" s="385">
        <v>0</v>
      </c>
      <c r="O403" s="385">
        <v>0</v>
      </c>
      <c r="P403" s="385">
        <v>0</v>
      </c>
      <c r="Q403" s="385">
        <v>0</v>
      </c>
      <c r="R403" s="385">
        <v>0</v>
      </c>
      <c r="S403" s="385">
        <v>0</v>
      </c>
      <c r="T403" s="319" t="e">
        <v>#DIV/0!</v>
      </c>
      <c r="U403" s="239">
        <v>0</v>
      </c>
      <c r="V403" s="239">
        <v>0</v>
      </c>
      <c r="W403" s="239">
        <v>0</v>
      </c>
      <c r="X403" s="239">
        <v>0</v>
      </c>
      <c r="Y403" s="239">
        <v>0</v>
      </c>
      <c r="Z403" s="239">
        <v>0</v>
      </c>
    </row>
    <row r="404" spans="1:26" x14ac:dyDescent="0.25">
      <c r="A404" s="322" t="s">
        <v>658</v>
      </c>
      <c r="B404" s="385">
        <v>0</v>
      </c>
      <c r="C404" s="385">
        <v>0</v>
      </c>
      <c r="D404" s="385">
        <v>0</v>
      </c>
      <c r="E404" s="385">
        <v>0</v>
      </c>
      <c r="F404" s="385">
        <v>0</v>
      </c>
      <c r="G404" s="385">
        <v>0</v>
      </c>
      <c r="H404" s="385">
        <v>0</v>
      </c>
      <c r="I404" s="385">
        <v>0</v>
      </c>
      <c r="J404" s="385">
        <v>0</v>
      </c>
      <c r="K404" s="385">
        <v>0</v>
      </c>
      <c r="L404" s="385">
        <v>0</v>
      </c>
      <c r="M404" s="385">
        <v>0</v>
      </c>
      <c r="N404" s="385">
        <v>0</v>
      </c>
      <c r="O404" s="385">
        <v>0</v>
      </c>
      <c r="P404" s="385">
        <v>0</v>
      </c>
      <c r="Q404" s="385">
        <v>0</v>
      </c>
      <c r="R404" s="385">
        <v>0</v>
      </c>
      <c r="S404" s="385">
        <v>0</v>
      </c>
      <c r="T404" s="319" t="e">
        <v>#DIV/0!</v>
      </c>
      <c r="U404" s="239">
        <v>0</v>
      </c>
      <c r="V404" s="239">
        <v>0</v>
      </c>
      <c r="W404" s="239">
        <v>0</v>
      </c>
      <c r="X404" s="239">
        <v>0</v>
      </c>
      <c r="Y404" s="239">
        <v>0</v>
      </c>
      <c r="Z404" s="239">
        <v>0</v>
      </c>
    </row>
    <row r="405" spans="1:26" x14ac:dyDescent="0.25">
      <c r="A405" s="322" t="s">
        <v>659</v>
      </c>
      <c r="B405" s="385">
        <v>0</v>
      </c>
      <c r="C405" s="385">
        <v>0</v>
      </c>
      <c r="D405" s="385">
        <v>0</v>
      </c>
      <c r="E405" s="385">
        <v>0</v>
      </c>
      <c r="F405" s="385">
        <v>0</v>
      </c>
      <c r="G405" s="385">
        <v>0</v>
      </c>
      <c r="H405" s="385">
        <v>0</v>
      </c>
      <c r="I405" s="385">
        <v>0</v>
      </c>
      <c r="J405" s="385">
        <v>0</v>
      </c>
      <c r="K405" s="385">
        <v>0</v>
      </c>
      <c r="L405" s="385">
        <v>0</v>
      </c>
      <c r="M405" s="385">
        <v>0</v>
      </c>
      <c r="N405" s="385">
        <v>0</v>
      </c>
      <c r="O405" s="385">
        <v>0</v>
      </c>
      <c r="P405" s="385">
        <v>0</v>
      </c>
      <c r="Q405" s="385">
        <v>0</v>
      </c>
      <c r="R405" s="385">
        <v>0</v>
      </c>
      <c r="S405" s="385">
        <v>0</v>
      </c>
      <c r="T405" s="319" t="e">
        <v>#DIV/0!</v>
      </c>
      <c r="U405" s="239">
        <v>0</v>
      </c>
      <c r="V405" s="239">
        <v>0</v>
      </c>
      <c r="W405" s="239">
        <v>0</v>
      </c>
      <c r="X405" s="239">
        <v>0</v>
      </c>
      <c r="Y405" s="239">
        <v>0</v>
      </c>
      <c r="Z405" s="239">
        <v>0</v>
      </c>
    </row>
    <row r="406" spans="1:26" x14ac:dyDescent="0.25">
      <c r="A406" s="322" t="s">
        <v>660</v>
      </c>
      <c r="B406" s="385">
        <v>0</v>
      </c>
      <c r="C406" s="385">
        <v>0</v>
      </c>
      <c r="D406" s="385">
        <v>0</v>
      </c>
      <c r="E406" s="385">
        <v>0</v>
      </c>
      <c r="F406" s="385">
        <v>0</v>
      </c>
      <c r="G406" s="385">
        <v>0</v>
      </c>
      <c r="H406" s="385">
        <v>0</v>
      </c>
      <c r="I406" s="385">
        <v>0</v>
      </c>
      <c r="J406" s="385">
        <v>0</v>
      </c>
      <c r="K406" s="385">
        <v>0</v>
      </c>
      <c r="L406" s="385">
        <v>0</v>
      </c>
      <c r="M406" s="385">
        <v>0</v>
      </c>
      <c r="N406" s="385">
        <v>0</v>
      </c>
      <c r="O406" s="385">
        <v>0</v>
      </c>
      <c r="P406" s="385">
        <v>0</v>
      </c>
      <c r="Q406" s="385">
        <v>0</v>
      </c>
      <c r="R406" s="385">
        <v>0</v>
      </c>
      <c r="S406" s="385">
        <v>0</v>
      </c>
      <c r="T406" s="319" t="e">
        <v>#DIV/0!</v>
      </c>
      <c r="U406" s="239">
        <v>0</v>
      </c>
      <c r="V406" s="239">
        <v>0</v>
      </c>
      <c r="W406" s="239">
        <v>0</v>
      </c>
      <c r="X406" s="239">
        <v>0</v>
      </c>
      <c r="Y406" s="239">
        <v>0</v>
      </c>
      <c r="Z406" s="239">
        <v>0</v>
      </c>
    </row>
    <row r="407" spans="1:26" x14ac:dyDescent="0.25">
      <c r="A407" s="322" t="s">
        <v>661</v>
      </c>
      <c r="B407" s="385">
        <v>0</v>
      </c>
      <c r="C407" s="385">
        <v>0</v>
      </c>
      <c r="D407" s="385">
        <v>0</v>
      </c>
      <c r="E407" s="385">
        <v>0</v>
      </c>
      <c r="F407" s="385">
        <v>0</v>
      </c>
      <c r="G407" s="385">
        <v>0</v>
      </c>
      <c r="H407" s="385">
        <v>0</v>
      </c>
      <c r="I407" s="385">
        <v>0</v>
      </c>
      <c r="J407" s="385">
        <v>0</v>
      </c>
      <c r="K407" s="385">
        <v>0</v>
      </c>
      <c r="L407" s="385">
        <v>0</v>
      </c>
      <c r="M407" s="385">
        <v>0</v>
      </c>
      <c r="N407" s="385">
        <v>0</v>
      </c>
      <c r="O407" s="385">
        <v>0</v>
      </c>
      <c r="P407" s="385">
        <v>0</v>
      </c>
      <c r="Q407" s="385">
        <v>0</v>
      </c>
      <c r="R407" s="385">
        <v>0</v>
      </c>
      <c r="S407" s="385">
        <v>0</v>
      </c>
      <c r="T407" s="319" t="e">
        <v>#DIV/0!</v>
      </c>
      <c r="U407" s="239">
        <v>0</v>
      </c>
      <c r="V407" s="239">
        <v>0</v>
      </c>
      <c r="W407" s="239">
        <v>0</v>
      </c>
      <c r="X407" s="239">
        <v>0</v>
      </c>
      <c r="Y407" s="239">
        <v>0</v>
      </c>
      <c r="Z407" s="239">
        <v>0</v>
      </c>
    </row>
    <row r="408" spans="1:26" x14ac:dyDescent="0.25">
      <c r="A408" s="314" t="s">
        <v>662</v>
      </c>
      <c r="B408" s="363">
        <v>254795707</v>
      </c>
      <c r="C408" s="363">
        <v>262104547.00999999</v>
      </c>
      <c r="D408" s="363">
        <v>254795707</v>
      </c>
      <c r="E408" s="363">
        <v>0</v>
      </c>
      <c r="F408" s="363">
        <v>0</v>
      </c>
      <c r="G408" s="363">
        <v>0</v>
      </c>
      <c r="H408" s="363">
        <v>0</v>
      </c>
      <c r="I408" s="363">
        <v>0</v>
      </c>
      <c r="J408" s="363">
        <v>0</v>
      </c>
      <c r="K408" s="363">
        <v>0</v>
      </c>
      <c r="L408" s="363">
        <v>0</v>
      </c>
      <c r="M408" s="363">
        <v>0</v>
      </c>
      <c r="N408" s="363">
        <v>0</v>
      </c>
      <c r="O408" s="363">
        <v>0</v>
      </c>
      <c r="P408" s="363">
        <v>0</v>
      </c>
      <c r="Q408" s="363">
        <v>0</v>
      </c>
      <c r="R408" s="363">
        <v>0</v>
      </c>
      <c r="S408" s="363">
        <v>0</v>
      </c>
      <c r="T408" s="317">
        <v>0</v>
      </c>
      <c r="U408" s="316">
        <v>262104547.00999999</v>
      </c>
      <c r="V408" s="316">
        <v>7308840.0099999905</v>
      </c>
      <c r="W408" s="316">
        <v>262104547.00999999</v>
      </c>
      <c r="X408" s="316">
        <v>254795707</v>
      </c>
      <c r="Y408" s="316">
        <v>0</v>
      </c>
      <c r="Z408" s="316">
        <v>0</v>
      </c>
    </row>
    <row r="409" spans="1:26" x14ac:dyDescent="0.25">
      <c r="A409" s="322" t="s">
        <v>663</v>
      </c>
      <c r="B409" s="385">
        <v>0</v>
      </c>
      <c r="C409" s="385">
        <v>0</v>
      </c>
      <c r="D409" s="385">
        <v>0</v>
      </c>
      <c r="E409" s="385">
        <v>0</v>
      </c>
      <c r="F409" s="385">
        <v>0</v>
      </c>
      <c r="G409" s="385">
        <v>0</v>
      </c>
      <c r="H409" s="385">
        <v>0</v>
      </c>
      <c r="I409" s="385">
        <v>0</v>
      </c>
      <c r="J409" s="385">
        <v>0</v>
      </c>
      <c r="K409" s="385">
        <v>0</v>
      </c>
      <c r="L409" s="385">
        <v>0</v>
      </c>
      <c r="M409" s="385">
        <v>0</v>
      </c>
      <c r="N409" s="385">
        <v>0</v>
      </c>
      <c r="O409" s="385">
        <v>0</v>
      </c>
      <c r="P409" s="385">
        <v>0</v>
      </c>
      <c r="Q409" s="385">
        <v>0</v>
      </c>
      <c r="R409" s="385">
        <v>0</v>
      </c>
      <c r="S409" s="385">
        <v>0</v>
      </c>
      <c r="T409" s="319" t="e">
        <v>#DIV/0!</v>
      </c>
      <c r="U409" s="239">
        <v>0</v>
      </c>
      <c r="V409" s="239">
        <v>0</v>
      </c>
      <c r="W409" s="239">
        <v>0</v>
      </c>
      <c r="X409" s="239">
        <v>0</v>
      </c>
      <c r="Y409" s="239">
        <v>0</v>
      </c>
      <c r="Z409" s="239">
        <v>0</v>
      </c>
    </row>
    <row r="410" spans="1:26" x14ac:dyDescent="0.25">
      <c r="A410" s="322" t="s">
        <v>664</v>
      </c>
      <c r="B410" s="385">
        <v>254795707</v>
      </c>
      <c r="C410" s="385">
        <v>262104547.00999999</v>
      </c>
      <c r="D410" s="385">
        <v>254795707</v>
      </c>
      <c r="E410" s="385">
        <v>0</v>
      </c>
      <c r="F410" s="385">
        <v>0</v>
      </c>
      <c r="G410" s="385">
        <v>0</v>
      </c>
      <c r="H410" s="385">
        <v>0</v>
      </c>
      <c r="I410" s="385">
        <v>0</v>
      </c>
      <c r="J410" s="385">
        <v>0</v>
      </c>
      <c r="K410" s="385">
        <v>0</v>
      </c>
      <c r="L410" s="385">
        <v>0</v>
      </c>
      <c r="M410" s="385">
        <v>0</v>
      </c>
      <c r="N410" s="385">
        <v>0</v>
      </c>
      <c r="O410" s="385">
        <v>0</v>
      </c>
      <c r="P410" s="385">
        <v>0</v>
      </c>
      <c r="Q410" s="385">
        <v>0</v>
      </c>
      <c r="R410" s="385">
        <v>0</v>
      </c>
      <c r="S410" s="385">
        <v>0</v>
      </c>
      <c r="T410" s="319">
        <v>0</v>
      </c>
      <c r="U410" s="239">
        <v>262104547.00999999</v>
      </c>
      <c r="V410" s="239">
        <v>7308840.0099999905</v>
      </c>
      <c r="W410" s="239">
        <v>262104547.00999999</v>
      </c>
      <c r="X410" s="239">
        <v>254795707</v>
      </c>
      <c r="Y410" s="239">
        <v>0</v>
      </c>
      <c r="Z410" s="239">
        <v>0</v>
      </c>
    </row>
    <row r="411" spans="1:26" x14ac:dyDescent="0.25">
      <c r="A411" s="322" t="s">
        <v>665</v>
      </c>
      <c r="B411" s="385">
        <v>0</v>
      </c>
      <c r="C411" s="385">
        <v>0</v>
      </c>
      <c r="D411" s="385">
        <v>0</v>
      </c>
      <c r="E411" s="385">
        <v>0</v>
      </c>
      <c r="F411" s="385">
        <v>0</v>
      </c>
      <c r="G411" s="385">
        <v>0</v>
      </c>
      <c r="H411" s="385">
        <v>0</v>
      </c>
      <c r="I411" s="385">
        <v>0</v>
      </c>
      <c r="J411" s="385">
        <v>0</v>
      </c>
      <c r="K411" s="385">
        <v>0</v>
      </c>
      <c r="L411" s="385">
        <v>0</v>
      </c>
      <c r="M411" s="385">
        <v>0</v>
      </c>
      <c r="N411" s="385">
        <v>0</v>
      </c>
      <c r="O411" s="385">
        <v>0</v>
      </c>
      <c r="P411" s="385">
        <v>0</v>
      </c>
      <c r="Q411" s="385">
        <v>0</v>
      </c>
      <c r="R411" s="385">
        <v>0</v>
      </c>
      <c r="S411" s="385">
        <v>0</v>
      </c>
      <c r="T411" s="319" t="e">
        <v>#DIV/0!</v>
      </c>
      <c r="U411" s="239">
        <v>0</v>
      </c>
      <c r="V411" s="239">
        <v>0</v>
      </c>
      <c r="W411" s="239">
        <v>0</v>
      </c>
      <c r="X411" s="239">
        <v>0</v>
      </c>
      <c r="Y411" s="239">
        <v>0</v>
      </c>
      <c r="Z411" s="239">
        <v>0</v>
      </c>
    </row>
    <row r="412" spans="1:26" x14ac:dyDescent="0.25">
      <c r="A412" s="314" t="s">
        <v>666</v>
      </c>
      <c r="B412" s="363">
        <v>0</v>
      </c>
      <c r="C412" s="363">
        <v>0</v>
      </c>
      <c r="D412" s="363">
        <v>0</v>
      </c>
      <c r="E412" s="363">
        <v>0</v>
      </c>
      <c r="F412" s="363">
        <v>0</v>
      </c>
      <c r="G412" s="363">
        <v>0</v>
      </c>
      <c r="H412" s="363">
        <v>0</v>
      </c>
      <c r="I412" s="363">
        <v>0</v>
      </c>
      <c r="J412" s="363">
        <v>0</v>
      </c>
      <c r="K412" s="363">
        <v>0</v>
      </c>
      <c r="L412" s="363">
        <v>0</v>
      </c>
      <c r="M412" s="363">
        <v>0</v>
      </c>
      <c r="N412" s="363">
        <v>0</v>
      </c>
      <c r="O412" s="363">
        <v>0</v>
      </c>
      <c r="P412" s="363">
        <v>0</v>
      </c>
      <c r="Q412" s="363">
        <v>0</v>
      </c>
      <c r="R412" s="363">
        <v>0</v>
      </c>
      <c r="S412" s="363">
        <v>0</v>
      </c>
      <c r="T412" s="317" t="e">
        <v>#DIV/0!</v>
      </c>
      <c r="U412" s="316">
        <v>0</v>
      </c>
      <c r="V412" s="316">
        <v>0</v>
      </c>
      <c r="W412" s="316">
        <v>0</v>
      </c>
      <c r="X412" s="316">
        <v>0</v>
      </c>
      <c r="Y412" s="316">
        <v>0</v>
      </c>
      <c r="Z412" s="316">
        <v>0</v>
      </c>
    </row>
    <row r="413" spans="1:26" x14ac:dyDescent="0.25">
      <c r="A413" s="322" t="s">
        <v>667</v>
      </c>
      <c r="B413" s="385">
        <v>0</v>
      </c>
      <c r="C413" s="385">
        <v>0</v>
      </c>
      <c r="D413" s="385">
        <v>0</v>
      </c>
      <c r="E413" s="385">
        <v>0</v>
      </c>
      <c r="F413" s="385">
        <v>0</v>
      </c>
      <c r="G413" s="385">
        <v>0</v>
      </c>
      <c r="H413" s="385">
        <v>0</v>
      </c>
      <c r="I413" s="385">
        <v>0</v>
      </c>
      <c r="J413" s="385">
        <v>0</v>
      </c>
      <c r="K413" s="385">
        <v>0</v>
      </c>
      <c r="L413" s="385">
        <v>0</v>
      </c>
      <c r="M413" s="385">
        <v>0</v>
      </c>
      <c r="N413" s="385">
        <v>0</v>
      </c>
      <c r="O413" s="385">
        <v>0</v>
      </c>
      <c r="P413" s="385">
        <v>0</v>
      </c>
      <c r="Q413" s="385">
        <v>0</v>
      </c>
      <c r="R413" s="385">
        <v>0</v>
      </c>
      <c r="S413" s="385">
        <v>0</v>
      </c>
      <c r="T413" s="319" t="e">
        <v>#DIV/0!</v>
      </c>
      <c r="U413" s="239">
        <v>0</v>
      </c>
      <c r="V413" s="239">
        <v>0</v>
      </c>
      <c r="W413" s="239">
        <v>0</v>
      </c>
      <c r="X413" s="239">
        <v>0</v>
      </c>
      <c r="Y413" s="239">
        <v>0</v>
      </c>
      <c r="Z413" s="239">
        <v>0</v>
      </c>
    </row>
    <row r="414" spans="1:26" x14ac:dyDescent="0.25">
      <c r="A414" s="322" t="s">
        <v>668</v>
      </c>
      <c r="B414" s="385">
        <v>0</v>
      </c>
      <c r="C414" s="385">
        <v>0</v>
      </c>
      <c r="D414" s="385">
        <v>0</v>
      </c>
      <c r="E414" s="385">
        <v>0</v>
      </c>
      <c r="F414" s="385">
        <v>0</v>
      </c>
      <c r="G414" s="385">
        <v>0</v>
      </c>
      <c r="H414" s="385">
        <v>0</v>
      </c>
      <c r="I414" s="385">
        <v>0</v>
      </c>
      <c r="J414" s="385">
        <v>0</v>
      </c>
      <c r="K414" s="385">
        <v>0</v>
      </c>
      <c r="L414" s="385">
        <v>0</v>
      </c>
      <c r="M414" s="385">
        <v>0</v>
      </c>
      <c r="N414" s="385">
        <v>0</v>
      </c>
      <c r="O414" s="385">
        <v>0</v>
      </c>
      <c r="P414" s="385">
        <v>0</v>
      </c>
      <c r="Q414" s="385">
        <v>0</v>
      </c>
      <c r="R414" s="385">
        <v>0</v>
      </c>
      <c r="S414" s="385">
        <v>0</v>
      </c>
      <c r="T414" s="319" t="e">
        <v>#DIV/0!</v>
      </c>
      <c r="U414" s="239">
        <v>0</v>
      </c>
      <c r="V414" s="239">
        <v>0</v>
      </c>
      <c r="W414" s="239">
        <v>0</v>
      </c>
      <c r="X414" s="239">
        <v>0</v>
      </c>
      <c r="Y414" s="239">
        <v>0</v>
      </c>
      <c r="Z414" s="239">
        <v>0</v>
      </c>
    </row>
    <row r="415" spans="1:26" x14ac:dyDescent="0.25">
      <c r="A415" s="322" t="s">
        <v>669</v>
      </c>
      <c r="B415" s="385">
        <v>0</v>
      </c>
      <c r="C415" s="385">
        <v>0</v>
      </c>
      <c r="D415" s="385">
        <v>0</v>
      </c>
      <c r="E415" s="385">
        <v>0</v>
      </c>
      <c r="F415" s="385">
        <v>0</v>
      </c>
      <c r="G415" s="385">
        <v>0</v>
      </c>
      <c r="H415" s="385">
        <v>0</v>
      </c>
      <c r="I415" s="385">
        <v>0</v>
      </c>
      <c r="J415" s="385">
        <v>0</v>
      </c>
      <c r="K415" s="385">
        <v>0</v>
      </c>
      <c r="L415" s="385">
        <v>0</v>
      </c>
      <c r="M415" s="385">
        <v>0</v>
      </c>
      <c r="N415" s="385">
        <v>0</v>
      </c>
      <c r="O415" s="385">
        <v>0</v>
      </c>
      <c r="P415" s="385">
        <v>0</v>
      </c>
      <c r="Q415" s="385">
        <v>0</v>
      </c>
      <c r="R415" s="385">
        <v>0</v>
      </c>
      <c r="S415" s="385">
        <v>0</v>
      </c>
      <c r="T415" s="319" t="e">
        <v>#DIV/0!</v>
      </c>
      <c r="U415" s="239">
        <v>0</v>
      </c>
      <c r="V415" s="239">
        <v>0</v>
      </c>
      <c r="W415" s="239">
        <v>0</v>
      </c>
      <c r="X415" s="239">
        <v>0</v>
      </c>
      <c r="Y415" s="239">
        <v>0</v>
      </c>
      <c r="Z415" s="239">
        <v>0</v>
      </c>
    </row>
    <row r="416" spans="1:26" x14ac:dyDescent="0.25">
      <c r="A416" s="322" t="s">
        <v>670</v>
      </c>
      <c r="B416" s="385">
        <v>0</v>
      </c>
      <c r="C416" s="385">
        <v>0</v>
      </c>
      <c r="D416" s="385">
        <v>0</v>
      </c>
      <c r="E416" s="385">
        <v>0</v>
      </c>
      <c r="F416" s="385">
        <v>0</v>
      </c>
      <c r="G416" s="385">
        <v>0</v>
      </c>
      <c r="H416" s="385">
        <v>0</v>
      </c>
      <c r="I416" s="385">
        <v>0</v>
      </c>
      <c r="J416" s="385">
        <v>0</v>
      </c>
      <c r="K416" s="385">
        <v>0</v>
      </c>
      <c r="L416" s="385">
        <v>0</v>
      </c>
      <c r="M416" s="385">
        <v>0</v>
      </c>
      <c r="N416" s="385">
        <v>0</v>
      </c>
      <c r="O416" s="385">
        <v>0</v>
      </c>
      <c r="P416" s="385">
        <v>0</v>
      </c>
      <c r="Q416" s="385">
        <v>0</v>
      </c>
      <c r="R416" s="385">
        <v>0</v>
      </c>
      <c r="S416" s="385">
        <v>0</v>
      </c>
      <c r="T416" s="319" t="e">
        <v>#DIV/0!</v>
      </c>
      <c r="U416" s="239">
        <v>0</v>
      </c>
      <c r="V416" s="239">
        <v>0</v>
      </c>
      <c r="W416" s="239">
        <v>0</v>
      </c>
      <c r="X416" s="239">
        <v>0</v>
      </c>
      <c r="Y416" s="239">
        <v>0</v>
      </c>
      <c r="Z416" s="239">
        <v>0</v>
      </c>
    </row>
    <row r="417" spans="1:26" x14ac:dyDescent="0.25">
      <c r="A417" s="322" t="s">
        <v>671</v>
      </c>
      <c r="B417" s="385">
        <v>0</v>
      </c>
      <c r="C417" s="385">
        <v>0</v>
      </c>
      <c r="D417" s="385">
        <v>0</v>
      </c>
      <c r="E417" s="385">
        <v>0</v>
      </c>
      <c r="F417" s="385">
        <v>0</v>
      </c>
      <c r="G417" s="385">
        <v>0</v>
      </c>
      <c r="H417" s="385">
        <v>0</v>
      </c>
      <c r="I417" s="385">
        <v>0</v>
      </c>
      <c r="J417" s="385">
        <v>0</v>
      </c>
      <c r="K417" s="385">
        <v>0</v>
      </c>
      <c r="L417" s="385">
        <v>0</v>
      </c>
      <c r="M417" s="385">
        <v>0</v>
      </c>
      <c r="N417" s="385">
        <v>0</v>
      </c>
      <c r="O417" s="385">
        <v>0</v>
      </c>
      <c r="P417" s="385">
        <v>0</v>
      </c>
      <c r="Q417" s="385">
        <v>0</v>
      </c>
      <c r="R417" s="385">
        <v>0</v>
      </c>
      <c r="S417" s="385">
        <v>0</v>
      </c>
      <c r="T417" s="319" t="e">
        <v>#DIV/0!</v>
      </c>
      <c r="U417" s="239">
        <v>0</v>
      </c>
      <c r="V417" s="239">
        <v>0</v>
      </c>
      <c r="W417" s="239">
        <v>0</v>
      </c>
      <c r="X417" s="239">
        <v>0</v>
      </c>
      <c r="Y417" s="239">
        <v>0</v>
      </c>
      <c r="Z417" s="239">
        <v>0</v>
      </c>
    </row>
    <row r="418" spans="1:26" x14ac:dyDescent="0.25">
      <c r="A418" s="322" t="s">
        <v>672</v>
      </c>
      <c r="B418" s="385">
        <v>0</v>
      </c>
      <c r="C418" s="385">
        <v>0</v>
      </c>
      <c r="D418" s="385">
        <v>0</v>
      </c>
      <c r="E418" s="385">
        <v>0</v>
      </c>
      <c r="F418" s="385">
        <v>0</v>
      </c>
      <c r="G418" s="385">
        <v>0</v>
      </c>
      <c r="H418" s="385">
        <v>0</v>
      </c>
      <c r="I418" s="385">
        <v>0</v>
      </c>
      <c r="J418" s="385">
        <v>0</v>
      </c>
      <c r="K418" s="385">
        <v>0</v>
      </c>
      <c r="L418" s="385">
        <v>0</v>
      </c>
      <c r="M418" s="385">
        <v>0</v>
      </c>
      <c r="N418" s="385">
        <v>0</v>
      </c>
      <c r="O418" s="385">
        <v>0</v>
      </c>
      <c r="P418" s="385">
        <v>0</v>
      </c>
      <c r="Q418" s="385">
        <v>0</v>
      </c>
      <c r="R418" s="385">
        <v>0</v>
      </c>
      <c r="S418" s="385">
        <v>0</v>
      </c>
      <c r="T418" s="319" t="e">
        <v>#DIV/0!</v>
      </c>
      <c r="U418" s="239">
        <v>0</v>
      </c>
      <c r="V418" s="239">
        <v>0</v>
      </c>
      <c r="W418" s="239">
        <v>0</v>
      </c>
      <c r="X418" s="239">
        <v>0</v>
      </c>
      <c r="Y418" s="239">
        <v>0</v>
      </c>
      <c r="Z418" s="239">
        <v>0</v>
      </c>
    </row>
    <row r="419" spans="1:26" x14ac:dyDescent="0.25">
      <c r="A419" s="308" t="s">
        <v>673</v>
      </c>
      <c r="B419" s="384">
        <v>464660</v>
      </c>
      <c r="C419" s="384">
        <v>465360</v>
      </c>
      <c r="D419" s="384">
        <v>458130</v>
      </c>
      <c r="E419" s="384">
        <v>241318</v>
      </c>
      <c r="F419" s="384">
        <v>241268</v>
      </c>
      <c r="G419" s="384">
        <v>2580</v>
      </c>
      <c r="H419" s="384">
        <v>0</v>
      </c>
      <c r="I419" s="384">
        <v>46205</v>
      </c>
      <c r="J419" s="384">
        <v>0</v>
      </c>
      <c r="K419" s="384">
        <v>2400</v>
      </c>
      <c r="L419" s="384">
        <v>0</v>
      </c>
      <c r="M419" s="384">
        <v>67277</v>
      </c>
      <c r="N419" s="384">
        <v>100710</v>
      </c>
      <c r="O419" s="384">
        <v>22096</v>
      </c>
      <c r="P419" s="384">
        <v>0</v>
      </c>
      <c r="Q419" s="384">
        <v>0</v>
      </c>
      <c r="R419" s="384">
        <v>0</v>
      </c>
      <c r="S419" s="384">
        <v>241268</v>
      </c>
      <c r="T419" s="311">
        <v>0.51845452982637097</v>
      </c>
      <c r="U419" s="310">
        <v>224092</v>
      </c>
      <c r="V419" s="310">
        <v>7230</v>
      </c>
      <c r="W419" s="310">
        <v>224042</v>
      </c>
      <c r="X419" s="310">
        <v>216812</v>
      </c>
      <c r="Y419" s="310">
        <v>50</v>
      </c>
      <c r="Z419" s="310">
        <v>0</v>
      </c>
    </row>
    <row r="420" spans="1:26" x14ac:dyDescent="0.25">
      <c r="A420" s="314" t="s">
        <v>674</v>
      </c>
      <c r="B420" s="363">
        <v>464660</v>
      </c>
      <c r="C420" s="363">
        <v>465360</v>
      </c>
      <c r="D420" s="363">
        <v>458130</v>
      </c>
      <c r="E420" s="363">
        <v>241318</v>
      </c>
      <c r="F420" s="363">
        <v>241268</v>
      </c>
      <c r="G420" s="363">
        <v>2580</v>
      </c>
      <c r="H420" s="363">
        <v>0</v>
      </c>
      <c r="I420" s="363">
        <v>46205</v>
      </c>
      <c r="J420" s="363">
        <v>0</v>
      </c>
      <c r="K420" s="363">
        <v>2400</v>
      </c>
      <c r="L420" s="363">
        <v>0</v>
      </c>
      <c r="M420" s="363">
        <v>67277</v>
      </c>
      <c r="N420" s="363">
        <v>100710</v>
      </c>
      <c r="O420" s="363">
        <v>22096</v>
      </c>
      <c r="P420" s="363">
        <v>0</v>
      </c>
      <c r="Q420" s="363">
        <v>0</v>
      </c>
      <c r="R420" s="363">
        <v>0</v>
      </c>
      <c r="S420" s="363">
        <v>241268</v>
      </c>
      <c r="T420" s="317">
        <v>0.51845452982637097</v>
      </c>
      <c r="U420" s="316">
        <v>224092</v>
      </c>
      <c r="V420" s="316">
        <v>7230</v>
      </c>
      <c r="W420" s="316">
        <v>224042</v>
      </c>
      <c r="X420" s="316">
        <v>216812</v>
      </c>
      <c r="Y420" s="316">
        <v>50</v>
      </c>
      <c r="Z420" s="316">
        <v>0</v>
      </c>
    </row>
    <row r="421" spans="1:26" x14ac:dyDescent="0.25">
      <c r="A421" s="322" t="s">
        <v>675</v>
      </c>
      <c r="B421" s="385">
        <v>45000</v>
      </c>
      <c r="C421" s="385">
        <v>179350</v>
      </c>
      <c r="D421" s="385">
        <v>179350</v>
      </c>
      <c r="E421" s="385">
        <v>130400</v>
      </c>
      <c r="F421" s="385">
        <v>130400</v>
      </c>
      <c r="G421" s="385">
        <v>0</v>
      </c>
      <c r="H421" s="385">
        <v>0</v>
      </c>
      <c r="I421" s="385">
        <v>44000</v>
      </c>
      <c r="J421" s="385">
        <v>0</v>
      </c>
      <c r="K421" s="385">
        <v>0</v>
      </c>
      <c r="L421" s="385">
        <v>0</v>
      </c>
      <c r="M421" s="385">
        <v>0</v>
      </c>
      <c r="N421" s="385">
        <v>86400</v>
      </c>
      <c r="O421" s="385">
        <v>0</v>
      </c>
      <c r="P421" s="385">
        <v>0</v>
      </c>
      <c r="Q421" s="385">
        <v>0</v>
      </c>
      <c r="R421" s="385">
        <v>0</v>
      </c>
      <c r="S421" s="385">
        <v>130400</v>
      </c>
      <c r="T421" s="319">
        <v>0.72706997490939507</v>
      </c>
      <c r="U421" s="239">
        <v>48950</v>
      </c>
      <c r="V421" s="239">
        <v>0</v>
      </c>
      <c r="W421" s="239">
        <v>48950</v>
      </c>
      <c r="X421" s="239">
        <v>48950</v>
      </c>
      <c r="Y421" s="239">
        <v>0</v>
      </c>
      <c r="Z421" s="239">
        <v>0</v>
      </c>
    </row>
    <row r="422" spans="1:26" x14ac:dyDescent="0.25">
      <c r="A422" s="322" t="s">
        <v>676</v>
      </c>
      <c r="B422" s="385">
        <v>0</v>
      </c>
      <c r="C422" s="385">
        <v>0</v>
      </c>
      <c r="D422" s="385">
        <v>0</v>
      </c>
      <c r="E422" s="385">
        <v>0</v>
      </c>
      <c r="F422" s="385">
        <v>0</v>
      </c>
      <c r="G422" s="385">
        <v>0</v>
      </c>
      <c r="H422" s="385">
        <v>0</v>
      </c>
      <c r="I422" s="385">
        <v>0</v>
      </c>
      <c r="J422" s="385">
        <v>0</v>
      </c>
      <c r="K422" s="385">
        <v>0</v>
      </c>
      <c r="L422" s="385">
        <v>0</v>
      </c>
      <c r="M422" s="385">
        <v>0</v>
      </c>
      <c r="N422" s="385">
        <v>0</v>
      </c>
      <c r="O422" s="385">
        <v>0</v>
      </c>
      <c r="P422" s="385">
        <v>0</v>
      </c>
      <c r="Q422" s="385">
        <v>0</v>
      </c>
      <c r="R422" s="385">
        <v>0</v>
      </c>
      <c r="S422" s="385">
        <v>0</v>
      </c>
      <c r="T422" s="319" t="e">
        <v>#DIV/0!</v>
      </c>
      <c r="U422" s="239">
        <v>0</v>
      </c>
      <c r="V422" s="239">
        <v>0</v>
      </c>
      <c r="W422" s="239">
        <v>0</v>
      </c>
      <c r="X422" s="239">
        <v>0</v>
      </c>
      <c r="Y422" s="239">
        <v>0</v>
      </c>
      <c r="Z422" s="239">
        <v>0</v>
      </c>
    </row>
    <row r="423" spans="1:26" x14ac:dyDescent="0.25">
      <c r="A423" s="322" t="s">
        <v>677</v>
      </c>
      <c r="B423" s="385">
        <v>392850</v>
      </c>
      <c r="C423" s="385">
        <v>257500</v>
      </c>
      <c r="D423" s="385">
        <v>250870</v>
      </c>
      <c r="E423" s="385">
        <v>84416</v>
      </c>
      <c r="F423" s="385">
        <v>84416</v>
      </c>
      <c r="G423" s="385">
        <v>0</v>
      </c>
      <c r="H423" s="385">
        <v>0</v>
      </c>
      <c r="I423" s="385">
        <v>0</v>
      </c>
      <c r="J423" s="385">
        <v>0</v>
      </c>
      <c r="K423" s="385">
        <v>0</v>
      </c>
      <c r="L423" s="385">
        <v>0</v>
      </c>
      <c r="M423" s="385">
        <v>56160</v>
      </c>
      <c r="N423" s="385">
        <v>6160</v>
      </c>
      <c r="O423" s="385">
        <v>22096</v>
      </c>
      <c r="P423" s="385">
        <v>0</v>
      </c>
      <c r="Q423" s="385">
        <v>0</v>
      </c>
      <c r="R423" s="385">
        <v>0</v>
      </c>
      <c r="S423" s="385">
        <v>84416</v>
      </c>
      <c r="T423" s="319">
        <v>0.32782912621359223</v>
      </c>
      <c r="U423" s="239">
        <v>173084</v>
      </c>
      <c r="V423" s="239">
        <v>6630</v>
      </c>
      <c r="W423" s="239">
        <v>173084</v>
      </c>
      <c r="X423" s="239">
        <v>166454</v>
      </c>
      <c r="Y423" s="239">
        <v>0</v>
      </c>
      <c r="Z423" s="239">
        <v>0</v>
      </c>
    </row>
    <row r="424" spans="1:26" x14ac:dyDescent="0.25">
      <c r="A424" s="322" t="s">
        <v>678</v>
      </c>
      <c r="B424" s="385">
        <v>2400</v>
      </c>
      <c r="C424" s="385">
        <v>2600</v>
      </c>
      <c r="D424" s="385">
        <v>2600</v>
      </c>
      <c r="E424" s="385">
        <v>2400</v>
      </c>
      <c r="F424" s="385">
        <v>2400</v>
      </c>
      <c r="G424" s="385">
        <v>0</v>
      </c>
      <c r="H424" s="385">
        <v>0</v>
      </c>
      <c r="I424" s="385">
        <v>0</v>
      </c>
      <c r="J424" s="385">
        <v>0</v>
      </c>
      <c r="K424" s="385">
        <v>2400</v>
      </c>
      <c r="L424" s="385">
        <v>0</v>
      </c>
      <c r="M424" s="385">
        <v>0</v>
      </c>
      <c r="N424" s="385">
        <v>0</v>
      </c>
      <c r="O424" s="385">
        <v>0</v>
      </c>
      <c r="P424" s="385">
        <v>0</v>
      </c>
      <c r="Q424" s="385">
        <v>0</v>
      </c>
      <c r="R424" s="385">
        <v>0</v>
      </c>
      <c r="S424" s="385">
        <v>2400</v>
      </c>
      <c r="T424" s="319">
        <v>0.92307692307692313</v>
      </c>
      <c r="U424" s="239">
        <v>200</v>
      </c>
      <c r="V424" s="239">
        <v>0</v>
      </c>
      <c r="W424" s="239">
        <v>200</v>
      </c>
      <c r="X424" s="239">
        <v>200</v>
      </c>
      <c r="Y424" s="239">
        <v>0</v>
      </c>
      <c r="Z424" s="239">
        <v>0</v>
      </c>
    </row>
    <row r="425" spans="1:26" x14ac:dyDescent="0.25">
      <c r="A425" s="322" t="s">
        <v>679</v>
      </c>
      <c r="B425" s="385">
        <v>0</v>
      </c>
      <c r="C425" s="385">
        <v>0</v>
      </c>
      <c r="D425" s="385">
        <v>0</v>
      </c>
      <c r="E425" s="385">
        <v>0</v>
      </c>
      <c r="F425" s="385">
        <v>0</v>
      </c>
      <c r="G425" s="385">
        <v>0</v>
      </c>
      <c r="H425" s="385">
        <v>0</v>
      </c>
      <c r="I425" s="385">
        <v>0</v>
      </c>
      <c r="J425" s="385">
        <v>0</v>
      </c>
      <c r="K425" s="385">
        <v>0</v>
      </c>
      <c r="L425" s="385">
        <v>0</v>
      </c>
      <c r="M425" s="385">
        <v>0</v>
      </c>
      <c r="N425" s="385">
        <v>0</v>
      </c>
      <c r="O425" s="385">
        <v>0</v>
      </c>
      <c r="P425" s="385">
        <v>0</v>
      </c>
      <c r="Q425" s="385">
        <v>0</v>
      </c>
      <c r="R425" s="385">
        <v>0</v>
      </c>
      <c r="S425" s="385">
        <v>0</v>
      </c>
      <c r="T425" s="319" t="e">
        <v>#DIV/0!</v>
      </c>
      <c r="U425" s="239">
        <v>0</v>
      </c>
      <c r="V425" s="239">
        <v>0</v>
      </c>
      <c r="W425" s="239">
        <v>0</v>
      </c>
      <c r="X425" s="239">
        <v>0</v>
      </c>
      <c r="Y425" s="239">
        <v>0</v>
      </c>
      <c r="Z425" s="239">
        <v>0</v>
      </c>
    </row>
    <row r="426" spans="1:26" x14ac:dyDescent="0.25">
      <c r="A426" s="322" t="s">
        <v>680</v>
      </c>
      <c r="B426" s="385">
        <v>0</v>
      </c>
      <c r="C426" s="385">
        <v>0</v>
      </c>
      <c r="D426" s="385">
        <v>0</v>
      </c>
      <c r="E426" s="385">
        <v>0</v>
      </c>
      <c r="F426" s="385">
        <v>0</v>
      </c>
      <c r="G426" s="385">
        <v>0</v>
      </c>
      <c r="H426" s="385">
        <v>0</v>
      </c>
      <c r="I426" s="385">
        <v>0</v>
      </c>
      <c r="J426" s="385">
        <v>0</v>
      </c>
      <c r="K426" s="385">
        <v>0</v>
      </c>
      <c r="L426" s="385">
        <v>0</v>
      </c>
      <c r="M426" s="385">
        <v>0</v>
      </c>
      <c r="N426" s="385">
        <v>0</v>
      </c>
      <c r="O426" s="385">
        <v>0</v>
      </c>
      <c r="P426" s="385">
        <v>0</v>
      </c>
      <c r="Q426" s="385">
        <v>0</v>
      </c>
      <c r="R426" s="385">
        <v>0</v>
      </c>
      <c r="S426" s="385">
        <v>0</v>
      </c>
      <c r="T426" s="319" t="e">
        <v>#DIV/0!</v>
      </c>
      <c r="U426" s="239">
        <v>0</v>
      </c>
      <c r="V426" s="239">
        <v>0</v>
      </c>
      <c r="W426" s="239">
        <v>0</v>
      </c>
      <c r="X426" s="239">
        <v>0</v>
      </c>
      <c r="Y426" s="239">
        <v>0</v>
      </c>
      <c r="Z426" s="239">
        <v>0</v>
      </c>
    </row>
    <row r="427" spans="1:26" x14ac:dyDescent="0.25">
      <c r="A427" s="322" t="s">
        <v>681</v>
      </c>
      <c r="B427" s="385">
        <v>0</v>
      </c>
      <c r="C427" s="385">
        <v>0</v>
      </c>
      <c r="D427" s="385">
        <v>0</v>
      </c>
      <c r="E427" s="385">
        <v>0</v>
      </c>
      <c r="F427" s="385">
        <v>0</v>
      </c>
      <c r="G427" s="385">
        <v>0</v>
      </c>
      <c r="H427" s="385">
        <v>0</v>
      </c>
      <c r="I427" s="385">
        <v>0</v>
      </c>
      <c r="J427" s="385">
        <v>0</v>
      </c>
      <c r="K427" s="385">
        <v>0</v>
      </c>
      <c r="L427" s="385">
        <v>0</v>
      </c>
      <c r="M427" s="385">
        <v>0</v>
      </c>
      <c r="N427" s="385">
        <v>0</v>
      </c>
      <c r="O427" s="385">
        <v>0</v>
      </c>
      <c r="P427" s="385">
        <v>0</v>
      </c>
      <c r="Q427" s="385">
        <v>0</v>
      </c>
      <c r="R427" s="385">
        <v>0</v>
      </c>
      <c r="S427" s="385">
        <v>0</v>
      </c>
      <c r="T427" s="319" t="e">
        <v>#DIV/0!</v>
      </c>
      <c r="U427" s="239">
        <v>0</v>
      </c>
      <c r="V427" s="239">
        <v>0</v>
      </c>
      <c r="W427" s="239">
        <v>0</v>
      </c>
      <c r="X427" s="239">
        <v>0</v>
      </c>
      <c r="Y427" s="239">
        <v>0</v>
      </c>
      <c r="Z427" s="239">
        <v>0</v>
      </c>
    </row>
    <row r="428" spans="1:26" x14ac:dyDescent="0.25">
      <c r="A428" s="322" t="s">
        <v>682</v>
      </c>
      <c r="B428" s="385">
        <v>0</v>
      </c>
      <c r="C428" s="385">
        <v>0</v>
      </c>
      <c r="D428" s="385">
        <v>0</v>
      </c>
      <c r="E428" s="385">
        <v>0</v>
      </c>
      <c r="F428" s="385">
        <v>0</v>
      </c>
      <c r="G428" s="385">
        <v>0</v>
      </c>
      <c r="H428" s="385">
        <v>0</v>
      </c>
      <c r="I428" s="385">
        <v>0</v>
      </c>
      <c r="J428" s="385">
        <v>0</v>
      </c>
      <c r="K428" s="385">
        <v>0</v>
      </c>
      <c r="L428" s="385">
        <v>0</v>
      </c>
      <c r="M428" s="385">
        <v>0</v>
      </c>
      <c r="N428" s="385">
        <v>0</v>
      </c>
      <c r="O428" s="385">
        <v>0</v>
      </c>
      <c r="P428" s="385">
        <v>0</v>
      </c>
      <c r="Q428" s="385">
        <v>0</v>
      </c>
      <c r="R428" s="385">
        <v>0</v>
      </c>
      <c r="S428" s="385">
        <v>0</v>
      </c>
      <c r="T428" s="319" t="e">
        <v>#DIV/0!</v>
      </c>
      <c r="U428" s="239">
        <v>0</v>
      </c>
      <c r="V428" s="239">
        <v>0</v>
      </c>
      <c r="W428" s="239">
        <v>0</v>
      </c>
      <c r="X428" s="239">
        <v>0</v>
      </c>
      <c r="Y428" s="239">
        <v>0</v>
      </c>
      <c r="Z428" s="239">
        <v>0</v>
      </c>
    </row>
    <row r="429" spans="1:26" x14ac:dyDescent="0.25">
      <c r="A429" s="322" t="s">
        <v>683</v>
      </c>
      <c r="B429" s="385">
        <v>0</v>
      </c>
      <c r="C429" s="385">
        <v>0</v>
      </c>
      <c r="D429" s="385">
        <v>0</v>
      </c>
      <c r="E429" s="385">
        <v>0</v>
      </c>
      <c r="F429" s="385">
        <v>0</v>
      </c>
      <c r="G429" s="385">
        <v>0</v>
      </c>
      <c r="H429" s="385">
        <v>0</v>
      </c>
      <c r="I429" s="385">
        <v>0</v>
      </c>
      <c r="J429" s="385">
        <v>0</v>
      </c>
      <c r="K429" s="385">
        <v>0</v>
      </c>
      <c r="L429" s="385">
        <v>0</v>
      </c>
      <c r="M429" s="385">
        <v>0</v>
      </c>
      <c r="N429" s="385">
        <v>0</v>
      </c>
      <c r="O429" s="385">
        <v>0</v>
      </c>
      <c r="P429" s="385">
        <v>0</v>
      </c>
      <c r="Q429" s="385">
        <v>0</v>
      </c>
      <c r="R429" s="385">
        <v>0</v>
      </c>
      <c r="S429" s="385">
        <v>0</v>
      </c>
      <c r="T429" s="319" t="e">
        <v>#DIV/0!</v>
      </c>
      <c r="U429" s="239">
        <v>0</v>
      </c>
      <c r="V429" s="239">
        <v>0</v>
      </c>
      <c r="W429" s="239">
        <v>0</v>
      </c>
      <c r="X429" s="239">
        <v>0</v>
      </c>
      <c r="Y429" s="239">
        <v>0</v>
      </c>
      <c r="Z429" s="239">
        <v>0</v>
      </c>
    </row>
    <row r="430" spans="1:26" x14ac:dyDescent="0.25">
      <c r="A430" s="322" t="s">
        <v>684</v>
      </c>
      <c r="B430" s="385">
        <v>8200</v>
      </c>
      <c r="C430" s="385">
        <v>8200</v>
      </c>
      <c r="D430" s="385">
        <v>8200</v>
      </c>
      <c r="E430" s="385">
        <v>8200</v>
      </c>
      <c r="F430" s="385">
        <v>8150</v>
      </c>
      <c r="G430" s="385">
        <v>0</v>
      </c>
      <c r="H430" s="385">
        <v>0</v>
      </c>
      <c r="I430" s="385">
        <v>0</v>
      </c>
      <c r="J430" s="385">
        <v>0</v>
      </c>
      <c r="K430" s="385">
        <v>0</v>
      </c>
      <c r="L430" s="385">
        <v>0</v>
      </c>
      <c r="M430" s="385">
        <v>0</v>
      </c>
      <c r="N430" s="385">
        <v>8150</v>
      </c>
      <c r="O430" s="385">
        <v>0</v>
      </c>
      <c r="P430" s="385">
        <v>0</v>
      </c>
      <c r="Q430" s="385">
        <v>0</v>
      </c>
      <c r="R430" s="385">
        <v>0</v>
      </c>
      <c r="S430" s="385">
        <v>8150</v>
      </c>
      <c r="T430" s="319">
        <v>0.99390243902439024</v>
      </c>
      <c r="U430" s="239">
        <v>50</v>
      </c>
      <c r="V430" s="239">
        <v>0</v>
      </c>
      <c r="W430" s="239">
        <v>0</v>
      </c>
      <c r="X430" s="239">
        <v>0</v>
      </c>
      <c r="Y430" s="239">
        <v>50</v>
      </c>
      <c r="Z430" s="239">
        <v>0</v>
      </c>
    </row>
    <row r="431" spans="1:26" x14ac:dyDescent="0.25">
      <c r="A431" s="322" t="s">
        <v>685</v>
      </c>
      <c r="B431" s="385">
        <v>3600</v>
      </c>
      <c r="C431" s="385">
        <v>5885</v>
      </c>
      <c r="D431" s="385">
        <v>5285</v>
      </c>
      <c r="E431" s="385">
        <v>4785</v>
      </c>
      <c r="F431" s="385">
        <v>4785</v>
      </c>
      <c r="G431" s="385">
        <v>2580</v>
      </c>
      <c r="H431" s="385">
        <v>0</v>
      </c>
      <c r="I431" s="385">
        <v>2205</v>
      </c>
      <c r="J431" s="385">
        <v>0</v>
      </c>
      <c r="K431" s="385">
        <v>0</v>
      </c>
      <c r="L431" s="385">
        <v>0</v>
      </c>
      <c r="M431" s="385">
        <v>0</v>
      </c>
      <c r="N431" s="385">
        <v>0</v>
      </c>
      <c r="O431" s="385">
        <v>0</v>
      </c>
      <c r="P431" s="385">
        <v>0</v>
      </c>
      <c r="Q431" s="385">
        <v>0</v>
      </c>
      <c r="R431" s="385">
        <v>0</v>
      </c>
      <c r="S431" s="385">
        <v>4785</v>
      </c>
      <c r="T431" s="319">
        <v>0.81308411214953269</v>
      </c>
      <c r="U431" s="239">
        <v>1100</v>
      </c>
      <c r="V431" s="239">
        <v>600</v>
      </c>
      <c r="W431" s="239">
        <v>1100</v>
      </c>
      <c r="X431" s="239">
        <v>500</v>
      </c>
      <c r="Y431" s="239">
        <v>0</v>
      </c>
      <c r="Z431" s="239">
        <v>0</v>
      </c>
    </row>
    <row r="432" spans="1:26" x14ac:dyDescent="0.25">
      <c r="A432" s="322" t="s">
        <v>686</v>
      </c>
      <c r="B432" s="385">
        <v>1200</v>
      </c>
      <c r="C432" s="385">
        <v>415</v>
      </c>
      <c r="D432" s="385">
        <v>415</v>
      </c>
      <c r="E432" s="385">
        <v>0</v>
      </c>
      <c r="F432" s="385">
        <v>0</v>
      </c>
      <c r="G432" s="385">
        <v>0</v>
      </c>
      <c r="H432" s="385">
        <v>0</v>
      </c>
      <c r="I432" s="385">
        <v>0</v>
      </c>
      <c r="J432" s="385">
        <v>0</v>
      </c>
      <c r="K432" s="385">
        <v>0</v>
      </c>
      <c r="L432" s="385">
        <v>0</v>
      </c>
      <c r="M432" s="385">
        <v>0</v>
      </c>
      <c r="N432" s="385">
        <v>0</v>
      </c>
      <c r="O432" s="385">
        <v>0</v>
      </c>
      <c r="P432" s="385">
        <v>0</v>
      </c>
      <c r="Q432" s="385">
        <v>0</v>
      </c>
      <c r="R432" s="385">
        <v>0</v>
      </c>
      <c r="S432" s="385">
        <v>0</v>
      </c>
      <c r="T432" s="319">
        <v>0</v>
      </c>
      <c r="U432" s="239">
        <v>415</v>
      </c>
      <c r="V432" s="239">
        <v>0</v>
      </c>
      <c r="W432" s="239">
        <v>415</v>
      </c>
      <c r="X432" s="239">
        <v>415</v>
      </c>
      <c r="Y432" s="239">
        <v>0</v>
      </c>
      <c r="Z432" s="239">
        <v>0</v>
      </c>
    </row>
    <row r="433" spans="1:26" x14ac:dyDescent="0.25">
      <c r="A433" s="322" t="s">
        <v>687</v>
      </c>
      <c r="B433" s="385">
        <v>11410</v>
      </c>
      <c r="C433" s="385">
        <v>11410</v>
      </c>
      <c r="D433" s="385">
        <v>11410</v>
      </c>
      <c r="E433" s="385">
        <v>11117</v>
      </c>
      <c r="F433" s="385">
        <v>11117</v>
      </c>
      <c r="G433" s="385">
        <v>0</v>
      </c>
      <c r="H433" s="385">
        <v>0</v>
      </c>
      <c r="I433" s="385">
        <v>0</v>
      </c>
      <c r="J433" s="385">
        <v>0</v>
      </c>
      <c r="K433" s="385">
        <v>0</v>
      </c>
      <c r="L433" s="385">
        <v>0</v>
      </c>
      <c r="M433" s="385">
        <v>11117</v>
      </c>
      <c r="N433" s="385">
        <v>0</v>
      </c>
      <c r="O433" s="385">
        <v>0</v>
      </c>
      <c r="P433" s="385">
        <v>0</v>
      </c>
      <c r="Q433" s="385">
        <v>0</v>
      </c>
      <c r="R433" s="385">
        <v>0</v>
      </c>
      <c r="S433" s="385">
        <v>11117</v>
      </c>
      <c r="T433" s="319">
        <v>0.97432077125328664</v>
      </c>
      <c r="U433" s="239">
        <v>293</v>
      </c>
      <c r="V433" s="239">
        <v>0</v>
      </c>
      <c r="W433" s="239">
        <v>293</v>
      </c>
      <c r="X433" s="239">
        <v>293</v>
      </c>
      <c r="Y433" s="239">
        <v>0</v>
      </c>
      <c r="Z433" s="239">
        <v>0</v>
      </c>
    </row>
    <row r="434" spans="1:26" x14ac:dyDescent="0.25">
      <c r="A434" s="322" t="s">
        <v>688</v>
      </c>
      <c r="B434" s="385">
        <v>0</v>
      </c>
      <c r="C434" s="385">
        <v>0</v>
      </c>
      <c r="D434" s="385">
        <v>0</v>
      </c>
      <c r="E434" s="385">
        <v>0</v>
      </c>
      <c r="F434" s="385">
        <v>0</v>
      </c>
      <c r="G434" s="385">
        <v>0</v>
      </c>
      <c r="H434" s="385">
        <v>0</v>
      </c>
      <c r="I434" s="385">
        <v>0</v>
      </c>
      <c r="J434" s="385">
        <v>0</v>
      </c>
      <c r="K434" s="385">
        <v>0</v>
      </c>
      <c r="L434" s="385">
        <v>0</v>
      </c>
      <c r="M434" s="385">
        <v>0</v>
      </c>
      <c r="N434" s="385">
        <v>0</v>
      </c>
      <c r="O434" s="385">
        <v>0</v>
      </c>
      <c r="P434" s="385">
        <v>0</v>
      </c>
      <c r="Q434" s="385">
        <v>0</v>
      </c>
      <c r="R434" s="385">
        <v>0</v>
      </c>
      <c r="S434" s="385">
        <v>0</v>
      </c>
      <c r="T434" s="319" t="e">
        <v>#DIV/0!</v>
      </c>
      <c r="U434" s="239">
        <v>0</v>
      </c>
      <c r="V434" s="239">
        <v>0</v>
      </c>
      <c r="W434" s="239">
        <v>0</v>
      </c>
      <c r="X434" s="239">
        <v>0</v>
      </c>
      <c r="Y434" s="239">
        <v>0</v>
      </c>
      <c r="Z434" s="239">
        <v>0</v>
      </c>
    </row>
    <row r="435" spans="1:26" x14ac:dyDescent="0.25">
      <c r="A435" s="314" t="s">
        <v>689</v>
      </c>
      <c r="B435" s="198">
        <v>0</v>
      </c>
      <c r="C435" s="198">
        <v>0</v>
      </c>
      <c r="D435" s="198">
        <v>0</v>
      </c>
      <c r="E435" s="198">
        <v>0</v>
      </c>
      <c r="F435" s="198">
        <v>0</v>
      </c>
      <c r="G435" s="198">
        <v>0</v>
      </c>
      <c r="H435" s="198">
        <v>0</v>
      </c>
      <c r="I435" s="198">
        <v>0</v>
      </c>
      <c r="J435" s="198">
        <v>0</v>
      </c>
      <c r="K435" s="198">
        <v>0</v>
      </c>
      <c r="L435" s="198">
        <v>0</v>
      </c>
      <c r="M435" s="198">
        <v>0</v>
      </c>
      <c r="N435" s="198">
        <v>0</v>
      </c>
      <c r="O435" s="198">
        <v>0</v>
      </c>
      <c r="P435" s="198">
        <v>0</v>
      </c>
      <c r="Q435" s="198">
        <v>0</v>
      </c>
      <c r="R435" s="198">
        <v>0</v>
      </c>
      <c r="S435" s="198">
        <v>0</v>
      </c>
      <c r="T435" s="317" t="e">
        <v>#DIV/0!</v>
      </c>
      <c r="U435" s="316">
        <v>0</v>
      </c>
      <c r="V435" s="316">
        <v>0</v>
      </c>
      <c r="W435" s="316">
        <v>0</v>
      </c>
      <c r="X435" s="316">
        <v>0</v>
      </c>
      <c r="Y435" s="316">
        <v>0</v>
      </c>
      <c r="Z435" s="316">
        <v>0</v>
      </c>
    </row>
    <row r="436" spans="1:26" x14ac:dyDescent="0.25">
      <c r="A436" s="308" t="s">
        <v>690</v>
      </c>
      <c r="B436" s="384">
        <v>1250000</v>
      </c>
      <c r="C436" s="384">
        <v>1250000</v>
      </c>
      <c r="D436" s="384">
        <v>1250000</v>
      </c>
      <c r="E436" s="384">
        <v>0</v>
      </c>
      <c r="F436" s="384">
        <v>0</v>
      </c>
      <c r="G436" s="384">
        <v>0</v>
      </c>
      <c r="H436" s="384">
        <v>0</v>
      </c>
      <c r="I436" s="384">
        <v>0</v>
      </c>
      <c r="J436" s="384">
        <v>0</v>
      </c>
      <c r="K436" s="384">
        <v>0</v>
      </c>
      <c r="L436" s="384">
        <v>0</v>
      </c>
      <c r="M436" s="384">
        <v>0</v>
      </c>
      <c r="N436" s="384">
        <v>0</v>
      </c>
      <c r="O436" s="384">
        <v>0</v>
      </c>
      <c r="P436" s="384">
        <v>0</v>
      </c>
      <c r="Q436" s="384">
        <v>0</v>
      </c>
      <c r="R436" s="384">
        <v>0</v>
      </c>
      <c r="S436" s="384">
        <v>0</v>
      </c>
      <c r="T436" s="311">
        <v>0</v>
      </c>
      <c r="U436" s="310">
        <v>1250000</v>
      </c>
      <c r="V436" s="310">
        <v>0</v>
      </c>
      <c r="W436" s="310">
        <v>1250000</v>
      </c>
      <c r="X436" s="310">
        <v>1250000</v>
      </c>
      <c r="Y436" s="310">
        <v>0</v>
      </c>
      <c r="Z436" s="310">
        <v>0</v>
      </c>
    </row>
    <row r="437" spans="1:26" x14ac:dyDescent="0.25">
      <c r="A437" s="314" t="s">
        <v>691</v>
      </c>
      <c r="B437" s="363">
        <v>1250000</v>
      </c>
      <c r="C437" s="363">
        <v>1250000</v>
      </c>
      <c r="D437" s="363">
        <v>1250000</v>
      </c>
      <c r="E437" s="363">
        <v>0</v>
      </c>
      <c r="F437" s="363">
        <v>0</v>
      </c>
      <c r="G437" s="363">
        <v>0</v>
      </c>
      <c r="H437" s="363">
        <v>0</v>
      </c>
      <c r="I437" s="363">
        <v>0</v>
      </c>
      <c r="J437" s="363">
        <v>0</v>
      </c>
      <c r="K437" s="363">
        <v>0</v>
      </c>
      <c r="L437" s="363">
        <v>0</v>
      </c>
      <c r="M437" s="363">
        <v>0</v>
      </c>
      <c r="N437" s="363">
        <v>0</v>
      </c>
      <c r="O437" s="363">
        <v>0</v>
      </c>
      <c r="P437" s="363">
        <v>0</v>
      </c>
      <c r="Q437" s="363">
        <v>0</v>
      </c>
      <c r="R437" s="363">
        <v>0</v>
      </c>
      <c r="S437" s="363">
        <v>0</v>
      </c>
      <c r="T437" s="317">
        <v>0</v>
      </c>
      <c r="U437" s="316">
        <v>1250000</v>
      </c>
      <c r="V437" s="316">
        <v>0</v>
      </c>
      <c r="W437" s="316">
        <v>1250000</v>
      </c>
      <c r="X437" s="316">
        <v>1250000</v>
      </c>
      <c r="Y437" s="316">
        <v>0</v>
      </c>
      <c r="Z437" s="316">
        <v>0</v>
      </c>
    </row>
    <row r="438" spans="1:26" x14ac:dyDescent="0.25">
      <c r="A438" s="322" t="s">
        <v>692</v>
      </c>
      <c r="B438" s="385">
        <v>1250000</v>
      </c>
      <c r="C438" s="385">
        <v>1250000</v>
      </c>
      <c r="D438" s="385">
        <v>1250000</v>
      </c>
      <c r="E438" s="385">
        <v>0</v>
      </c>
      <c r="F438" s="385">
        <v>0</v>
      </c>
      <c r="G438" s="385">
        <v>0</v>
      </c>
      <c r="H438" s="385">
        <v>0</v>
      </c>
      <c r="I438" s="385">
        <v>0</v>
      </c>
      <c r="J438" s="385">
        <v>0</v>
      </c>
      <c r="K438" s="385">
        <v>0</v>
      </c>
      <c r="L438" s="385">
        <v>0</v>
      </c>
      <c r="M438" s="385">
        <v>0</v>
      </c>
      <c r="N438" s="385">
        <v>0</v>
      </c>
      <c r="O438" s="385">
        <v>0</v>
      </c>
      <c r="P438" s="385">
        <v>0</v>
      </c>
      <c r="Q438" s="385">
        <v>0</v>
      </c>
      <c r="R438" s="385">
        <v>0</v>
      </c>
      <c r="S438" s="385">
        <v>0</v>
      </c>
      <c r="T438" s="319">
        <v>0</v>
      </c>
      <c r="U438" s="239">
        <v>1250000</v>
      </c>
      <c r="V438" s="239">
        <v>0</v>
      </c>
      <c r="W438" s="239">
        <v>1250000</v>
      </c>
      <c r="X438" s="239">
        <v>1250000</v>
      </c>
      <c r="Y438" s="239">
        <v>0</v>
      </c>
      <c r="Z438" s="239">
        <v>0</v>
      </c>
    </row>
    <row r="439" spans="1:26" x14ac:dyDescent="0.25">
      <c r="A439" s="322" t="s">
        <v>693</v>
      </c>
      <c r="B439" s="385">
        <v>0</v>
      </c>
      <c r="C439" s="385">
        <v>0</v>
      </c>
      <c r="D439" s="385">
        <v>0</v>
      </c>
      <c r="E439" s="385">
        <v>0</v>
      </c>
      <c r="F439" s="385">
        <v>0</v>
      </c>
      <c r="G439" s="385">
        <v>0</v>
      </c>
      <c r="H439" s="385">
        <v>0</v>
      </c>
      <c r="I439" s="385">
        <v>0</v>
      </c>
      <c r="J439" s="385">
        <v>0</v>
      </c>
      <c r="K439" s="385">
        <v>0</v>
      </c>
      <c r="L439" s="385">
        <v>0</v>
      </c>
      <c r="M439" s="385">
        <v>0</v>
      </c>
      <c r="N439" s="385">
        <v>0</v>
      </c>
      <c r="O439" s="385">
        <v>0</v>
      </c>
      <c r="P439" s="385">
        <v>0</v>
      </c>
      <c r="Q439" s="385">
        <v>0</v>
      </c>
      <c r="R439" s="385">
        <v>0</v>
      </c>
      <c r="S439" s="385">
        <v>0</v>
      </c>
      <c r="T439" s="319" t="e">
        <v>#DIV/0!</v>
      </c>
      <c r="U439" s="239">
        <v>0</v>
      </c>
      <c r="V439" s="239">
        <v>0</v>
      </c>
      <c r="W439" s="239">
        <v>0</v>
      </c>
      <c r="X439" s="239">
        <v>0</v>
      </c>
      <c r="Y439" s="239">
        <v>0</v>
      </c>
      <c r="Z439" s="239">
        <v>0</v>
      </c>
    </row>
    <row r="440" spans="1:26" x14ac:dyDescent="0.25">
      <c r="A440" s="322" t="s">
        <v>694</v>
      </c>
      <c r="B440" s="385">
        <v>0</v>
      </c>
      <c r="C440" s="385">
        <v>0</v>
      </c>
      <c r="D440" s="385">
        <v>0</v>
      </c>
      <c r="E440" s="385">
        <v>0</v>
      </c>
      <c r="F440" s="385">
        <v>0</v>
      </c>
      <c r="G440" s="385">
        <v>0</v>
      </c>
      <c r="H440" s="385">
        <v>0</v>
      </c>
      <c r="I440" s="385">
        <v>0</v>
      </c>
      <c r="J440" s="385">
        <v>0</v>
      </c>
      <c r="K440" s="385">
        <v>0</v>
      </c>
      <c r="L440" s="385">
        <v>0</v>
      </c>
      <c r="M440" s="385">
        <v>0</v>
      </c>
      <c r="N440" s="385">
        <v>0</v>
      </c>
      <c r="O440" s="385">
        <v>0</v>
      </c>
      <c r="P440" s="385">
        <v>0</v>
      </c>
      <c r="Q440" s="385">
        <v>0</v>
      </c>
      <c r="R440" s="385">
        <v>0</v>
      </c>
      <c r="S440" s="385">
        <v>0</v>
      </c>
      <c r="T440" s="319" t="e">
        <v>#DIV/0!</v>
      </c>
      <c r="U440" s="239">
        <v>0</v>
      </c>
      <c r="V440" s="239">
        <v>0</v>
      </c>
      <c r="W440" s="239">
        <v>0</v>
      </c>
      <c r="X440" s="239">
        <v>0</v>
      </c>
      <c r="Y440" s="239">
        <v>0</v>
      </c>
      <c r="Z440" s="239">
        <v>0</v>
      </c>
    </row>
    <row r="441" spans="1:26" x14ac:dyDescent="0.25">
      <c r="A441" s="322" t="s">
        <v>695</v>
      </c>
      <c r="B441" s="385">
        <v>0</v>
      </c>
      <c r="C441" s="385">
        <v>0</v>
      </c>
      <c r="D441" s="385">
        <v>0</v>
      </c>
      <c r="E441" s="385">
        <v>0</v>
      </c>
      <c r="F441" s="385">
        <v>0</v>
      </c>
      <c r="G441" s="385">
        <v>0</v>
      </c>
      <c r="H441" s="385">
        <v>0</v>
      </c>
      <c r="I441" s="385">
        <v>0</v>
      </c>
      <c r="J441" s="385">
        <v>0</v>
      </c>
      <c r="K441" s="385">
        <v>0</v>
      </c>
      <c r="L441" s="385">
        <v>0</v>
      </c>
      <c r="M441" s="385">
        <v>0</v>
      </c>
      <c r="N441" s="385">
        <v>0</v>
      </c>
      <c r="O441" s="385">
        <v>0</v>
      </c>
      <c r="P441" s="385">
        <v>0</v>
      </c>
      <c r="Q441" s="385">
        <v>0</v>
      </c>
      <c r="R441" s="385">
        <v>0</v>
      </c>
      <c r="S441" s="385">
        <v>0</v>
      </c>
      <c r="T441" s="319" t="e">
        <v>#DIV/0!</v>
      </c>
      <c r="U441" s="239">
        <v>0</v>
      </c>
      <c r="V441" s="239">
        <v>0</v>
      </c>
      <c r="W441" s="239">
        <v>0</v>
      </c>
      <c r="X441" s="239">
        <v>0</v>
      </c>
      <c r="Y441" s="239">
        <v>0</v>
      </c>
      <c r="Z441" s="239">
        <v>0</v>
      </c>
    </row>
    <row r="442" spans="1:26" x14ac:dyDescent="0.25">
      <c r="A442" s="322" t="s">
        <v>696</v>
      </c>
      <c r="B442" s="385">
        <v>0</v>
      </c>
      <c r="C442" s="385">
        <v>0</v>
      </c>
      <c r="D442" s="385">
        <v>0</v>
      </c>
      <c r="E442" s="385">
        <v>0</v>
      </c>
      <c r="F442" s="385">
        <v>0</v>
      </c>
      <c r="G442" s="385">
        <v>0</v>
      </c>
      <c r="H442" s="385">
        <v>0</v>
      </c>
      <c r="I442" s="385">
        <v>0</v>
      </c>
      <c r="J442" s="385">
        <v>0</v>
      </c>
      <c r="K442" s="385">
        <v>0</v>
      </c>
      <c r="L442" s="385">
        <v>0</v>
      </c>
      <c r="M442" s="385">
        <v>0</v>
      </c>
      <c r="N442" s="385">
        <v>0</v>
      </c>
      <c r="O442" s="385">
        <v>0</v>
      </c>
      <c r="P442" s="385">
        <v>0</v>
      </c>
      <c r="Q442" s="385">
        <v>0</v>
      </c>
      <c r="R442" s="385">
        <v>0</v>
      </c>
      <c r="S442" s="385">
        <v>0</v>
      </c>
      <c r="T442" s="319" t="e">
        <v>#DIV/0!</v>
      </c>
      <c r="U442" s="239">
        <v>0</v>
      </c>
      <c r="V442" s="239">
        <v>0</v>
      </c>
      <c r="W442" s="239">
        <v>0</v>
      </c>
      <c r="X442" s="239">
        <v>0</v>
      </c>
      <c r="Y442" s="239">
        <v>0</v>
      </c>
      <c r="Z442" s="239">
        <v>0</v>
      </c>
    </row>
    <row r="443" spans="1:26" x14ac:dyDescent="0.25">
      <c r="A443" s="322" t="s">
        <v>697</v>
      </c>
      <c r="B443" s="385">
        <v>0</v>
      </c>
      <c r="C443" s="385">
        <v>0</v>
      </c>
      <c r="D443" s="385">
        <v>0</v>
      </c>
      <c r="E443" s="385">
        <v>0</v>
      </c>
      <c r="F443" s="385">
        <v>0</v>
      </c>
      <c r="G443" s="385">
        <v>0</v>
      </c>
      <c r="H443" s="385">
        <v>0</v>
      </c>
      <c r="I443" s="385">
        <v>0</v>
      </c>
      <c r="J443" s="385">
        <v>0</v>
      </c>
      <c r="K443" s="385">
        <v>0</v>
      </c>
      <c r="L443" s="385">
        <v>0</v>
      </c>
      <c r="M443" s="385">
        <v>0</v>
      </c>
      <c r="N443" s="385">
        <v>0</v>
      </c>
      <c r="O443" s="385">
        <v>0</v>
      </c>
      <c r="P443" s="385">
        <v>0</v>
      </c>
      <c r="Q443" s="385">
        <v>0</v>
      </c>
      <c r="R443" s="385">
        <v>0</v>
      </c>
      <c r="S443" s="385">
        <v>0</v>
      </c>
      <c r="T443" s="319" t="e">
        <v>#DIV/0!</v>
      </c>
      <c r="U443" s="239">
        <v>0</v>
      </c>
      <c r="V443" s="239">
        <v>0</v>
      </c>
      <c r="W443" s="239">
        <v>0</v>
      </c>
      <c r="X443" s="239">
        <v>0</v>
      </c>
      <c r="Y443" s="239">
        <v>0</v>
      </c>
      <c r="Z443" s="239">
        <v>0</v>
      </c>
    </row>
    <row r="444" spans="1:26" x14ac:dyDescent="0.25">
      <c r="A444" s="322" t="s">
        <v>698</v>
      </c>
      <c r="B444" s="385">
        <v>0</v>
      </c>
      <c r="C444" s="385">
        <v>0</v>
      </c>
      <c r="D444" s="385">
        <v>0</v>
      </c>
      <c r="E444" s="385">
        <v>0</v>
      </c>
      <c r="F444" s="385">
        <v>0</v>
      </c>
      <c r="G444" s="385">
        <v>0</v>
      </c>
      <c r="H444" s="385">
        <v>0</v>
      </c>
      <c r="I444" s="385">
        <v>0</v>
      </c>
      <c r="J444" s="385">
        <v>0</v>
      </c>
      <c r="K444" s="385">
        <v>0</v>
      </c>
      <c r="L444" s="385">
        <v>0</v>
      </c>
      <c r="M444" s="385">
        <v>0</v>
      </c>
      <c r="N444" s="385">
        <v>0</v>
      </c>
      <c r="O444" s="385">
        <v>0</v>
      </c>
      <c r="P444" s="385">
        <v>0</v>
      </c>
      <c r="Q444" s="385">
        <v>0</v>
      </c>
      <c r="R444" s="385">
        <v>0</v>
      </c>
      <c r="S444" s="385">
        <v>0</v>
      </c>
      <c r="T444" s="319" t="e">
        <v>#DIV/0!</v>
      </c>
      <c r="U444" s="239">
        <v>0</v>
      </c>
      <c r="V444" s="239">
        <v>0</v>
      </c>
      <c r="W444" s="239">
        <v>0</v>
      </c>
      <c r="X444" s="239">
        <v>0</v>
      </c>
      <c r="Y444" s="239">
        <v>0</v>
      </c>
      <c r="Z444" s="239">
        <v>0</v>
      </c>
    </row>
    <row r="445" spans="1:26" x14ac:dyDescent="0.25">
      <c r="A445" s="322" t="s">
        <v>699</v>
      </c>
      <c r="B445" s="385">
        <v>0</v>
      </c>
      <c r="C445" s="385">
        <v>0</v>
      </c>
      <c r="D445" s="385">
        <v>0</v>
      </c>
      <c r="E445" s="385">
        <v>0</v>
      </c>
      <c r="F445" s="385">
        <v>0</v>
      </c>
      <c r="G445" s="385">
        <v>0</v>
      </c>
      <c r="H445" s="385">
        <v>0</v>
      </c>
      <c r="I445" s="385">
        <v>0</v>
      </c>
      <c r="J445" s="385">
        <v>0</v>
      </c>
      <c r="K445" s="385">
        <v>0</v>
      </c>
      <c r="L445" s="385">
        <v>0</v>
      </c>
      <c r="M445" s="385">
        <v>0</v>
      </c>
      <c r="N445" s="385">
        <v>0</v>
      </c>
      <c r="O445" s="385">
        <v>0</v>
      </c>
      <c r="P445" s="385">
        <v>0</v>
      </c>
      <c r="Q445" s="385">
        <v>0</v>
      </c>
      <c r="R445" s="385">
        <v>0</v>
      </c>
      <c r="S445" s="385">
        <v>0</v>
      </c>
      <c r="T445" s="319" t="e">
        <v>#DIV/0!</v>
      </c>
      <c r="U445" s="239">
        <v>0</v>
      </c>
      <c r="V445" s="239">
        <v>0</v>
      </c>
      <c r="W445" s="239">
        <v>0</v>
      </c>
      <c r="X445" s="239">
        <v>0</v>
      </c>
      <c r="Y445" s="239">
        <v>0</v>
      </c>
      <c r="Z445" s="239">
        <v>0</v>
      </c>
    </row>
    <row r="446" spans="1:26" x14ac:dyDescent="0.25">
      <c r="A446" s="322" t="s">
        <v>700</v>
      </c>
      <c r="B446" s="385">
        <v>0</v>
      </c>
      <c r="C446" s="385">
        <v>0</v>
      </c>
      <c r="D446" s="385">
        <v>0</v>
      </c>
      <c r="E446" s="385">
        <v>0</v>
      </c>
      <c r="F446" s="385">
        <v>0</v>
      </c>
      <c r="G446" s="385">
        <v>0</v>
      </c>
      <c r="H446" s="385">
        <v>0</v>
      </c>
      <c r="I446" s="385">
        <v>0</v>
      </c>
      <c r="J446" s="385">
        <v>0</v>
      </c>
      <c r="K446" s="385">
        <v>0</v>
      </c>
      <c r="L446" s="385">
        <v>0</v>
      </c>
      <c r="M446" s="385">
        <v>0</v>
      </c>
      <c r="N446" s="385">
        <v>0</v>
      </c>
      <c r="O446" s="385">
        <v>0</v>
      </c>
      <c r="P446" s="385">
        <v>0</v>
      </c>
      <c r="Q446" s="385">
        <v>0</v>
      </c>
      <c r="R446" s="385">
        <v>0</v>
      </c>
      <c r="S446" s="385">
        <v>0</v>
      </c>
      <c r="T446" s="319" t="e">
        <v>#DIV/0!</v>
      </c>
      <c r="U446" s="239">
        <v>0</v>
      </c>
      <c r="V446" s="239">
        <v>0</v>
      </c>
      <c r="W446" s="239">
        <v>0</v>
      </c>
      <c r="X446" s="239">
        <v>0</v>
      </c>
      <c r="Y446" s="239">
        <v>0</v>
      </c>
      <c r="Z446" s="239">
        <v>0</v>
      </c>
    </row>
    <row r="447" spans="1:26" x14ac:dyDescent="0.25">
      <c r="A447" s="322" t="s">
        <v>701</v>
      </c>
      <c r="B447" s="385">
        <v>0</v>
      </c>
      <c r="C447" s="385">
        <v>0</v>
      </c>
      <c r="D447" s="385">
        <v>0</v>
      </c>
      <c r="E447" s="385">
        <v>0</v>
      </c>
      <c r="F447" s="385">
        <v>0</v>
      </c>
      <c r="G447" s="385">
        <v>0</v>
      </c>
      <c r="H447" s="385">
        <v>0</v>
      </c>
      <c r="I447" s="385">
        <v>0</v>
      </c>
      <c r="J447" s="385">
        <v>0</v>
      </c>
      <c r="K447" s="385">
        <v>0</v>
      </c>
      <c r="L447" s="385">
        <v>0</v>
      </c>
      <c r="M447" s="385">
        <v>0</v>
      </c>
      <c r="N447" s="385">
        <v>0</v>
      </c>
      <c r="O447" s="385">
        <v>0</v>
      </c>
      <c r="P447" s="385">
        <v>0</v>
      </c>
      <c r="Q447" s="385">
        <v>0</v>
      </c>
      <c r="R447" s="385">
        <v>0</v>
      </c>
      <c r="S447" s="385">
        <v>0</v>
      </c>
      <c r="T447" s="319" t="e">
        <v>#DIV/0!</v>
      </c>
      <c r="U447" s="239">
        <v>0</v>
      </c>
      <c r="V447" s="239">
        <v>0</v>
      </c>
      <c r="W447" s="239">
        <v>0</v>
      </c>
      <c r="X447" s="239">
        <v>0</v>
      </c>
      <c r="Y447" s="239">
        <v>0</v>
      </c>
      <c r="Z447" s="239">
        <v>0</v>
      </c>
    </row>
    <row r="448" spans="1:26" x14ac:dyDescent="0.25">
      <c r="A448" s="322" t="s">
        <v>702</v>
      </c>
      <c r="B448" s="385">
        <v>0</v>
      </c>
      <c r="C448" s="385">
        <v>0</v>
      </c>
      <c r="D448" s="385">
        <v>0</v>
      </c>
      <c r="E448" s="385">
        <v>0</v>
      </c>
      <c r="F448" s="385">
        <v>0</v>
      </c>
      <c r="G448" s="385">
        <v>0</v>
      </c>
      <c r="H448" s="385">
        <v>0</v>
      </c>
      <c r="I448" s="385">
        <v>0</v>
      </c>
      <c r="J448" s="385">
        <v>0</v>
      </c>
      <c r="K448" s="385">
        <v>0</v>
      </c>
      <c r="L448" s="385">
        <v>0</v>
      </c>
      <c r="M448" s="385">
        <v>0</v>
      </c>
      <c r="N448" s="385">
        <v>0</v>
      </c>
      <c r="O448" s="385">
        <v>0</v>
      </c>
      <c r="P448" s="385">
        <v>0</v>
      </c>
      <c r="Q448" s="385">
        <v>0</v>
      </c>
      <c r="R448" s="385">
        <v>0</v>
      </c>
      <c r="S448" s="385">
        <v>0</v>
      </c>
      <c r="T448" s="319" t="e">
        <v>#DIV/0!</v>
      </c>
      <c r="U448" s="239">
        <v>0</v>
      </c>
      <c r="V448" s="239">
        <v>0</v>
      </c>
      <c r="W448" s="239">
        <v>0</v>
      </c>
      <c r="X448" s="239">
        <v>0</v>
      </c>
      <c r="Y448" s="239">
        <v>0</v>
      </c>
      <c r="Z448" s="239">
        <v>0</v>
      </c>
    </row>
    <row r="449" spans="1:27" x14ac:dyDescent="0.25">
      <c r="A449" s="322" t="s">
        <v>703</v>
      </c>
      <c r="B449" s="385">
        <v>0</v>
      </c>
      <c r="C449" s="385">
        <v>0</v>
      </c>
      <c r="D449" s="385">
        <v>0</v>
      </c>
      <c r="E449" s="385">
        <v>0</v>
      </c>
      <c r="F449" s="385">
        <v>0</v>
      </c>
      <c r="G449" s="385">
        <v>0</v>
      </c>
      <c r="H449" s="385">
        <v>0</v>
      </c>
      <c r="I449" s="385">
        <v>0</v>
      </c>
      <c r="J449" s="385">
        <v>0</v>
      </c>
      <c r="K449" s="385">
        <v>0</v>
      </c>
      <c r="L449" s="385">
        <v>0</v>
      </c>
      <c r="M449" s="385">
        <v>0</v>
      </c>
      <c r="N449" s="385">
        <v>0</v>
      </c>
      <c r="O449" s="385">
        <v>0</v>
      </c>
      <c r="P449" s="385">
        <v>0</v>
      </c>
      <c r="Q449" s="385">
        <v>0</v>
      </c>
      <c r="R449" s="385">
        <v>0</v>
      </c>
      <c r="S449" s="385">
        <v>0</v>
      </c>
      <c r="T449" s="319" t="e">
        <v>#DIV/0!</v>
      </c>
      <c r="U449" s="239">
        <v>0</v>
      </c>
      <c r="V449" s="239">
        <v>0</v>
      </c>
      <c r="W449" s="239">
        <v>0</v>
      </c>
      <c r="X449" s="239">
        <v>0</v>
      </c>
      <c r="Y449" s="239">
        <v>0</v>
      </c>
      <c r="Z449" s="239">
        <v>0</v>
      </c>
    </row>
    <row r="450" spans="1:27" x14ac:dyDescent="0.25">
      <c r="A450" s="322" t="s">
        <v>704</v>
      </c>
      <c r="B450" s="385">
        <v>0</v>
      </c>
      <c r="C450" s="385">
        <v>0</v>
      </c>
      <c r="D450" s="385">
        <v>0</v>
      </c>
      <c r="E450" s="385">
        <v>0</v>
      </c>
      <c r="F450" s="385">
        <v>0</v>
      </c>
      <c r="G450" s="385">
        <v>0</v>
      </c>
      <c r="H450" s="385">
        <v>0</v>
      </c>
      <c r="I450" s="385">
        <v>0</v>
      </c>
      <c r="J450" s="385">
        <v>0</v>
      </c>
      <c r="K450" s="385">
        <v>0</v>
      </c>
      <c r="L450" s="385">
        <v>0</v>
      </c>
      <c r="M450" s="385">
        <v>0</v>
      </c>
      <c r="N450" s="385">
        <v>0</v>
      </c>
      <c r="O450" s="385">
        <v>0</v>
      </c>
      <c r="P450" s="385">
        <v>0</v>
      </c>
      <c r="Q450" s="385">
        <v>0</v>
      </c>
      <c r="R450" s="385">
        <v>0</v>
      </c>
      <c r="S450" s="385">
        <v>0</v>
      </c>
      <c r="T450" s="319" t="e">
        <v>#DIV/0!</v>
      </c>
      <c r="U450" s="239">
        <v>0</v>
      </c>
      <c r="V450" s="239">
        <v>0</v>
      </c>
      <c r="W450" s="239">
        <v>0</v>
      </c>
      <c r="X450" s="239">
        <v>0</v>
      </c>
      <c r="Y450" s="239">
        <v>0</v>
      </c>
      <c r="Z450" s="239">
        <v>0</v>
      </c>
    </row>
    <row r="451" spans="1:27" x14ac:dyDescent="0.25">
      <c r="A451" s="322" t="s">
        <v>705</v>
      </c>
      <c r="B451" s="385">
        <v>0</v>
      </c>
      <c r="C451" s="385">
        <v>0</v>
      </c>
      <c r="D451" s="385">
        <v>0</v>
      </c>
      <c r="E451" s="385">
        <v>0</v>
      </c>
      <c r="F451" s="385">
        <v>0</v>
      </c>
      <c r="G451" s="385">
        <v>0</v>
      </c>
      <c r="H451" s="385">
        <v>0</v>
      </c>
      <c r="I451" s="385">
        <v>0</v>
      </c>
      <c r="J451" s="385">
        <v>0</v>
      </c>
      <c r="K451" s="385">
        <v>0</v>
      </c>
      <c r="L451" s="385">
        <v>0</v>
      </c>
      <c r="M451" s="385">
        <v>0</v>
      </c>
      <c r="N451" s="385">
        <v>0</v>
      </c>
      <c r="O451" s="385">
        <v>0</v>
      </c>
      <c r="P451" s="385">
        <v>0</v>
      </c>
      <c r="Q451" s="385">
        <v>0</v>
      </c>
      <c r="R451" s="385">
        <v>0</v>
      </c>
      <c r="S451" s="385">
        <v>0</v>
      </c>
      <c r="T451" s="319" t="e">
        <v>#DIV/0!</v>
      </c>
      <c r="U451" s="239">
        <v>0</v>
      </c>
      <c r="V451" s="239">
        <v>0</v>
      </c>
      <c r="W451" s="239">
        <v>0</v>
      </c>
      <c r="X451" s="239">
        <v>0</v>
      </c>
      <c r="Y451" s="239">
        <v>0</v>
      </c>
      <c r="Z451" s="239">
        <v>0</v>
      </c>
    </row>
    <row r="452" spans="1:27" x14ac:dyDescent="0.25">
      <c r="A452" s="322" t="s">
        <v>706</v>
      </c>
      <c r="B452" s="385">
        <v>0</v>
      </c>
      <c r="C452" s="385">
        <v>0</v>
      </c>
      <c r="D452" s="385">
        <v>0</v>
      </c>
      <c r="E452" s="385">
        <v>0</v>
      </c>
      <c r="F452" s="385">
        <v>0</v>
      </c>
      <c r="G452" s="385">
        <v>0</v>
      </c>
      <c r="H452" s="385">
        <v>0</v>
      </c>
      <c r="I452" s="385">
        <v>0</v>
      </c>
      <c r="J452" s="385">
        <v>0</v>
      </c>
      <c r="K452" s="385">
        <v>0</v>
      </c>
      <c r="L452" s="385">
        <v>0</v>
      </c>
      <c r="M452" s="385">
        <v>0</v>
      </c>
      <c r="N452" s="385">
        <v>0</v>
      </c>
      <c r="O452" s="385">
        <v>0</v>
      </c>
      <c r="P452" s="385">
        <v>0</v>
      </c>
      <c r="Q452" s="385">
        <v>0</v>
      </c>
      <c r="R452" s="385">
        <v>0</v>
      </c>
      <c r="S452" s="385">
        <v>0</v>
      </c>
      <c r="T452" s="319" t="e">
        <v>#DIV/0!</v>
      </c>
      <c r="U452" s="239">
        <v>0</v>
      </c>
      <c r="V452" s="239">
        <v>0</v>
      </c>
      <c r="W452" s="239">
        <v>0</v>
      </c>
      <c r="X452" s="239">
        <v>0</v>
      </c>
      <c r="Y452" s="239">
        <v>0</v>
      </c>
      <c r="Z452" s="239">
        <v>0</v>
      </c>
    </row>
    <row r="453" spans="1:27" x14ac:dyDescent="0.25">
      <c r="A453" s="322" t="s">
        <v>707</v>
      </c>
      <c r="B453" s="385">
        <v>0</v>
      </c>
      <c r="C453" s="385">
        <v>0</v>
      </c>
      <c r="D453" s="385">
        <v>0</v>
      </c>
      <c r="E453" s="385">
        <v>0</v>
      </c>
      <c r="F453" s="385">
        <v>0</v>
      </c>
      <c r="G453" s="385">
        <v>0</v>
      </c>
      <c r="H453" s="385">
        <v>0</v>
      </c>
      <c r="I453" s="385">
        <v>0</v>
      </c>
      <c r="J453" s="385">
        <v>0</v>
      </c>
      <c r="K453" s="385">
        <v>0</v>
      </c>
      <c r="L453" s="385">
        <v>0</v>
      </c>
      <c r="M453" s="385">
        <v>0</v>
      </c>
      <c r="N453" s="385">
        <v>0</v>
      </c>
      <c r="O453" s="385">
        <v>0</v>
      </c>
      <c r="P453" s="385">
        <v>0</v>
      </c>
      <c r="Q453" s="385">
        <v>0</v>
      </c>
      <c r="R453" s="385">
        <v>0</v>
      </c>
      <c r="S453" s="385">
        <v>0</v>
      </c>
      <c r="T453" s="319" t="e">
        <v>#DIV/0!</v>
      </c>
      <c r="U453" s="239">
        <v>0</v>
      </c>
      <c r="V453" s="239">
        <v>0</v>
      </c>
      <c r="W453" s="239">
        <v>0</v>
      </c>
      <c r="X453" s="239">
        <v>0</v>
      </c>
      <c r="Y453" s="239">
        <v>0</v>
      </c>
      <c r="Z453" s="239">
        <v>0</v>
      </c>
    </row>
    <row r="454" spans="1:27" x14ac:dyDescent="0.25">
      <c r="A454" s="322" t="s">
        <v>708</v>
      </c>
      <c r="B454" s="385">
        <v>0</v>
      </c>
      <c r="C454" s="385">
        <v>0</v>
      </c>
      <c r="D454" s="385">
        <v>0</v>
      </c>
      <c r="E454" s="385">
        <v>0</v>
      </c>
      <c r="F454" s="385">
        <v>0</v>
      </c>
      <c r="G454" s="385">
        <v>0</v>
      </c>
      <c r="H454" s="385">
        <v>0</v>
      </c>
      <c r="I454" s="385">
        <v>0</v>
      </c>
      <c r="J454" s="385">
        <v>0</v>
      </c>
      <c r="K454" s="385">
        <v>0</v>
      </c>
      <c r="L454" s="385">
        <v>0</v>
      </c>
      <c r="M454" s="385">
        <v>0</v>
      </c>
      <c r="N454" s="385">
        <v>0</v>
      </c>
      <c r="O454" s="385">
        <v>0</v>
      </c>
      <c r="P454" s="385">
        <v>0</v>
      </c>
      <c r="Q454" s="385">
        <v>0</v>
      </c>
      <c r="R454" s="385">
        <v>0</v>
      </c>
      <c r="S454" s="385">
        <v>0</v>
      </c>
      <c r="T454" s="319" t="e">
        <v>#DIV/0!</v>
      </c>
      <c r="U454" s="239">
        <v>0</v>
      </c>
      <c r="V454" s="239">
        <v>0</v>
      </c>
      <c r="W454" s="239">
        <v>0</v>
      </c>
      <c r="X454" s="239">
        <v>0</v>
      </c>
      <c r="Y454" s="239">
        <v>0</v>
      </c>
      <c r="Z454" s="239">
        <v>0</v>
      </c>
    </row>
    <row r="455" spans="1:27" x14ac:dyDescent="0.25">
      <c r="A455" s="322" t="s">
        <v>709</v>
      </c>
      <c r="B455" s="385">
        <v>0</v>
      </c>
      <c r="C455" s="385">
        <v>0</v>
      </c>
      <c r="D455" s="385">
        <v>0</v>
      </c>
      <c r="E455" s="385">
        <v>0</v>
      </c>
      <c r="F455" s="385">
        <v>0</v>
      </c>
      <c r="G455" s="385">
        <v>0</v>
      </c>
      <c r="H455" s="385">
        <v>0</v>
      </c>
      <c r="I455" s="385">
        <v>0</v>
      </c>
      <c r="J455" s="385">
        <v>0</v>
      </c>
      <c r="K455" s="385">
        <v>0</v>
      </c>
      <c r="L455" s="385">
        <v>0</v>
      </c>
      <c r="M455" s="385">
        <v>0</v>
      </c>
      <c r="N455" s="385">
        <v>0</v>
      </c>
      <c r="O455" s="385">
        <v>0</v>
      </c>
      <c r="P455" s="385">
        <v>0</v>
      </c>
      <c r="Q455" s="385">
        <v>0</v>
      </c>
      <c r="R455" s="385">
        <v>0</v>
      </c>
      <c r="S455" s="385">
        <v>0</v>
      </c>
      <c r="T455" s="319" t="e">
        <v>#DIV/0!</v>
      </c>
      <c r="U455" s="239">
        <v>0</v>
      </c>
      <c r="V455" s="239">
        <v>0</v>
      </c>
      <c r="W455" s="239">
        <v>0</v>
      </c>
      <c r="X455" s="239">
        <v>0</v>
      </c>
      <c r="Y455" s="239">
        <v>0</v>
      </c>
      <c r="Z455" s="239">
        <v>0</v>
      </c>
    </row>
    <row r="456" spans="1:27" x14ac:dyDescent="0.25">
      <c r="A456" s="326" t="s">
        <v>710</v>
      </c>
      <c r="B456" s="375">
        <v>2077785</v>
      </c>
      <c r="C456" s="375">
        <v>2077508.87</v>
      </c>
      <c r="D456" s="375">
        <v>2478917.34</v>
      </c>
      <c r="E456" s="375">
        <v>2478917.34</v>
      </c>
      <c r="F456" s="375">
        <v>2478917.34</v>
      </c>
      <c r="G456" s="375">
        <v>341084.64999999997</v>
      </c>
      <c r="H456" s="375">
        <v>0</v>
      </c>
      <c r="I456" s="375">
        <v>60323.82</v>
      </c>
      <c r="J456" s="375">
        <v>1035927</v>
      </c>
      <c r="K456" s="375">
        <v>0</v>
      </c>
      <c r="L456" s="375">
        <v>0</v>
      </c>
      <c r="M456" s="375">
        <v>1041864</v>
      </c>
      <c r="N456" s="375">
        <v>0</v>
      </c>
      <c r="O456" s="375">
        <v>0</v>
      </c>
      <c r="P456" s="375">
        <v>0</v>
      </c>
      <c r="Q456" s="375">
        <v>0</v>
      </c>
      <c r="R456" s="375">
        <v>0</v>
      </c>
      <c r="S456" s="375">
        <v>2479199.4699999997</v>
      </c>
      <c r="T456" s="329">
        <v>1.1933520505257817</v>
      </c>
      <c r="U456" s="328">
        <v>-401690.59999999963</v>
      </c>
      <c r="V456" s="328">
        <v>-401408.46999999974</v>
      </c>
      <c r="W456" s="328">
        <v>-401408.46999999974</v>
      </c>
      <c r="X456" s="328">
        <v>0</v>
      </c>
      <c r="Y456" s="328">
        <v>0</v>
      </c>
      <c r="Z456" s="328">
        <v>-282.12999999988824</v>
      </c>
    </row>
    <row r="457" spans="1:27" x14ac:dyDescent="0.25">
      <c r="A457" s="314" t="s">
        <v>711</v>
      </c>
      <c r="B457" s="198">
        <v>0</v>
      </c>
      <c r="C457" s="198">
        <v>0</v>
      </c>
      <c r="D457" s="198">
        <v>0</v>
      </c>
      <c r="E457" s="198">
        <v>0</v>
      </c>
      <c r="F457" s="198">
        <v>0</v>
      </c>
      <c r="G457" s="198">
        <v>0</v>
      </c>
      <c r="H457" s="198">
        <v>0</v>
      </c>
      <c r="I457" s="198">
        <v>0</v>
      </c>
      <c r="J457" s="198">
        <v>0</v>
      </c>
      <c r="K457" s="198">
        <v>0</v>
      </c>
      <c r="L457" s="198">
        <v>0</v>
      </c>
      <c r="M457" s="198">
        <v>0</v>
      </c>
      <c r="N457" s="198">
        <v>0</v>
      </c>
      <c r="O457" s="198">
        <v>0</v>
      </c>
      <c r="P457" s="198">
        <v>0</v>
      </c>
      <c r="Q457" s="198">
        <v>0</v>
      </c>
      <c r="R457" s="198">
        <v>0</v>
      </c>
      <c r="S457" s="198">
        <v>0</v>
      </c>
      <c r="T457" s="317" t="e">
        <v>#DIV/0!</v>
      </c>
      <c r="U457" s="316">
        <v>0</v>
      </c>
      <c r="V457" s="316">
        <v>0</v>
      </c>
      <c r="W457" s="316">
        <v>0</v>
      </c>
      <c r="X457" s="316">
        <v>0</v>
      </c>
      <c r="Y457" s="316">
        <v>0</v>
      </c>
      <c r="Z457" s="316">
        <v>0</v>
      </c>
      <c r="AA457" s="368"/>
    </row>
    <row r="458" spans="1:27" x14ac:dyDescent="0.25">
      <c r="A458" s="314" t="s">
        <v>712</v>
      </c>
      <c r="B458" s="363">
        <v>0</v>
      </c>
      <c r="C458" s="363">
        <v>0</v>
      </c>
      <c r="D458" s="363">
        <v>0</v>
      </c>
      <c r="E458" s="363">
        <v>0</v>
      </c>
      <c r="F458" s="363">
        <v>0</v>
      </c>
      <c r="G458" s="363">
        <v>0</v>
      </c>
      <c r="H458" s="363">
        <v>0</v>
      </c>
      <c r="I458" s="363">
        <v>0</v>
      </c>
      <c r="J458" s="363">
        <v>0</v>
      </c>
      <c r="K458" s="363">
        <v>0</v>
      </c>
      <c r="L458" s="363">
        <v>0</v>
      </c>
      <c r="M458" s="363">
        <v>0</v>
      </c>
      <c r="N458" s="363">
        <v>0</v>
      </c>
      <c r="O458" s="363">
        <v>0</v>
      </c>
      <c r="P458" s="363">
        <v>0</v>
      </c>
      <c r="Q458" s="363">
        <v>0</v>
      </c>
      <c r="R458" s="363">
        <v>0</v>
      </c>
      <c r="S458" s="363">
        <v>0</v>
      </c>
      <c r="T458" s="317" t="e">
        <v>#DIV/0!</v>
      </c>
      <c r="U458" s="316">
        <v>0</v>
      </c>
      <c r="V458" s="316">
        <v>0</v>
      </c>
      <c r="W458" s="316">
        <v>0</v>
      </c>
      <c r="X458" s="316">
        <v>0</v>
      </c>
      <c r="Y458" s="316">
        <v>0</v>
      </c>
      <c r="Z458" s="316">
        <v>0</v>
      </c>
      <c r="AA458" s="368"/>
    </row>
    <row r="459" spans="1:27" x14ac:dyDescent="0.25">
      <c r="A459" s="322" t="s">
        <v>713</v>
      </c>
      <c r="B459" s="385">
        <v>0</v>
      </c>
      <c r="C459" s="385">
        <v>0</v>
      </c>
      <c r="D459" s="385">
        <v>0</v>
      </c>
      <c r="E459" s="385">
        <v>0</v>
      </c>
      <c r="F459" s="385">
        <v>0</v>
      </c>
      <c r="G459" s="385">
        <v>0</v>
      </c>
      <c r="H459" s="385">
        <v>0</v>
      </c>
      <c r="I459" s="385">
        <v>0</v>
      </c>
      <c r="J459" s="385">
        <v>0</v>
      </c>
      <c r="K459" s="385">
        <v>0</v>
      </c>
      <c r="L459" s="385">
        <v>0</v>
      </c>
      <c r="M459" s="385">
        <v>0</v>
      </c>
      <c r="N459" s="385">
        <v>0</v>
      </c>
      <c r="O459" s="385">
        <v>0</v>
      </c>
      <c r="P459" s="385">
        <v>0</v>
      </c>
      <c r="Q459" s="385">
        <v>0</v>
      </c>
      <c r="R459" s="385">
        <v>0</v>
      </c>
      <c r="S459" s="385">
        <v>0</v>
      </c>
      <c r="T459" s="319" t="e">
        <v>#DIV/0!</v>
      </c>
      <c r="U459" s="239">
        <v>0</v>
      </c>
      <c r="V459" s="239">
        <v>0</v>
      </c>
      <c r="W459" s="239">
        <v>0</v>
      </c>
      <c r="X459" s="239">
        <v>0</v>
      </c>
      <c r="Y459" s="239">
        <v>0</v>
      </c>
      <c r="Z459" s="239">
        <v>0</v>
      </c>
    </row>
    <row r="460" spans="1:27" x14ac:dyDescent="0.25">
      <c r="A460" s="322" t="s">
        <v>714</v>
      </c>
      <c r="B460" s="385">
        <v>0</v>
      </c>
      <c r="C460" s="385">
        <v>0</v>
      </c>
      <c r="D460" s="385">
        <v>0</v>
      </c>
      <c r="E460" s="385">
        <v>0</v>
      </c>
      <c r="F460" s="385">
        <v>0</v>
      </c>
      <c r="G460" s="385">
        <v>0</v>
      </c>
      <c r="H460" s="385">
        <v>0</v>
      </c>
      <c r="I460" s="385">
        <v>0</v>
      </c>
      <c r="J460" s="385">
        <v>0</v>
      </c>
      <c r="K460" s="385">
        <v>0</v>
      </c>
      <c r="L460" s="385">
        <v>0</v>
      </c>
      <c r="M460" s="385">
        <v>0</v>
      </c>
      <c r="N460" s="385">
        <v>0</v>
      </c>
      <c r="O460" s="385">
        <v>0</v>
      </c>
      <c r="P460" s="385">
        <v>0</v>
      </c>
      <c r="Q460" s="385">
        <v>0</v>
      </c>
      <c r="R460" s="385">
        <v>0</v>
      </c>
      <c r="S460" s="385">
        <v>0</v>
      </c>
      <c r="T460" s="319" t="e">
        <v>#DIV/0!</v>
      </c>
      <c r="U460" s="239">
        <v>0</v>
      </c>
      <c r="V460" s="239">
        <v>0</v>
      </c>
      <c r="W460" s="239">
        <v>0</v>
      </c>
      <c r="X460" s="239">
        <v>0</v>
      </c>
      <c r="Y460" s="239">
        <v>0</v>
      </c>
      <c r="Z460" s="239">
        <v>0</v>
      </c>
    </row>
    <row r="461" spans="1:27" x14ac:dyDescent="0.25">
      <c r="A461" s="322" t="s">
        <v>715</v>
      </c>
      <c r="B461" s="385">
        <v>0</v>
      </c>
      <c r="C461" s="385">
        <v>0</v>
      </c>
      <c r="D461" s="385">
        <v>0</v>
      </c>
      <c r="E461" s="385">
        <v>0</v>
      </c>
      <c r="F461" s="385">
        <v>0</v>
      </c>
      <c r="G461" s="385">
        <v>0</v>
      </c>
      <c r="H461" s="385">
        <v>0</v>
      </c>
      <c r="I461" s="385">
        <v>0</v>
      </c>
      <c r="J461" s="385">
        <v>0</v>
      </c>
      <c r="K461" s="385">
        <v>0</v>
      </c>
      <c r="L461" s="385">
        <v>0</v>
      </c>
      <c r="M461" s="385">
        <v>0</v>
      </c>
      <c r="N461" s="385">
        <v>0</v>
      </c>
      <c r="O461" s="385">
        <v>0</v>
      </c>
      <c r="P461" s="385">
        <v>0</v>
      </c>
      <c r="Q461" s="385">
        <v>0</v>
      </c>
      <c r="R461" s="385">
        <v>0</v>
      </c>
      <c r="S461" s="385">
        <v>0</v>
      </c>
      <c r="T461" s="319" t="e">
        <v>#DIV/0!</v>
      </c>
      <c r="U461" s="239">
        <v>0</v>
      </c>
      <c r="V461" s="239">
        <v>0</v>
      </c>
      <c r="W461" s="239">
        <v>0</v>
      </c>
      <c r="X461" s="239">
        <v>0</v>
      </c>
      <c r="Y461" s="239">
        <v>0</v>
      </c>
      <c r="Z461" s="239">
        <v>0</v>
      </c>
    </row>
    <row r="462" spans="1:27" x14ac:dyDescent="0.25">
      <c r="A462" s="314" t="s">
        <v>716</v>
      </c>
      <c r="B462" s="363">
        <v>0</v>
      </c>
      <c r="C462" s="363">
        <v>0</v>
      </c>
      <c r="D462" s="363">
        <v>0</v>
      </c>
      <c r="E462" s="363">
        <v>0</v>
      </c>
      <c r="F462" s="363">
        <v>0</v>
      </c>
      <c r="G462" s="363">
        <v>0</v>
      </c>
      <c r="H462" s="363">
        <v>0</v>
      </c>
      <c r="I462" s="363">
        <v>0</v>
      </c>
      <c r="J462" s="363">
        <v>0</v>
      </c>
      <c r="K462" s="363">
        <v>0</v>
      </c>
      <c r="L462" s="363">
        <v>0</v>
      </c>
      <c r="M462" s="363">
        <v>0</v>
      </c>
      <c r="N462" s="363">
        <v>0</v>
      </c>
      <c r="O462" s="363">
        <v>0</v>
      </c>
      <c r="P462" s="363">
        <v>0</v>
      </c>
      <c r="Q462" s="363">
        <v>0</v>
      </c>
      <c r="R462" s="363">
        <v>0</v>
      </c>
      <c r="S462" s="363">
        <v>0</v>
      </c>
      <c r="T462" s="317" t="e">
        <v>#DIV/0!</v>
      </c>
      <c r="U462" s="316">
        <v>0</v>
      </c>
      <c r="V462" s="316">
        <v>0</v>
      </c>
      <c r="W462" s="316">
        <v>0</v>
      </c>
      <c r="X462" s="316">
        <v>0</v>
      </c>
      <c r="Y462" s="316">
        <v>0</v>
      </c>
      <c r="Z462" s="316">
        <v>0</v>
      </c>
    </row>
    <row r="463" spans="1:27" x14ac:dyDescent="0.25">
      <c r="A463" s="322" t="s">
        <v>717</v>
      </c>
      <c r="B463" s="385">
        <v>0</v>
      </c>
      <c r="C463" s="385">
        <v>0</v>
      </c>
      <c r="D463" s="385">
        <v>0</v>
      </c>
      <c r="E463" s="385">
        <v>0</v>
      </c>
      <c r="F463" s="385">
        <v>0</v>
      </c>
      <c r="G463" s="385">
        <v>0</v>
      </c>
      <c r="H463" s="385">
        <v>0</v>
      </c>
      <c r="I463" s="385">
        <v>0</v>
      </c>
      <c r="J463" s="385">
        <v>0</v>
      </c>
      <c r="K463" s="385">
        <v>0</v>
      </c>
      <c r="L463" s="385">
        <v>0</v>
      </c>
      <c r="M463" s="385">
        <v>0</v>
      </c>
      <c r="N463" s="385">
        <v>0</v>
      </c>
      <c r="O463" s="385">
        <v>0</v>
      </c>
      <c r="P463" s="385">
        <v>0</v>
      </c>
      <c r="Q463" s="385">
        <v>0</v>
      </c>
      <c r="R463" s="385">
        <v>0</v>
      </c>
      <c r="S463" s="385">
        <v>0</v>
      </c>
      <c r="T463" s="319" t="e">
        <v>#DIV/0!</v>
      </c>
      <c r="U463" s="239">
        <v>0</v>
      </c>
      <c r="V463" s="239">
        <v>0</v>
      </c>
      <c r="W463" s="239">
        <v>0</v>
      </c>
      <c r="X463" s="239">
        <v>0</v>
      </c>
      <c r="Y463" s="239">
        <v>0</v>
      </c>
      <c r="Z463" s="239">
        <v>0</v>
      </c>
    </row>
    <row r="464" spans="1:27" x14ac:dyDescent="0.25">
      <c r="A464" s="322" t="s">
        <v>718</v>
      </c>
      <c r="B464" s="385">
        <v>0</v>
      </c>
      <c r="C464" s="385">
        <v>0</v>
      </c>
      <c r="D464" s="385">
        <v>0</v>
      </c>
      <c r="E464" s="385">
        <v>0</v>
      </c>
      <c r="F464" s="385">
        <v>0</v>
      </c>
      <c r="G464" s="385">
        <v>0</v>
      </c>
      <c r="H464" s="385">
        <v>0</v>
      </c>
      <c r="I464" s="385">
        <v>0</v>
      </c>
      <c r="J464" s="385">
        <v>0</v>
      </c>
      <c r="K464" s="385">
        <v>0</v>
      </c>
      <c r="L464" s="385">
        <v>0</v>
      </c>
      <c r="M464" s="385">
        <v>0</v>
      </c>
      <c r="N464" s="385">
        <v>0</v>
      </c>
      <c r="O464" s="385">
        <v>0</v>
      </c>
      <c r="P464" s="385">
        <v>0</v>
      </c>
      <c r="Q464" s="385">
        <v>0</v>
      </c>
      <c r="R464" s="385">
        <v>0</v>
      </c>
      <c r="S464" s="385">
        <v>0</v>
      </c>
      <c r="T464" s="319" t="e">
        <v>#DIV/0!</v>
      </c>
      <c r="U464" s="239">
        <v>0</v>
      </c>
      <c r="V464" s="239">
        <v>0</v>
      </c>
      <c r="W464" s="239">
        <v>0</v>
      </c>
      <c r="X464" s="239">
        <v>0</v>
      </c>
      <c r="Y464" s="239">
        <v>0</v>
      </c>
      <c r="Z464" s="239">
        <v>0</v>
      </c>
    </row>
    <row r="465" spans="1:26" x14ac:dyDescent="0.25">
      <c r="A465" s="322" t="s">
        <v>719</v>
      </c>
      <c r="B465" s="385">
        <v>0</v>
      </c>
      <c r="C465" s="385">
        <v>0</v>
      </c>
      <c r="D465" s="385">
        <v>0</v>
      </c>
      <c r="E465" s="385">
        <v>0</v>
      </c>
      <c r="F465" s="385">
        <v>0</v>
      </c>
      <c r="G465" s="385">
        <v>0</v>
      </c>
      <c r="H465" s="385">
        <v>0</v>
      </c>
      <c r="I465" s="385">
        <v>0</v>
      </c>
      <c r="J465" s="385">
        <v>0</v>
      </c>
      <c r="K465" s="385">
        <v>0</v>
      </c>
      <c r="L465" s="385">
        <v>0</v>
      </c>
      <c r="M465" s="385">
        <v>0</v>
      </c>
      <c r="N465" s="385">
        <v>0</v>
      </c>
      <c r="O465" s="385">
        <v>0</v>
      </c>
      <c r="P465" s="385">
        <v>0</v>
      </c>
      <c r="Q465" s="385">
        <v>0</v>
      </c>
      <c r="R465" s="385">
        <v>0</v>
      </c>
      <c r="S465" s="385">
        <v>0</v>
      </c>
      <c r="T465" s="319" t="e">
        <v>#DIV/0!</v>
      </c>
      <c r="U465" s="239">
        <v>0</v>
      </c>
      <c r="V465" s="239">
        <v>0</v>
      </c>
      <c r="W465" s="239">
        <v>0</v>
      </c>
      <c r="X465" s="239">
        <v>0</v>
      </c>
      <c r="Y465" s="239">
        <v>0</v>
      </c>
      <c r="Z465" s="239">
        <v>0</v>
      </c>
    </row>
    <row r="466" spans="1:26" x14ac:dyDescent="0.25">
      <c r="A466" s="314" t="s">
        <v>720</v>
      </c>
      <c r="B466" s="198">
        <v>2077785</v>
      </c>
      <c r="C466" s="198">
        <v>2077508.87</v>
      </c>
      <c r="D466" s="198">
        <v>2478917.34</v>
      </c>
      <c r="E466" s="198">
        <v>2478917.34</v>
      </c>
      <c r="F466" s="198">
        <v>2478917.34</v>
      </c>
      <c r="G466" s="198">
        <v>341084.64999999997</v>
      </c>
      <c r="H466" s="198">
        <v>0</v>
      </c>
      <c r="I466" s="198">
        <v>60323.82</v>
      </c>
      <c r="J466" s="198">
        <v>1035927</v>
      </c>
      <c r="K466" s="198">
        <v>0</v>
      </c>
      <c r="L466" s="198">
        <v>0</v>
      </c>
      <c r="M466" s="198">
        <v>1041864</v>
      </c>
      <c r="N466" s="198">
        <v>0</v>
      </c>
      <c r="O466" s="198">
        <v>0</v>
      </c>
      <c r="P466" s="198">
        <v>0</v>
      </c>
      <c r="Q466" s="198">
        <v>0</v>
      </c>
      <c r="R466" s="198">
        <v>0</v>
      </c>
      <c r="S466" s="198">
        <v>2479199.4699999997</v>
      </c>
      <c r="T466" s="317">
        <v>1.1933520505257817</v>
      </c>
      <c r="U466" s="316">
        <v>-401690.59999999963</v>
      </c>
      <c r="V466" s="316">
        <v>-401408.46999999974</v>
      </c>
      <c r="W466" s="316">
        <v>-401408.46999999974</v>
      </c>
      <c r="X466" s="316">
        <v>0</v>
      </c>
      <c r="Y466" s="316">
        <v>0</v>
      </c>
      <c r="Z466" s="316">
        <v>-282.12999999988824</v>
      </c>
    </row>
    <row r="467" spans="1:26" x14ac:dyDescent="0.25">
      <c r="A467" s="330" t="s">
        <v>35</v>
      </c>
      <c r="B467" s="386">
        <v>397414362</v>
      </c>
      <c r="C467" s="386">
        <v>412009405.88</v>
      </c>
      <c r="D467" s="386">
        <v>361650940.74000001</v>
      </c>
      <c r="E467" s="386">
        <v>94219313.240739137</v>
      </c>
      <c r="F467" s="386">
        <v>93316510.959999993</v>
      </c>
      <c r="G467" s="386">
        <v>637388.81799999997</v>
      </c>
      <c r="H467" s="386">
        <v>658190.93799999985</v>
      </c>
      <c r="I467" s="386">
        <v>30086898.704</v>
      </c>
      <c r="J467" s="386">
        <v>756012.33200000005</v>
      </c>
      <c r="K467" s="386">
        <v>2736153.2399999998</v>
      </c>
      <c r="L467" s="386">
        <v>22078015.918000001</v>
      </c>
      <c r="M467" s="386">
        <v>11898271.630999999</v>
      </c>
      <c r="N467" s="386">
        <v>2121342.1488000001</v>
      </c>
      <c r="O467" s="386">
        <v>22329099.289999999</v>
      </c>
      <c r="P467" s="386">
        <v>0</v>
      </c>
      <c r="Q467" s="386">
        <v>0</v>
      </c>
      <c r="R467" s="386">
        <v>0</v>
      </c>
      <c r="S467" s="386">
        <v>93301373.019799992</v>
      </c>
      <c r="T467" s="333">
        <v>0.22645447334028712</v>
      </c>
      <c r="U467" s="332">
        <v>318708032.86019999</v>
      </c>
      <c r="V467" s="332">
        <v>50358465.139999986</v>
      </c>
      <c r="W467" s="332">
        <v>317790092.63926089</v>
      </c>
      <c r="X467" s="332">
        <v>267431627.49926087</v>
      </c>
      <c r="Y467" s="332">
        <v>902802.28073914349</v>
      </c>
      <c r="Z467" s="332">
        <v>15137.940200001001</v>
      </c>
    </row>
    <row r="468" spans="1:26" x14ac:dyDescent="0.25">
      <c r="A468" s="334" t="s">
        <v>72</v>
      </c>
      <c r="B468" s="387">
        <v>347618655</v>
      </c>
      <c r="C468" s="387">
        <v>354927495.00999999</v>
      </c>
      <c r="D468" s="387">
        <v>344275055</v>
      </c>
      <c r="E468" s="387">
        <v>76843427.500739127</v>
      </c>
      <c r="F468" s="387">
        <v>75940625.219999999</v>
      </c>
      <c r="G468" s="387">
        <v>637388.81799999997</v>
      </c>
      <c r="H468" s="387">
        <v>658190.93799999985</v>
      </c>
      <c r="I468" s="387">
        <v>22711012.964000002</v>
      </c>
      <c r="J468" s="387">
        <v>756012.33200000005</v>
      </c>
      <c r="K468" s="387">
        <v>2736153.2399999998</v>
      </c>
      <c r="L468" s="387">
        <v>22078015.918000001</v>
      </c>
      <c r="M468" s="387">
        <v>1898271.6309999991</v>
      </c>
      <c r="N468" s="387">
        <v>2121342.1488000001</v>
      </c>
      <c r="O468" s="387">
        <v>22329099.289999999</v>
      </c>
      <c r="P468" s="387">
        <v>0</v>
      </c>
      <c r="Q468" s="387">
        <v>0</v>
      </c>
      <c r="R468" s="387">
        <v>0</v>
      </c>
      <c r="S468" s="387">
        <v>75925487.279799998</v>
      </c>
      <c r="T468" s="337">
        <v>0.21391830260335515</v>
      </c>
      <c r="U468" s="336">
        <v>279002007.73019999</v>
      </c>
      <c r="V468" s="336">
        <v>10652440.00999999</v>
      </c>
      <c r="W468" s="336">
        <v>278084067.50926089</v>
      </c>
      <c r="X468" s="336">
        <v>267431627.49926087</v>
      </c>
      <c r="Y468" s="336">
        <v>902802.28073912859</v>
      </c>
      <c r="Z468" s="336">
        <v>15137.940200001001</v>
      </c>
    </row>
    <row r="469" spans="1:26" x14ac:dyDescent="0.25">
      <c r="A469" s="334" t="s">
        <v>73</v>
      </c>
      <c r="B469" s="387">
        <v>142618655</v>
      </c>
      <c r="C469" s="387">
        <v>149904858.87</v>
      </c>
      <c r="D469" s="387">
        <v>106855233.74000001</v>
      </c>
      <c r="E469" s="387">
        <v>94219313.240739137</v>
      </c>
      <c r="F469" s="387">
        <v>93316510.959999993</v>
      </c>
      <c r="G469" s="387">
        <v>637388.81799999997</v>
      </c>
      <c r="H469" s="387">
        <v>658190.93799999985</v>
      </c>
      <c r="I469" s="387">
        <v>30086898.704</v>
      </c>
      <c r="J469" s="387">
        <v>756012.33200000005</v>
      </c>
      <c r="K469" s="387">
        <v>2736153.2399999998</v>
      </c>
      <c r="L469" s="387">
        <v>22078015.918000001</v>
      </c>
      <c r="M469" s="387">
        <v>11898271.630999999</v>
      </c>
      <c r="N469" s="387">
        <v>2121342.1488000001</v>
      </c>
      <c r="O469" s="387">
        <v>22329099.289999999</v>
      </c>
      <c r="P469" s="387">
        <v>0</v>
      </c>
      <c r="Q469" s="387">
        <v>0</v>
      </c>
      <c r="R469" s="387">
        <v>0</v>
      </c>
      <c r="S469" s="387">
        <v>93301373.019799992</v>
      </c>
      <c r="T469" s="337">
        <v>0.62240392821898116</v>
      </c>
      <c r="U469" s="336">
        <v>56603485.850200012</v>
      </c>
      <c r="V469" s="336">
        <v>43049625.129999995</v>
      </c>
      <c r="W469" s="336">
        <v>55685545.629260868</v>
      </c>
      <c r="X469" s="336">
        <v>12635920.499260873</v>
      </c>
      <c r="Y469" s="336">
        <v>902802.28073914349</v>
      </c>
      <c r="Z469" s="336">
        <v>15137.940200001001</v>
      </c>
    </row>
    <row r="470" spans="1:26" x14ac:dyDescent="0.25">
      <c r="A470" s="334" t="s">
        <v>74</v>
      </c>
      <c r="B470" s="387">
        <v>92822948</v>
      </c>
      <c r="C470" s="387">
        <v>92822948</v>
      </c>
      <c r="D470" s="387">
        <v>89479348</v>
      </c>
      <c r="E470" s="387">
        <v>76843427.500739127</v>
      </c>
      <c r="F470" s="387">
        <v>75940625.219999999</v>
      </c>
      <c r="G470" s="387">
        <v>637388.81799999997</v>
      </c>
      <c r="H470" s="387">
        <v>658190.93799999985</v>
      </c>
      <c r="I470" s="387">
        <v>22711012.964000002</v>
      </c>
      <c r="J470" s="387">
        <v>756012.33200000005</v>
      </c>
      <c r="K470" s="387">
        <v>2736153.2399999998</v>
      </c>
      <c r="L470" s="387">
        <v>22078015.918000001</v>
      </c>
      <c r="M470" s="387">
        <v>1898271.6309999991</v>
      </c>
      <c r="N470" s="387">
        <v>2121342.1488000001</v>
      </c>
      <c r="O470" s="387">
        <v>22329099.289999999</v>
      </c>
      <c r="P470" s="387">
        <v>0</v>
      </c>
      <c r="Q470" s="387">
        <v>0</v>
      </c>
      <c r="R470" s="387">
        <v>0</v>
      </c>
      <c r="S470" s="387">
        <v>75925487.279799998</v>
      </c>
      <c r="T470" s="337">
        <v>0.81796030955405552</v>
      </c>
      <c r="U470" s="336">
        <v>16897460.720200002</v>
      </c>
      <c r="V470" s="336">
        <v>3343600</v>
      </c>
      <c r="W470" s="336">
        <v>15979520.499260873</v>
      </c>
      <c r="X470" s="336">
        <v>12635920.499260873</v>
      </c>
      <c r="Y470" s="336">
        <v>902802.28073912859</v>
      </c>
      <c r="Z470" s="336">
        <v>15137.940200001001</v>
      </c>
    </row>
    <row r="471" spans="1:26" x14ac:dyDescent="0.25">
      <c r="A471" s="344" t="s">
        <v>75</v>
      </c>
      <c r="B471" s="388">
        <v>0</v>
      </c>
      <c r="C471" s="388">
        <v>-4.999995231628418E-3</v>
      </c>
      <c r="D471" s="388"/>
      <c r="E471" s="388"/>
      <c r="F471" s="388"/>
      <c r="G471" s="388">
        <v>197703082.34400001</v>
      </c>
      <c r="H471" s="388">
        <v>9596160.4350000005</v>
      </c>
      <c r="I471" s="388">
        <v>20271254.002000008</v>
      </c>
      <c r="J471" s="388">
        <v>703982.63800000015</v>
      </c>
      <c r="K471" s="388">
        <v>-1144672.5980000012</v>
      </c>
      <c r="L471" s="388">
        <v>25230962.121999998</v>
      </c>
      <c r="M471" s="388">
        <v>2090621.1390000023</v>
      </c>
      <c r="N471" s="388">
        <v>-1250655.1147999996</v>
      </c>
      <c r="O471" s="388">
        <v>-21259568.699999999</v>
      </c>
      <c r="P471" s="388">
        <v>0</v>
      </c>
      <c r="Q471" s="388">
        <v>0</v>
      </c>
      <c r="R471" s="388">
        <v>0</v>
      </c>
      <c r="S471" s="388">
        <v>231941166.26719999</v>
      </c>
      <c r="T471" s="346"/>
      <c r="U471" s="345">
        <v>-231941166.27219999</v>
      </c>
      <c r="V471" s="345">
        <v>-4.999995231628418E-3</v>
      </c>
      <c r="W471" s="345">
        <v>-4.999995231628418E-3</v>
      </c>
      <c r="X471" s="345">
        <v>0</v>
      </c>
      <c r="Y471" s="345">
        <v>0</v>
      </c>
      <c r="Z471" s="345">
        <v>-231941166.26719999</v>
      </c>
    </row>
    <row r="472" spans="1:26" x14ac:dyDescent="0.25">
      <c r="A472" s="389" t="s">
        <v>76</v>
      </c>
      <c r="B472" s="388">
        <v>0</v>
      </c>
      <c r="C472" s="388">
        <v>-4.999995231628418E-3</v>
      </c>
      <c r="D472" s="388"/>
      <c r="E472" s="388"/>
      <c r="F472" s="388"/>
      <c r="G472" s="388">
        <v>197703082.34400001</v>
      </c>
      <c r="H472" s="388">
        <v>9596160.4350000005</v>
      </c>
      <c r="I472" s="388">
        <v>20271254.002000004</v>
      </c>
      <c r="J472" s="388">
        <v>703982.63800000015</v>
      </c>
      <c r="K472" s="388">
        <v>-1144672.5980000012</v>
      </c>
      <c r="L472" s="388">
        <v>25230962.121999998</v>
      </c>
      <c r="M472" s="388">
        <v>2090621.1390000023</v>
      </c>
      <c r="N472" s="388">
        <v>-1250655.1147999996</v>
      </c>
      <c r="O472" s="388">
        <v>-21259568.699999999</v>
      </c>
      <c r="P472" s="388">
        <v>0</v>
      </c>
      <c r="Q472" s="388">
        <v>0</v>
      </c>
      <c r="R472" s="388">
        <v>0</v>
      </c>
      <c r="S472" s="388">
        <v>231941166.26719999</v>
      </c>
      <c r="T472" s="346"/>
      <c r="U472" s="345">
        <v>-231941166.27219999</v>
      </c>
      <c r="V472" s="345">
        <v>-4.999995231628418E-3</v>
      </c>
      <c r="W472" s="345">
        <v>-4.999995231628418E-3</v>
      </c>
      <c r="X472" s="345">
        <v>0</v>
      </c>
      <c r="Y472" s="345">
        <v>0</v>
      </c>
      <c r="Z472" s="345">
        <v>-231941166.26719999</v>
      </c>
    </row>
    <row r="473" spans="1:26" x14ac:dyDescent="0.25">
      <c r="A473" s="389" t="s">
        <v>77</v>
      </c>
      <c r="B473" s="388">
        <v>54795707</v>
      </c>
      <c r="C473" s="388">
        <v>52961670.105000019</v>
      </c>
      <c r="D473" s="388"/>
      <c r="E473" s="388"/>
      <c r="F473" s="388"/>
      <c r="G473" s="388">
        <v>6783252.2740000077</v>
      </c>
      <c r="H473" s="388">
        <v>476195.80500000087</v>
      </c>
      <c r="I473" s="388">
        <v>20271254.002000008</v>
      </c>
      <c r="J473" s="388">
        <v>703982.63800000015</v>
      </c>
      <c r="K473" s="388">
        <v>-1144672.5980000012</v>
      </c>
      <c r="L473" s="388">
        <v>25230962.121999998</v>
      </c>
      <c r="M473" s="388">
        <v>2090621.1390000023</v>
      </c>
      <c r="N473" s="388">
        <v>-1250655.1147999996</v>
      </c>
      <c r="O473" s="388">
        <v>-21259568.699999999</v>
      </c>
      <c r="P473" s="388">
        <v>0</v>
      </c>
      <c r="Q473" s="388">
        <v>0</v>
      </c>
      <c r="R473" s="388">
        <v>0</v>
      </c>
      <c r="S473" s="388">
        <v>31901371.56720002</v>
      </c>
      <c r="T473" s="346"/>
      <c r="U473" s="345">
        <v>21060298.537799999</v>
      </c>
      <c r="V473" s="345">
        <v>52961670.105000019</v>
      </c>
      <c r="W473" s="345">
        <v>52961670.105000019</v>
      </c>
      <c r="X473" s="345">
        <v>0</v>
      </c>
      <c r="Y473" s="345">
        <v>0</v>
      </c>
      <c r="Z473" s="345">
        <v>-31901371.56720002</v>
      </c>
    </row>
    <row r="474" spans="1:26" x14ac:dyDescent="0.25">
      <c r="A474" s="389" t="s">
        <v>78</v>
      </c>
      <c r="B474" s="388">
        <v>54795707</v>
      </c>
      <c r="C474" s="388">
        <v>52961670.105000019</v>
      </c>
      <c r="D474" s="388"/>
      <c r="E474" s="388"/>
      <c r="F474" s="388"/>
      <c r="G474" s="388">
        <v>6783252.2740000077</v>
      </c>
      <c r="H474" s="388">
        <v>476195.80500000087</v>
      </c>
      <c r="I474" s="388">
        <v>20271254.002000004</v>
      </c>
      <c r="J474" s="388">
        <v>703982.63800000015</v>
      </c>
      <c r="K474" s="388">
        <v>-1144672.5980000012</v>
      </c>
      <c r="L474" s="388">
        <v>25230962.121999998</v>
      </c>
      <c r="M474" s="388">
        <v>2090621.1390000023</v>
      </c>
      <c r="N474" s="388">
        <v>-1250655.1147999996</v>
      </c>
      <c r="O474" s="388">
        <v>-21259568.699999999</v>
      </c>
      <c r="P474" s="388">
        <v>0</v>
      </c>
      <c r="Q474" s="388">
        <v>0</v>
      </c>
      <c r="R474" s="388">
        <v>0</v>
      </c>
      <c r="S474" s="388">
        <v>31901371.567200005</v>
      </c>
      <c r="T474" s="346"/>
      <c r="U474" s="345">
        <v>21060298.537800014</v>
      </c>
      <c r="V474" s="345">
        <v>52961670.105000019</v>
      </c>
      <c r="W474" s="345">
        <v>52961670.105000019</v>
      </c>
      <c r="X474" s="345">
        <v>0</v>
      </c>
      <c r="Y474" s="345">
        <v>0</v>
      </c>
      <c r="Z474" s="345">
        <v>-31901371.567200005</v>
      </c>
    </row>
  </sheetData>
  <sheetProtection formatCells="0" formatColumns="0" formatRows="0"/>
  <mergeCells count="43">
    <mergeCell ref="A2:Z2"/>
    <mergeCell ref="A3:Z3"/>
    <mergeCell ref="A4:Z4"/>
    <mergeCell ref="A6:Z6"/>
    <mergeCell ref="A7:A9"/>
    <mergeCell ref="B7:B8"/>
    <mergeCell ref="C7:C8"/>
    <mergeCell ref="G7:G8"/>
    <mergeCell ref="H7:H8"/>
    <mergeCell ref="I7:I8"/>
    <mergeCell ref="A170:Z170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U7:U8"/>
    <mergeCell ref="V7:V8"/>
    <mergeCell ref="O171:O172"/>
    <mergeCell ref="A171:A173"/>
    <mergeCell ref="B171:B172"/>
    <mergeCell ref="C171:C172"/>
    <mergeCell ref="G171:G172"/>
    <mergeCell ref="H171:H172"/>
    <mergeCell ref="I171:I172"/>
    <mergeCell ref="J171:J172"/>
    <mergeCell ref="K171:K172"/>
    <mergeCell ref="L171:L172"/>
    <mergeCell ref="M171:M172"/>
    <mergeCell ref="N171:N172"/>
    <mergeCell ref="X171:X172"/>
    <mergeCell ref="Y171:Y172"/>
    <mergeCell ref="Z171:Z172"/>
    <mergeCell ref="P171:P172"/>
    <mergeCell ref="Q171:Q172"/>
    <mergeCell ref="R171:R172"/>
    <mergeCell ref="U171:U172"/>
    <mergeCell ref="V171:V172"/>
    <mergeCell ref="W171:W17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9880D-C734-4CCA-8EC8-C969F9394741}">
  <sheetPr>
    <tabColor theme="9" tint="0.39997558519241921"/>
  </sheetPr>
  <dimension ref="A1:AA474"/>
  <sheetViews>
    <sheetView topLeftCell="E1" zoomScale="90" zoomScaleNormal="90" workbookViewId="0">
      <pane ySplit="9" topLeftCell="A461" activePane="bottomLeft" state="frozen"/>
      <selection activeCell="L1" sqref="L1"/>
      <selection pane="bottomLeft" activeCell="M472" sqref="M472"/>
    </sheetView>
  </sheetViews>
  <sheetFormatPr defaultColWidth="8.7265625" defaultRowHeight="12" x14ac:dyDescent="0.25"/>
  <cols>
    <col min="1" max="1" width="51.81640625" style="362" customWidth="1"/>
    <col min="2" max="2" width="16.1796875" style="362" customWidth="1"/>
    <col min="3" max="3" width="16" style="362" customWidth="1"/>
    <col min="4" max="4" width="18.7265625" style="362" customWidth="1"/>
    <col min="5" max="5" width="15.1796875" style="362" customWidth="1"/>
    <col min="6" max="6" width="15.453125" style="362" customWidth="1"/>
    <col min="7" max="7" width="12.1796875" style="362" customWidth="1"/>
    <col min="8" max="8" width="13.1796875" style="362" customWidth="1"/>
    <col min="9" max="10" width="12.81640625" style="362" customWidth="1"/>
    <col min="11" max="11" width="12.54296875" style="362" customWidth="1"/>
    <col min="12" max="12" width="12.81640625" style="362" customWidth="1"/>
    <col min="13" max="13" width="12.7265625" style="362" customWidth="1"/>
    <col min="14" max="14" width="11.7265625" style="362" customWidth="1"/>
    <col min="15" max="15" width="12.54296875" style="362" customWidth="1"/>
    <col min="16" max="16" width="12.26953125" style="362" customWidth="1"/>
    <col min="17" max="17" width="11.453125" style="362" customWidth="1"/>
    <col min="18" max="18" width="12.1796875" style="362" customWidth="1"/>
    <col min="19" max="19" width="13" style="362" customWidth="1"/>
    <col min="20" max="20" width="16.81640625" style="362" bestFit="1" customWidth="1"/>
    <col min="21" max="21" width="16.453125" style="362" bestFit="1" customWidth="1"/>
    <col min="22" max="22" width="18.453125" style="362" customWidth="1"/>
    <col min="23" max="23" width="15.81640625" style="362" customWidth="1"/>
    <col min="24" max="24" width="14.81640625" style="362" customWidth="1"/>
    <col min="25" max="25" width="13" style="362" customWidth="1"/>
    <col min="26" max="26" width="13.81640625" style="362" customWidth="1"/>
    <col min="27" max="16384" width="8.7265625" style="362"/>
  </cols>
  <sheetData>
    <row r="1" spans="1:26" s="350" customFormat="1" ht="14.5" x14ac:dyDescent="0.25">
      <c r="A1" s="32"/>
      <c r="B1" s="32"/>
      <c r="C1" s="8"/>
    </row>
    <row r="2" spans="1:26" s="350" customFormat="1" ht="14.5" x14ac:dyDescent="0.25">
      <c r="A2" s="432" t="s">
        <v>0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</row>
    <row r="3" spans="1:26" s="350" customFormat="1" ht="14.5" x14ac:dyDescent="0.25">
      <c r="A3" s="432" t="s">
        <v>1098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</row>
    <row r="4" spans="1:26" s="350" customFormat="1" ht="14.5" x14ac:dyDescent="0.25">
      <c r="A4" s="433">
        <v>2024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</row>
    <row r="5" spans="1:26" s="215" customFormat="1" x14ac:dyDescent="0.25">
      <c r="A5" s="6"/>
      <c r="B5" s="8"/>
      <c r="C5" s="8"/>
      <c r="D5" s="351"/>
      <c r="U5" s="351"/>
      <c r="V5" s="9"/>
      <c r="W5" s="9"/>
      <c r="X5" s="9"/>
      <c r="Y5" s="9"/>
      <c r="Z5" s="9" t="s">
        <v>1</v>
      </c>
    </row>
    <row r="6" spans="1:26" s="215" customFormat="1" x14ac:dyDescent="0.25">
      <c r="A6" s="434" t="s">
        <v>25</v>
      </c>
      <c r="B6" s="434"/>
      <c r="C6" s="434"/>
      <c r="D6" s="434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434"/>
      <c r="Z6" s="434"/>
    </row>
    <row r="7" spans="1:26" s="215" customFormat="1" x14ac:dyDescent="0.25">
      <c r="A7" s="435" t="s">
        <v>157</v>
      </c>
      <c r="B7" s="435" t="s">
        <v>2</v>
      </c>
      <c r="C7" s="435" t="s">
        <v>3</v>
      </c>
      <c r="D7" s="352" t="s">
        <v>4</v>
      </c>
      <c r="E7" s="353"/>
      <c r="F7" s="353"/>
      <c r="G7" s="431" t="s">
        <v>5</v>
      </c>
      <c r="H7" s="431" t="s">
        <v>6</v>
      </c>
      <c r="I7" s="431" t="s">
        <v>7</v>
      </c>
      <c r="J7" s="431" t="s">
        <v>8</v>
      </c>
      <c r="K7" s="431" t="s">
        <v>9</v>
      </c>
      <c r="L7" s="431" t="s">
        <v>10</v>
      </c>
      <c r="M7" s="431" t="s">
        <v>11</v>
      </c>
      <c r="N7" s="431" t="s">
        <v>12</v>
      </c>
      <c r="O7" s="431" t="s">
        <v>13</v>
      </c>
      <c r="P7" s="431" t="s">
        <v>14</v>
      </c>
      <c r="Q7" s="431" t="s">
        <v>15</v>
      </c>
      <c r="R7" s="431" t="s">
        <v>16</v>
      </c>
      <c r="S7" s="352" t="s">
        <v>17</v>
      </c>
      <c r="T7" s="352" t="s">
        <v>18</v>
      </c>
      <c r="U7" s="431" t="s">
        <v>19</v>
      </c>
      <c r="V7" s="431" t="s">
        <v>48</v>
      </c>
      <c r="W7" s="353"/>
      <c r="X7" s="353"/>
      <c r="Y7" s="353"/>
      <c r="Z7" s="353"/>
    </row>
    <row r="8" spans="1:26" s="215" customFormat="1" ht="24" x14ac:dyDescent="0.25">
      <c r="A8" s="435"/>
      <c r="B8" s="435"/>
      <c r="C8" s="435"/>
      <c r="D8" s="354" t="s">
        <v>1145</v>
      </c>
      <c r="E8" s="355"/>
      <c r="F8" s="355"/>
      <c r="G8" s="431"/>
      <c r="H8" s="431"/>
      <c r="I8" s="431"/>
      <c r="J8" s="431"/>
      <c r="K8" s="431"/>
      <c r="L8" s="431"/>
      <c r="M8" s="431"/>
      <c r="N8" s="431"/>
      <c r="O8" s="431"/>
      <c r="P8" s="431"/>
      <c r="Q8" s="431"/>
      <c r="R8" s="431"/>
      <c r="S8" s="354" t="s">
        <v>1145</v>
      </c>
      <c r="T8" s="354" t="s">
        <v>1145</v>
      </c>
      <c r="U8" s="431"/>
      <c r="V8" s="431"/>
      <c r="W8" s="355"/>
      <c r="X8" s="355"/>
      <c r="Y8" s="355"/>
      <c r="Z8" s="355"/>
    </row>
    <row r="9" spans="1:26" s="215" customFormat="1" x14ac:dyDescent="0.25">
      <c r="A9" s="435"/>
      <c r="B9" s="356" t="s">
        <v>20</v>
      </c>
      <c r="C9" s="356" t="s">
        <v>21</v>
      </c>
      <c r="D9" s="356" t="s">
        <v>22</v>
      </c>
      <c r="E9" s="357"/>
      <c r="F9" s="357"/>
      <c r="G9" s="356" t="s">
        <v>23</v>
      </c>
      <c r="H9" s="356" t="s">
        <v>23</v>
      </c>
      <c r="I9" s="356" t="s">
        <v>23</v>
      </c>
      <c r="J9" s="356" t="s">
        <v>23</v>
      </c>
      <c r="K9" s="356" t="s">
        <v>23</v>
      </c>
      <c r="L9" s="356" t="s">
        <v>23</v>
      </c>
      <c r="M9" s="356" t="s">
        <v>23</v>
      </c>
      <c r="N9" s="356" t="s">
        <v>23</v>
      </c>
      <c r="O9" s="356" t="s">
        <v>23</v>
      </c>
      <c r="P9" s="356" t="s">
        <v>23</v>
      </c>
      <c r="Q9" s="356" t="s">
        <v>23</v>
      </c>
      <c r="R9" s="356" t="s">
        <v>23</v>
      </c>
      <c r="S9" s="356" t="s">
        <v>49</v>
      </c>
      <c r="T9" s="356" t="s">
        <v>50</v>
      </c>
      <c r="U9" s="356" t="s">
        <v>51</v>
      </c>
      <c r="V9" s="356" t="s">
        <v>52</v>
      </c>
      <c r="W9" s="357"/>
      <c r="X9" s="357"/>
      <c r="Y9" s="357"/>
      <c r="Z9" s="357"/>
    </row>
    <row r="10" spans="1:26" x14ac:dyDescent="0.25">
      <c r="A10" s="338" t="s">
        <v>272</v>
      </c>
      <c r="B10" s="358">
        <v>53861000</v>
      </c>
      <c r="C10" s="358">
        <v>53861000</v>
      </c>
      <c r="D10" s="358">
        <v>21354385.300000001</v>
      </c>
      <c r="E10" s="359"/>
      <c r="F10" s="359"/>
      <c r="G10" s="358">
        <v>7406895.8619999997</v>
      </c>
      <c r="H10" s="358">
        <v>1132220.9730000002</v>
      </c>
      <c r="I10" s="358">
        <v>884749.12600000016</v>
      </c>
      <c r="J10" s="358">
        <v>1026957.6500000003</v>
      </c>
      <c r="K10" s="358">
        <v>1571269.8619999986</v>
      </c>
      <c r="L10" s="358">
        <v>4040283.0399999996</v>
      </c>
      <c r="M10" s="358">
        <v>3964643.1400000015</v>
      </c>
      <c r="N10" s="358">
        <v>854141.05400000047</v>
      </c>
      <c r="O10" s="358">
        <v>982557.3200000003</v>
      </c>
      <c r="P10" s="358">
        <v>0</v>
      </c>
      <c r="Q10" s="358">
        <v>0</v>
      </c>
      <c r="R10" s="358">
        <v>0</v>
      </c>
      <c r="S10" s="358">
        <v>21863718.027000003</v>
      </c>
      <c r="T10" s="339">
        <v>0.40592855734204719</v>
      </c>
      <c r="U10" s="360">
        <v>31997281.972999997</v>
      </c>
      <c r="V10" s="360">
        <v>-509332.72700000182</v>
      </c>
      <c r="W10" s="361"/>
      <c r="X10" s="361"/>
      <c r="Y10" s="361"/>
      <c r="Z10" s="361"/>
    </row>
    <row r="11" spans="1:26" x14ac:dyDescent="0.25">
      <c r="A11" s="314" t="s">
        <v>273</v>
      </c>
      <c r="B11" s="363">
        <v>0</v>
      </c>
      <c r="C11" s="363">
        <v>0</v>
      </c>
      <c r="D11" s="363">
        <v>0</v>
      </c>
      <c r="E11" s="359"/>
      <c r="F11" s="359"/>
      <c r="G11" s="363">
        <v>0</v>
      </c>
      <c r="H11" s="363">
        <v>0</v>
      </c>
      <c r="I11" s="363">
        <v>0</v>
      </c>
      <c r="J11" s="363">
        <v>0</v>
      </c>
      <c r="K11" s="363">
        <v>0</v>
      </c>
      <c r="L11" s="363">
        <v>0</v>
      </c>
      <c r="M11" s="363">
        <v>0</v>
      </c>
      <c r="N11" s="363">
        <v>0</v>
      </c>
      <c r="O11" s="363">
        <v>0</v>
      </c>
      <c r="P11" s="363">
        <v>0</v>
      </c>
      <c r="Q11" s="363">
        <v>0</v>
      </c>
      <c r="R11" s="363">
        <v>0</v>
      </c>
      <c r="S11" s="363">
        <v>0</v>
      </c>
      <c r="T11" s="317" t="e">
        <v>#DIV/0!</v>
      </c>
      <c r="U11" s="364">
        <v>0</v>
      </c>
      <c r="V11" s="364">
        <v>0</v>
      </c>
      <c r="W11" s="361"/>
      <c r="X11" s="361"/>
      <c r="Y11" s="361"/>
      <c r="Z11" s="361"/>
    </row>
    <row r="12" spans="1:26" x14ac:dyDescent="0.25">
      <c r="A12" s="318" t="s">
        <v>274</v>
      </c>
      <c r="B12" s="251">
        <v>0</v>
      </c>
      <c r="C12" s="251">
        <v>0</v>
      </c>
      <c r="D12" s="251">
        <v>0</v>
      </c>
      <c r="E12" s="361"/>
      <c r="F12" s="361"/>
      <c r="G12" s="251">
        <v>0</v>
      </c>
      <c r="H12" s="251">
        <v>0</v>
      </c>
      <c r="I12" s="251">
        <v>0</v>
      </c>
      <c r="J12" s="251">
        <v>0</v>
      </c>
      <c r="K12" s="251">
        <v>0</v>
      </c>
      <c r="L12" s="251">
        <v>0</v>
      </c>
      <c r="M12" s="251">
        <v>0</v>
      </c>
      <c r="N12" s="251">
        <v>0</v>
      </c>
      <c r="O12" s="251">
        <v>0</v>
      </c>
      <c r="P12" s="251">
        <v>0</v>
      </c>
      <c r="Q12" s="251">
        <v>0</v>
      </c>
      <c r="R12" s="251">
        <v>0</v>
      </c>
      <c r="S12" s="251">
        <v>0</v>
      </c>
      <c r="T12" s="319" t="e">
        <v>#DIV/0!</v>
      </c>
      <c r="U12" s="365">
        <v>0</v>
      </c>
      <c r="V12" s="365">
        <v>0</v>
      </c>
      <c r="W12" s="361"/>
      <c r="X12" s="361"/>
      <c r="Y12" s="361"/>
      <c r="Z12" s="361"/>
    </row>
    <row r="13" spans="1:26" x14ac:dyDescent="0.25">
      <c r="A13" s="318" t="s">
        <v>275</v>
      </c>
      <c r="B13" s="251">
        <v>0</v>
      </c>
      <c r="C13" s="251">
        <v>0</v>
      </c>
      <c r="D13" s="251">
        <v>0</v>
      </c>
      <c r="E13" s="361"/>
      <c r="F13" s="361"/>
      <c r="G13" s="251">
        <v>0</v>
      </c>
      <c r="H13" s="251">
        <v>0</v>
      </c>
      <c r="I13" s="251">
        <v>0</v>
      </c>
      <c r="J13" s="251">
        <v>0</v>
      </c>
      <c r="K13" s="251">
        <v>0</v>
      </c>
      <c r="L13" s="251">
        <v>0</v>
      </c>
      <c r="M13" s="251">
        <v>0</v>
      </c>
      <c r="N13" s="251">
        <v>0</v>
      </c>
      <c r="O13" s="251">
        <v>0</v>
      </c>
      <c r="P13" s="251">
        <v>0</v>
      </c>
      <c r="Q13" s="251">
        <v>0</v>
      </c>
      <c r="R13" s="251">
        <v>0</v>
      </c>
      <c r="S13" s="251">
        <v>0</v>
      </c>
      <c r="T13" s="319" t="e">
        <v>#DIV/0!</v>
      </c>
      <c r="U13" s="365">
        <v>0</v>
      </c>
      <c r="V13" s="365">
        <v>0</v>
      </c>
      <c r="W13" s="361"/>
      <c r="X13" s="361"/>
      <c r="Y13" s="361"/>
      <c r="Z13" s="361"/>
    </row>
    <row r="14" spans="1:26" x14ac:dyDescent="0.25">
      <c r="A14" s="318" t="s">
        <v>276</v>
      </c>
      <c r="B14" s="251">
        <v>0</v>
      </c>
      <c r="C14" s="251">
        <v>0</v>
      </c>
      <c r="D14" s="251">
        <v>0</v>
      </c>
      <c r="E14" s="361"/>
      <c r="F14" s="361"/>
      <c r="G14" s="251">
        <v>0</v>
      </c>
      <c r="H14" s="251">
        <v>0</v>
      </c>
      <c r="I14" s="251">
        <v>0</v>
      </c>
      <c r="J14" s="251">
        <v>0</v>
      </c>
      <c r="K14" s="251">
        <v>0</v>
      </c>
      <c r="L14" s="251">
        <v>0</v>
      </c>
      <c r="M14" s="251">
        <v>0</v>
      </c>
      <c r="N14" s="251">
        <v>0</v>
      </c>
      <c r="O14" s="251">
        <v>0</v>
      </c>
      <c r="P14" s="251">
        <v>0</v>
      </c>
      <c r="Q14" s="251">
        <v>0</v>
      </c>
      <c r="R14" s="251">
        <v>0</v>
      </c>
      <c r="S14" s="251">
        <v>0</v>
      </c>
      <c r="T14" s="319" t="e">
        <v>#DIV/0!</v>
      </c>
      <c r="U14" s="365">
        <v>0</v>
      </c>
      <c r="V14" s="365">
        <v>0</v>
      </c>
      <c r="W14" s="361"/>
      <c r="X14" s="361"/>
      <c r="Y14" s="361"/>
      <c r="Z14" s="361"/>
    </row>
    <row r="15" spans="1:26" x14ac:dyDescent="0.25">
      <c r="A15" s="318" t="s">
        <v>277</v>
      </c>
      <c r="B15" s="251">
        <v>0</v>
      </c>
      <c r="C15" s="251">
        <v>0</v>
      </c>
      <c r="D15" s="251">
        <v>0</v>
      </c>
      <c r="E15" s="361"/>
      <c r="F15" s="361"/>
      <c r="G15" s="251">
        <v>0</v>
      </c>
      <c r="H15" s="251">
        <v>0</v>
      </c>
      <c r="I15" s="251">
        <v>0</v>
      </c>
      <c r="J15" s="251">
        <v>0</v>
      </c>
      <c r="K15" s="251">
        <v>0</v>
      </c>
      <c r="L15" s="251">
        <v>0</v>
      </c>
      <c r="M15" s="251">
        <v>0</v>
      </c>
      <c r="N15" s="251">
        <v>0</v>
      </c>
      <c r="O15" s="251">
        <v>0</v>
      </c>
      <c r="P15" s="251">
        <v>0</v>
      </c>
      <c r="Q15" s="251">
        <v>0</v>
      </c>
      <c r="R15" s="251">
        <v>0</v>
      </c>
      <c r="S15" s="251">
        <v>0</v>
      </c>
      <c r="T15" s="319" t="e">
        <v>#DIV/0!</v>
      </c>
      <c r="U15" s="365">
        <v>0</v>
      </c>
      <c r="V15" s="365">
        <v>0</v>
      </c>
      <c r="W15" s="361"/>
      <c r="X15" s="361"/>
      <c r="Y15" s="361"/>
      <c r="Z15" s="361"/>
    </row>
    <row r="16" spans="1:26" x14ac:dyDescent="0.25">
      <c r="A16" s="318" t="s">
        <v>278</v>
      </c>
      <c r="B16" s="251">
        <v>0</v>
      </c>
      <c r="C16" s="251">
        <v>0</v>
      </c>
      <c r="D16" s="251">
        <v>0</v>
      </c>
      <c r="E16" s="361"/>
      <c r="F16" s="361"/>
      <c r="G16" s="251">
        <v>0</v>
      </c>
      <c r="H16" s="251">
        <v>0</v>
      </c>
      <c r="I16" s="251">
        <v>0</v>
      </c>
      <c r="J16" s="251">
        <v>0</v>
      </c>
      <c r="K16" s="251">
        <v>0</v>
      </c>
      <c r="L16" s="251">
        <v>0</v>
      </c>
      <c r="M16" s="251">
        <v>0</v>
      </c>
      <c r="N16" s="251">
        <v>0</v>
      </c>
      <c r="O16" s="251">
        <v>0</v>
      </c>
      <c r="P16" s="251">
        <v>0</v>
      </c>
      <c r="Q16" s="251">
        <v>0</v>
      </c>
      <c r="R16" s="251">
        <v>0</v>
      </c>
      <c r="S16" s="251">
        <v>0</v>
      </c>
      <c r="T16" s="319" t="e">
        <v>#DIV/0!</v>
      </c>
      <c r="U16" s="365">
        <v>0</v>
      </c>
      <c r="V16" s="365">
        <v>0</v>
      </c>
      <c r="W16" s="361"/>
      <c r="X16" s="361"/>
      <c r="Y16" s="361"/>
      <c r="Z16" s="361"/>
    </row>
    <row r="17" spans="1:26" x14ac:dyDescent="0.25">
      <c r="A17" s="318" t="s">
        <v>279</v>
      </c>
      <c r="B17" s="251">
        <v>0</v>
      </c>
      <c r="C17" s="251">
        <v>0</v>
      </c>
      <c r="D17" s="251">
        <v>0</v>
      </c>
      <c r="E17" s="361"/>
      <c r="F17" s="361"/>
      <c r="G17" s="251">
        <v>0</v>
      </c>
      <c r="H17" s="251">
        <v>0</v>
      </c>
      <c r="I17" s="251">
        <v>0</v>
      </c>
      <c r="J17" s="251">
        <v>0</v>
      </c>
      <c r="K17" s="251">
        <v>0</v>
      </c>
      <c r="L17" s="251">
        <v>0</v>
      </c>
      <c r="M17" s="251">
        <v>0</v>
      </c>
      <c r="N17" s="251">
        <v>0</v>
      </c>
      <c r="O17" s="251">
        <v>0</v>
      </c>
      <c r="P17" s="251">
        <v>0</v>
      </c>
      <c r="Q17" s="251">
        <v>0</v>
      </c>
      <c r="R17" s="251">
        <v>0</v>
      </c>
      <c r="S17" s="251">
        <v>0</v>
      </c>
      <c r="T17" s="319" t="e">
        <v>#DIV/0!</v>
      </c>
      <c r="U17" s="365">
        <v>0</v>
      </c>
      <c r="V17" s="365">
        <v>0</v>
      </c>
      <c r="W17" s="361"/>
      <c r="X17" s="361"/>
      <c r="Y17" s="361"/>
      <c r="Z17" s="361"/>
    </row>
    <row r="18" spans="1:26" x14ac:dyDescent="0.25">
      <c r="A18" s="318" t="s">
        <v>280</v>
      </c>
      <c r="B18" s="251">
        <v>0</v>
      </c>
      <c r="C18" s="251">
        <v>0</v>
      </c>
      <c r="D18" s="251">
        <v>0</v>
      </c>
      <c r="E18" s="361"/>
      <c r="F18" s="361"/>
      <c r="G18" s="251">
        <v>0</v>
      </c>
      <c r="H18" s="251">
        <v>0</v>
      </c>
      <c r="I18" s="251">
        <v>0</v>
      </c>
      <c r="J18" s="251">
        <v>0</v>
      </c>
      <c r="K18" s="251">
        <v>0</v>
      </c>
      <c r="L18" s="251">
        <v>0</v>
      </c>
      <c r="M18" s="251">
        <v>0</v>
      </c>
      <c r="N18" s="251">
        <v>0</v>
      </c>
      <c r="O18" s="251">
        <v>0</v>
      </c>
      <c r="P18" s="251">
        <v>0</v>
      </c>
      <c r="Q18" s="251">
        <v>0</v>
      </c>
      <c r="R18" s="251">
        <v>0</v>
      </c>
      <c r="S18" s="251">
        <v>0</v>
      </c>
      <c r="T18" s="319" t="e">
        <v>#DIV/0!</v>
      </c>
      <c r="U18" s="365">
        <v>0</v>
      </c>
      <c r="V18" s="365">
        <v>0</v>
      </c>
      <c r="W18" s="361"/>
      <c r="X18" s="361"/>
      <c r="Y18" s="361"/>
      <c r="Z18" s="361"/>
    </row>
    <row r="19" spans="1:26" x14ac:dyDescent="0.25">
      <c r="A19" s="318" t="s">
        <v>281</v>
      </c>
      <c r="B19" s="251">
        <v>0</v>
      </c>
      <c r="C19" s="251">
        <v>0</v>
      </c>
      <c r="D19" s="251">
        <v>0</v>
      </c>
      <c r="E19" s="361"/>
      <c r="F19" s="361"/>
      <c r="G19" s="251">
        <v>0</v>
      </c>
      <c r="H19" s="251">
        <v>0</v>
      </c>
      <c r="I19" s="251">
        <v>0</v>
      </c>
      <c r="J19" s="251">
        <v>0</v>
      </c>
      <c r="K19" s="251">
        <v>0</v>
      </c>
      <c r="L19" s="251">
        <v>0</v>
      </c>
      <c r="M19" s="251">
        <v>0</v>
      </c>
      <c r="N19" s="251">
        <v>0</v>
      </c>
      <c r="O19" s="251">
        <v>0</v>
      </c>
      <c r="P19" s="251">
        <v>0</v>
      </c>
      <c r="Q19" s="251">
        <v>0</v>
      </c>
      <c r="R19" s="251">
        <v>0</v>
      </c>
      <c r="S19" s="251">
        <v>0</v>
      </c>
      <c r="T19" s="319" t="e">
        <v>#DIV/0!</v>
      </c>
      <c r="U19" s="365">
        <v>0</v>
      </c>
      <c r="V19" s="365">
        <v>0</v>
      </c>
      <c r="W19" s="361"/>
      <c r="X19" s="361"/>
      <c r="Y19" s="361"/>
      <c r="Z19" s="361"/>
    </row>
    <row r="20" spans="1:26" x14ac:dyDescent="0.25">
      <c r="A20" s="318" t="s">
        <v>282</v>
      </c>
      <c r="B20" s="251">
        <v>0</v>
      </c>
      <c r="C20" s="251">
        <v>0</v>
      </c>
      <c r="D20" s="251">
        <v>0</v>
      </c>
      <c r="E20" s="361"/>
      <c r="F20" s="361"/>
      <c r="G20" s="251">
        <v>0</v>
      </c>
      <c r="H20" s="251">
        <v>0</v>
      </c>
      <c r="I20" s="251">
        <v>0</v>
      </c>
      <c r="J20" s="251">
        <v>0</v>
      </c>
      <c r="K20" s="251">
        <v>0</v>
      </c>
      <c r="L20" s="251">
        <v>0</v>
      </c>
      <c r="M20" s="251">
        <v>0</v>
      </c>
      <c r="N20" s="251">
        <v>0</v>
      </c>
      <c r="O20" s="251">
        <v>0</v>
      </c>
      <c r="P20" s="251">
        <v>0</v>
      </c>
      <c r="Q20" s="251">
        <v>0</v>
      </c>
      <c r="R20" s="251">
        <v>0</v>
      </c>
      <c r="S20" s="251">
        <v>0</v>
      </c>
      <c r="T20" s="319" t="e">
        <v>#DIV/0!</v>
      </c>
      <c r="U20" s="365">
        <v>0</v>
      </c>
      <c r="V20" s="365">
        <v>0</v>
      </c>
      <c r="W20" s="361"/>
      <c r="X20" s="361"/>
      <c r="Y20" s="361"/>
      <c r="Z20" s="361"/>
    </row>
    <row r="21" spans="1:26" x14ac:dyDescent="0.25">
      <c r="A21" s="318" t="s">
        <v>283</v>
      </c>
      <c r="B21" s="251">
        <v>0</v>
      </c>
      <c r="C21" s="251">
        <v>0</v>
      </c>
      <c r="D21" s="251">
        <v>0</v>
      </c>
      <c r="E21" s="361"/>
      <c r="F21" s="361"/>
      <c r="G21" s="251">
        <v>0</v>
      </c>
      <c r="H21" s="251">
        <v>0</v>
      </c>
      <c r="I21" s="251">
        <v>0</v>
      </c>
      <c r="J21" s="251">
        <v>0</v>
      </c>
      <c r="K21" s="251">
        <v>0</v>
      </c>
      <c r="L21" s="251">
        <v>0</v>
      </c>
      <c r="M21" s="251">
        <v>0</v>
      </c>
      <c r="N21" s="251">
        <v>0</v>
      </c>
      <c r="O21" s="251">
        <v>0</v>
      </c>
      <c r="P21" s="251">
        <v>0</v>
      </c>
      <c r="Q21" s="251">
        <v>0</v>
      </c>
      <c r="R21" s="251">
        <v>0</v>
      </c>
      <c r="S21" s="251">
        <v>0</v>
      </c>
      <c r="T21" s="319" t="e">
        <v>#DIV/0!</v>
      </c>
      <c r="U21" s="365">
        <v>0</v>
      </c>
      <c r="V21" s="365">
        <v>0</v>
      </c>
      <c r="W21" s="361"/>
      <c r="X21" s="361"/>
      <c r="Y21" s="361"/>
      <c r="Z21" s="361"/>
    </row>
    <row r="22" spans="1:26" x14ac:dyDescent="0.25">
      <c r="A22" s="318" t="s">
        <v>284</v>
      </c>
      <c r="B22" s="251">
        <v>0</v>
      </c>
      <c r="C22" s="251">
        <v>0</v>
      </c>
      <c r="D22" s="251">
        <v>0</v>
      </c>
      <c r="E22" s="361"/>
      <c r="F22" s="361"/>
      <c r="G22" s="251">
        <v>0</v>
      </c>
      <c r="H22" s="251">
        <v>0</v>
      </c>
      <c r="I22" s="251">
        <v>0</v>
      </c>
      <c r="J22" s="251">
        <v>0</v>
      </c>
      <c r="K22" s="251">
        <v>0</v>
      </c>
      <c r="L22" s="251">
        <v>0</v>
      </c>
      <c r="M22" s="251">
        <v>0</v>
      </c>
      <c r="N22" s="251">
        <v>0</v>
      </c>
      <c r="O22" s="251">
        <v>0</v>
      </c>
      <c r="P22" s="251">
        <v>0</v>
      </c>
      <c r="Q22" s="251">
        <v>0</v>
      </c>
      <c r="R22" s="251">
        <v>0</v>
      </c>
      <c r="S22" s="251">
        <v>0</v>
      </c>
      <c r="T22" s="319" t="e">
        <v>#DIV/0!</v>
      </c>
      <c r="U22" s="365">
        <v>0</v>
      </c>
      <c r="V22" s="365">
        <v>0</v>
      </c>
      <c r="W22" s="361"/>
      <c r="X22" s="361"/>
      <c r="Y22" s="361"/>
      <c r="Z22" s="361"/>
    </row>
    <row r="23" spans="1:26" s="368" customFormat="1" x14ac:dyDescent="0.25">
      <c r="A23" s="314" t="s">
        <v>285</v>
      </c>
      <c r="B23" s="366">
        <v>0</v>
      </c>
      <c r="C23" s="366">
        <v>0</v>
      </c>
      <c r="D23" s="366">
        <v>0</v>
      </c>
      <c r="E23" s="367"/>
      <c r="F23" s="367"/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366">
        <v>0</v>
      </c>
      <c r="O23" s="366">
        <v>0</v>
      </c>
      <c r="P23" s="366">
        <v>0</v>
      </c>
      <c r="Q23" s="366">
        <v>0</v>
      </c>
      <c r="R23" s="366">
        <v>0</v>
      </c>
      <c r="S23" s="366">
        <v>0</v>
      </c>
      <c r="T23" s="317" t="e">
        <v>#DIV/0!</v>
      </c>
      <c r="U23" s="364">
        <v>0</v>
      </c>
      <c r="V23" s="364">
        <v>0</v>
      </c>
      <c r="W23" s="367"/>
      <c r="X23" s="367"/>
      <c r="Y23" s="367"/>
      <c r="Z23" s="367"/>
    </row>
    <row r="24" spans="1:26" x14ac:dyDescent="0.25">
      <c r="A24" s="314" t="s">
        <v>286</v>
      </c>
      <c r="B24" s="363">
        <v>53861000</v>
      </c>
      <c r="C24" s="363">
        <v>53861000</v>
      </c>
      <c r="D24" s="363">
        <v>21354385.300000001</v>
      </c>
      <c r="E24" s="359"/>
      <c r="F24" s="359"/>
      <c r="G24" s="363">
        <v>7406895.8619999997</v>
      </c>
      <c r="H24" s="363">
        <v>1132220.9730000002</v>
      </c>
      <c r="I24" s="363">
        <v>884749.12600000016</v>
      </c>
      <c r="J24" s="363">
        <v>1026957.6500000003</v>
      </c>
      <c r="K24" s="363">
        <v>1571269.8619999986</v>
      </c>
      <c r="L24" s="363">
        <v>4040283.0399999996</v>
      </c>
      <c r="M24" s="363">
        <v>3964643.1400000015</v>
      </c>
      <c r="N24" s="363">
        <v>854141.05400000047</v>
      </c>
      <c r="O24" s="363">
        <v>982557.3200000003</v>
      </c>
      <c r="P24" s="363">
        <v>0</v>
      </c>
      <c r="Q24" s="363">
        <v>0</v>
      </c>
      <c r="R24" s="363">
        <v>0</v>
      </c>
      <c r="S24" s="363">
        <v>21863718.027000003</v>
      </c>
      <c r="T24" s="317">
        <v>0.40592855734204719</v>
      </c>
      <c r="U24" s="364">
        <v>31997281.972999997</v>
      </c>
      <c r="V24" s="364">
        <v>-509332.72700000182</v>
      </c>
      <c r="W24" s="361"/>
      <c r="X24" s="361"/>
      <c r="Y24" s="361"/>
      <c r="Z24" s="361"/>
    </row>
    <row r="25" spans="1:26" x14ac:dyDescent="0.25">
      <c r="A25" s="318" t="s">
        <v>287</v>
      </c>
      <c r="B25" s="251">
        <v>25084800</v>
      </c>
      <c r="C25" s="251">
        <v>25084800</v>
      </c>
      <c r="D25" s="251">
        <v>7699694.7600000007</v>
      </c>
      <c r="E25" s="361"/>
      <c r="F25" s="361"/>
      <c r="G25" s="251">
        <v>4699230.92</v>
      </c>
      <c r="H25" s="251">
        <v>0</v>
      </c>
      <c r="I25" s="251">
        <v>0</v>
      </c>
      <c r="J25" s="251">
        <v>0</v>
      </c>
      <c r="K25" s="251">
        <v>0</v>
      </c>
      <c r="L25" s="251">
        <v>2995822.6499999994</v>
      </c>
      <c r="M25" s="251">
        <v>4641.1900000000005</v>
      </c>
      <c r="N25" s="251">
        <v>0</v>
      </c>
      <c r="O25" s="251">
        <v>0</v>
      </c>
      <c r="P25" s="251">
        <v>0</v>
      </c>
      <c r="Q25" s="251">
        <v>0</v>
      </c>
      <c r="R25" s="251">
        <v>0</v>
      </c>
      <c r="S25" s="251">
        <v>7699694.7599999998</v>
      </c>
      <c r="T25" s="319">
        <v>0.30694662743972445</v>
      </c>
      <c r="U25" s="365">
        <v>17385105.240000002</v>
      </c>
      <c r="V25" s="365">
        <v>0</v>
      </c>
      <c r="W25" s="361"/>
      <c r="X25" s="361"/>
      <c r="Y25" s="361"/>
      <c r="Z25" s="361"/>
    </row>
    <row r="26" spans="1:26" x14ac:dyDescent="0.25">
      <c r="A26" s="318" t="s">
        <v>288</v>
      </c>
      <c r="B26" s="251">
        <v>8431800</v>
      </c>
      <c r="C26" s="251">
        <v>8431800</v>
      </c>
      <c r="D26" s="251">
        <v>5241571.71</v>
      </c>
      <c r="E26" s="361"/>
      <c r="F26" s="361"/>
      <c r="G26" s="251">
        <v>795960.46999999974</v>
      </c>
      <c r="H26" s="251">
        <v>680598.93</v>
      </c>
      <c r="I26" s="251">
        <v>528044.38400000019</v>
      </c>
      <c r="J26" s="251">
        <v>607680.31000000017</v>
      </c>
      <c r="K26" s="251">
        <v>898698.12799999921</v>
      </c>
      <c r="L26" s="251">
        <v>570394.30799999996</v>
      </c>
      <c r="M26" s="251">
        <v>495080.20800000033</v>
      </c>
      <c r="N26" s="251">
        <v>512221.73200000008</v>
      </c>
      <c r="O26" s="251">
        <v>581195.51800000004</v>
      </c>
      <c r="P26" s="251">
        <v>0</v>
      </c>
      <c r="Q26" s="251">
        <v>0</v>
      </c>
      <c r="R26" s="251">
        <v>0</v>
      </c>
      <c r="S26" s="251">
        <v>5669873.9879999999</v>
      </c>
      <c r="T26" s="319">
        <v>0.67243933537322986</v>
      </c>
      <c r="U26" s="365">
        <v>2761926.0120000001</v>
      </c>
      <c r="V26" s="365">
        <v>-428302.27799999993</v>
      </c>
      <c r="W26" s="361"/>
      <c r="X26" s="361"/>
      <c r="Y26" s="361"/>
      <c r="Z26" s="361"/>
    </row>
    <row r="27" spans="1:26" x14ac:dyDescent="0.25">
      <c r="A27" s="318" t="s">
        <v>289</v>
      </c>
      <c r="B27" s="251">
        <v>14723200</v>
      </c>
      <c r="C27" s="251">
        <v>14723200</v>
      </c>
      <c r="D27" s="251">
        <v>4621422.72</v>
      </c>
      <c r="E27" s="361"/>
      <c r="F27" s="361"/>
      <c r="G27" s="251">
        <v>1378338.6300000004</v>
      </c>
      <c r="H27" s="251">
        <v>0</v>
      </c>
      <c r="I27" s="251">
        <v>0</v>
      </c>
      <c r="J27" s="251">
        <v>0</v>
      </c>
      <c r="K27" s="251">
        <v>0</v>
      </c>
      <c r="L27" s="251">
        <v>108818.50999999998</v>
      </c>
      <c r="M27" s="251">
        <v>3134265.580000001</v>
      </c>
      <c r="N27" s="251">
        <v>0</v>
      </c>
      <c r="O27" s="251">
        <v>0</v>
      </c>
      <c r="P27" s="251">
        <v>0</v>
      </c>
      <c r="Q27" s="251">
        <v>0</v>
      </c>
      <c r="R27" s="251">
        <v>0</v>
      </c>
      <c r="S27" s="251">
        <v>4621422.7200000016</v>
      </c>
      <c r="T27" s="319">
        <v>0.31388711149750065</v>
      </c>
      <c r="U27" s="365">
        <v>10101777.279999997</v>
      </c>
      <c r="V27" s="365">
        <v>0</v>
      </c>
      <c r="W27" s="361"/>
      <c r="X27" s="361"/>
      <c r="Y27" s="361"/>
      <c r="Z27" s="361"/>
    </row>
    <row r="28" spans="1:26" x14ac:dyDescent="0.25">
      <c r="A28" s="318" t="s">
        <v>290</v>
      </c>
      <c r="B28" s="251">
        <v>5621200</v>
      </c>
      <c r="C28" s="251">
        <v>5621200</v>
      </c>
      <c r="D28" s="251">
        <v>3791696.1100000003</v>
      </c>
      <c r="E28" s="361"/>
      <c r="F28" s="361"/>
      <c r="G28" s="251">
        <v>533365.84199999995</v>
      </c>
      <c r="H28" s="251">
        <v>451622.04300000018</v>
      </c>
      <c r="I28" s="251">
        <v>356704.74199999991</v>
      </c>
      <c r="J28" s="251">
        <v>419277.34000000008</v>
      </c>
      <c r="K28" s="251">
        <v>672571.73399999936</v>
      </c>
      <c r="L28" s="251">
        <v>365247.57200000016</v>
      </c>
      <c r="M28" s="251">
        <v>330656.16199999995</v>
      </c>
      <c r="N28" s="251">
        <v>341919.32200000033</v>
      </c>
      <c r="O28" s="251">
        <v>401361.80200000026</v>
      </c>
      <c r="P28" s="251">
        <v>0</v>
      </c>
      <c r="Q28" s="251">
        <v>0</v>
      </c>
      <c r="R28" s="251">
        <v>0</v>
      </c>
      <c r="S28" s="251">
        <v>3872726.5589999999</v>
      </c>
      <c r="T28" s="319">
        <v>0.68895014569842739</v>
      </c>
      <c r="U28" s="365">
        <v>1748473.4410000001</v>
      </c>
      <c r="V28" s="365">
        <v>-81030.448999999557</v>
      </c>
      <c r="W28" s="361"/>
      <c r="X28" s="361"/>
      <c r="Y28" s="361"/>
      <c r="Z28" s="361"/>
    </row>
    <row r="29" spans="1:26" x14ac:dyDescent="0.25">
      <c r="A29" s="338" t="s">
        <v>291</v>
      </c>
      <c r="B29" s="358">
        <v>0</v>
      </c>
      <c r="C29" s="358">
        <v>0</v>
      </c>
      <c r="D29" s="358">
        <v>0</v>
      </c>
      <c r="E29" s="359"/>
      <c r="F29" s="359"/>
      <c r="G29" s="358">
        <v>0</v>
      </c>
      <c r="H29" s="358">
        <v>0</v>
      </c>
      <c r="I29" s="358">
        <v>0</v>
      </c>
      <c r="J29" s="358">
        <v>0</v>
      </c>
      <c r="K29" s="358">
        <v>0</v>
      </c>
      <c r="L29" s="358">
        <v>0</v>
      </c>
      <c r="M29" s="358">
        <v>0</v>
      </c>
      <c r="N29" s="358">
        <v>0</v>
      </c>
      <c r="O29" s="358">
        <v>0</v>
      </c>
      <c r="P29" s="358">
        <v>0</v>
      </c>
      <c r="Q29" s="358">
        <v>0</v>
      </c>
      <c r="R29" s="358">
        <v>0</v>
      </c>
      <c r="S29" s="358">
        <v>0</v>
      </c>
      <c r="T29" s="339" t="e">
        <v>#DIV/0!</v>
      </c>
      <c r="U29" s="360">
        <v>0</v>
      </c>
      <c r="V29" s="360">
        <v>0</v>
      </c>
      <c r="W29" s="361"/>
      <c r="X29" s="361"/>
      <c r="Y29" s="361"/>
      <c r="Z29" s="361"/>
    </row>
    <row r="30" spans="1:26" x14ac:dyDescent="0.25">
      <c r="A30" s="314" t="s">
        <v>292</v>
      </c>
      <c r="B30" s="363">
        <v>0</v>
      </c>
      <c r="C30" s="363">
        <v>0</v>
      </c>
      <c r="D30" s="363">
        <v>0</v>
      </c>
      <c r="E30" s="359"/>
      <c r="F30" s="359"/>
      <c r="G30" s="363">
        <v>0</v>
      </c>
      <c r="H30" s="363">
        <v>0</v>
      </c>
      <c r="I30" s="363">
        <v>0</v>
      </c>
      <c r="J30" s="363">
        <v>0</v>
      </c>
      <c r="K30" s="363">
        <v>0</v>
      </c>
      <c r="L30" s="363">
        <v>0</v>
      </c>
      <c r="M30" s="363">
        <v>0</v>
      </c>
      <c r="N30" s="363">
        <v>0</v>
      </c>
      <c r="O30" s="363">
        <v>0</v>
      </c>
      <c r="P30" s="363">
        <v>0</v>
      </c>
      <c r="Q30" s="363">
        <v>0</v>
      </c>
      <c r="R30" s="363">
        <v>0</v>
      </c>
      <c r="S30" s="363">
        <v>0</v>
      </c>
      <c r="T30" s="317" t="e">
        <v>#DIV/0!</v>
      </c>
      <c r="U30" s="364">
        <v>0</v>
      </c>
      <c r="V30" s="364">
        <v>0</v>
      </c>
      <c r="W30" s="361"/>
      <c r="X30" s="361"/>
      <c r="Y30" s="361"/>
      <c r="Z30" s="361"/>
    </row>
    <row r="31" spans="1:26" x14ac:dyDescent="0.25">
      <c r="A31" s="318" t="s">
        <v>293</v>
      </c>
      <c r="B31" s="251">
        <v>0</v>
      </c>
      <c r="C31" s="251">
        <v>0</v>
      </c>
      <c r="D31" s="251">
        <v>0</v>
      </c>
      <c r="E31" s="361"/>
      <c r="F31" s="361"/>
      <c r="G31" s="251">
        <v>0</v>
      </c>
      <c r="H31" s="251">
        <v>0</v>
      </c>
      <c r="I31" s="251">
        <v>0</v>
      </c>
      <c r="J31" s="251">
        <v>0</v>
      </c>
      <c r="K31" s="251">
        <v>0</v>
      </c>
      <c r="L31" s="251">
        <v>0</v>
      </c>
      <c r="M31" s="251">
        <v>0</v>
      </c>
      <c r="N31" s="251">
        <v>0</v>
      </c>
      <c r="O31" s="251">
        <v>0</v>
      </c>
      <c r="P31" s="251">
        <v>0</v>
      </c>
      <c r="Q31" s="251">
        <v>0</v>
      </c>
      <c r="R31" s="251">
        <v>0</v>
      </c>
      <c r="S31" s="251">
        <v>0</v>
      </c>
      <c r="T31" s="319" t="e">
        <v>#DIV/0!</v>
      </c>
      <c r="U31" s="365">
        <v>0</v>
      </c>
      <c r="V31" s="365">
        <v>0</v>
      </c>
      <c r="W31" s="361"/>
      <c r="X31" s="361"/>
      <c r="Y31" s="361"/>
      <c r="Z31" s="361"/>
    </row>
    <row r="32" spans="1:26" x14ac:dyDescent="0.25">
      <c r="A32" s="318" t="s">
        <v>294</v>
      </c>
      <c r="B32" s="251">
        <v>0</v>
      </c>
      <c r="C32" s="251">
        <v>0</v>
      </c>
      <c r="D32" s="251">
        <v>0</v>
      </c>
      <c r="E32" s="361"/>
      <c r="F32" s="361"/>
      <c r="G32" s="251">
        <v>0</v>
      </c>
      <c r="H32" s="251">
        <v>0</v>
      </c>
      <c r="I32" s="251">
        <v>0</v>
      </c>
      <c r="J32" s="251">
        <v>0</v>
      </c>
      <c r="K32" s="251">
        <v>0</v>
      </c>
      <c r="L32" s="251">
        <v>0</v>
      </c>
      <c r="M32" s="251">
        <v>0</v>
      </c>
      <c r="N32" s="251">
        <v>0</v>
      </c>
      <c r="O32" s="251">
        <v>0</v>
      </c>
      <c r="P32" s="251">
        <v>0</v>
      </c>
      <c r="Q32" s="251">
        <v>0</v>
      </c>
      <c r="R32" s="251">
        <v>0</v>
      </c>
      <c r="S32" s="251">
        <v>0</v>
      </c>
      <c r="T32" s="319" t="e">
        <v>#DIV/0!</v>
      </c>
      <c r="U32" s="365">
        <v>0</v>
      </c>
      <c r="V32" s="365">
        <v>0</v>
      </c>
      <c r="W32" s="361"/>
      <c r="X32" s="361"/>
      <c r="Y32" s="361"/>
      <c r="Z32" s="361"/>
    </row>
    <row r="33" spans="1:26" x14ac:dyDescent="0.25">
      <c r="A33" s="318" t="s">
        <v>295</v>
      </c>
      <c r="B33" s="251">
        <v>0</v>
      </c>
      <c r="C33" s="251">
        <v>0</v>
      </c>
      <c r="D33" s="251">
        <v>0</v>
      </c>
      <c r="E33" s="361"/>
      <c r="F33" s="361"/>
      <c r="G33" s="251">
        <v>0</v>
      </c>
      <c r="H33" s="251">
        <v>0</v>
      </c>
      <c r="I33" s="251">
        <v>0</v>
      </c>
      <c r="J33" s="251">
        <v>0</v>
      </c>
      <c r="K33" s="251">
        <v>0</v>
      </c>
      <c r="L33" s="251">
        <v>0</v>
      </c>
      <c r="M33" s="251">
        <v>0</v>
      </c>
      <c r="N33" s="251">
        <v>0</v>
      </c>
      <c r="O33" s="251">
        <v>0</v>
      </c>
      <c r="P33" s="251">
        <v>0</v>
      </c>
      <c r="Q33" s="251">
        <v>0</v>
      </c>
      <c r="R33" s="251">
        <v>0</v>
      </c>
      <c r="S33" s="251">
        <v>0</v>
      </c>
      <c r="T33" s="319" t="e">
        <v>#DIV/0!</v>
      </c>
      <c r="U33" s="365">
        <v>0</v>
      </c>
      <c r="V33" s="365">
        <v>0</v>
      </c>
      <c r="W33" s="361"/>
      <c r="X33" s="361"/>
      <c r="Y33" s="361"/>
      <c r="Z33" s="361"/>
    </row>
    <row r="34" spans="1:26" x14ac:dyDescent="0.25">
      <c r="A34" s="318" t="s">
        <v>296</v>
      </c>
      <c r="B34" s="251">
        <v>0</v>
      </c>
      <c r="C34" s="251">
        <v>0</v>
      </c>
      <c r="D34" s="251">
        <v>0</v>
      </c>
      <c r="E34" s="361"/>
      <c r="F34" s="361"/>
      <c r="G34" s="251">
        <v>0</v>
      </c>
      <c r="H34" s="251">
        <v>0</v>
      </c>
      <c r="I34" s="251">
        <v>0</v>
      </c>
      <c r="J34" s="251">
        <v>0</v>
      </c>
      <c r="K34" s="251">
        <v>0</v>
      </c>
      <c r="L34" s="251">
        <v>0</v>
      </c>
      <c r="M34" s="251">
        <v>0</v>
      </c>
      <c r="N34" s="251">
        <v>0</v>
      </c>
      <c r="O34" s="251">
        <v>0</v>
      </c>
      <c r="P34" s="251">
        <v>0</v>
      </c>
      <c r="Q34" s="251">
        <v>0</v>
      </c>
      <c r="R34" s="251">
        <v>0</v>
      </c>
      <c r="S34" s="251">
        <v>0</v>
      </c>
      <c r="T34" s="319" t="e">
        <v>#DIV/0!</v>
      </c>
      <c r="U34" s="365">
        <v>0</v>
      </c>
      <c r="V34" s="365">
        <v>0</v>
      </c>
      <c r="W34" s="361"/>
      <c r="X34" s="361"/>
      <c r="Y34" s="361"/>
      <c r="Z34" s="361"/>
    </row>
    <row r="35" spans="1:26" x14ac:dyDescent="0.25">
      <c r="A35" s="318" t="s">
        <v>297</v>
      </c>
      <c r="B35" s="251">
        <v>0</v>
      </c>
      <c r="C35" s="251">
        <v>0</v>
      </c>
      <c r="D35" s="251">
        <v>0</v>
      </c>
      <c r="E35" s="361"/>
      <c r="F35" s="361"/>
      <c r="G35" s="251">
        <v>0</v>
      </c>
      <c r="H35" s="251">
        <v>0</v>
      </c>
      <c r="I35" s="251">
        <v>0</v>
      </c>
      <c r="J35" s="251">
        <v>0</v>
      </c>
      <c r="K35" s="251">
        <v>0</v>
      </c>
      <c r="L35" s="251">
        <v>0</v>
      </c>
      <c r="M35" s="251">
        <v>0</v>
      </c>
      <c r="N35" s="251">
        <v>0</v>
      </c>
      <c r="O35" s="251">
        <v>0</v>
      </c>
      <c r="P35" s="251">
        <v>0</v>
      </c>
      <c r="Q35" s="251">
        <v>0</v>
      </c>
      <c r="R35" s="251">
        <v>0</v>
      </c>
      <c r="S35" s="251">
        <v>0</v>
      </c>
      <c r="T35" s="319" t="e">
        <v>#DIV/0!</v>
      </c>
      <c r="U35" s="365">
        <v>0</v>
      </c>
      <c r="V35" s="365">
        <v>0</v>
      </c>
      <c r="W35" s="361"/>
      <c r="X35" s="361"/>
      <c r="Y35" s="361"/>
      <c r="Z35" s="361"/>
    </row>
    <row r="36" spans="1:26" x14ac:dyDescent="0.25">
      <c r="A36" s="318" t="s">
        <v>298</v>
      </c>
      <c r="B36" s="251">
        <v>0</v>
      </c>
      <c r="C36" s="251">
        <v>0</v>
      </c>
      <c r="D36" s="251">
        <v>0</v>
      </c>
      <c r="E36" s="361"/>
      <c r="F36" s="361"/>
      <c r="G36" s="251">
        <v>0</v>
      </c>
      <c r="H36" s="251">
        <v>0</v>
      </c>
      <c r="I36" s="251">
        <v>0</v>
      </c>
      <c r="J36" s="251">
        <v>0</v>
      </c>
      <c r="K36" s="251">
        <v>0</v>
      </c>
      <c r="L36" s="251">
        <v>0</v>
      </c>
      <c r="M36" s="251">
        <v>0</v>
      </c>
      <c r="N36" s="251">
        <v>0</v>
      </c>
      <c r="O36" s="251">
        <v>0</v>
      </c>
      <c r="P36" s="251">
        <v>0</v>
      </c>
      <c r="Q36" s="251">
        <v>0</v>
      </c>
      <c r="R36" s="251">
        <v>0</v>
      </c>
      <c r="S36" s="251">
        <v>0</v>
      </c>
      <c r="T36" s="319" t="e">
        <v>#DIV/0!</v>
      </c>
      <c r="U36" s="365">
        <v>0</v>
      </c>
      <c r="V36" s="365">
        <v>0</v>
      </c>
      <c r="W36" s="361"/>
      <c r="X36" s="361"/>
      <c r="Y36" s="361"/>
      <c r="Z36" s="361"/>
    </row>
    <row r="37" spans="1:26" x14ac:dyDescent="0.25">
      <c r="A37" s="318" t="s">
        <v>299</v>
      </c>
      <c r="B37" s="251">
        <v>0</v>
      </c>
      <c r="C37" s="251">
        <v>0</v>
      </c>
      <c r="D37" s="251">
        <v>0</v>
      </c>
      <c r="E37" s="361"/>
      <c r="F37" s="361"/>
      <c r="G37" s="251">
        <v>0</v>
      </c>
      <c r="H37" s="251">
        <v>0</v>
      </c>
      <c r="I37" s="251">
        <v>0</v>
      </c>
      <c r="J37" s="251">
        <v>0</v>
      </c>
      <c r="K37" s="251">
        <v>0</v>
      </c>
      <c r="L37" s="251">
        <v>0</v>
      </c>
      <c r="M37" s="251">
        <v>0</v>
      </c>
      <c r="N37" s="251">
        <v>0</v>
      </c>
      <c r="O37" s="251">
        <v>0</v>
      </c>
      <c r="P37" s="251">
        <v>0</v>
      </c>
      <c r="Q37" s="251">
        <v>0</v>
      </c>
      <c r="R37" s="251">
        <v>0</v>
      </c>
      <c r="S37" s="251">
        <v>0</v>
      </c>
      <c r="T37" s="319" t="e">
        <v>#DIV/0!</v>
      </c>
      <c r="U37" s="365">
        <v>0</v>
      </c>
      <c r="V37" s="365">
        <v>0</v>
      </c>
      <c r="W37" s="361"/>
      <c r="X37" s="361"/>
      <c r="Y37" s="361"/>
      <c r="Z37" s="361"/>
    </row>
    <row r="38" spans="1:26" x14ac:dyDescent="0.25">
      <c r="A38" s="318" t="s">
        <v>300</v>
      </c>
      <c r="B38" s="251">
        <v>0</v>
      </c>
      <c r="C38" s="251">
        <v>0</v>
      </c>
      <c r="D38" s="251">
        <v>0</v>
      </c>
      <c r="E38" s="361"/>
      <c r="F38" s="361"/>
      <c r="G38" s="251">
        <v>0</v>
      </c>
      <c r="H38" s="251">
        <v>0</v>
      </c>
      <c r="I38" s="251">
        <v>0</v>
      </c>
      <c r="J38" s="251">
        <v>0</v>
      </c>
      <c r="K38" s="251">
        <v>0</v>
      </c>
      <c r="L38" s="251">
        <v>0</v>
      </c>
      <c r="M38" s="251">
        <v>0</v>
      </c>
      <c r="N38" s="251">
        <v>0</v>
      </c>
      <c r="O38" s="251">
        <v>0</v>
      </c>
      <c r="P38" s="251">
        <v>0</v>
      </c>
      <c r="Q38" s="251">
        <v>0</v>
      </c>
      <c r="R38" s="251">
        <v>0</v>
      </c>
      <c r="S38" s="251">
        <v>0</v>
      </c>
      <c r="T38" s="319" t="e">
        <v>#DIV/0!</v>
      </c>
      <c r="U38" s="365">
        <v>0</v>
      </c>
      <c r="V38" s="365">
        <v>0</v>
      </c>
      <c r="W38" s="361"/>
      <c r="X38" s="361"/>
      <c r="Y38" s="361"/>
      <c r="Z38" s="361"/>
    </row>
    <row r="39" spans="1:26" x14ac:dyDescent="0.25">
      <c r="A39" s="318" t="s">
        <v>301</v>
      </c>
      <c r="B39" s="251">
        <v>0</v>
      </c>
      <c r="C39" s="251">
        <v>0</v>
      </c>
      <c r="D39" s="251">
        <v>0</v>
      </c>
      <c r="E39" s="361"/>
      <c r="F39" s="361"/>
      <c r="G39" s="251">
        <v>0</v>
      </c>
      <c r="H39" s="251">
        <v>0</v>
      </c>
      <c r="I39" s="251">
        <v>0</v>
      </c>
      <c r="J39" s="251">
        <v>0</v>
      </c>
      <c r="K39" s="251">
        <v>0</v>
      </c>
      <c r="L39" s="251">
        <v>0</v>
      </c>
      <c r="M39" s="251">
        <v>0</v>
      </c>
      <c r="N39" s="251">
        <v>0</v>
      </c>
      <c r="O39" s="251">
        <v>0</v>
      </c>
      <c r="P39" s="251">
        <v>0</v>
      </c>
      <c r="Q39" s="251">
        <v>0</v>
      </c>
      <c r="R39" s="251">
        <v>0</v>
      </c>
      <c r="S39" s="251">
        <v>0</v>
      </c>
      <c r="T39" s="319" t="e">
        <v>#DIV/0!</v>
      </c>
      <c r="U39" s="365">
        <v>0</v>
      </c>
      <c r="V39" s="365">
        <v>0</v>
      </c>
      <c r="W39" s="361"/>
      <c r="X39" s="361"/>
      <c r="Y39" s="361"/>
      <c r="Z39" s="361"/>
    </row>
    <row r="40" spans="1:26" x14ac:dyDescent="0.25">
      <c r="A40" s="318" t="s">
        <v>302</v>
      </c>
      <c r="B40" s="251">
        <v>0</v>
      </c>
      <c r="C40" s="251">
        <v>0</v>
      </c>
      <c r="D40" s="251">
        <v>0</v>
      </c>
      <c r="E40" s="361"/>
      <c r="F40" s="361"/>
      <c r="G40" s="251">
        <v>0</v>
      </c>
      <c r="H40" s="251">
        <v>0</v>
      </c>
      <c r="I40" s="251">
        <v>0</v>
      </c>
      <c r="J40" s="251">
        <v>0</v>
      </c>
      <c r="K40" s="251">
        <v>0</v>
      </c>
      <c r="L40" s="251">
        <v>0</v>
      </c>
      <c r="M40" s="251">
        <v>0</v>
      </c>
      <c r="N40" s="251">
        <v>0</v>
      </c>
      <c r="O40" s="251">
        <v>0</v>
      </c>
      <c r="P40" s="251">
        <v>0</v>
      </c>
      <c r="Q40" s="251">
        <v>0</v>
      </c>
      <c r="R40" s="251">
        <v>0</v>
      </c>
      <c r="S40" s="251">
        <v>0</v>
      </c>
      <c r="T40" s="319" t="e">
        <v>#DIV/0!</v>
      </c>
      <c r="U40" s="365">
        <v>0</v>
      </c>
      <c r="V40" s="365">
        <v>0</v>
      </c>
      <c r="W40" s="361"/>
      <c r="X40" s="361"/>
      <c r="Y40" s="361"/>
      <c r="Z40" s="361"/>
    </row>
    <row r="41" spans="1:26" x14ac:dyDescent="0.25">
      <c r="A41" s="318" t="s">
        <v>303</v>
      </c>
      <c r="B41" s="251">
        <v>0</v>
      </c>
      <c r="C41" s="251">
        <v>0</v>
      </c>
      <c r="D41" s="251">
        <v>0</v>
      </c>
      <c r="E41" s="361"/>
      <c r="F41" s="361"/>
      <c r="G41" s="251">
        <v>0</v>
      </c>
      <c r="H41" s="251">
        <v>0</v>
      </c>
      <c r="I41" s="251">
        <v>0</v>
      </c>
      <c r="J41" s="251">
        <v>0</v>
      </c>
      <c r="K41" s="251">
        <v>0</v>
      </c>
      <c r="L41" s="251">
        <v>0</v>
      </c>
      <c r="M41" s="251">
        <v>0</v>
      </c>
      <c r="N41" s="251">
        <v>0</v>
      </c>
      <c r="O41" s="251">
        <v>0</v>
      </c>
      <c r="P41" s="251">
        <v>0</v>
      </c>
      <c r="Q41" s="251">
        <v>0</v>
      </c>
      <c r="R41" s="251">
        <v>0</v>
      </c>
      <c r="S41" s="251">
        <v>0</v>
      </c>
      <c r="T41" s="319" t="e">
        <v>#DIV/0!</v>
      </c>
      <c r="U41" s="365">
        <v>0</v>
      </c>
      <c r="V41" s="365">
        <v>0</v>
      </c>
      <c r="W41" s="361"/>
      <c r="X41" s="361"/>
      <c r="Y41" s="361"/>
      <c r="Z41" s="361"/>
    </row>
    <row r="42" spans="1:26" x14ac:dyDescent="0.25">
      <c r="A42" s="318" t="s">
        <v>304</v>
      </c>
      <c r="B42" s="251">
        <v>0</v>
      </c>
      <c r="C42" s="251">
        <v>0</v>
      </c>
      <c r="D42" s="251">
        <v>0</v>
      </c>
      <c r="E42" s="361"/>
      <c r="F42" s="361"/>
      <c r="G42" s="251">
        <v>0</v>
      </c>
      <c r="H42" s="251">
        <v>0</v>
      </c>
      <c r="I42" s="251">
        <v>0</v>
      </c>
      <c r="J42" s="251">
        <v>0</v>
      </c>
      <c r="K42" s="251">
        <v>0</v>
      </c>
      <c r="L42" s="251">
        <v>0</v>
      </c>
      <c r="M42" s="251">
        <v>0</v>
      </c>
      <c r="N42" s="251">
        <v>0</v>
      </c>
      <c r="O42" s="251">
        <v>0</v>
      </c>
      <c r="P42" s="251">
        <v>0</v>
      </c>
      <c r="Q42" s="251">
        <v>0</v>
      </c>
      <c r="R42" s="251">
        <v>0</v>
      </c>
      <c r="S42" s="251">
        <v>0</v>
      </c>
      <c r="T42" s="319" t="e">
        <v>#DIV/0!</v>
      </c>
      <c r="U42" s="365">
        <v>0</v>
      </c>
      <c r="V42" s="365">
        <v>0</v>
      </c>
      <c r="W42" s="361"/>
      <c r="X42" s="361"/>
      <c r="Y42" s="361"/>
      <c r="Z42" s="361"/>
    </row>
    <row r="43" spans="1:26" x14ac:dyDescent="0.25">
      <c r="A43" s="318" t="s">
        <v>305</v>
      </c>
      <c r="B43" s="251">
        <v>0</v>
      </c>
      <c r="C43" s="251">
        <v>0</v>
      </c>
      <c r="D43" s="251">
        <v>0</v>
      </c>
      <c r="E43" s="361"/>
      <c r="F43" s="361"/>
      <c r="G43" s="251">
        <v>0</v>
      </c>
      <c r="H43" s="251">
        <v>0</v>
      </c>
      <c r="I43" s="251">
        <v>0</v>
      </c>
      <c r="J43" s="251">
        <v>0</v>
      </c>
      <c r="K43" s="251">
        <v>0</v>
      </c>
      <c r="L43" s="251">
        <v>0</v>
      </c>
      <c r="M43" s="251">
        <v>0</v>
      </c>
      <c r="N43" s="251">
        <v>0</v>
      </c>
      <c r="O43" s="251">
        <v>0</v>
      </c>
      <c r="P43" s="251">
        <v>0</v>
      </c>
      <c r="Q43" s="251">
        <v>0</v>
      </c>
      <c r="R43" s="251">
        <v>0</v>
      </c>
      <c r="S43" s="251">
        <v>0</v>
      </c>
      <c r="T43" s="319" t="e">
        <v>#DIV/0!</v>
      </c>
      <c r="U43" s="365">
        <v>0</v>
      </c>
      <c r="V43" s="365">
        <v>0</v>
      </c>
      <c r="W43" s="361"/>
      <c r="X43" s="361"/>
      <c r="Y43" s="361"/>
      <c r="Z43" s="361"/>
    </row>
    <row r="44" spans="1:26" x14ac:dyDescent="0.25">
      <c r="A44" s="318" t="s">
        <v>306</v>
      </c>
      <c r="B44" s="251">
        <v>0</v>
      </c>
      <c r="C44" s="251">
        <v>0</v>
      </c>
      <c r="D44" s="251">
        <v>0</v>
      </c>
      <c r="E44" s="361"/>
      <c r="F44" s="361"/>
      <c r="G44" s="251">
        <v>0</v>
      </c>
      <c r="H44" s="251">
        <v>0</v>
      </c>
      <c r="I44" s="251">
        <v>0</v>
      </c>
      <c r="J44" s="251">
        <v>0</v>
      </c>
      <c r="K44" s="251">
        <v>0</v>
      </c>
      <c r="L44" s="251">
        <v>0</v>
      </c>
      <c r="M44" s="251">
        <v>0</v>
      </c>
      <c r="N44" s="251">
        <v>0</v>
      </c>
      <c r="O44" s="251">
        <v>0</v>
      </c>
      <c r="P44" s="251">
        <v>0</v>
      </c>
      <c r="Q44" s="251">
        <v>0</v>
      </c>
      <c r="R44" s="251">
        <v>0</v>
      </c>
      <c r="S44" s="251">
        <v>0</v>
      </c>
      <c r="T44" s="319" t="e">
        <v>#DIV/0!</v>
      </c>
      <c r="U44" s="365">
        <v>0</v>
      </c>
      <c r="V44" s="365">
        <v>0</v>
      </c>
      <c r="W44" s="361"/>
      <c r="X44" s="361"/>
      <c r="Y44" s="361"/>
      <c r="Z44" s="361"/>
    </row>
    <row r="45" spans="1:26" x14ac:dyDescent="0.25">
      <c r="A45" s="318" t="s">
        <v>307</v>
      </c>
      <c r="B45" s="251">
        <v>0</v>
      </c>
      <c r="C45" s="251">
        <v>0</v>
      </c>
      <c r="D45" s="251">
        <v>0</v>
      </c>
      <c r="E45" s="361"/>
      <c r="F45" s="361"/>
      <c r="G45" s="251">
        <v>0</v>
      </c>
      <c r="H45" s="251">
        <v>0</v>
      </c>
      <c r="I45" s="251">
        <v>0</v>
      </c>
      <c r="J45" s="251">
        <v>0</v>
      </c>
      <c r="K45" s="251">
        <v>0</v>
      </c>
      <c r="L45" s="251">
        <v>0</v>
      </c>
      <c r="M45" s="251">
        <v>0</v>
      </c>
      <c r="N45" s="251">
        <v>0</v>
      </c>
      <c r="O45" s="251">
        <v>0</v>
      </c>
      <c r="P45" s="251">
        <v>0</v>
      </c>
      <c r="Q45" s="251">
        <v>0</v>
      </c>
      <c r="R45" s="251">
        <v>0</v>
      </c>
      <c r="S45" s="251">
        <v>0</v>
      </c>
      <c r="T45" s="319" t="e">
        <v>#DIV/0!</v>
      </c>
      <c r="U45" s="365">
        <v>0</v>
      </c>
      <c r="V45" s="365">
        <v>0</v>
      </c>
      <c r="W45" s="361"/>
      <c r="X45" s="361"/>
      <c r="Y45" s="361"/>
      <c r="Z45" s="361"/>
    </row>
    <row r="46" spans="1:26" x14ac:dyDescent="0.25">
      <c r="A46" s="318" t="s">
        <v>308</v>
      </c>
      <c r="B46" s="251">
        <v>0</v>
      </c>
      <c r="C46" s="251">
        <v>0</v>
      </c>
      <c r="D46" s="251">
        <v>0</v>
      </c>
      <c r="E46" s="361"/>
      <c r="F46" s="361"/>
      <c r="G46" s="251">
        <v>0</v>
      </c>
      <c r="H46" s="251">
        <v>0</v>
      </c>
      <c r="I46" s="251">
        <v>0</v>
      </c>
      <c r="J46" s="251">
        <v>0</v>
      </c>
      <c r="K46" s="251">
        <v>0</v>
      </c>
      <c r="L46" s="251">
        <v>0</v>
      </c>
      <c r="M46" s="251">
        <v>0</v>
      </c>
      <c r="N46" s="251">
        <v>0</v>
      </c>
      <c r="O46" s="251">
        <v>0</v>
      </c>
      <c r="P46" s="251">
        <v>0</v>
      </c>
      <c r="Q46" s="251">
        <v>0</v>
      </c>
      <c r="R46" s="251">
        <v>0</v>
      </c>
      <c r="S46" s="251">
        <v>0</v>
      </c>
      <c r="T46" s="319" t="e">
        <v>#DIV/0!</v>
      </c>
      <c r="U46" s="365">
        <v>0</v>
      </c>
      <c r="V46" s="365">
        <v>0</v>
      </c>
      <c r="W46" s="361"/>
      <c r="X46" s="361"/>
      <c r="Y46" s="361"/>
      <c r="Z46" s="361"/>
    </row>
    <row r="47" spans="1:26" x14ac:dyDescent="0.25">
      <c r="A47" s="318" t="s">
        <v>309</v>
      </c>
      <c r="B47" s="251">
        <v>0</v>
      </c>
      <c r="C47" s="251">
        <v>0</v>
      </c>
      <c r="D47" s="251">
        <v>0</v>
      </c>
      <c r="E47" s="361"/>
      <c r="F47" s="361"/>
      <c r="G47" s="251">
        <v>0</v>
      </c>
      <c r="H47" s="251">
        <v>0</v>
      </c>
      <c r="I47" s="251">
        <v>0</v>
      </c>
      <c r="J47" s="251">
        <v>0</v>
      </c>
      <c r="K47" s="251">
        <v>0</v>
      </c>
      <c r="L47" s="251">
        <v>0</v>
      </c>
      <c r="M47" s="251">
        <v>0</v>
      </c>
      <c r="N47" s="251">
        <v>0</v>
      </c>
      <c r="O47" s="251">
        <v>0</v>
      </c>
      <c r="P47" s="251">
        <v>0</v>
      </c>
      <c r="Q47" s="251">
        <v>0</v>
      </c>
      <c r="R47" s="251">
        <v>0</v>
      </c>
      <c r="S47" s="251">
        <v>0</v>
      </c>
      <c r="T47" s="319" t="e">
        <v>#DIV/0!</v>
      </c>
      <c r="U47" s="365">
        <v>0</v>
      </c>
      <c r="V47" s="365">
        <v>0</v>
      </c>
      <c r="W47" s="361"/>
      <c r="X47" s="361"/>
      <c r="Y47" s="361"/>
      <c r="Z47" s="361"/>
    </row>
    <row r="48" spans="1:26" x14ac:dyDescent="0.25">
      <c r="A48" s="318" t="s">
        <v>310</v>
      </c>
      <c r="B48" s="251">
        <v>0</v>
      </c>
      <c r="C48" s="251">
        <v>0</v>
      </c>
      <c r="D48" s="251">
        <v>0</v>
      </c>
      <c r="E48" s="361"/>
      <c r="F48" s="361"/>
      <c r="G48" s="251">
        <v>0</v>
      </c>
      <c r="H48" s="251">
        <v>0</v>
      </c>
      <c r="I48" s="251">
        <v>0</v>
      </c>
      <c r="J48" s="251">
        <v>0</v>
      </c>
      <c r="K48" s="251">
        <v>0</v>
      </c>
      <c r="L48" s="251">
        <v>0</v>
      </c>
      <c r="M48" s="251">
        <v>0</v>
      </c>
      <c r="N48" s="251">
        <v>0</v>
      </c>
      <c r="O48" s="251">
        <v>0</v>
      </c>
      <c r="P48" s="251">
        <v>0</v>
      </c>
      <c r="Q48" s="251">
        <v>0</v>
      </c>
      <c r="R48" s="251">
        <v>0</v>
      </c>
      <c r="S48" s="251">
        <v>0</v>
      </c>
      <c r="T48" s="319" t="e">
        <v>#DIV/0!</v>
      </c>
      <c r="U48" s="365">
        <v>0</v>
      </c>
      <c r="V48" s="365">
        <v>0</v>
      </c>
      <c r="W48" s="361"/>
      <c r="X48" s="361"/>
      <c r="Y48" s="361"/>
      <c r="Z48" s="361"/>
    </row>
    <row r="49" spans="1:26" x14ac:dyDescent="0.25">
      <c r="A49" s="314" t="s">
        <v>311</v>
      </c>
      <c r="B49" s="363">
        <v>0</v>
      </c>
      <c r="C49" s="363">
        <v>0</v>
      </c>
      <c r="D49" s="363">
        <v>0</v>
      </c>
      <c r="E49" s="359"/>
      <c r="F49" s="359"/>
      <c r="G49" s="363">
        <v>0</v>
      </c>
      <c r="H49" s="363">
        <v>0</v>
      </c>
      <c r="I49" s="363">
        <v>0</v>
      </c>
      <c r="J49" s="363">
        <v>0</v>
      </c>
      <c r="K49" s="363">
        <v>0</v>
      </c>
      <c r="L49" s="363">
        <v>0</v>
      </c>
      <c r="M49" s="363">
        <v>0</v>
      </c>
      <c r="N49" s="363">
        <v>0</v>
      </c>
      <c r="O49" s="363">
        <v>0</v>
      </c>
      <c r="P49" s="363">
        <v>0</v>
      </c>
      <c r="Q49" s="363">
        <v>0</v>
      </c>
      <c r="R49" s="363">
        <v>0</v>
      </c>
      <c r="S49" s="363">
        <v>0</v>
      </c>
      <c r="T49" s="317" t="e">
        <v>#DIV/0!</v>
      </c>
      <c r="U49" s="364">
        <v>0</v>
      </c>
      <c r="V49" s="364">
        <v>0</v>
      </c>
      <c r="W49" s="361"/>
      <c r="X49" s="361"/>
      <c r="Y49" s="361"/>
      <c r="Z49" s="361"/>
    </row>
    <row r="50" spans="1:26" x14ac:dyDescent="0.25">
      <c r="A50" s="318" t="s">
        <v>312</v>
      </c>
      <c r="B50" s="251">
        <v>0</v>
      </c>
      <c r="C50" s="251">
        <v>0</v>
      </c>
      <c r="D50" s="251">
        <v>0</v>
      </c>
      <c r="E50" s="361"/>
      <c r="F50" s="361"/>
      <c r="G50" s="251">
        <v>0</v>
      </c>
      <c r="H50" s="251">
        <v>0</v>
      </c>
      <c r="I50" s="251">
        <v>0</v>
      </c>
      <c r="J50" s="251">
        <v>0</v>
      </c>
      <c r="K50" s="251">
        <v>0</v>
      </c>
      <c r="L50" s="251">
        <v>0</v>
      </c>
      <c r="M50" s="251">
        <v>0</v>
      </c>
      <c r="N50" s="251">
        <v>0</v>
      </c>
      <c r="O50" s="251">
        <v>0</v>
      </c>
      <c r="P50" s="251">
        <v>0</v>
      </c>
      <c r="Q50" s="251">
        <v>0</v>
      </c>
      <c r="R50" s="251">
        <v>0</v>
      </c>
      <c r="S50" s="251">
        <v>0</v>
      </c>
      <c r="T50" s="319" t="e">
        <v>#DIV/0!</v>
      </c>
      <c r="U50" s="365">
        <v>0</v>
      </c>
      <c r="V50" s="365">
        <v>0</v>
      </c>
      <c r="W50" s="361"/>
      <c r="X50" s="361"/>
      <c r="Y50" s="361"/>
      <c r="Z50" s="361"/>
    </row>
    <row r="51" spans="1:26" x14ac:dyDescent="0.25">
      <c r="A51" s="318" t="s">
        <v>313</v>
      </c>
      <c r="B51" s="251">
        <v>0</v>
      </c>
      <c r="C51" s="251">
        <v>0</v>
      </c>
      <c r="D51" s="251">
        <v>0</v>
      </c>
      <c r="E51" s="361"/>
      <c r="F51" s="361"/>
      <c r="G51" s="251">
        <v>0</v>
      </c>
      <c r="H51" s="251">
        <v>0</v>
      </c>
      <c r="I51" s="251">
        <v>0</v>
      </c>
      <c r="J51" s="251">
        <v>0</v>
      </c>
      <c r="K51" s="251">
        <v>0</v>
      </c>
      <c r="L51" s="251">
        <v>0</v>
      </c>
      <c r="M51" s="251">
        <v>0</v>
      </c>
      <c r="N51" s="251">
        <v>0</v>
      </c>
      <c r="O51" s="251">
        <v>0</v>
      </c>
      <c r="P51" s="251">
        <v>0</v>
      </c>
      <c r="Q51" s="251">
        <v>0</v>
      </c>
      <c r="R51" s="251">
        <v>0</v>
      </c>
      <c r="S51" s="251">
        <v>0</v>
      </c>
      <c r="T51" s="319" t="e">
        <v>#DIV/0!</v>
      </c>
      <c r="U51" s="365">
        <v>0</v>
      </c>
      <c r="V51" s="365">
        <v>0</v>
      </c>
      <c r="W51" s="361"/>
      <c r="X51" s="361"/>
      <c r="Y51" s="361"/>
      <c r="Z51" s="361"/>
    </row>
    <row r="52" spans="1:26" x14ac:dyDescent="0.25">
      <c r="A52" s="318" t="s">
        <v>314</v>
      </c>
      <c r="B52" s="251">
        <v>0</v>
      </c>
      <c r="C52" s="251">
        <v>0</v>
      </c>
      <c r="D52" s="251">
        <v>0</v>
      </c>
      <c r="E52" s="361"/>
      <c r="F52" s="361"/>
      <c r="G52" s="251">
        <v>0</v>
      </c>
      <c r="H52" s="251">
        <v>0</v>
      </c>
      <c r="I52" s="251">
        <v>0</v>
      </c>
      <c r="J52" s="251">
        <v>0</v>
      </c>
      <c r="K52" s="251">
        <v>0</v>
      </c>
      <c r="L52" s="251">
        <v>0</v>
      </c>
      <c r="M52" s="251">
        <v>0</v>
      </c>
      <c r="N52" s="251">
        <v>0</v>
      </c>
      <c r="O52" s="251">
        <v>0</v>
      </c>
      <c r="P52" s="251">
        <v>0</v>
      </c>
      <c r="Q52" s="251">
        <v>0</v>
      </c>
      <c r="R52" s="251">
        <v>0</v>
      </c>
      <c r="S52" s="251">
        <v>0</v>
      </c>
      <c r="T52" s="319" t="e">
        <v>#DIV/0!</v>
      </c>
      <c r="U52" s="365">
        <v>0</v>
      </c>
      <c r="V52" s="365">
        <v>0</v>
      </c>
      <c r="W52" s="361"/>
      <c r="X52" s="361"/>
      <c r="Y52" s="361"/>
      <c r="Z52" s="361"/>
    </row>
    <row r="53" spans="1:26" x14ac:dyDescent="0.25">
      <c r="A53" s="318" t="s">
        <v>315</v>
      </c>
      <c r="B53" s="251">
        <v>0</v>
      </c>
      <c r="C53" s="251">
        <v>0</v>
      </c>
      <c r="D53" s="251">
        <v>0</v>
      </c>
      <c r="E53" s="361"/>
      <c r="F53" s="361"/>
      <c r="G53" s="251">
        <v>0</v>
      </c>
      <c r="H53" s="251">
        <v>0</v>
      </c>
      <c r="I53" s="251">
        <v>0</v>
      </c>
      <c r="J53" s="251">
        <v>0</v>
      </c>
      <c r="K53" s="251">
        <v>0</v>
      </c>
      <c r="L53" s="251">
        <v>0</v>
      </c>
      <c r="M53" s="251">
        <v>0</v>
      </c>
      <c r="N53" s="251">
        <v>0</v>
      </c>
      <c r="O53" s="251">
        <v>0</v>
      </c>
      <c r="P53" s="251">
        <v>0</v>
      </c>
      <c r="Q53" s="251">
        <v>0</v>
      </c>
      <c r="R53" s="251">
        <v>0</v>
      </c>
      <c r="S53" s="251">
        <v>0</v>
      </c>
      <c r="T53" s="319" t="e">
        <v>#DIV/0!</v>
      </c>
      <c r="U53" s="365">
        <v>0</v>
      </c>
      <c r="V53" s="365">
        <v>0</v>
      </c>
      <c r="W53" s="361"/>
      <c r="X53" s="361"/>
      <c r="Y53" s="361"/>
      <c r="Z53" s="361"/>
    </row>
    <row r="54" spans="1:26" x14ac:dyDescent="0.25">
      <c r="A54" s="318" t="s">
        <v>316</v>
      </c>
      <c r="B54" s="251">
        <v>0</v>
      </c>
      <c r="C54" s="251">
        <v>0</v>
      </c>
      <c r="D54" s="251">
        <v>0</v>
      </c>
      <c r="E54" s="361"/>
      <c r="F54" s="361"/>
      <c r="G54" s="251">
        <v>0</v>
      </c>
      <c r="H54" s="251">
        <v>0</v>
      </c>
      <c r="I54" s="251">
        <v>0</v>
      </c>
      <c r="J54" s="251">
        <v>0</v>
      </c>
      <c r="K54" s="251">
        <v>0</v>
      </c>
      <c r="L54" s="251">
        <v>0</v>
      </c>
      <c r="M54" s="251">
        <v>0</v>
      </c>
      <c r="N54" s="251">
        <v>0</v>
      </c>
      <c r="O54" s="251">
        <v>0</v>
      </c>
      <c r="P54" s="251">
        <v>0</v>
      </c>
      <c r="Q54" s="251">
        <v>0</v>
      </c>
      <c r="R54" s="251">
        <v>0</v>
      </c>
      <c r="S54" s="251">
        <v>0</v>
      </c>
      <c r="T54" s="319" t="e">
        <v>#DIV/0!</v>
      </c>
      <c r="U54" s="365">
        <v>0</v>
      </c>
      <c r="V54" s="365">
        <v>0</v>
      </c>
      <c r="W54" s="361"/>
      <c r="X54" s="361"/>
      <c r="Y54" s="361"/>
      <c r="Z54" s="361"/>
    </row>
    <row r="55" spans="1:26" x14ac:dyDescent="0.25">
      <c r="A55" s="318" t="s">
        <v>317</v>
      </c>
      <c r="B55" s="251">
        <v>0</v>
      </c>
      <c r="C55" s="251">
        <v>0</v>
      </c>
      <c r="D55" s="251">
        <v>0</v>
      </c>
      <c r="E55" s="361"/>
      <c r="F55" s="361"/>
      <c r="G55" s="251">
        <v>0</v>
      </c>
      <c r="H55" s="251">
        <v>0</v>
      </c>
      <c r="I55" s="251">
        <v>0</v>
      </c>
      <c r="J55" s="251">
        <v>0</v>
      </c>
      <c r="K55" s="251">
        <v>0</v>
      </c>
      <c r="L55" s="251">
        <v>0</v>
      </c>
      <c r="M55" s="251">
        <v>0</v>
      </c>
      <c r="N55" s="251">
        <v>0</v>
      </c>
      <c r="O55" s="251">
        <v>0</v>
      </c>
      <c r="P55" s="251">
        <v>0</v>
      </c>
      <c r="Q55" s="251">
        <v>0</v>
      </c>
      <c r="R55" s="251">
        <v>0</v>
      </c>
      <c r="S55" s="251">
        <v>0</v>
      </c>
      <c r="T55" s="319" t="e">
        <v>#DIV/0!</v>
      </c>
      <c r="U55" s="365">
        <v>0</v>
      </c>
      <c r="V55" s="365">
        <v>0</v>
      </c>
      <c r="W55" s="361"/>
      <c r="X55" s="361"/>
      <c r="Y55" s="361"/>
      <c r="Z55" s="361"/>
    </row>
    <row r="56" spans="1:26" x14ac:dyDescent="0.25">
      <c r="A56" s="318" t="s">
        <v>318</v>
      </c>
      <c r="B56" s="251">
        <v>0</v>
      </c>
      <c r="C56" s="251">
        <v>0</v>
      </c>
      <c r="D56" s="251">
        <v>0</v>
      </c>
      <c r="E56" s="361"/>
      <c r="F56" s="361"/>
      <c r="G56" s="251">
        <v>0</v>
      </c>
      <c r="H56" s="251">
        <v>0</v>
      </c>
      <c r="I56" s="251">
        <v>0</v>
      </c>
      <c r="J56" s="251">
        <v>0</v>
      </c>
      <c r="K56" s="251">
        <v>0</v>
      </c>
      <c r="L56" s="251">
        <v>0</v>
      </c>
      <c r="M56" s="251">
        <v>0</v>
      </c>
      <c r="N56" s="251">
        <v>0</v>
      </c>
      <c r="O56" s="251">
        <v>0</v>
      </c>
      <c r="P56" s="251">
        <v>0</v>
      </c>
      <c r="Q56" s="251">
        <v>0</v>
      </c>
      <c r="R56" s="251">
        <v>0</v>
      </c>
      <c r="S56" s="251">
        <v>0</v>
      </c>
      <c r="T56" s="319" t="e">
        <v>#DIV/0!</v>
      </c>
      <c r="U56" s="365">
        <v>0</v>
      </c>
      <c r="V56" s="365">
        <v>0</v>
      </c>
      <c r="W56" s="361"/>
      <c r="X56" s="361"/>
      <c r="Y56" s="361"/>
      <c r="Z56" s="361"/>
    </row>
    <row r="57" spans="1:26" x14ac:dyDescent="0.25">
      <c r="A57" s="338" t="s">
        <v>319</v>
      </c>
      <c r="B57" s="358">
        <v>50000</v>
      </c>
      <c r="C57" s="358">
        <v>50000</v>
      </c>
      <c r="D57" s="358">
        <v>28374.23</v>
      </c>
      <c r="E57" s="359"/>
      <c r="F57" s="359"/>
      <c r="G57" s="358">
        <v>1333.29</v>
      </c>
      <c r="H57" s="358">
        <v>1584.52</v>
      </c>
      <c r="I57" s="358">
        <v>2818.77</v>
      </c>
      <c r="J57" s="358">
        <v>2950.6400000000003</v>
      </c>
      <c r="K57" s="358">
        <v>2895.79</v>
      </c>
      <c r="L57" s="358">
        <v>3774.54</v>
      </c>
      <c r="M57" s="358">
        <v>5528.78</v>
      </c>
      <c r="N57" s="358">
        <v>4617.68</v>
      </c>
      <c r="O57" s="358">
        <v>2870.22</v>
      </c>
      <c r="P57" s="358">
        <v>0</v>
      </c>
      <c r="Q57" s="358">
        <v>0</v>
      </c>
      <c r="R57" s="358">
        <v>0</v>
      </c>
      <c r="S57" s="358">
        <v>28374.230000000003</v>
      </c>
      <c r="T57" s="339">
        <v>0.56748460000000012</v>
      </c>
      <c r="U57" s="360">
        <v>21625.769999999997</v>
      </c>
      <c r="V57" s="360">
        <v>0</v>
      </c>
      <c r="W57" s="361"/>
      <c r="X57" s="361"/>
      <c r="Y57" s="361"/>
      <c r="Z57" s="361"/>
    </row>
    <row r="58" spans="1:26" x14ac:dyDescent="0.25">
      <c r="A58" s="369" t="s">
        <v>320</v>
      </c>
      <c r="B58" s="363">
        <v>0</v>
      </c>
      <c r="C58" s="363">
        <v>0</v>
      </c>
      <c r="D58" s="363">
        <v>0</v>
      </c>
      <c r="E58" s="359"/>
      <c r="F58" s="359"/>
      <c r="G58" s="363">
        <v>0</v>
      </c>
      <c r="H58" s="363">
        <v>0</v>
      </c>
      <c r="I58" s="363">
        <v>0</v>
      </c>
      <c r="J58" s="363">
        <v>0</v>
      </c>
      <c r="K58" s="363">
        <v>0</v>
      </c>
      <c r="L58" s="363">
        <v>0</v>
      </c>
      <c r="M58" s="363">
        <v>0</v>
      </c>
      <c r="N58" s="363">
        <v>0</v>
      </c>
      <c r="O58" s="363">
        <v>0</v>
      </c>
      <c r="P58" s="363">
        <v>0</v>
      </c>
      <c r="Q58" s="363">
        <v>0</v>
      </c>
      <c r="R58" s="363">
        <v>0</v>
      </c>
      <c r="S58" s="363">
        <v>0</v>
      </c>
      <c r="T58" s="317" t="e">
        <v>#DIV/0!</v>
      </c>
      <c r="U58" s="364">
        <v>0</v>
      </c>
      <c r="V58" s="364">
        <v>0</v>
      </c>
      <c r="W58" s="361"/>
      <c r="X58" s="361"/>
      <c r="Y58" s="361"/>
      <c r="Z58" s="361"/>
    </row>
    <row r="59" spans="1:26" x14ac:dyDescent="0.25">
      <c r="A59" s="318" t="s">
        <v>321</v>
      </c>
      <c r="B59" s="251">
        <v>0</v>
      </c>
      <c r="C59" s="251">
        <v>0</v>
      </c>
      <c r="D59" s="251">
        <v>0</v>
      </c>
      <c r="E59" s="361"/>
      <c r="F59" s="361"/>
      <c r="G59" s="251">
        <v>0</v>
      </c>
      <c r="H59" s="251">
        <v>0</v>
      </c>
      <c r="I59" s="251">
        <v>0</v>
      </c>
      <c r="J59" s="251">
        <v>0</v>
      </c>
      <c r="K59" s="251">
        <v>0</v>
      </c>
      <c r="L59" s="251">
        <v>0</v>
      </c>
      <c r="M59" s="251">
        <v>0</v>
      </c>
      <c r="N59" s="251">
        <v>0</v>
      </c>
      <c r="O59" s="251">
        <v>0</v>
      </c>
      <c r="P59" s="251">
        <v>0</v>
      </c>
      <c r="Q59" s="251">
        <v>0</v>
      </c>
      <c r="R59" s="251">
        <v>0</v>
      </c>
      <c r="S59" s="251">
        <v>0</v>
      </c>
      <c r="T59" s="319" t="e">
        <v>#DIV/0!</v>
      </c>
      <c r="U59" s="365">
        <v>0</v>
      </c>
      <c r="V59" s="365">
        <v>0</v>
      </c>
      <c r="W59" s="361"/>
      <c r="X59" s="361"/>
      <c r="Y59" s="361"/>
      <c r="Z59" s="361"/>
    </row>
    <row r="60" spans="1:26" x14ac:dyDescent="0.25">
      <c r="A60" s="318" t="s">
        <v>322</v>
      </c>
      <c r="B60" s="251">
        <v>0</v>
      </c>
      <c r="C60" s="251">
        <v>0</v>
      </c>
      <c r="D60" s="251">
        <v>0</v>
      </c>
      <c r="E60" s="361"/>
      <c r="F60" s="361"/>
      <c r="G60" s="251">
        <v>0</v>
      </c>
      <c r="H60" s="251">
        <v>0</v>
      </c>
      <c r="I60" s="251">
        <v>0</v>
      </c>
      <c r="J60" s="251">
        <v>0</v>
      </c>
      <c r="K60" s="251">
        <v>0</v>
      </c>
      <c r="L60" s="251">
        <v>0</v>
      </c>
      <c r="M60" s="251">
        <v>0</v>
      </c>
      <c r="N60" s="251">
        <v>0</v>
      </c>
      <c r="O60" s="251">
        <v>0</v>
      </c>
      <c r="P60" s="251">
        <v>0</v>
      </c>
      <c r="Q60" s="251">
        <v>0</v>
      </c>
      <c r="R60" s="251">
        <v>0</v>
      </c>
      <c r="S60" s="251">
        <v>0</v>
      </c>
      <c r="T60" s="319" t="e">
        <v>#DIV/0!</v>
      </c>
      <c r="U60" s="365">
        <v>0</v>
      </c>
      <c r="V60" s="365">
        <v>0</v>
      </c>
      <c r="W60" s="361"/>
      <c r="X60" s="361"/>
      <c r="Y60" s="361"/>
      <c r="Z60" s="361"/>
    </row>
    <row r="61" spans="1:26" x14ac:dyDescent="0.25">
      <c r="A61" s="318" t="s">
        <v>323</v>
      </c>
      <c r="B61" s="251">
        <v>0</v>
      </c>
      <c r="C61" s="251">
        <v>0</v>
      </c>
      <c r="D61" s="251">
        <v>0</v>
      </c>
      <c r="E61" s="361"/>
      <c r="F61" s="361"/>
      <c r="G61" s="251">
        <v>0</v>
      </c>
      <c r="H61" s="251">
        <v>0</v>
      </c>
      <c r="I61" s="251">
        <v>0</v>
      </c>
      <c r="J61" s="251">
        <v>0</v>
      </c>
      <c r="K61" s="251">
        <v>0</v>
      </c>
      <c r="L61" s="251">
        <v>0</v>
      </c>
      <c r="M61" s="251">
        <v>0</v>
      </c>
      <c r="N61" s="251">
        <v>0</v>
      </c>
      <c r="O61" s="251">
        <v>0</v>
      </c>
      <c r="P61" s="251">
        <v>0</v>
      </c>
      <c r="Q61" s="251">
        <v>0</v>
      </c>
      <c r="R61" s="251">
        <v>0</v>
      </c>
      <c r="S61" s="251">
        <v>0</v>
      </c>
      <c r="T61" s="319" t="e">
        <v>#DIV/0!</v>
      </c>
      <c r="U61" s="365">
        <v>0</v>
      </c>
      <c r="V61" s="365">
        <v>0</v>
      </c>
      <c r="W61" s="361"/>
      <c r="X61" s="361"/>
      <c r="Y61" s="361"/>
      <c r="Z61" s="361"/>
    </row>
    <row r="62" spans="1:26" x14ac:dyDescent="0.25">
      <c r="A62" s="318" t="s">
        <v>324</v>
      </c>
      <c r="B62" s="251">
        <v>0</v>
      </c>
      <c r="C62" s="251">
        <v>0</v>
      </c>
      <c r="D62" s="251">
        <v>0</v>
      </c>
      <c r="E62" s="361"/>
      <c r="F62" s="361"/>
      <c r="G62" s="251">
        <v>0</v>
      </c>
      <c r="H62" s="251">
        <v>0</v>
      </c>
      <c r="I62" s="251">
        <v>0</v>
      </c>
      <c r="J62" s="251">
        <v>0</v>
      </c>
      <c r="K62" s="251">
        <v>0</v>
      </c>
      <c r="L62" s="251">
        <v>0</v>
      </c>
      <c r="M62" s="251">
        <v>0</v>
      </c>
      <c r="N62" s="251">
        <v>0</v>
      </c>
      <c r="O62" s="251">
        <v>0</v>
      </c>
      <c r="P62" s="251">
        <v>0</v>
      </c>
      <c r="Q62" s="251">
        <v>0</v>
      </c>
      <c r="R62" s="251">
        <v>0</v>
      </c>
      <c r="S62" s="251">
        <v>0</v>
      </c>
      <c r="T62" s="319" t="e">
        <v>#DIV/0!</v>
      </c>
      <c r="U62" s="365">
        <v>0</v>
      </c>
      <c r="V62" s="365">
        <v>0</v>
      </c>
      <c r="W62" s="361"/>
      <c r="X62" s="361"/>
      <c r="Y62" s="361"/>
      <c r="Z62" s="361"/>
    </row>
    <row r="63" spans="1:26" x14ac:dyDescent="0.25">
      <c r="A63" s="318" t="s">
        <v>325</v>
      </c>
      <c r="B63" s="251">
        <v>0</v>
      </c>
      <c r="C63" s="251">
        <v>0</v>
      </c>
      <c r="D63" s="251">
        <v>0</v>
      </c>
      <c r="E63" s="361"/>
      <c r="F63" s="361"/>
      <c r="G63" s="251">
        <v>0</v>
      </c>
      <c r="H63" s="251">
        <v>0</v>
      </c>
      <c r="I63" s="251">
        <v>0</v>
      </c>
      <c r="J63" s="251">
        <v>0</v>
      </c>
      <c r="K63" s="251">
        <v>0</v>
      </c>
      <c r="L63" s="251">
        <v>0</v>
      </c>
      <c r="M63" s="251">
        <v>0</v>
      </c>
      <c r="N63" s="251">
        <v>0</v>
      </c>
      <c r="O63" s="251">
        <v>0</v>
      </c>
      <c r="P63" s="251">
        <v>0</v>
      </c>
      <c r="Q63" s="251">
        <v>0</v>
      </c>
      <c r="R63" s="251">
        <v>0</v>
      </c>
      <c r="S63" s="251">
        <v>0</v>
      </c>
      <c r="T63" s="319" t="e">
        <v>#DIV/0!</v>
      </c>
      <c r="U63" s="365">
        <v>0</v>
      </c>
      <c r="V63" s="365">
        <v>0</v>
      </c>
      <c r="W63" s="361"/>
      <c r="X63" s="361"/>
      <c r="Y63" s="361"/>
      <c r="Z63" s="361"/>
    </row>
    <row r="64" spans="1:26" x14ac:dyDescent="0.25">
      <c r="A64" s="369" t="s">
        <v>326</v>
      </c>
      <c r="B64" s="366">
        <v>0</v>
      </c>
      <c r="C64" s="366">
        <v>0</v>
      </c>
      <c r="D64" s="366">
        <v>0</v>
      </c>
      <c r="E64" s="367"/>
      <c r="F64" s="367"/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0</v>
      </c>
      <c r="N64" s="366">
        <v>0</v>
      </c>
      <c r="O64" s="366">
        <v>0</v>
      </c>
      <c r="P64" s="366">
        <v>0</v>
      </c>
      <c r="Q64" s="366">
        <v>0</v>
      </c>
      <c r="R64" s="366">
        <v>0</v>
      </c>
      <c r="S64" s="366">
        <v>0</v>
      </c>
      <c r="T64" s="317" t="e">
        <v>#DIV/0!</v>
      </c>
      <c r="U64" s="364">
        <v>0</v>
      </c>
      <c r="V64" s="364">
        <v>0</v>
      </c>
      <c r="W64" s="367"/>
      <c r="X64" s="367"/>
      <c r="Y64" s="361"/>
      <c r="Z64" s="361"/>
    </row>
    <row r="65" spans="1:26" x14ac:dyDescent="0.25">
      <c r="A65" s="369" t="s">
        <v>327</v>
      </c>
      <c r="B65" s="366">
        <v>50000</v>
      </c>
      <c r="C65" s="366">
        <v>50000</v>
      </c>
      <c r="D65" s="366">
        <v>28374.23</v>
      </c>
      <c r="E65" s="367"/>
      <c r="F65" s="367"/>
      <c r="G65" s="366">
        <v>1333.29</v>
      </c>
      <c r="H65" s="366">
        <v>1584.52</v>
      </c>
      <c r="I65" s="366">
        <v>2818.77</v>
      </c>
      <c r="J65" s="366">
        <v>2950.6400000000003</v>
      </c>
      <c r="K65" s="366">
        <v>2895.79</v>
      </c>
      <c r="L65" s="366">
        <v>3774.54</v>
      </c>
      <c r="M65" s="366">
        <v>5528.78</v>
      </c>
      <c r="N65" s="366">
        <v>4617.68</v>
      </c>
      <c r="O65" s="366">
        <v>2870.22</v>
      </c>
      <c r="P65" s="366">
        <v>0</v>
      </c>
      <c r="Q65" s="366">
        <v>0</v>
      </c>
      <c r="R65" s="366">
        <v>0</v>
      </c>
      <c r="S65" s="366">
        <v>28374.230000000003</v>
      </c>
      <c r="T65" s="317">
        <v>0.56748460000000012</v>
      </c>
      <c r="U65" s="364">
        <v>21625.769999999997</v>
      </c>
      <c r="V65" s="364">
        <v>0</v>
      </c>
      <c r="W65" s="367"/>
      <c r="X65" s="367"/>
      <c r="Y65" s="361"/>
      <c r="Z65" s="361"/>
    </row>
    <row r="66" spans="1:26" x14ac:dyDescent="0.25">
      <c r="A66" s="369" t="s">
        <v>328</v>
      </c>
      <c r="B66" s="363">
        <v>0</v>
      </c>
      <c r="C66" s="363">
        <v>0</v>
      </c>
      <c r="D66" s="363">
        <v>0</v>
      </c>
      <c r="E66" s="359"/>
      <c r="F66" s="359"/>
      <c r="G66" s="363">
        <v>0</v>
      </c>
      <c r="H66" s="363">
        <v>0</v>
      </c>
      <c r="I66" s="363">
        <v>0</v>
      </c>
      <c r="J66" s="363">
        <v>0</v>
      </c>
      <c r="K66" s="363">
        <v>0</v>
      </c>
      <c r="L66" s="363">
        <v>0</v>
      </c>
      <c r="M66" s="363">
        <v>0</v>
      </c>
      <c r="N66" s="363">
        <v>0</v>
      </c>
      <c r="O66" s="363">
        <v>0</v>
      </c>
      <c r="P66" s="363">
        <v>0</v>
      </c>
      <c r="Q66" s="363">
        <v>0</v>
      </c>
      <c r="R66" s="363">
        <v>0</v>
      </c>
      <c r="S66" s="363">
        <v>0</v>
      </c>
      <c r="T66" s="317" t="e">
        <v>#DIV/0!</v>
      </c>
      <c r="U66" s="364">
        <v>0</v>
      </c>
      <c r="V66" s="364">
        <v>0</v>
      </c>
      <c r="W66" s="367"/>
      <c r="X66" s="367"/>
      <c r="Y66" s="361"/>
      <c r="Z66" s="361"/>
    </row>
    <row r="67" spans="1:26" x14ac:dyDescent="0.25">
      <c r="A67" s="318" t="s">
        <v>329</v>
      </c>
      <c r="B67" s="251">
        <v>0</v>
      </c>
      <c r="C67" s="251">
        <v>0</v>
      </c>
      <c r="D67" s="251">
        <v>0</v>
      </c>
      <c r="E67" s="361"/>
      <c r="F67" s="361"/>
      <c r="G67" s="251">
        <v>0</v>
      </c>
      <c r="H67" s="251">
        <v>0</v>
      </c>
      <c r="I67" s="251">
        <v>0</v>
      </c>
      <c r="J67" s="251">
        <v>0</v>
      </c>
      <c r="K67" s="251">
        <v>0</v>
      </c>
      <c r="L67" s="251">
        <v>0</v>
      </c>
      <c r="M67" s="251">
        <v>0</v>
      </c>
      <c r="N67" s="251">
        <v>0</v>
      </c>
      <c r="O67" s="251">
        <v>0</v>
      </c>
      <c r="P67" s="251">
        <v>0</v>
      </c>
      <c r="Q67" s="251">
        <v>0</v>
      </c>
      <c r="R67" s="251">
        <v>0</v>
      </c>
      <c r="S67" s="251">
        <v>0</v>
      </c>
      <c r="T67" s="319" t="e">
        <v>#DIV/0!</v>
      </c>
      <c r="U67" s="365">
        <v>0</v>
      </c>
      <c r="V67" s="365">
        <v>0</v>
      </c>
      <c r="W67" s="361"/>
      <c r="X67" s="361"/>
      <c r="Y67" s="361"/>
      <c r="Z67" s="361"/>
    </row>
    <row r="68" spans="1:26" x14ac:dyDescent="0.25">
      <c r="A68" s="318" t="s">
        <v>330</v>
      </c>
      <c r="B68" s="251">
        <v>0</v>
      </c>
      <c r="C68" s="251">
        <v>0</v>
      </c>
      <c r="D68" s="251">
        <v>0</v>
      </c>
      <c r="E68" s="361"/>
      <c r="F68" s="361"/>
      <c r="G68" s="251">
        <v>0</v>
      </c>
      <c r="H68" s="251">
        <v>0</v>
      </c>
      <c r="I68" s="251">
        <v>0</v>
      </c>
      <c r="J68" s="251">
        <v>0</v>
      </c>
      <c r="K68" s="251">
        <v>0</v>
      </c>
      <c r="L68" s="251">
        <v>0</v>
      </c>
      <c r="M68" s="251">
        <v>0</v>
      </c>
      <c r="N68" s="251">
        <v>0</v>
      </c>
      <c r="O68" s="251">
        <v>0</v>
      </c>
      <c r="P68" s="251">
        <v>0</v>
      </c>
      <c r="Q68" s="251">
        <v>0</v>
      </c>
      <c r="R68" s="251">
        <v>0</v>
      </c>
      <c r="S68" s="251">
        <v>0</v>
      </c>
      <c r="T68" s="319" t="e">
        <v>#DIV/0!</v>
      </c>
      <c r="U68" s="365">
        <v>0</v>
      </c>
      <c r="V68" s="365">
        <v>0</v>
      </c>
      <c r="W68" s="361"/>
      <c r="X68" s="361"/>
      <c r="Y68" s="361"/>
      <c r="Z68" s="361"/>
    </row>
    <row r="69" spans="1:26" x14ac:dyDescent="0.25">
      <c r="A69" s="318" t="s">
        <v>331</v>
      </c>
      <c r="B69" s="251">
        <v>0</v>
      </c>
      <c r="C69" s="251">
        <v>0</v>
      </c>
      <c r="D69" s="251">
        <v>0</v>
      </c>
      <c r="E69" s="361"/>
      <c r="F69" s="361"/>
      <c r="G69" s="251">
        <v>0</v>
      </c>
      <c r="H69" s="251">
        <v>0</v>
      </c>
      <c r="I69" s="251">
        <v>0</v>
      </c>
      <c r="J69" s="251">
        <v>0</v>
      </c>
      <c r="K69" s="251">
        <v>0</v>
      </c>
      <c r="L69" s="251">
        <v>0</v>
      </c>
      <c r="M69" s="251">
        <v>0</v>
      </c>
      <c r="N69" s="251">
        <v>0</v>
      </c>
      <c r="O69" s="251">
        <v>0</v>
      </c>
      <c r="P69" s="251">
        <v>0</v>
      </c>
      <c r="Q69" s="251">
        <v>0</v>
      </c>
      <c r="R69" s="251">
        <v>0</v>
      </c>
      <c r="S69" s="251">
        <v>0</v>
      </c>
      <c r="T69" s="319" t="e">
        <v>#DIV/0!</v>
      </c>
      <c r="U69" s="365">
        <v>0</v>
      </c>
      <c r="V69" s="365">
        <v>0</v>
      </c>
      <c r="W69" s="361"/>
      <c r="X69" s="361"/>
      <c r="Y69" s="361"/>
      <c r="Z69" s="361"/>
    </row>
    <row r="70" spans="1:26" x14ac:dyDescent="0.25">
      <c r="A70" s="369" t="s">
        <v>332</v>
      </c>
      <c r="B70" s="366">
        <v>0</v>
      </c>
      <c r="C70" s="366">
        <v>0</v>
      </c>
      <c r="D70" s="366">
        <v>0</v>
      </c>
      <c r="E70" s="367"/>
      <c r="F70" s="367"/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17" t="e">
        <v>#DIV/0!</v>
      </c>
      <c r="U70" s="364">
        <v>0</v>
      </c>
      <c r="V70" s="364">
        <v>0</v>
      </c>
      <c r="W70" s="367"/>
      <c r="X70" s="367"/>
      <c r="Y70" s="361"/>
      <c r="Z70" s="361"/>
    </row>
    <row r="71" spans="1:26" x14ac:dyDescent="0.25">
      <c r="A71" s="338" t="s">
        <v>333</v>
      </c>
      <c r="B71" s="358">
        <v>6931200</v>
      </c>
      <c r="C71" s="358">
        <v>6542552.2050000001</v>
      </c>
      <c r="D71" s="358">
        <v>6543101.7700000005</v>
      </c>
      <c r="E71" s="359"/>
      <c r="F71" s="359"/>
      <c r="G71" s="358">
        <v>0</v>
      </c>
      <c r="H71" s="358">
        <v>549.57000000000005</v>
      </c>
      <c r="I71" s="358">
        <v>3076952.2</v>
      </c>
      <c r="J71" s="358">
        <v>0</v>
      </c>
      <c r="K71" s="358">
        <v>0</v>
      </c>
      <c r="L71" s="358">
        <v>3465600</v>
      </c>
      <c r="M71" s="358">
        <v>0</v>
      </c>
      <c r="N71" s="358">
        <v>0</v>
      </c>
      <c r="O71" s="358">
        <v>0</v>
      </c>
      <c r="P71" s="358">
        <v>0</v>
      </c>
      <c r="Q71" s="358">
        <v>0</v>
      </c>
      <c r="R71" s="358">
        <v>0</v>
      </c>
      <c r="S71" s="358">
        <v>6543101.7699999996</v>
      </c>
      <c r="T71" s="339">
        <v>1.0000839985655108</v>
      </c>
      <c r="U71" s="360">
        <v>-549.56499999947846</v>
      </c>
      <c r="V71" s="360">
        <v>0</v>
      </c>
      <c r="W71" s="361"/>
      <c r="X71" s="361"/>
      <c r="Y71" s="361"/>
      <c r="Z71" s="361"/>
    </row>
    <row r="72" spans="1:26" ht="24" x14ac:dyDescent="0.25">
      <c r="A72" s="369" t="s">
        <v>334</v>
      </c>
      <c r="B72" s="366">
        <v>0</v>
      </c>
      <c r="C72" s="366">
        <v>0</v>
      </c>
      <c r="D72" s="366">
        <v>0</v>
      </c>
      <c r="E72" s="367"/>
      <c r="F72" s="367"/>
      <c r="G72" s="366">
        <v>0</v>
      </c>
      <c r="H72" s="366">
        <v>0</v>
      </c>
      <c r="I72" s="366">
        <v>0</v>
      </c>
      <c r="J72" s="366">
        <v>0</v>
      </c>
      <c r="K72" s="366">
        <v>0</v>
      </c>
      <c r="L72" s="366">
        <v>0</v>
      </c>
      <c r="M72" s="366">
        <v>0</v>
      </c>
      <c r="N72" s="366">
        <v>0</v>
      </c>
      <c r="O72" s="366">
        <v>0</v>
      </c>
      <c r="P72" s="366">
        <v>0</v>
      </c>
      <c r="Q72" s="366">
        <v>0</v>
      </c>
      <c r="R72" s="366">
        <v>0</v>
      </c>
      <c r="S72" s="366">
        <v>0</v>
      </c>
      <c r="T72" s="317" t="e">
        <v>#DIV/0!</v>
      </c>
      <c r="U72" s="364">
        <v>0</v>
      </c>
      <c r="V72" s="364">
        <v>0</v>
      </c>
      <c r="W72" s="367"/>
      <c r="X72" s="361"/>
      <c r="Y72" s="361"/>
      <c r="Z72" s="361"/>
    </row>
    <row r="73" spans="1:26" x14ac:dyDescent="0.25">
      <c r="A73" s="369" t="s">
        <v>335</v>
      </c>
      <c r="B73" s="363">
        <v>6931200</v>
      </c>
      <c r="C73" s="363">
        <v>6542552.2050000001</v>
      </c>
      <c r="D73" s="363">
        <v>6542552.2000000002</v>
      </c>
      <c r="E73" s="359"/>
      <c r="F73" s="359"/>
      <c r="G73" s="363">
        <v>0</v>
      </c>
      <c r="H73" s="363">
        <v>0</v>
      </c>
      <c r="I73" s="363">
        <v>3076952.2</v>
      </c>
      <c r="J73" s="363">
        <v>0</v>
      </c>
      <c r="K73" s="363">
        <v>0</v>
      </c>
      <c r="L73" s="363">
        <v>3465600</v>
      </c>
      <c r="M73" s="363">
        <v>0</v>
      </c>
      <c r="N73" s="363">
        <v>0</v>
      </c>
      <c r="O73" s="363">
        <v>0</v>
      </c>
      <c r="P73" s="363">
        <v>0</v>
      </c>
      <c r="Q73" s="363">
        <v>0</v>
      </c>
      <c r="R73" s="363">
        <v>0</v>
      </c>
      <c r="S73" s="363">
        <v>6542552.2000000002</v>
      </c>
      <c r="T73" s="317">
        <v>0.99999999923577221</v>
      </c>
      <c r="U73" s="364">
        <v>4.999999888241291E-3</v>
      </c>
      <c r="V73" s="364">
        <v>0</v>
      </c>
      <c r="W73" s="367"/>
      <c r="X73" s="361"/>
      <c r="Y73" s="361"/>
      <c r="Z73" s="361"/>
    </row>
    <row r="74" spans="1:26" x14ac:dyDescent="0.25">
      <c r="A74" s="318" t="s">
        <v>336</v>
      </c>
      <c r="B74" s="370">
        <v>6931200</v>
      </c>
      <c r="C74" s="370">
        <v>6542552.2050000001</v>
      </c>
      <c r="D74" s="370">
        <v>6542552.2000000002</v>
      </c>
      <c r="E74" s="371"/>
      <c r="F74" s="371"/>
      <c r="G74" s="370">
        <v>0</v>
      </c>
      <c r="H74" s="370">
        <v>0</v>
      </c>
      <c r="I74" s="370">
        <v>3076952.2</v>
      </c>
      <c r="J74" s="370">
        <v>0</v>
      </c>
      <c r="K74" s="370">
        <v>0</v>
      </c>
      <c r="L74" s="370">
        <v>3465600</v>
      </c>
      <c r="M74" s="370">
        <v>0</v>
      </c>
      <c r="N74" s="370">
        <v>0</v>
      </c>
      <c r="O74" s="370">
        <v>0</v>
      </c>
      <c r="P74" s="370">
        <v>0</v>
      </c>
      <c r="Q74" s="370">
        <v>0</v>
      </c>
      <c r="R74" s="370">
        <v>0</v>
      </c>
      <c r="S74" s="370">
        <v>6542552.2000000002</v>
      </c>
      <c r="T74" s="319">
        <v>0.99999999923577221</v>
      </c>
      <c r="U74" s="365">
        <v>4.999999888241291E-3</v>
      </c>
      <c r="V74" s="365">
        <v>0</v>
      </c>
      <c r="W74" s="361"/>
      <c r="X74" s="361"/>
      <c r="Y74" s="361"/>
      <c r="Z74" s="361"/>
    </row>
    <row r="75" spans="1:26" x14ac:dyDescent="0.25">
      <c r="A75" s="324" t="s">
        <v>337</v>
      </c>
      <c r="B75" s="370">
        <v>6931200</v>
      </c>
      <c r="C75" s="370">
        <v>6542552.2050000001</v>
      </c>
      <c r="D75" s="370">
        <v>6542552.2000000002</v>
      </c>
      <c r="E75" s="371"/>
      <c r="F75" s="371"/>
      <c r="G75" s="370">
        <v>0</v>
      </c>
      <c r="H75" s="370">
        <v>0</v>
      </c>
      <c r="I75" s="370">
        <v>3076952.2</v>
      </c>
      <c r="J75" s="370">
        <v>0</v>
      </c>
      <c r="K75" s="370">
        <v>0</v>
      </c>
      <c r="L75" s="370">
        <v>3465600</v>
      </c>
      <c r="M75" s="370">
        <v>0</v>
      </c>
      <c r="N75" s="370">
        <v>0</v>
      </c>
      <c r="O75" s="370">
        <v>0</v>
      </c>
      <c r="P75" s="370">
        <v>0</v>
      </c>
      <c r="Q75" s="370">
        <v>0</v>
      </c>
      <c r="R75" s="370">
        <v>0</v>
      </c>
      <c r="S75" s="370">
        <v>6542552.2000000002</v>
      </c>
      <c r="T75" s="319">
        <v>0.99999999923577221</v>
      </c>
      <c r="U75" s="365">
        <v>4.999999888241291E-3</v>
      </c>
      <c r="V75" s="365">
        <v>0</v>
      </c>
      <c r="W75" s="361"/>
      <c r="X75" s="361"/>
      <c r="Y75" s="361"/>
      <c r="Z75" s="361"/>
    </row>
    <row r="76" spans="1:26" x14ac:dyDescent="0.25">
      <c r="A76" s="325" t="s">
        <v>338</v>
      </c>
      <c r="B76" s="251">
        <v>0</v>
      </c>
      <c r="C76" s="251">
        <v>0</v>
      </c>
      <c r="D76" s="251">
        <v>0</v>
      </c>
      <c r="E76" s="361"/>
      <c r="F76" s="361"/>
      <c r="G76" s="251">
        <v>0</v>
      </c>
      <c r="H76" s="251">
        <v>0</v>
      </c>
      <c r="I76" s="251">
        <v>0</v>
      </c>
      <c r="J76" s="251">
        <v>0</v>
      </c>
      <c r="K76" s="251">
        <v>0</v>
      </c>
      <c r="L76" s="251">
        <v>0</v>
      </c>
      <c r="M76" s="251">
        <v>0</v>
      </c>
      <c r="N76" s="251">
        <v>0</v>
      </c>
      <c r="O76" s="251">
        <v>0</v>
      </c>
      <c r="P76" s="251">
        <v>0</v>
      </c>
      <c r="Q76" s="251">
        <v>0</v>
      </c>
      <c r="R76" s="251">
        <v>0</v>
      </c>
      <c r="S76" s="251">
        <v>0</v>
      </c>
      <c r="T76" s="319" t="e">
        <v>#DIV/0!</v>
      </c>
      <c r="U76" s="365">
        <v>0</v>
      </c>
      <c r="V76" s="365">
        <v>0</v>
      </c>
      <c r="W76" s="361"/>
      <c r="X76" s="361"/>
      <c r="Y76" s="361"/>
      <c r="Z76" s="361"/>
    </row>
    <row r="77" spans="1:26" x14ac:dyDescent="0.25">
      <c r="A77" s="325" t="s">
        <v>339</v>
      </c>
      <c r="B77" s="251">
        <v>6931200</v>
      </c>
      <c r="C77" s="251">
        <v>6542552.2050000001</v>
      </c>
      <c r="D77" s="251">
        <v>6542552.2000000002</v>
      </c>
      <c r="E77" s="361"/>
      <c r="F77" s="361"/>
      <c r="G77" s="251">
        <v>0</v>
      </c>
      <c r="H77" s="251">
        <v>0</v>
      </c>
      <c r="I77" s="251">
        <v>3076952.2</v>
      </c>
      <c r="J77" s="251">
        <v>0</v>
      </c>
      <c r="K77" s="251">
        <v>0</v>
      </c>
      <c r="L77" s="251">
        <v>3465600</v>
      </c>
      <c r="M77" s="251">
        <v>0</v>
      </c>
      <c r="N77" s="251">
        <v>0</v>
      </c>
      <c r="O77" s="251">
        <v>0</v>
      </c>
      <c r="P77" s="251">
        <v>0</v>
      </c>
      <c r="Q77" s="251">
        <v>0</v>
      </c>
      <c r="R77" s="251">
        <v>0</v>
      </c>
      <c r="S77" s="251">
        <v>6542552.2000000002</v>
      </c>
      <c r="T77" s="319">
        <v>0.99999999923577221</v>
      </c>
      <c r="U77" s="365">
        <v>4.999999888241291E-3</v>
      </c>
      <c r="V77" s="365">
        <v>0</v>
      </c>
      <c r="W77" s="361"/>
      <c r="X77" s="361"/>
      <c r="Y77" s="361"/>
      <c r="Z77" s="361"/>
    </row>
    <row r="78" spans="1:26" x14ac:dyDescent="0.25">
      <c r="A78" s="325" t="s">
        <v>340</v>
      </c>
      <c r="B78" s="251">
        <v>0</v>
      </c>
      <c r="C78" s="251">
        <v>0</v>
      </c>
      <c r="D78" s="251">
        <v>0</v>
      </c>
      <c r="E78" s="361"/>
      <c r="F78" s="361"/>
      <c r="G78" s="251">
        <v>0</v>
      </c>
      <c r="H78" s="251">
        <v>0</v>
      </c>
      <c r="I78" s="251">
        <v>0</v>
      </c>
      <c r="J78" s="251">
        <v>0</v>
      </c>
      <c r="K78" s="251">
        <v>0</v>
      </c>
      <c r="L78" s="251">
        <v>0</v>
      </c>
      <c r="M78" s="251">
        <v>0</v>
      </c>
      <c r="N78" s="251">
        <v>0</v>
      </c>
      <c r="O78" s="251">
        <v>0</v>
      </c>
      <c r="P78" s="251">
        <v>0</v>
      </c>
      <c r="Q78" s="251">
        <v>0</v>
      </c>
      <c r="R78" s="251">
        <v>0</v>
      </c>
      <c r="S78" s="251">
        <v>0</v>
      </c>
      <c r="T78" s="319" t="e">
        <v>#DIV/0!</v>
      </c>
      <c r="U78" s="365">
        <v>0</v>
      </c>
      <c r="V78" s="365">
        <v>0</v>
      </c>
      <c r="W78" s="361"/>
      <c r="X78" s="361"/>
      <c r="Y78" s="361"/>
      <c r="Z78" s="361"/>
    </row>
    <row r="79" spans="1:26" ht="24" x14ac:dyDescent="0.25">
      <c r="A79" s="325" t="s">
        <v>341</v>
      </c>
      <c r="B79" s="251">
        <v>0</v>
      </c>
      <c r="C79" s="251">
        <v>0</v>
      </c>
      <c r="D79" s="251">
        <v>0</v>
      </c>
      <c r="E79" s="361"/>
      <c r="F79" s="361"/>
      <c r="G79" s="251">
        <v>0</v>
      </c>
      <c r="H79" s="251">
        <v>0</v>
      </c>
      <c r="I79" s="251">
        <v>0</v>
      </c>
      <c r="J79" s="251">
        <v>0</v>
      </c>
      <c r="K79" s="251">
        <v>0</v>
      </c>
      <c r="L79" s="251">
        <v>0</v>
      </c>
      <c r="M79" s="251">
        <v>0</v>
      </c>
      <c r="N79" s="251">
        <v>0</v>
      </c>
      <c r="O79" s="251">
        <v>0</v>
      </c>
      <c r="P79" s="251">
        <v>0</v>
      </c>
      <c r="Q79" s="251">
        <v>0</v>
      </c>
      <c r="R79" s="251">
        <v>0</v>
      </c>
      <c r="S79" s="251">
        <v>0</v>
      </c>
      <c r="T79" s="319" t="e">
        <v>#DIV/0!</v>
      </c>
      <c r="U79" s="365">
        <v>0</v>
      </c>
      <c r="V79" s="365">
        <v>0</v>
      </c>
      <c r="W79" s="361"/>
      <c r="X79" s="361"/>
      <c r="Y79" s="361"/>
      <c r="Z79" s="361"/>
    </row>
    <row r="80" spans="1:26" ht="24" x14ac:dyDescent="0.25">
      <c r="A80" s="324" t="s">
        <v>342</v>
      </c>
      <c r="B80" s="251">
        <v>0</v>
      </c>
      <c r="C80" s="251">
        <v>0</v>
      </c>
      <c r="D80" s="251">
        <v>0</v>
      </c>
      <c r="E80" s="361"/>
      <c r="F80" s="361"/>
      <c r="G80" s="251">
        <v>0</v>
      </c>
      <c r="H80" s="251">
        <v>0</v>
      </c>
      <c r="I80" s="251">
        <v>0</v>
      </c>
      <c r="J80" s="251">
        <v>0</v>
      </c>
      <c r="K80" s="251">
        <v>0</v>
      </c>
      <c r="L80" s="251">
        <v>0</v>
      </c>
      <c r="M80" s="251">
        <v>0</v>
      </c>
      <c r="N80" s="251">
        <v>0</v>
      </c>
      <c r="O80" s="251">
        <v>0</v>
      </c>
      <c r="P80" s="251">
        <v>0</v>
      </c>
      <c r="Q80" s="251">
        <v>0</v>
      </c>
      <c r="R80" s="251">
        <v>0</v>
      </c>
      <c r="S80" s="251">
        <v>0</v>
      </c>
      <c r="T80" s="319" t="e">
        <v>#DIV/0!</v>
      </c>
      <c r="U80" s="365">
        <v>0</v>
      </c>
      <c r="V80" s="365">
        <v>0</v>
      </c>
      <c r="W80" s="361"/>
      <c r="X80" s="361"/>
      <c r="Y80" s="361"/>
      <c r="Z80" s="361"/>
    </row>
    <row r="81" spans="1:26" x14ac:dyDescent="0.25">
      <c r="A81" s="318" t="s">
        <v>343</v>
      </c>
      <c r="B81" s="251">
        <v>0</v>
      </c>
      <c r="C81" s="251">
        <v>0</v>
      </c>
      <c r="D81" s="251">
        <v>0</v>
      </c>
      <c r="E81" s="361"/>
      <c r="F81" s="361"/>
      <c r="G81" s="251">
        <v>0</v>
      </c>
      <c r="H81" s="251">
        <v>0</v>
      </c>
      <c r="I81" s="251">
        <v>0</v>
      </c>
      <c r="J81" s="251">
        <v>0</v>
      </c>
      <c r="K81" s="251">
        <v>0</v>
      </c>
      <c r="L81" s="251">
        <v>0</v>
      </c>
      <c r="M81" s="251">
        <v>0</v>
      </c>
      <c r="N81" s="251">
        <v>0</v>
      </c>
      <c r="O81" s="251">
        <v>0</v>
      </c>
      <c r="P81" s="251">
        <v>0</v>
      </c>
      <c r="Q81" s="251">
        <v>0</v>
      </c>
      <c r="R81" s="251">
        <v>0</v>
      </c>
      <c r="S81" s="251">
        <v>0</v>
      </c>
      <c r="T81" s="319" t="e">
        <v>#DIV/0!</v>
      </c>
      <c r="U81" s="365">
        <v>0</v>
      </c>
      <c r="V81" s="365">
        <v>0</v>
      </c>
      <c r="W81" s="361"/>
      <c r="X81" s="361"/>
      <c r="Y81" s="361"/>
      <c r="Z81" s="361"/>
    </row>
    <row r="82" spans="1:26" x14ac:dyDescent="0.25">
      <c r="A82" s="318" t="s">
        <v>344</v>
      </c>
      <c r="B82" s="251">
        <v>0</v>
      </c>
      <c r="C82" s="251">
        <v>0</v>
      </c>
      <c r="D82" s="251">
        <v>0</v>
      </c>
      <c r="E82" s="361"/>
      <c r="F82" s="361"/>
      <c r="G82" s="251">
        <v>0</v>
      </c>
      <c r="H82" s="251">
        <v>0</v>
      </c>
      <c r="I82" s="251">
        <v>0</v>
      </c>
      <c r="J82" s="251">
        <v>0</v>
      </c>
      <c r="K82" s="251">
        <v>0</v>
      </c>
      <c r="L82" s="251">
        <v>0</v>
      </c>
      <c r="M82" s="251">
        <v>0</v>
      </c>
      <c r="N82" s="251">
        <v>0</v>
      </c>
      <c r="O82" s="251">
        <v>0</v>
      </c>
      <c r="P82" s="251">
        <v>0</v>
      </c>
      <c r="Q82" s="251">
        <v>0</v>
      </c>
      <c r="R82" s="251">
        <v>0</v>
      </c>
      <c r="S82" s="251">
        <v>0</v>
      </c>
      <c r="T82" s="319" t="e">
        <v>#DIV/0!</v>
      </c>
      <c r="U82" s="365">
        <v>0</v>
      </c>
      <c r="V82" s="365">
        <v>0</v>
      </c>
      <c r="W82" s="361"/>
      <c r="X82" s="361"/>
      <c r="Y82" s="361"/>
      <c r="Z82" s="361"/>
    </row>
    <row r="83" spans="1:26" x14ac:dyDescent="0.25">
      <c r="A83" s="318" t="s">
        <v>345</v>
      </c>
      <c r="B83" s="251">
        <v>0</v>
      </c>
      <c r="C83" s="251">
        <v>0</v>
      </c>
      <c r="D83" s="251">
        <v>0</v>
      </c>
      <c r="E83" s="361"/>
      <c r="F83" s="361"/>
      <c r="G83" s="251">
        <v>0</v>
      </c>
      <c r="H83" s="251">
        <v>0</v>
      </c>
      <c r="I83" s="251">
        <v>0</v>
      </c>
      <c r="J83" s="251">
        <v>0</v>
      </c>
      <c r="K83" s="251">
        <v>0</v>
      </c>
      <c r="L83" s="251">
        <v>0</v>
      </c>
      <c r="M83" s="251">
        <v>0</v>
      </c>
      <c r="N83" s="251">
        <v>0</v>
      </c>
      <c r="O83" s="251">
        <v>0</v>
      </c>
      <c r="P83" s="251">
        <v>0</v>
      </c>
      <c r="Q83" s="251">
        <v>0</v>
      </c>
      <c r="R83" s="251">
        <v>0</v>
      </c>
      <c r="S83" s="251">
        <v>0</v>
      </c>
      <c r="T83" s="319" t="e">
        <v>#DIV/0!</v>
      </c>
      <c r="U83" s="365">
        <v>0</v>
      </c>
      <c r="V83" s="365">
        <v>0</v>
      </c>
      <c r="W83" s="361"/>
      <c r="X83" s="361"/>
      <c r="Y83" s="361"/>
      <c r="Z83" s="361"/>
    </row>
    <row r="84" spans="1:26" x14ac:dyDescent="0.25">
      <c r="A84" s="369" t="s">
        <v>346</v>
      </c>
      <c r="B84" s="366">
        <v>0</v>
      </c>
      <c r="C84" s="366">
        <v>0</v>
      </c>
      <c r="D84" s="366">
        <v>0</v>
      </c>
      <c r="E84" s="367"/>
      <c r="F84" s="367"/>
      <c r="G84" s="366">
        <v>0</v>
      </c>
      <c r="H84" s="366">
        <v>0</v>
      </c>
      <c r="I84" s="366">
        <v>0</v>
      </c>
      <c r="J84" s="366">
        <v>0</v>
      </c>
      <c r="K84" s="366">
        <v>0</v>
      </c>
      <c r="L84" s="366">
        <v>0</v>
      </c>
      <c r="M84" s="366">
        <v>0</v>
      </c>
      <c r="N84" s="366">
        <v>0</v>
      </c>
      <c r="O84" s="366">
        <v>0</v>
      </c>
      <c r="P84" s="366">
        <v>0</v>
      </c>
      <c r="Q84" s="366">
        <v>0</v>
      </c>
      <c r="R84" s="366">
        <v>0</v>
      </c>
      <c r="S84" s="366">
        <v>0</v>
      </c>
      <c r="T84" s="317" t="e">
        <v>#DIV/0!</v>
      </c>
      <c r="U84" s="364">
        <v>0</v>
      </c>
      <c r="V84" s="364">
        <v>0</v>
      </c>
      <c r="W84" s="367"/>
      <c r="X84" s="361"/>
      <c r="Y84" s="361"/>
      <c r="Z84" s="361"/>
    </row>
    <row r="85" spans="1:26" x14ac:dyDescent="0.25">
      <c r="A85" s="369" t="s">
        <v>347</v>
      </c>
      <c r="B85" s="366">
        <v>0</v>
      </c>
      <c r="C85" s="366">
        <v>0</v>
      </c>
      <c r="D85" s="366">
        <v>0</v>
      </c>
      <c r="E85" s="367"/>
      <c r="F85" s="367"/>
      <c r="G85" s="366">
        <v>0</v>
      </c>
      <c r="H85" s="366">
        <v>0</v>
      </c>
      <c r="I85" s="366">
        <v>0</v>
      </c>
      <c r="J85" s="366">
        <v>0</v>
      </c>
      <c r="K85" s="366">
        <v>0</v>
      </c>
      <c r="L85" s="366">
        <v>0</v>
      </c>
      <c r="M85" s="366">
        <v>0</v>
      </c>
      <c r="N85" s="366">
        <v>0</v>
      </c>
      <c r="O85" s="366">
        <v>0</v>
      </c>
      <c r="P85" s="366">
        <v>0</v>
      </c>
      <c r="Q85" s="366">
        <v>0</v>
      </c>
      <c r="R85" s="366">
        <v>0</v>
      </c>
      <c r="S85" s="366">
        <v>0</v>
      </c>
      <c r="T85" s="317" t="e">
        <v>#DIV/0!</v>
      </c>
      <c r="U85" s="364">
        <v>0</v>
      </c>
      <c r="V85" s="364">
        <v>0</v>
      </c>
      <c r="W85" s="367"/>
      <c r="X85" s="361"/>
      <c r="Y85" s="361"/>
      <c r="Z85" s="361"/>
    </row>
    <row r="86" spans="1:26" x14ac:dyDescent="0.25">
      <c r="A86" s="369" t="s">
        <v>348</v>
      </c>
      <c r="B86" s="363">
        <v>0</v>
      </c>
      <c r="C86" s="363">
        <v>0</v>
      </c>
      <c r="D86" s="363">
        <v>0</v>
      </c>
      <c r="E86" s="359"/>
      <c r="F86" s="359"/>
      <c r="G86" s="363">
        <v>0</v>
      </c>
      <c r="H86" s="363">
        <v>0</v>
      </c>
      <c r="I86" s="363">
        <v>0</v>
      </c>
      <c r="J86" s="363">
        <v>0</v>
      </c>
      <c r="K86" s="363">
        <v>0</v>
      </c>
      <c r="L86" s="363">
        <v>0</v>
      </c>
      <c r="M86" s="363">
        <v>0</v>
      </c>
      <c r="N86" s="363">
        <v>0</v>
      </c>
      <c r="O86" s="363">
        <v>0</v>
      </c>
      <c r="P86" s="363">
        <v>0</v>
      </c>
      <c r="Q86" s="363">
        <v>0</v>
      </c>
      <c r="R86" s="363">
        <v>0</v>
      </c>
      <c r="S86" s="363">
        <v>0</v>
      </c>
      <c r="T86" s="317" t="e">
        <v>#DIV/0!</v>
      </c>
      <c r="U86" s="364">
        <v>0</v>
      </c>
      <c r="V86" s="364">
        <v>0</v>
      </c>
      <c r="W86" s="367"/>
      <c r="X86" s="361"/>
      <c r="Y86" s="361"/>
      <c r="Z86" s="361"/>
    </row>
    <row r="87" spans="1:26" x14ac:dyDescent="0.25">
      <c r="A87" s="318" t="s">
        <v>349</v>
      </c>
      <c r="B87" s="251">
        <v>0</v>
      </c>
      <c r="C87" s="251">
        <v>0</v>
      </c>
      <c r="D87" s="251">
        <v>0</v>
      </c>
      <c r="E87" s="361"/>
      <c r="F87" s="361"/>
      <c r="G87" s="251">
        <v>0</v>
      </c>
      <c r="H87" s="251">
        <v>0</v>
      </c>
      <c r="I87" s="251">
        <v>0</v>
      </c>
      <c r="J87" s="251">
        <v>0</v>
      </c>
      <c r="K87" s="251">
        <v>0</v>
      </c>
      <c r="L87" s="251">
        <v>0</v>
      </c>
      <c r="M87" s="251">
        <v>0</v>
      </c>
      <c r="N87" s="251">
        <v>0</v>
      </c>
      <c r="O87" s="251">
        <v>0</v>
      </c>
      <c r="P87" s="251">
        <v>0</v>
      </c>
      <c r="Q87" s="251">
        <v>0</v>
      </c>
      <c r="R87" s="251">
        <v>0</v>
      </c>
      <c r="S87" s="251">
        <v>0</v>
      </c>
      <c r="T87" s="319" t="e">
        <v>#DIV/0!</v>
      </c>
      <c r="U87" s="365">
        <v>0</v>
      </c>
      <c r="V87" s="365">
        <v>0</v>
      </c>
      <c r="W87" s="361"/>
      <c r="X87" s="361"/>
      <c r="Y87" s="361"/>
      <c r="Z87" s="361"/>
    </row>
    <row r="88" spans="1:26" x14ac:dyDescent="0.25">
      <c r="A88" s="318" t="s">
        <v>350</v>
      </c>
      <c r="B88" s="251">
        <v>0</v>
      </c>
      <c r="C88" s="251">
        <v>0</v>
      </c>
      <c r="D88" s="251">
        <v>0</v>
      </c>
      <c r="E88" s="361"/>
      <c r="F88" s="361"/>
      <c r="G88" s="251">
        <v>0</v>
      </c>
      <c r="H88" s="251">
        <v>0</v>
      </c>
      <c r="I88" s="251">
        <v>0</v>
      </c>
      <c r="J88" s="251">
        <v>0</v>
      </c>
      <c r="K88" s="251">
        <v>0</v>
      </c>
      <c r="L88" s="251">
        <v>0</v>
      </c>
      <c r="M88" s="251">
        <v>0</v>
      </c>
      <c r="N88" s="251">
        <v>0</v>
      </c>
      <c r="O88" s="251">
        <v>0</v>
      </c>
      <c r="P88" s="251">
        <v>0</v>
      </c>
      <c r="Q88" s="251">
        <v>0</v>
      </c>
      <c r="R88" s="251">
        <v>0</v>
      </c>
      <c r="S88" s="251">
        <v>0</v>
      </c>
      <c r="T88" s="319" t="e">
        <v>#DIV/0!</v>
      </c>
      <c r="U88" s="365">
        <v>0</v>
      </c>
      <c r="V88" s="365">
        <v>0</v>
      </c>
      <c r="W88" s="361"/>
      <c r="X88" s="361"/>
      <c r="Y88" s="361"/>
      <c r="Z88" s="361"/>
    </row>
    <row r="89" spans="1:26" ht="24" x14ac:dyDescent="0.25">
      <c r="A89" s="318" t="s">
        <v>351</v>
      </c>
      <c r="B89" s="251">
        <v>0</v>
      </c>
      <c r="C89" s="251">
        <v>0</v>
      </c>
      <c r="D89" s="251">
        <v>0</v>
      </c>
      <c r="E89" s="361"/>
      <c r="F89" s="361"/>
      <c r="G89" s="251">
        <v>0</v>
      </c>
      <c r="H89" s="251">
        <v>0</v>
      </c>
      <c r="I89" s="251">
        <v>0</v>
      </c>
      <c r="J89" s="251">
        <v>0</v>
      </c>
      <c r="K89" s="251">
        <v>0</v>
      </c>
      <c r="L89" s="251">
        <v>0</v>
      </c>
      <c r="M89" s="251">
        <v>0</v>
      </c>
      <c r="N89" s="251">
        <v>0</v>
      </c>
      <c r="O89" s="251">
        <v>0</v>
      </c>
      <c r="P89" s="251">
        <v>0</v>
      </c>
      <c r="Q89" s="251">
        <v>0</v>
      </c>
      <c r="R89" s="251">
        <v>0</v>
      </c>
      <c r="S89" s="251">
        <v>0</v>
      </c>
      <c r="T89" s="319" t="e">
        <v>#DIV/0!</v>
      </c>
      <c r="U89" s="365">
        <v>0</v>
      </c>
      <c r="V89" s="365">
        <v>0</v>
      </c>
      <c r="W89" s="361"/>
      <c r="X89" s="361"/>
      <c r="Y89" s="361"/>
      <c r="Z89" s="361"/>
    </row>
    <row r="90" spans="1:26" x14ac:dyDescent="0.25">
      <c r="A90" s="369" t="s">
        <v>352</v>
      </c>
      <c r="B90" s="363">
        <v>0</v>
      </c>
      <c r="C90" s="363">
        <v>0</v>
      </c>
      <c r="D90" s="363">
        <v>0</v>
      </c>
      <c r="E90" s="359"/>
      <c r="F90" s="359"/>
      <c r="G90" s="363">
        <v>0</v>
      </c>
      <c r="H90" s="363">
        <v>0</v>
      </c>
      <c r="I90" s="363">
        <v>0</v>
      </c>
      <c r="J90" s="363">
        <v>0</v>
      </c>
      <c r="K90" s="363">
        <v>0</v>
      </c>
      <c r="L90" s="363">
        <v>0</v>
      </c>
      <c r="M90" s="363">
        <v>0</v>
      </c>
      <c r="N90" s="363">
        <v>0</v>
      </c>
      <c r="O90" s="363">
        <v>0</v>
      </c>
      <c r="P90" s="363">
        <v>0</v>
      </c>
      <c r="Q90" s="363">
        <v>0</v>
      </c>
      <c r="R90" s="363">
        <v>0</v>
      </c>
      <c r="S90" s="363">
        <v>0</v>
      </c>
      <c r="T90" s="317" t="e">
        <v>#DIV/0!</v>
      </c>
      <c r="U90" s="364">
        <v>0</v>
      </c>
      <c r="V90" s="364">
        <v>0</v>
      </c>
      <c r="W90" s="367"/>
      <c r="X90" s="367"/>
      <c r="Y90" s="361"/>
      <c r="Z90" s="361"/>
    </row>
    <row r="91" spans="1:26" x14ac:dyDescent="0.25">
      <c r="A91" s="318" t="s">
        <v>353</v>
      </c>
      <c r="B91" s="251">
        <v>0</v>
      </c>
      <c r="C91" s="251">
        <v>0</v>
      </c>
      <c r="D91" s="251">
        <v>0</v>
      </c>
      <c r="E91" s="361"/>
      <c r="F91" s="361"/>
      <c r="G91" s="251">
        <v>0</v>
      </c>
      <c r="H91" s="251">
        <v>0</v>
      </c>
      <c r="I91" s="251">
        <v>0</v>
      </c>
      <c r="J91" s="251">
        <v>0</v>
      </c>
      <c r="K91" s="251">
        <v>0</v>
      </c>
      <c r="L91" s="251">
        <v>0</v>
      </c>
      <c r="M91" s="251">
        <v>0</v>
      </c>
      <c r="N91" s="251">
        <v>0</v>
      </c>
      <c r="O91" s="251">
        <v>0</v>
      </c>
      <c r="P91" s="251">
        <v>0</v>
      </c>
      <c r="Q91" s="251">
        <v>0</v>
      </c>
      <c r="R91" s="251">
        <v>0</v>
      </c>
      <c r="S91" s="251">
        <v>0</v>
      </c>
      <c r="T91" s="319" t="e">
        <v>#DIV/0!</v>
      </c>
      <c r="U91" s="365">
        <v>0</v>
      </c>
      <c r="V91" s="365">
        <v>0</v>
      </c>
      <c r="W91" s="361"/>
      <c r="X91" s="361"/>
      <c r="Y91" s="361"/>
      <c r="Z91" s="361"/>
    </row>
    <row r="92" spans="1:26" x14ac:dyDescent="0.25">
      <c r="A92" s="318" t="s">
        <v>354</v>
      </c>
      <c r="B92" s="251">
        <v>0</v>
      </c>
      <c r="C92" s="251">
        <v>0</v>
      </c>
      <c r="D92" s="251">
        <v>0</v>
      </c>
      <c r="E92" s="361"/>
      <c r="F92" s="361"/>
      <c r="G92" s="251">
        <v>0</v>
      </c>
      <c r="H92" s="251">
        <v>0</v>
      </c>
      <c r="I92" s="251">
        <v>0</v>
      </c>
      <c r="J92" s="251">
        <v>0</v>
      </c>
      <c r="K92" s="251">
        <v>0</v>
      </c>
      <c r="L92" s="251">
        <v>0</v>
      </c>
      <c r="M92" s="251">
        <v>0</v>
      </c>
      <c r="N92" s="251">
        <v>0</v>
      </c>
      <c r="O92" s="251">
        <v>0</v>
      </c>
      <c r="P92" s="251">
        <v>0</v>
      </c>
      <c r="Q92" s="251">
        <v>0</v>
      </c>
      <c r="R92" s="251">
        <v>0</v>
      </c>
      <c r="S92" s="251">
        <v>0</v>
      </c>
      <c r="T92" s="319" t="e">
        <v>#DIV/0!</v>
      </c>
      <c r="U92" s="365">
        <v>0</v>
      </c>
      <c r="V92" s="365">
        <v>0</v>
      </c>
      <c r="W92" s="361"/>
      <c r="X92" s="361"/>
      <c r="Y92" s="361"/>
      <c r="Z92" s="361"/>
    </row>
    <row r="93" spans="1:26" x14ac:dyDescent="0.25">
      <c r="A93" s="318" t="s">
        <v>355</v>
      </c>
      <c r="B93" s="251">
        <v>0</v>
      </c>
      <c r="C93" s="251">
        <v>0</v>
      </c>
      <c r="D93" s="251">
        <v>0</v>
      </c>
      <c r="E93" s="361"/>
      <c r="F93" s="361"/>
      <c r="G93" s="251">
        <v>0</v>
      </c>
      <c r="H93" s="251">
        <v>0</v>
      </c>
      <c r="I93" s="251">
        <v>0</v>
      </c>
      <c r="J93" s="251">
        <v>0</v>
      </c>
      <c r="K93" s="251">
        <v>0</v>
      </c>
      <c r="L93" s="251">
        <v>0</v>
      </c>
      <c r="M93" s="251">
        <v>0</v>
      </c>
      <c r="N93" s="251">
        <v>0</v>
      </c>
      <c r="O93" s="251">
        <v>0</v>
      </c>
      <c r="P93" s="251">
        <v>0</v>
      </c>
      <c r="Q93" s="251">
        <v>0</v>
      </c>
      <c r="R93" s="251">
        <v>0</v>
      </c>
      <c r="S93" s="251">
        <v>0</v>
      </c>
      <c r="T93" s="319" t="e">
        <v>#DIV/0!</v>
      </c>
      <c r="U93" s="365">
        <v>0</v>
      </c>
      <c r="V93" s="365">
        <v>0</v>
      </c>
      <c r="W93" s="361"/>
      <c r="X93" s="361"/>
      <c r="Y93" s="361"/>
      <c r="Z93" s="361"/>
    </row>
    <row r="94" spans="1:26" x14ac:dyDescent="0.25">
      <c r="A94" s="369" t="s">
        <v>356</v>
      </c>
      <c r="B94" s="366">
        <v>0</v>
      </c>
      <c r="C94" s="366">
        <v>0</v>
      </c>
      <c r="D94" s="366">
        <v>549.57000000000005</v>
      </c>
      <c r="E94" s="367"/>
      <c r="F94" s="367"/>
      <c r="G94" s="366">
        <v>0</v>
      </c>
      <c r="H94" s="366">
        <v>549.57000000000005</v>
      </c>
      <c r="I94" s="366">
        <v>0</v>
      </c>
      <c r="J94" s="366">
        <v>0</v>
      </c>
      <c r="K94" s="366">
        <v>0</v>
      </c>
      <c r="L94" s="366">
        <v>0</v>
      </c>
      <c r="M94" s="366">
        <v>0</v>
      </c>
      <c r="N94" s="366">
        <v>0</v>
      </c>
      <c r="O94" s="366">
        <v>0</v>
      </c>
      <c r="P94" s="366">
        <v>0</v>
      </c>
      <c r="Q94" s="366">
        <v>0</v>
      </c>
      <c r="R94" s="366">
        <v>0</v>
      </c>
      <c r="S94" s="366">
        <v>549.57000000000005</v>
      </c>
      <c r="T94" s="317" t="e">
        <v>#DIV/0!</v>
      </c>
      <c r="U94" s="364">
        <v>-549.57000000000005</v>
      </c>
      <c r="V94" s="364">
        <v>0</v>
      </c>
      <c r="W94" s="367"/>
      <c r="X94" s="367"/>
      <c r="Y94" s="361"/>
      <c r="Z94" s="361"/>
    </row>
    <row r="95" spans="1:26" ht="24" x14ac:dyDescent="0.25">
      <c r="A95" s="369" t="s">
        <v>357</v>
      </c>
      <c r="B95" s="366">
        <v>0</v>
      </c>
      <c r="C95" s="366">
        <v>0</v>
      </c>
      <c r="D95" s="366">
        <v>0</v>
      </c>
      <c r="E95" s="367"/>
      <c r="F95" s="367"/>
      <c r="G95" s="366">
        <v>0</v>
      </c>
      <c r="H95" s="366">
        <v>0</v>
      </c>
      <c r="I95" s="366">
        <v>0</v>
      </c>
      <c r="J95" s="366">
        <v>0</v>
      </c>
      <c r="K95" s="366">
        <v>0</v>
      </c>
      <c r="L95" s="366">
        <v>0</v>
      </c>
      <c r="M95" s="366">
        <v>0</v>
      </c>
      <c r="N95" s="366">
        <v>0</v>
      </c>
      <c r="O95" s="366">
        <v>0</v>
      </c>
      <c r="P95" s="366">
        <v>0</v>
      </c>
      <c r="Q95" s="366">
        <v>0</v>
      </c>
      <c r="R95" s="366">
        <v>0</v>
      </c>
      <c r="S95" s="366">
        <v>0</v>
      </c>
      <c r="T95" s="317" t="e">
        <v>#DIV/0!</v>
      </c>
      <c r="U95" s="364">
        <v>0</v>
      </c>
      <c r="V95" s="364">
        <v>0</v>
      </c>
      <c r="W95" s="367"/>
      <c r="X95" s="367"/>
      <c r="Y95" s="361"/>
      <c r="Z95" s="361"/>
    </row>
    <row r="96" spans="1:26" x14ac:dyDescent="0.25">
      <c r="A96" s="369" t="s">
        <v>358</v>
      </c>
      <c r="B96" s="363">
        <v>0</v>
      </c>
      <c r="C96" s="363">
        <v>0</v>
      </c>
      <c r="D96" s="363">
        <v>0</v>
      </c>
      <c r="E96" s="359"/>
      <c r="F96" s="359"/>
      <c r="G96" s="363">
        <v>0</v>
      </c>
      <c r="H96" s="363">
        <v>0</v>
      </c>
      <c r="I96" s="363">
        <v>0</v>
      </c>
      <c r="J96" s="363">
        <v>0</v>
      </c>
      <c r="K96" s="363">
        <v>0</v>
      </c>
      <c r="L96" s="363">
        <v>0</v>
      </c>
      <c r="M96" s="363">
        <v>0</v>
      </c>
      <c r="N96" s="363">
        <v>0</v>
      </c>
      <c r="O96" s="363">
        <v>0</v>
      </c>
      <c r="P96" s="363">
        <v>0</v>
      </c>
      <c r="Q96" s="363">
        <v>0</v>
      </c>
      <c r="R96" s="363">
        <v>0</v>
      </c>
      <c r="S96" s="363">
        <v>0</v>
      </c>
      <c r="T96" s="317" t="e">
        <v>#DIV/0!</v>
      </c>
      <c r="U96" s="364">
        <v>0</v>
      </c>
      <c r="V96" s="364">
        <v>0</v>
      </c>
      <c r="W96" s="367"/>
      <c r="X96" s="367"/>
      <c r="Y96" s="361"/>
      <c r="Z96" s="361"/>
    </row>
    <row r="97" spans="1:26" x14ac:dyDescent="0.25">
      <c r="A97" s="318" t="s">
        <v>359</v>
      </c>
      <c r="B97" s="251">
        <v>0</v>
      </c>
      <c r="C97" s="251">
        <v>0</v>
      </c>
      <c r="D97" s="251">
        <v>0</v>
      </c>
      <c r="E97" s="361"/>
      <c r="F97" s="361"/>
      <c r="G97" s="251">
        <v>0</v>
      </c>
      <c r="H97" s="251">
        <v>0</v>
      </c>
      <c r="I97" s="251">
        <v>0</v>
      </c>
      <c r="J97" s="251">
        <v>0</v>
      </c>
      <c r="K97" s="251">
        <v>0</v>
      </c>
      <c r="L97" s="251">
        <v>0</v>
      </c>
      <c r="M97" s="251">
        <v>0</v>
      </c>
      <c r="N97" s="251">
        <v>0</v>
      </c>
      <c r="O97" s="251">
        <v>0</v>
      </c>
      <c r="P97" s="251">
        <v>0</v>
      </c>
      <c r="Q97" s="251">
        <v>0</v>
      </c>
      <c r="R97" s="251">
        <v>0</v>
      </c>
      <c r="S97" s="251">
        <v>0</v>
      </c>
      <c r="T97" s="319" t="e">
        <v>#DIV/0!</v>
      </c>
      <c r="U97" s="365">
        <v>0</v>
      </c>
      <c r="V97" s="365">
        <v>0</v>
      </c>
      <c r="W97" s="361"/>
      <c r="X97" s="361"/>
      <c r="Y97" s="361"/>
      <c r="Z97" s="361"/>
    </row>
    <row r="98" spans="1:26" x14ac:dyDescent="0.25">
      <c r="A98" s="318" t="s">
        <v>360</v>
      </c>
      <c r="B98" s="251">
        <v>0</v>
      </c>
      <c r="C98" s="251">
        <v>0</v>
      </c>
      <c r="D98" s="251">
        <v>0</v>
      </c>
      <c r="E98" s="361"/>
      <c r="F98" s="361"/>
      <c r="G98" s="251">
        <v>0</v>
      </c>
      <c r="H98" s="251">
        <v>0</v>
      </c>
      <c r="I98" s="251">
        <v>0</v>
      </c>
      <c r="J98" s="251">
        <v>0</v>
      </c>
      <c r="K98" s="251">
        <v>0</v>
      </c>
      <c r="L98" s="251">
        <v>0</v>
      </c>
      <c r="M98" s="251">
        <v>0</v>
      </c>
      <c r="N98" s="251">
        <v>0</v>
      </c>
      <c r="O98" s="251">
        <v>0</v>
      </c>
      <c r="P98" s="251">
        <v>0</v>
      </c>
      <c r="Q98" s="251">
        <v>0</v>
      </c>
      <c r="R98" s="251">
        <v>0</v>
      </c>
      <c r="S98" s="251">
        <v>0</v>
      </c>
      <c r="T98" s="319" t="e">
        <v>#DIV/0!</v>
      </c>
      <c r="U98" s="365">
        <v>0</v>
      </c>
      <c r="V98" s="365">
        <v>0</v>
      </c>
      <c r="W98" s="361"/>
      <c r="X98" s="361"/>
      <c r="Y98" s="361"/>
      <c r="Z98" s="361"/>
    </row>
    <row r="99" spans="1:26" x14ac:dyDescent="0.25">
      <c r="A99" s="318" t="s">
        <v>361</v>
      </c>
      <c r="B99" s="251">
        <v>0</v>
      </c>
      <c r="C99" s="251">
        <v>0</v>
      </c>
      <c r="D99" s="251">
        <v>0</v>
      </c>
      <c r="E99" s="361"/>
      <c r="F99" s="361"/>
      <c r="G99" s="251">
        <v>0</v>
      </c>
      <c r="H99" s="251">
        <v>0</v>
      </c>
      <c r="I99" s="251">
        <v>0</v>
      </c>
      <c r="J99" s="251">
        <v>0</v>
      </c>
      <c r="K99" s="251">
        <v>0</v>
      </c>
      <c r="L99" s="251">
        <v>0</v>
      </c>
      <c r="M99" s="251">
        <v>0</v>
      </c>
      <c r="N99" s="251">
        <v>0</v>
      </c>
      <c r="O99" s="251">
        <v>0</v>
      </c>
      <c r="P99" s="251">
        <v>0</v>
      </c>
      <c r="Q99" s="251">
        <v>0</v>
      </c>
      <c r="R99" s="251">
        <v>0</v>
      </c>
      <c r="S99" s="251">
        <v>0</v>
      </c>
      <c r="T99" s="319" t="e">
        <v>#DIV/0!</v>
      </c>
      <c r="U99" s="365">
        <v>0</v>
      </c>
      <c r="V99" s="365">
        <v>0</v>
      </c>
      <c r="W99" s="361"/>
      <c r="X99" s="361"/>
      <c r="Y99" s="361"/>
      <c r="Z99" s="361"/>
    </row>
    <row r="100" spans="1:26" x14ac:dyDescent="0.25">
      <c r="A100" s="318" t="s">
        <v>362</v>
      </c>
      <c r="B100" s="251">
        <v>0</v>
      </c>
      <c r="C100" s="251">
        <v>0</v>
      </c>
      <c r="D100" s="251">
        <v>0</v>
      </c>
      <c r="E100" s="361"/>
      <c r="F100" s="361"/>
      <c r="G100" s="251">
        <v>0</v>
      </c>
      <c r="H100" s="251">
        <v>0</v>
      </c>
      <c r="I100" s="251">
        <v>0</v>
      </c>
      <c r="J100" s="251">
        <v>0</v>
      </c>
      <c r="K100" s="251">
        <v>0</v>
      </c>
      <c r="L100" s="251">
        <v>0</v>
      </c>
      <c r="M100" s="251">
        <v>0</v>
      </c>
      <c r="N100" s="251">
        <v>0</v>
      </c>
      <c r="O100" s="251">
        <v>0</v>
      </c>
      <c r="P100" s="251">
        <v>0</v>
      </c>
      <c r="Q100" s="251">
        <v>0</v>
      </c>
      <c r="R100" s="251">
        <v>0</v>
      </c>
      <c r="S100" s="251">
        <v>0</v>
      </c>
      <c r="T100" s="319" t="e">
        <v>#DIV/0!</v>
      </c>
      <c r="U100" s="365">
        <v>0</v>
      </c>
      <c r="V100" s="365">
        <v>0</v>
      </c>
      <c r="W100" s="361"/>
      <c r="X100" s="361"/>
      <c r="Y100" s="361"/>
      <c r="Z100" s="361"/>
    </row>
    <row r="101" spans="1:26" x14ac:dyDescent="0.25">
      <c r="A101" s="369" t="s">
        <v>363</v>
      </c>
      <c r="B101" s="366">
        <v>0</v>
      </c>
      <c r="C101" s="366">
        <v>0</v>
      </c>
      <c r="D101" s="366">
        <v>0</v>
      </c>
      <c r="E101" s="367"/>
      <c r="F101" s="367"/>
      <c r="G101" s="366">
        <v>0</v>
      </c>
      <c r="H101" s="366">
        <v>0</v>
      </c>
      <c r="I101" s="366">
        <v>0</v>
      </c>
      <c r="J101" s="366">
        <v>0</v>
      </c>
      <c r="K101" s="366">
        <v>0</v>
      </c>
      <c r="L101" s="366">
        <v>0</v>
      </c>
      <c r="M101" s="366">
        <v>0</v>
      </c>
      <c r="N101" s="366">
        <v>0</v>
      </c>
      <c r="O101" s="366">
        <v>0</v>
      </c>
      <c r="P101" s="366">
        <v>0</v>
      </c>
      <c r="Q101" s="366">
        <v>0</v>
      </c>
      <c r="R101" s="366">
        <v>0</v>
      </c>
      <c r="S101" s="366">
        <v>0</v>
      </c>
      <c r="T101" s="317" t="e">
        <v>#DIV/0!</v>
      </c>
      <c r="U101" s="364">
        <v>0</v>
      </c>
      <c r="V101" s="364">
        <v>0</v>
      </c>
      <c r="W101" s="367"/>
      <c r="X101" s="367"/>
      <c r="Y101" s="367"/>
      <c r="Z101" s="361"/>
    </row>
    <row r="102" spans="1:26" x14ac:dyDescent="0.25">
      <c r="A102" s="338" t="s">
        <v>364</v>
      </c>
      <c r="B102" s="358">
        <v>0</v>
      </c>
      <c r="C102" s="358">
        <v>0</v>
      </c>
      <c r="D102" s="358">
        <v>0</v>
      </c>
      <c r="E102" s="359"/>
      <c r="F102" s="359"/>
      <c r="G102" s="358">
        <v>0</v>
      </c>
      <c r="H102" s="358">
        <v>0</v>
      </c>
      <c r="I102" s="358">
        <v>0</v>
      </c>
      <c r="J102" s="358">
        <v>0</v>
      </c>
      <c r="K102" s="358">
        <v>0</v>
      </c>
      <c r="L102" s="358">
        <v>0</v>
      </c>
      <c r="M102" s="358">
        <v>0</v>
      </c>
      <c r="N102" s="358">
        <v>0</v>
      </c>
      <c r="O102" s="358">
        <v>0</v>
      </c>
      <c r="P102" s="358">
        <v>0</v>
      </c>
      <c r="Q102" s="358">
        <v>0</v>
      </c>
      <c r="R102" s="358">
        <v>0</v>
      </c>
      <c r="S102" s="358">
        <v>0</v>
      </c>
      <c r="T102" s="339" t="e">
        <v>#DIV/0!</v>
      </c>
      <c r="U102" s="360">
        <v>0</v>
      </c>
      <c r="V102" s="360">
        <v>0</v>
      </c>
      <c r="W102" s="361"/>
      <c r="X102" s="361"/>
      <c r="Y102" s="361"/>
      <c r="Z102" s="361"/>
    </row>
    <row r="103" spans="1:26" x14ac:dyDescent="0.25">
      <c r="A103" s="369" t="s">
        <v>365</v>
      </c>
      <c r="B103" s="363">
        <v>0</v>
      </c>
      <c r="C103" s="363">
        <v>0</v>
      </c>
      <c r="D103" s="363">
        <v>0</v>
      </c>
      <c r="E103" s="359"/>
      <c r="F103" s="359"/>
      <c r="G103" s="363">
        <v>0</v>
      </c>
      <c r="H103" s="363">
        <v>0</v>
      </c>
      <c r="I103" s="363">
        <v>0</v>
      </c>
      <c r="J103" s="363">
        <v>0</v>
      </c>
      <c r="K103" s="363">
        <v>0</v>
      </c>
      <c r="L103" s="363">
        <v>0</v>
      </c>
      <c r="M103" s="363">
        <v>0</v>
      </c>
      <c r="N103" s="363">
        <v>0</v>
      </c>
      <c r="O103" s="363">
        <v>0</v>
      </c>
      <c r="P103" s="363">
        <v>0</v>
      </c>
      <c r="Q103" s="363">
        <v>0</v>
      </c>
      <c r="R103" s="363">
        <v>0</v>
      </c>
      <c r="S103" s="363">
        <v>0</v>
      </c>
      <c r="T103" s="317" t="e">
        <v>#DIV/0!</v>
      </c>
      <c r="U103" s="364">
        <v>0</v>
      </c>
      <c r="V103" s="364">
        <v>0</v>
      </c>
      <c r="W103" s="361"/>
      <c r="X103" s="361"/>
      <c r="Y103" s="361"/>
      <c r="Z103" s="361"/>
    </row>
    <row r="104" spans="1:26" x14ac:dyDescent="0.25">
      <c r="A104" s="318" t="s">
        <v>366</v>
      </c>
      <c r="B104" s="251">
        <v>0</v>
      </c>
      <c r="C104" s="251">
        <v>0</v>
      </c>
      <c r="D104" s="251">
        <v>0</v>
      </c>
      <c r="E104" s="361"/>
      <c r="F104" s="361"/>
      <c r="G104" s="251">
        <v>0</v>
      </c>
      <c r="H104" s="251">
        <v>0</v>
      </c>
      <c r="I104" s="251">
        <v>0</v>
      </c>
      <c r="J104" s="251">
        <v>0</v>
      </c>
      <c r="K104" s="251">
        <v>0</v>
      </c>
      <c r="L104" s="251">
        <v>0</v>
      </c>
      <c r="M104" s="251">
        <v>0</v>
      </c>
      <c r="N104" s="251">
        <v>0</v>
      </c>
      <c r="O104" s="251">
        <v>0</v>
      </c>
      <c r="P104" s="251">
        <v>0</v>
      </c>
      <c r="Q104" s="251">
        <v>0</v>
      </c>
      <c r="R104" s="251">
        <v>0</v>
      </c>
      <c r="S104" s="251">
        <v>0</v>
      </c>
      <c r="T104" s="319" t="e">
        <v>#DIV/0!</v>
      </c>
      <c r="U104" s="365">
        <v>0</v>
      </c>
      <c r="V104" s="365">
        <v>0</v>
      </c>
      <c r="W104" s="361"/>
      <c r="X104" s="361"/>
      <c r="Y104" s="361"/>
      <c r="Z104" s="361"/>
    </row>
    <row r="105" spans="1:26" x14ac:dyDescent="0.25">
      <c r="A105" s="318" t="s">
        <v>367</v>
      </c>
      <c r="B105" s="251">
        <v>0</v>
      </c>
      <c r="C105" s="251">
        <v>0</v>
      </c>
      <c r="D105" s="251">
        <v>0</v>
      </c>
      <c r="E105" s="361"/>
      <c r="F105" s="361"/>
      <c r="G105" s="251">
        <v>0</v>
      </c>
      <c r="H105" s="251">
        <v>0</v>
      </c>
      <c r="I105" s="251">
        <v>0</v>
      </c>
      <c r="J105" s="251">
        <v>0</v>
      </c>
      <c r="K105" s="251">
        <v>0</v>
      </c>
      <c r="L105" s="251">
        <v>0</v>
      </c>
      <c r="M105" s="251">
        <v>0</v>
      </c>
      <c r="N105" s="251">
        <v>0</v>
      </c>
      <c r="O105" s="251">
        <v>0</v>
      </c>
      <c r="P105" s="251">
        <v>0</v>
      </c>
      <c r="Q105" s="251">
        <v>0</v>
      </c>
      <c r="R105" s="251">
        <v>0</v>
      </c>
      <c r="S105" s="251">
        <v>0</v>
      </c>
      <c r="T105" s="319" t="e">
        <v>#DIV/0!</v>
      </c>
      <c r="U105" s="365">
        <v>0</v>
      </c>
      <c r="V105" s="365">
        <v>0</v>
      </c>
      <c r="W105" s="361"/>
      <c r="X105" s="361"/>
      <c r="Y105" s="361"/>
      <c r="Z105" s="361"/>
    </row>
    <row r="106" spans="1:26" x14ac:dyDescent="0.25">
      <c r="A106" s="318" t="s">
        <v>368</v>
      </c>
      <c r="B106" s="251">
        <v>0</v>
      </c>
      <c r="C106" s="251">
        <v>0</v>
      </c>
      <c r="D106" s="251">
        <v>0</v>
      </c>
      <c r="E106" s="361"/>
      <c r="F106" s="361"/>
      <c r="G106" s="251">
        <v>0</v>
      </c>
      <c r="H106" s="251">
        <v>0</v>
      </c>
      <c r="I106" s="251">
        <v>0</v>
      </c>
      <c r="J106" s="251">
        <v>0</v>
      </c>
      <c r="K106" s="251">
        <v>0</v>
      </c>
      <c r="L106" s="251">
        <v>0</v>
      </c>
      <c r="M106" s="251">
        <v>0</v>
      </c>
      <c r="N106" s="251">
        <v>0</v>
      </c>
      <c r="O106" s="251">
        <v>0</v>
      </c>
      <c r="P106" s="251">
        <v>0</v>
      </c>
      <c r="Q106" s="251">
        <v>0</v>
      </c>
      <c r="R106" s="251">
        <v>0</v>
      </c>
      <c r="S106" s="251">
        <v>0</v>
      </c>
      <c r="T106" s="319" t="e">
        <v>#DIV/0!</v>
      </c>
      <c r="U106" s="365">
        <v>0</v>
      </c>
      <c r="V106" s="365">
        <v>0</v>
      </c>
      <c r="W106" s="361"/>
      <c r="X106" s="361"/>
      <c r="Y106" s="361"/>
      <c r="Z106" s="361"/>
    </row>
    <row r="107" spans="1:26" x14ac:dyDescent="0.25">
      <c r="A107" s="318" t="s">
        <v>369</v>
      </c>
      <c r="B107" s="251">
        <v>0</v>
      </c>
      <c r="C107" s="251">
        <v>0</v>
      </c>
      <c r="D107" s="251">
        <v>0</v>
      </c>
      <c r="E107" s="361"/>
      <c r="F107" s="361"/>
      <c r="G107" s="251">
        <v>0</v>
      </c>
      <c r="H107" s="251">
        <v>0</v>
      </c>
      <c r="I107" s="251">
        <v>0</v>
      </c>
      <c r="J107" s="251">
        <v>0</v>
      </c>
      <c r="K107" s="251">
        <v>0</v>
      </c>
      <c r="L107" s="251">
        <v>0</v>
      </c>
      <c r="M107" s="251">
        <v>0</v>
      </c>
      <c r="N107" s="251">
        <v>0</v>
      </c>
      <c r="O107" s="251">
        <v>0</v>
      </c>
      <c r="P107" s="251">
        <v>0</v>
      </c>
      <c r="Q107" s="251">
        <v>0</v>
      </c>
      <c r="R107" s="251">
        <v>0</v>
      </c>
      <c r="S107" s="251">
        <v>0</v>
      </c>
      <c r="T107" s="319" t="e">
        <v>#DIV/0!</v>
      </c>
      <c r="U107" s="365">
        <v>0</v>
      </c>
      <c r="V107" s="365">
        <v>0</v>
      </c>
      <c r="W107" s="361"/>
      <c r="X107" s="361"/>
      <c r="Y107" s="361"/>
      <c r="Z107" s="361"/>
    </row>
    <row r="108" spans="1:26" x14ac:dyDescent="0.25">
      <c r="A108" s="318" t="s">
        <v>370</v>
      </c>
      <c r="B108" s="251">
        <v>0</v>
      </c>
      <c r="C108" s="251">
        <v>0</v>
      </c>
      <c r="D108" s="251">
        <v>0</v>
      </c>
      <c r="E108" s="361"/>
      <c r="F108" s="361"/>
      <c r="G108" s="251">
        <v>0</v>
      </c>
      <c r="H108" s="251">
        <v>0</v>
      </c>
      <c r="I108" s="251">
        <v>0</v>
      </c>
      <c r="J108" s="251">
        <v>0</v>
      </c>
      <c r="K108" s="251">
        <v>0</v>
      </c>
      <c r="L108" s="251">
        <v>0</v>
      </c>
      <c r="M108" s="251">
        <v>0</v>
      </c>
      <c r="N108" s="251">
        <v>0</v>
      </c>
      <c r="O108" s="251">
        <v>0</v>
      </c>
      <c r="P108" s="251">
        <v>0</v>
      </c>
      <c r="Q108" s="251">
        <v>0</v>
      </c>
      <c r="R108" s="251">
        <v>0</v>
      </c>
      <c r="S108" s="251">
        <v>0</v>
      </c>
      <c r="T108" s="319" t="e">
        <v>#DIV/0!</v>
      </c>
      <c r="U108" s="365">
        <v>0</v>
      </c>
      <c r="V108" s="365">
        <v>0</v>
      </c>
      <c r="W108" s="361"/>
      <c r="X108" s="361"/>
      <c r="Y108" s="361"/>
      <c r="Z108" s="361"/>
    </row>
    <row r="109" spans="1:26" x14ac:dyDescent="0.25">
      <c r="A109" s="318" t="s">
        <v>371</v>
      </c>
      <c r="B109" s="251">
        <v>0</v>
      </c>
      <c r="C109" s="251">
        <v>0</v>
      </c>
      <c r="D109" s="251">
        <v>0</v>
      </c>
      <c r="E109" s="361"/>
      <c r="F109" s="361"/>
      <c r="G109" s="251">
        <v>0</v>
      </c>
      <c r="H109" s="251">
        <v>0</v>
      </c>
      <c r="I109" s="251">
        <v>0</v>
      </c>
      <c r="J109" s="251">
        <v>0</v>
      </c>
      <c r="K109" s="251">
        <v>0</v>
      </c>
      <c r="L109" s="251">
        <v>0</v>
      </c>
      <c r="M109" s="251">
        <v>0</v>
      </c>
      <c r="N109" s="251">
        <v>0</v>
      </c>
      <c r="O109" s="251">
        <v>0</v>
      </c>
      <c r="P109" s="251">
        <v>0</v>
      </c>
      <c r="Q109" s="251">
        <v>0</v>
      </c>
      <c r="R109" s="251">
        <v>0</v>
      </c>
      <c r="S109" s="251">
        <v>0</v>
      </c>
      <c r="T109" s="319" t="e">
        <v>#DIV/0!</v>
      </c>
      <c r="U109" s="365">
        <v>0</v>
      </c>
      <c r="V109" s="365">
        <v>0</v>
      </c>
      <c r="W109" s="361"/>
      <c r="X109" s="361"/>
      <c r="Y109" s="361"/>
      <c r="Z109" s="361"/>
    </row>
    <row r="110" spans="1:26" x14ac:dyDescent="0.25">
      <c r="A110" s="318" t="s">
        <v>372</v>
      </c>
      <c r="B110" s="251">
        <v>0</v>
      </c>
      <c r="C110" s="251">
        <v>0</v>
      </c>
      <c r="D110" s="251">
        <v>0</v>
      </c>
      <c r="E110" s="361"/>
      <c r="F110" s="361"/>
      <c r="G110" s="251">
        <v>0</v>
      </c>
      <c r="H110" s="251">
        <v>0</v>
      </c>
      <c r="I110" s="251">
        <v>0</v>
      </c>
      <c r="J110" s="251">
        <v>0</v>
      </c>
      <c r="K110" s="251">
        <v>0</v>
      </c>
      <c r="L110" s="251">
        <v>0</v>
      </c>
      <c r="M110" s="251">
        <v>0</v>
      </c>
      <c r="N110" s="251">
        <v>0</v>
      </c>
      <c r="O110" s="251">
        <v>0</v>
      </c>
      <c r="P110" s="251">
        <v>0</v>
      </c>
      <c r="Q110" s="251">
        <v>0</v>
      </c>
      <c r="R110" s="251">
        <v>0</v>
      </c>
      <c r="S110" s="251">
        <v>0</v>
      </c>
      <c r="T110" s="319" t="e">
        <v>#DIV/0!</v>
      </c>
      <c r="U110" s="365">
        <v>0</v>
      </c>
      <c r="V110" s="365">
        <v>0</v>
      </c>
      <c r="W110" s="361"/>
      <c r="X110" s="361"/>
      <c r="Y110" s="361"/>
      <c r="Z110" s="361"/>
    </row>
    <row r="111" spans="1:26" x14ac:dyDescent="0.25">
      <c r="A111" s="318" t="s">
        <v>373</v>
      </c>
      <c r="B111" s="251">
        <v>0</v>
      </c>
      <c r="C111" s="251">
        <v>0</v>
      </c>
      <c r="D111" s="251">
        <v>0</v>
      </c>
      <c r="E111" s="361"/>
      <c r="F111" s="361"/>
      <c r="G111" s="251">
        <v>0</v>
      </c>
      <c r="H111" s="251">
        <v>0</v>
      </c>
      <c r="I111" s="251">
        <v>0</v>
      </c>
      <c r="J111" s="251">
        <v>0</v>
      </c>
      <c r="K111" s="251">
        <v>0</v>
      </c>
      <c r="L111" s="251">
        <v>0</v>
      </c>
      <c r="M111" s="251">
        <v>0</v>
      </c>
      <c r="N111" s="251">
        <v>0</v>
      </c>
      <c r="O111" s="251">
        <v>0</v>
      </c>
      <c r="P111" s="251">
        <v>0</v>
      </c>
      <c r="Q111" s="251">
        <v>0</v>
      </c>
      <c r="R111" s="251">
        <v>0</v>
      </c>
      <c r="S111" s="251">
        <v>0</v>
      </c>
      <c r="T111" s="319" t="e">
        <v>#DIV/0!</v>
      </c>
      <c r="U111" s="365">
        <v>0</v>
      </c>
      <c r="V111" s="365">
        <v>0</v>
      </c>
      <c r="W111" s="361"/>
      <c r="X111" s="361"/>
      <c r="Y111" s="361"/>
      <c r="Z111" s="361"/>
    </row>
    <row r="112" spans="1:26" x14ac:dyDescent="0.25">
      <c r="A112" s="318" t="s">
        <v>374</v>
      </c>
      <c r="B112" s="251">
        <v>0</v>
      </c>
      <c r="C112" s="251">
        <v>0</v>
      </c>
      <c r="D112" s="251">
        <v>0</v>
      </c>
      <c r="E112" s="361"/>
      <c r="F112" s="361"/>
      <c r="G112" s="251">
        <v>0</v>
      </c>
      <c r="H112" s="251">
        <v>0</v>
      </c>
      <c r="I112" s="251">
        <v>0</v>
      </c>
      <c r="J112" s="251">
        <v>0</v>
      </c>
      <c r="K112" s="251">
        <v>0</v>
      </c>
      <c r="L112" s="251">
        <v>0</v>
      </c>
      <c r="M112" s="251">
        <v>0</v>
      </c>
      <c r="N112" s="251">
        <v>0</v>
      </c>
      <c r="O112" s="251">
        <v>0</v>
      </c>
      <c r="P112" s="251">
        <v>0</v>
      </c>
      <c r="Q112" s="251">
        <v>0</v>
      </c>
      <c r="R112" s="251">
        <v>0</v>
      </c>
      <c r="S112" s="251">
        <v>0</v>
      </c>
      <c r="T112" s="319" t="e">
        <v>#DIV/0!</v>
      </c>
      <c r="U112" s="365">
        <v>0</v>
      </c>
      <c r="V112" s="365">
        <v>0</v>
      </c>
      <c r="W112" s="361"/>
      <c r="X112" s="361"/>
      <c r="Y112" s="361"/>
      <c r="Z112" s="361"/>
    </row>
    <row r="113" spans="1:26" x14ac:dyDescent="0.25">
      <c r="A113" s="318" t="s">
        <v>375</v>
      </c>
      <c r="B113" s="251">
        <v>0</v>
      </c>
      <c r="C113" s="251">
        <v>0</v>
      </c>
      <c r="D113" s="251">
        <v>0</v>
      </c>
      <c r="E113" s="361"/>
      <c r="F113" s="361"/>
      <c r="G113" s="251">
        <v>0</v>
      </c>
      <c r="H113" s="251">
        <v>0</v>
      </c>
      <c r="I113" s="251">
        <v>0</v>
      </c>
      <c r="J113" s="251">
        <v>0</v>
      </c>
      <c r="K113" s="251">
        <v>0</v>
      </c>
      <c r="L113" s="251">
        <v>0</v>
      </c>
      <c r="M113" s="251">
        <v>0</v>
      </c>
      <c r="N113" s="251">
        <v>0</v>
      </c>
      <c r="O113" s="251">
        <v>0</v>
      </c>
      <c r="P113" s="251">
        <v>0</v>
      </c>
      <c r="Q113" s="251">
        <v>0</v>
      </c>
      <c r="R113" s="251">
        <v>0</v>
      </c>
      <c r="S113" s="251">
        <v>0</v>
      </c>
      <c r="T113" s="319" t="e">
        <v>#DIV/0!</v>
      </c>
      <c r="U113" s="365">
        <v>0</v>
      </c>
      <c r="V113" s="365">
        <v>0</v>
      </c>
      <c r="W113" s="361"/>
      <c r="X113" s="361"/>
      <c r="Y113" s="361"/>
      <c r="Z113" s="361"/>
    </row>
    <row r="114" spans="1:26" x14ac:dyDescent="0.25">
      <c r="A114" s="314" t="s">
        <v>376</v>
      </c>
      <c r="B114" s="363">
        <v>0</v>
      </c>
      <c r="C114" s="363">
        <v>0</v>
      </c>
      <c r="D114" s="363">
        <v>0</v>
      </c>
      <c r="E114" s="359"/>
      <c r="F114" s="359"/>
      <c r="G114" s="363">
        <v>0</v>
      </c>
      <c r="H114" s="363">
        <v>0</v>
      </c>
      <c r="I114" s="363">
        <v>0</v>
      </c>
      <c r="J114" s="363">
        <v>0</v>
      </c>
      <c r="K114" s="363">
        <v>0</v>
      </c>
      <c r="L114" s="363">
        <v>0</v>
      </c>
      <c r="M114" s="363">
        <v>0</v>
      </c>
      <c r="N114" s="363">
        <v>0</v>
      </c>
      <c r="O114" s="363">
        <v>0</v>
      </c>
      <c r="P114" s="363">
        <v>0</v>
      </c>
      <c r="Q114" s="363">
        <v>0</v>
      </c>
      <c r="R114" s="363">
        <v>0</v>
      </c>
      <c r="S114" s="363">
        <v>0</v>
      </c>
      <c r="T114" s="317" t="e">
        <v>#DIV/0!</v>
      </c>
      <c r="U114" s="364">
        <v>0</v>
      </c>
      <c r="V114" s="364">
        <v>0</v>
      </c>
      <c r="W114" s="361"/>
      <c r="X114" s="361"/>
      <c r="Y114" s="361"/>
      <c r="Z114" s="361"/>
    </row>
    <row r="115" spans="1:26" x14ac:dyDescent="0.25">
      <c r="A115" s="318" t="s">
        <v>377</v>
      </c>
      <c r="B115" s="251">
        <v>0</v>
      </c>
      <c r="C115" s="251">
        <v>0</v>
      </c>
      <c r="D115" s="251">
        <v>0</v>
      </c>
      <c r="E115" s="361"/>
      <c r="F115" s="361"/>
      <c r="G115" s="251">
        <v>0</v>
      </c>
      <c r="H115" s="251">
        <v>0</v>
      </c>
      <c r="I115" s="251">
        <v>0</v>
      </c>
      <c r="J115" s="251">
        <v>0</v>
      </c>
      <c r="K115" s="251">
        <v>0</v>
      </c>
      <c r="L115" s="251">
        <v>0</v>
      </c>
      <c r="M115" s="251">
        <v>0</v>
      </c>
      <c r="N115" s="251">
        <v>0</v>
      </c>
      <c r="O115" s="251">
        <v>0</v>
      </c>
      <c r="P115" s="251">
        <v>0</v>
      </c>
      <c r="Q115" s="251">
        <v>0</v>
      </c>
      <c r="R115" s="251">
        <v>0</v>
      </c>
      <c r="S115" s="251">
        <v>0</v>
      </c>
      <c r="T115" s="319" t="e">
        <v>#DIV/0!</v>
      </c>
      <c r="U115" s="365">
        <v>0</v>
      </c>
      <c r="V115" s="365">
        <v>0</v>
      </c>
      <c r="W115" s="361"/>
      <c r="X115" s="361"/>
      <c r="Y115" s="361"/>
      <c r="Z115" s="361"/>
    </row>
    <row r="116" spans="1:26" x14ac:dyDescent="0.25">
      <c r="A116" s="318" t="s">
        <v>378</v>
      </c>
      <c r="B116" s="251">
        <v>0</v>
      </c>
      <c r="C116" s="251">
        <v>0</v>
      </c>
      <c r="D116" s="251">
        <v>0</v>
      </c>
      <c r="E116" s="361"/>
      <c r="F116" s="361"/>
      <c r="G116" s="251">
        <v>0</v>
      </c>
      <c r="H116" s="251">
        <v>0</v>
      </c>
      <c r="I116" s="251">
        <v>0</v>
      </c>
      <c r="J116" s="251">
        <v>0</v>
      </c>
      <c r="K116" s="251">
        <v>0</v>
      </c>
      <c r="L116" s="251">
        <v>0</v>
      </c>
      <c r="M116" s="251">
        <v>0</v>
      </c>
      <c r="N116" s="251">
        <v>0</v>
      </c>
      <c r="O116" s="251">
        <v>0</v>
      </c>
      <c r="P116" s="251">
        <v>0</v>
      </c>
      <c r="Q116" s="251">
        <v>0</v>
      </c>
      <c r="R116" s="251">
        <v>0</v>
      </c>
      <c r="S116" s="251">
        <v>0</v>
      </c>
      <c r="T116" s="319" t="e">
        <v>#DIV/0!</v>
      </c>
      <c r="U116" s="365">
        <v>0</v>
      </c>
      <c r="V116" s="365">
        <v>0</v>
      </c>
      <c r="W116" s="361"/>
      <c r="X116" s="361"/>
      <c r="Y116" s="361"/>
      <c r="Z116" s="361"/>
    </row>
    <row r="117" spans="1:26" x14ac:dyDescent="0.25">
      <c r="A117" s="318" t="s">
        <v>379</v>
      </c>
      <c r="B117" s="251">
        <v>0</v>
      </c>
      <c r="C117" s="251">
        <v>0</v>
      </c>
      <c r="D117" s="251">
        <v>0</v>
      </c>
      <c r="E117" s="361"/>
      <c r="F117" s="361"/>
      <c r="G117" s="251">
        <v>0</v>
      </c>
      <c r="H117" s="251">
        <v>0</v>
      </c>
      <c r="I117" s="251">
        <v>0</v>
      </c>
      <c r="J117" s="251">
        <v>0</v>
      </c>
      <c r="K117" s="251">
        <v>0</v>
      </c>
      <c r="L117" s="251">
        <v>0</v>
      </c>
      <c r="M117" s="251">
        <v>0</v>
      </c>
      <c r="N117" s="251">
        <v>0</v>
      </c>
      <c r="O117" s="251">
        <v>0</v>
      </c>
      <c r="P117" s="251">
        <v>0</v>
      </c>
      <c r="Q117" s="251">
        <v>0</v>
      </c>
      <c r="R117" s="251">
        <v>0</v>
      </c>
      <c r="S117" s="251">
        <v>0</v>
      </c>
      <c r="T117" s="319" t="e">
        <v>#DIV/0!</v>
      </c>
      <c r="U117" s="365">
        <v>0</v>
      </c>
      <c r="V117" s="365">
        <v>0</v>
      </c>
      <c r="W117" s="361"/>
      <c r="X117" s="361"/>
      <c r="Y117" s="361"/>
      <c r="Z117" s="361"/>
    </row>
    <row r="118" spans="1:26" x14ac:dyDescent="0.25">
      <c r="A118" s="318" t="s">
        <v>380</v>
      </c>
      <c r="B118" s="251">
        <v>0</v>
      </c>
      <c r="C118" s="251">
        <v>0</v>
      </c>
      <c r="D118" s="251">
        <v>0</v>
      </c>
      <c r="E118" s="361"/>
      <c r="F118" s="361"/>
      <c r="G118" s="251">
        <v>0</v>
      </c>
      <c r="H118" s="251">
        <v>0</v>
      </c>
      <c r="I118" s="251">
        <v>0</v>
      </c>
      <c r="J118" s="251">
        <v>0</v>
      </c>
      <c r="K118" s="251">
        <v>0</v>
      </c>
      <c r="L118" s="251">
        <v>0</v>
      </c>
      <c r="M118" s="251">
        <v>0</v>
      </c>
      <c r="N118" s="251">
        <v>0</v>
      </c>
      <c r="O118" s="251">
        <v>0</v>
      </c>
      <c r="P118" s="251">
        <v>0</v>
      </c>
      <c r="Q118" s="251">
        <v>0</v>
      </c>
      <c r="R118" s="251">
        <v>0</v>
      </c>
      <c r="S118" s="251">
        <v>0</v>
      </c>
      <c r="T118" s="319" t="e">
        <v>#DIV/0!</v>
      </c>
      <c r="U118" s="365">
        <v>0</v>
      </c>
      <c r="V118" s="365">
        <v>0</v>
      </c>
      <c r="W118" s="361"/>
      <c r="X118" s="361"/>
      <c r="Y118" s="361"/>
      <c r="Z118" s="361"/>
    </row>
    <row r="119" spans="1:26" x14ac:dyDescent="0.25">
      <c r="A119" s="318" t="s">
        <v>381</v>
      </c>
      <c r="B119" s="251">
        <v>0</v>
      </c>
      <c r="C119" s="251">
        <v>0</v>
      </c>
      <c r="D119" s="251">
        <v>0</v>
      </c>
      <c r="E119" s="361"/>
      <c r="F119" s="361"/>
      <c r="G119" s="251">
        <v>0</v>
      </c>
      <c r="H119" s="251">
        <v>0</v>
      </c>
      <c r="I119" s="251">
        <v>0</v>
      </c>
      <c r="J119" s="251">
        <v>0</v>
      </c>
      <c r="K119" s="251">
        <v>0</v>
      </c>
      <c r="L119" s="251">
        <v>0</v>
      </c>
      <c r="M119" s="251">
        <v>0</v>
      </c>
      <c r="N119" s="251">
        <v>0</v>
      </c>
      <c r="O119" s="251">
        <v>0</v>
      </c>
      <c r="P119" s="251">
        <v>0</v>
      </c>
      <c r="Q119" s="251">
        <v>0</v>
      </c>
      <c r="R119" s="251">
        <v>0</v>
      </c>
      <c r="S119" s="251">
        <v>0</v>
      </c>
      <c r="T119" s="319" t="e">
        <v>#DIV/0!</v>
      </c>
      <c r="U119" s="365">
        <v>0</v>
      </c>
      <c r="V119" s="365">
        <v>0</v>
      </c>
      <c r="W119" s="361"/>
      <c r="X119" s="361"/>
      <c r="Y119" s="361"/>
      <c r="Z119" s="361"/>
    </row>
    <row r="120" spans="1:26" x14ac:dyDescent="0.25">
      <c r="A120" s="318" t="s">
        <v>382</v>
      </c>
      <c r="B120" s="251">
        <v>0</v>
      </c>
      <c r="C120" s="251">
        <v>0</v>
      </c>
      <c r="D120" s="251">
        <v>0</v>
      </c>
      <c r="E120" s="361"/>
      <c r="F120" s="361"/>
      <c r="G120" s="251">
        <v>0</v>
      </c>
      <c r="H120" s="251">
        <v>0</v>
      </c>
      <c r="I120" s="251">
        <v>0</v>
      </c>
      <c r="J120" s="251">
        <v>0</v>
      </c>
      <c r="K120" s="251">
        <v>0</v>
      </c>
      <c r="L120" s="251">
        <v>0</v>
      </c>
      <c r="M120" s="251">
        <v>0</v>
      </c>
      <c r="N120" s="251">
        <v>0</v>
      </c>
      <c r="O120" s="251">
        <v>0</v>
      </c>
      <c r="P120" s="251">
        <v>0</v>
      </c>
      <c r="Q120" s="251">
        <v>0</v>
      </c>
      <c r="R120" s="251">
        <v>0</v>
      </c>
      <c r="S120" s="251">
        <v>0</v>
      </c>
      <c r="T120" s="319" t="e">
        <v>#DIV/0!</v>
      </c>
      <c r="U120" s="365">
        <v>0</v>
      </c>
      <c r="V120" s="365">
        <v>0</v>
      </c>
      <c r="W120" s="361"/>
      <c r="X120" s="361"/>
      <c r="Y120" s="361"/>
      <c r="Z120" s="361"/>
    </row>
    <row r="121" spans="1:26" x14ac:dyDescent="0.25">
      <c r="A121" s="318" t="s">
        <v>383</v>
      </c>
      <c r="B121" s="251">
        <v>0</v>
      </c>
      <c r="C121" s="251">
        <v>0</v>
      </c>
      <c r="D121" s="251">
        <v>0</v>
      </c>
      <c r="E121" s="361"/>
      <c r="F121" s="361"/>
      <c r="G121" s="251">
        <v>0</v>
      </c>
      <c r="H121" s="251">
        <v>0</v>
      </c>
      <c r="I121" s="251">
        <v>0</v>
      </c>
      <c r="J121" s="251">
        <v>0</v>
      </c>
      <c r="K121" s="251">
        <v>0</v>
      </c>
      <c r="L121" s="251">
        <v>0</v>
      </c>
      <c r="M121" s="251">
        <v>0</v>
      </c>
      <c r="N121" s="251">
        <v>0</v>
      </c>
      <c r="O121" s="251">
        <v>0</v>
      </c>
      <c r="P121" s="251">
        <v>0</v>
      </c>
      <c r="Q121" s="251">
        <v>0</v>
      </c>
      <c r="R121" s="251">
        <v>0</v>
      </c>
      <c r="S121" s="251">
        <v>0</v>
      </c>
      <c r="T121" s="319" t="e">
        <v>#DIV/0!</v>
      </c>
      <c r="U121" s="365">
        <v>0</v>
      </c>
      <c r="V121" s="365">
        <v>0</v>
      </c>
      <c r="W121" s="361"/>
      <c r="X121" s="361"/>
      <c r="Y121" s="361"/>
      <c r="Z121" s="361"/>
    </row>
    <row r="122" spans="1:26" x14ac:dyDescent="0.25">
      <c r="A122" s="318" t="s">
        <v>384</v>
      </c>
      <c r="B122" s="251">
        <v>0</v>
      </c>
      <c r="C122" s="251">
        <v>0</v>
      </c>
      <c r="D122" s="251">
        <v>0</v>
      </c>
      <c r="E122" s="361"/>
      <c r="F122" s="361"/>
      <c r="G122" s="251">
        <v>0</v>
      </c>
      <c r="H122" s="251">
        <v>0</v>
      </c>
      <c r="I122" s="251">
        <v>0</v>
      </c>
      <c r="J122" s="251">
        <v>0</v>
      </c>
      <c r="K122" s="251">
        <v>0</v>
      </c>
      <c r="L122" s="251">
        <v>0</v>
      </c>
      <c r="M122" s="251">
        <v>0</v>
      </c>
      <c r="N122" s="251">
        <v>0</v>
      </c>
      <c r="O122" s="251">
        <v>0</v>
      </c>
      <c r="P122" s="251">
        <v>0</v>
      </c>
      <c r="Q122" s="251">
        <v>0</v>
      </c>
      <c r="R122" s="251">
        <v>0</v>
      </c>
      <c r="S122" s="251">
        <v>0</v>
      </c>
      <c r="T122" s="319" t="e">
        <v>#DIV/0!</v>
      </c>
      <c r="U122" s="365">
        <v>0</v>
      </c>
      <c r="V122" s="365">
        <v>0</v>
      </c>
      <c r="W122" s="361"/>
      <c r="X122" s="361"/>
      <c r="Y122" s="361"/>
      <c r="Z122" s="361"/>
    </row>
    <row r="123" spans="1:26" x14ac:dyDescent="0.25">
      <c r="A123" s="318" t="s">
        <v>385</v>
      </c>
      <c r="B123" s="251">
        <v>0</v>
      </c>
      <c r="C123" s="251">
        <v>0</v>
      </c>
      <c r="D123" s="251">
        <v>0</v>
      </c>
      <c r="E123" s="361"/>
      <c r="F123" s="361"/>
      <c r="G123" s="251">
        <v>0</v>
      </c>
      <c r="H123" s="251">
        <v>0</v>
      </c>
      <c r="I123" s="251">
        <v>0</v>
      </c>
      <c r="J123" s="251">
        <v>0</v>
      </c>
      <c r="K123" s="251">
        <v>0</v>
      </c>
      <c r="L123" s="251">
        <v>0</v>
      </c>
      <c r="M123" s="251">
        <v>0</v>
      </c>
      <c r="N123" s="251">
        <v>0</v>
      </c>
      <c r="O123" s="251">
        <v>0</v>
      </c>
      <c r="P123" s="251">
        <v>0</v>
      </c>
      <c r="Q123" s="251">
        <v>0</v>
      </c>
      <c r="R123" s="251">
        <v>0</v>
      </c>
      <c r="S123" s="251">
        <v>0</v>
      </c>
      <c r="T123" s="319" t="e">
        <v>#DIV/0!</v>
      </c>
      <c r="U123" s="365">
        <v>0</v>
      </c>
      <c r="V123" s="365">
        <v>0</v>
      </c>
      <c r="W123" s="361"/>
      <c r="X123" s="361"/>
      <c r="Y123" s="361"/>
      <c r="Z123" s="361"/>
    </row>
    <row r="124" spans="1:26" x14ac:dyDescent="0.25">
      <c r="A124" s="318" t="s">
        <v>386</v>
      </c>
      <c r="B124" s="251">
        <v>0</v>
      </c>
      <c r="C124" s="251">
        <v>0</v>
      </c>
      <c r="D124" s="251">
        <v>0</v>
      </c>
      <c r="E124" s="361"/>
      <c r="F124" s="361"/>
      <c r="G124" s="251">
        <v>0</v>
      </c>
      <c r="H124" s="251">
        <v>0</v>
      </c>
      <c r="I124" s="251">
        <v>0</v>
      </c>
      <c r="J124" s="251">
        <v>0</v>
      </c>
      <c r="K124" s="251">
        <v>0</v>
      </c>
      <c r="L124" s="251">
        <v>0</v>
      </c>
      <c r="M124" s="251">
        <v>0</v>
      </c>
      <c r="N124" s="251">
        <v>0</v>
      </c>
      <c r="O124" s="251">
        <v>0</v>
      </c>
      <c r="P124" s="251">
        <v>0</v>
      </c>
      <c r="Q124" s="251">
        <v>0</v>
      </c>
      <c r="R124" s="251">
        <v>0</v>
      </c>
      <c r="S124" s="251">
        <v>0</v>
      </c>
      <c r="T124" s="319" t="e">
        <v>#DIV/0!</v>
      </c>
      <c r="U124" s="365">
        <v>0</v>
      </c>
      <c r="V124" s="365">
        <v>0</v>
      </c>
      <c r="W124" s="361"/>
      <c r="X124" s="361"/>
      <c r="Y124" s="361"/>
      <c r="Z124" s="361"/>
    </row>
    <row r="125" spans="1:26" x14ac:dyDescent="0.25">
      <c r="A125" s="318" t="s">
        <v>387</v>
      </c>
      <c r="B125" s="251">
        <v>0</v>
      </c>
      <c r="C125" s="251">
        <v>0</v>
      </c>
      <c r="D125" s="251">
        <v>0</v>
      </c>
      <c r="E125" s="361"/>
      <c r="F125" s="361"/>
      <c r="G125" s="251">
        <v>0</v>
      </c>
      <c r="H125" s="251">
        <v>0</v>
      </c>
      <c r="I125" s="251">
        <v>0</v>
      </c>
      <c r="J125" s="251">
        <v>0</v>
      </c>
      <c r="K125" s="251">
        <v>0</v>
      </c>
      <c r="L125" s="251">
        <v>0</v>
      </c>
      <c r="M125" s="251">
        <v>0</v>
      </c>
      <c r="N125" s="251">
        <v>0</v>
      </c>
      <c r="O125" s="251">
        <v>0</v>
      </c>
      <c r="P125" s="251">
        <v>0</v>
      </c>
      <c r="Q125" s="251">
        <v>0</v>
      </c>
      <c r="R125" s="251">
        <v>0</v>
      </c>
      <c r="S125" s="251">
        <v>0</v>
      </c>
      <c r="T125" s="319" t="e">
        <v>#DIV/0!</v>
      </c>
      <c r="U125" s="365">
        <v>0</v>
      </c>
      <c r="V125" s="365">
        <v>0</v>
      </c>
      <c r="W125" s="361"/>
      <c r="X125" s="361"/>
      <c r="Y125" s="361"/>
      <c r="Z125" s="361"/>
    </row>
    <row r="126" spans="1:26" x14ac:dyDescent="0.25">
      <c r="A126" s="318" t="s">
        <v>388</v>
      </c>
      <c r="B126" s="251">
        <v>0</v>
      </c>
      <c r="C126" s="251">
        <v>0</v>
      </c>
      <c r="D126" s="251">
        <v>0</v>
      </c>
      <c r="E126" s="361"/>
      <c r="F126" s="361"/>
      <c r="G126" s="251">
        <v>0</v>
      </c>
      <c r="H126" s="251">
        <v>0</v>
      </c>
      <c r="I126" s="251">
        <v>0</v>
      </c>
      <c r="J126" s="251">
        <v>0</v>
      </c>
      <c r="K126" s="251">
        <v>0</v>
      </c>
      <c r="L126" s="251">
        <v>0</v>
      </c>
      <c r="M126" s="251">
        <v>0</v>
      </c>
      <c r="N126" s="251">
        <v>0</v>
      </c>
      <c r="O126" s="251">
        <v>0</v>
      </c>
      <c r="P126" s="251">
        <v>0</v>
      </c>
      <c r="Q126" s="251">
        <v>0</v>
      </c>
      <c r="R126" s="251">
        <v>0</v>
      </c>
      <c r="S126" s="251">
        <v>0</v>
      </c>
      <c r="T126" s="319" t="e">
        <v>#DIV/0!</v>
      </c>
      <c r="U126" s="365">
        <v>0</v>
      </c>
      <c r="V126" s="365">
        <v>0</v>
      </c>
      <c r="W126" s="361"/>
      <c r="X126" s="361"/>
      <c r="Y126" s="361"/>
      <c r="Z126" s="361"/>
    </row>
    <row r="127" spans="1:26" x14ac:dyDescent="0.25">
      <c r="A127" s="318" t="s">
        <v>389</v>
      </c>
      <c r="B127" s="251">
        <v>0</v>
      </c>
      <c r="C127" s="251">
        <v>0</v>
      </c>
      <c r="D127" s="251">
        <v>0</v>
      </c>
      <c r="E127" s="361"/>
      <c r="F127" s="361"/>
      <c r="G127" s="251">
        <v>0</v>
      </c>
      <c r="H127" s="251">
        <v>0</v>
      </c>
      <c r="I127" s="251">
        <v>0</v>
      </c>
      <c r="J127" s="251">
        <v>0</v>
      </c>
      <c r="K127" s="251">
        <v>0</v>
      </c>
      <c r="L127" s="251">
        <v>0</v>
      </c>
      <c r="M127" s="251">
        <v>0</v>
      </c>
      <c r="N127" s="251">
        <v>0</v>
      </c>
      <c r="O127" s="251">
        <v>0</v>
      </c>
      <c r="P127" s="251">
        <v>0</v>
      </c>
      <c r="Q127" s="251">
        <v>0</v>
      </c>
      <c r="R127" s="251">
        <v>0</v>
      </c>
      <c r="S127" s="251">
        <v>0</v>
      </c>
      <c r="T127" s="319" t="e">
        <v>#DIV/0!</v>
      </c>
      <c r="U127" s="365">
        <v>0</v>
      </c>
      <c r="V127" s="365">
        <v>0</v>
      </c>
      <c r="W127" s="361"/>
      <c r="X127" s="361"/>
      <c r="Y127" s="361"/>
      <c r="Z127" s="361"/>
    </row>
    <row r="128" spans="1:26" x14ac:dyDescent="0.25">
      <c r="A128" s="318" t="s">
        <v>390</v>
      </c>
      <c r="B128" s="251">
        <v>0</v>
      </c>
      <c r="C128" s="251">
        <v>0</v>
      </c>
      <c r="D128" s="251">
        <v>0</v>
      </c>
      <c r="E128" s="361"/>
      <c r="F128" s="361"/>
      <c r="G128" s="251">
        <v>0</v>
      </c>
      <c r="H128" s="251">
        <v>0</v>
      </c>
      <c r="I128" s="251">
        <v>0</v>
      </c>
      <c r="J128" s="251">
        <v>0</v>
      </c>
      <c r="K128" s="251">
        <v>0</v>
      </c>
      <c r="L128" s="251">
        <v>0</v>
      </c>
      <c r="M128" s="251">
        <v>0</v>
      </c>
      <c r="N128" s="251">
        <v>0</v>
      </c>
      <c r="O128" s="251">
        <v>0</v>
      </c>
      <c r="P128" s="251">
        <v>0</v>
      </c>
      <c r="Q128" s="251">
        <v>0</v>
      </c>
      <c r="R128" s="251">
        <v>0</v>
      </c>
      <c r="S128" s="251">
        <v>0</v>
      </c>
      <c r="T128" s="319" t="e">
        <v>#DIV/0!</v>
      </c>
      <c r="U128" s="365">
        <v>0</v>
      </c>
      <c r="V128" s="365">
        <v>0</v>
      </c>
      <c r="W128" s="361"/>
      <c r="X128" s="361"/>
      <c r="Y128" s="361"/>
      <c r="Z128" s="361"/>
    </row>
    <row r="129" spans="1:26" x14ac:dyDescent="0.25">
      <c r="A129" s="318" t="s">
        <v>391</v>
      </c>
      <c r="B129" s="251">
        <v>0</v>
      </c>
      <c r="C129" s="251">
        <v>0</v>
      </c>
      <c r="D129" s="251">
        <v>0</v>
      </c>
      <c r="E129" s="361"/>
      <c r="F129" s="361"/>
      <c r="G129" s="251">
        <v>0</v>
      </c>
      <c r="H129" s="251">
        <v>0</v>
      </c>
      <c r="I129" s="251">
        <v>0</v>
      </c>
      <c r="J129" s="251">
        <v>0</v>
      </c>
      <c r="K129" s="251">
        <v>0</v>
      </c>
      <c r="L129" s="251">
        <v>0</v>
      </c>
      <c r="M129" s="251">
        <v>0</v>
      </c>
      <c r="N129" s="251">
        <v>0</v>
      </c>
      <c r="O129" s="251">
        <v>0</v>
      </c>
      <c r="P129" s="251">
        <v>0</v>
      </c>
      <c r="Q129" s="251">
        <v>0</v>
      </c>
      <c r="R129" s="251">
        <v>0</v>
      </c>
      <c r="S129" s="251">
        <v>0</v>
      </c>
      <c r="T129" s="319" t="e">
        <v>#DIV/0!</v>
      </c>
      <c r="U129" s="365">
        <v>0</v>
      </c>
      <c r="V129" s="365">
        <v>0</v>
      </c>
      <c r="W129" s="361"/>
      <c r="X129" s="361"/>
      <c r="Y129" s="361"/>
      <c r="Z129" s="361"/>
    </row>
    <row r="130" spans="1:26" x14ac:dyDescent="0.25">
      <c r="A130" s="318" t="s">
        <v>392</v>
      </c>
      <c r="B130" s="251">
        <v>0</v>
      </c>
      <c r="C130" s="251">
        <v>0</v>
      </c>
      <c r="D130" s="251">
        <v>0</v>
      </c>
      <c r="E130" s="361"/>
      <c r="F130" s="361"/>
      <c r="G130" s="251">
        <v>0</v>
      </c>
      <c r="H130" s="251">
        <v>0</v>
      </c>
      <c r="I130" s="251">
        <v>0</v>
      </c>
      <c r="J130" s="251">
        <v>0</v>
      </c>
      <c r="K130" s="251">
        <v>0</v>
      </c>
      <c r="L130" s="251">
        <v>0</v>
      </c>
      <c r="M130" s="251">
        <v>0</v>
      </c>
      <c r="N130" s="251">
        <v>0</v>
      </c>
      <c r="O130" s="251">
        <v>0</v>
      </c>
      <c r="P130" s="251">
        <v>0</v>
      </c>
      <c r="Q130" s="251">
        <v>0</v>
      </c>
      <c r="R130" s="251">
        <v>0</v>
      </c>
      <c r="S130" s="251">
        <v>0</v>
      </c>
      <c r="T130" s="319" t="e">
        <v>#DIV/0!</v>
      </c>
      <c r="U130" s="365">
        <v>0</v>
      </c>
      <c r="V130" s="365">
        <v>0</v>
      </c>
      <c r="W130" s="361"/>
      <c r="X130" s="361"/>
      <c r="Y130" s="361"/>
      <c r="Z130" s="361"/>
    </row>
    <row r="131" spans="1:26" x14ac:dyDescent="0.25">
      <c r="A131" s="318" t="s">
        <v>393</v>
      </c>
      <c r="B131" s="251">
        <v>0</v>
      </c>
      <c r="C131" s="251">
        <v>0</v>
      </c>
      <c r="D131" s="251">
        <v>0</v>
      </c>
      <c r="E131" s="361"/>
      <c r="F131" s="361"/>
      <c r="G131" s="251">
        <v>0</v>
      </c>
      <c r="H131" s="251">
        <v>0</v>
      </c>
      <c r="I131" s="251">
        <v>0</v>
      </c>
      <c r="J131" s="251">
        <v>0</v>
      </c>
      <c r="K131" s="251">
        <v>0</v>
      </c>
      <c r="L131" s="251">
        <v>0</v>
      </c>
      <c r="M131" s="251">
        <v>0</v>
      </c>
      <c r="N131" s="251">
        <v>0</v>
      </c>
      <c r="O131" s="251">
        <v>0</v>
      </c>
      <c r="P131" s="251">
        <v>0</v>
      </c>
      <c r="Q131" s="251">
        <v>0</v>
      </c>
      <c r="R131" s="251">
        <v>0</v>
      </c>
      <c r="S131" s="251">
        <v>0</v>
      </c>
      <c r="T131" s="319" t="e">
        <v>#DIV/0!</v>
      </c>
      <c r="U131" s="365">
        <v>0</v>
      </c>
      <c r="V131" s="365">
        <v>0</v>
      </c>
      <c r="W131" s="361"/>
      <c r="X131" s="361"/>
      <c r="Y131" s="361"/>
      <c r="Z131" s="361"/>
    </row>
    <row r="132" spans="1:26" x14ac:dyDescent="0.25">
      <c r="A132" s="369" t="s">
        <v>394</v>
      </c>
      <c r="B132" s="363">
        <v>0</v>
      </c>
      <c r="C132" s="363">
        <v>0</v>
      </c>
      <c r="D132" s="363">
        <v>0</v>
      </c>
      <c r="E132" s="359"/>
      <c r="F132" s="359"/>
      <c r="G132" s="363">
        <v>0</v>
      </c>
      <c r="H132" s="363">
        <v>0</v>
      </c>
      <c r="I132" s="363">
        <v>0</v>
      </c>
      <c r="J132" s="363">
        <v>0</v>
      </c>
      <c r="K132" s="363">
        <v>0</v>
      </c>
      <c r="L132" s="363">
        <v>0</v>
      </c>
      <c r="M132" s="363">
        <v>0</v>
      </c>
      <c r="N132" s="363">
        <v>0</v>
      </c>
      <c r="O132" s="363">
        <v>0</v>
      </c>
      <c r="P132" s="363">
        <v>0</v>
      </c>
      <c r="Q132" s="363">
        <v>0</v>
      </c>
      <c r="R132" s="363">
        <v>0</v>
      </c>
      <c r="S132" s="363">
        <v>0</v>
      </c>
      <c r="T132" s="317" t="e">
        <v>#DIV/0!</v>
      </c>
      <c r="U132" s="364">
        <v>0</v>
      </c>
      <c r="V132" s="364">
        <v>0</v>
      </c>
      <c r="W132" s="361"/>
      <c r="X132" s="361"/>
      <c r="Y132" s="361"/>
      <c r="Z132" s="361"/>
    </row>
    <row r="133" spans="1:26" x14ac:dyDescent="0.25">
      <c r="A133" s="318" t="s">
        <v>395</v>
      </c>
      <c r="B133" s="251">
        <v>0</v>
      </c>
      <c r="C133" s="251">
        <v>0</v>
      </c>
      <c r="D133" s="251">
        <v>0</v>
      </c>
      <c r="E133" s="361"/>
      <c r="F133" s="361"/>
      <c r="G133" s="251">
        <v>0</v>
      </c>
      <c r="H133" s="251">
        <v>0</v>
      </c>
      <c r="I133" s="251">
        <v>0</v>
      </c>
      <c r="J133" s="251">
        <v>0</v>
      </c>
      <c r="K133" s="251">
        <v>0</v>
      </c>
      <c r="L133" s="251">
        <v>0</v>
      </c>
      <c r="M133" s="251">
        <v>0</v>
      </c>
      <c r="N133" s="251">
        <v>0</v>
      </c>
      <c r="O133" s="251">
        <v>0</v>
      </c>
      <c r="P133" s="251">
        <v>0</v>
      </c>
      <c r="Q133" s="251">
        <v>0</v>
      </c>
      <c r="R133" s="251">
        <v>0</v>
      </c>
      <c r="S133" s="251">
        <v>0</v>
      </c>
      <c r="T133" s="319" t="e">
        <v>#DIV/0!</v>
      </c>
      <c r="U133" s="365">
        <v>0</v>
      </c>
      <c r="V133" s="365">
        <v>0</v>
      </c>
      <c r="W133" s="361"/>
      <c r="X133" s="361"/>
      <c r="Y133" s="361"/>
      <c r="Z133" s="361"/>
    </row>
    <row r="134" spans="1:26" x14ac:dyDescent="0.25">
      <c r="A134" s="318" t="s">
        <v>396</v>
      </c>
      <c r="B134" s="251">
        <v>0</v>
      </c>
      <c r="C134" s="251">
        <v>0</v>
      </c>
      <c r="D134" s="251">
        <v>0</v>
      </c>
      <c r="E134" s="361"/>
      <c r="F134" s="361"/>
      <c r="G134" s="251">
        <v>0</v>
      </c>
      <c r="H134" s="251">
        <v>0</v>
      </c>
      <c r="I134" s="251">
        <v>0</v>
      </c>
      <c r="J134" s="251">
        <v>0</v>
      </c>
      <c r="K134" s="251">
        <v>0</v>
      </c>
      <c r="L134" s="251">
        <v>0</v>
      </c>
      <c r="M134" s="251">
        <v>0</v>
      </c>
      <c r="N134" s="251">
        <v>0</v>
      </c>
      <c r="O134" s="251">
        <v>0</v>
      </c>
      <c r="P134" s="251">
        <v>0</v>
      </c>
      <c r="Q134" s="251">
        <v>0</v>
      </c>
      <c r="R134" s="251">
        <v>0</v>
      </c>
      <c r="S134" s="251">
        <v>0</v>
      </c>
      <c r="T134" s="319" t="e">
        <v>#DIV/0!</v>
      </c>
      <c r="U134" s="365">
        <v>0</v>
      </c>
      <c r="V134" s="365">
        <v>0</v>
      </c>
      <c r="W134" s="361"/>
      <c r="X134" s="361"/>
      <c r="Y134" s="361"/>
      <c r="Z134" s="361"/>
    </row>
    <row r="135" spans="1:26" x14ac:dyDescent="0.25">
      <c r="A135" s="318" t="s">
        <v>397</v>
      </c>
      <c r="B135" s="251">
        <v>0</v>
      </c>
      <c r="C135" s="251">
        <v>0</v>
      </c>
      <c r="D135" s="251">
        <v>0</v>
      </c>
      <c r="E135" s="361"/>
      <c r="F135" s="361"/>
      <c r="G135" s="251">
        <v>0</v>
      </c>
      <c r="H135" s="251">
        <v>0</v>
      </c>
      <c r="I135" s="251">
        <v>0</v>
      </c>
      <c r="J135" s="251">
        <v>0</v>
      </c>
      <c r="K135" s="251">
        <v>0</v>
      </c>
      <c r="L135" s="251">
        <v>0</v>
      </c>
      <c r="M135" s="251">
        <v>0</v>
      </c>
      <c r="N135" s="251">
        <v>0</v>
      </c>
      <c r="O135" s="251">
        <v>0</v>
      </c>
      <c r="P135" s="251">
        <v>0</v>
      </c>
      <c r="Q135" s="251">
        <v>0</v>
      </c>
      <c r="R135" s="251">
        <v>0</v>
      </c>
      <c r="S135" s="251">
        <v>0</v>
      </c>
      <c r="T135" s="319" t="e">
        <v>#DIV/0!</v>
      </c>
      <c r="U135" s="365">
        <v>0</v>
      </c>
      <c r="V135" s="365">
        <v>0</v>
      </c>
      <c r="W135" s="361"/>
      <c r="X135" s="361"/>
      <c r="Y135" s="361"/>
      <c r="Z135" s="361"/>
    </row>
    <row r="136" spans="1:26" x14ac:dyDescent="0.25">
      <c r="A136" s="318" t="s">
        <v>398</v>
      </c>
      <c r="B136" s="251">
        <v>0</v>
      </c>
      <c r="C136" s="251">
        <v>0</v>
      </c>
      <c r="D136" s="251">
        <v>0</v>
      </c>
      <c r="E136" s="361"/>
      <c r="F136" s="361"/>
      <c r="G136" s="251">
        <v>0</v>
      </c>
      <c r="H136" s="251">
        <v>0</v>
      </c>
      <c r="I136" s="251">
        <v>0</v>
      </c>
      <c r="J136" s="251">
        <v>0</v>
      </c>
      <c r="K136" s="251">
        <v>0</v>
      </c>
      <c r="L136" s="251">
        <v>0</v>
      </c>
      <c r="M136" s="251">
        <v>0</v>
      </c>
      <c r="N136" s="251">
        <v>0</v>
      </c>
      <c r="O136" s="251">
        <v>0</v>
      </c>
      <c r="P136" s="251">
        <v>0</v>
      </c>
      <c r="Q136" s="251">
        <v>0</v>
      </c>
      <c r="R136" s="251">
        <v>0</v>
      </c>
      <c r="S136" s="251">
        <v>0</v>
      </c>
      <c r="T136" s="319" t="e">
        <v>#DIV/0!</v>
      </c>
      <c r="U136" s="365">
        <v>0</v>
      </c>
      <c r="V136" s="365">
        <v>0</v>
      </c>
      <c r="W136" s="361"/>
      <c r="X136" s="361"/>
      <c r="Y136" s="361"/>
      <c r="Z136" s="361"/>
    </row>
    <row r="137" spans="1:26" x14ac:dyDescent="0.25">
      <c r="A137" s="318" t="s">
        <v>399</v>
      </c>
      <c r="B137" s="251">
        <v>0</v>
      </c>
      <c r="C137" s="251">
        <v>0</v>
      </c>
      <c r="D137" s="251">
        <v>0</v>
      </c>
      <c r="E137" s="361"/>
      <c r="F137" s="361"/>
      <c r="G137" s="251">
        <v>0</v>
      </c>
      <c r="H137" s="251">
        <v>0</v>
      </c>
      <c r="I137" s="251">
        <v>0</v>
      </c>
      <c r="J137" s="251">
        <v>0</v>
      </c>
      <c r="K137" s="251">
        <v>0</v>
      </c>
      <c r="L137" s="251">
        <v>0</v>
      </c>
      <c r="M137" s="251">
        <v>0</v>
      </c>
      <c r="N137" s="251">
        <v>0</v>
      </c>
      <c r="O137" s="251">
        <v>0</v>
      </c>
      <c r="P137" s="251">
        <v>0</v>
      </c>
      <c r="Q137" s="251">
        <v>0</v>
      </c>
      <c r="R137" s="251">
        <v>0</v>
      </c>
      <c r="S137" s="251">
        <v>0</v>
      </c>
      <c r="T137" s="319" t="e">
        <v>#DIV/0!</v>
      </c>
      <c r="U137" s="365">
        <v>0</v>
      </c>
      <c r="V137" s="365">
        <v>0</v>
      </c>
      <c r="W137" s="361"/>
      <c r="X137" s="361"/>
      <c r="Y137" s="361"/>
      <c r="Z137" s="361"/>
    </row>
    <row r="138" spans="1:26" x14ac:dyDescent="0.25">
      <c r="A138" s="318" t="s">
        <v>400</v>
      </c>
      <c r="B138" s="251">
        <v>0</v>
      </c>
      <c r="C138" s="251">
        <v>0</v>
      </c>
      <c r="D138" s="251">
        <v>0</v>
      </c>
      <c r="E138" s="361"/>
      <c r="F138" s="361"/>
      <c r="G138" s="251">
        <v>0</v>
      </c>
      <c r="H138" s="251">
        <v>0</v>
      </c>
      <c r="I138" s="251">
        <v>0</v>
      </c>
      <c r="J138" s="251">
        <v>0</v>
      </c>
      <c r="K138" s="251">
        <v>0</v>
      </c>
      <c r="L138" s="251">
        <v>0</v>
      </c>
      <c r="M138" s="251">
        <v>0</v>
      </c>
      <c r="N138" s="251">
        <v>0</v>
      </c>
      <c r="O138" s="251">
        <v>0</v>
      </c>
      <c r="P138" s="251">
        <v>0</v>
      </c>
      <c r="Q138" s="251">
        <v>0</v>
      </c>
      <c r="R138" s="251">
        <v>0</v>
      </c>
      <c r="S138" s="251">
        <v>0</v>
      </c>
      <c r="T138" s="319" t="e">
        <v>#DIV/0!</v>
      </c>
      <c r="U138" s="365">
        <v>0</v>
      </c>
      <c r="V138" s="365">
        <v>0</v>
      </c>
      <c r="W138" s="361"/>
      <c r="X138" s="361"/>
      <c r="Y138" s="361"/>
      <c r="Z138" s="361"/>
    </row>
    <row r="139" spans="1:26" x14ac:dyDescent="0.25">
      <c r="A139" s="318" t="s">
        <v>401</v>
      </c>
      <c r="B139" s="251">
        <v>0</v>
      </c>
      <c r="C139" s="251">
        <v>0</v>
      </c>
      <c r="D139" s="251">
        <v>0</v>
      </c>
      <c r="E139" s="361"/>
      <c r="F139" s="361"/>
      <c r="G139" s="251">
        <v>0</v>
      </c>
      <c r="H139" s="251">
        <v>0</v>
      </c>
      <c r="I139" s="251">
        <v>0</v>
      </c>
      <c r="J139" s="251">
        <v>0</v>
      </c>
      <c r="K139" s="251">
        <v>0</v>
      </c>
      <c r="L139" s="251">
        <v>0</v>
      </c>
      <c r="M139" s="251">
        <v>0</v>
      </c>
      <c r="N139" s="251">
        <v>0</v>
      </c>
      <c r="O139" s="251">
        <v>0</v>
      </c>
      <c r="P139" s="251">
        <v>0</v>
      </c>
      <c r="Q139" s="251">
        <v>0</v>
      </c>
      <c r="R139" s="251">
        <v>0</v>
      </c>
      <c r="S139" s="251">
        <v>0</v>
      </c>
      <c r="T139" s="319" t="e">
        <v>#DIV/0!</v>
      </c>
      <c r="U139" s="365">
        <v>0</v>
      </c>
      <c r="V139" s="365">
        <v>0</v>
      </c>
      <c r="W139" s="361"/>
      <c r="X139" s="361"/>
      <c r="Y139" s="361"/>
      <c r="Z139" s="361"/>
    </row>
    <row r="140" spans="1:26" x14ac:dyDescent="0.25">
      <c r="A140" s="318" t="s">
        <v>402</v>
      </c>
      <c r="B140" s="251">
        <v>0</v>
      </c>
      <c r="C140" s="251">
        <v>0</v>
      </c>
      <c r="D140" s="251">
        <v>0</v>
      </c>
      <c r="E140" s="361"/>
      <c r="F140" s="361"/>
      <c r="G140" s="251">
        <v>0</v>
      </c>
      <c r="H140" s="251">
        <v>0</v>
      </c>
      <c r="I140" s="251">
        <v>0</v>
      </c>
      <c r="J140" s="251">
        <v>0</v>
      </c>
      <c r="K140" s="251">
        <v>0</v>
      </c>
      <c r="L140" s="251">
        <v>0</v>
      </c>
      <c r="M140" s="251">
        <v>0</v>
      </c>
      <c r="N140" s="251">
        <v>0</v>
      </c>
      <c r="O140" s="251">
        <v>0</v>
      </c>
      <c r="P140" s="251">
        <v>0</v>
      </c>
      <c r="Q140" s="251">
        <v>0</v>
      </c>
      <c r="R140" s="251">
        <v>0</v>
      </c>
      <c r="S140" s="251">
        <v>0</v>
      </c>
      <c r="T140" s="319" t="e">
        <v>#DIV/0!</v>
      </c>
      <c r="U140" s="365">
        <v>0</v>
      </c>
      <c r="V140" s="365">
        <v>0</v>
      </c>
      <c r="W140" s="361"/>
      <c r="X140" s="361"/>
      <c r="Y140" s="361"/>
      <c r="Z140" s="361"/>
    </row>
    <row r="141" spans="1:26" x14ac:dyDescent="0.25">
      <c r="A141" s="318" t="s">
        <v>403</v>
      </c>
      <c r="B141" s="251">
        <v>0</v>
      </c>
      <c r="C141" s="251">
        <v>0</v>
      </c>
      <c r="D141" s="251">
        <v>0</v>
      </c>
      <c r="E141" s="361"/>
      <c r="F141" s="361"/>
      <c r="G141" s="251">
        <v>0</v>
      </c>
      <c r="H141" s="251">
        <v>0</v>
      </c>
      <c r="I141" s="251">
        <v>0</v>
      </c>
      <c r="J141" s="251">
        <v>0</v>
      </c>
      <c r="K141" s="251">
        <v>0</v>
      </c>
      <c r="L141" s="251">
        <v>0</v>
      </c>
      <c r="M141" s="251">
        <v>0</v>
      </c>
      <c r="N141" s="251">
        <v>0</v>
      </c>
      <c r="O141" s="251">
        <v>0</v>
      </c>
      <c r="P141" s="251">
        <v>0</v>
      </c>
      <c r="Q141" s="251">
        <v>0</v>
      </c>
      <c r="R141" s="251">
        <v>0</v>
      </c>
      <c r="S141" s="251">
        <v>0</v>
      </c>
      <c r="T141" s="319" t="e">
        <v>#DIV/0!</v>
      </c>
      <c r="U141" s="365">
        <v>0</v>
      </c>
      <c r="V141" s="365">
        <v>0</v>
      </c>
      <c r="W141" s="361"/>
      <c r="X141" s="361"/>
      <c r="Y141" s="361"/>
      <c r="Z141" s="361"/>
    </row>
    <row r="142" spans="1:26" x14ac:dyDescent="0.25">
      <c r="A142" s="318" t="s">
        <v>404</v>
      </c>
      <c r="B142" s="251">
        <v>0</v>
      </c>
      <c r="C142" s="251">
        <v>0</v>
      </c>
      <c r="D142" s="251">
        <v>0</v>
      </c>
      <c r="E142" s="361"/>
      <c r="F142" s="361"/>
      <c r="G142" s="251">
        <v>0</v>
      </c>
      <c r="H142" s="251">
        <v>0</v>
      </c>
      <c r="I142" s="251">
        <v>0</v>
      </c>
      <c r="J142" s="251">
        <v>0</v>
      </c>
      <c r="K142" s="251">
        <v>0</v>
      </c>
      <c r="L142" s="251">
        <v>0</v>
      </c>
      <c r="M142" s="251">
        <v>0</v>
      </c>
      <c r="N142" s="251">
        <v>0</v>
      </c>
      <c r="O142" s="251">
        <v>0</v>
      </c>
      <c r="P142" s="251">
        <v>0</v>
      </c>
      <c r="Q142" s="251">
        <v>0</v>
      </c>
      <c r="R142" s="251">
        <v>0</v>
      </c>
      <c r="S142" s="251">
        <v>0</v>
      </c>
      <c r="T142" s="319" t="e">
        <v>#DIV/0!</v>
      </c>
      <c r="U142" s="365">
        <v>0</v>
      </c>
      <c r="V142" s="365">
        <v>0</v>
      </c>
      <c r="W142" s="361"/>
      <c r="X142" s="361"/>
      <c r="Y142" s="361"/>
      <c r="Z142" s="361"/>
    </row>
    <row r="143" spans="1:26" x14ac:dyDescent="0.25">
      <c r="A143" s="369" t="s">
        <v>405</v>
      </c>
      <c r="B143" s="366">
        <v>0</v>
      </c>
      <c r="C143" s="366">
        <v>0</v>
      </c>
      <c r="D143" s="366">
        <v>0</v>
      </c>
      <c r="E143" s="367"/>
      <c r="F143" s="367"/>
      <c r="G143" s="366">
        <v>0</v>
      </c>
      <c r="H143" s="366">
        <v>0</v>
      </c>
      <c r="I143" s="366">
        <v>0</v>
      </c>
      <c r="J143" s="366">
        <v>0</v>
      </c>
      <c r="K143" s="366">
        <v>0</v>
      </c>
      <c r="L143" s="366">
        <v>0</v>
      </c>
      <c r="M143" s="366">
        <v>0</v>
      </c>
      <c r="N143" s="366">
        <v>0</v>
      </c>
      <c r="O143" s="366">
        <v>0</v>
      </c>
      <c r="P143" s="366">
        <v>0</v>
      </c>
      <c r="Q143" s="366">
        <v>0</v>
      </c>
      <c r="R143" s="366">
        <v>0</v>
      </c>
      <c r="S143" s="366">
        <v>0</v>
      </c>
      <c r="T143" s="317" t="e">
        <v>#DIV/0!</v>
      </c>
      <c r="U143" s="364">
        <v>0</v>
      </c>
      <c r="V143" s="364">
        <v>0</v>
      </c>
      <c r="W143" s="367"/>
      <c r="X143" s="367"/>
      <c r="Y143" s="361"/>
      <c r="Z143" s="361"/>
    </row>
    <row r="144" spans="1:26" x14ac:dyDescent="0.25">
      <c r="A144" s="338" t="s">
        <v>406</v>
      </c>
      <c r="B144" s="358">
        <v>0</v>
      </c>
      <c r="C144" s="358">
        <v>0</v>
      </c>
      <c r="D144" s="358">
        <v>0</v>
      </c>
      <c r="E144" s="359"/>
      <c r="F144" s="359"/>
      <c r="G144" s="358">
        <v>0</v>
      </c>
      <c r="H144" s="358">
        <v>0</v>
      </c>
      <c r="I144" s="358">
        <v>0</v>
      </c>
      <c r="J144" s="358">
        <v>0</v>
      </c>
      <c r="K144" s="358">
        <v>0</v>
      </c>
      <c r="L144" s="358">
        <v>0</v>
      </c>
      <c r="M144" s="358">
        <v>0</v>
      </c>
      <c r="N144" s="358">
        <v>0</v>
      </c>
      <c r="O144" s="358">
        <v>0</v>
      </c>
      <c r="P144" s="358">
        <v>0</v>
      </c>
      <c r="Q144" s="358">
        <v>0</v>
      </c>
      <c r="R144" s="358">
        <v>0</v>
      </c>
      <c r="S144" s="358">
        <v>0</v>
      </c>
      <c r="T144" s="339" t="e">
        <v>#DIV/0!</v>
      </c>
      <c r="U144" s="360">
        <v>0</v>
      </c>
      <c r="V144" s="360">
        <v>0</v>
      </c>
      <c r="W144" s="361"/>
      <c r="X144" s="361"/>
      <c r="Y144" s="361"/>
      <c r="Z144" s="361"/>
    </row>
    <row r="145" spans="1:26" x14ac:dyDescent="0.25">
      <c r="A145" s="369" t="s">
        <v>407</v>
      </c>
      <c r="B145" s="363">
        <v>0</v>
      </c>
      <c r="C145" s="363">
        <v>0</v>
      </c>
      <c r="D145" s="363">
        <v>0</v>
      </c>
      <c r="E145" s="359"/>
      <c r="F145" s="359"/>
      <c r="G145" s="363">
        <v>0</v>
      </c>
      <c r="H145" s="363">
        <v>0</v>
      </c>
      <c r="I145" s="363">
        <v>0</v>
      </c>
      <c r="J145" s="363">
        <v>0</v>
      </c>
      <c r="K145" s="363">
        <v>0</v>
      </c>
      <c r="L145" s="363">
        <v>0</v>
      </c>
      <c r="M145" s="363">
        <v>0</v>
      </c>
      <c r="N145" s="363">
        <v>0</v>
      </c>
      <c r="O145" s="363">
        <v>0</v>
      </c>
      <c r="P145" s="363">
        <v>0</v>
      </c>
      <c r="Q145" s="363">
        <v>0</v>
      </c>
      <c r="R145" s="363">
        <v>0</v>
      </c>
      <c r="S145" s="363">
        <v>0</v>
      </c>
      <c r="T145" s="317" t="e">
        <v>#DIV/0!</v>
      </c>
      <c r="U145" s="364">
        <v>0</v>
      </c>
      <c r="V145" s="364">
        <v>0</v>
      </c>
      <c r="W145" s="361"/>
      <c r="X145" s="361"/>
      <c r="Y145" s="361"/>
      <c r="Z145" s="361"/>
    </row>
    <row r="146" spans="1:26" x14ac:dyDescent="0.25">
      <c r="A146" s="318" t="s">
        <v>408</v>
      </c>
      <c r="B146" s="251">
        <v>0</v>
      </c>
      <c r="C146" s="251">
        <v>0</v>
      </c>
      <c r="D146" s="251">
        <v>0</v>
      </c>
      <c r="E146" s="361"/>
      <c r="F146" s="361"/>
      <c r="G146" s="251">
        <v>0</v>
      </c>
      <c r="H146" s="251">
        <v>0</v>
      </c>
      <c r="I146" s="251">
        <v>0</v>
      </c>
      <c r="J146" s="251">
        <v>0</v>
      </c>
      <c r="K146" s="251">
        <v>0</v>
      </c>
      <c r="L146" s="251">
        <v>0</v>
      </c>
      <c r="M146" s="251">
        <v>0</v>
      </c>
      <c r="N146" s="251">
        <v>0</v>
      </c>
      <c r="O146" s="251">
        <v>0</v>
      </c>
      <c r="P146" s="251">
        <v>0</v>
      </c>
      <c r="Q146" s="251">
        <v>0</v>
      </c>
      <c r="R146" s="251">
        <v>0</v>
      </c>
      <c r="S146" s="251">
        <v>0</v>
      </c>
      <c r="T146" s="319" t="e">
        <v>#DIV/0!</v>
      </c>
      <c r="U146" s="365">
        <v>0</v>
      </c>
      <c r="V146" s="365">
        <v>0</v>
      </c>
      <c r="W146" s="361"/>
      <c r="X146" s="361"/>
      <c r="Y146" s="361"/>
      <c r="Z146" s="361"/>
    </row>
    <row r="147" spans="1:26" x14ac:dyDescent="0.25">
      <c r="A147" s="318" t="s">
        <v>409</v>
      </c>
      <c r="B147" s="251">
        <v>0</v>
      </c>
      <c r="C147" s="251">
        <v>0</v>
      </c>
      <c r="D147" s="251">
        <v>0</v>
      </c>
      <c r="E147" s="361"/>
      <c r="F147" s="361"/>
      <c r="G147" s="251">
        <v>0</v>
      </c>
      <c r="H147" s="251">
        <v>0</v>
      </c>
      <c r="I147" s="251">
        <v>0</v>
      </c>
      <c r="J147" s="251">
        <v>0</v>
      </c>
      <c r="K147" s="251">
        <v>0</v>
      </c>
      <c r="L147" s="251">
        <v>0</v>
      </c>
      <c r="M147" s="251">
        <v>0</v>
      </c>
      <c r="N147" s="251">
        <v>0</v>
      </c>
      <c r="O147" s="251">
        <v>0</v>
      </c>
      <c r="P147" s="251">
        <v>0</v>
      </c>
      <c r="Q147" s="251">
        <v>0</v>
      </c>
      <c r="R147" s="251">
        <v>0</v>
      </c>
      <c r="S147" s="251">
        <v>0</v>
      </c>
      <c r="T147" s="319" t="e">
        <v>#DIV/0!</v>
      </c>
      <c r="U147" s="365">
        <v>0</v>
      </c>
      <c r="V147" s="365">
        <v>0</v>
      </c>
      <c r="W147" s="361"/>
      <c r="X147" s="361"/>
      <c r="Y147" s="361"/>
      <c r="Z147" s="361"/>
    </row>
    <row r="148" spans="1:26" x14ac:dyDescent="0.25">
      <c r="A148" s="318" t="s">
        <v>410</v>
      </c>
      <c r="B148" s="251">
        <v>0</v>
      </c>
      <c r="C148" s="251">
        <v>0</v>
      </c>
      <c r="D148" s="251">
        <v>0</v>
      </c>
      <c r="E148" s="361"/>
      <c r="F148" s="361"/>
      <c r="G148" s="251">
        <v>0</v>
      </c>
      <c r="H148" s="251">
        <v>0</v>
      </c>
      <c r="I148" s="251">
        <v>0</v>
      </c>
      <c r="J148" s="251">
        <v>0</v>
      </c>
      <c r="K148" s="251">
        <v>0</v>
      </c>
      <c r="L148" s="251">
        <v>0</v>
      </c>
      <c r="M148" s="251">
        <v>0</v>
      </c>
      <c r="N148" s="251">
        <v>0</v>
      </c>
      <c r="O148" s="251">
        <v>0</v>
      </c>
      <c r="P148" s="251">
        <v>0</v>
      </c>
      <c r="Q148" s="251">
        <v>0</v>
      </c>
      <c r="R148" s="251">
        <v>0</v>
      </c>
      <c r="S148" s="251">
        <v>0</v>
      </c>
      <c r="T148" s="319" t="e">
        <v>#DIV/0!</v>
      </c>
      <c r="U148" s="365">
        <v>0</v>
      </c>
      <c r="V148" s="365">
        <v>0</v>
      </c>
      <c r="W148" s="361"/>
      <c r="X148" s="361"/>
      <c r="Y148" s="361"/>
      <c r="Z148" s="361"/>
    </row>
    <row r="149" spans="1:26" x14ac:dyDescent="0.25">
      <c r="A149" s="318" t="s">
        <v>411</v>
      </c>
      <c r="B149" s="251">
        <v>0</v>
      </c>
      <c r="C149" s="251">
        <v>0</v>
      </c>
      <c r="D149" s="251">
        <v>0</v>
      </c>
      <c r="E149" s="361"/>
      <c r="F149" s="361"/>
      <c r="G149" s="251">
        <v>0</v>
      </c>
      <c r="H149" s="251">
        <v>0</v>
      </c>
      <c r="I149" s="251">
        <v>0</v>
      </c>
      <c r="J149" s="251">
        <v>0</v>
      </c>
      <c r="K149" s="251">
        <v>0</v>
      </c>
      <c r="L149" s="251">
        <v>0</v>
      </c>
      <c r="M149" s="251">
        <v>0</v>
      </c>
      <c r="N149" s="251">
        <v>0</v>
      </c>
      <c r="O149" s="251">
        <v>0</v>
      </c>
      <c r="P149" s="251">
        <v>0</v>
      </c>
      <c r="Q149" s="251">
        <v>0</v>
      </c>
      <c r="R149" s="251">
        <v>0</v>
      </c>
      <c r="S149" s="251">
        <v>0</v>
      </c>
      <c r="T149" s="319" t="e">
        <v>#DIV/0!</v>
      </c>
      <c r="U149" s="365">
        <v>0</v>
      </c>
      <c r="V149" s="365">
        <v>0</v>
      </c>
      <c r="W149" s="361"/>
      <c r="X149" s="361"/>
      <c r="Y149" s="361"/>
      <c r="Z149" s="361"/>
    </row>
    <row r="150" spans="1:26" x14ac:dyDescent="0.25">
      <c r="A150" s="318" t="s">
        <v>412</v>
      </c>
      <c r="B150" s="251">
        <v>0</v>
      </c>
      <c r="C150" s="251">
        <v>0</v>
      </c>
      <c r="D150" s="251">
        <v>0</v>
      </c>
      <c r="E150" s="361"/>
      <c r="F150" s="361"/>
      <c r="G150" s="251">
        <v>0</v>
      </c>
      <c r="H150" s="251">
        <v>0</v>
      </c>
      <c r="I150" s="251">
        <v>0</v>
      </c>
      <c r="J150" s="251">
        <v>0</v>
      </c>
      <c r="K150" s="251">
        <v>0</v>
      </c>
      <c r="L150" s="251">
        <v>0</v>
      </c>
      <c r="M150" s="251">
        <v>0</v>
      </c>
      <c r="N150" s="251">
        <v>0</v>
      </c>
      <c r="O150" s="251">
        <v>0</v>
      </c>
      <c r="P150" s="251">
        <v>0</v>
      </c>
      <c r="Q150" s="251">
        <v>0</v>
      </c>
      <c r="R150" s="251">
        <v>0</v>
      </c>
      <c r="S150" s="251">
        <v>0</v>
      </c>
      <c r="T150" s="319" t="e">
        <v>#DIV/0!</v>
      </c>
      <c r="U150" s="365">
        <v>0</v>
      </c>
      <c r="V150" s="365">
        <v>0</v>
      </c>
      <c r="W150" s="361"/>
      <c r="X150" s="361"/>
      <c r="Y150" s="361"/>
      <c r="Z150" s="361"/>
    </row>
    <row r="151" spans="1:26" x14ac:dyDescent="0.25">
      <c r="A151" s="318" t="s">
        <v>413</v>
      </c>
      <c r="B151" s="251">
        <v>0</v>
      </c>
      <c r="C151" s="251">
        <v>0</v>
      </c>
      <c r="D151" s="251">
        <v>0</v>
      </c>
      <c r="E151" s="361"/>
      <c r="F151" s="361"/>
      <c r="G151" s="251">
        <v>0</v>
      </c>
      <c r="H151" s="251">
        <v>0</v>
      </c>
      <c r="I151" s="251">
        <v>0</v>
      </c>
      <c r="J151" s="251">
        <v>0</v>
      </c>
      <c r="K151" s="251">
        <v>0</v>
      </c>
      <c r="L151" s="251">
        <v>0</v>
      </c>
      <c r="M151" s="251">
        <v>0</v>
      </c>
      <c r="N151" s="251">
        <v>0</v>
      </c>
      <c r="O151" s="251">
        <v>0</v>
      </c>
      <c r="P151" s="251">
        <v>0</v>
      </c>
      <c r="Q151" s="251">
        <v>0</v>
      </c>
      <c r="R151" s="251">
        <v>0</v>
      </c>
      <c r="S151" s="251">
        <v>0</v>
      </c>
      <c r="T151" s="319" t="e">
        <v>#DIV/0!</v>
      </c>
      <c r="U151" s="365">
        <v>0</v>
      </c>
      <c r="V151" s="365">
        <v>0</v>
      </c>
      <c r="W151" s="361"/>
      <c r="X151" s="361"/>
      <c r="Y151" s="361"/>
      <c r="Z151" s="361"/>
    </row>
    <row r="152" spans="1:26" x14ac:dyDescent="0.25">
      <c r="A152" s="314" t="s">
        <v>414</v>
      </c>
      <c r="B152" s="363">
        <v>0</v>
      </c>
      <c r="C152" s="363">
        <v>0</v>
      </c>
      <c r="D152" s="363">
        <v>0</v>
      </c>
      <c r="E152" s="359"/>
      <c r="F152" s="359"/>
      <c r="G152" s="363">
        <v>0</v>
      </c>
      <c r="H152" s="363">
        <v>0</v>
      </c>
      <c r="I152" s="363">
        <v>0</v>
      </c>
      <c r="J152" s="363">
        <v>0</v>
      </c>
      <c r="K152" s="363">
        <v>0</v>
      </c>
      <c r="L152" s="363">
        <v>0</v>
      </c>
      <c r="M152" s="363">
        <v>0</v>
      </c>
      <c r="N152" s="363">
        <v>0</v>
      </c>
      <c r="O152" s="363">
        <v>0</v>
      </c>
      <c r="P152" s="363">
        <v>0</v>
      </c>
      <c r="Q152" s="363">
        <v>0</v>
      </c>
      <c r="R152" s="363">
        <v>0</v>
      </c>
      <c r="S152" s="363">
        <v>0</v>
      </c>
      <c r="T152" s="317" t="e">
        <v>#DIV/0!</v>
      </c>
      <c r="U152" s="364">
        <v>0</v>
      </c>
      <c r="V152" s="364">
        <v>0</v>
      </c>
      <c r="W152" s="361"/>
      <c r="X152" s="361"/>
      <c r="Y152" s="361"/>
      <c r="Z152" s="361"/>
    </row>
    <row r="153" spans="1:26" x14ac:dyDescent="0.25">
      <c r="A153" s="322" t="s">
        <v>415</v>
      </c>
      <c r="B153" s="251">
        <v>0</v>
      </c>
      <c r="C153" s="251">
        <v>0</v>
      </c>
      <c r="D153" s="251">
        <v>0</v>
      </c>
      <c r="E153" s="361"/>
      <c r="F153" s="361"/>
      <c r="G153" s="251">
        <v>0</v>
      </c>
      <c r="H153" s="251">
        <v>0</v>
      </c>
      <c r="I153" s="251">
        <v>0</v>
      </c>
      <c r="J153" s="251">
        <v>0</v>
      </c>
      <c r="K153" s="251">
        <v>0</v>
      </c>
      <c r="L153" s="251">
        <v>0</v>
      </c>
      <c r="M153" s="251">
        <v>0</v>
      </c>
      <c r="N153" s="251">
        <v>0</v>
      </c>
      <c r="O153" s="251">
        <v>0</v>
      </c>
      <c r="P153" s="251">
        <v>0</v>
      </c>
      <c r="Q153" s="251">
        <v>0</v>
      </c>
      <c r="R153" s="251">
        <v>0</v>
      </c>
      <c r="S153" s="251">
        <v>0</v>
      </c>
      <c r="T153" s="319" t="e">
        <v>#DIV/0!</v>
      </c>
      <c r="U153" s="365">
        <v>0</v>
      </c>
      <c r="V153" s="365">
        <v>0</v>
      </c>
      <c r="W153" s="361"/>
      <c r="X153" s="361"/>
      <c r="Y153" s="361"/>
      <c r="Z153" s="361"/>
    </row>
    <row r="154" spans="1:26" x14ac:dyDescent="0.25">
      <c r="A154" s="322" t="s">
        <v>416</v>
      </c>
      <c r="B154" s="251">
        <v>0</v>
      </c>
      <c r="C154" s="251">
        <v>0</v>
      </c>
      <c r="D154" s="251">
        <v>0</v>
      </c>
      <c r="E154" s="361"/>
      <c r="F154" s="361"/>
      <c r="G154" s="251">
        <v>0</v>
      </c>
      <c r="H154" s="251">
        <v>0</v>
      </c>
      <c r="I154" s="251">
        <v>0</v>
      </c>
      <c r="J154" s="251">
        <v>0</v>
      </c>
      <c r="K154" s="251">
        <v>0</v>
      </c>
      <c r="L154" s="251">
        <v>0</v>
      </c>
      <c r="M154" s="251">
        <v>0</v>
      </c>
      <c r="N154" s="251">
        <v>0</v>
      </c>
      <c r="O154" s="251">
        <v>0</v>
      </c>
      <c r="P154" s="251">
        <v>0</v>
      </c>
      <c r="Q154" s="251">
        <v>0</v>
      </c>
      <c r="R154" s="251">
        <v>0</v>
      </c>
      <c r="S154" s="251">
        <v>0</v>
      </c>
      <c r="T154" s="319" t="e">
        <v>#DIV/0!</v>
      </c>
      <c r="U154" s="365">
        <v>0</v>
      </c>
      <c r="V154" s="365">
        <v>0</v>
      </c>
      <c r="W154" s="361"/>
      <c r="X154" s="361"/>
      <c r="Y154" s="361"/>
      <c r="Z154" s="361"/>
    </row>
    <row r="155" spans="1:26" x14ac:dyDescent="0.25">
      <c r="A155" s="322" t="s">
        <v>417</v>
      </c>
      <c r="B155" s="251">
        <v>0</v>
      </c>
      <c r="C155" s="251">
        <v>0</v>
      </c>
      <c r="D155" s="251">
        <v>0</v>
      </c>
      <c r="E155" s="361"/>
      <c r="F155" s="361"/>
      <c r="G155" s="251">
        <v>0</v>
      </c>
      <c r="H155" s="251">
        <v>0</v>
      </c>
      <c r="I155" s="251">
        <v>0</v>
      </c>
      <c r="J155" s="251">
        <v>0</v>
      </c>
      <c r="K155" s="251">
        <v>0</v>
      </c>
      <c r="L155" s="251">
        <v>0</v>
      </c>
      <c r="M155" s="251">
        <v>0</v>
      </c>
      <c r="N155" s="251">
        <v>0</v>
      </c>
      <c r="O155" s="251">
        <v>0</v>
      </c>
      <c r="P155" s="251">
        <v>0</v>
      </c>
      <c r="Q155" s="251">
        <v>0</v>
      </c>
      <c r="R155" s="251">
        <v>0</v>
      </c>
      <c r="S155" s="251">
        <v>0</v>
      </c>
      <c r="T155" s="319" t="e">
        <v>#DIV/0!</v>
      </c>
      <c r="U155" s="365">
        <v>0</v>
      </c>
      <c r="V155" s="365">
        <v>0</v>
      </c>
      <c r="W155" s="361"/>
      <c r="X155" s="361"/>
      <c r="Y155" s="361"/>
      <c r="Z155" s="361"/>
    </row>
    <row r="156" spans="1:26" x14ac:dyDescent="0.25">
      <c r="A156" s="338" t="s">
        <v>418</v>
      </c>
      <c r="B156" s="372">
        <v>0</v>
      </c>
      <c r="C156" s="372">
        <v>0</v>
      </c>
      <c r="D156" s="372">
        <v>0</v>
      </c>
      <c r="E156" s="367"/>
      <c r="F156" s="367"/>
      <c r="G156" s="372">
        <v>0</v>
      </c>
      <c r="H156" s="372">
        <v>0</v>
      </c>
      <c r="I156" s="372">
        <v>0</v>
      </c>
      <c r="J156" s="372">
        <v>0</v>
      </c>
      <c r="K156" s="372">
        <v>0</v>
      </c>
      <c r="L156" s="372">
        <v>0</v>
      </c>
      <c r="M156" s="372">
        <v>0</v>
      </c>
      <c r="N156" s="372">
        <v>0</v>
      </c>
      <c r="O156" s="372">
        <v>0</v>
      </c>
      <c r="P156" s="372">
        <v>0</v>
      </c>
      <c r="Q156" s="372">
        <v>0</v>
      </c>
      <c r="R156" s="372">
        <v>0</v>
      </c>
      <c r="S156" s="372">
        <v>0</v>
      </c>
      <c r="T156" s="339" t="e">
        <v>#DIV/0!</v>
      </c>
      <c r="U156" s="360">
        <v>0</v>
      </c>
      <c r="V156" s="360">
        <v>0</v>
      </c>
      <c r="W156" s="361"/>
      <c r="X156" s="361"/>
      <c r="Y156" s="361"/>
      <c r="Z156" s="361"/>
    </row>
    <row r="157" spans="1:26" x14ac:dyDescent="0.25">
      <c r="A157" s="373" t="s">
        <v>419</v>
      </c>
      <c r="B157" s="372">
        <v>0</v>
      </c>
      <c r="C157" s="372">
        <v>7674851.6599999992</v>
      </c>
      <c r="D157" s="372">
        <v>7674851.6599999992</v>
      </c>
      <c r="E157" s="367"/>
      <c r="F157" s="367"/>
      <c r="G157" s="372">
        <v>0</v>
      </c>
      <c r="H157" s="372">
        <v>7674851.6599999992</v>
      </c>
      <c r="I157" s="372">
        <v>0</v>
      </c>
      <c r="J157" s="372">
        <v>0</v>
      </c>
      <c r="K157" s="372">
        <v>0</v>
      </c>
      <c r="L157" s="372">
        <v>0</v>
      </c>
      <c r="M157" s="372">
        <v>0</v>
      </c>
      <c r="N157" s="372">
        <v>0</v>
      </c>
      <c r="O157" s="372">
        <v>0</v>
      </c>
      <c r="P157" s="372">
        <v>0</v>
      </c>
      <c r="Q157" s="372">
        <v>0</v>
      </c>
      <c r="R157" s="372">
        <v>0</v>
      </c>
      <c r="S157" s="372">
        <v>7674851.6599999992</v>
      </c>
      <c r="T157" s="339">
        <v>1</v>
      </c>
      <c r="U157" s="360">
        <v>0</v>
      </c>
      <c r="V157" s="360">
        <v>0</v>
      </c>
      <c r="W157" s="361"/>
      <c r="X157" s="361"/>
      <c r="Y157" s="361"/>
      <c r="Z157" s="361"/>
    </row>
    <row r="158" spans="1:26" x14ac:dyDescent="0.25">
      <c r="A158" s="374" t="s">
        <v>420</v>
      </c>
      <c r="B158" s="375">
        <v>0</v>
      </c>
      <c r="C158" s="375">
        <v>0</v>
      </c>
      <c r="D158" s="375">
        <v>13999.509999999998</v>
      </c>
      <c r="E158" s="359"/>
      <c r="F158" s="359"/>
      <c r="G158" s="375">
        <v>13999.510000000002</v>
      </c>
      <c r="H158" s="375">
        <v>0</v>
      </c>
      <c r="I158" s="375">
        <v>0</v>
      </c>
      <c r="J158" s="375">
        <v>0</v>
      </c>
      <c r="K158" s="375">
        <v>0</v>
      </c>
      <c r="L158" s="375">
        <v>0</v>
      </c>
      <c r="M158" s="375">
        <v>0</v>
      </c>
      <c r="N158" s="375">
        <v>0</v>
      </c>
      <c r="O158" s="375">
        <v>0</v>
      </c>
      <c r="P158" s="375">
        <v>0</v>
      </c>
      <c r="Q158" s="375">
        <v>0</v>
      </c>
      <c r="R158" s="375">
        <v>0</v>
      </c>
      <c r="S158" s="375">
        <v>13999.510000000002</v>
      </c>
      <c r="T158" s="329" t="e">
        <v>#DIV/0!</v>
      </c>
      <c r="U158" s="376">
        <v>-13999.510000000002</v>
      </c>
      <c r="V158" s="376">
        <v>0</v>
      </c>
      <c r="W158" s="361"/>
      <c r="X158" s="361"/>
      <c r="Y158" s="361"/>
      <c r="Z158" s="361"/>
    </row>
    <row r="159" spans="1:26" x14ac:dyDescent="0.25">
      <c r="A159" s="369" t="s">
        <v>421</v>
      </c>
      <c r="B159" s="366">
        <v>0</v>
      </c>
      <c r="C159" s="366">
        <v>0</v>
      </c>
      <c r="D159" s="366">
        <v>0</v>
      </c>
      <c r="E159" s="367"/>
      <c r="F159" s="367"/>
      <c r="G159" s="366">
        <v>0</v>
      </c>
      <c r="H159" s="366">
        <v>0</v>
      </c>
      <c r="I159" s="366">
        <v>0</v>
      </c>
      <c r="J159" s="366">
        <v>0</v>
      </c>
      <c r="K159" s="366">
        <v>0</v>
      </c>
      <c r="L159" s="366">
        <v>0</v>
      </c>
      <c r="M159" s="366">
        <v>0</v>
      </c>
      <c r="N159" s="366">
        <v>0</v>
      </c>
      <c r="O159" s="366">
        <v>0</v>
      </c>
      <c r="P159" s="366">
        <v>0</v>
      </c>
      <c r="Q159" s="366">
        <v>0</v>
      </c>
      <c r="R159" s="366">
        <v>0</v>
      </c>
      <c r="S159" s="366">
        <v>0</v>
      </c>
      <c r="T159" s="317" t="e">
        <v>#DIV/0!</v>
      </c>
      <c r="U159" s="364">
        <v>0</v>
      </c>
      <c r="V159" s="364">
        <v>0</v>
      </c>
      <c r="W159" s="367"/>
      <c r="X159" s="367"/>
      <c r="Y159" s="361"/>
      <c r="Z159" s="361"/>
    </row>
    <row r="160" spans="1:26" x14ac:dyDescent="0.25">
      <c r="A160" s="369" t="s">
        <v>422</v>
      </c>
      <c r="B160" s="366">
        <v>0</v>
      </c>
      <c r="C160" s="366">
        <v>0</v>
      </c>
      <c r="D160" s="366">
        <v>0</v>
      </c>
      <c r="E160" s="367"/>
      <c r="F160" s="367"/>
      <c r="G160" s="366">
        <v>0</v>
      </c>
      <c r="H160" s="366">
        <v>0</v>
      </c>
      <c r="I160" s="366">
        <v>0</v>
      </c>
      <c r="J160" s="366">
        <v>0</v>
      </c>
      <c r="K160" s="366">
        <v>0</v>
      </c>
      <c r="L160" s="366">
        <v>0</v>
      </c>
      <c r="M160" s="366">
        <v>0</v>
      </c>
      <c r="N160" s="366">
        <v>0</v>
      </c>
      <c r="O160" s="366">
        <v>0</v>
      </c>
      <c r="P160" s="366">
        <v>0</v>
      </c>
      <c r="Q160" s="366">
        <v>0</v>
      </c>
      <c r="R160" s="366">
        <v>0</v>
      </c>
      <c r="S160" s="366">
        <v>0</v>
      </c>
      <c r="T160" s="317" t="e">
        <v>#DIV/0!</v>
      </c>
      <c r="U160" s="364">
        <v>0</v>
      </c>
      <c r="V160" s="364">
        <v>0</v>
      </c>
      <c r="W160" s="367"/>
      <c r="X160" s="367"/>
      <c r="Y160" s="361"/>
      <c r="Z160" s="361"/>
    </row>
    <row r="161" spans="1:27" x14ac:dyDescent="0.25">
      <c r="A161" s="369" t="s">
        <v>423</v>
      </c>
      <c r="B161" s="363">
        <v>0</v>
      </c>
      <c r="C161" s="363">
        <v>0</v>
      </c>
      <c r="D161" s="363">
        <v>0</v>
      </c>
      <c r="E161" s="359"/>
      <c r="F161" s="359"/>
      <c r="G161" s="363">
        <v>0</v>
      </c>
      <c r="H161" s="363">
        <v>0</v>
      </c>
      <c r="I161" s="363">
        <v>0</v>
      </c>
      <c r="J161" s="363">
        <v>0</v>
      </c>
      <c r="K161" s="363">
        <v>0</v>
      </c>
      <c r="L161" s="363">
        <v>0</v>
      </c>
      <c r="M161" s="363">
        <v>0</v>
      </c>
      <c r="N161" s="363">
        <v>0</v>
      </c>
      <c r="O161" s="363">
        <v>0</v>
      </c>
      <c r="P161" s="363">
        <v>0</v>
      </c>
      <c r="Q161" s="363">
        <v>0</v>
      </c>
      <c r="R161" s="363">
        <v>0</v>
      </c>
      <c r="S161" s="363">
        <v>0</v>
      </c>
      <c r="T161" s="317" t="e">
        <v>#DIV/0!</v>
      </c>
      <c r="U161" s="364">
        <v>0</v>
      </c>
      <c r="V161" s="364">
        <v>0</v>
      </c>
      <c r="W161" s="367"/>
      <c r="X161" s="367"/>
      <c r="Y161" s="361"/>
      <c r="Z161" s="361"/>
    </row>
    <row r="162" spans="1:27" x14ac:dyDescent="0.25">
      <c r="A162" s="318" t="s">
        <v>424</v>
      </c>
      <c r="B162" s="251">
        <v>0</v>
      </c>
      <c r="C162" s="251">
        <v>0</v>
      </c>
      <c r="D162" s="251">
        <v>0</v>
      </c>
      <c r="E162" s="361"/>
      <c r="F162" s="361"/>
      <c r="G162" s="251">
        <v>0</v>
      </c>
      <c r="H162" s="251">
        <v>0</v>
      </c>
      <c r="I162" s="251">
        <v>0</v>
      </c>
      <c r="J162" s="251">
        <v>0</v>
      </c>
      <c r="K162" s="251">
        <v>0</v>
      </c>
      <c r="L162" s="251">
        <v>0</v>
      </c>
      <c r="M162" s="251">
        <v>0</v>
      </c>
      <c r="N162" s="251">
        <v>0</v>
      </c>
      <c r="O162" s="251">
        <v>0</v>
      </c>
      <c r="P162" s="251">
        <v>0</v>
      </c>
      <c r="Q162" s="251">
        <v>0</v>
      </c>
      <c r="R162" s="251">
        <v>0</v>
      </c>
      <c r="S162" s="251">
        <v>0</v>
      </c>
      <c r="T162" s="319" t="e">
        <v>#DIV/0!</v>
      </c>
      <c r="U162" s="365">
        <v>0</v>
      </c>
      <c r="V162" s="365">
        <v>0</v>
      </c>
      <c r="W162" s="361"/>
      <c r="X162" s="361"/>
      <c r="Y162" s="361"/>
      <c r="Z162" s="361"/>
    </row>
    <row r="163" spans="1:27" x14ac:dyDescent="0.25">
      <c r="A163" s="318" t="s">
        <v>425</v>
      </c>
      <c r="B163" s="251">
        <v>0</v>
      </c>
      <c r="C163" s="251">
        <v>0</v>
      </c>
      <c r="D163" s="251">
        <v>0</v>
      </c>
      <c r="E163" s="361"/>
      <c r="F163" s="361"/>
      <c r="G163" s="251">
        <v>0</v>
      </c>
      <c r="H163" s="251">
        <v>0</v>
      </c>
      <c r="I163" s="251">
        <v>0</v>
      </c>
      <c r="J163" s="251">
        <v>0</v>
      </c>
      <c r="K163" s="251">
        <v>0</v>
      </c>
      <c r="L163" s="251">
        <v>0</v>
      </c>
      <c r="M163" s="251">
        <v>0</v>
      </c>
      <c r="N163" s="251">
        <v>0</v>
      </c>
      <c r="O163" s="251">
        <v>0</v>
      </c>
      <c r="P163" s="251">
        <v>0</v>
      </c>
      <c r="Q163" s="251">
        <v>0</v>
      </c>
      <c r="R163" s="251">
        <v>0</v>
      </c>
      <c r="S163" s="251">
        <v>0</v>
      </c>
      <c r="T163" s="319" t="e">
        <v>#DIV/0!</v>
      </c>
      <c r="U163" s="365">
        <v>0</v>
      </c>
      <c r="V163" s="365">
        <v>0</v>
      </c>
      <c r="W163" s="361"/>
      <c r="X163" s="361"/>
      <c r="Y163" s="361"/>
      <c r="Z163" s="361"/>
    </row>
    <row r="164" spans="1:27" x14ac:dyDescent="0.25">
      <c r="A164" s="318" t="s">
        <v>426</v>
      </c>
      <c r="B164" s="251">
        <v>0</v>
      </c>
      <c r="C164" s="251">
        <v>0</v>
      </c>
      <c r="D164" s="251">
        <v>0</v>
      </c>
      <c r="E164" s="361"/>
      <c r="F164" s="361"/>
      <c r="G164" s="251">
        <v>0</v>
      </c>
      <c r="H164" s="251">
        <v>0</v>
      </c>
      <c r="I164" s="251">
        <v>0</v>
      </c>
      <c r="J164" s="251">
        <v>0</v>
      </c>
      <c r="K164" s="251">
        <v>0</v>
      </c>
      <c r="L164" s="251">
        <v>0</v>
      </c>
      <c r="M164" s="251">
        <v>0</v>
      </c>
      <c r="N164" s="251">
        <v>0</v>
      </c>
      <c r="O164" s="251">
        <v>0</v>
      </c>
      <c r="P164" s="251">
        <v>0</v>
      </c>
      <c r="Q164" s="251">
        <v>0</v>
      </c>
      <c r="R164" s="251">
        <v>0</v>
      </c>
      <c r="S164" s="251">
        <v>0</v>
      </c>
      <c r="T164" s="319" t="e">
        <v>#DIV/0!</v>
      </c>
      <c r="U164" s="365">
        <v>0</v>
      </c>
      <c r="V164" s="365">
        <v>0</v>
      </c>
      <c r="W164" s="361"/>
      <c r="X164" s="361"/>
      <c r="Y164" s="361"/>
      <c r="Z164" s="361"/>
    </row>
    <row r="165" spans="1:27" x14ac:dyDescent="0.25">
      <c r="A165" s="369" t="s">
        <v>427</v>
      </c>
      <c r="B165" s="366">
        <v>0</v>
      </c>
      <c r="C165" s="366">
        <v>0</v>
      </c>
      <c r="D165" s="366">
        <v>13999.509999999998</v>
      </c>
      <c r="E165" s="367"/>
      <c r="F165" s="367"/>
      <c r="G165" s="366">
        <v>13999.510000000002</v>
      </c>
      <c r="H165" s="366">
        <v>0</v>
      </c>
      <c r="I165" s="366">
        <v>0</v>
      </c>
      <c r="J165" s="366">
        <v>0</v>
      </c>
      <c r="K165" s="366">
        <v>0</v>
      </c>
      <c r="L165" s="366">
        <v>0</v>
      </c>
      <c r="M165" s="366">
        <v>0</v>
      </c>
      <c r="N165" s="366">
        <v>0</v>
      </c>
      <c r="O165" s="366">
        <v>0</v>
      </c>
      <c r="P165" s="366">
        <v>0</v>
      </c>
      <c r="Q165" s="366">
        <v>0</v>
      </c>
      <c r="R165" s="366">
        <v>0</v>
      </c>
      <c r="S165" s="366">
        <v>13999.510000000002</v>
      </c>
      <c r="T165" s="317" t="e">
        <v>#DIV/0!</v>
      </c>
      <c r="U165" s="364">
        <v>-13999.510000000002</v>
      </c>
      <c r="V165" s="364">
        <v>0</v>
      </c>
      <c r="W165" s="367"/>
      <c r="X165" s="367"/>
      <c r="Y165" s="367"/>
      <c r="Z165" s="361"/>
    </row>
    <row r="166" spans="1:27" x14ac:dyDescent="0.25">
      <c r="A166" s="340" t="s">
        <v>53</v>
      </c>
      <c r="B166" s="377">
        <v>60842200</v>
      </c>
      <c r="C166" s="377">
        <v>68128403.864999995</v>
      </c>
      <c r="D166" s="377">
        <v>35600712.960000001</v>
      </c>
      <c r="E166" s="359"/>
      <c r="F166" s="359"/>
      <c r="G166" s="377">
        <v>7408229.1519999998</v>
      </c>
      <c r="H166" s="377">
        <v>8809206.7229999993</v>
      </c>
      <c r="I166" s="377">
        <v>3964520.0960000004</v>
      </c>
      <c r="J166" s="377">
        <v>1029908.2900000003</v>
      </c>
      <c r="K166" s="377">
        <v>1574165.6519999986</v>
      </c>
      <c r="L166" s="377">
        <v>7509657.5800000001</v>
      </c>
      <c r="M166" s="377">
        <v>3970171.9200000013</v>
      </c>
      <c r="N166" s="377">
        <v>858758.73400000052</v>
      </c>
      <c r="O166" s="377">
        <v>985427.54000000027</v>
      </c>
      <c r="P166" s="377">
        <v>0</v>
      </c>
      <c r="Q166" s="377">
        <v>0</v>
      </c>
      <c r="R166" s="377">
        <v>0</v>
      </c>
      <c r="S166" s="377">
        <v>36110045.686999999</v>
      </c>
      <c r="T166" s="341">
        <v>0.53002923360062781</v>
      </c>
      <c r="U166" s="378">
        <v>32018358.177999996</v>
      </c>
      <c r="V166" s="378">
        <v>-509332.72699999809</v>
      </c>
      <c r="W166" s="367"/>
      <c r="X166" s="367"/>
      <c r="Y166" s="367"/>
      <c r="Z166" s="367"/>
      <c r="AA166" s="368"/>
    </row>
    <row r="167" spans="1:27" x14ac:dyDescent="0.25">
      <c r="A167" s="342" t="s">
        <v>54</v>
      </c>
      <c r="B167" s="379">
        <v>60842200</v>
      </c>
      <c r="C167" s="379">
        <v>68128403.864999995</v>
      </c>
      <c r="D167" s="379">
        <v>35600712.960000001</v>
      </c>
      <c r="E167" s="359"/>
      <c r="F167" s="359"/>
      <c r="G167" s="379">
        <v>7408229.1519999998</v>
      </c>
      <c r="H167" s="379">
        <v>8809206.7229999993</v>
      </c>
      <c r="I167" s="379">
        <v>3964520.0960000004</v>
      </c>
      <c r="J167" s="379">
        <v>1029908.2900000003</v>
      </c>
      <c r="K167" s="379">
        <v>1574165.6519999986</v>
      </c>
      <c r="L167" s="379">
        <v>7509657.5800000001</v>
      </c>
      <c r="M167" s="379">
        <v>3970171.9200000013</v>
      </c>
      <c r="N167" s="379">
        <v>858758.73400000052</v>
      </c>
      <c r="O167" s="379">
        <v>985427.54000000027</v>
      </c>
      <c r="P167" s="379">
        <v>0</v>
      </c>
      <c r="Q167" s="379">
        <v>0</v>
      </c>
      <c r="R167" s="379">
        <v>0</v>
      </c>
      <c r="S167" s="379">
        <v>36110045.686999999</v>
      </c>
      <c r="T167" s="343">
        <v>0.53002923360062781</v>
      </c>
      <c r="U167" s="380">
        <v>32018358.177999996</v>
      </c>
      <c r="V167" s="380">
        <v>-509332.72699999809</v>
      </c>
      <c r="W167" s="367"/>
      <c r="X167" s="367"/>
      <c r="Y167" s="367"/>
      <c r="Z167" s="367"/>
      <c r="AA167" s="368"/>
    </row>
    <row r="168" spans="1:27" x14ac:dyDescent="0.25">
      <c r="A168" s="342" t="s">
        <v>55</v>
      </c>
      <c r="B168" s="379">
        <v>60842200</v>
      </c>
      <c r="C168" s="379">
        <v>60453552.204999998</v>
      </c>
      <c r="D168" s="379">
        <v>27925861.300000001</v>
      </c>
      <c r="E168" s="359"/>
      <c r="F168" s="359"/>
      <c r="G168" s="379">
        <v>7408229.1519999998</v>
      </c>
      <c r="H168" s="379">
        <v>1134355.0630000001</v>
      </c>
      <c r="I168" s="379">
        <v>3964520.0960000004</v>
      </c>
      <c r="J168" s="379">
        <v>1029908.2900000003</v>
      </c>
      <c r="K168" s="379">
        <v>1574165.6519999986</v>
      </c>
      <c r="L168" s="379">
        <v>7509657.5800000001</v>
      </c>
      <c r="M168" s="379">
        <v>3970171.9200000013</v>
      </c>
      <c r="N168" s="379">
        <v>858758.73400000052</v>
      </c>
      <c r="O168" s="379">
        <v>985427.54000000027</v>
      </c>
      <c r="P168" s="379">
        <v>0</v>
      </c>
      <c r="Q168" s="379">
        <v>0</v>
      </c>
      <c r="R168" s="379">
        <v>0</v>
      </c>
      <c r="S168" s="379">
        <v>28435194.026999999</v>
      </c>
      <c r="T168" s="343">
        <v>0.47036432086861191</v>
      </c>
      <c r="U168" s="380">
        <v>32018358.177999999</v>
      </c>
      <c r="V168" s="380">
        <v>-509332.72699999809</v>
      </c>
      <c r="W168" s="367"/>
      <c r="X168" s="367"/>
      <c r="Y168" s="367"/>
      <c r="Z168" s="367"/>
      <c r="AA168" s="368"/>
    </row>
    <row r="169" spans="1:27" x14ac:dyDescent="0.25">
      <c r="A169" s="342" t="s">
        <v>56</v>
      </c>
      <c r="B169" s="379">
        <v>60842200</v>
      </c>
      <c r="C169" s="379">
        <v>60453552.204999998</v>
      </c>
      <c r="D169" s="379">
        <v>27925861.300000001</v>
      </c>
      <c r="E169" s="359"/>
      <c r="F169" s="359"/>
      <c r="G169" s="379">
        <v>7408229.1519999998</v>
      </c>
      <c r="H169" s="379">
        <v>1134355.0630000001</v>
      </c>
      <c r="I169" s="379">
        <v>3964520.0960000004</v>
      </c>
      <c r="J169" s="379">
        <v>1029908.2900000003</v>
      </c>
      <c r="K169" s="379">
        <v>1574165.6519999986</v>
      </c>
      <c r="L169" s="379">
        <v>7509657.5800000001</v>
      </c>
      <c r="M169" s="379">
        <v>3970171.9200000013</v>
      </c>
      <c r="N169" s="379">
        <v>858758.73400000052</v>
      </c>
      <c r="O169" s="379">
        <v>985427.54000000027</v>
      </c>
      <c r="P169" s="379">
        <v>0</v>
      </c>
      <c r="Q169" s="379">
        <v>0</v>
      </c>
      <c r="R169" s="379">
        <v>0</v>
      </c>
      <c r="S169" s="379">
        <v>28435194.026999999</v>
      </c>
      <c r="T169" s="343">
        <v>0.47036432086861191</v>
      </c>
      <c r="U169" s="380">
        <v>32018358.177999999</v>
      </c>
      <c r="V169" s="380">
        <v>-509332.72699999809</v>
      </c>
      <c r="W169" s="367"/>
      <c r="X169" s="367"/>
      <c r="Y169" s="367"/>
      <c r="Z169" s="367"/>
      <c r="AA169" s="368"/>
    </row>
    <row r="170" spans="1:27" s="215" customFormat="1" x14ac:dyDescent="0.25">
      <c r="A170" s="430" t="s">
        <v>34</v>
      </c>
      <c r="B170" s="430"/>
      <c r="C170" s="430"/>
      <c r="D170" s="430"/>
      <c r="E170" s="430"/>
      <c r="F170" s="430"/>
      <c r="G170" s="430"/>
      <c r="H170" s="430"/>
      <c r="I170" s="430"/>
      <c r="J170" s="430"/>
      <c r="K170" s="430"/>
      <c r="L170" s="430"/>
      <c r="M170" s="430"/>
      <c r="N170" s="430"/>
      <c r="O170" s="430"/>
      <c r="P170" s="430"/>
      <c r="Q170" s="430"/>
      <c r="R170" s="430"/>
      <c r="S170" s="430"/>
      <c r="T170" s="430"/>
      <c r="U170" s="430"/>
      <c r="V170" s="430"/>
      <c r="W170" s="430"/>
      <c r="X170" s="430"/>
      <c r="Y170" s="430"/>
      <c r="Z170" s="430"/>
    </row>
    <row r="171" spans="1:27" s="215" customFormat="1" x14ac:dyDescent="0.25">
      <c r="A171" s="429" t="s">
        <v>157</v>
      </c>
      <c r="B171" s="429" t="s">
        <v>2</v>
      </c>
      <c r="C171" s="429" t="s">
        <v>3</v>
      </c>
      <c r="D171" s="381" t="s">
        <v>57</v>
      </c>
      <c r="E171" s="381" t="s">
        <v>30</v>
      </c>
      <c r="F171" s="381" t="s">
        <v>58</v>
      </c>
      <c r="G171" s="427" t="s">
        <v>5</v>
      </c>
      <c r="H171" s="427" t="s">
        <v>6</v>
      </c>
      <c r="I171" s="427" t="s">
        <v>7</v>
      </c>
      <c r="J171" s="427" t="s">
        <v>8</v>
      </c>
      <c r="K171" s="427" t="s">
        <v>9</v>
      </c>
      <c r="L171" s="427" t="s">
        <v>10</v>
      </c>
      <c r="M171" s="427" t="s">
        <v>11</v>
      </c>
      <c r="N171" s="427" t="s">
        <v>12</v>
      </c>
      <c r="O171" s="427" t="s">
        <v>13</v>
      </c>
      <c r="P171" s="427" t="s">
        <v>14</v>
      </c>
      <c r="Q171" s="427" t="s">
        <v>15</v>
      </c>
      <c r="R171" s="427" t="s">
        <v>16</v>
      </c>
      <c r="S171" s="381" t="s">
        <v>17</v>
      </c>
      <c r="T171" s="381" t="s">
        <v>18</v>
      </c>
      <c r="U171" s="427" t="s">
        <v>59</v>
      </c>
      <c r="V171" s="427" t="s">
        <v>60</v>
      </c>
      <c r="W171" s="427" t="s">
        <v>32</v>
      </c>
      <c r="X171" s="427" t="s">
        <v>31</v>
      </c>
      <c r="Y171" s="427" t="s">
        <v>61</v>
      </c>
      <c r="Z171" s="427" t="s">
        <v>62</v>
      </c>
    </row>
    <row r="172" spans="1:27" s="215" customFormat="1" ht="24" x14ac:dyDescent="0.25">
      <c r="A172" s="429"/>
      <c r="B172" s="429"/>
      <c r="C172" s="429"/>
      <c r="D172" s="382" t="s">
        <v>1145</v>
      </c>
      <c r="E172" s="382" t="s">
        <v>1145</v>
      </c>
      <c r="F172" s="382" t="s">
        <v>1145</v>
      </c>
      <c r="G172" s="427"/>
      <c r="H172" s="427"/>
      <c r="I172" s="427"/>
      <c r="J172" s="427"/>
      <c r="K172" s="427"/>
      <c r="L172" s="427"/>
      <c r="M172" s="427"/>
      <c r="N172" s="427"/>
      <c r="O172" s="427"/>
      <c r="P172" s="427"/>
      <c r="Q172" s="427"/>
      <c r="R172" s="427"/>
      <c r="S172" s="382" t="s">
        <v>1145</v>
      </c>
      <c r="T172" s="382" t="s">
        <v>1145</v>
      </c>
      <c r="U172" s="427"/>
      <c r="V172" s="427"/>
      <c r="W172" s="427"/>
      <c r="X172" s="427"/>
      <c r="Y172" s="427"/>
      <c r="Z172" s="427"/>
    </row>
    <row r="173" spans="1:27" s="215" customFormat="1" x14ac:dyDescent="0.25">
      <c r="A173" s="429"/>
      <c r="B173" s="383" t="s">
        <v>20</v>
      </c>
      <c r="C173" s="383" t="s">
        <v>21</v>
      </c>
      <c r="D173" s="383" t="s">
        <v>22</v>
      </c>
      <c r="E173" s="383" t="s">
        <v>23</v>
      </c>
      <c r="F173" s="383" t="s">
        <v>24</v>
      </c>
      <c r="G173" s="383" t="s">
        <v>63</v>
      </c>
      <c r="H173" s="383" t="s">
        <v>63</v>
      </c>
      <c r="I173" s="383" t="s">
        <v>63</v>
      </c>
      <c r="J173" s="383" t="s">
        <v>63</v>
      </c>
      <c r="K173" s="383" t="s">
        <v>63</v>
      </c>
      <c r="L173" s="383" t="s">
        <v>63</v>
      </c>
      <c r="M173" s="383" t="s">
        <v>63</v>
      </c>
      <c r="N173" s="383" t="s">
        <v>63</v>
      </c>
      <c r="O173" s="383" t="s">
        <v>63</v>
      </c>
      <c r="P173" s="383" t="s">
        <v>63</v>
      </c>
      <c r="Q173" s="383" t="s">
        <v>63</v>
      </c>
      <c r="R173" s="383" t="s">
        <v>63</v>
      </c>
      <c r="S173" s="383" t="s">
        <v>64</v>
      </c>
      <c r="T173" s="383" t="s">
        <v>65</v>
      </c>
      <c r="U173" s="383" t="s">
        <v>66</v>
      </c>
      <c r="V173" s="383" t="s">
        <v>67</v>
      </c>
      <c r="W173" s="383" t="s">
        <v>68</v>
      </c>
      <c r="X173" s="383" t="s">
        <v>69</v>
      </c>
      <c r="Y173" s="383" t="s">
        <v>70</v>
      </c>
      <c r="Z173" s="383" t="s">
        <v>71</v>
      </c>
    </row>
    <row r="174" spans="1:27" x14ac:dyDescent="0.25">
      <c r="A174" s="308" t="s">
        <v>428</v>
      </c>
      <c r="B174" s="384">
        <v>0</v>
      </c>
      <c r="C174" s="384">
        <v>0</v>
      </c>
      <c r="D174" s="384">
        <v>0</v>
      </c>
      <c r="E174" s="384">
        <v>0</v>
      </c>
      <c r="F174" s="384">
        <v>0</v>
      </c>
      <c r="G174" s="384">
        <v>0</v>
      </c>
      <c r="H174" s="384">
        <v>0</v>
      </c>
      <c r="I174" s="384">
        <v>0</v>
      </c>
      <c r="J174" s="384">
        <v>0</v>
      </c>
      <c r="K174" s="384">
        <v>0</v>
      </c>
      <c r="L174" s="384">
        <v>0</v>
      </c>
      <c r="M174" s="384">
        <v>0</v>
      </c>
      <c r="N174" s="384">
        <v>0</v>
      </c>
      <c r="O174" s="384">
        <v>0</v>
      </c>
      <c r="P174" s="384">
        <v>0</v>
      </c>
      <c r="Q174" s="384">
        <v>0</v>
      </c>
      <c r="R174" s="384">
        <v>0</v>
      </c>
      <c r="S174" s="384">
        <v>0</v>
      </c>
      <c r="T174" s="311" t="e">
        <v>#DIV/0!</v>
      </c>
      <c r="U174" s="310">
        <v>0</v>
      </c>
      <c r="V174" s="310">
        <v>0</v>
      </c>
      <c r="W174" s="310">
        <v>0</v>
      </c>
      <c r="X174" s="310">
        <v>0</v>
      </c>
      <c r="Y174" s="310">
        <v>0</v>
      </c>
      <c r="Z174" s="310">
        <v>0</v>
      </c>
    </row>
    <row r="175" spans="1:27" x14ac:dyDescent="0.25">
      <c r="A175" s="314" t="s">
        <v>429</v>
      </c>
      <c r="B175" s="363">
        <v>0</v>
      </c>
      <c r="C175" s="363">
        <v>0</v>
      </c>
      <c r="D175" s="363">
        <v>0</v>
      </c>
      <c r="E175" s="363">
        <v>0</v>
      </c>
      <c r="F175" s="363">
        <v>0</v>
      </c>
      <c r="G175" s="363">
        <v>0</v>
      </c>
      <c r="H175" s="363">
        <v>0</v>
      </c>
      <c r="I175" s="363">
        <v>0</v>
      </c>
      <c r="J175" s="363">
        <v>0</v>
      </c>
      <c r="K175" s="363">
        <v>0</v>
      </c>
      <c r="L175" s="363">
        <v>0</v>
      </c>
      <c r="M175" s="363">
        <v>0</v>
      </c>
      <c r="N175" s="363">
        <v>0</v>
      </c>
      <c r="O175" s="363">
        <v>0</v>
      </c>
      <c r="P175" s="363">
        <v>0</v>
      </c>
      <c r="Q175" s="363">
        <v>0</v>
      </c>
      <c r="R175" s="363">
        <v>0</v>
      </c>
      <c r="S175" s="363">
        <v>0</v>
      </c>
      <c r="T175" s="317" t="e">
        <v>#DIV/0!</v>
      </c>
      <c r="U175" s="316">
        <v>0</v>
      </c>
      <c r="V175" s="316">
        <v>0</v>
      </c>
      <c r="W175" s="316">
        <v>0</v>
      </c>
      <c r="X175" s="316">
        <v>0</v>
      </c>
      <c r="Y175" s="316">
        <v>0</v>
      </c>
      <c r="Z175" s="316">
        <v>0</v>
      </c>
    </row>
    <row r="176" spans="1:27" x14ac:dyDescent="0.25">
      <c r="A176" s="318" t="s">
        <v>430</v>
      </c>
      <c r="B176" s="385">
        <v>0</v>
      </c>
      <c r="C176" s="385">
        <v>0</v>
      </c>
      <c r="D176" s="385">
        <v>0</v>
      </c>
      <c r="E176" s="385">
        <v>0</v>
      </c>
      <c r="F176" s="385">
        <v>0</v>
      </c>
      <c r="G176" s="385">
        <v>0</v>
      </c>
      <c r="H176" s="385">
        <v>0</v>
      </c>
      <c r="I176" s="385">
        <v>0</v>
      </c>
      <c r="J176" s="385">
        <v>0</v>
      </c>
      <c r="K176" s="385">
        <v>0</v>
      </c>
      <c r="L176" s="385">
        <v>0</v>
      </c>
      <c r="M176" s="385">
        <v>0</v>
      </c>
      <c r="N176" s="385">
        <v>0</v>
      </c>
      <c r="O176" s="385">
        <v>0</v>
      </c>
      <c r="P176" s="385">
        <v>0</v>
      </c>
      <c r="Q176" s="385">
        <v>0</v>
      </c>
      <c r="R176" s="385">
        <v>0</v>
      </c>
      <c r="S176" s="385">
        <v>0</v>
      </c>
      <c r="T176" s="319" t="e">
        <v>#DIV/0!</v>
      </c>
      <c r="U176" s="239">
        <v>0</v>
      </c>
      <c r="V176" s="239">
        <v>0</v>
      </c>
      <c r="W176" s="239">
        <v>0</v>
      </c>
      <c r="X176" s="239">
        <v>0</v>
      </c>
      <c r="Y176" s="239">
        <v>0</v>
      </c>
      <c r="Z176" s="239">
        <v>0</v>
      </c>
    </row>
    <row r="177" spans="1:26" x14ac:dyDescent="0.25">
      <c r="A177" s="318" t="s">
        <v>431</v>
      </c>
      <c r="B177" s="385">
        <v>0</v>
      </c>
      <c r="C177" s="385">
        <v>0</v>
      </c>
      <c r="D177" s="385">
        <v>0</v>
      </c>
      <c r="E177" s="385">
        <v>0</v>
      </c>
      <c r="F177" s="385">
        <v>0</v>
      </c>
      <c r="G177" s="385">
        <v>0</v>
      </c>
      <c r="H177" s="385">
        <v>0</v>
      </c>
      <c r="I177" s="385">
        <v>0</v>
      </c>
      <c r="J177" s="385">
        <v>0</v>
      </c>
      <c r="K177" s="385">
        <v>0</v>
      </c>
      <c r="L177" s="385">
        <v>0</v>
      </c>
      <c r="M177" s="385">
        <v>0</v>
      </c>
      <c r="N177" s="385">
        <v>0</v>
      </c>
      <c r="O177" s="385">
        <v>0</v>
      </c>
      <c r="P177" s="385">
        <v>0</v>
      </c>
      <c r="Q177" s="385">
        <v>0</v>
      </c>
      <c r="R177" s="385">
        <v>0</v>
      </c>
      <c r="S177" s="385">
        <v>0</v>
      </c>
      <c r="T177" s="319" t="e">
        <v>#DIV/0!</v>
      </c>
      <c r="U177" s="239">
        <v>0</v>
      </c>
      <c r="V177" s="239">
        <v>0</v>
      </c>
      <c r="W177" s="239">
        <v>0</v>
      </c>
      <c r="X177" s="239">
        <v>0</v>
      </c>
      <c r="Y177" s="239">
        <v>0</v>
      </c>
      <c r="Z177" s="239">
        <v>0</v>
      </c>
    </row>
    <row r="178" spans="1:26" x14ac:dyDescent="0.25">
      <c r="A178" s="318" t="s">
        <v>432</v>
      </c>
      <c r="B178" s="385">
        <v>0</v>
      </c>
      <c r="C178" s="385">
        <v>0</v>
      </c>
      <c r="D178" s="385">
        <v>0</v>
      </c>
      <c r="E178" s="385">
        <v>0</v>
      </c>
      <c r="F178" s="385">
        <v>0</v>
      </c>
      <c r="G178" s="385">
        <v>0</v>
      </c>
      <c r="H178" s="385">
        <v>0</v>
      </c>
      <c r="I178" s="385">
        <v>0</v>
      </c>
      <c r="J178" s="385">
        <v>0</v>
      </c>
      <c r="K178" s="385">
        <v>0</v>
      </c>
      <c r="L178" s="385">
        <v>0</v>
      </c>
      <c r="M178" s="385">
        <v>0</v>
      </c>
      <c r="N178" s="385">
        <v>0</v>
      </c>
      <c r="O178" s="385">
        <v>0</v>
      </c>
      <c r="P178" s="385">
        <v>0</v>
      </c>
      <c r="Q178" s="385">
        <v>0</v>
      </c>
      <c r="R178" s="385">
        <v>0</v>
      </c>
      <c r="S178" s="385">
        <v>0</v>
      </c>
      <c r="T178" s="319" t="e">
        <v>#DIV/0!</v>
      </c>
      <c r="U178" s="239">
        <v>0</v>
      </c>
      <c r="V178" s="239">
        <v>0</v>
      </c>
      <c r="W178" s="239">
        <v>0</v>
      </c>
      <c r="X178" s="239">
        <v>0</v>
      </c>
      <c r="Y178" s="239">
        <v>0</v>
      </c>
      <c r="Z178" s="239">
        <v>0</v>
      </c>
    </row>
    <row r="179" spans="1:26" x14ac:dyDescent="0.25">
      <c r="A179" s="318" t="s">
        <v>433</v>
      </c>
      <c r="B179" s="385">
        <v>0</v>
      </c>
      <c r="C179" s="385">
        <v>0</v>
      </c>
      <c r="D179" s="385">
        <v>0</v>
      </c>
      <c r="E179" s="385">
        <v>0</v>
      </c>
      <c r="F179" s="385">
        <v>0</v>
      </c>
      <c r="G179" s="385">
        <v>0</v>
      </c>
      <c r="H179" s="385">
        <v>0</v>
      </c>
      <c r="I179" s="385">
        <v>0</v>
      </c>
      <c r="J179" s="385">
        <v>0</v>
      </c>
      <c r="K179" s="385">
        <v>0</v>
      </c>
      <c r="L179" s="385">
        <v>0</v>
      </c>
      <c r="M179" s="385">
        <v>0</v>
      </c>
      <c r="N179" s="385">
        <v>0</v>
      </c>
      <c r="O179" s="385">
        <v>0</v>
      </c>
      <c r="P179" s="385">
        <v>0</v>
      </c>
      <c r="Q179" s="385">
        <v>0</v>
      </c>
      <c r="R179" s="385">
        <v>0</v>
      </c>
      <c r="S179" s="385">
        <v>0</v>
      </c>
      <c r="T179" s="319" t="e">
        <v>#DIV/0!</v>
      </c>
      <c r="U179" s="239">
        <v>0</v>
      </c>
      <c r="V179" s="239">
        <v>0</v>
      </c>
      <c r="W179" s="239">
        <v>0</v>
      </c>
      <c r="X179" s="239">
        <v>0</v>
      </c>
      <c r="Y179" s="239">
        <v>0</v>
      </c>
      <c r="Z179" s="239">
        <v>0</v>
      </c>
    </row>
    <row r="180" spans="1:26" x14ac:dyDescent="0.25">
      <c r="A180" s="318" t="s">
        <v>434</v>
      </c>
      <c r="B180" s="385">
        <v>0</v>
      </c>
      <c r="C180" s="385">
        <v>0</v>
      </c>
      <c r="D180" s="385">
        <v>0</v>
      </c>
      <c r="E180" s="385">
        <v>0</v>
      </c>
      <c r="F180" s="385">
        <v>0</v>
      </c>
      <c r="G180" s="385">
        <v>0</v>
      </c>
      <c r="H180" s="385">
        <v>0</v>
      </c>
      <c r="I180" s="385">
        <v>0</v>
      </c>
      <c r="J180" s="385">
        <v>0</v>
      </c>
      <c r="K180" s="385">
        <v>0</v>
      </c>
      <c r="L180" s="385">
        <v>0</v>
      </c>
      <c r="M180" s="385">
        <v>0</v>
      </c>
      <c r="N180" s="385">
        <v>0</v>
      </c>
      <c r="O180" s="385">
        <v>0</v>
      </c>
      <c r="P180" s="385">
        <v>0</v>
      </c>
      <c r="Q180" s="385">
        <v>0</v>
      </c>
      <c r="R180" s="385">
        <v>0</v>
      </c>
      <c r="S180" s="385">
        <v>0</v>
      </c>
      <c r="T180" s="319" t="e">
        <v>#DIV/0!</v>
      </c>
      <c r="U180" s="239">
        <v>0</v>
      </c>
      <c r="V180" s="239">
        <v>0</v>
      </c>
      <c r="W180" s="239">
        <v>0</v>
      </c>
      <c r="X180" s="239">
        <v>0</v>
      </c>
      <c r="Y180" s="239">
        <v>0</v>
      </c>
      <c r="Z180" s="239">
        <v>0</v>
      </c>
    </row>
    <row r="181" spans="1:26" x14ac:dyDescent="0.25">
      <c r="A181" s="318" t="s">
        <v>435</v>
      </c>
      <c r="B181" s="385">
        <v>0</v>
      </c>
      <c r="C181" s="385">
        <v>0</v>
      </c>
      <c r="D181" s="385">
        <v>0</v>
      </c>
      <c r="E181" s="385">
        <v>0</v>
      </c>
      <c r="F181" s="385">
        <v>0</v>
      </c>
      <c r="G181" s="385">
        <v>0</v>
      </c>
      <c r="H181" s="385">
        <v>0</v>
      </c>
      <c r="I181" s="385">
        <v>0</v>
      </c>
      <c r="J181" s="385">
        <v>0</v>
      </c>
      <c r="K181" s="385">
        <v>0</v>
      </c>
      <c r="L181" s="385">
        <v>0</v>
      </c>
      <c r="M181" s="385">
        <v>0</v>
      </c>
      <c r="N181" s="385">
        <v>0</v>
      </c>
      <c r="O181" s="385">
        <v>0</v>
      </c>
      <c r="P181" s="385">
        <v>0</v>
      </c>
      <c r="Q181" s="385">
        <v>0</v>
      </c>
      <c r="R181" s="385">
        <v>0</v>
      </c>
      <c r="S181" s="385">
        <v>0</v>
      </c>
      <c r="T181" s="319" t="e">
        <v>#DIV/0!</v>
      </c>
      <c r="U181" s="239">
        <v>0</v>
      </c>
      <c r="V181" s="239">
        <v>0</v>
      </c>
      <c r="W181" s="239">
        <v>0</v>
      </c>
      <c r="X181" s="239">
        <v>0</v>
      </c>
      <c r="Y181" s="239">
        <v>0</v>
      </c>
      <c r="Z181" s="239">
        <v>0</v>
      </c>
    </row>
    <row r="182" spans="1:26" ht="24" x14ac:dyDescent="0.25">
      <c r="A182" s="318" t="s">
        <v>436</v>
      </c>
      <c r="B182" s="385">
        <v>0</v>
      </c>
      <c r="C182" s="385">
        <v>0</v>
      </c>
      <c r="D182" s="385">
        <v>0</v>
      </c>
      <c r="E182" s="385">
        <v>0</v>
      </c>
      <c r="F182" s="385">
        <v>0</v>
      </c>
      <c r="G182" s="385">
        <v>0</v>
      </c>
      <c r="H182" s="385">
        <v>0</v>
      </c>
      <c r="I182" s="385">
        <v>0</v>
      </c>
      <c r="J182" s="385">
        <v>0</v>
      </c>
      <c r="K182" s="385">
        <v>0</v>
      </c>
      <c r="L182" s="385">
        <v>0</v>
      </c>
      <c r="M182" s="385">
        <v>0</v>
      </c>
      <c r="N182" s="385">
        <v>0</v>
      </c>
      <c r="O182" s="385">
        <v>0</v>
      </c>
      <c r="P182" s="385">
        <v>0</v>
      </c>
      <c r="Q182" s="385">
        <v>0</v>
      </c>
      <c r="R182" s="385">
        <v>0</v>
      </c>
      <c r="S182" s="385">
        <v>0</v>
      </c>
      <c r="T182" s="319" t="e">
        <v>#DIV/0!</v>
      </c>
      <c r="U182" s="239">
        <v>0</v>
      </c>
      <c r="V182" s="239">
        <v>0</v>
      </c>
      <c r="W182" s="239">
        <v>0</v>
      </c>
      <c r="X182" s="239">
        <v>0</v>
      </c>
      <c r="Y182" s="239">
        <v>0</v>
      </c>
      <c r="Z182" s="239">
        <v>0</v>
      </c>
    </row>
    <row r="183" spans="1:26" ht="24" x14ac:dyDescent="0.25">
      <c r="A183" s="318" t="s">
        <v>437</v>
      </c>
      <c r="B183" s="385">
        <v>0</v>
      </c>
      <c r="C183" s="385">
        <v>0</v>
      </c>
      <c r="D183" s="385">
        <v>0</v>
      </c>
      <c r="E183" s="385">
        <v>0</v>
      </c>
      <c r="F183" s="385">
        <v>0</v>
      </c>
      <c r="G183" s="385">
        <v>0</v>
      </c>
      <c r="H183" s="385">
        <v>0</v>
      </c>
      <c r="I183" s="385">
        <v>0</v>
      </c>
      <c r="J183" s="385">
        <v>0</v>
      </c>
      <c r="K183" s="385">
        <v>0</v>
      </c>
      <c r="L183" s="385">
        <v>0</v>
      </c>
      <c r="M183" s="385">
        <v>0</v>
      </c>
      <c r="N183" s="385">
        <v>0</v>
      </c>
      <c r="O183" s="385">
        <v>0</v>
      </c>
      <c r="P183" s="385">
        <v>0</v>
      </c>
      <c r="Q183" s="385">
        <v>0</v>
      </c>
      <c r="R183" s="385">
        <v>0</v>
      </c>
      <c r="S183" s="385">
        <v>0</v>
      </c>
      <c r="T183" s="319" t="e">
        <v>#DIV/0!</v>
      </c>
      <c r="U183" s="239">
        <v>0</v>
      </c>
      <c r="V183" s="239">
        <v>0</v>
      </c>
      <c r="W183" s="239">
        <v>0</v>
      </c>
      <c r="X183" s="239">
        <v>0</v>
      </c>
      <c r="Y183" s="239">
        <v>0</v>
      </c>
      <c r="Z183" s="239">
        <v>0</v>
      </c>
    </row>
    <row r="184" spans="1:26" x14ac:dyDescent="0.25">
      <c r="A184" s="318" t="s">
        <v>438</v>
      </c>
      <c r="B184" s="385">
        <v>0</v>
      </c>
      <c r="C184" s="385">
        <v>0</v>
      </c>
      <c r="D184" s="385">
        <v>0</v>
      </c>
      <c r="E184" s="385">
        <v>0</v>
      </c>
      <c r="F184" s="385">
        <v>0</v>
      </c>
      <c r="G184" s="385">
        <v>0</v>
      </c>
      <c r="H184" s="385">
        <v>0</v>
      </c>
      <c r="I184" s="385">
        <v>0</v>
      </c>
      <c r="J184" s="385">
        <v>0</v>
      </c>
      <c r="K184" s="385">
        <v>0</v>
      </c>
      <c r="L184" s="385">
        <v>0</v>
      </c>
      <c r="M184" s="385">
        <v>0</v>
      </c>
      <c r="N184" s="385">
        <v>0</v>
      </c>
      <c r="O184" s="385">
        <v>0</v>
      </c>
      <c r="P184" s="385">
        <v>0</v>
      </c>
      <c r="Q184" s="385">
        <v>0</v>
      </c>
      <c r="R184" s="385">
        <v>0</v>
      </c>
      <c r="S184" s="385">
        <v>0</v>
      </c>
      <c r="T184" s="319" t="e">
        <v>#DIV/0!</v>
      </c>
      <c r="U184" s="239">
        <v>0</v>
      </c>
      <c r="V184" s="239">
        <v>0</v>
      </c>
      <c r="W184" s="239">
        <v>0</v>
      </c>
      <c r="X184" s="239">
        <v>0</v>
      </c>
      <c r="Y184" s="239">
        <v>0</v>
      </c>
      <c r="Z184" s="239">
        <v>0</v>
      </c>
    </row>
    <row r="185" spans="1:26" x14ac:dyDescent="0.25">
      <c r="A185" s="318" t="s">
        <v>439</v>
      </c>
      <c r="B185" s="385">
        <v>0</v>
      </c>
      <c r="C185" s="385">
        <v>0</v>
      </c>
      <c r="D185" s="385">
        <v>0</v>
      </c>
      <c r="E185" s="385">
        <v>0</v>
      </c>
      <c r="F185" s="385">
        <v>0</v>
      </c>
      <c r="G185" s="385">
        <v>0</v>
      </c>
      <c r="H185" s="385">
        <v>0</v>
      </c>
      <c r="I185" s="385">
        <v>0</v>
      </c>
      <c r="J185" s="385">
        <v>0</v>
      </c>
      <c r="K185" s="385">
        <v>0</v>
      </c>
      <c r="L185" s="385">
        <v>0</v>
      </c>
      <c r="M185" s="385">
        <v>0</v>
      </c>
      <c r="N185" s="385">
        <v>0</v>
      </c>
      <c r="O185" s="385">
        <v>0</v>
      </c>
      <c r="P185" s="385">
        <v>0</v>
      </c>
      <c r="Q185" s="385">
        <v>0</v>
      </c>
      <c r="R185" s="385">
        <v>0</v>
      </c>
      <c r="S185" s="385">
        <v>0</v>
      </c>
      <c r="T185" s="319" t="e">
        <v>#DIV/0!</v>
      </c>
      <c r="U185" s="239">
        <v>0</v>
      </c>
      <c r="V185" s="239">
        <v>0</v>
      </c>
      <c r="W185" s="239">
        <v>0</v>
      </c>
      <c r="X185" s="239">
        <v>0</v>
      </c>
      <c r="Y185" s="239">
        <v>0</v>
      </c>
      <c r="Z185" s="239">
        <v>0</v>
      </c>
    </row>
    <row r="186" spans="1:26" x14ac:dyDescent="0.25">
      <c r="A186" s="318" t="s">
        <v>440</v>
      </c>
      <c r="B186" s="385">
        <v>0</v>
      </c>
      <c r="C186" s="385">
        <v>0</v>
      </c>
      <c r="D186" s="385">
        <v>0</v>
      </c>
      <c r="E186" s="385">
        <v>0</v>
      </c>
      <c r="F186" s="385">
        <v>0</v>
      </c>
      <c r="G186" s="385">
        <v>0</v>
      </c>
      <c r="H186" s="385">
        <v>0</v>
      </c>
      <c r="I186" s="385">
        <v>0</v>
      </c>
      <c r="J186" s="385">
        <v>0</v>
      </c>
      <c r="K186" s="385">
        <v>0</v>
      </c>
      <c r="L186" s="385">
        <v>0</v>
      </c>
      <c r="M186" s="385">
        <v>0</v>
      </c>
      <c r="N186" s="385">
        <v>0</v>
      </c>
      <c r="O186" s="385">
        <v>0</v>
      </c>
      <c r="P186" s="385">
        <v>0</v>
      </c>
      <c r="Q186" s="385">
        <v>0</v>
      </c>
      <c r="R186" s="385">
        <v>0</v>
      </c>
      <c r="S186" s="385">
        <v>0</v>
      </c>
      <c r="T186" s="319" t="e">
        <v>#DIV/0!</v>
      </c>
      <c r="U186" s="239">
        <v>0</v>
      </c>
      <c r="V186" s="239">
        <v>0</v>
      </c>
      <c r="W186" s="239">
        <v>0</v>
      </c>
      <c r="X186" s="239">
        <v>0</v>
      </c>
      <c r="Y186" s="239">
        <v>0</v>
      </c>
      <c r="Z186" s="239">
        <v>0</v>
      </c>
    </row>
    <row r="187" spans="1:26" x14ac:dyDescent="0.25">
      <c r="A187" s="318" t="s">
        <v>441</v>
      </c>
      <c r="B187" s="385">
        <v>0</v>
      </c>
      <c r="C187" s="385">
        <v>0</v>
      </c>
      <c r="D187" s="385">
        <v>0</v>
      </c>
      <c r="E187" s="385">
        <v>0</v>
      </c>
      <c r="F187" s="385">
        <v>0</v>
      </c>
      <c r="G187" s="385">
        <v>0</v>
      </c>
      <c r="H187" s="385">
        <v>0</v>
      </c>
      <c r="I187" s="385">
        <v>0</v>
      </c>
      <c r="J187" s="385">
        <v>0</v>
      </c>
      <c r="K187" s="385">
        <v>0</v>
      </c>
      <c r="L187" s="385">
        <v>0</v>
      </c>
      <c r="M187" s="385">
        <v>0</v>
      </c>
      <c r="N187" s="385">
        <v>0</v>
      </c>
      <c r="O187" s="385">
        <v>0</v>
      </c>
      <c r="P187" s="385">
        <v>0</v>
      </c>
      <c r="Q187" s="385">
        <v>0</v>
      </c>
      <c r="R187" s="385">
        <v>0</v>
      </c>
      <c r="S187" s="385">
        <v>0</v>
      </c>
      <c r="T187" s="319" t="e">
        <v>#DIV/0!</v>
      </c>
      <c r="U187" s="239">
        <v>0</v>
      </c>
      <c r="V187" s="239">
        <v>0</v>
      </c>
      <c r="W187" s="239">
        <v>0</v>
      </c>
      <c r="X187" s="239">
        <v>0</v>
      </c>
      <c r="Y187" s="239">
        <v>0</v>
      </c>
      <c r="Z187" s="239">
        <v>0</v>
      </c>
    </row>
    <row r="188" spans="1:26" x14ac:dyDescent="0.25">
      <c r="A188" s="314" t="s">
        <v>442</v>
      </c>
      <c r="B188" s="363">
        <v>0</v>
      </c>
      <c r="C188" s="363">
        <v>0</v>
      </c>
      <c r="D188" s="363">
        <v>0</v>
      </c>
      <c r="E188" s="363">
        <v>0</v>
      </c>
      <c r="F188" s="363">
        <v>0</v>
      </c>
      <c r="G188" s="363">
        <v>0</v>
      </c>
      <c r="H188" s="363">
        <v>0</v>
      </c>
      <c r="I188" s="363">
        <v>0</v>
      </c>
      <c r="J188" s="363">
        <v>0</v>
      </c>
      <c r="K188" s="363">
        <v>0</v>
      </c>
      <c r="L188" s="363">
        <v>0</v>
      </c>
      <c r="M188" s="363">
        <v>0</v>
      </c>
      <c r="N188" s="363">
        <v>0</v>
      </c>
      <c r="O188" s="363">
        <v>0</v>
      </c>
      <c r="P188" s="363">
        <v>0</v>
      </c>
      <c r="Q188" s="363">
        <v>0</v>
      </c>
      <c r="R188" s="363">
        <v>0</v>
      </c>
      <c r="S188" s="363">
        <v>0</v>
      </c>
      <c r="T188" s="317" t="e">
        <v>#DIV/0!</v>
      </c>
      <c r="U188" s="316">
        <v>0</v>
      </c>
      <c r="V188" s="316">
        <v>0</v>
      </c>
      <c r="W188" s="316">
        <v>0</v>
      </c>
      <c r="X188" s="316">
        <v>0</v>
      </c>
      <c r="Y188" s="316">
        <v>0</v>
      </c>
      <c r="Z188" s="316">
        <v>0</v>
      </c>
    </row>
    <row r="189" spans="1:26" x14ac:dyDescent="0.25">
      <c r="A189" s="318" t="s">
        <v>443</v>
      </c>
      <c r="B189" s="385">
        <v>0</v>
      </c>
      <c r="C189" s="385">
        <v>0</v>
      </c>
      <c r="D189" s="385">
        <v>0</v>
      </c>
      <c r="E189" s="385">
        <v>0</v>
      </c>
      <c r="F189" s="385">
        <v>0</v>
      </c>
      <c r="G189" s="385">
        <v>0</v>
      </c>
      <c r="H189" s="385">
        <v>0</v>
      </c>
      <c r="I189" s="385">
        <v>0</v>
      </c>
      <c r="J189" s="385">
        <v>0</v>
      </c>
      <c r="K189" s="385">
        <v>0</v>
      </c>
      <c r="L189" s="385">
        <v>0</v>
      </c>
      <c r="M189" s="385">
        <v>0</v>
      </c>
      <c r="N189" s="385">
        <v>0</v>
      </c>
      <c r="O189" s="385">
        <v>0</v>
      </c>
      <c r="P189" s="385">
        <v>0</v>
      </c>
      <c r="Q189" s="385">
        <v>0</v>
      </c>
      <c r="R189" s="385">
        <v>0</v>
      </c>
      <c r="S189" s="385">
        <v>0</v>
      </c>
      <c r="T189" s="319" t="e">
        <v>#DIV/0!</v>
      </c>
      <c r="U189" s="239">
        <v>0</v>
      </c>
      <c r="V189" s="239">
        <v>0</v>
      </c>
      <c r="W189" s="239">
        <v>0</v>
      </c>
      <c r="X189" s="239">
        <v>0</v>
      </c>
      <c r="Y189" s="239">
        <v>0</v>
      </c>
      <c r="Z189" s="239">
        <v>0</v>
      </c>
    </row>
    <row r="190" spans="1:26" x14ac:dyDescent="0.25">
      <c r="A190" s="318" t="s">
        <v>444</v>
      </c>
      <c r="B190" s="385">
        <v>0</v>
      </c>
      <c r="C190" s="385">
        <v>0</v>
      </c>
      <c r="D190" s="385">
        <v>0</v>
      </c>
      <c r="E190" s="385">
        <v>0</v>
      </c>
      <c r="F190" s="385">
        <v>0</v>
      </c>
      <c r="G190" s="385">
        <v>0</v>
      </c>
      <c r="H190" s="385">
        <v>0</v>
      </c>
      <c r="I190" s="385">
        <v>0</v>
      </c>
      <c r="J190" s="385">
        <v>0</v>
      </c>
      <c r="K190" s="385">
        <v>0</v>
      </c>
      <c r="L190" s="385">
        <v>0</v>
      </c>
      <c r="M190" s="385">
        <v>0</v>
      </c>
      <c r="N190" s="385">
        <v>0</v>
      </c>
      <c r="O190" s="385">
        <v>0</v>
      </c>
      <c r="P190" s="385">
        <v>0</v>
      </c>
      <c r="Q190" s="385">
        <v>0</v>
      </c>
      <c r="R190" s="385">
        <v>0</v>
      </c>
      <c r="S190" s="385">
        <v>0</v>
      </c>
      <c r="T190" s="319" t="e">
        <v>#DIV/0!</v>
      </c>
      <c r="U190" s="239">
        <v>0</v>
      </c>
      <c r="V190" s="239">
        <v>0</v>
      </c>
      <c r="W190" s="239">
        <v>0</v>
      </c>
      <c r="X190" s="239">
        <v>0</v>
      </c>
      <c r="Y190" s="239">
        <v>0</v>
      </c>
      <c r="Z190" s="239">
        <v>0</v>
      </c>
    </row>
    <row r="191" spans="1:26" x14ac:dyDescent="0.25">
      <c r="A191" s="318" t="s">
        <v>445</v>
      </c>
      <c r="B191" s="385">
        <v>0</v>
      </c>
      <c r="C191" s="385">
        <v>0</v>
      </c>
      <c r="D191" s="385">
        <v>0</v>
      </c>
      <c r="E191" s="385">
        <v>0</v>
      </c>
      <c r="F191" s="385">
        <v>0</v>
      </c>
      <c r="G191" s="385">
        <v>0</v>
      </c>
      <c r="H191" s="385">
        <v>0</v>
      </c>
      <c r="I191" s="385">
        <v>0</v>
      </c>
      <c r="J191" s="385">
        <v>0</v>
      </c>
      <c r="K191" s="385">
        <v>0</v>
      </c>
      <c r="L191" s="385">
        <v>0</v>
      </c>
      <c r="M191" s="385">
        <v>0</v>
      </c>
      <c r="N191" s="385">
        <v>0</v>
      </c>
      <c r="O191" s="385">
        <v>0</v>
      </c>
      <c r="P191" s="385">
        <v>0</v>
      </c>
      <c r="Q191" s="385">
        <v>0</v>
      </c>
      <c r="R191" s="385">
        <v>0</v>
      </c>
      <c r="S191" s="385">
        <v>0</v>
      </c>
      <c r="T191" s="319" t="e">
        <v>#DIV/0!</v>
      </c>
      <c r="U191" s="239">
        <v>0</v>
      </c>
      <c r="V191" s="239">
        <v>0</v>
      </c>
      <c r="W191" s="239">
        <v>0</v>
      </c>
      <c r="X191" s="239">
        <v>0</v>
      </c>
      <c r="Y191" s="239">
        <v>0</v>
      </c>
      <c r="Z191" s="239">
        <v>0</v>
      </c>
    </row>
    <row r="192" spans="1:26" x14ac:dyDescent="0.25">
      <c r="A192" s="318" t="s">
        <v>446</v>
      </c>
      <c r="B192" s="385">
        <v>0</v>
      </c>
      <c r="C192" s="385">
        <v>0</v>
      </c>
      <c r="D192" s="385">
        <v>0</v>
      </c>
      <c r="E192" s="385">
        <v>0</v>
      </c>
      <c r="F192" s="385">
        <v>0</v>
      </c>
      <c r="G192" s="385">
        <v>0</v>
      </c>
      <c r="H192" s="385">
        <v>0</v>
      </c>
      <c r="I192" s="385">
        <v>0</v>
      </c>
      <c r="J192" s="385">
        <v>0</v>
      </c>
      <c r="K192" s="385">
        <v>0</v>
      </c>
      <c r="L192" s="385">
        <v>0</v>
      </c>
      <c r="M192" s="385">
        <v>0</v>
      </c>
      <c r="N192" s="385">
        <v>0</v>
      </c>
      <c r="O192" s="385">
        <v>0</v>
      </c>
      <c r="P192" s="385">
        <v>0</v>
      </c>
      <c r="Q192" s="385">
        <v>0</v>
      </c>
      <c r="R192" s="385">
        <v>0</v>
      </c>
      <c r="S192" s="385">
        <v>0</v>
      </c>
      <c r="T192" s="319" t="e">
        <v>#DIV/0!</v>
      </c>
      <c r="U192" s="239">
        <v>0</v>
      </c>
      <c r="V192" s="239">
        <v>0</v>
      </c>
      <c r="W192" s="239">
        <v>0</v>
      </c>
      <c r="X192" s="239">
        <v>0</v>
      </c>
      <c r="Y192" s="239">
        <v>0</v>
      </c>
      <c r="Z192" s="239">
        <v>0</v>
      </c>
    </row>
    <row r="193" spans="1:26" x14ac:dyDescent="0.25">
      <c r="A193" s="318" t="s">
        <v>447</v>
      </c>
      <c r="B193" s="385">
        <v>0</v>
      </c>
      <c r="C193" s="385">
        <v>0</v>
      </c>
      <c r="D193" s="385">
        <v>0</v>
      </c>
      <c r="E193" s="385">
        <v>0</v>
      </c>
      <c r="F193" s="385">
        <v>0</v>
      </c>
      <c r="G193" s="385">
        <v>0</v>
      </c>
      <c r="H193" s="385">
        <v>0</v>
      </c>
      <c r="I193" s="385">
        <v>0</v>
      </c>
      <c r="J193" s="385">
        <v>0</v>
      </c>
      <c r="K193" s="385">
        <v>0</v>
      </c>
      <c r="L193" s="385">
        <v>0</v>
      </c>
      <c r="M193" s="385">
        <v>0</v>
      </c>
      <c r="N193" s="385">
        <v>0</v>
      </c>
      <c r="O193" s="385">
        <v>0</v>
      </c>
      <c r="P193" s="385">
        <v>0</v>
      </c>
      <c r="Q193" s="385">
        <v>0</v>
      </c>
      <c r="R193" s="385">
        <v>0</v>
      </c>
      <c r="S193" s="385">
        <v>0</v>
      </c>
      <c r="T193" s="319" t="e">
        <v>#DIV/0!</v>
      </c>
      <c r="U193" s="239">
        <v>0</v>
      </c>
      <c r="V193" s="239">
        <v>0</v>
      </c>
      <c r="W193" s="239">
        <v>0</v>
      </c>
      <c r="X193" s="239">
        <v>0</v>
      </c>
      <c r="Y193" s="239">
        <v>0</v>
      </c>
      <c r="Z193" s="239">
        <v>0</v>
      </c>
    </row>
    <row r="194" spans="1:26" x14ac:dyDescent="0.25">
      <c r="A194" s="318" t="s">
        <v>448</v>
      </c>
      <c r="B194" s="385">
        <v>0</v>
      </c>
      <c r="C194" s="385">
        <v>0</v>
      </c>
      <c r="D194" s="385">
        <v>0</v>
      </c>
      <c r="E194" s="385">
        <v>0</v>
      </c>
      <c r="F194" s="385">
        <v>0</v>
      </c>
      <c r="G194" s="385">
        <v>0</v>
      </c>
      <c r="H194" s="385">
        <v>0</v>
      </c>
      <c r="I194" s="385">
        <v>0</v>
      </c>
      <c r="J194" s="385">
        <v>0</v>
      </c>
      <c r="K194" s="385">
        <v>0</v>
      </c>
      <c r="L194" s="385">
        <v>0</v>
      </c>
      <c r="M194" s="385">
        <v>0</v>
      </c>
      <c r="N194" s="385">
        <v>0</v>
      </c>
      <c r="O194" s="385">
        <v>0</v>
      </c>
      <c r="P194" s="385">
        <v>0</v>
      </c>
      <c r="Q194" s="385">
        <v>0</v>
      </c>
      <c r="R194" s="385">
        <v>0</v>
      </c>
      <c r="S194" s="385">
        <v>0</v>
      </c>
      <c r="T194" s="319" t="e">
        <v>#DIV/0!</v>
      </c>
      <c r="U194" s="239">
        <v>0</v>
      </c>
      <c r="V194" s="239">
        <v>0</v>
      </c>
      <c r="W194" s="239">
        <v>0</v>
      </c>
      <c r="X194" s="239">
        <v>0</v>
      </c>
      <c r="Y194" s="239">
        <v>0</v>
      </c>
      <c r="Z194" s="239">
        <v>0</v>
      </c>
    </row>
    <row r="195" spans="1:26" x14ac:dyDescent="0.25">
      <c r="A195" s="318" t="s">
        <v>449</v>
      </c>
      <c r="B195" s="385">
        <v>0</v>
      </c>
      <c r="C195" s="385">
        <v>0</v>
      </c>
      <c r="D195" s="385">
        <v>0</v>
      </c>
      <c r="E195" s="385">
        <v>0</v>
      </c>
      <c r="F195" s="385">
        <v>0</v>
      </c>
      <c r="G195" s="385">
        <v>0</v>
      </c>
      <c r="H195" s="385">
        <v>0</v>
      </c>
      <c r="I195" s="385">
        <v>0</v>
      </c>
      <c r="J195" s="385">
        <v>0</v>
      </c>
      <c r="K195" s="385">
        <v>0</v>
      </c>
      <c r="L195" s="385">
        <v>0</v>
      </c>
      <c r="M195" s="385">
        <v>0</v>
      </c>
      <c r="N195" s="385">
        <v>0</v>
      </c>
      <c r="O195" s="385">
        <v>0</v>
      </c>
      <c r="P195" s="385">
        <v>0</v>
      </c>
      <c r="Q195" s="385">
        <v>0</v>
      </c>
      <c r="R195" s="385">
        <v>0</v>
      </c>
      <c r="S195" s="385">
        <v>0</v>
      </c>
      <c r="T195" s="319" t="e">
        <v>#DIV/0!</v>
      </c>
      <c r="U195" s="239">
        <v>0</v>
      </c>
      <c r="V195" s="239">
        <v>0</v>
      </c>
      <c r="W195" s="239">
        <v>0</v>
      </c>
      <c r="X195" s="239">
        <v>0</v>
      </c>
      <c r="Y195" s="239">
        <v>0</v>
      </c>
      <c r="Z195" s="239">
        <v>0</v>
      </c>
    </row>
    <row r="196" spans="1:26" x14ac:dyDescent="0.25">
      <c r="A196" s="318" t="s">
        <v>450</v>
      </c>
      <c r="B196" s="385">
        <v>0</v>
      </c>
      <c r="C196" s="385">
        <v>0</v>
      </c>
      <c r="D196" s="385">
        <v>0</v>
      </c>
      <c r="E196" s="385">
        <v>0</v>
      </c>
      <c r="F196" s="385">
        <v>0</v>
      </c>
      <c r="G196" s="385">
        <v>0</v>
      </c>
      <c r="H196" s="385">
        <v>0</v>
      </c>
      <c r="I196" s="385">
        <v>0</v>
      </c>
      <c r="J196" s="385">
        <v>0</v>
      </c>
      <c r="K196" s="385">
        <v>0</v>
      </c>
      <c r="L196" s="385">
        <v>0</v>
      </c>
      <c r="M196" s="385">
        <v>0</v>
      </c>
      <c r="N196" s="385">
        <v>0</v>
      </c>
      <c r="O196" s="385">
        <v>0</v>
      </c>
      <c r="P196" s="385">
        <v>0</v>
      </c>
      <c r="Q196" s="385">
        <v>0</v>
      </c>
      <c r="R196" s="385">
        <v>0</v>
      </c>
      <c r="S196" s="385">
        <v>0</v>
      </c>
      <c r="T196" s="319" t="e">
        <v>#DIV/0!</v>
      </c>
      <c r="U196" s="239">
        <v>0</v>
      </c>
      <c r="V196" s="239">
        <v>0</v>
      </c>
      <c r="W196" s="239">
        <v>0</v>
      </c>
      <c r="X196" s="239">
        <v>0</v>
      </c>
      <c r="Y196" s="239">
        <v>0</v>
      </c>
      <c r="Z196" s="239">
        <v>0</v>
      </c>
    </row>
    <row r="197" spans="1:26" x14ac:dyDescent="0.25">
      <c r="A197" s="318" t="s">
        <v>451</v>
      </c>
      <c r="B197" s="385">
        <v>0</v>
      </c>
      <c r="C197" s="385">
        <v>0</v>
      </c>
      <c r="D197" s="385">
        <v>0</v>
      </c>
      <c r="E197" s="385">
        <v>0</v>
      </c>
      <c r="F197" s="385">
        <v>0</v>
      </c>
      <c r="G197" s="385">
        <v>0</v>
      </c>
      <c r="H197" s="385">
        <v>0</v>
      </c>
      <c r="I197" s="385">
        <v>0</v>
      </c>
      <c r="J197" s="385">
        <v>0</v>
      </c>
      <c r="K197" s="385">
        <v>0</v>
      </c>
      <c r="L197" s="385">
        <v>0</v>
      </c>
      <c r="M197" s="385">
        <v>0</v>
      </c>
      <c r="N197" s="385">
        <v>0</v>
      </c>
      <c r="O197" s="385">
        <v>0</v>
      </c>
      <c r="P197" s="385">
        <v>0</v>
      </c>
      <c r="Q197" s="385">
        <v>0</v>
      </c>
      <c r="R197" s="385">
        <v>0</v>
      </c>
      <c r="S197" s="385">
        <v>0</v>
      </c>
      <c r="T197" s="319" t="e">
        <v>#DIV/0!</v>
      </c>
      <c r="U197" s="239">
        <v>0</v>
      </c>
      <c r="V197" s="239">
        <v>0</v>
      </c>
      <c r="W197" s="239">
        <v>0</v>
      </c>
      <c r="X197" s="239">
        <v>0</v>
      </c>
      <c r="Y197" s="239">
        <v>0</v>
      </c>
      <c r="Z197" s="239">
        <v>0</v>
      </c>
    </row>
    <row r="198" spans="1:26" ht="24" x14ac:dyDescent="0.25">
      <c r="A198" s="314" t="s">
        <v>452</v>
      </c>
      <c r="B198" s="198">
        <v>0</v>
      </c>
      <c r="C198" s="198">
        <v>0</v>
      </c>
      <c r="D198" s="198">
        <v>0</v>
      </c>
      <c r="E198" s="198">
        <v>0</v>
      </c>
      <c r="F198" s="198">
        <v>0</v>
      </c>
      <c r="G198" s="198">
        <v>0</v>
      </c>
      <c r="H198" s="198">
        <v>0</v>
      </c>
      <c r="I198" s="198">
        <v>0</v>
      </c>
      <c r="J198" s="198">
        <v>0</v>
      </c>
      <c r="K198" s="198">
        <v>0</v>
      </c>
      <c r="L198" s="198">
        <v>0</v>
      </c>
      <c r="M198" s="198">
        <v>0</v>
      </c>
      <c r="N198" s="198">
        <v>0</v>
      </c>
      <c r="O198" s="198">
        <v>0</v>
      </c>
      <c r="P198" s="198">
        <v>0</v>
      </c>
      <c r="Q198" s="198">
        <v>0</v>
      </c>
      <c r="R198" s="198">
        <v>0</v>
      </c>
      <c r="S198" s="198">
        <v>0</v>
      </c>
      <c r="T198" s="317" t="e">
        <v>#DIV/0!</v>
      </c>
      <c r="U198" s="316">
        <v>0</v>
      </c>
      <c r="V198" s="316">
        <v>0</v>
      </c>
      <c r="W198" s="316">
        <v>0</v>
      </c>
      <c r="X198" s="316">
        <v>0</v>
      </c>
      <c r="Y198" s="316">
        <v>0</v>
      </c>
      <c r="Z198" s="316">
        <v>0</v>
      </c>
    </row>
    <row r="199" spans="1:26" x14ac:dyDescent="0.25">
      <c r="A199" s="314" t="s">
        <v>453</v>
      </c>
      <c r="B199" s="198">
        <v>0</v>
      </c>
      <c r="C199" s="198">
        <v>0</v>
      </c>
      <c r="D199" s="198">
        <v>0</v>
      </c>
      <c r="E199" s="198">
        <v>0</v>
      </c>
      <c r="F199" s="198">
        <v>0</v>
      </c>
      <c r="G199" s="198">
        <v>0</v>
      </c>
      <c r="H199" s="198">
        <v>0</v>
      </c>
      <c r="I199" s="198">
        <v>0</v>
      </c>
      <c r="J199" s="198">
        <v>0</v>
      </c>
      <c r="K199" s="198">
        <v>0</v>
      </c>
      <c r="L199" s="198">
        <v>0</v>
      </c>
      <c r="M199" s="198">
        <v>0</v>
      </c>
      <c r="N199" s="198">
        <v>0</v>
      </c>
      <c r="O199" s="198">
        <v>0</v>
      </c>
      <c r="P199" s="198">
        <v>0</v>
      </c>
      <c r="Q199" s="198">
        <v>0</v>
      </c>
      <c r="R199" s="198">
        <v>0</v>
      </c>
      <c r="S199" s="198">
        <v>0</v>
      </c>
      <c r="T199" s="317" t="e">
        <v>#DIV/0!</v>
      </c>
      <c r="U199" s="316">
        <v>0</v>
      </c>
      <c r="V199" s="316">
        <v>0</v>
      </c>
      <c r="W199" s="316">
        <v>0</v>
      </c>
      <c r="X199" s="316">
        <v>0</v>
      </c>
      <c r="Y199" s="316">
        <v>0</v>
      </c>
      <c r="Z199" s="316">
        <v>0</v>
      </c>
    </row>
    <row r="200" spans="1:26" x14ac:dyDescent="0.25">
      <c r="A200" s="308" t="s">
        <v>454</v>
      </c>
      <c r="B200" s="384">
        <v>0</v>
      </c>
      <c r="C200" s="384">
        <v>0</v>
      </c>
      <c r="D200" s="384">
        <v>0</v>
      </c>
      <c r="E200" s="384">
        <v>0</v>
      </c>
      <c r="F200" s="384">
        <v>0</v>
      </c>
      <c r="G200" s="384">
        <v>0</v>
      </c>
      <c r="H200" s="384">
        <v>0</v>
      </c>
      <c r="I200" s="384">
        <v>0</v>
      </c>
      <c r="J200" s="384">
        <v>0</v>
      </c>
      <c r="K200" s="384">
        <v>0</v>
      </c>
      <c r="L200" s="384">
        <v>0</v>
      </c>
      <c r="M200" s="384">
        <v>0</v>
      </c>
      <c r="N200" s="384">
        <v>0</v>
      </c>
      <c r="O200" s="384">
        <v>0</v>
      </c>
      <c r="P200" s="384">
        <v>0</v>
      </c>
      <c r="Q200" s="384">
        <v>0</v>
      </c>
      <c r="R200" s="384">
        <v>0</v>
      </c>
      <c r="S200" s="384">
        <v>0</v>
      </c>
      <c r="T200" s="311" t="e">
        <v>#DIV/0!</v>
      </c>
      <c r="U200" s="310">
        <v>0</v>
      </c>
      <c r="V200" s="310">
        <v>0</v>
      </c>
      <c r="W200" s="310">
        <v>0</v>
      </c>
      <c r="X200" s="310">
        <v>0</v>
      </c>
      <c r="Y200" s="310">
        <v>0</v>
      </c>
      <c r="Z200" s="310">
        <v>0</v>
      </c>
    </row>
    <row r="201" spans="1:26" x14ac:dyDescent="0.25">
      <c r="A201" s="314" t="s">
        <v>455</v>
      </c>
      <c r="B201" s="198">
        <v>0</v>
      </c>
      <c r="C201" s="198">
        <v>0</v>
      </c>
      <c r="D201" s="198">
        <v>0</v>
      </c>
      <c r="E201" s="198">
        <v>0</v>
      </c>
      <c r="F201" s="198">
        <v>0</v>
      </c>
      <c r="G201" s="198">
        <v>0</v>
      </c>
      <c r="H201" s="198">
        <v>0</v>
      </c>
      <c r="I201" s="198">
        <v>0</v>
      </c>
      <c r="J201" s="198">
        <v>0</v>
      </c>
      <c r="K201" s="198">
        <v>0</v>
      </c>
      <c r="L201" s="198">
        <v>0</v>
      </c>
      <c r="M201" s="198">
        <v>0</v>
      </c>
      <c r="N201" s="198">
        <v>0</v>
      </c>
      <c r="O201" s="198">
        <v>0</v>
      </c>
      <c r="P201" s="198">
        <v>0</v>
      </c>
      <c r="Q201" s="198">
        <v>0</v>
      </c>
      <c r="R201" s="198">
        <v>0</v>
      </c>
      <c r="S201" s="198">
        <v>0</v>
      </c>
      <c r="T201" s="317" t="e">
        <v>#DIV/0!</v>
      </c>
      <c r="U201" s="316">
        <v>0</v>
      </c>
      <c r="V201" s="316">
        <v>0</v>
      </c>
      <c r="W201" s="316">
        <v>0</v>
      </c>
      <c r="X201" s="316">
        <v>0</v>
      </c>
      <c r="Y201" s="316">
        <v>0</v>
      </c>
      <c r="Z201" s="316">
        <v>0</v>
      </c>
    </row>
    <row r="202" spans="1:26" x14ac:dyDescent="0.25">
      <c r="A202" s="314" t="s">
        <v>456</v>
      </c>
      <c r="B202" s="198">
        <v>0</v>
      </c>
      <c r="C202" s="198">
        <v>0</v>
      </c>
      <c r="D202" s="198">
        <v>0</v>
      </c>
      <c r="E202" s="198">
        <v>0</v>
      </c>
      <c r="F202" s="198">
        <v>0</v>
      </c>
      <c r="G202" s="198">
        <v>0</v>
      </c>
      <c r="H202" s="198">
        <v>0</v>
      </c>
      <c r="I202" s="198">
        <v>0</v>
      </c>
      <c r="J202" s="198">
        <v>0</v>
      </c>
      <c r="K202" s="198">
        <v>0</v>
      </c>
      <c r="L202" s="198">
        <v>0</v>
      </c>
      <c r="M202" s="198">
        <v>0</v>
      </c>
      <c r="N202" s="198">
        <v>0</v>
      </c>
      <c r="O202" s="198">
        <v>0</v>
      </c>
      <c r="P202" s="198">
        <v>0</v>
      </c>
      <c r="Q202" s="198">
        <v>0</v>
      </c>
      <c r="R202" s="198">
        <v>0</v>
      </c>
      <c r="S202" s="198">
        <v>0</v>
      </c>
      <c r="T202" s="317" t="e">
        <v>#DIV/0!</v>
      </c>
      <c r="U202" s="316">
        <v>0</v>
      </c>
      <c r="V202" s="316">
        <v>0</v>
      </c>
      <c r="W202" s="316">
        <v>0</v>
      </c>
      <c r="X202" s="316">
        <v>0</v>
      </c>
      <c r="Y202" s="316">
        <v>0</v>
      </c>
      <c r="Z202" s="316">
        <v>0</v>
      </c>
    </row>
    <row r="203" spans="1:26" x14ac:dyDescent="0.25">
      <c r="A203" s="314" t="s">
        <v>457</v>
      </c>
      <c r="B203" s="363">
        <v>0</v>
      </c>
      <c r="C203" s="363">
        <v>0</v>
      </c>
      <c r="D203" s="363">
        <v>0</v>
      </c>
      <c r="E203" s="363">
        <v>0</v>
      </c>
      <c r="F203" s="363">
        <v>0</v>
      </c>
      <c r="G203" s="363">
        <v>0</v>
      </c>
      <c r="H203" s="363">
        <v>0</v>
      </c>
      <c r="I203" s="363">
        <v>0</v>
      </c>
      <c r="J203" s="363">
        <v>0</v>
      </c>
      <c r="K203" s="363">
        <v>0</v>
      </c>
      <c r="L203" s="363">
        <v>0</v>
      </c>
      <c r="M203" s="363">
        <v>0</v>
      </c>
      <c r="N203" s="363">
        <v>0</v>
      </c>
      <c r="O203" s="363">
        <v>0</v>
      </c>
      <c r="P203" s="363">
        <v>0</v>
      </c>
      <c r="Q203" s="363">
        <v>0</v>
      </c>
      <c r="R203" s="363">
        <v>0</v>
      </c>
      <c r="S203" s="363">
        <v>0</v>
      </c>
      <c r="T203" s="317" t="e">
        <v>#DIV/0!</v>
      </c>
      <c r="U203" s="316">
        <v>0</v>
      </c>
      <c r="V203" s="316">
        <v>0</v>
      </c>
      <c r="W203" s="316">
        <v>0</v>
      </c>
      <c r="X203" s="316">
        <v>0</v>
      </c>
      <c r="Y203" s="316">
        <v>0</v>
      </c>
      <c r="Z203" s="316">
        <v>0</v>
      </c>
    </row>
    <row r="204" spans="1:26" x14ac:dyDescent="0.25">
      <c r="A204" s="318" t="s">
        <v>458</v>
      </c>
      <c r="B204" s="385">
        <v>0</v>
      </c>
      <c r="C204" s="385">
        <v>0</v>
      </c>
      <c r="D204" s="385">
        <v>0</v>
      </c>
      <c r="E204" s="385">
        <v>0</v>
      </c>
      <c r="F204" s="385">
        <v>0</v>
      </c>
      <c r="G204" s="385">
        <v>0</v>
      </c>
      <c r="H204" s="385">
        <v>0</v>
      </c>
      <c r="I204" s="385">
        <v>0</v>
      </c>
      <c r="J204" s="385">
        <v>0</v>
      </c>
      <c r="K204" s="385">
        <v>0</v>
      </c>
      <c r="L204" s="385">
        <v>0</v>
      </c>
      <c r="M204" s="385">
        <v>0</v>
      </c>
      <c r="N204" s="385">
        <v>0</v>
      </c>
      <c r="O204" s="385">
        <v>0</v>
      </c>
      <c r="P204" s="385">
        <v>0</v>
      </c>
      <c r="Q204" s="385">
        <v>0</v>
      </c>
      <c r="R204" s="385">
        <v>0</v>
      </c>
      <c r="S204" s="385">
        <v>0</v>
      </c>
      <c r="T204" s="319" t="e">
        <v>#DIV/0!</v>
      </c>
      <c r="U204" s="239">
        <v>0</v>
      </c>
      <c r="V204" s="239">
        <v>0</v>
      </c>
      <c r="W204" s="239">
        <v>0</v>
      </c>
      <c r="X204" s="239">
        <v>0</v>
      </c>
      <c r="Y204" s="239">
        <v>0</v>
      </c>
      <c r="Z204" s="239">
        <v>0</v>
      </c>
    </row>
    <row r="205" spans="1:26" x14ac:dyDescent="0.25">
      <c r="A205" s="318" t="s">
        <v>459</v>
      </c>
      <c r="B205" s="385">
        <v>0</v>
      </c>
      <c r="C205" s="385">
        <v>0</v>
      </c>
      <c r="D205" s="385">
        <v>0</v>
      </c>
      <c r="E205" s="385">
        <v>0</v>
      </c>
      <c r="F205" s="385">
        <v>0</v>
      </c>
      <c r="G205" s="385">
        <v>0</v>
      </c>
      <c r="H205" s="385">
        <v>0</v>
      </c>
      <c r="I205" s="385">
        <v>0</v>
      </c>
      <c r="J205" s="385">
        <v>0</v>
      </c>
      <c r="K205" s="385">
        <v>0</v>
      </c>
      <c r="L205" s="385">
        <v>0</v>
      </c>
      <c r="M205" s="385">
        <v>0</v>
      </c>
      <c r="N205" s="385">
        <v>0</v>
      </c>
      <c r="O205" s="385">
        <v>0</v>
      </c>
      <c r="P205" s="385">
        <v>0</v>
      </c>
      <c r="Q205" s="385">
        <v>0</v>
      </c>
      <c r="R205" s="385">
        <v>0</v>
      </c>
      <c r="S205" s="385">
        <v>0</v>
      </c>
      <c r="T205" s="319" t="e">
        <v>#DIV/0!</v>
      </c>
      <c r="U205" s="239">
        <v>0</v>
      </c>
      <c r="V205" s="239">
        <v>0</v>
      </c>
      <c r="W205" s="239">
        <v>0</v>
      </c>
      <c r="X205" s="239">
        <v>0</v>
      </c>
      <c r="Y205" s="239">
        <v>0</v>
      </c>
      <c r="Z205" s="239">
        <v>0</v>
      </c>
    </row>
    <row r="206" spans="1:26" x14ac:dyDescent="0.25">
      <c r="A206" s="314" t="s">
        <v>460</v>
      </c>
      <c r="B206" s="363">
        <v>0</v>
      </c>
      <c r="C206" s="363">
        <v>0</v>
      </c>
      <c r="D206" s="363">
        <v>0</v>
      </c>
      <c r="E206" s="363">
        <v>0</v>
      </c>
      <c r="F206" s="363">
        <v>0</v>
      </c>
      <c r="G206" s="363">
        <v>0</v>
      </c>
      <c r="H206" s="363">
        <v>0</v>
      </c>
      <c r="I206" s="363">
        <v>0</v>
      </c>
      <c r="J206" s="363">
        <v>0</v>
      </c>
      <c r="K206" s="363">
        <v>0</v>
      </c>
      <c r="L206" s="363">
        <v>0</v>
      </c>
      <c r="M206" s="363">
        <v>0</v>
      </c>
      <c r="N206" s="363">
        <v>0</v>
      </c>
      <c r="O206" s="363">
        <v>0</v>
      </c>
      <c r="P206" s="363">
        <v>0</v>
      </c>
      <c r="Q206" s="363">
        <v>0</v>
      </c>
      <c r="R206" s="363">
        <v>0</v>
      </c>
      <c r="S206" s="363">
        <v>0</v>
      </c>
      <c r="T206" s="317" t="e">
        <v>#DIV/0!</v>
      </c>
      <c r="U206" s="316">
        <v>0</v>
      </c>
      <c r="V206" s="316">
        <v>0</v>
      </c>
      <c r="W206" s="316">
        <v>0</v>
      </c>
      <c r="X206" s="316">
        <v>0</v>
      </c>
      <c r="Y206" s="316">
        <v>0</v>
      </c>
      <c r="Z206" s="316">
        <v>0</v>
      </c>
    </row>
    <row r="207" spans="1:26" x14ac:dyDescent="0.25">
      <c r="A207" s="318" t="s">
        <v>461</v>
      </c>
      <c r="B207" s="385">
        <v>0</v>
      </c>
      <c r="C207" s="385">
        <v>0</v>
      </c>
      <c r="D207" s="385">
        <v>0</v>
      </c>
      <c r="E207" s="385">
        <v>0</v>
      </c>
      <c r="F207" s="385">
        <v>0</v>
      </c>
      <c r="G207" s="385">
        <v>0</v>
      </c>
      <c r="H207" s="385">
        <v>0</v>
      </c>
      <c r="I207" s="385">
        <v>0</v>
      </c>
      <c r="J207" s="385">
        <v>0</v>
      </c>
      <c r="K207" s="385">
        <v>0</v>
      </c>
      <c r="L207" s="385">
        <v>0</v>
      </c>
      <c r="M207" s="385">
        <v>0</v>
      </c>
      <c r="N207" s="385">
        <v>0</v>
      </c>
      <c r="O207" s="385">
        <v>0</v>
      </c>
      <c r="P207" s="385">
        <v>0</v>
      </c>
      <c r="Q207" s="385">
        <v>0</v>
      </c>
      <c r="R207" s="385">
        <v>0</v>
      </c>
      <c r="S207" s="385">
        <v>0</v>
      </c>
      <c r="T207" s="319" t="e">
        <v>#DIV/0!</v>
      </c>
      <c r="U207" s="239">
        <v>0</v>
      </c>
      <c r="V207" s="239">
        <v>0</v>
      </c>
      <c r="W207" s="239">
        <v>0</v>
      </c>
      <c r="X207" s="239">
        <v>0</v>
      </c>
      <c r="Y207" s="239">
        <v>0</v>
      </c>
      <c r="Z207" s="239">
        <v>0</v>
      </c>
    </row>
    <row r="208" spans="1:26" x14ac:dyDescent="0.25">
      <c r="A208" s="318" t="s">
        <v>462</v>
      </c>
      <c r="B208" s="385">
        <v>0</v>
      </c>
      <c r="C208" s="385">
        <v>0</v>
      </c>
      <c r="D208" s="385">
        <v>0</v>
      </c>
      <c r="E208" s="385">
        <v>0</v>
      </c>
      <c r="F208" s="385">
        <v>0</v>
      </c>
      <c r="G208" s="385">
        <v>0</v>
      </c>
      <c r="H208" s="385">
        <v>0</v>
      </c>
      <c r="I208" s="385">
        <v>0</v>
      </c>
      <c r="J208" s="385">
        <v>0</v>
      </c>
      <c r="K208" s="385">
        <v>0</v>
      </c>
      <c r="L208" s="385">
        <v>0</v>
      </c>
      <c r="M208" s="385">
        <v>0</v>
      </c>
      <c r="N208" s="385">
        <v>0</v>
      </c>
      <c r="O208" s="385">
        <v>0</v>
      </c>
      <c r="P208" s="385">
        <v>0</v>
      </c>
      <c r="Q208" s="385">
        <v>0</v>
      </c>
      <c r="R208" s="385">
        <v>0</v>
      </c>
      <c r="S208" s="385">
        <v>0</v>
      </c>
      <c r="T208" s="319" t="e">
        <v>#DIV/0!</v>
      </c>
      <c r="U208" s="239">
        <v>0</v>
      </c>
      <c r="V208" s="239">
        <v>0</v>
      </c>
      <c r="W208" s="239">
        <v>0</v>
      </c>
      <c r="X208" s="239">
        <v>0</v>
      </c>
      <c r="Y208" s="239">
        <v>0</v>
      </c>
      <c r="Z208" s="239">
        <v>0</v>
      </c>
    </row>
    <row r="209" spans="1:26" x14ac:dyDescent="0.25">
      <c r="A209" s="318" t="s">
        <v>463</v>
      </c>
      <c r="B209" s="385">
        <v>0</v>
      </c>
      <c r="C209" s="385">
        <v>0</v>
      </c>
      <c r="D209" s="385">
        <v>0</v>
      </c>
      <c r="E209" s="385">
        <v>0</v>
      </c>
      <c r="F209" s="385">
        <v>0</v>
      </c>
      <c r="G209" s="385">
        <v>0</v>
      </c>
      <c r="H209" s="385">
        <v>0</v>
      </c>
      <c r="I209" s="385">
        <v>0</v>
      </c>
      <c r="J209" s="385">
        <v>0</v>
      </c>
      <c r="K209" s="385">
        <v>0</v>
      </c>
      <c r="L209" s="385">
        <v>0</v>
      </c>
      <c r="M209" s="385">
        <v>0</v>
      </c>
      <c r="N209" s="385">
        <v>0</v>
      </c>
      <c r="O209" s="385">
        <v>0</v>
      </c>
      <c r="P209" s="385">
        <v>0</v>
      </c>
      <c r="Q209" s="385">
        <v>0</v>
      </c>
      <c r="R209" s="385">
        <v>0</v>
      </c>
      <c r="S209" s="385">
        <v>0</v>
      </c>
      <c r="T209" s="319" t="e">
        <v>#DIV/0!</v>
      </c>
      <c r="U209" s="239">
        <v>0</v>
      </c>
      <c r="V209" s="239">
        <v>0</v>
      </c>
      <c r="W209" s="239">
        <v>0</v>
      </c>
      <c r="X209" s="239">
        <v>0</v>
      </c>
      <c r="Y209" s="239">
        <v>0</v>
      </c>
      <c r="Z209" s="239">
        <v>0</v>
      </c>
    </row>
    <row r="210" spans="1:26" x14ac:dyDescent="0.25">
      <c r="A210" s="318" t="s">
        <v>464</v>
      </c>
      <c r="B210" s="385">
        <v>0</v>
      </c>
      <c r="C210" s="385">
        <v>0</v>
      </c>
      <c r="D210" s="385">
        <v>0</v>
      </c>
      <c r="E210" s="385">
        <v>0</v>
      </c>
      <c r="F210" s="385">
        <v>0</v>
      </c>
      <c r="G210" s="385">
        <v>0</v>
      </c>
      <c r="H210" s="385">
        <v>0</v>
      </c>
      <c r="I210" s="385">
        <v>0</v>
      </c>
      <c r="J210" s="385">
        <v>0</v>
      </c>
      <c r="K210" s="385">
        <v>0</v>
      </c>
      <c r="L210" s="385">
        <v>0</v>
      </c>
      <c r="M210" s="385">
        <v>0</v>
      </c>
      <c r="N210" s="385">
        <v>0</v>
      </c>
      <c r="O210" s="385">
        <v>0</v>
      </c>
      <c r="P210" s="385">
        <v>0</v>
      </c>
      <c r="Q210" s="385">
        <v>0</v>
      </c>
      <c r="R210" s="385">
        <v>0</v>
      </c>
      <c r="S210" s="385">
        <v>0</v>
      </c>
      <c r="T210" s="319" t="e">
        <v>#DIV/0!</v>
      </c>
      <c r="U210" s="239">
        <v>0</v>
      </c>
      <c r="V210" s="239">
        <v>0</v>
      </c>
      <c r="W210" s="239">
        <v>0</v>
      </c>
      <c r="X210" s="239">
        <v>0</v>
      </c>
      <c r="Y210" s="239">
        <v>0</v>
      </c>
      <c r="Z210" s="239">
        <v>0</v>
      </c>
    </row>
    <row r="211" spans="1:26" x14ac:dyDescent="0.25">
      <c r="A211" s="314" t="s">
        <v>465</v>
      </c>
      <c r="B211" s="363">
        <v>0</v>
      </c>
      <c r="C211" s="363">
        <v>0</v>
      </c>
      <c r="D211" s="363">
        <v>0</v>
      </c>
      <c r="E211" s="363">
        <v>0</v>
      </c>
      <c r="F211" s="363">
        <v>0</v>
      </c>
      <c r="G211" s="363">
        <v>0</v>
      </c>
      <c r="H211" s="363">
        <v>0</v>
      </c>
      <c r="I211" s="363">
        <v>0</v>
      </c>
      <c r="J211" s="363">
        <v>0</v>
      </c>
      <c r="K211" s="363">
        <v>0</v>
      </c>
      <c r="L211" s="363">
        <v>0</v>
      </c>
      <c r="M211" s="363">
        <v>0</v>
      </c>
      <c r="N211" s="363">
        <v>0</v>
      </c>
      <c r="O211" s="363">
        <v>0</v>
      </c>
      <c r="P211" s="363">
        <v>0</v>
      </c>
      <c r="Q211" s="363">
        <v>0</v>
      </c>
      <c r="R211" s="363">
        <v>0</v>
      </c>
      <c r="S211" s="363">
        <v>0</v>
      </c>
      <c r="T211" s="317" t="e">
        <v>#DIV/0!</v>
      </c>
      <c r="U211" s="316">
        <v>0</v>
      </c>
      <c r="V211" s="316">
        <v>0</v>
      </c>
      <c r="W211" s="316">
        <v>0</v>
      </c>
      <c r="X211" s="316">
        <v>0</v>
      </c>
      <c r="Y211" s="316">
        <v>0</v>
      </c>
      <c r="Z211" s="316">
        <v>0</v>
      </c>
    </row>
    <row r="212" spans="1:26" x14ac:dyDescent="0.25">
      <c r="A212" s="318" t="s">
        <v>466</v>
      </c>
      <c r="B212" s="385">
        <v>0</v>
      </c>
      <c r="C212" s="385">
        <v>0</v>
      </c>
      <c r="D212" s="385">
        <v>0</v>
      </c>
      <c r="E212" s="385">
        <v>0</v>
      </c>
      <c r="F212" s="385">
        <v>0</v>
      </c>
      <c r="G212" s="385">
        <v>0</v>
      </c>
      <c r="H212" s="385">
        <v>0</v>
      </c>
      <c r="I212" s="385">
        <v>0</v>
      </c>
      <c r="J212" s="385">
        <v>0</v>
      </c>
      <c r="K212" s="385">
        <v>0</v>
      </c>
      <c r="L212" s="385">
        <v>0</v>
      </c>
      <c r="M212" s="385">
        <v>0</v>
      </c>
      <c r="N212" s="385">
        <v>0</v>
      </c>
      <c r="O212" s="385">
        <v>0</v>
      </c>
      <c r="P212" s="385">
        <v>0</v>
      </c>
      <c r="Q212" s="385">
        <v>0</v>
      </c>
      <c r="R212" s="385">
        <v>0</v>
      </c>
      <c r="S212" s="385">
        <v>0</v>
      </c>
      <c r="T212" s="319" t="e">
        <v>#DIV/0!</v>
      </c>
      <c r="U212" s="239">
        <v>0</v>
      </c>
      <c r="V212" s="239">
        <v>0</v>
      </c>
      <c r="W212" s="239">
        <v>0</v>
      </c>
      <c r="X212" s="239">
        <v>0</v>
      </c>
      <c r="Y212" s="239">
        <v>0</v>
      </c>
      <c r="Z212" s="239">
        <v>0</v>
      </c>
    </row>
    <row r="213" spans="1:26" x14ac:dyDescent="0.25">
      <c r="A213" s="318" t="s">
        <v>467</v>
      </c>
      <c r="B213" s="385">
        <v>0</v>
      </c>
      <c r="C213" s="385">
        <v>0</v>
      </c>
      <c r="D213" s="385">
        <v>0</v>
      </c>
      <c r="E213" s="385">
        <v>0</v>
      </c>
      <c r="F213" s="385">
        <v>0</v>
      </c>
      <c r="G213" s="385">
        <v>0</v>
      </c>
      <c r="H213" s="385">
        <v>0</v>
      </c>
      <c r="I213" s="385">
        <v>0</v>
      </c>
      <c r="J213" s="385">
        <v>0</v>
      </c>
      <c r="K213" s="385">
        <v>0</v>
      </c>
      <c r="L213" s="385">
        <v>0</v>
      </c>
      <c r="M213" s="385">
        <v>0</v>
      </c>
      <c r="N213" s="385">
        <v>0</v>
      </c>
      <c r="O213" s="385">
        <v>0</v>
      </c>
      <c r="P213" s="385">
        <v>0</v>
      </c>
      <c r="Q213" s="385">
        <v>0</v>
      </c>
      <c r="R213" s="385">
        <v>0</v>
      </c>
      <c r="S213" s="385">
        <v>0</v>
      </c>
      <c r="T213" s="319" t="e">
        <v>#DIV/0!</v>
      </c>
      <c r="U213" s="239">
        <v>0</v>
      </c>
      <c r="V213" s="239">
        <v>0</v>
      </c>
      <c r="W213" s="239">
        <v>0</v>
      </c>
      <c r="X213" s="239">
        <v>0</v>
      </c>
      <c r="Y213" s="239">
        <v>0</v>
      </c>
      <c r="Z213" s="239">
        <v>0</v>
      </c>
    </row>
    <row r="214" spans="1:26" x14ac:dyDescent="0.25">
      <c r="A214" s="318" t="s">
        <v>468</v>
      </c>
      <c r="B214" s="385">
        <v>0</v>
      </c>
      <c r="C214" s="385">
        <v>0</v>
      </c>
      <c r="D214" s="385">
        <v>0</v>
      </c>
      <c r="E214" s="385">
        <v>0</v>
      </c>
      <c r="F214" s="385">
        <v>0</v>
      </c>
      <c r="G214" s="385">
        <v>0</v>
      </c>
      <c r="H214" s="385">
        <v>0</v>
      </c>
      <c r="I214" s="385">
        <v>0</v>
      </c>
      <c r="J214" s="385">
        <v>0</v>
      </c>
      <c r="K214" s="385">
        <v>0</v>
      </c>
      <c r="L214" s="385">
        <v>0</v>
      </c>
      <c r="M214" s="385">
        <v>0</v>
      </c>
      <c r="N214" s="385">
        <v>0</v>
      </c>
      <c r="O214" s="385">
        <v>0</v>
      </c>
      <c r="P214" s="385">
        <v>0</v>
      </c>
      <c r="Q214" s="385">
        <v>0</v>
      </c>
      <c r="R214" s="385">
        <v>0</v>
      </c>
      <c r="S214" s="385">
        <v>0</v>
      </c>
      <c r="T214" s="319" t="e">
        <v>#DIV/0!</v>
      </c>
      <c r="U214" s="239">
        <v>0</v>
      </c>
      <c r="V214" s="239">
        <v>0</v>
      </c>
      <c r="W214" s="239">
        <v>0</v>
      </c>
      <c r="X214" s="239">
        <v>0</v>
      </c>
      <c r="Y214" s="239">
        <v>0</v>
      </c>
      <c r="Z214" s="239">
        <v>0</v>
      </c>
    </row>
    <row r="215" spans="1:26" x14ac:dyDescent="0.25">
      <c r="A215" s="318" t="s">
        <v>469</v>
      </c>
      <c r="B215" s="385">
        <v>0</v>
      </c>
      <c r="C215" s="385">
        <v>0</v>
      </c>
      <c r="D215" s="385">
        <v>0</v>
      </c>
      <c r="E215" s="385">
        <v>0</v>
      </c>
      <c r="F215" s="385">
        <v>0</v>
      </c>
      <c r="G215" s="385">
        <v>0</v>
      </c>
      <c r="H215" s="385">
        <v>0</v>
      </c>
      <c r="I215" s="385">
        <v>0</v>
      </c>
      <c r="J215" s="385">
        <v>0</v>
      </c>
      <c r="K215" s="385">
        <v>0</v>
      </c>
      <c r="L215" s="385">
        <v>0</v>
      </c>
      <c r="M215" s="385">
        <v>0</v>
      </c>
      <c r="N215" s="385">
        <v>0</v>
      </c>
      <c r="O215" s="385">
        <v>0</v>
      </c>
      <c r="P215" s="385">
        <v>0</v>
      </c>
      <c r="Q215" s="385">
        <v>0</v>
      </c>
      <c r="R215" s="385">
        <v>0</v>
      </c>
      <c r="S215" s="385">
        <v>0</v>
      </c>
      <c r="T215" s="319" t="e">
        <v>#DIV/0!</v>
      </c>
      <c r="U215" s="239">
        <v>0</v>
      </c>
      <c r="V215" s="239">
        <v>0</v>
      </c>
      <c r="W215" s="239">
        <v>0</v>
      </c>
      <c r="X215" s="239">
        <v>0</v>
      </c>
      <c r="Y215" s="239">
        <v>0</v>
      </c>
      <c r="Z215" s="239">
        <v>0</v>
      </c>
    </row>
    <row r="216" spans="1:26" x14ac:dyDescent="0.25">
      <c r="A216" s="314" t="s">
        <v>470</v>
      </c>
      <c r="B216" s="198">
        <v>0</v>
      </c>
      <c r="C216" s="198">
        <v>0</v>
      </c>
      <c r="D216" s="198">
        <v>0</v>
      </c>
      <c r="E216" s="198">
        <v>0</v>
      </c>
      <c r="F216" s="198">
        <v>0</v>
      </c>
      <c r="G216" s="198">
        <v>0</v>
      </c>
      <c r="H216" s="198">
        <v>0</v>
      </c>
      <c r="I216" s="198">
        <v>0</v>
      </c>
      <c r="J216" s="198">
        <v>0</v>
      </c>
      <c r="K216" s="198">
        <v>0</v>
      </c>
      <c r="L216" s="198">
        <v>0</v>
      </c>
      <c r="M216" s="198">
        <v>0</v>
      </c>
      <c r="N216" s="198">
        <v>0</v>
      </c>
      <c r="O216" s="198">
        <v>0</v>
      </c>
      <c r="P216" s="198">
        <v>0</v>
      </c>
      <c r="Q216" s="198">
        <v>0</v>
      </c>
      <c r="R216" s="198">
        <v>0</v>
      </c>
      <c r="S216" s="198">
        <v>0</v>
      </c>
      <c r="T216" s="317" t="e">
        <v>#DIV/0!</v>
      </c>
      <c r="U216" s="316">
        <v>0</v>
      </c>
      <c r="V216" s="316">
        <v>0</v>
      </c>
      <c r="W216" s="316">
        <v>0</v>
      </c>
      <c r="X216" s="316">
        <v>0</v>
      </c>
      <c r="Y216" s="316">
        <v>0</v>
      </c>
      <c r="Z216" s="316">
        <v>0</v>
      </c>
    </row>
    <row r="217" spans="1:26" x14ac:dyDescent="0.25">
      <c r="A217" s="314" t="s">
        <v>471</v>
      </c>
      <c r="B217" s="198">
        <v>0</v>
      </c>
      <c r="C217" s="198">
        <v>0</v>
      </c>
      <c r="D217" s="198">
        <v>0</v>
      </c>
      <c r="E217" s="198">
        <v>0</v>
      </c>
      <c r="F217" s="198">
        <v>0</v>
      </c>
      <c r="G217" s="198">
        <v>0</v>
      </c>
      <c r="H217" s="198">
        <v>0</v>
      </c>
      <c r="I217" s="198">
        <v>0</v>
      </c>
      <c r="J217" s="198">
        <v>0</v>
      </c>
      <c r="K217" s="198">
        <v>0</v>
      </c>
      <c r="L217" s="198">
        <v>0</v>
      </c>
      <c r="M217" s="198">
        <v>0</v>
      </c>
      <c r="N217" s="198">
        <v>0</v>
      </c>
      <c r="O217" s="198">
        <v>0</v>
      </c>
      <c r="P217" s="198">
        <v>0</v>
      </c>
      <c r="Q217" s="198">
        <v>0</v>
      </c>
      <c r="R217" s="198">
        <v>0</v>
      </c>
      <c r="S217" s="198">
        <v>0</v>
      </c>
      <c r="T217" s="317" t="e">
        <v>#DIV/0!</v>
      </c>
      <c r="U217" s="316">
        <v>0</v>
      </c>
      <c r="V217" s="316">
        <v>0</v>
      </c>
      <c r="W217" s="316">
        <v>0</v>
      </c>
      <c r="X217" s="316">
        <v>0</v>
      </c>
      <c r="Y217" s="316">
        <v>0</v>
      </c>
      <c r="Z217" s="316">
        <v>0</v>
      </c>
    </row>
    <row r="218" spans="1:26" x14ac:dyDescent="0.25">
      <c r="A218" s="314" t="s">
        <v>472</v>
      </c>
      <c r="B218" s="198">
        <v>0</v>
      </c>
      <c r="C218" s="198">
        <v>0</v>
      </c>
      <c r="D218" s="198">
        <v>0</v>
      </c>
      <c r="E218" s="198">
        <v>0</v>
      </c>
      <c r="F218" s="198">
        <v>0</v>
      </c>
      <c r="G218" s="198">
        <v>0</v>
      </c>
      <c r="H218" s="198">
        <v>0</v>
      </c>
      <c r="I218" s="198">
        <v>0</v>
      </c>
      <c r="J218" s="198">
        <v>0</v>
      </c>
      <c r="K218" s="198">
        <v>0</v>
      </c>
      <c r="L218" s="198">
        <v>0</v>
      </c>
      <c r="M218" s="198">
        <v>0</v>
      </c>
      <c r="N218" s="198">
        <v>0</v>
      </c>
      <c r="O218" s="198">
        <v>0</v>
      </c>
      <c r="P218" s="198">
        <v>0</v>
      </c>
      <c r="Q218" s="198">
        <v>0</v>
      </c>
      <c r="R218" s="198">
        <v>0</v>
      </c>
      <c r="S218" s="198">
        <v>0</v>
      </c>
      <c r="T218" s="317" t="e">
        <v>#DIV/0!</v>
      </c>
      <c r="U218" s="316">
        <v>0</v>
      </c>
      <c r="V218" s="316">
        <v>0</v>
      </c>
      <c r="W218" s="316">
        <v>0</v>
      </c>
      <c r="X218" s="316">
        <v>0</v>
      </c>
      <c r="Y218" s="316">
        <v>0</v>
      </c>
      <c r="Z218" s="316">
        <v>0</v>
      </c>
    </row>
    <row r="219" spans="1:26" x14ac:dyDescent="0.25">
      <c r="A219" s="314" t="s">
        <v>473</v>
      </c>
      <c r="B219" s="198">
        <v>0</v>
      </c>
      <c r="C219" s="198">
        <v>0</v>
      </c>
      <c r="D219" s="198">
        <v>0</v>
      </c>
      <c r="E219" s="198">
        <v>0</v>
      </c>
      <c r="F219" s="198">
        <v>0</v>
      </c>
      <c r="G219" s="198">
        <v>0</v>
      </c>
      <c r="H219" s="198">
        <v>0</v>
      </c>
      <c r="I219" s="198">
        <v>0</v>
      </c>
      <c r="J219" s="198">
        <v>0</v>
      </c>
      <c r="K219" s="198">
        <v>0</v>
      </c>
      <c r="L219" s="198">
        <v>0</v>
      </c>
      <c r="M219" s="198">
        <v>0</v>
      </c>
      <c r="N219" s="198">
        <v>0</v>
      </c>
      <c r="O219" s="198">
        <v>0</v>
      </c>
      <c r="P219" s="198">
        <v>0</v>
      </c>
      <c r="Q219" s="198">
        <v>0</v>
      </c>
      <c r="R219" s="198">
        <v>0</v>
      </c>
      <c r="S219" s="198">
        <v>0</v>
      </c>
      <c r="T219" s="317" t="e">
        <v>#DIV/0!</v>
      </c>
      <c r="U219" s="316">
        <v>0</v>
      </c>
      <c r="V219" s="316">
        <v>0</v>
      </c>
      <c r="W219" s="316">
        <v>0</v>
      </c>
      <c r="X219" s="316">
        <v>0</v>
      </c>
      <c r="Y219" s="316">
        <v>0</v>
      </c>
      <c r="Z219" s="316">
        <v>0</v>
      </c>
    </row>
    <row r="220" spans="1:26" x14ac:dyDescent="0.25">
      <c r="A220" s="314" t="s">
        <v>474</v>
      </c>
      <c r="B220" s="363">
        <v>0</v>
      </c>
      <c r="C220" s="363">
        <v>0</v>
      </c>
      <c r="D220" s="363">
        <v>0</v>
      </c>
      <c r="E220" s="363">
        <v>0</v>
      </c>
      <c r="F220" s="363">
        <v>0</v>
      </c>
      <c r="G220" s="363">
        <v>0</v>
      </c>
      <c r="H220" s="363">
        <v>0</v>
      </c>
      <c r="I220" s="363">
        <v>0</v>
      </c>
      <c r="J220" s="363">
        <v>0</v>
      </c>
      <c r="K220" s="363">
        <v>0</v>
      </c>
      <c r="L220" s="363">
        <v>0</v>
      </c>
      <c r="M220" s="363">
        <v>0</v>
      </c>
      <c r="N220" s="363">
        <v>0</v>
      </c>
      <c r="O220" s="363">
        <v>0</v>
      </c>
      <c r="P220" s="363">
        <v>0</v>
      </c>
      <c r="Q220" s="363">
        <v>0</v>
      </c>
      <c r="R220" s="363">
        <v>0</v>
      </c>
      <c r="S220" s="363">
        <v>0</v>
      </c>
      <c r="T220" s="317" t="e">
        <v>#DIV/0!</v>
      </c>
      <c r="U220" s="316">
        <v>0</v>
      </c>
      <c r="V220" s="316">
        <v>0</v>
      </c>
      <c r="W220" s="316">
        <v>0</v>
      </c>
      <c r="X220" s="316">
        <v>0</v>
      </c>
      <c r="Y220" s="316">
        <v>0</v>
      </c>
      <c r="Z220" s="316">
        <v>0</v>
      </c>
    </row>
    <row r="221" spans="1:26" x14ac:dyDescent="0.25">
      <c r="A221" s="318" t="s">
        <v>475</v>
      </c>
      <c r="B221" s="385">
        <v>0</v>
      </c>
      <c r="C221" s="385">
        <v>0</v>
      </c>
      <c r="D221" s="385">
        <v>0</v>
      </c>
      <c r="E221" s="385">
        <v>0</v>
      </c>
      <c r="F221" s="385">
        <v>0</v>
      </c>
      <c r="G221" s="385">
        <v>0</v>
      </c>
      <c r="H221" s="385">
        <v>0</v>
      </c>
      <c r="I221" s="385">
        <v>0</v>
      </c>
      <c r="J221" s="385">
        <v>0</v>
      </c>
      <c r="K221" s="385">
        <v>0</v>
      </c>
      <c r="L221" s="385">
        <v>0</v>
      </c>
      <c r="M221" s="385">
        <v>0</v>
      </c>
      <c r="N221" s="385">
        <v>0</v>
      </c>
      <c r="O221" s="385">
        <v>0</v>
      </c>
      <c r="P221" s="385">
        <v>0</v>
      </c>
      <c r="Q221" s="385">
        <v>0</v>
      </c>
      <c r="R221" s="385">
        <v>0</v>
      </c>
      <c r="S221" s="385">
        <v>0</v>
      </c>
      <c r="T221" s="319" t="e">
        <v>#DIV/0!</v>
      </c>
      <c r="U221" s="239">
        <v>0</v>
      </c>
      <c r="V221" s="239">
        <v>0</v>
      </c>
      <c r="W221" s="239">
        <v>0</v>
      </c>
      <c r="X221" s="239">
        <v>0</v>
      </c>
      <c r="Y221" s="239">
        <v>0</v>
      </c>
      <c r="Z221" s="239">
        <v>0</v>
      </c>
    </row>
    <row r="222" spans="1:26" x14ac:dyDescent="0.25">
      <c r="A222" s="318" t="s">
        <v>476</v>
      </c>
      <c r="B222" s="385">
        <v>0</v>
      </c>
      <c r="C222" s="385">
        <v>0</v>
      </c>
      <c r="D222" s="385">
        <v>0</v>
      </c>
      <c r="E222" s="385">
        <v>0</v>
      </c>
      <c r="F222" s="385">
        <v>0</v>
      </c>
      <c r="G222" s="385">
        <v>0</v>
      </c>
      <c r="H222" s="385">
        <v>0</v>
      </c>
      <c r="I222" s="385">
        <v>0</v>
      </c>
      <c r="J222" s="385">
        <v>0</v>
      </c>
      <c r="K222" s="385">
        <v>0</v>
      </c>
      <c r="L222" s="385">
        <v>0</v>
      </c>
      <c r="M222" s="385">
        <v>0</v>
      </c>
      <c r="N222" s="385">
        <v>0</v>
      </c>
      <c r="O222" s="385">
        <v>0</v>
      </c>
      <c r="P222" s="385">
        <v>0</v>
      </c>
      <c r="Q222" s="385">
        <v>0</v>
      </c>
      <c r="R222" s="385">
        <v>0</v>
      </c>
      <c r="S222" s="385">
        <v>0</v>
      </c>
      <c r="T222" s="319" t="e">
        <v>#DIV/0!</v>
      </c>
      <c r="U222" s="239">
        <v>0</v>
      </c>
      <c r="V222" s="239">
        <v>0</v>
      </c>
      <c r="W222" s="239">
        <v>0</v>
      </c>
      <c r="X222" s="239">
        <v>0</v>
      </c>
      <c r="Y222" s="239">
        <v>0</v>
      </c>
      <c r="Z222" s="239">
        <v>0</v>
      </c>
    </row>
    <row r="223" spans="1:26" x14ac:dyDescent="0.25">
      <c r="A223" s="318" t="s">
        <v>477</v>
      </c>
      <c r="B223" s="385">
        <v>0</v>
      </c>
      <c r="C223" s="385">
        <v>0</v>
      </c>
      <c r="D223" s="385">
        <v>0</v>
      </c>
      <c r="E223" s="385">
        <v>0</v>
      </c>
      <c r="F223" s="385">
        <v>0</v>
      </c>
      <c r="G223" s="385">
        <v>0</v>
      </c>
      <c r="H223" s="385">
        <v>0</v>
      </c>
      <c r="I223" s="385">
        <v>0</v>
      </c>
      <c r="J223" s="385">
        <v>0</v>
      </c>
      <c r="K223" s="385">
        <v>0</v>
      </c>
      <c r="L223" s="385">
        <v>0</v>
      </c>
      <c r="M223" s="385">
        <v>0</v>
      </c>
      <c r="N223" s="385">
        <v>0</v>
      </c>
      <c r="O223" s="385">
        <v>0</v>
      </c>
      <c r="P223" s="385">
        <v>0</v>
      </c>
      <c r="Q223" s="385">
        <v>0</v>
      </c>
      <c r="R223" s="385">
        <v>0</v>
      </c>
      <c r="S223" s="385">
        <v>0</v>
      </c>
      <c r="T223" s="319" t="e">
        <v>#DIV/0!</v>
      </c>
      <c r="U223" s="239">
        <v>0</v>
      </c>
      <c r="V223" s="239">
        <v>0</v>
      </c>
      <c r="W223" s="239">
        <v>0</v>
      </c>
      <c r="X223" s="239">
        <v>0</v>
      </c>
      <c r="Y223" s="239">
        <v>0</v>
      </c>
      <c r="Z223" s="239">
        <v>0</v>
      </c>
    </row>
    <row r="224" spans="1:26" x14ac:dyDescent="0.25">
      <c r="A224" s="318" t="s">
        <v>478</v>
      </c>
      <c r="B224" s="385">
        <v>0</v>
      </c>
      <c r="C224" s="385">
        <v>0</v>
      </c>
      <c r="D224" s="385">
        <v>0</v>
      </c>
      <c r="E224" s="385">
        <v>0</v>
      </c>
      <c r="F224" s="385">
        <v>0</v>
      </c>
      <c r="G224" s="385">
        <v>0</v>
      </c>
      <c r="H224" s="385">
        <v>0</v>
      </c>
      <c r="I224" s="385">
        <v>0</v>
      </c>
      <c r="J224" s="385">
        <v>0</v>
      </c>
      <c r="K224" s="385">
        <v>0</v>
      </c>
      <c r="L224" s="385">
        <v>0</v>
      </c>
      <c r="M224" s="385">
        <v>0</v>
      </c>
      <c r="N224" s="385">
        <v>0</v>
      </c>
      <c r="O224" s="385">
        <v>0</v>
      </c>
      <c r="P224" s="385">
        <v>0</v>
      </c>
      <c r="Q224" s="385">
        <v>0</v>
      </c>
      <c r="R224" s="385">
        <v>0</v>
      </c>
      <c r="S224" s="385">
        <v>0</v>
      </c>
      <c r="T224" s="319" t="e">
        <v>#DIV/0!</v>
      </c>
      <c r="U224" s="239">
        <v>0</v>
      </c>
      <c r="V224" s="239">
        <v>0</v>
      </c>
      <c r="W224" s="239">
        <v>0</v>
      </c>
      <c r="X224" s="239">
        <v>0</v>
      </c>
      <c r="Y224" s="239">
        <v>0</v>
      </c>
      <c r="Z224" s="239">
        <v>0</v>
      </c>
    </row>
    <row r="225" spans="1:26" x14ac:dyDescent="0.25">
      <c r="A225" s="318" t="s">
        <v>479</v>
      </c>
      <c r="B225" s="385">
        <v>0</v>
      </c>
      <c r="C225" s="385">
        <v>0</v>
      </c>
      <c r="D225" s="385">
        <v>0</v>
      </c>
      <c r="E225" s="385">
        <v>0</v>
      </c>
      <c r="F225" s="385">
        <v>0</v>
      </c>
      <c r="G225" s="385">
        <v>0</v>
      </c>
      <c r="H225" s="385">
        <v>0</v>
      </c>
      <c r="I225" s="385">
        <v>0</v>
      </c>
      <c r="J225" s="385">
        <v>0</v>
      </c>
      <c r="K225" s="385">
        <v>0</v>
      </c>
      <c r="L225" s="385">
        <v>0</v>
      </c>
      <c r="M225" s="385">
        <v>0</v>
      </c>
      <c r="N225" s="385">
        <v>0</v>
      </c>
      <c r="O225" s="385">
        <v>0</v>
      </c>
      <c r="P225" s="385">
        <v>0</v>
      </c>
      <c r="Q225" s="385">
        <v>0</v>
      </c>
      <c r="R225" s="385">
        <v>0</v>
      </c>
      <c r="S225" s="385">
        <v>0</v>
      </c>
      <c r="T225" s="319" t="e">
        <v>#DIV/0!</v>
      </c>
      <c r="U225" s="239">
        <v>0</v>
      </c>
      <c r="V225" s="239">
        <v>0</v>
      </c>
      <c r="W225" s="239">
        <v>0</v>
      </c>
      <c r="X225" s="239">
        <v>0</v>
      </c>
      <c r="Y225" s="239">
        <v>0</v>
      </c>
      <c r="Z225" s="239">
        <v>0</v>
      </c>
    </row>
    <row r="226" spans="1:26" x14ac:dyDescent="0.25">
      <c r="A226" s="314" t="s">
        <v>480</v>
      </c>
      <c r="B226" s="363">
        <v>0</v>
      </c>
      <c r="C226" s="363">
        <v>0</v>
      </c>
      <c r="D226" s="363">
        <v>0</v>
      </c>
      <c r="E226" s="363">
        <v>0</v>
      </c>
      <c r="F226" s="363">
        <v>0</v>
      </c>
      <c r="G226" s="363">
        <v>0</v>
      </c>
      <c r="H226" s="363">
        <v>0</v>
      </c>
      <c r="I226" s="363">
        <v>0</v>
      </c>
      <c r="J226" s="363">
        <v>0</v>
      </c>
      <c r="K226" s="363">
        <v>0</v>
      </c>
      <c r="L226" s="363">
        <v>0</v>
      </c>
      <c r="M226" s="363">
        <v>0</v>
      </c>
      <c r="N226" s="363">
        <v>0</v>
      </c>
      <c r="O226" s="363">
        <v>0</v>
      </c>
      <c r="P226" s="363">
        <v>0</v>
      </c>
      <c r="Q226" s="363">
        <v>0</v>
      </c>
      <c r="R226" s="363">
        <v>0</v>
      </c>
      <c r="S226" s="363">
        <v>0</v>
      </c>
      <c r="T226" s="317" t="e">
        <v>#DIV/0!</v>
      </c>
      <c r="U226" s="316">
        <v>0</v>
      </c>
      <c r="V226" s="316">
        <v>0</v>
      </c>
      <c r="W226" s="316">
        <v>0</v>
      </c>
      <c r="X226" s="316">
        <v>0</v>
      </c>
      <c r="Y226" s="316">
        <v>0</v>
      </c>
      <c r="Z226" s="316">
        <v>0</v>
      </c>
    </row>
    <row r="227" spans="1:26" x14ac:dyDescent="0.25">
      <c r="A227" s="318" t="s">
        <v>481</v>
      </c>
      <c r="B227" s="385">
        <v>0</v>
      </c>
      <c r="C227" s="385">
        <v>0</v>
      </c>
      <c r="D227" s="385">
        <v>0</v>
      </c>
      <c r="E227" s="385">
        <v>0</v>
      </c>
      <c r="F227" s="385">
        <v>0</v>
      </c>
      <c r="G227" s="385">
        <v>0</v>
      </c>
      <c r="H227" s="385">
        <v>0</v>
      </c>
      <c r="I227" s="385">
        <v>0</v>
      </c>
      <c r="J227" s="385">
        <v>0</v>
      </c>
      <c r="K227" s="385">
        <v>0</v>
      </c>
      <c r="L227" s="385">
        <v>0</v>
      </c>
      <c r="M227" s="385">
        <v>0</v>
      </c>
      <c r="N227" s="385">
        <v>0</v>
      </c>
      <c r="O227" s="385">
        <v>0</v>
      </c>
      <c r="P227" s="385">
        <v>0</v>
      </c>
      <c r="Q227" s="385">
        <v>0</v>
      </c>
      <c r="R227" s="385">
        <v>0</v>
      </c>
      <c r="S227" s="385">
        <v>0</v>
      </c>
      <c r="T227" s="319" t="e">
        <v>#DIV/0!</v>
      </c>
      <c r="U227" s="239">
        <v>0</v>
      </c>
      <c r="V227" s="239">
        <v>0</v>
      </c>
      <c r="W227" s="239">
        <v>0</v>
      </c>
      <c r="X227" s="239">
        <v>0</v>
      </c>
      <c r="Y227" s="239">
        <v>0</v>
      </c>
      <c r="Z227" s="239">
        <v>0</v>
      </c>
    </row>
    <row r="228" spans="1:26" x14ac:dyDescent="0.25">
      <c r="A228" s="318" t="s">
        <v>482</v>
      </c>
      <c r="B228" s="385">
        <v>0</v>
      </c>
      <c r="C228" s="385">
        <v>0</v>
      </c>
      <c r="D228" s="385">
        <v>0</v>
      </c>
      <c r="E228" s="385">
        <v>0</v>
      </c>
      <c r="F228" s="385">
        <v>0</v>
      </c>
      <c r="G228" s="385">
        <v>0</v>
      </c>
      <c r="H228" s="385">
        <v>0</v>
      </c>
      <c r="I228" s="385">
        <v>0</v>
      </c>
      <c r="J228" s="385">
        <v>0</v>
      </c>
      <c r="K228" s="385">
        <v>0</v>
      </c>
      <c r="L228" s="385">
        <v>0</v>
      </c>
      <c r="M228" s="385">
        <v>0</v>
      </c>
      <c r="N228" s="385">
        <v>0</v>
      </c>
      <c r="O228" s="385">
        <v>0</v>
      </c>
      <c r="P228" s="385">
        <v>0</v>
      </c>
      <c r="Q228" s="385">
        <v>0</v>
      </c>
      <c r="R228" s="385">
        <v>0</v>
      </c>
      <c r="S228" s="385">
        <v>0</v>
      </c>
      <c r="T228" s="319" t="e">
        <v>#DIV/0!</v>
      </c>
      <c r="U228" s="239">
        <v>0</v>
      </c>
      <c r="V228" s="239">
        <v>0</v>
      </c>
      <c r="W228" s="239">
        <v>0</v>
      </c>
      <c r="X228" s="239">
        <v>0</v>
      </c>
      <c r="Y228" s="239">
        <v>0</v>
      </c>
      <c r="Z228" s="239">
        <v>0</v>
      </c>
    </row>
    <row r="229" spans="1:26" x14ac:dyDescent="0.25">
      <c r="A229" s="318" t="s">
        <v>483</v>
      </c>
      <c r="B229" s="385">
        <v>0</v>
      </c>
      <c r="C229" s="385">
        <v>0</v>
      </c>
      <c r="D229" s="385">
        <v>0</v>
      </c>
      <c r="E229" s="385">
        <v>0</v>
      </c>
      <c r="F229" s="385">
        <v>0</v>
      </c>
      <c r="G229" s="385">
        <v>0</v>
      </c>
      <c r="H229" s="385">
        <v>0</v>
      </c>
      <c r="I229" s="385">
        <v>0</v>
      </c>
      <c r="J229" s="385">
        <v>0</v>
      </c>
      <c r="K229" s="385">
        <v>0</v>
      </c>
      <c r="L229" s="385">
        <v>0</v>
      </c>
      <c r="M229" s="385">
        <v>0</v>
      </c>
      <c r="N229" s="385">
        <v>0</v>
      </c>
      <c r="O229" s="385">
        <v>0</v>
      </c>
      <c r="P229" s="385">
        <v>0</v>
      </c>
      <c r="Q229" s="385">
        <v>0</v>
      </c>
      <c r="R229" s="385">
        <v>0</v>
      </c>
      <c r="S229" s="385">
        <v>0</v>
      </c>
      <c r="T229" s="319" t="e">
        <v>#DIV/0!</v>
      </c>
      <c r="U229" s="239">
        <v>0</v>
      </c>
      <c r="V229" s="239">
        <v>0</v>
      </c>
      <c r="W229" s="239">
        <v>0</v>
      </c>
      <c r="X229" s="239">
        <v>0</v>
      </c>
      <c r="Y229" s="239">
        <v>0</v>
      </c>
      <c r="Z229" s="239">
        <v>0</v>
      </c>
    </row>
    <row r="230" spans="1:26" x14ac:dyDescent="0.25">
      <c r="A230" s="318" t="s">
        <v>484</v>
      </c>
      <c r="B230" s="385">
        <v>0</v>
      </c>
      <c r="C230" s="385">
        <v>0</v>
      </c>
      <c r="D230" s="385">
        <v>0</v>
      </c>
      <c r="E230" s="385">
        <v>0</v>
      </c>
      <c r="F230" s="385">
        <v>0</v>
      </c>
      <c r="G230" s="385">
        <v>0</v>
      </c>
      <c r="H230" s="385">
        <v>0</v>
      </c>
      <c r="I230" s="385">
        <v>0</v>
      </c>
      <c r="J230" s="385">
        <v>0</v>
      </c>
      <c r="K230" s="385">
        <v>0</v>
      </c>
      <c r="L230" s="385">
        <v>0</v>
      </c>
      <c r="M230" s="385">
        <v>0</v>
      </c>
      <c r="N230" s="385">
        <v>0</v>
      </c>
      <c r="O230" s="385">
        <v>0</v>
      </c>
      <c r="P230" s="385">
        <v>0</v>
      </c>
      <c r="Q230" s="385">
        <v>0</v>
      </c>
      <c r="R230" s="385">
        <v>0</v>
      </c>
      <c r="S230" s="385">
        <v>0</v>
      </c>
      <c r="T230" s="319" t="e">
        <v>#DIV/0!</v>
      </c>
      <c r="U230" s="239">
        <v>0</v>
      </c>
      <c r="V230" s="239">
        <v>0</v>
      </c>
      <c r="W230" s="239">
        <v>0</v>
      </c>
      <c r="X230" s="239">
        <v>0</v>
      </c>
      <c r="Y230" s="239">
        <v>0</v>
      </c>
      <c r="Z230" s="239">
        <v>0</v>
      </c>
    </row>
    <row r="231" spans="1:26" x14ac:dyDescent="0.25">
      <c r="A231" s="318" t="s">
        <v>485</v>
      </c>
      <c r="B231" s="385">
        <v>0</v>
      </c>
      <c r="C231" s="385">
        <v>0</v>
      </c>
      <c r="D231" s="385">
        <v>0</v>
      </c>
      <c r="E231" s="385">
        <v>0</v>
      </c>
      <c r="F231" s="385">
        <v>0</v>
      </c>
      <c r="G231" s="385">
        <v>0</v>
      </c>
      <c r="H231" s="385">
        <v>0</v>
      </c>
      <c r="I231" s="385">
        <v>0</v>
      </c>
      <c r="J231" s="385">
        <v>0</v>
      </c>
      <c r="K231" s="385">
        <v>0</v>
      </c>
      <c r="L231" s="385">
        <v>0</v>
      </c>
      <c r="M231" s="385">
        <v>0</v>
      </c>
      <c r="N231" s="385">
        <v>0</v>
      </c>
      <c r="O231" s="385">
        <v>0</v>
      </c>
      <c r="P231" s="385">
        <v>0</v>
      </c>
      <c r="Q231" s="385">
        <v>0</v>
      </c>
      <c r="R231" s="385">
        <v>0</v>
      </c>
      <c r="S231" s="385">
        <v>0</v>
      </c>
      <c r="T231" s="319" t="e">
        <v>#DIV/0!</v>
      </c>
      <c r="U231" s="239">
        <v>0</v>
      </c>
      <c r="V231" s="239">
        <v>0</v>
      </c>
      <c r="W231" s="239">
        <v>0</v>
      </c>
      <c r="X231" s="239">
        <v>0</v>
      </c>
      <c r="Y231" s="239">
        <v>0</v>
      </c>
      <c r="Z231" s="239">
        <v>0</v>
      </c>
    </row>
    <row r="232" spans="1:26" x14ac:dyDescent="0.25">
      <c r="A232" s="318" t="s">
        <v>486</v>
      </c>
      <c r="B232" s="385">
        <v>0</v>
      </c>
      <c r="C232" s="385">
        <v>0</v>
      </c>
      <c r="D232" s="385">
        <v>0</v>
      </c>
      <c r="E232" s="385">
        <v>0</v>
      </c>
      <c r="F232" s="385">
        <v>0</v>
      </c>
      <c r="G232" s="385">
        <v>0</v>
      </c>
      <c r="H232" s="385">
        <v>0</v>
      </c>
      <c r="I232" s="385">
        <v>0</v>
      </c>
      <c r="J232" s="385">
        <v>0</v>
      </c>
      <c r="K232" s="385">
        <v>0</v>
      </c>
      <c r="L232" s="385">
        <v>0</v>
      </c>
      <c r="M232" s="385">
        <v>0</v>
      </c>
      <c r="N232" s="385">
        <v>0</v>
      </c>
      <c r="O232" s="385">
        <v>0</v>
      </c>
      <c r="P232" s="385">
        <v>0</v>
      </c>
      <c r="Q232" s="385">
        <v>0</v>
      </c>
      <c r="R232" s="385">
        <v>0</v>
      </c>
      <c r="S232" s="385">
        <v>0</v>
      </c>
      <c r="T232" s="319" t="e">
        <v>#DIV/0!</v>
      </c>
      <c r="U232" s="239">
        <v>0</v>
      </c>
      <c r="V232" s="239">
        <v>0</v>
      </c>
      <c r="W232" s="239">
        <v>0</v>
      </c>
      <c r="X232" s="239">
        <v>0</v>
      </c>
      <c r="Y232" s="239">
        <v>0</v>
      </c>
      <c r="Z232" s="239">
        <v>0</v>
      </c>
    </row>
    <row r="233" spans="1:26" x14ac:dyDescent="0.25">
      <c r="A233" s="314" t="s">
        <v>487</v>
      </c>
      <c r="B233" s="363">
        <v>0</v>
      </c>
      <c r="C233" s="363">
        <v>0</v>
      </c>
      <c r="D233" s="363">
        <v>0</v>
      </c>
      <c r="E233" s="363">
        <v>0</v>
      </c>
      <c r="F233" s="363">
        <v>0</v>
      </c>
      <c r="G233" s="363">
        <v>0</v>
      </c>
      <c r="H233" s="363">
        <v>0</v>
      </c>
      <c r="I233" s="363">
        <v>0</v>
      </c>
      <c r="J233" s="363">
        <v>0</v>
      </c>
      <c r="K233" s="363">
        <v>0</v>
      </c>
      <c r="L233" s="363">
        <v>0</v>
      </c>
      <c r="M233" s="363">
        <v>0</v>
      </c>
      <c r="N233" s="363">
        <v>0</v>
      </c>
      <c r="O233" s="363">
        <v>0</v>
      </c>
      <c r="P233" s="363">
        <v>0</v>
      </c>
      <c r="Q233" s="363">
        <v>0</v>
      </c>
      <c r="R233" s="363">
        <v>0</v>
      </c>
      <c r="S233" s="363">
        <v>0</v>
      </c>
      <c r="T233" s="317" t="e">
        <v>#DIV/0!</v>
      </c>
      <c r="U233" s="316">
        <v>0</v>
      </c>
      <c r="V233" s="316">
        <v>0</v>
      </c>
      <c r="W233" s="316">
        <v>0</v>
      </c>
      <c r="X233" s="316">
        <v>0</v>
      </c>
      <c r="Y233" s="316">
        <v>0</v>
      </c>
      <c r="Z233" s="316">
        <v>0</v>
      </c>
    </row>
    <row r="234" spans="1:26" x14ac:dyDescent="0.25">
      <c r="A234" s="318" t="s">
        <v>488</v>
      </c>
      <c r="B234" s="385">
        <v>0</v>
      </c>
      <c r="C234" s="385">
        <v>0</v>
      </c>
      <c r="D234" s="385">
        <v>0</v>
      </c>
      <c r="E234" s="385">
        <v>0</v>
      </c>
      <c r="F234" s="385">
        <v>0</v>
      </c>
      <c r="G234" s="385">
        <v>0</v>
      </c>
      <c r="H234" s="385">
        <v>0</v>
      </c>
      <c r="I234" s="385">
        <v>0</v>
      </c>
      <c r="J234" s="385">
        <v>0</v>
      </c>
      <c r="K234" s="385">
        <v>0</v>
      </c>
      <c r="L234" s="385">
        <v>0</v>
      </c>
      <c r="M234" s="385">
        <v>0</v>
      </c>
      <c r="N234" s="385">
        <v>0</v>
      </c>
      <c r="O234" s="385">
        <v>0</v>
      </c>
      <c r="P234" s="385">
        <v>0</v>
      </c>
      <c r="Q234" s="385">
        <v>0</v>
      </c>
      <c r="R234" s="385">
        <v>0</v>
      </c>
      <c r="S234" s="385">
        <v>0</v>
      </c>
      <c r="T234" s="319" t="e">
        <v>#DIV/0!</v>
      </c>
      <c r="U234" s="239">
        <v>0</v>
      </c>
      <c r="V234" s="239">
        <v>0</v>
      </c>
      <c r="W234" s="239">
        <v>0</v>
      </c>
      <c r="X234" s="239">
        <v>0</v>
      </c>
      <c r="Y234" s="239">
        <v>0</v>
      </c>
      <c r="Z234" s="239">
        <v>0</v>
      </c>
    </row>
    <row r="235" spans="1:26" x14ac:dyDescent="0.25">
      <c r="A235" s="318" t="s">
        <v>489</v>
      </c>
      <c r="B235" s="385">
        <v>0</v>
      </c>
      <c r="C235" s="385">
        <v>0</v>
      </c>
      <c r="D235" s="385">
        <v>0</v>
      </c>
      <c r="E235" s="385">
        <v>0</v>
      </c>
      <c r="F235" s="385">
        <v>0</v>
      </c>
      <c r="G235" s="385">
        <v>0</v>
      </c>
      <c r="H235" s="385">
        <v>0</v>
      </c>
      <c r="I235" s="385">
        <v>0</v>
      </c>
      <c r="J235" s="385">
        <v>0</v>
      </c>
      <c r="K235" s="385">
        <v>0</v>
      </c>
      <c r="L235" s="385">
        <v>0</v>
      </c>
      <c r="M235" s="385">
        <v>0</v>
      </c>
      <c r="N235" s="385">
        <v>0</v>
      </c>
      <c r="O235" s="385">
        <v>0</v>
      </c>
      <c r="P235" s="385">
        <v>0</v>
      </c>
      <c r="Q235" s="385">
        <v>0</v>
      </c>
      <c r="R235" s="385">
        <v>0</v>
      </c>
      <c r="S235" s="385">
        <v>0</v>
      </c>
      <c r="T235" s="319" t="e">
        <v>#DIV/0!</v>
      </c>
      <c r="U235" s="239">
        <v>0</v>
      </c>
      <c r="V235" s="239">
        <v>0</v>
      </c>
      <c r="W235" s="239">
        <v>0</v>
      </c>
      <c r="X235" s="239">
        <v>0</v>
      </c>
      <c r="Y235" s="239">
        <v>0</v>
      </c>
      <c r="Z235" s="239">
        <v>0</v>
      </c>
    </row>
    <row r="236" spans="1:26" x14ac:dyDescent="0.25">
      <c r="A236" s="314" t="s">
        <v>490</v>
      </c>
      <c r="B236" s="198">
        <v>0</v>
      </c>
      <c r="C236" s="198">
        <v>0</v>
      </c>
      <c r="D236" s="198">
        <v>0</v>
      </c>
      <c r="E236" s="198">
        <v>0</v>
      </c>
      <c r="F236" s="198">
        <v>0</v>
      </c>
      <c r="G236" s="198">
        <v>0</v>
      </c>
      <c r="H236" s="198">
        <v>0</v>
      </c>
      <c r="I236" s="198">
        <v>0</v>
      </c>
      <c r="J236" s="198">
        <v>0</v>
      </c>
      <c r="K236" s="198">
        <v>0</v>
      </c>
      <c r="L236" s="198">
        <v>0</v>
      </c>
      <c r="M236" s="198">
        <v>0</v>
      </c>
      <c r="N236" s="198">
        <v>0</v>
      </c>
      <c r="O236" s="198">
        <v>0</v>
      </c>
      <c r="P236" s="198">
        <v>0</v>
      </c>
      <c r="Q236" s="198">
        <v>0</v>
      </c>
      <c r="R236" s="198">
        <v>0</v>
      </c>
      <c r="S236" s="198">
        <v>0</v>
      </c>
      <c r="T236" s="317" t="e">
        <v>#DIV/0!</v>
      </c>
      <c r="U236" s="316">
        <v>0</v>
      </c>
      <c r="V236" s="316">
        <v>0</v>
      </c>
      <c r="W236" s="316">
        <v>0</v>
      </c>
      <c r="X236" s="316">
        <v>0</v>
      </c>
      <c r="Y236" s="316">
        <v>0</v>
      </c>
      <c r="Z236" s="316">
        <v>0</v>
      </c>
    </row>
    <row r="237" spans="1:26" x14ac:dyDescent="0.25">
      <c r="A237" s="314" t="s">
        <v>491</v>
      </c>
      <c r="B237" s="198">
        <v>0</v>
      </c>
      <c r="C237" s="198">
        <v>0</v>
      </c>
      <c r="D237" s="198">
        <v>0</v>
      </c>
      <c r="E237" s="198">
        <v>0</v>
      </c>
      <c r="F237" s="198">
        <v>0</v>
      </c>
      <c r="G237" s="198">
        <v>0</v>
      </c>
      <c r="H237" s="198">
        <v>0</v>
      </c>
      <c r="I237" s="198">
        <v>0</v>
      </c>
      <c r="J237" s="198">
        <v>0</v>
      </c>
      <c r="K237" s="198">
        <v>0</v>
      </c>
      <c r="L237" s="198">
        <v>0</v>
      </c>
      <c r="M237" s="198">
        <v>0</v>
      </c>
      <c r="N237" s="198">
        <v>0</v>
      </c>
      <c r="O237" s="198">
        <v>0</v>
      </c>
      <c r="P237" s="198">
        <v>0</v>
      </c>
      <c r="Q237" s="198">
        <v>0</v>
      </c>
      <c r="R237" s="198">
        <v>0</v>
      </c>
      <c r="S237" s="198">
        <v>0</v>
      </c>
      <c r="T237" s="317" t="e">
        <v>#DIV/0!</v>
      </c>
      <c r="U237" s="316">
        <v>0</v>
      </c>
      <c r="V237" s="316">
        <v>0</v>
      </c>
      <c r="W237" s="316">
        <v>0</v>
      </c>
      <c r="X237" s="316">
        <v>0</v>
      </c>
      <c r="Y237" s="316">
        <v>0</v>
      </c>
      <c r="Z237" s="316">
        <v>0</v>
      </c>
    </row>
    <row r="238" spans="1:26" x14ac:dyDescent="0.25">
      <c r="A238" s="314" t="s">
        <v>492</v>
      </c>
      <c r="B238" s="198">
        <v>0</v>
      </c>
      <c r="C238" s="198">
        <v>0</v>
      </c>
      <c r="D238" s="198">
        <v>0</v>
      </c>
      <c r="E238" s="198">
        <v>0</v>
      </c>
      <c r="F238" s="198">
        <v>0</v>
      </c>
      <c r="G238" s="198">
        <v>0</v>
      </c>
      <c r="H238" s="198">
        <v>0</v>
      </c>
      <c r="I238" s="198">
        <v>0</v>
      </c>
      <c r="J238" s="198">
        <v>0</v>
      </c>
      <c r="K238" s="198">
        <v>0</v>
      </c>
      <c r="L238" s="198">
        <v>0</v>
      </c>
      <c r="M238" s="198">
        <v>0</v>
      </c>
      <c r="N238" s="198">
        <v>0</v>
      </c>
      <c r="O238" s="198">
        <v>0</v>
      </c>
      <c r="P238" s="198">
        <v>0</v>
      </c>
      <c r="Q238" s="198">
        <v>0</v>
      </c>
      <c r="R238" s="198">
        <v>0</v>
      </c>
      <c r="S238" s="198">
        <v>0</v>
      </c>
      <c r="T238" s="317" t="e">
        <v>#DIV/0!</v>
      </c>
      <c r="U238" s="316">
        <v>0</v>
      </c>
      <c r="V238" s="316">
        <v>0</v>
      </c>
      <c r="W238" s="316">
        <v>0</v>
      </c>
      <c r="X238" s="316">
        <v>0</v>
      </c>
      <c r="Y238" s="316">
        <v>0</v>
      </c>
      <c r="Z238" s="316">
        <v>0</v>
      </c>
    </row>
    <row r="239" spans="1:26" x14ac:dyDescent="0.25">
      <c r="A239" s="314" t="s">
        <v>493</v>
      </c>
      <c r="B239" s="363">
        <v>0</v>
      </c>
      <c r="C239" s="363">
        <v>0</v>
      </c>
      <c r="D239" s="363">
        <v>0</v>
      </c>
      <c r="E239" s="363">
        <v>0</v>
      </c>
      <c r="F239" s="363">
        <v>0</v>
      </c>
      <c r="G239" s="363">
        <v>0</v>
      </c>
      <c r="H239" s="363">
        <v>0</v>
      </c>
      <c r="I239" s="363">
        <v>0</v>
      </c>
      <c r="J239" s="363">
        <v>0</v>
      </c>
      <c r="K239" s="363">
        <v>0</v>
      </c>
      <c r="L239" s="363">
        <v>0</v>
      </c>
      <c r="M239" s="363">
        <v>0</v>
      </c>
      <c r="N239" s="363">
        <v>0</v>
      </c>
      <c r="O239" s="363">
        <v>0</v>
      </c>
      <c r="P239" s="363">
        <v>0</v>
      </c>
      <c r="Q239" s="363">
        <v>0</v>
      </c>
      <c r="R239" s="363">
        <v>0</v>
      </c>
      <c r="S239" s="363">
        <v>0</v>
      </c>
      <c r="T239" s="317" t="e">
        <v>#DIV/0!</v>
      </c>
      <c r="U239" s="316">
        <v>0</v>
      </c>
      <c r="V239" s="316">
        <v>0</v>
      </c>
      <c r="W239" s="316">
        <v>0</v>
      </c>
      <c r="X239" s="316">
        <v>0</v>
      </c>
      <c r="Y239" s="316">
        <v>0</v>
      </c>
      <c r="Z239" s="316">
        <v>0</v>
      </c>
    </row>
    <row r="240" spans="1:26" x14ac:dyDescent="0.25">
      <c r="A240" s="318" t="s">
        <v>494</v>
      </c>
      <c r="B240" s="385">
        <v>0</v>
      </c>
      <c r="C240" s="385">
        <v>0</v>
      </c>
      <c r="D240" s="385">
        <v>0</v>
      </c>
      <c r="E240" s="385">
        <v>0</v>
      </c>
      <c r="F240" s="385">
        <v>0</v>
      </c>
      <c r="G240" s="385">
        <v>0</v>
      </c>
      <c r="H240" s="385">
        <v>0</v>
      </c>
      <c r="I240" s="385">
        <v>0</v>
      </c>
      <c r="J240" s="385">
        <v>0</v>
      </c>
      <c r="K240" s="385">
        <v>0</v>
      </c>
      <c r="L240" s="385">
        <v>0</v>
      </c>
      <c r="M240" s="385">
        <v>0</v>
      </c>
      <c r="N240" s="385">
        <v>0</v>
      </c>
      <c r="O240" s="385">
        <v>0</v>
      </c>
      <c r="P240" s="385">
        <v>0</v>
      </c>
      <c r="Q240" s="385">
        <v>0</v>
      </c>
      <c r="R240" s="385">
        <v>0</v>
      </c>
      <c r="S240" s="385">
        <v>0</v>
      </c>
      <c r="T240" s="319" t="e">
        <v>#DIV/0!</v>
      </c>
      <c r="U240" s="239">
        <v>0</v>
      </c>
      <c r="V240" s="239">
        <v>0</v>
      </c>
      <c r="W240" s="239">
        <v>0</v>
      </c>
      <c r="X240" s="239">
        <v>0</v>
      </c>
      <c r="Y240" s="239">
        <v>0</v>
      </c>
      <c r="Z240" s="239">
        <v>0</v>
      </c>
    </row>
    <row r="241" spans="1:26" x14ac:dyDescent="0.25">
      <c r="A241" s="318" t="s">
        <v>495</v>
      </c>
      <c r="B241" s="385">
        <v>0</v>
      </c>
      <c r="C241" s="385">
        <v>0</v>
      </c>
      <c r="D241" s="385">
        <v>0</v>
      </c>
      <c r="E241" s="385">
        <v>0</v>
      </c>
      <c r="F241" s="385">
        <v>0</v>
      </c>
      <c r="G241" s="385">
        <v>0</v>
      </c>
      <c r="H241" s="385">
        <v>0</v>
      </c>
      <c r="I241" s="385">
        <v>0</v>
      </c>
      <c r="J241" s="385">
        <v>0</v>
      </c>
      <c r="K241" s="385">
        <v>0</v>
      </c>
      <c r="L241" s="385">
        <v>0</v>
      </c>
      <c r="M241" s="385">
        <v>0</v>
      </c>
      <c r="N241" s="385">
        <v>0</v>
      </c>
      <c r="O241" s="385">
        <v>0</v>
      </c>
      <c r="P241" s="385">
        <v>0</v>
      </c>
      <c r="Q241" s="385">
        <v>0</v>
      </c>
      <c r="R241" s="385">
        <v>0</v>
      </c>
      <c r="S241" s="385">
        <v>0</v>
      </c>
      <c r="T241" s="319" t="e">
        <v>#DIV/0!</v>
      </c>
      <c r="U241" s="239">
        <v>0</v>
      </c>
      <c r="V241" s="239">
        <v>0</v>
      </c>
      <c r="W241" s="239">
        <v>0</v>
      </c>
      <c r="X241" s="239">
        <v>0</v>
      </c>
      <c r="Y241" s="239">
        <v>0</v>
      </c>
      <c r="Z241" s="239">
        <v>0</v>
      </c>
    </row>
    <row r="242" spans="1:26" x14ac:dyDescent="0.25">
      <c r="A242" s="314" t="s">
        <v>496</v>
      </c>
      <c r="B242" s="363">
        <v>0</v>
      </c>
      <c r="C242" s="363">
        <v>0</v>
      </c>
      <c r="D242" s="363">
        <v>0</v>
      </c>
      <c r="E242" s="363">
        <v>0</v>
      </c>
      <c r="F242" s="363">
        <v>0</v>
      </c>
      <c r="G242" s="363">
        <v>0</v>
      </c>
      <c r="H242" s="363">
        <v>0</v>
      </c>
      <c r="I242" s="363">
        <v>0</v>
      </c>
      <c r="J242" s="363">
        <v>0</v>
      </c>
      <c r="K242" s="363">
        <v>0</v>
      </c>
      <c r="L242" s="363">
        <v>0</v>
      </c>
      <c r="M242" s="363">
        <v>0</v>
      </c>
      <c r="N242" s="363">
        <v>0</v>
      </c>
      <c r="O242" s="363">
        <v>0</v>
      </c>
      <c r="P242" s="363">
        <v>0</v>
      </c>
      <c r="Q242" s="363">
        <v>0</v>
      </c>
      <c r="R242" s="363">
        <v>0</v>
      </c>
      <c r="S242" s="363">
        <v>0</v>
      </c>
      <c r="T242" s="317" t="e">
        <v>#DIV/0!</v>
      </c>
      <c r="U242" s="316">
        <v>0</v>
      </c>
      <c r="V242" s="316">
        <v>0</v>
      </c>
      <c r="W242" s="316">
        <v>0</v>
      </c>
      <c r="X242" s="316">
        <v>0</v>
      </c>
      <c r="Y242" s="316">
        <v>0</v>
      </c>
      <c r="Z242" s="316">
        <v>0</v>
      </c>
    </row>
    <row r="243" spans="1:26" x14ac:dyDescent="0.25">
      <c r="A243" s="322" t="s">
        <v>497</v>
      </c>
      <c r="B243" s="385">
        <v>0</v>
      </c>
      <c r="C243" s="385">
        <v>0</v>
      </c>
      <c r="D243" s="385">
        <v>0</v>
      </c>
      <c r="E243" s="385">
        <v>0</v>
      </c>
      <c r="F243" s="385">
        <v>0</v>
      </c>
      <c r="G243" s="385">
        <v>0</v>
      </c>
      <c r="H243" s="385">
        <v>0</v>
      </c>
      <c r="I243" s="385">
        <v>0</v>
      </c>
      <c r="J243" s="385">
        <v>0</v>
      </c>
      <c r="K243" s="385">
        <v>0</v>
      </c>
      <c r="L243" s="385">
        <v>0</v>
      </c>
      <c r="M243" s="385">
        <v>0</v>
      </c>
      <c r="N243" s="385">
        <v>0</v>
      </c>
      <c r="O243" s="385">
        <v>0</v>
      </c>
      <c r="P243" s="385">
        <v>0</v>
      </c>
      <c r="Q243" s="385">
        <v>0</v>
      </c>
      <c r="R243" s="385">
        <v>0</v>
      </c>
      <c r="S243" s="385">
        <v>0</v>
      </c>
      <c r="T243" s="319" t="e">
        <v>#DIV/0!</v>
      </c>
      <c r="U243" s="239">
        <v>0</v>
      </c>
      <c r="V243" s="239">
        <v>0</v>
      </c>
      <c r="W243" s="239">
        <v>0</v>
      </c>
      <c r="X243" s="239">
        <v>0</v>
      </c>
      <c r="Y243" s="239">
        <v>0</v>
      </c>
      <c r="Z243" s="239">
        <v>0</v>
      </c>
    </row>
    <row r="244" spans="1:26" x14ac:dyDescent="0.25">
      <c r="A244" s="322" t="s">
        <v>498</v>
      </c>
      <c r="B244" s="385">
        <v>0</v>
      </c>
      <c r="C244" s="385">
        <v>0</v>
      </c>
      <c r="D244" s="385">
        <v>0</v>
      </c>
      <c r="E244" s="385">
        <v>0</v>
      </c>
      <c r="F244" s="385">
        <v>0</v>
      </c>
      <c r="G244" s="385">
        <v>0</v>
      </c>
      <c r="H244" s="385">
        <v>0</v>
      </c>
      <c r="I244" s="385">
        <v>0</v>
      </c>
      <c r="J244" s="385">
        <v>0</v>
      </c>
      <c r="K244" s="385">
        <v>0</v>
      </c>
      <c r="L244" s="385">
        <v>0</v>
      </c>
      <c r="M244" s="385">
        <v>0</v>
      </c>
      <c r="N244" s="385">
        <v>0</v>
      </c>
      <c r="O244" s="385">
        <v>0</v>
      </c>
      <c r="P244" s="385">
        <v>0</v>
      </c>
      <c r="Q244" s="385">
        <v>0</v>
      </c>
      <c r="R244" s="385">
        <v>0</v>
      </c>
      <c r="S244" s="385">
        <v>0</v>
      </c>
      <c r="T244" s="319" t="e">
        <v>#DIV/0!</v>
      </c>
      <c r="U244" s="239">
        <v>0</v>
      </c>
      <c r="V244" s="239">
        <v>0</v>
      </c>
      <c r="W244" s="239">
        <v>0</v>
      </c>
      <c r="X244" s="239">
        <v>0</v>
      </c>
      <c r="Y244" s="239">
        <v>0</v>
      </c>
      <c r="Z244" s="239">
        <v>0</v>
      </c>
    </row>
    <row r="245" spans="1:26" x14ac:dyDescent="0.25">
      <c r="A245" s="322" t="s">
        <v>499</v>
      </c>
      <c r="B245" s="385">
        <v>0</v>
      </c>
      <c r="C245" s="385">
        <v>0</v>
      </c>
      <c r="D245" s="385">
        <v>0</v>
      </c>
      <c r="E245" s="385">
        <v>0</v>
      </c>
      <c r="F245" s="385">
        <v>0</v>
      </c>
      <c r="G245" s="385">
        <v>0</v>
      </c>
      <c r="H245" s="385">
        <v>0</v>
      </c>
      <c r="I245" s="385">
        <v>0</v>
      </c>
      <c r="J245" s="385">
        <v>0</v>
      </c>
      <c r="K245" s="385">
        <v>0</v>
      </c>
      <c r="L245" s="385">
        <v>0</v>
      </c>
      <c r="M245" s="385">
        <v>0</v>
      </c>
      <c r="N245" s="385">
        <v>0</v>
      </c>
      <c r="O245" s="385">
        <v>0</v>
      </c>
      <c r="P245" s="385">
        <v>0</v>
      </c>
      <c r="Q245" s="385">
        <v>0</v>
      </c>
      <c r="R245" s="385">
        <v>0</v>
      </c>
      <c r="S245" s="385">
        <v>0</v>
      </c>
      <c r="T245" s="319" t="e">
        <v>#DIV/0!</v>
      </c>
      <c r="U245" s="239">
        <v>0</v>
      </c>
      <c r="V245" s="239">
        <v>0</v>
      </c>
      <c r="W245" s="239">
        <v>0</v>
      </c>
      <c r="X245" s="239">
        <v>0</v>
      </c>
      <c r="Y245" s="239">
        <v>0</v>
      </c>
      <c r="Z245" s="239">
        <v>0</v>
      </c>
    </row>
    <row r="246" spans="1:26" x14ac:dyDescent="0.25">
      <c r="A246" s="322" t="s">
        <v>500</v>
      </c>
      <c r="B246" s="385">
        <v>0</v>
      </c>
      <c r="C246" s="385">
        <v>0</v>
      </c>
      <c r="D246" s="385">
        <v>0</v>
      </c>
      <c r="E246" s="385">
        <v>0</v>
      </c>
      <c r="F246" s="385">
        <v>0</v>
      </c>
      <c r="G246" s="385">
        <v>0</v>
      </c>
      <c r="H246" s="385">
        <v>0</v>
      </c>
      <c r="I246" s="385">
        <v>0</v>
      </c>
      <c r="J246" s="385">
        <v>0</v>
      </c>
      <c r="K246" s="385">
        <v>0</v>
      </c>
      <c r="L246" s="385">
        <v>0</v>
      </c>
      <c r="M246" s="385">
        <v>0</v>
      </c>
      <c r="N246" s="385">
        <v>0</v>
      </c>
      <c r="O246" s="385">
        <v>0</v>
      </c>
      <c r="P246" s="385">
        <v>0</v>
      </c>
      <c r="Q246" s="385">
        <v>0</v>
      </c>
      <c r="R246" s="385">
        <v>0</v>
      </c>
      <c r="S246" s="385">
        <v>0</v>
      </c>
      <c r="T246" s="319" t="e">
        <v>#DIV/0!</v>
      </c>
      <c r="U246" s="239">
        <v>0</v>
      </c>
      <c r="V246" s="239">
        <v>0</v>
      </c>
      <c r="W246" s="239">
        <v>0</v>
      </c>
      <c r="X246" s="239">
        <v>0</v>
      </c>
      <c r="Y246" s="239">
        <v>0</v>
      </c>
      <c r="Z246" s="239">
        <v>0</v>
      </c>
    </row>
    <row r="247" spans="1:26" x14ac:dyDescent="0.25">
      <c r="A247" s="322" t="s">
        <v>501</v>
      </c>
      <c r="B247" s="385">
        <v>0</v>
      </c>
      <c r="C247" s="385">
        <v>0</v>
      </c>
      <c r="D247" s="385">
        <v>0</v>
      </c>
      <c r="E247" s="385">
        <v>0</v>
      </c>
      <c r="F247" s="385">
        <v>0</v>
      </c>
      <c r="G247" s="385">
        <v>0</v>
      </c>
      <c r="H247" s="385">
        <v>0</v>
      </c>
      <c r="I247" s="385">
        <v>0</v>
      </c>
      <c r="J247" s="385">
        <v>0</v>
      </c>
      <c r="K247" s="385">
        <v>0</v>
      </c>
      <c r="L247" s="385">
        <v>0</v>
      </c>
      <c r="M247" s="385">
        <v>0</v>
      </c>
      <c r="N247" s="385">
        <v>0</v>
      </c>
      <c r="O247" s="385">
        <v>0</v>
      </c>
      <c r="P247" s="385">
        <v>0</v>
      </c>
      <c r="Q247" s="385">
        <v>0</v>
      </c>
      <c r="R247" s="385">
        <v>0</v>
      </c>
      <c r="S247" s="385">
        <v>0</v>
      </c>
      <c r="T247" s="319" t="e">
        <v>#DIV/0!</v>
      </c>
      <c r="U247" s="239">
        <v>0</v>
      </c>
      <c r="V247" s="239">
        <v>0</v>
      </c>
      <c r="W247" s="239">
        <v>0</v>
      </c>
      <c r="X247" s="239">
        <v>0</v>
      </c>
      <c r="Y247" s="239">
        <v>0</v>
      </c>
      <c r="Z247" s="239">
        <v>0</v>
      </c>
    </row>
    <row r="248" spans="1:26" x14ac:dyDescent="0.25">
      <c r="A248" s="322" t="s">
        <v>502</v>
      </c>
      <c r="B248" s="385">
        <v>0</v>
      </c>
      <c r="C248" s="385">
        <v>0</v>
      </c>
      <c r="D248" s="385">
        <v>0</v>
      </c>
      <c r="E248" s="385">
        <v>0</v>
      </c>
      <c r="F248" s="385">
        <v>0</v>
      </c>
      <c r="G248" s="385">
        <v>0</v>
      </c>
      <c r="H248" s="385">
        <v>0</v>
      </c>
      <c r="I248" s="385">
        <v>0</v>
      </c>
      <c r="J248" s="385">
        <v>0</v>
      </c>
      <c r="K248" s="385">
        <v>0</v>
      </c>
      <c r="L248" s="385">
        <v>0</v>
      </c>
      <c r="M248" s="385">
        <v>0</v>
      </c>
      <c r="N248" s="385">
        <v>0</v>
      </c>
      <c r="O248" s="385">
        <v>0</v>
      </c>
      <c r="P248" s="385">
        <v>0</v>
      </c>
      <c r="Q248" s="385">
        <v>0</v>
      </c>
      <c r="R248" s="385">
        <v>0</v>
      </c>
      <c r="S248" s="385">
        <v>0</v>
      </c>
      <c r="T248" s="319" t="e">
        <v>#DIV/0!</v>
      </c>
      <c r="U248" s="239">
        <v>0</v>
      </c>
      <c r="V248" s="239">
        <v>0</v>
      </c>
      <c r="W248" s="239">
        <v>0</v>
      </c>
      <c r="X248" s="239">
        <v>0</v>
      </c>
      <c r="Y248" s="239">
        <v>0</v>
      </c>
      <c r="Z248" s="239">
        <v>0</v>
      </c>
    </row>
    <row r="249" spans="1:26" x14ac:dyDescent="0.25">
      <c r="A249" s="322" t="s">
        <v>503</v>
      </c>
      <c r="B249" s="385">
        <v>0</v>
      </c>
      <c r="C249" s="385">
        <v>0</v>
      </c>
      <c r="D249" s="385">
        <v>0</v>
      </c>
      <c r="E249" s="385">
        <v>0</v>
      </c>
      <c r="F249" s="385">
        <v>0</v>
      </c>
      <c r="G249" s="385">
        <v>0</v>
      </c>
      <c r="H249" s="385">
        <v>0</v>
      </c>
      <c r="I249" s="385">
        <v>0</v>
      </c>
      <c r="J249" s="385">
        <v>0</v>
      </c>
      <c r="K249" s="385">
        <v>0</v>
      </c>
      <c r="L249" s="385">
        <v>0</v>
      </c>
      <c r="M249" s="385">
        <v>0</v>
      </c>
      <c r="N249" s="385">
        <v>0</v>
      </c>
      <c r="O249" s="385">
        <v>0</v>
      </c>
      <c r="P249" s="385">
        <v>0</v>
      </c>
      <c r="Q249" s="385">
        <v>0</v>
      </c>
      <c r="R249" s="385">
        <v>0</v>
      </c>
      <c r="S249" s="385">
        <v>0</v>
      </c>
      <c r="T249" s="319" t="e">
        <v>#DIV/0!</v>
      </c>
      <c r="U249" s="239">
        <v>0</v>
      </c>
      <c r="V249" s="239">
        <v>0</v>
      </c>
      <c r="W249" s="239">
        <v>0</v>
      </c>
      <c r="X249" s="239">
        <v>0</v>
      </c>
      <c r="Y249" s="239">
        <v>0</v>
      </c>
      <c r="Z249" s="239">
        <v>0</v>
      </c>
    </row>
    <row r="250" spans="1:26" x14ac:dyDescent="0.25">
      <c r="A250" s="322" t="s">
        <v>504</v>
      </c>
      <c r="B250" s="385">
        <v>0</v>
      </c>
      <c r="C250" s="385">
        <v>0</v>
      </c>
      <c r="D250" s="385">
        <v>0</v>
      </c>
      <c r="E250" s="385">
        <v>0</v>
      </c>
      <c r="F250" s="385">
        <v>0</v>
      </c>
      <c r="G250" s="385">
        <v>0</v>
      </c>
      <c r="H250" s="385">
        <v>0</v>
      </c>
      <c r="I250" s="385">
        <v>0</v>
      </c>
      <c r="J250" s="385">
        <v>0</v>
      </c>
      <c r="K250" s="385">
        <v>0</v>
      </c>
      <c r="L250" s="385">
        <v>0</v>
      </c>
      <c r="M250" s="385">
        <v>0</v>
      </c>
      <c r="N250" s="385">
        <v>0</v>
      </c>
      <c r="O250" s="385">
        <v>0</v>
      </c>
      <c r="P250" s="385">
        <v>0</v>
      </c>
      <c r="Q250" s="385">
        <v>0</v>
      </c>
      <c r="R250" s="385">
        <v>0</v>
      </c>
      <c r="S250" s="385">
        <v>0</v>
      </c>
      <c r="T250" s="319" t="e">
        <v>#DIV/0!</v>
      </c>
      <c r="U250" s="239">
        <v>0</v>
      </c>
      <c r="V250" s="239">
        <v>0</v>
      </c>
      <c r="W250" s="239">
        <v>0</v>
      </c>
      <c r="X250" s="239">
        <v>0</v>
      </c>
      <c r="Y250" s="239">
        <v>0</v>
      </c>
      <c r="Z250" s="239">
        <v>0</v>
      </c>
    </row>
    <row r="251" spans="1:26" x14ac:dyDescent="0.25">
      <c r="A251" s="322" t="s">
        <v>505</v>
      </c>
      <c r="B251" s="385">
        <v>0</v>
      </c>
      <c r="C251" s="385">
        <v>0</v>
      </c>
      <c r="D251" s="385">
        <v>0</v>
      </c>
      <c r="E251" s="385">
        <v>0</v>
      </c>
      <c r="F251" s="385">
        <v>0</v>
      </c>
      <c r="G251" s="385">
        <v>0</v>
      </c>
      <c r="H251" s="385">
        <v>0</v>
      </c>
      <c r="I251" s="385">
        <v>0</v>
      </c>
      <c r="J251" s="385">
        <v>0</v>
      </c>
      <c r="K251" s="385">
        <v>0</v>
      </c>
      <c r="L251" s="385">
        <v>0</v>
      </c>
      <c r="M251" s="385">
        <v>0</v>
      </c>
      <c r="N251" s="385">
        <v>0</v>
      </c>
      <c r="O251" s="385">
        <v>0</v>
      </c>
      <c r="P251" s="385">
        <v>0</v>
      </c>
      <c r="Q251" s="385">
        <v>0</v>
      </c>
      <c r="R251" s="385">
        <v>0</v>
      </c>
      <c r="S251" s="385">
        <v>0</v>
      </c>
      <c r="T251" s="319" t="e">
        <v>#DIV/0!</v>
      </c>
      <c r="U251" s="239">
        <v>0</v>
      </c>
      <c r="V251" s="239">
        <v>0</v>
      </c>
      <c r="W251" s="239">
        <v>0</v>
      </c>
      <c r="X251" s="239">
        <v>0</v>
      </c>
      <c r="Y251" s="239">
        <v>0</v>
      </c>
      <c r="Z251" s="239">
        <v>0</v>
      </c>
    </row>
    <row r="252" spans="1:26" x14ac:dyDescent="0.25">
      <c r="A252" s="322" t="s">
        <v>506</v>
      </c>
      <c r="B252" s="385">
        <v>0</v>
      </c>
      <c r="C252" s="385">
        <v>0</v>
      </c>
      <c r="D252" s="385">
        <v>0</v>
      </c>
      <c r="E252" s="385">
        <v>0</v>
      </c>
      <c r="F252" s="385">
        <v>0</v>
      </c>
      <c r="G252" s="385">
        <v>0</v>
      </c>
      <c r="H252" s="385">
        <v>0</v>
      </c>
      <c r="I252" s="385">
        <v>0</v>
      </c>
      <c r="J252" s="385">
        <v>0</v>
      </c>
      <c r="K252" s="385">
        <v>0</v>
      </c>
      <c r="L252" s="385">
        <v>0</v>
      </c>
      <c r="M252" s="385">
        <v>0</v>
      </c>
      <c r="N252" s="385">
        <v>0</v>
      </c>
      <c r="O252" s="385">
        <v>0</v>
      </c>
      <c r="P252" s="385">
        <v>0</v>
      </c>
      <c r="Q252" s="385">
        <v>0</v>
      </c>
      <c r="R252" s="385">
        <v>0</v>
      </c>
      <c r="S252" s="385">
        <v>0</v>
      </c>
      <c r="T252" s="319" t="e">
        <v>#DIV/0!</v>
      </c>
      <c r="U252" s="239">
        <v>0</v>
      </c>
      <c r="V252" s="239">
        <v>0</v>
      </c>
      <c r="W252" s="239">
        <v>0</v>
      </c>
      <c r="X252" s="239">
        <v>0</v>
      </c>
      <c r="Y252" s="239">
        <v>0</v>
      </c>
      <c r="Z252" s="239">
        <v>0</v>
      </c>
    </row>
    <row r="253" spans="1:26" x14ac:dyDescent="0.25">
      <c r="A253" s="322" t="s">
        <v>507</v>
      </c>
      <c r="B253" s="385">
        <v>0</v>
      </c>
      <c r="C253" s="385">
        <v>0</v>
      </c>
      <c r="D253" s="385">
        <v>0</v>
      </c>
      <c r="E253" s="385">
        <v>0</v>
      </c>
      <c r="F253" s="385">
        <v>0</v>
      </c>
      <c r="G253" s="385">
        <v>0</v>
      </c>
      <c r="H253" s="385">
        <v>0</v>
      </c>
      <c r="I253" s="385">
        <v>0</v>
      </c>
      <c r="J253" s="385">
        <v>0</v>
      </c>
      <c r="K253" s="385">
        <v>0</v>
      </c>
      <c r="L253" s="385">
        <v>0</v>
      </c>
      <c r="M253" s="385">
        <v>0</v>
      </c>
      <c r="N253" s="385">
        <v>0</v>
      </c>
      <c r="O253" s="385">
        <v>0</v>
      </c>
      <c r="P253" s="385">
        <v>0</v>
      </c>
      <c r="Q253" s="385">
        <v>0</v>
      </c>
      <c r="R253" s="385">
        <v>0</v>
      </c>
      <c r="S253" s="385">
        <v>0</v>
      </c>
      <c r="T253" s="319" t="e">
        <v>#DIV/0!</v>
      </c>
      <c r="U253" s="239">
        <v>0</v>
      </c>
      <c r="V253" s="239">
        <v>0</v>
      </c>
      <c r="W253" s="239">
        <v>0</v>
      </c>
      <c r="X253" s="239">
        <v>0</v>
      </c>
      <c r="Y253" s="239">
        <v>0</v>
      </c>
      <c r="Z253" s="239">
        <v>0</v>
      </c>
    </row>
    <row r="254" spans="1:26" x14ac:dyDescent="0.25">
      <c r="A254" s="322" t="s">
        <v>508</v>
      </c>
      <c r="B254" s="385">
        <v>0</v>
      </c>
      <c r="C254" s="385">
        <v>0</v>
      </c>
      <c r="D254" s="385">
        <v>0</v>
      </c>
      <c r="E254" s="385">
        <v>0</v>
      </c>
      <c r="F254" s="385">
        <v>0</v>
      </c>
      <c r="G254" s="385">
        <v>0</v>
      </c>
      <c r="H254" s="385">
        <v>0</v>
      </c>
      <c r="I254" s="385">
        <v>0</v>
      </c>
      <c r="J254" s="385">
        <v>0</v>
      </c>
      <c r="K254" s="385">
        <v>0</v>
      </c>
      <c r="L254" s="385">
        <v>0</v>
      </c>
      <c r="M254" s="385">
        <v>0</v>
      </c>
      <c r="N254" s="385">
        <v>0</v>
      </c>
      <c r="O254" s="385">
        <v>0</v>
      </c>
      <c r="P254" s="385">
        <v>0</v>
      </c>
      <c r="Q254" s="385">
        <v>0</v>
      </c>
      <c r="R254" s="385">
        <v>0</v>
      </c>
      <c r="S254" s="385">
        <v>0</v>
      </c>
      <c r="T254" s="319" t="e">
        <v>#DIV/0!</v>
      </c>
      <c r="U254" s="239">
        <v>0</v>
      </c>
      <c r="V254" s="239">
        <v>0</v>
      </c>
      <c r="W254" s="239">
        <v>0</v>
      </c>
      <c r="X254" s="239">
        <v>0</v>
      </c>
      <c r="Y254" s="239">
        <v>0</v>
      </c>
      <c r="Z254" s="239">
        <v>0</v>
      </c>
    </row>
    <row r="255" spans="1:26" x14ac:dyDescent="0.25">
      <c r="A255" s="322" t="s">
        <v>509</v>
      </c>
      <c r="B255" s="385">
        <v>0</v>
      </c>
      <c r="C255" s="385">
        <v>0</v>
      </c>
      <c r="D255" s="385">
        <v>0</v>
      </c>
      <c r="E255" s="385">
        <v>0</v>
      </c>
      <c r="F255" s="385">
        <v>0</v>
      </c>
      <c r="G255" s="385">
        <v>0</v>
      </c>
      <c r="H255" s="385">
        <v>0</v>
      </c>
      <c r="I255" s="385">
        <v>0</v>
      </c>
      <c r="J255" s="385">
        <v>0</v>
      </c>
      <c r="K255" s="385">
        <v>0</v>
      </c>
      <c r="L255" s="385">
        <v>0</v>
      </c>
      <c r="M255" s="385">
        <v>0</v>
      </c>
      <c r="N255" s="385">
        <v>0</v>
      </c>
      <c r="O255" s="385">
        <v>0</v>
      </c>
      <c r="P255" s="385">
        <v>0</v>
      </c>
      <c r="Q255" s="385">
        <v>0</v>
      </c>
      <c r="R255" s="385">
        <v>0</v>
      </c>
      <c r="S255" s="385">
        <v>0</v>
      </c>
      <c r="T255" s="319" t="e">
        <v>#DIV/0!</v>
      </c>
      <c r="U255" s="239">
        <v>0</v>
      </c>
      <c r="V255" s="239">
        <v>0</v>
      </c>
      <c r="W255" s="239">
        <v>0</v>
      </c>
      <c r="X255" s="239">
        <v>0</v>
      </c>
      <c r="Y255" s="239">
        <v>0</v>
      </c>
      <c r="Z255" s="239">
        <v>0</v>
      </c>
    </row>
    <row r="256" spans="1:26" x14ac:dyDescent="0.25">
      <c r="A256" s="322" t="s">
        <v>510</v>
      </c>
      <c r="B256" s="385">
        <v>0</v>
      </c>
      <c r="C256" s="385">
        <v>0</v>
      </c>
      <c r="D256" s="385">
        <v>0</v>
      </c>
      <c r="E256" s="385">
        <v>0</v>
      </c>
      <c r="F256" s="385">
        <v>0</v>
      </c>
      <c r="G256" s="385">
        <v>0</v>
      </c>
      <c r="H256" s="385">
        <v>0</v>
      </c>
      <c r="I256" s="385">
        <v>0</v>
      </c>
      <c r="J256" s="385">
        <v>0</v>
      </c>
      <c r="K256" s="385">
        <v>0</v>
      </c>
      <c r="L256" s="385">
        <v>0</v>
      </c>
      <c r="M256" s="385">
        <v>0</v>
      </c>
      <c r="N256" s="385">
        <v>0</v>
      </c>
      <c r="O256" s="385">
        <v>0</v>
      </c>
      <c r="P256" s="385">
        <v>0</v>
      </c>
      <c r="Q256" s="385">
        <v>0</v>
      </c>
      <c r="R256" s="385">
        <v>0</v>
      </c>
      <c r="S256" s="385">
        <v>0</v>
      </c>
      <c r="T256" s="319" t="e">
        <v>#DIV/0!</v>
      </c>
      <c r="U256" s="239">
        <v>0</v>
      </c>
      <c r="V256" s="239">
        <v>0</v>
      </c>
      <c r="W256" s="239">
        <v>0</v>
      </c>
      <c r="X256" s="239">
        <v>0</v>
      </c>
      <c r="Y256" s="239">
        <v>0</v>
      </c>
      <c r="Z256" s="239">
        <v>0</v>
      </c>
    </row>
    <row r="257" spans="1:26" x14ac:dyDescent="0.25">
      <c r="A257" s="322" t="s">
        <v>511</v>
      </c>
      <c r="B257" s="385">
        <v>0</v>
      </c>
      <c r="C257" s="385">
        <v>0</v>
      </c>
      <c r="D257" s="385">
        <v>0</v>
      </c>
      <c r="E257" s="385">
        <v>0</v>
      </c>
      <c r="F257" s="385">
        <v>0</v>
      </c>
      <c r="G257" s="385">
        <v>0</v>
      </c>
      <c r="H257" s="385">
        <v>0</v>
      </c>
      <c r="I257" s="385">
        <v>0</v>
      </c>
      <c r="J257" s="385">
        <v>0</v>
      </c>
      <c r="K257" s="385">
        <v>0</v>
      </c>
      <c r="L257" s="385">
        <v>0</v>
      </c>
      <c r="M257" s="385">
        <v>0</v>
      </c>
      <c r="N257" s="385">
        <v>0</v>
      </c>
      <c r="O257" s="385">
        <v>0</v>
      </c>
      <c r="P257" s="385">
        <v>0</v>
      </c>
      <c r="Q257" s="385">
        <v>0</v>
      </c>
      <c r="R257" s="385">
        <v>0</v>
      </c>
      <c r="S257" s="385">
        <v>0</v>
      </c>
      <c r="T257" s="319" t="e">
        <v>#DIV/0!</v>
      </c>
      <c r="U257" s="239">
        <v>0</v>
      </c>
      <c r="V257" s="239">
        <v>0</v>
      </c>
      <c r="W257" s="239">
        <v>0</v>
      </c>
      <c r="X257" s="239">
        <v>0</v>
      </c>
      <c r="Y257" s="239">
        <v>0</v>
      </c>
      <c r="Z257" s="239">
        <v>0</v>
      </c>
    </row>
    <row r="258" spans="1:26" x14ac:dyDescent="0.25">
      <c r="A258" s="322" t="s">
        <v>512</v>
      </c>
      <c r="B258" s="385">
        <v>0</v>
      </c>
      <c r="C258" s="385">
        <v>0</v>
      </c>
      <c r="D258" s="385">
        <v>0</v>
      </c>
      <c r="E258" s="385">
        <v>0</v>
      </c>
      <c r="F258" s="385">
        <v>0</v>
      </c>
      <c r="G258" s="385">
        <v>0</v>
      </c>
      <c r="H258" s="385">
        <v>0</v>
      </c>
      <c r="I258" s="385">
        <v>0</v>
      </c>
      <c r="J258" s="385">
        <v>0</v>
      </c>
      <c r="K258" s="385">
        <v>0</v>
      </c>
      <c r="L258" s="385">
        <v>0</v>
      </c>
      <c r="M258" s="385">
        <v>0</v>
      </c>
      <c r="N258" s="385">
        <v>0</v>
      </c>
      <c r="O258" s="385">
        <v>0</v>
      </c>
      <c r="P258" s="385">
        <v>0</v>
      </c>
      <c r="Q258" s="385">
        <v>0</v>
      </c>
      <c r="R258" s="385">
        <v>0</v>
      </c>
      <c r="S258" s="385">
        <v>0</v>
      </c>
      <c r="T258" s="319" t="e">
        <v>#DIV/0!</v>
      </c>
      <c r="U258" s="239">
        <v>0</v>
      </c>
      <c r="V258" s="239">
        <v>0</v>
      </c>
      <c r="W258" s="239">
        <v>0</v>
      </c>
      <c r="X258" s="239">
        <v>0</v>
      </c>
      <c r="Y258" s="239">
        <v>0</v>
      </c>
      <c r="Z258" s="239">
        <v>0</v>
      </c>
    </row>
    <row r="259" spans="1:26" x14ac:dyDescent="0.25">
      <c r="A259" s="322" t="s">
        <v>513</v>
      </c>
      <c r="B259" s="385">
        <v>0</v>
      </c>
      <c r="C259" s="385">
        <v>0</v>
      </c>
      <c r="D259" s="385">
        <v>0</v>
      </c>
      <c r="E259" s="385">
        <v>0</v>
      </c>
      <c r="F259" s="385">
        <v>0</v>
      </c>
      <c r="G259" s="385">
        <v>0</v>
      </c>
      <c r="H259" s="385">
        <v>0</v>
      </c>
      <c r="I259" s="385">
        <v>0</v>
      </c>
      <c r="J259" s="385">
        <v>0</v>
      </c>
      <c r="K259" s="385">
        <v>0</v>
      </c>
      <c r="L259" s="385">
        <v>0</v>
      </c>
      <c r="M259" s="385">
        <v>0</v>
      </c>
      <c r="N259" s="385">
        <v>0</v>
      </c>
      <c r="O259" s="385">
        <v>0</v>
      </c>
      <c r="P259" s="385">
        <v>0</v>
      </c>
      <c r="Q259" s="385">
        <v>0</v>
      </c>
      <c r="R259" s="385">
        <v>0</v>
      </c>
      <c r="S259" s="385">
        <v>0</v>
      </c>
      <c r="T259" s="319" t="e">
        <v>#DIV/0!</v>
      </c>
      <c r="U259" s="239">
        <v>0</v>
      </c>
      <c r="V259" s="239">
        <v>0</v>
      </c>
      <c r="W259" s="239">
        <v>0</v>
      </c>
      <c r="X259" s="239">
        <v>0</v>
      </c>
      <c r="Y259" s="239">
        <v>0</v>
      </c>
      <c r="Z259" s="239">
        <v>0</v>
      </c>
    </row>
    <row r="260" spans="1:26" x14ac:dyDescent="0.25">
      <c r="A260" s="322" t="s">
        <v>514</v>
      </c>
      <c r="B260" s="385">
        <v>0</v>
      </c>
      <c r="C260" s="385">
        <v>0</v>
      </c>
      <c r="D260" s="385">
        <v>0</v>
      </c>
      <c r="E260" s="385">
        <v>0</v>
      </c>
      <c r="F260" s="385">
        <v>0</v>
      </c>
      <c r="G260" s="385">
        <v>0</v>
      </c>
      <c r="H260" s="385">
        <v>0</v>
      </c>
      <c r="I260" s="385">
        <v>0</v>
      </c>
      <c r="J260" s="385">
        <v>0</v>
      </c>
      <c r="K260" s="385">
        <v>0</v>
      </c>
      <c r="L260" s="385">
        <v>0</v>
      </c>
      <c r="M260" s="385">
        <v>0</v>
      </c>
      <c r="N260" s="385">
        <v>0</v>
      </c>
      <c r="O260" s="385">
        <v>0</v>
      </c>
      <c r="P260" s="385">
        <v>0</v>
      </c>
      <c r="Q260" s="385">
        <v>0</v>
      </c>
      <c r="R260" s="385">
        <v>0</v>
      </c>
      <c r="S260" s="385">
        <v>0</v>
      </c>
      <c r="T260" s="319" t="e">
        <v>#DIV/0!</v>
      </c>
      <c r="U260" s="239">
        <v>0</v>
      </c>
      <c r="V260" s="239">
        <v>0</v>
      </c>
      <c r="W260" s="239">
        <v>0</v>
      </c>
      <c r="X260" s="239">
        <v>0</v>
      </c>
      <c r="Y260" s="239">
        <v>0</v>
      </c>
      <c r="Z260" s="239">
        <v>0</v>
      </c>
    </row>
    <row r="261" spans="1:26" x14ac:dyDescent="0.25">
      <c r="A261" s="322" t="s">
        <v>515</v>
      </c>
      <c r="B261" s="385">
        <v>0</v>
      </c>
      <c r="C261" s="385">
        <v>0</v>
      </c>
      <c r="D261" s="385">
        <v>0</v>
      </c>
      <c r="E261" s="385">
        <v>0</v>
      </c>
      <c r="F261" s="385">
        <v>0</v>
      </c>
      <c r="G261" s="385">
        <v>0</v>
      </c>
      <c r="H261" s="385">
        <v>0</v>
      </c>
      <c r="I261" s="385">
        <v>0</v>
      </c>
      <c r="J261" s="385">
        <v>0</v>
      </c>
      <c r="K261" s="385">
        <v>0</v>
      </c>
      <c r="L261" s="385">
        <v>0</v>
      </c>
      <c r="M261" s="385">
        <v>0</v>
      </c>
      <c r="N261" s="385">
        <v>0</v>
      </c>
      <c r="O261" s="385">
        <v>0</v>
      </c>
      <c r="P261" s="385">
        <v>0</v>
      </c>
      <c r="Q261" s="385">
        <v>0</v>
      </c>
      <c r="R261" s="385">
        <v>0</v>
      </c>
      <c r="S261" s="385">
        <v>0</v>
      </c>
      <c r="T261" s="319" t="e">
        <v>#DIV/0!</v>
      </c>
      <c r="U261" s="239">
        <v>0</v>
      </c>
      <c r="V261" s="239">
        <v>0</v>
      </c>
      <c r="W261" s="239">
        <v>0</v>
      </c>
      <c r="X261" s="239">
        <v>0</v>
      </c>
      <c r="Y261" s="239">
        <v>0</v>
      </c>
      <c r="Z261" s="239">
        <v>0</v>
      </c>
    </row>
    <row r="262" spans="1:26" x14ac:dyDescent="0.25">
      <c r="A262" s="322" t="s">
        <v>516</v>
      </c>
      <c r="B262" s="385">
        <v>0</v>
      </c>
      <c r="C262" s="385">
        <v>0</v>
      </c>
      <c r="D262" s="385">
        <v>0</v>
      </c>
      <c r="E262" s="385">
        <v>0</v>
      </c>
      <c r="F262" s="385">
        <v>0</v>
      </c>
      <c r="G262" s="385">
        <v>0</v>
      </c>
      <c r="H262" s="385">
        <v>0</v>
      </c>
      <c r="I262" s="385">
        <v>0</v>
      </c>
      <c r="J262" s="385">
        <v>0</v>
      </c>
      <c r="K262" s="385">
        <v>0</v>
      </c>
      <c r="L262" s="385">
        <v>0</v>
      </c>
      <c r="M262" s="385">
        <v>0</v>
      </c>
      <c r="N262" s="385">
        <v>0</v>
      </c>
      <c r="O262" s="385">
        <v>0</v>
      </c>
      <c r="P262" s="385">
        <v>0</v>
      </c>
      <c r="Q262" s="385">
        <v>0</v>
      </c>
      <c r="R262" s="385">
        <v>0</v>
      </c>
      <c r="S262" s="385">
        <v>0</v>
      </c>
      <c r="T262" s="319" t="e">
        <v>#DIV/0!</v>
      </c>
      <c r="U262" s="239">
        <v>0</v>
      </c>
      <c r="V262" s="239">
        <v>0</v>
      </c>
      <c r="W262" s="239">
        <v>0</v>
      </c>
      <c r="X262" s="239">
        <v>0</v>
      </c>
      <c r="Y262" s="239">
        <v>0</v>
      </c>
      <c r="Z262" s="239">
        <v>0</v>
      </c>
    </row>
    <row r="263" spans="1:26" x14ac:dyDescent="0.25">
      <c r="A263" s="322" t="s">
        <v>517</v>
      </c>
      <c r="B263" s="385">
        <v>0</v>
      </c>
      <c r="C263" s="385">
        <v>0</v>
      </c>
      <c r="D263" s="385">
        <v>0</v>
      </c>
      <c r="E263" s="385">
        <v>0</v>
      </c>
      <c r="F263" s="385">
        <v>0</v>
      </c>
      <c r="G263" s="385">
        <v>0</v>
      </c>
      <c r="H263" s="385">
        <v>0</v>
      </c>
      <c r="I263" s="385">
        <v>0</v>
      </c>
      <c r="J263" s="385">
        <v>0</v>
      </c>
      <c r="K263" s="385">
        <v>0</v>
      </c>
      <c r="L263" s="385">
        <v>0</v>
      </c>
      <c r="M263" s="385">
        <v>0</v>
      </c>
      <c r="N263" s="385">
        <v>0</v>
      </c>
      <c r="O263" s="385">
        <v>0</v>
      </c>
      <c r="P263" s="385">
        <v>0</v>
      </c>
      <c r="Q263" s="385">
        <v>0</v>
      </c>
      <c r="R263" s="385">
        <v>0</v>
      </c>
      <c r="S263" s="385">
        <v>0</v>
      </c>
      <c r="T263" s="319" t="e">
        <v>#DIV/0!</v>
      </c>
      <c r="U263" s="239">
        <v>0</v>
      </c>
      <c r="V263" s="239">
        <v>0</v>
      </c>
      <c r="W263" s="239">
        <v>0</v>
      </c>
      <c r="X263" s="239">
        <v>0</v>
      </c>
      <c r="Y263" s="239">
        <v>0</v>
      </c>
      <c r="Z263" s="239">
        <v>0</v>
      </c>
    </row>
    <row r="264" spans="1:26" x14ac:dyDescent="0.25">
      <c r="A264" s="322" t="s">
        <v>518</v>
      </c>
      <c r="B264" s="385">
        <v>0</v>
      </c>
      <c r="C264" s="385">
        <v>0</v>
      </c>
      <c r="D264" s="385">
        <v>0</v>
      </c>
      <c r="E264" s="385">
        <v>0</v>
      </c>
      <c r="F264" s="385">
        <v>0</v>
      </c>
      <c r="G264" s="385">
        <v>0</v>
      </c>
      <c r="H264" s="385">
        <v>0</v>
      </c>
      <c r="I264" s="385">
        <v>0</v>
      </c>
      <c r="J264" s="385">
        <v>0</v>
      </c>
      <c r="K264" s="385">
        <v>0</v>
      </c>
      <c r="L264" s="385">
        <v>0</v>
      </c>
      <c r="M264" s="385">
        <v>0</v>
      </c>
      <c r="N264" s="385">
        <v>0</v>
      </c>
      <c r="O264" s="385">
        <v>0</v>
      </c>
      <c r="P264" s="385">
        <v>0</v>
      </c>
      <c r="Q264" s="385">
        <v>0</v>
      </c>
      <c r="R264" s="385">
        <v>0</v>
      </c>
      <c r="S264" s="385">
        <v>0</v>
      </c>
      <c r="T264" s="319" t="e">
        <v>#DIV/0!</v>
      </c>
      <c r="U264" s="239">
        <v>0</v>
      </c>
      <c r="V264" s="239">
        <v>0</v>
      </c>
      <c r="W264" s="239">
        <v>0</v>
      </c>
      <c r="X264" s="239">
        <v>0</v>
      </c>
      <c r="Y264" s="239">
        <v>0</v>
      </c>
      <c r="Z264" s="239">
        <v>0</v>
      </c>
    </row>
    <row r="265" spans="1:26" x14ac:dyDescent="0.25">
      <c r="A265" s="322" t="s">
        <v>519</v>
      </c>
      <c r="B265" s="385">
        <v>0</v>
      </c>
      <c r="C265" s="385">
        <v>0</v>
      </c>
      <c r="D265" s="385">
        <v>0</v>
      </c>
      <c r="E265" s="385">
        <v>0</v>
      </c>
      <c r="F265" s="385">
        <v>0</v>
      </c>
      <c r="G265" s="385">
        <v>0</v>
      </c>
      <c r="H265" s="385">
        <v>0</v>
      </c>
      <c r="I265" s="385">
        <v>0</v>
      </c>
      <c r="J265" s="385">
        <v>0</v>
      </c>
      <c r="K265" s="385">
        <v>0</v>
      </c>
      <c r="L265" s="385">
        <v>0</v>
      </c>
      <c r="M265" s="385">
        <v>0</v>
      </c>
      <c r="N265" s="385">
        <v>0</v>
      </c>
      <c r="O265" s="385">
        <v>0</v>
      </c>
      <c r="P265" s="385">
        <v>0</v>
      </c>
      <c r="Q265" s="385">
        <v>0</v>
      </c>
      <c r="R265" s="385">
        <v>0</v>
      </c>
      <c r="S265" s="385">
        <v>0</v>
      </c>
      <c r="T265" s="319" t="e">
        <v>#DIV/0!</v>
      </c>
      <c r="U265" s="239">
        <v>0</v>
      </c>
      <c r="V265" s="239">
        <v>0</v>
      </c>
      <c r="W265" s="239">
        <v>0</v>
      </c>
      <c r="X265" s="239">
        <v>0</v>
      </c>
      <c r="Y265" s="239">
        <v>0</v>
      </c>
      <c r="Z265" s="239">
        <v>0</v>
      </c>
    </row>
    <row r="266" spans="1:26" x14ac:dyDescent="0.25">
      <c r="A266" s="322" t="s">
        <v>520</v>
      </c>
      <c r="B266" s="385">
        <v>0</v>
      </c>
      <c r="C266" s="385">
        <v>0</v>
      </c>
      <c r="D266" s="385">
        <v>0</v>
      </c>
      <c r="E266" s="385">
        <v>0</v>
      </c>
      <c r="F266" s="385">
        <v>0</v>
      </c>
      <c r="G266" s="385">
        <v>0</v>
      </c>
      <c r="H266" s="385">
        <v>0</v>
      </c>
      <c r="I266" s="385">
        <v>0</v>
      </c>
      <c r="J266" s="385">
        <v>0</v>
      </c>
      <c r="K266" s="385">
        <v>0</v>
      </c>
      <c r="L266" s="385">
        <v>0</v>
      </c>
      <c r="M266" s="385">
        <v>0</v>
      </c>
      <c r="N266" s="385">
        <v>0</v>
      </c>
      <c r="O266" s="385">
        <v>0</v>
      </c>
      <c r="P266" s="385">
        <v>0</v>
      </c>
      <c r="Q266" s="385">
        <v>0</v>
      </c>
      <c r="R266" s="385">
        <v>0</v>
      </c>
      <c r="S266" s="385">
        <v>0</v>
      </c>
      <c r="T266" s="319" t="e">
        <v>#DIV/0!</v>
      </c>
      <c r="U266" s="239">
        <v>0</v>
      </c>
      <c r="V266" s="239">
        <v>0</v>
      </c>
      <c r="W266" s="239">
        <v>0</v>
      </c>
      <c r="X266" s="239">
        <v>0</v>
      </c>
      <c r="Y266" s="239">
        <v>0</v>
      </c>
      <c r="Z266" s="239">
        <v>0</v>
      </c>
    </row>
    <row r="267" spans="1:26" x14ac:dyDescent="0.25">
      <c r="A267" s="322" t="s">
        <v>521</v>
      </c>
      <c r="B267" s="385">
        <v>0</v>
      </c>
      <c r="C267" s="385">
        <v>0</v>
      </c>
      <c r="D267" s="385">
        <v>0</v>
      </c>
      <c r="E267" s="385">
        <v>0</v>
      </c>
      <c r="F267" s="385">
        <v>0</v>
      </c>
      <c r="G267" s="385">
        <v>0</v>
      </c>
      <c r="H267" s="385">
        <v>0</v>
      </c>
      <c r="I267" s="385">
        <v>0</v>
      </c>
      <c r="J267" s="385">
        <v>0</v>
      </c>
      <c r="K267" s="385">
        <v>0</v>
      </c>
      <c r="L267" s="385">
        <v>0</v>
      </c>
      <c r="M267" s="385">
        <v>0</v>
      </c>
      <c r="N267" s="385">
        <v>0</v>
      </c>
      <c r="O267" s="385">
        <v>0</v>
      </c>
      <c r="P267" s="385">
        <v>0</v>
      </c>
      <c r="Q267" s="385">
        <v>0</v>
      </c>
      <c r="R267" s="385">
        <v>0</v>
      </c>
      <c r="S267" s="385">
        <v>0</v>
      </c>
      <c r="T267" s="319" t="e">
        <v>#DIV/0!</v>
      </c>
      <c r="U267" s="239">
        <v>0</v>
      </c>
      <c r="V267" s="239">
        <v>0</v>
      </c>
      <c r="W267" s="239">
        <v>0</v>
      </c>
      <c r="X267" s="239">
        <v>0</v>
      </c>
      <c r="Y267" s="239">
        <v>0</v>
      </c>
      <c r="Z267" s="239">
        <v>0</v>
      </c>
    </row>
    <row r="268" spans="1:26" x14ac:dyDescent="0.25">
      <c r="A268" s="322" t="s">
        <v>522</v>
      </c>
      <c r="B268" s="385">
        <v>0</v>
      </c>
      <c r="C268" s="385">
        <v>0</v>
      </c>
      <c r="D268" s="385">
        <v>0</v>
      </c>
      <c r="E268" s="385">
        <v>0</v>
      </c>
      <c r="F268" s="385">
        <v>0</v>
      </c>
      <c r="G268" s="385">
        <v>0</v>
      </c>
      <c r="H268" s="385">
        <v>0</v>
      </c>
      <c r="I268" s="385">
        <v>0</v>
      </c>
      <c r="J268" s="385">
        <v>0</v>
      </c>
      <c r="K268" s="385">
        <v>0</v>
      </c>
      <c r="L268" s="385">
        <v>0</v>
      </c>
      <c r="M268" s="385">
        <v>0</v>
      </c>
      <c r="N268" s="385">
        <v>0</v>
      </c>
      <c r="O268" s="385">
        <v>0</v>
      </c>
      <c r="P268" s="385">
        <v>0</v>
      </c>
      <c r="Q268" s="385">
        <v>0</v>
      </c>
      <c r="R268" s="385">
        <v>0</v>
      </c>
      <c r="S268" s="385">
        <v>0</v>
      </c>
      <c r="T268" s="319" t="e">
        <v>#DIV/0!</v>
      </c>
      <c r="U268" s="239">
        <v>0</v>
      </c>
      <c r="V268" s="239">
        <v>0</v>
      </c>
      <c r="W268" s="239">
        <v>0</v>
      </c>
      <c r="X268" s="239">
        <v>0</v>
      </c>
      <c r="Y268" s="239">
        <v>0</v>
      </c>
      <c r="Z268" s="239">
        <v>0</v>
      </c>
    </row>
    <row r="269" spans="1:26" x14ac:dyDescent="0.25">
      <c r="A269" s="314" t="s">
        <v>523</v>
      </c>
      <c r="B269" s="363">
        <v>0</v>
      </c>
      <c r="C269" s="363">
        <v>0</v>
      </c>
      <c r="D269" s="363">
        <v>0</v>
      </c>
      <c r="E269" s="363">
        <v>0</v>
      </c>
      <c r="F269" s="363">
        <v>0</v>
      </c>
      <c r="G269" s="363">
        <v>0</v>
      </c>
      <c r="H269" s="363">
        <v>0</v>
      </c>
      <c r="I269" s="363">
        <v>0</v>
      </c>
      <c r="J269" s="363">
        <v>0</v>
      </c>
      <c r="K269" s="363">
        <v>0</v>
      </c>
      <c r="L269" s="363">
        <v>0</v>
      </c>
      <c r="M269" s="363">
        <v>0</v>
      </c>
      <c r="N269" s="363">
        <v>0</v>
      </c>
      <c r="O269" s="363">
        <v>0</v>
      </c>
      <c r="P269" s="363">
        <v>0</v>
      </c>
      <c r="Q269" s="363">
        <v>0</v>
      </c>
      <c r="R269" s="363">
        <v>0</v>
      </c>
      <c r="S269" s="363">
        <v>0</v>
      </c>
      <c r="T269" s="317" t="e">
        <v>#DIV/0!</v>
      </c>
      <c r="U269" s="316">
        <v>0</v>
      </c>
      <c r="V269" s="316">
        <v>0</v>
      </c>
      <c r="W269" s="316">
        <v>0</v>
      </c>
      <c r="X269" s="316">
        <v>0</v>
      </c>
      <c r="Y269" s="316">
        <v>0</v>
      </c>
      <c r="Z269" s="316">
        <v>0</v>
      </c>
    </row>
    <row r="270" spans="1:26" x14ac:dyDescent="0.25">
      <c r="A270" s="322" t="s">
        <v>524</v>
      </c>
      <c r="B270" s="385">
        <v>0</v>
      </c>
      <c r="C270" s="385">
        <v>0</v>
      </c>
      <c r="D270" s="385">
        <v>0</v>
      </c>
      <c r="E270" s="385">
        <v>0</v>
      </c>
      <c r="F270" s="385">
        <v>0</v>
      </c>
      <c r="G270" s="385">
        <v>0</v>
      </c>
      <c r="H270" s="385">
        <v>0</v>
      </c>
      <c r="I270" s="385">
        <v>0</v>
      </c>
      <c r="J270" s="385">
        <v>0</v>
      </c>
      <c r="K270" s="385">
        <v>0</v>
      </c>
      <c r="L270" s="385">
        <v>0</v>
      </c>
      <c r="M270" s="385">
        <v>0</v>
      </c>
      <c r="N270" s="385">
        <v>0</v>
      </c>
      <c r="O270" s="385">
        <v>0</v>
      </c>
      <c r="P270" s="385">
        <v>0</v>
      </c>
      <c r="Q270" s="385">
        <v>0</v>
      </c>
      <c r="R270" s="385">
        <v>0</v>
      </c>
      <c r="S270" s="385">
        <v>0</v>
      </c>
      <c r="T270" s="319" t="e">
        <v>#DIV/0!</v>
      </c>
      <c r="U270" s="239">
        <v>0</v>
      </c>
      <c r="V270" s="239">
        <v>0</v>
      </c>
      <c r="W270" s="239">
        <v>0</v>
      </c>
      <c r="X270" s="239">
        <v>0</v>
      </c>
      <c r="Y270" s="239">
        <v>0</v>
      </c>
      <c r="Z270" s="239">
        <v>0</v>
      </c>
    </row>
    <row r="271" spans="1:26" x14ac:dyDescent="0.25">
      <c r="A271" s="322" t="s">
        <v>525</v>
      </c>
      <c r="B271" s="385">
        <v>0</v>
      </c>
      <c r="C271" s="385">
        <v>0</v>
      </c>
      <c r="D271" s="385">
        <v>0</v>
      </c>
      <c r="E271" s="385">
        <v>0</v>
      </c>
      <c r="F271" s="385">
        <v>0</v>
      </c>
      <c r="G271" s="385">
        <v>0</v>
      </c>
      <c r="H271" s="385">
        <v>0</v>
      </c>
      <c r="I271" s="385">
        <v>0</v>
      </c>
      <c r="J271" s="385">
        <v>0</v>
      </c>
      <c r="K271" s="385">
        <v>0</v>
      </c>
      <c r="L271" s="385">
        <v>0</v>
      </c>
      <c r="M271" s="385">
        <v>0</v>
      </c>
      <c r="N271" s="385">
        <v>0</v>
      </c>
      <c r="O271" s="385">
        <v>0</v>
      </c>
      <c r="P271" s="385">
        <v>0</v>
      </c>
      <c r="Q271" s="385">
        <v>0</v>
      </c>
      <c r="R271" s="385">
        <v>0</v>
      </c>
      <c r="S271" s="385">
        <v>0</v>
      </c>
      <c r="T271" s="319" t="e">
        <v>#DIV/0!</v>
      </c>
      <c r="U271" s="239">
        <v>0</v>
      </c>
      <c r="V271" s="239">
        <v>0</v>
      </c>
      <c r="W271" s="239">
        <v>0</v>
      </c>
      <c r="X271" s="239">
        <v>0</v>
      </c>
      <c r="Y271" s="239">
        <v>0</v>
      </c>
      <c r="Z271" s="239">
        <v>0</v>
      </c>
    </row>
    <row r="272" spans="1:26" x14ac:dyDescent="0.25">
      <c r="A272" s="322" t="s">
        <v>526</v>
      </c>
      <c r="B272" s="385">
        <v>0</v>
      </c>
      <c r="C272" s="385">
        <v>0</v>
      </c>
      <c r="D272" s="385">
        <v>0</v>
      </c>
      <c r="E272" s="385">
        <v>0</v>
      </c>
      <c r="F272" s="385">
        <v>0</v>
      </c>
      <c r="G272" s="385">
        <v>0</v>
      </c>
      <c r="H272" s="385">
        <v>0</v>
      </c>
      <c r="I272" s="385">
        <v>0</v>
      </c>
      <c r="J272" s="385">
        <v>0</v>
      </c>
      <c r="K272" s="385">
        <v>0</v>
      </c>
      <c r="L272" s="385">
        <v>0</v>
      </c>
      <c r="M272" s="385">
        <v>0</v>
      </c>
      <c r="N272" s="385">
        <v>0</v>
      </c>
      <c r="O272" s="385">
        <v>0</v>
      </c>
      <c r="P272" s="385">
        <v>0</v>
      </c>
      <c r="Q272" s="385">
        <v>0</v>
      </c>
      <c r="R272" s="385">
        <v>0</v>
      </c>
      <c r="S272" s="385">
        <v>0</v>
      </c>
      <c r="T272" s="319" t="e">
        <v>#DIV/0!</v>
      </c>
      <c r="U272" s="239">
        <v>0</v>
      </c>
      <c r="V272" s="239">
        <v>0</v>
      </c>
      <c r="W272" s="239">
        <v>0</v>
      </c>
      <c r="X272" s="239">
        <v>0</v>
      </c>
      <c r="Y272" s="239">
        <v>0</v>
      </c>
      <c r="Z272" s="239">
        <v>0</v>
      </c>
    </row>
    <row r="273" spans="1:26" x14ac:dyDescent="0.25">
      <c r="A273" s="322" t="s">
        <v>527</v>
      </c>
      <c r="B273" s="385">
        <v>0</v>
      </c>
      <c r="C273" s="385">
        <v>0</v>
      </c>
      <c r="D273" s="385">
        <v>0</v>
      </c>
      <c r="E273" s="385">
        <v>0</v>
      </c>
      <c r="F273" s="385">
        <v>0</v>
      </c>
      <c r="G273" s="385">
        <v>0</v>
      </c>
      <c r="H273" s="385">
        <v>0</v>
      </c>
      <c r="I273" s="385">
        <v>0</v>
      </c>
      <c r="J273" s="385">
        <v>0</v>
      </c>
      <c r="K273" s="385">
        <v>0</v>
      </c>
      <c r="L273" s="385">
        <v>0</v>
      </c>
      <c r="M273" s="385">
        <v>0</v>
      </c>
      <c r="N273" s="385">
        <v>0</v>
      </c>
      <c r="O273" s="385">
        <v>0</v>
      </c>
      <c r="P273" s="385">
        <v>0</v>
      </c>
      <c r="Q273" s="385">
        <v>0</v>
      </c>
      <c r="R273" s="385">
        <v>0</v>
      </c>
      <c r="S273" s="385">
        <v>0</v>
      </c>
      <c r="T273" s="319" t="e">
        <v>#DIV/0!</v>
      </c>
      <c r="U273" s="239">
        <v>0</v>
      </c>
      <c r="V273" s="239">
        <v>0</v>
      </c>
      <c r="W273" s="239">
        <v>0</v>
      </c>
      <c r="X273" s="239">
        <v>0</v>
      </c>
      <c r="Y273" s="239">
        <v>0</v>
      </c>
      <c r="Z273" s="239">
        <v>0</v>
      </c>
    </row>
    <row r="274" spans="1:26" x14ac:dyDescent="0.25">
      <c r="A274" s="314" t="s">
        <v>528</v>
      </c>
      <c r="B274" s="363">
        <v>0</v>
      </c>
      <c r="C274" s="363">
        <v>0</v>
      </c>
      <c r="D274" s="363">
        <v>0</v>
      </c>
      <c r="E274" s="363">
        <v>0</v>
      </c>
      <c r="F274" s="363">
        <v>0</v>
      </c>
      <c r="G274" s="363">
        <v>0</v>
      </c>
      <c r="H274" s="363">
        <v>0</v>
      </c>
      <c r="I274" s="363">
        <v>0</v>
      </c>
      <c r="J274" s="363">
        <v>0</v>
      </c>
      <c r="K274" s="363">
        <v>0</v>
      </c>
      <c r="L274" s="363">
        <v>0</v>
      </c>
      <c r="M274" s="363">
        <v>0</v>
      </c>
      <c r="N274" s="363">
        <v>0</v>
      </c>
      <c r="O274" s="363">
        <v>0</v>
      </c>
      <c r="P274" s="363">
        <v>0</v>
      </c>
      <c r="Q274" s="363">
        <v>0</v>
      </c>
      <c r="R274" s="363">
        <v>0</v>
      </c>
      <c r="S274" s="363">
        <v>0</v>
      </c>
      <c r="T274" s="317" t="e">
        <v>#DIV/0!</v>
      </c>
      <c r="U274" s="316">
        <v>0</v>
      </c>
      <c r="V274" s="316">
        <v>0</v>
      </c>
      <c r="W274" s="316">
        <v>0</v>
      </c>
      <c r="X274" s="316">
        <v>0</v>
      </c>
      <c r="Y274" s="316">
        <v>0</v>
      </c>
      <c r="Z274" s="316">
        <v>0</v>
      </c>
    </row>
    <row r="275" spans="1:26" x14ac:dyDescent="0.25">
      <c r="A275" s="322" t="s">
        <v>529</v>
      </c>
      <c r="B275" s="385">
        <v>0</v>
      </c>
      <c r="C275" s="385">
        <v>0</v>
      </c>
      <c r="D275" s="385">
        <v>0</v>
      </c>
      <c r="E275" s="385">
        <v>0</v>
      </c>
      <c r="F275" s="385">
        <v>0</v>
      </c>
      <c r="G275" s="385">
        <v>0</v>
      </c>
      <c r="H275" s="385">
        <v>0</v>
      </c>
      <c r="I275" s="385">
        <v>0</v>
      </c>
      <c r="J275" s="385">
        <v>0</v>
      </c>
      <c r="K275" s="385">
        <v>0</v>
      </c>
      <c r="L275" s="385">
        <v>0</v>
      </c>
      <c r="M275" s="385">
        <v>0</v>
      </c>
      <c r="N275" s="385">
        <v>0</v>
      </c>
      <c r="O275" s="385">
        <v>0</v>
      </c>
      <c r="P275" s="385">
        <v>0</v>
      </c>
      <c r="Q275" s="385">
        <v>0</v>
      </c>
      <c r="R275" s="385">
        <v>0</v>
      </c>
      <c r="S275" s="385">
        <v>0</v>
      </c>
      <c r="T275" s="319" t="e">
        <v>#DIV/0!</v>
      </c>
      <c r="U275" s="239">
        <v>0</v>
      </c>
      <c r="V275" s="239">
        <v>0</v>
      </c>
      <c r="W275" s="239">
        <v>0</v>
      </c>
      <c r="X275" s="239">
        <v>0</v>
      </c>
      <c r="Y275" s="239">
        <v>0</v>
      </c>
      <c r="Z275" s="239">
        <v>0</v>
      </c>
    </row>
    <row r="276" spans="1:26" x14ac:dyDescent="0.25">
      <c r="A276" s="322" t="s">
        <v>530</v>
      </c>
      <c r="B276" s="385">
        <v>0</v>
      </c>
      <c r="C276" s="385">
        <v>0</v>
      </c>
      <c r="D276" s="385">
        <v>0</v>
      </c>
      <c r="E276" s="385">
        <v>0</v>
      </c>
      <c r="F276" s="385">
        <v>0</v>
      </c>
      <c r="G276" s="385">
        <v>0</v>
      </c>
      <c r="H276" s="385">
        <v>0</v>
      </c>
      <c r="I276" s="385">
        <v>0</v>
      </c>
      <c r="J276" s="385">
        <v>0</v>
      </c>
      <c r="K276" s="385">
        <v>0</v>
      </c>
      <c r="L276" s="385">
        <v>0</v>
      </c>
      <c r="M276" s="385">
        <v>0</v>
      </c>
      <c r="N276" s="385">
        <v>0</v>
      </c>
      <c r="O276" s="385">
        <v>0</v>
      </c>
      <c r="P276" s="385">
        <v>0</v>
      </c>
      <c r="Q276" s="385">
        <v>0</v>
      </c>
      <c r="R276" s="385">
        <v>0</v>
      </c>
      <c r="S276" s="385">
        <v>0</v>
      </c>
      <c r="T276" s="319" t="e">
        <v>#DIV/0!</v>
      </c>
      <c r="U276" s="239">
        <v>0</v>
      </c>
      <c r="V276" s="239">
        <v>0</v>
      </c>
      <c r="W276" s="239">
        <v>0</v>
      </c>
      <c r="X276" s="239">
        <v>0</v>
      </c>
      <c r="Y276" s="239">
        <v>0</v>
      </c>
      <c r="Z276" s="239">
        <v>0</v>
      </c>
    </row>
    <row r="277" spans="1:26" x14ac:dyDescent="0.25">
      <c r="A277" s="322" t="s">
        <v>531</v>
      </c>
      <c r="B277" s="385">
        <v>0</v>
      </c>
      <c r="C277" s="385">
        <v>0</v>
      </c>
      <c r="D277" s="385">
        <v>0</v>
      </c>
      <c r="E277" s="385">
        <v>0</v>
      </c>
      <c r="F277" s="385">
        <v>0</v>
      </c>
      <c r="G277" s="385">
        <v>0</v>
      </c>
      <c r="H277" s="385">
        <v>0</v>
      </c>
      <c r="I277" s="385">
        <v>0</v>
      </c>
      <c r="J277" s="385">
        <v>0</v>
      </c>
      <c r="K277" s="385">
        <v>0</v>
      </c>
      <c r="L277" s="385">
        <v>0</v>
      </c>
      <c r="M277" s="385">
        <v>0</v>
      </c>
      <c r="N277" s="385">
        <v>0</v>
      </c>
      <c r="O277" s="385">
        <v>0</v>
      </c>
      <c r="P277" s="385">
        <v>0</v>
      </c>
      <c r="Q277" s="385">
        <v>0</v>
      </c>
      <c r="R277" s="385">
        <v>0</v>
      </c>
      <c r="S277" s="385">
        <v>0</v>
      </c>
      <c r="T277" s="319" t="e">
        <v>#DIV/0!</v>
      </c>
      <c r="U277" s="239">
        <v>0</v>
      </c>
      <c r="V277" s="239">
        <v>0</v>
      </c>
      <c r="W277" s="239">
        <v>0</v>
      </c>
      <c r="X277" s="239">
        <v>0</v>
      </c>
      <c r="Y277" s="239">
        <v>0</v>
      </c>
      <c r="Z277" s="239">
        <v>0</v>
      </c>
    </row>
    <row r="278" spans="1:26" x14ac:dyDescent="0.25">
      <c r="A278" s="322" t="s">
        <v>532</v>
      </c>
      <c r="B278" s="385">
        <v>0</v>
      </c>
      <c r="C278" s="385">
        <v>0</v>
      </c>
      <c r="D278" s="385">
        <v>0</v>
      </c>
      <c r="E278" s="385">
        <v>0</v>
      </c>
      <c r="F278" s="385">
        <v>0</v>
      </c>
      <c r="G278" s="385">
        <v>0</v>
      </c>
      <c r="H278" s="385">
        <v>0</v>
      </c>
      <c r="I278" s="385">
        <v>0</v>
      </c>
      <c r="J278" s="385">
        <v>0</v>
      </c>
      <c r="K278" s="385">
        <v>0</v>
      </c>
      <c r="L278" s="385">
        <v>0</v>
      </c>
      <c r="M278" s="385">
        <v>0</v>
      </c>
      <c r="N278" s="385">
        <v>0</v>
      </c>
      <c r="O278" s="385">
        <v>0</v>
      </c>
      <c r="P278" s="385">
        <v>0</v>
      </c>
      <c r="Q278" s="385">
        <v>0</v>
      </c>
      <c r="R278" s="385">
        <v>0</v>
      </c>
      <c r="S278" s="385">
        <v>0</v>
      </c>
      <c r="T278" s="319" t="e">
        <v>#DIV/0!</v>
      </c>
      <c r="U278" s="239">
        <v>0</v>
      </c>
      <c r="V278" s="239">
        <v>0</v>
      </c>
      <c r="W278" s="239">
        <v>0</v>
      </c>
      <c r="X278" s="239">
        <v>0</v>
      </c>
      <c r="Y278" s="239">
        <v>0</v>
      </c>
      <c r="Z278" s="239">
        <v>0</v>
      </c>
    </row>
    <row r="279" spans="1:26" x14ac:dyDescent="0.25">
      <c r="A279" s="322" t="s">
        <v>533</v>
      </c>
      <c r="B279" s="385">
        <v>0</v>
      </c>
      <c r="C279" s="385">
        <v>0</v>
      </c>
      <c r="D279" s="385">
        <v>0</v>
      </c>
      <c r="E279" s="385">
        <v>0</v>
      </c>
      <c r="F279" s="385">
        <v>0</v>
      </c>
      <c r="G279" s="385">
        <v>0</v>
      </c>
      <c r="H279" s="385">
        <v>0</v>
      </c>
      <c r="I279" s="385">
        <v>0</v>
      </c>
      <c r="J279" s="385">
        <v>0</v>
      </c>
      <c r="K279" s="385">
        <v>0</v>
      </c>
      <c r="L279" s="385">
        <v>0</v>
      </c>
      <c r="M279" s="385">
        <v>0</v>
      </c>
      <c r="N279" s="385">
        <v>0</v>
      </c>
      <c r="O279" s="385">
        <v>0</v>
      </c>
      <c r="P279" s="385">
        <v>0</v>
      </c>
      <c r="Q279" s="385">
        <v>0</v>
      </c>
      <c r="R279" s="385">
        <v>0</v>
      </c>
      <c r="S279" s="385">
        <v>0</v>
      </c>
      <c r="T279" s="319" t="e">
        <v>#DIV/0!</v>
      </c>
      <c r="U279" s="239">
        <v>0</v>
      </c>
      <c r="V279" s="239">
        <v>0</v>
      </c>
      <c r="W279" s="239">
        <v>0</v>
      </c>
      <c r="X279" s="239">
        <v>0</v>
      </c>
      <c r="Y279" s="239">
        <v>0</v>
      </c>
      <c r="Z279" s="239">
        <v>0</v>
      </c>
    </row>
    <row r="280" spans="1:26" x14ac:dyDescent="0.25">
      <c r="A280" s="322" t="s">
        <v>534</v>
      </c>
      <c r="B280" s="385">
        <v>0</v>
      </c>
      <c r="C280" s="385">
        <v>0</v>
      </c>
      <c r="D280" s="385">
        <v>0</v>
      </c>
      <c r="E280" s="385">
        <v>0</v>
      </c>
      <c r="F280" s="385">
        <v>0</v>
      </c>
      <c r="G280" s="385">
        <v>0</v>
      </c>
      <c r="H280" s="385">
        <v>0</v>
      </c>
      <c r="I280" s="385">
        <v>0</v>
      </c>
      <c r="J280" s="385">
        <v>0</v>
      </c>
      <c r="K280" s="385">
        <v>0</v>
      </c>
      <c r="L280" s="385">
        <v>0</v>
      </c>
      <c r="M280" s="385">
        <v>0</v>
      </c>
      <c r="N280" s="385">
        <v>0</v>
      </c>
      <c r="O280" s="385">
        <v>0</v>
      </c>
      <c r="P280" s="385">
        <v>0</v>
      </c>
      <c r="Q280" s="385">
        <v>0</v>
      </c>
      <c r="R280" s="385">
        <v>0</v>
      </c>
      <c r="S280" s="385">
        <v>0</v>
      </c>
      <c r="T280" s="319" t="e">
        <v>#DIV/0!</v>
      </c>
      <c r="U280" s="239">
        <v>0</v>
      </c>
      <c r="V280" s="239">
        <v>0</v>
      </c>
      <c r="W280" s="239">
        <v>0</v>
      </c>
      <c r="X280" s="239">
        <v>0</v>
      </c>
      <c r="Y280" s="239">
        <v>0</v>
      </c>
      <c r="Z280" s="239">
        <v>0</v>
      </c>
    </row>
    <row r="281" spans="1:26" x14ac:dyDescent="0.25">
      <c r="A281" s="314" t="s">
        <v>535</v>
      </c>
      <c r="B281" s="363">
        <v>0</v>
      </c>
      <c r="C281" s="363">
        <v>0</v>
      </c>
      <c r="D281" s="363">
        <v>0</v>
      </c>
      <c r="E281" s="363">
        <v>0</v>
      </c>
      <c r="F281" s="363">
        <v>0</v>
      </c>
      <c r="G281" s="363">
        <v>0</v>
      </c>
      <c r="H281" s="363">
        <v>0</v>
      </c>
      <c r="I281" s="363">
        <v>0</v>
      </c>
      <c r="J281" s="363">
        <v>0</v>
      </c>
      <c r="K281" s="363">
        <v>0</v>
      </c>
      <c r="L281" s="363">
        <v>0</v>
      </c>
      <c r="M281" s="363">
        <v>0</v>
      </c>
      <c r="N281" s="363">
        <v>0</v>
      </c>
      <c r="O281" s="363">
        <v>0</v>
      </c>
      <c r="P281" s="363">
        <v>0</v>
      </c>
      <c r="Q281" s="363">
        <v>0</v>
      </c>
      <c r="R281" s="363">
        <v>0</v>
      </c>
      <c r="S281" s="363">
        <v>0</v>
      </c>
      <c r="T281" s="317" t="e">
        <v>#DIV/0!</v>
      </c>
      <c r="U281" s="316">
        <v>0</v>
      </c>
      <c r="V281" s="316">
        <v>0</v>
      </c>
      <c r="W281" s="316">
        <v>0</v>
      </c>
      <c r="X281" s="316">
        <v>0</v>
      </c>
      <c r="Y281" s="316">
        <v>0</v>
      </c>
      <c r="Z281" s="316">
        <v>0</v>
      </c>
    </row>
    <row r="282" spans="1:26" x14ac:dyDescent="0.25">
      <c r="A282" s="322" t="s">
        <v>536</v>
      </c>
      <c r="B282" s="385">
        <v>0</v>
      </c>
      <c r="C282" s="385">
        <v>0</v>
      </c>
      <c r="D282" s="385">
        <v>0</v>
      </c>
      <c r="E282" s="385">
        <v>0</v>
      </c>
      <c r="F282" s="385">
        <v>0</v>
      </c>
      <c r="G282" s="385">
        <v>0</v>
      </c>
      <c r="H282" s="385">
        <v>0</v>
      </c>
      <c r="I282" s="385">
        <v>0</v>
      </c>
      <c r="J282" s="385">
        <v>0</v>
      </c>
      <c r="K282" s="385">
        <v>0</v>
      </c>
      <c r="L282" s="385">
        <v>0</v>
      </c>
      <c r="M282" s="385">
        <v>0</v>
      </c>
      <c r="N282" s="385">
        <v>0</v>
      </c>
      <c r="O282" s="385">
        <v>0</v>
      </c>
      <c r="P282" s="385">
        <v>0</v>
      </c>
      <c r="Q282" s="385">
        <v>0</v>
      </c>
      <c r="R282" s="385">
        <v>0</v>
      </c>
      <c r="S282" s="385">
        <v>0</v>
      </c>
      <c r="T282" s="319" t="e">
        <v>#DIV/0!</v>
      </c>
      <c r="U282" s="239">
        <v>0</v>
      </c>
      <c r="V282" s="239">
        <v>0</v>
      </c>
      <c r="W282" s="239">
        <v>0</v>
      </c>
      <c r="X282" s="239">
        <v>0</v>
      </c>
      <c r="Y282" s="239">
        <v>0</v>
      </c>
      <c r="Z282" s="239">
        <v>0</v>
      </c>
    </row>
    <row r="283" spans="1:26" x14ac:dyDescent="0.25">
      <c r="A283" s="322" t="s">
        <v>537</v>
      </c>
      <c r="B283" s="385">
        <v>0</v>
      </c>
      <c r="C283" s="385">
        <v>0</v>
      </c>
      <c r="D283" s="385">
        <v>0</v>
      </c>
      <c r="E283" s="385">
        <v>0</v>
      </c>
      <c r="F283" s="385">
        <v>0</v>
      </c>
      <c r="G283" s="385">
        <v>0</v>
      </c>
      <c r="H283" s="385">
        <v>0</v>
      </c>
      <c r="I283" s="385">
        <v>0</v>
      </c>
      <c r="J283" s="385">
        <v>0</v>
      </c>
      <c r="K283" s="385">
        <v>0</v>
      </c>
      <c r="L283" s="385">
        <v>0</v>
      </c>
      <c r="M283" s="385">
        <v>0</v>
      </c>
      <c r="N283" s="385">
        <v>0</v>
      </c>
      <c r="O283" s="385">
        <v>0</v>
      </c>
      <c r="P283" s="385">
        <v>0</v>
      </c>
      <c r="Q283" s="385">
        <v>0</v>
      </c>
      <c r="R283" s="385">
        <v>0</v>
      </c>
      <c r="S283" s="385">
        <v>0</v>
      </c>
      <c r="T283" s="319" t="e">
        <v>#DIV/0!</v>
      </c>
      <c r="U283" s="239">
        <v>0</v>
      </c>
      <c r="V283" s="239">
        <v>0</v>
      </c>
      <c r="W283" s="239">
        <v>0</v>
      </c>
      <c r="X283" s="239">
        <v>0</v>
      </c>
      <c r="Y283" s="239">
        <v>0</v>
      </c>
      <c r="Z283" s="239">
        <v>0</v>
      </c>
    </row>
    <row r="284" spans="1:26" x14ac:dyDescent="0.25">
      <c r="A284" s="314" t="s">
        <v>538</v>
      </c>
      <c r="B284" s="198">
        <v>0</v>
      </c>
      <c r="C284" s="198">
        <v>0</v>
      </c>
      <c r="D284" s="198">
        <v>0</v>
      </c>
      <c r="E284" s="198">
        <v>0</v>
      </c>
      <c r="F284" s="198">
        <v>0</v>
      </c>
      <c r="G284" s="198">
        <v>0</v>
      </c>
      <c r="H284" s="198">
        <v>0</v>
      </c>
      <c r="I284" s="198">
        <v>0</v>
      </c>
      <c r="J284" s="198">
        <v>0</v>
      </c>
      <c r="K284" s="198">
        <v>0</v>
      </c>
      <c r="L284" s="198">
        <v>0</v>
      </c>
      <c r="M284" s="198">
        <v>0</v>
      </c>
      <c r="N284" s="198">
        <v>0</v>
      </c>
      <c r="O284" s="198">
        <v>0</v>
      </c>
      <c r="P284" s="198">
        <v>0</v>
      </c>
      <c r="Q284" s="198">
        <v>0</v>
      </c>
      <c r="R284" s="198">
        <v>0</v>
      </c>
      <c r="S284" s="198">
        <v>0</v>
      </c>
      <c r="T284" s="317" t="e">
        <v>#DIV/0!</v>
      </c>
      <c r="U284" s="316">
        <v>0</v>
      </c>
      <c r="V284" s="316">
        <v>0</v>
      </c>
      <c r="W284" s="316">
        <v>0</v>
      </c>
      <c r="X284" s="316">
        <v>0</v>
      </c>
      <c r="Y284" s="316">
        <v>0</v>
      </c>
      <c r="Z284" s="316">
        <v>0</v>
      </c>
    </row>
    <row r="285" spans="1:26" x14ac:dyDescent="0.25">
      <c r="A285" s="314" t="s">
        <v>539</v>
      </c>
      <c r="B285" s="363">
        <v>0</v>
      </c>
      <c r="C285" s="363">
        <v>0</v>
      </c>
      <c r="D285" s="363">
        <v>0</v>
      </c>
      <c r="E285" s="363">
        <v>0</v>
      </c>
      <c r="F285" s="363">
        <v>0</v>
      </c>
      <c r="G285" s="363">
        <v>0</v>
      </c>
      <c r="H285" s="363">
        <v>0</v>
      </c>
      <c r="I285" s="363">
        <v>0</v>
      </c>
      <c r="J285" s="363">
        <v>0</v>
      </c>
      <c r="K285" s="363">
        <v>0</v>
      </c>
      <c r="L285" s="363">
        <v>0</v>
      </c>
      <c r="M285" s="363">
        <v>0</v>
      </c>
      <c r="N285" s="363">
        <v>0</v>
      </c>
      <c r="O285" s="363">
        <v>0</v>
      </c>
      <c r="P285" s="363">
        <v>0</v>
      </c>
      <c r="Q285" s="363">
        <v>0</v>
      </c>
      <c r="R285" s="363">
        <v>0</v>
      </c>
      <c r="S285" s="363">
        <v>0</v>
      </c>
      <c r="T285" s="317" t="e">
        <v>#DIV/0!</v>
      </c>
      <c r="U285" s="316">
        <v>0</v>
      </c>
      <c r="V285" s="316">
        <v>0</v>
      </c>
      <c r="W285" s="316">
        <v>0</v>
      </c>
      <c r="X285" s="316">
        <v>0</v>
      </c>
      <c r="Y285" s="316">
        <v>0</v>
      </c>
      <c r="Z285" s="316">
        <v>0</v>
      </c>
    </row>
    <row r="286" spans="1:26" x14ac:dyDescent="0.25">
      <c r="A286" s="322" t="s">
        <v>540</v>
      </c>
      <c r="B286" s="385">
        <v>0</v>
      </c>
      <c r="C286" s="385">
        <v>0</v>
      </c>
      <c r="D286" s="385">
        <v>0</v>
      </c>
      <c r="E286" s="385">
        <v>0</v>
      </c>
      <c r="F286" s="385">
        <v>0</v>
      </c>
      <c r="G286" s="385">
        <v>0</v>
      </c>
      <c r="H286" s="385">
        <v>0</v>
      </c>
      <c r="I286" s="385">
        <v>0</v>
      </c>
      <c r="J286" s="385">
        <v>0</v>
      </c>
      <c r="K286" s="385">
        <v>0</v>
      </c>
      <c r="L286" s="385">
        <v>0</v>
      </c>
      <c r="M286" s="385">
        <v>0</v>
      </c>
      <c r="N286" s="385">
        <v>0</v>
      </c>
      <c r="O286" s="385">
        <v>0</v>
      </c>
      <c r="P286" s="385">
        <v>0</v>
      </c>
      <c r="Q286" s="385">
        <v>0</v>
      </c>
      <c r="R286" s="385">
        <v>0</v>
      </c>
      <c r="S286" s="385">
        <v>0</v>
      </c>
      <c r="T286" s="319" t="e">
        <v>#DIV/0!</v>
      </c>
      <c r="U286" s="239">
        <v>0</v>
      </c>
      <c r="V286" s="239">
        <v>0</v>
      </c>
      <c r="W286" s="239">
        <v>0</v>
      </c>
      <c r="X286" s="239">
        <v>0</v>
      </c>
      <c r="Y286" s="239">
        <v>0</v>
      </c>
      <c r="Z286" s="239">
        <v>0</v>
      </c>
    </row>
    <row r="287" spans="1:26" x14ac:dyDescent="0.25">
      <c r="A287" s="322" t="s">
        <v>541</v>
      </c>
      <c r="B287" s="385">
        <v>0</v>
      </c>
      <c r="C287" s="385">
        <v>0</v>
      </c>
      <c r="D287" s="385">
        <v>0</v>
      </c>
      <c r="E287" s="385">
        <v>0</v>
      </c>
      <c r="F287" s="385">
        <v>0</v>
      </c>
      <c r="G287" s="385">
        <v>0</v>
      </c>
      <c r="H287" s="385">
        <v>0</v>
      </c>
      <c r="I287" s="385">
        <v>0</v>
      </c>
      <c r="J287" s="385">
        <v>0</v>
      </c>
      <c r="K287" s="385">
        <v>0</v>
      </c>
      <c r="L287" s="385">
        <v>0</v>
      </c>
      <c r="M287" s="385">
        <v>0</v>
      </c>
      <c r="N287" s="385">
        <v>0</v>
      </c>
      <c r="O287" s="385">
        <v>0</v>
      </c>
      <c r="P287" s="385">
        <v>0</v>
      </c>
      <c r="Q287" s="385">
        <v>0</v>
      </c>
      <c r="R287" s="385">
        <v>0</v>
      </c>
      <c r="S287" s="385">
        <v>0</v>
      </c>
      <c r="T287" s="319" t="e">
        <v>#DIV/0!</v>
      </c>
      <c r="U287" s="239">
        <v>0</v>
      </c>
      <c r="V287" s="239">
        <v>0</v>
      </c>
      <c r="W287" s="239">
        <v>0</v>
      </c>
      <c r="X287" s="239">
        <v>0</v>
      </c>
      <c r="Y287" s="239">
        <v>0</v>
      </c>
      <c r="Z287" s="239">
        <v>0</v>
      </c>
    </row>
    <row r="288" spans="1:26" x14ac:dyDescent="0.25">
      <c r="A288" s="314" t="s">
        <v>542</v>
      </c>
      <c r="B288" s="363">
        <v>0</v>
      </c>
      <c r="C288" s="363">
        <v>0</v>
      </c>
      <c r="D288" s="363">
        <v>0</v>
      </c>
      <c r="E288" s="363">
        <v>0</v>
      </c>
      <c r="F288" s="363">
        <v>0</v>
      </c>
      <c r="G288" s="363">
        <v>0</v>
      </c>
      <c r="H288" s="363">
        <v>0</v>
      </c>
      <c r="I288" s="363">
        <v>0</v>
      </c>
      <c r="J288" s="363">
        <v>0</v>
      </c>
      <c r="K288" s="363">
        <v>0</v>
      </c>
      <c r="L288" s="363">
        <v>0</v>
      </c>
      <c r="M288" s="363">
        <v>0</v>
      </c>
      <c r="N288" s="363">
        <v>0</v>
      </c>
      <c r="O288" s="363">
        <v>0</v>
      </c>
      <c r="P288" s="363">
        <v>0</v>
      </c>
      <c r="Q288" s="363">
        <v>0</v>
      </c>
      <c r="R288" s="363">
        <v>0</v>
      </c>
      <c r="S288" s="363">
        <v>0</v>
      </c>
      <c r="T288" s="317" t="e">
        <v>#DIV/0!</v>
      </c>
      <c r="U288" s="316">
        <v>0</v>
      </c>
      <c r="V288" s="316">
        <v>0</v>
      </c>
      <c r="W288" s="316">
        <v>0</v>
      </c>
      <c r="X288" s="316">
        <v>0</v>
      </c>
      <c r="Y288" s="316">
        <v>0</v>
      </c>
      <c r="Z288" s="316">
        <v>0</v>
      </c>
    </row>
    <row r="289" spans="1:26" x14ac:dyDescent="0.25">
      <c r="A289" s="322" t="s">
        <v>543</v>
      </c>
      <c r="B289" s="385">
        <v>0</v>
      </c>
      <c r="C289" s="385">
        <v>0</v>
      </c>
      <c r="D289" s="385">
        <v>0</v>
      </c>
      <c r="E289" s="385">
        <v>0</v>
      </c>
      <c r="F289" s="385">
        <v>0</v>
      </c>
      <c r="G289" s="385">
        <v>0</v>
      </c>
      <c r="H289" s="385">
        <v>0</v>
      </c>
      <c r="I289" s="385">
        <v>0</v>
      </c>
      <c r="J289" s="385">
        <v>0</v>
      </c>
      <c r="K289" s="385">
        <v>0</v>
      </c>
      <c r="L289" s="385">
        <v>0</v>
      </c>
      <c r="M289" s="385">
        <v>0</v>
      </c>
      <c r="N289" s="385">
        <v>0</v>
      </c>
      <c r="O289" s="385">
        <v>0</v>
      </c>
      <c r="P289" s="385">
        <v>0</v>
      </c>
      <c r="Q289" s="385">
        <v>0</v>
      </c>
      <c r="R289" s="385">
        <v>0</v>
      </c>
      <c r="S289" s="385">
        <v>0</v>
      </c>
      <c r="T289" s="319" t="e">
        <v>#DIV/0!</v>
      </c>
      <c r="U289" s="239">
        <v>0</v>
      </c>
      <c r="V289" s="239">
        <v>0</v>
      </c>
      <c r="W289" s="239">
        <v>0</v>
      </c>
      <c r="X289" s="239">
        <v>0</v>
      </c>
      <c r="Y289" s="239">
        <v>0</v>
      </c>
      <c r="Z289" s="239">
        <v>0</v>
      </c>
    </row>
    <row r="290" spans="1:26" x14ac:dyDescent="0.25">
      <c r="A290" s="322" t="s">
        <v>544</v>
      </c>
      <c r="B290" s="385">
        <v>0</v>
      </c>
      <c r="C290" s="385">
        <v>0</v>
      </c>
      <c r="D290" s="385">
        <v>0</v>
      </c>
      <c r="E290" s="385">
        <v>0</v>
      </c>
      <c r="F290" s="385">
        <v>0</v>
      </c>
      <c r="G290" s="385">
        <v>0</v>
      </c>
      <c r="H290" s="385">
        <v>0</v>
      </c>
      <c r="I290" s="385">
        <v>0</v>
      </c>
      <c r="J290" s="385">
        <v>0</v>
      </c>
      <c r="K290" s="385">
        <v>0</v>
      </c>
      <c r="L290" s="385">
        <v>0</v>
      </c>
      <c r="M290" s="385">
        <v>0</v>
      </c>
      <c r="N290" s="385">
        <v>0</v>
      </c>
      <c r="O290" s="385">
        <v>0</v>
      </c>
      <c r="P290" s="385">
        <v>0</v>
      </c>
      <c r="Q290" s="385">
        <v>0</v>
      </c>
      <c r="R290" s="385">
        <v>0</v>
      </c>
      <c r="S290" s="385">
        <v>0</v>
      </c>
      <c r="T290" s="319" t="e">
        <v>#DIV/0!</v>
      </c>
      <c r="U290" s="239">
        <v>0</v>
      </c>
      <c r="V290" s="239">
        <v>0</v>
      </c>
      <c r="W290" s="239">
        <v>0</v>
      </c>
      <c r="X290" s="239">
        <v>0</v>
      </c>
      <c r="Y290" s="239">
        <v>0</v>
      </c>
      <c r="Z290" s="239">
        <v>0</v>
      </c>
    </row>
    <row r="291" spans="1:26" x14ac:dyDescent="0.25">
      <c r="A291" s="314" t="s">
        <v>545</v>
      </c>
      <c r="B291" s="363">
        <v>0</v>
      </c>
      <c r="C291" s="363">
        <v>0</v>
      </c>
      <c r="D291" s="363">
        <v>0</v>
      </c>
      <c r="E291" s="363">
        <v>0</v>
      </c>
      <c r="F291" s="363">
        <v>0</v>
      </c>
      <c r="G291" s="363">
        <v>0</v>
      </c>
      <c r="H291" s="363">
        <v>0</v>
      </c>
      <c r="I291" s="363">
        <v>0</v>
      </c>
      <c r="J291" s="363">
        <v>0</v>
      </c>
      <c r="K291" s="363">
        <v>0</v>
      </c>
      <c r="L291" s="363">
        <v>0</v>
      </c>
      <c r="M291" s="363">
        <v>0</v>
      </c>
      <c r="N291" s="363">
        <v>0</v>
      </c>
      <c r="O291" s="363">
        <v>0</v>
      </c>
      <c r="P291" s="363">
        <v>0</v>
      </c>
      <c r="Q291" s="363">
        <v>0</v>
      </c>
      <c r="R291" s="363">
        <v>0</v>
      </c>
      <c r="S291" s="363">
        <v>0</v>
      </c>
      <c r="T291" s="317" t="e">
        <v>#DIV/0!</v>
      </c>
      <c r="U291" s="316">
        <v>0</v>
      </c>
      <c r="V291" s="316">
        <v>0</v>
      </c>
      <c r="W291" s="316">
        <v>0</v>
      </c>
      <c r="X291" s="316">
        <v>0</v>
      </c>
      <c r="Y291" s="316">
        <v>0</v>
      </c>
      <c r="Z291" s="316">
        <v>0</v>
      </c>
    </row>
    <row r="292" spans="1:26" x14ac:dyDescent="0.25">
      <c r="A292" s="318" t="s">
        <v>546</v>
      </c>
      <c r="B292" s="385">
        <v>0</v>
      </c>
      <c r="C292" s="385">
        <v>0</v>
      </c>
      <c r="D292" s="385">
        <v>0</v>
      </c>
      <c r="E292" s="385">
        <v>0</v>
      </c>
      <c r="F292" s="385">
        <v>0</v>
      </c>
      <c r="G292" s="385">
        <v>0</v>
      </c>
      <c r="H292" s="385">
        <v>0</v>
      </c>
      <c r="I292" s="385">
        <v>0</v>
      </c>
      <c r="J292" s="385">
        <v>0</v>
      </c>
      <c r="K292" s="385">
        <v>0</v>
      </c>
      <c r="L292" s="385">
        <v>0</v>
      </c>
      <c r="M292" s="385">
        <v>0</v>
      </c>
      <c r="N292" s="385">
        <v>0</v>
      </c>
      <c r="O292" s="385">
        <v>0</v>
      </c>
      <c r="P292" s="385">
        <v>0</v>
      </c>
      <c r="Q292" s="385">
        <v>0</v>
      </c>
      <c r="R292" s="385">
        <v>0</v>
      </c>
      <c r="S292" s="385">
        <v>0</v>
      </c>
      <c r="T292" s="319" t="e">
        <v>#DIV/0!</v>
      </c>
      <c r="U292" s="239">
        <v>0</v>
      </c>
      <c r="V292" s="239">
        <v>0</v>
      </c>
      <c r="W292" s="239">
        <v>0</v>
      </c>
      <c r="X292" s="239">
        <v>0</v>
      </c>
      <c r="Y292" s="239">
        <v>0</v>
      </c>
      <c r="Z292" s="239">
        <v>0</v>
      </c>
    </row>
    <row r="293" spans="1:26" x14ac:dyDescent="0.25">
      <c r="A293" s="318" t="s">
        <v>547</v>
      </c>
      <c r="B293" s="385">
        <v>0</v>
      </c>
      <c r="C293" s="385">
        <v>0</v>
      </c>
      <c r="D293" s="385">
        <v>0</v>
      </c>
      <c r="E293" s="385">
        <v>0</v>
      </c>
      <c r="F293" s="385">
        <v>0</v>
      </c>
      <c r="G293" s="385">
        <v>0</v>
      </c>
      <c r="H293" s="385">
        <v>0</v>
      </c>
      <c r="I293" s="385">
        <v>0</v>
      </c>
      <c r="J293" s="385">
        <v>0</v>
      </c>
      <c r="K293" s="385">
        <v>0</v>
      </c>
      <c r="L293" s="385">
        <v>0</v>
      </c>
      <c r="M293" s="385">
        <v>0</v>
      </c>
      <c r="N293" s="385">
        <v>0</v>
      </c>
      <c r="O293" s="385">
        <v>0</v>
      </c>
      <c r="P293" s="385">
        <v>0</v>
      </c>
      <c r="Q293" s="385">
        <v>0</v>
      </c>
      <c r="R293" s="385">
        <v>0</v>
      </c>
      <c r="S293" s="385">
        <v>0</v>
      </c>
      <c r="T293" s="319" t="e">
        <v>#DIV/0!</v>
      </c>
      <c r="U293" s="239">
        <v>0</v>
      </c>
      <c r="V293" s="239">
        <v>0</v>
      </c>
      <c r="W293" s="239">
        <v>0</v>
      </c>
      <c r="X293" s="239">
        <v>0</v>
      </c>
      <c r="Y293" s="239">
        <v>0</v>
      </c>
      <c r="Z293" s="239">
        <v>0</v>
      </c>
    </row>
    <row r="294" spans="1:26" ht="24" x14ac:dyDescent="0.25">
      <c r="A294" s="318" t="s">
        <v>548</v>
      </c>
      <c r="B294" s="385">
        <v>0</v>
      </c>
      <c r="C294" s="385">
        <v>0</v>
      </c>
      <c r="D294" s="385">
        <v>0</v>
      </c>
      <c r="E294" s="385">
        <v>0</v>
      </c>
      <c r="F294" s="385">
        <v>0</v>
      </c>
      <c r="G294" s="385">
        <v>0</v>
      </c>
      <c r="H294" s="385">
        <v>0</v>
      </c>
      <c r="I294" s="385">
        <v>0</v>
      </c>
      <c r="J294" s="385">
        <v>0</v>
      </c>
      <c r="K294" s="385">
        <v>0</v>
      </c>
      <c r="L294" s="385">
        <v>0</v>
      </c>
      <c r="M294" s="385">
        <v>0</v>
      </c>
      <c r="N294" s="385">
        <v>0</v>
      </c>
      <c r="O294" s="385">
        <v>0</v>
      </c>
      <c r="P294" s="385">
        <v>0</v>
      </c>
      <c r="Q294" s="385">
        <v>0</v>
      </c>
      <c r="R294" s="385">
        <v>0</v>
      </c>
      <c r="S294" s="385">
        <v>0</v>
      </c>
      <c r="T294" s="319" t="e">
        <v>#DIV/0!</v>
      </c>
      <c r="U294" s="239">
        <v>0</v>
      </c>
      <c r="V294" s="239">
        <v>0</v>
      </c>
      <c r="W294" s="239">
        <v>0</v>
      </c>
      <c r="X294" s="239">
        <v>0</v>
      </c>
      <c r="Y294" s="239">
        <v>0</v>
      </c>
      <c r="Z294" s="239">
        <v>0</v>
      </c>
    </row>
    <row r="295" spans="1:26" x14ac:dyDescent="0.25">
      <c r="A295" s="314" t="s">
        <v>549</v>
      </c>
      <c r="B295" s="363">
        <v>0</v>
      </c>
      <c r="C295" s="363">
        <v>0</v>
      </c>
      <c r="D295" s="363">
        <v>0</v>
      </c>
      <c r="E295" s="363">
        <v>0</v>
      </c>
      <c r="F295" s="363">
        <v>0</v>
      </c>
      <c r="G295" s="363">
        <v>0</v>
      </c>
      <c r="H295" s="363">
        <v>0</v>
      </c>
      <c r="I295" s="363">
        <v>0</v>
      </c>
      <c r="J295" s="363">
        <v>0</v>
      </c>
      <c r="K295" s="363">
        <v>0</v>
      </c>
      <c r="L295" s="363">
        <v>0</v>
      </c>
      <c r="M295" s="363">
        <v>0</v>
      </c>
      <c r="N295" s="363">
        <v>0</v>
      </c>
      <c r="O295" s="363">
        <v>0</v>
      </c>
      <c r="P295" s="363">
        <v>0</v>
      </c>
      <c r="Q295" s="363">
        <v>0</v>
      </c>
      <c r="R295" s="363">
        <v>0</v>
      </c>
      <c r="S295" s="363">
        <v>0</v>
      </c>
      <c r="T295" s="317" t="e">
        <v>#DIV/0!</v>
      </c>
      <c r="U295" s="316">
        <v>0</v>
      </c>
      <c r="V295" s="316">
        <v>0</v>
      </c>
      <c r="W295" s="316">
        <v>0</v>
      </c>
      <c r="X295" s="316">
        <v>0</v>
      </c>
      <c r="Y295" s="316">
        <v>0</v>
      </c>
      <c r="Z295" s="316">
        <v>0</v>
      </c>
    </row>
    <row r="296" spans="1:26" x14ac:dyDescent="0.25">
      <c r="A296" s="322" t="s">
        <v>550</v>
      </c>
      <c r="B296" s="385">
        <v>0</v>
      </c>
      <c r="C296" s="385">
        <v>0</v>
      </c>
      <c r="D296" s="385">
        <v>0</v>
      </c>
      <c r="E296" s="385">
        <v>0</v>
      </c>
      <c r="F296" s="385">
        <v>0</v>
      </c>
      <c r="G296" s="385">
        <v>0</v>
      </c>
      <c r="H296" s="385">
        <v>0</v>
      </c>
      <c r="I296" s="385">
        <v>0</v>
      </c>
      <c r="J296" s="385">
        <v>0</v>
      </c>
      <c r="K296" s="385">
        <v>0</v>
      </c>
      <c r="L296" s="385">
        <v>0</v>
      </c>
      <c r="M296" s="385">
        <v>0</v>
      </c>
      <c r="N296" s="385">
        <v>0</v>
      </c>
      <c r="O296" s="385">
        <v>0</v>
      </c>
      <c r="P296" s="385">
        <v>0</v>
      </c>
      <c r="Q296" s="385">
        <v>0</v>
      </c>
      <c r="R296" s="385">
        <v>0</v>
      </c>
      <c r="S296" s="385">
        <v>0</v>
      </c>
      <c r="T296" s="319" t="e">
        <v>#DIV/0!</v>
      </c>
      <c r="U296" s="239">
        <v>0</v>
      </c>
      <c r="V296" s="239">
        <v>0</v>
      </c>
      <c r="W296" s="239">
        <v>0</v>
      </c>
      <c r="X296" s="239">
        <v>0</v>
      </c>
      <c r="Y296" s="239">
        <v>0</v>
      </c>
      <c r="Z296" s="239">
        <v>0</v>
      </c>
    </row>
    <row r="297" spans="1:26" x14ac:dyDescent="0.25">
      <c r="A297" s="322" t="s">
        <v>551</v>
      </c>
      <c r="B297" s="385">
        <v>0</v>
      </c>
      <c r="C297" s="385">
        <v>0</v>
      </c>
      <c r="D297" s="385">
        <v>0</v>
      </c>
      <c r="E297" s="385">
        <v>0</v>
      </c>
      <c r="F297" s="385">
        <v>0</v>
      </c>
      <c r="G297" s="385">
        <v>0</v>
      </c>
      <c r="H297" s="385">
        <v>0</v>
      </c>
      <c r="I297" s="385">
        <v>0</v>
      </c>
      <c r="J297" s="385">
        <v>0</v>
      </c>
      <c r="K297" s="385">
        <v>0</v>
      </c>
      <c r="L297" s="385">
        <v>0</v>
      </c>
      <c r="M297" s="385">
        <v>0</v>
      </c>
      <c r="N297" s="385">
        <v>0</v>
      </c>
      <c r="O297" s="385">
        <v>0</v>
      </c>
      <c r="P297" s="385">
        <v>0</v>
      </c>
      <c r="Q297" s="385">
        <v>0</v>
      </c>
      <c r="R297" s="385">
        <v>0</v>
      </c>
      <c r="S297" s="385">
        <v>0</v>
      </c>
      <c r="T297" s="319" t="e">
        <v>#DIV/0!</v>
      </c>
      <c r="U297" s="239">
        <v>0</v>
      </c>
      <c r="V297" s="239">
        <v>0</v>
      </c>
      <c r="W297" s="239">
        <v>0</v>
      </c>
      <c r="X297" s="239">
        <v>0</v>
      </c>
      <c r="Y297" s="239">
        <v>0</v>
      </c>
      <c r="Z297" s="239">
        <v>0</v>
      </c>
    </row>
    <row r="298" spans="1:26" x14ac:dyDescent="0.25">
      <c r="A298" s="322" t="s">
        <v>552</v>
      </c>
      <c r="B298" s="385">
        <v>0</v>
      </c>
      <c r="C298" s="385">
        <v>0</v>
      </c>
      <c r="D298" s="385">
        <v>0</v>
      </c>
      <c r="E298" s="385">
        <v>0</v>
      </c>
      <c r="F298" s="385">
        <v>0</v>
      </c>
      <c r="G298" s="385">
        <v>0</v>
      </c>
      <c r="H298" s="385">
        <v>0</v>
      </c>
      <c r="I298" s="385">
        <v>0</v>
      </c>
      <c r="J298" s="385">
        <v>0</v>
      </c>
      <c r="K298" s="385">
        <v>0</v>
      </c>
      <c r="L298" s="385">
        <v>0</v>
      </c>
      <c r="M298" s="385">
        <v>0</v>
      </c>
      <c r="N298" s="385">
        <v>0</v>
      </c>
      <c r="O298" s="385">
        <v>0</v>
      </c>
      <c r="P298" s="385">
        <v>0</v>
      </c>
      <c r="Q298" s="385">
        <v>0</v>
      </c>
      <c r="R298" s="385">
        <v>0</v>
      </c>
      <c r="S298" s="385">
        <v>0</v>
      </c>
      <c r="T298" s="319" t="e">
        <v>#DIV/0!</v>
      </c>
      <c r="U298" s="239">
        <v>0</v>
      </c>
      <c r="V298" s="239">
        <v>0</v>
      </c>
      <c r="W298" s="239">
        <v>0</v>
      </c>
      <c r="X298" s="239">
        <v>0</v>
      </c>
      <c r="Y298" s="239">
        <v>0</v>
      </c>
      <c r="Z298" s="239">
        <v>0</v>
      </c>
    </row>
    <row r="299" spans="1:26" x14ac:dyDescent="0.25">
      <c r="A299" s="322" t="s">
        <v>553</v>
      </c>
      <c r="B299" s="385">
        <v>0</v>
      </c>
      <c r="C299" s="385">
        <v>0</v>
      </c>
      <c r="D299" s="385">
        <v>0</v>
      </c>
      <c r="E299" s="385">
        <v>0</v>
      </c>
      <c r="F299" s="385">
        <v>0</v>
      </c>
      <c r="G299" s="385">
        <v>0</v>
      </c>
      <c r="H299" s="385">
        <v>0</v>
      </c>
      <c r="I299" s="385">
        <v>0</v>
      </c>
      <c r="J299" s="385">
        <v>0</v>
      </c>
      <c r="K299" s="385">
        <v>0</v>
      </c>
      <c r="L299" s="385">
        <v>0</v>
      </c>
      <c r="M299" s="385">
        <v>0</v>
      </c>
      <c r="N299" s="385">
        <v>0</v>
      </c>
      <c r="O299" s="385">
        <v>0</v>
      </c>
      <c r="P299" s="385">
        <v>0</v>
      </c>
      <c r="Q299" s="385">
        <v>0</v>
      </c>
      <c r="R299" s="385">
        <v>0</v>
      </c>
      <c r="S299" s="385">
        <v>0</v>
      </c>
      <c r="T299" s="319" t="e">
        <v>#DIV/0!</v>
      </c>
      <c r="U299" s="239">
        <v>0</v>
      </c>
      <c r="V299" s="239">
        <v>0</v>
      </c>
      <c r="W299" s="239">
        <v>0</v>
      </c>
      <c r="X299" s="239">
        <v>0</v>
      </c>
      <c r="Y299" s="239">
        <v>0</v>
      </c>
      <c r="Z299" s="239">
        <v>0</v>
      </c>
    </row>
    <row r="300" spans="1:26" x14ac:dyDescent="0.25">
      <c r="A300" s="322" t="s">
        <v>554</v>
      </c>
      <c r="B300" s="385">
        <v>0</v>
      </c>
      <c r="C300" s="385">
        <v>0</v>
      </c>
      <c r="D300" s="385">
        <v>0</v>
      </c>
      <c r="E300" s="385">
        <v>0</v>
      </c>
      <c r="F300" s="385">
        <v>0</v>
      </c>
      <c r="G300" s="385">
        <v>0</v>
      </c>
      <c r="H300" s="385">
        <v>0</v>
      </c>
      <c r="I300" s="385">
        <v>0</v>
      </c>
      <c r="J300" s="385">
        <v>0</v>
      </c>
      <c r="K300" s="385">
        <v>0</v>
      </c>
      <c r="L300" s="385">
        <v>0</v>
      </c>
      <c r="M300" s="385">
        <v>0</v>
      </c>
      <c r="N300" s="385">
        <v>0</v>
      </c>
      <c r="O300" s="385">
        <v>0</v>
      </c>
      <c r="P300" s="385">
        <v>0</v>
      </c>
      <c r="Q300" s="385">
        <v>0</v>
      </c>
      <c r="R300" s="385">
        <v>0</v>
      </c>
      <c r="S300" s="385">
        <v>0</v>
      </c>
      <c r="T300" s="319" t="e">
        <v>#DIV/0!</v>
      </c>
      <c r="U300" s="239">
        <v>0</v>
      </c>
      <c r="V300" s="239">
        <v>0</v>
      </c>
      <c r="W300" s="239">
        <v>0</v>
      </c>
      <c r="X300" s="239">
        <v>0</v>
      </c>
      <c r="Y300" s="239">
        <v>0</v>
      </c>
      <c r="Z300" s="239">
        <v>0</v>
      </c>
    </row>
    <row r="301" spans="1:26" x14ac:dyDescent="0.25">
      <c r="A301" s="322" t="s">
        <v>555</v>
      </c>
      <c r="B301" s="385">
        <v>0</v>
      </c>
      <c r="C301" s="385">
        <v>0</v>
      </c>
      <c r="D301" s="385">
        <v>0</v>
      </c>
      <c r="E301" s="385">
        <v>0</v>
      </c>
      <c r="F301" s="385">
        <v>0</v>
      </c>
      <c r="G301" s="385">
        <v>0</v>
      </c>
      <c r="H301" s="385">
        <v>0</v>
      </c>
      <c r="I301" s="385">
        <v>0</v>
      </c>
      <c r="J301" s="385">
        <v>0</v>
      </c>
      <c r="K301" s="385">
        <v>0</v>
      </c>
      <c r="L301" s="385">
        <v>0</v>
      </c>
      <c r="M301" s="385">
        <v>0</v>
      </c>
      <c r="N301" s="385">
        <v>0</v>
      </c>
      <c r="O301" s="385">
        <v>0</v>
      </c>
      <c r="P301" s="385">
        <v>0</v>
      </c>
      <c r="Q301" s="385">
        <v>0</v>
      </c>
      <c r="R301" s="385">
        <v>0</v>
      </c>
      <c r="S301" s="385">
        <v>0</v>
      </c>
      <c r="T301" s="319" t="e">
        <v>#DIV/0!</v>
      </c>
      <c r="U301" s="239">
        <v>0</v>
      </c>
      <c r="V301" s="239">
        <v>0</v>
      </c>
      <c r="W301" s="239">
        <v>0</v>
      </c>
      <c r="X301" s="239">
        <v>0</v>
      </c>
      <c r="Y301" s="239">
        <v>0</v>
      </c>
      <c r="Z301" s="239">
        <v>0</v>
      </c>
    </row>
    <row r="302" spans="1:26" x14ac:dyDescent="0.25">
      <c r="A302" s="322" t="s">
        <v>556</v>
      </c>
      <c r="B302" s="385">
        <v>0</v>
      </c>
      <c r="C302" s="385">
        <v>0</v>
      </c>
      <c r="D302" s="385">
        <v>0</v>
      </c>
      <c r="E302" s="385">
        <v>0</v>
      </c>
      <c r="F302" s="385">
        <v>0</v>
      </c>
      <c r="G302" s="385">
        <v>0</v>
      </c>
      <c r="H302" s="385">
        <v>0</v>
      </c>
      <c r="I302" s="385">
        <v>0</v>
      </c>
      <c r="J302" s="385">
        <v>0</v>
      </c>
      <c r="K302" s="385">
        <v>0</v>
      </c>
      <c r="L302" s="385">
        <v>0</v>
      </c>
      <c r="M302" s="385">
        <v>0</v>
      </c>
      <c r="N302" s="385">
        <v>0</v>
      </c>
      <c r="O302" s="385">
        <v>0</v>
      </c>
      <c r="P302" s="385">
        <v>0</v>
      </c>
      <c r="Q302" s="385">
        <v>0</v>
      </c>
      <c r="R302" s="385">
        <v>0</v>
      </c>
      <c r="S302" s="385">
        <v>0</v>
      </c>
      <c r="T302" s="319" t="e">
        <v>#DIV/0!</v>
      </c>
      <c r="U302" s="239">
        <v>0</v>
      </c>
      <c r="V302" s="239">
        <v>0</v>
      </c>
      <c r="W302" s="239">
        <v>0</v>
      </c>
      <c r="X302" s="239">
        <v>0</v>
      </c>
      <c r="Y302" s="239">
        <v>0</v>
      </c>
      <c r="Z302" s="239">
        <v>0</v>
      </c>
    </row>
    <row r="303" spans="1:26" x14ac:dyDescent="0.25">
      <c r="A303" s="314" t="s">
        <v>557</v>
      </c>
      <c r="B303" s="198">
        <v>0</v>
      </c>
      <c r="C303" s="198">
        <v>0</v>
      </c>
      <c r="D303" s="198">
        <v>0</v>
      </c>
      <c r="E303" s="198">
        <v>0</v>
      </c>
      <c r="F303" s="198">
        <v>0</v>
      </c>
      <c r="G303" s="198">
        <v>0</v>
      </c>
      <c r="H303" s="198">
        <v>0</v>
      </c>
      <c r="I303" s="198">
        <v>0</v>
      </c>
      <c r="J303" s="198">
        <v>0</v>
      </c>
      <c r="K303" s="198">
        <v>0</v>
      </c>
      <c r="L303" s="198">
        <v>0</v>
      </c>
      <c r="M303" s="198">
        <v>0</v>
      </c>
      <c r="N303" s="198">
        <v>0</v>
      </c>
      <c r="O303" s="198">
        <v>0</v>
      </c>
      <c r="P303" s="198">
        <v>0</v>
      </c>
      <c r="Q303" s="198">
        <v>0</v>
      </c>
      <c r="R303" s="198">
        <v>0</v>
      </c>
      <c r="S303" s="198">
        <v>0</v>
      </c>
      <c r="T303" s="317" t="e">
        <v>#DIV/0!</v>
      </c>
      <c r="U303" s="316">
        <v>0</v>
      </c>
      <c r="V303" s="316">
        <v>0</v>
      </c>
      <c r="W303" s="316">
        <v>0</v>
      </c>
      <c r="X303" s="316">
        <v>0</v>
      </c>
      <c r="Y303" s="316">
        <v>0</v>
      </c>
      <c r="Z303" s="316">
        <v>0</v>
      </c>
    </row>
    <row r="304" spans="1:26" x14ac:dyDescent="0.25">
      <c r="A304" s="314" t="s">
        <v>558</v>
      </c>
      <c r="B304" s="198">
        <v>0</v>
      </c>
      <c r="C304" s="198">
        <v>0</v>
      </c>
      <c r="D304" s="198">
        <v>0</v>
      </c>
      <c r="E304" s="198">
        <v>0</v>
      </c>
      <c r="F304" s="198">
        <v>0</v>
      </c>
      <c r="G304" s="198">
        <v>0</v>
      </c>
      <c r="H304" s="198">
        <v>0</v>
      </c>
      <c r="I304" s="198">
        <v>0</v>
      </c>
      <c r="J304" s="198">
        <v>0</v>
      </c>
      <c r="K304" s="198">
        <v>0</v>
      </c>
      <c r="L304" s="198">
        <v>0</v>
      </c>
      <c r="M304" s="198">
        <v>0</v>
      </c>
      <c r="N304" s="198">
        <v>0</v>
      </c>
      <c r="O304" s="198">
        <v>0</v>
      </c>
      <c r="P304" s="198">
        <v>0</v>
      </c>
      <c r="Q304" s="198">
        <v>0</v>
      </c>
      <c r="R304" s="198">
        <v>0</v>
      </c>
      <c r="S304" s="198">
        <v>0</v>
      </c>
      <c r="T304" s="317" t="e">
        <v>#DIV/0!</v>
      </c>
      <c r="U304" s="316">
        <v>0</v>
      </c>
      <c r="V304" s="316">
        <v>0</v>
      </c>
      <c r="W304" s="316">
        <v>0</v>
      </c>
      <c r="X304" s="316">
        <v>0</v>
      </c>
      <c r="Y304" s="316">
        <v>0</v>
      </c>
      <c r="Z304" s="316">
        <v>0</v>
      </c>
    </row>
    <row r="305" spans="1:26" x14ac:dyDescent="0.25">
      <c r="A305" s="314" t="s">
        <v>559</v>
      </c>
      <c r="B305" s="363">
        <v>0</v>
      </c>
      <c r="C305" s="363">
        <v>0</v>
      </c>
      <c r="D305" s="363">
        <v>0</v>
      </c>
      <c r="E305" s="363">
        <v>0</v>
      </c>
      <c r="F305" s="363">
        <v>0</v>
      </c>
      <c r="G305" s="363">
        <v>0</v>
      </c>
      <c r="H305" s="363">
        <v>0</v>
      </c>
      <c r="I305" s="363">
        <v>0</v>
      </c>
      <c r="J305" s="363">
        <v>0</v>
      </c>
      <c r="K305" s="363">
        <v>0</v>
      </c>
      <c r="L305" s="363">
        <v>0</v>
      </c>
      <c r="M305" s="363">
        <v>0</v>
      </c>
      <c r="N305" s="363">
        <v>0</v>
      </c>
      <c r="O305" s="363">
        <v>0</v>
      </c>
      <c r="P305" s="363">
        <v>0</v>
      </c>
      <c r="Q305" s="363">
        <v>0</v>
      </c>
      <c r="R305" s="363">
        <v>0</v>
      </c>
      <c r="S305" s="363">
        <v>0</v>
      </c>
      <c r="T305" s="317" t="e">
        <v>#DIV/0!</v>
      </c>
      <c r="U305" s="316">
        <v>0</v>
      </c>
      <c r="V305" s="316">
        <v>0</v>
      </c>
      <c r="W305" s="316">
        <v>0</v>
      </c>
      <c r="X305" s="316">
        <v>0</v>
      </c>
      <c r="Y305" s="316">
        <v>0</v>
      </c>
      <c r="Z305" s="316">
        <v>0</v>
      </c>
    </row>
    <row r="306" spans="1:26" x14ac:dyDescent="0.25">
      <c r="A306" s="322" t="s">
        <v>560</v>
      </c>
      <c r="B306" s="385">
        <v>0</v>
      </c>
      <c r="C306" s="385">
        <v>0</v>
      </c>
      <c r="D306" s="385">
        <v>0</v>
      </c>
      <c r="E306" s="385">
        <v>0</v>
      </c>
      <c r="F306" s="385">
        <v>0</v>
      </c>
      <c r="G306" s="385">
        <v>0</v>
      </c>
      <c r="H306" s="385">
        <v>0</v>
      </c>
      <c r="I306" s="385">
        <v>0</v>
      </c>
      <c r="J306" s="385">
        <v>0</v>
      </c>
      <c r="K306" s="385">
        <v>0</v>
      </c>
      <c r="L306" s="385">
        <v>0</v>
      </c>
      <c r="M306" s="385">
        <v>0</v>
      </c>
      <c r="N306" s="385">
        <v>0</v>
      </c>
      <c r="O306" s="385">
        <v>0</v>
      </c>
      <c r="P306" s="385">
        <v>0</v>
      </c>
      <c r="Q306" s="385">
        <v>0</v>
      </c>
      <c r="R306" s="385">
        <v>0</v>
      </c>
      <c r="S306" s="385">
        <v>0</v>
      </c>
      <c r="T306" s="319" t="e">
        <v>#DIV/0!</v>
      </c>
      <c r="U306" s="239">
        <v>0</v>
      </c>
      <c r="V306" s="239">
        <v>0</v>
      </c>
      <c r="W306" s="239">
        <v>0</v>
      </c>
      <c r="X306" s="239">
        <v>0</v>
      </c>
      <c r="Y306" s="239">
        <v>0</v>
      </c>
      <c r="Z306" s="239">
        <v>0</v>
      </c>
    </row>
    <row r="307" spans="1:26" x14ac:dyDescent="0.25">
      <c r="A307" s="322" t="s">
        <v>561</v>
      </c>
      <c r="B307" s="385">
        <v>0</v>
      </c>
      <c r="C307" s="385">
        <v>0</v>
      </c>
      <c r="D307" s="385">
        <v>0</v>
      </c>
      <c r="E307" s="385">
        <v>0</v>
      </c>
      <c r="F307" s="385">
        <v>0</v>
      </c>
      <c r="G307" s="385">
        <v>0</v>
      </c>
      <c r="H307" s="385">
        <v>0</v>
      </c>
      <c r="I307" s="385">
        <v>0</v>
      </c>
      <c r="J307" s="385">
        <v>0</v>
      </c>
      <c r="K307" s="385">
        <v>0</v>
      </c>
      <c r="L307" s="385">
        <v>0</v>
      </c>
      <c r="M307" s="385">
        <v>0</v>
      </c>
      <c r="N307" s="385">
        <v>0</v>
      </c>
      <c r="O307" s="385">
        <v>0</v>
      </c>
      <c r="P307" s="385">
        <v>0</v>
      </c>
      <c r="Q307" s="385">
        <v>0</v>
      </c>
      <c r="R307" s="385">
        <v>0</v>
      </c>
      <c r="S307" s="385">
        <v>0</v>
      </c>
      <c r="T307" s="319" t="e">
        <v>#DIV/0!</v>
      </c>
      <c r="U307" s="239">
        <v>0</v>
      </c>
      <c r="V307" s="239">
        <v>0</v>
      </c>
      <c r="W307" s="239">
        <v>0</v>
      </c>
      <c r="X307" s="239">
        <v>0</v>
      </c>
      <c r="Y307" s="239">
        <v>0</v>
      </c>
      <c r="Z307" s="239">
        <v>0</v>
      </c>
    </row>
    <row r="308" spans="1:26" x14ac:dyDescent="0.25">
      <c r="A308" s="322" t="s">
        <v>562</v>
      </c>
      <c r="B308" s="385">
        <v>0</v>
      </c>
      <c r="C308" s="385">
        <v>0</v>
      </c>
      <c r="D308" s="385">
        <v>0</v>
      </c>
      <c r="E308" s="385">
        <v>0</v>
      </c>
      <c r="F308" s="385">
        <v>0</v>
      </c>
      <c r="G308" s="385">
        <v>0</v>
      </c>
      <c r="H308" s="385">
        <v>0</v>
      </c>
      <c r="I308" s="385">
        <v>0</v>
      </c>
      <c r="J308" s="385">
        <v>0</v>
      </c>
      <c r="K308" s="385">
        <v>0</v>
      </c>
      <c r="L308" s="385">
        <v>0</v>
      </c>
      <c r="M308" s="385">
        <v>0</v>
      </c>
      <c r="N308" s="385">
        <v>0</v>
      </c>
      <c r="O308" s="385">
        <v>0</v>
      </c>
      <c r="P308" s="385">
        <v>0</v>
      </c>
      <c r="Q308" s="385">
        <v>0</v>
      </c>
      <c r="R308" s="385">
        <v>0</v>
      </c>
      <c r="S308" s="385">
        <v>0</v>
      </c>
      <c r="T308" s="319" t="e">
        <v>#DIV/0!</v>
      </c>
      <c r="U308" s="239">
        <v>0</v>
      </c>
      <c r="V308" s="239">
        <v>0</v>
      </c>
      <c r="W308" s="239">
        <v>0</v>
      </c>
      <c r="X308" s="239">
        <v>0</v>
      </c>
      <c r="Y308" s="239">
        <v>0</v>
      </c>
      <c r="Z308" s="239">
        <v>0</v>
      </c>
    </row>
    <row r="309" spans="1:26" x14ac:dyDescent="0.25">
      <c r="A309" s="322" t="s">
        <v>563</v>
      </c>
      <c r="B309" s="385">
        <v>0</v>
      </c>
      <c r="C309" s="385">
        <v>0</v>
      </c>
      <c r="D309" s="385">
        <v>0</v>
      </c>
      <c r="E309" s="385">
        <v>0</v>
      </c>
      <c r="F309" s="385">
        <v>0</v>
      </c>
      <c r="G309" s="385">
        <v>0</v>
      </c>
      <c r="H309" s="385">
        <v>0</v>
      </c>
      <c r="I309" s="385">
        <v>0</v>
      </c>
      <c r="J309" s="385">
        <v>0</v>
      </c>
      <c r="K309" s="385">
        <v>0</v>
      </c>
      <c r="L309" s="385">
        <v>0</v>
      </c>
      <c r="M309" s="385">
        <v>0</v>
      </c>
      <c r="N309" s="385">
        <v>0</v>
      </c>
      <c r="O309" s="385">
        <v>0</v>
      </c>
      <c r="P309" s="385">
        <v>0</v>
      </c>
      <c r="Q309" s="385">
        <v>0</v>
      </c>
      <c r="R309" s="385">
        <v>0</v>
      </c>
      <c r="S309" s="385">
        <v>0</v>
      </c>
      <c r="T309" s="319" t="e">
        <v>#DIV/0!</v>
      </c>
      <c r="U309" s="239">
        <v>0</v>
      </c>
      <c r="V309" s="239">
        <v>0</v>
      </c>
      <c r="W309" s="239">
        <v>0</v>
      </c>
      <c r="X309" s="239">
        <v>0</v>
      </c>
      <c r="Y309" s="239">
        <v>0</v>
      </c>
      <c r="Z309" s="239">
        <v>0</v>
      </c>
    </row>
    <row r="310" spans="1:26" x14ac:dyDescent="0.25">
      <c r="A310" s="322" t="s">
        <v>564</v>
      </c>
      <c r="B310" s="385">
        <v>0</v>
      </c>
      <c r="C310" s="385">
        <v>0</v>
      </c>
      <c r="D310" s="385">
        <v>0</v>
      </c>
      <c r="E310" s="385">
        <v>0</v>
      </c>
      <c r="F310" s="385">
        <v>0</v>
      </c>
      <c r="G310" s="385">
        <v>0</v>
      </c>
      <c r="H310" s="385">
        <v>0</v>
      </c>
      <c r="I310" s="385">
        <v>0</v>
      </c>
      <c r="J310" s="385">
        <v>0</v>
      </c>
      <c r="K310" s="385">
        <v>0</v>
      </c>
      <c r="L310" s="385">
        <v>0</v>
      </c>
      <c r="M310" s="385">
        <v>0</v>
      </c>
      <c r="N310" s="385">
        <v>0</v>
      </c>
      <c r="O310" s="385">
        <v>0</v>
      </c>
      <c r="P310" s="385">
        <v>0</v>
      </c>
      <c r="Q310" s="385">
        <v>0</v>
      </c>
      <c r="R310" s="385">
        <v>0</v>
      </c>
      <c r="S310" s="385">
        <v>0</v>
      </c>
      <c r="T310" s="319" t="e">
        <v>#DIV/0!</v>
      </c>
      <c r="U310" s="239">
        <v>0</v>
      </c>
      <c r="V310" s="239">
        <v>0</v>
      </c>
      <c r="W310" s="239">
        <v>0</v>
      </c>
      <c r="X310" s="239">
        <v>0</v>
      </c>
      <c r="Y310" s="239">
        <v>0</v>
      </c>
      <c r="Z310" s="239">
        <v>0</v>
      </c>
    </row>
    <row r="311" spans="1:26" x14ac:dyDescent="0.25">
      <c r="A311" s="322" t="s">
        <v>565</v>
      </c>
      <c r="B311" s="385">
        <v>0</v>
      </c>
      <c r="C311" s="385">
        <v>0</v>
      </c>
      <c r="D311" s="385">
        <v>0</v>
      </c>
      <c r="E311" s="385">
        <v>0</v>
      </c>
      <c r="F311" s="385">
        <v>0</v>
      </c>
      <c r="G311" s="385">
        <v>0</v>
      </c>
      <c r="H311" s="385">
        <v>0</v>
      </c>
      <c r="I311" s="385">
        <v>0</v>
      </c>
      <c r="J311" s="385">
        <v>0</v>
      </c>
      <c r="K311" s="385">
        <v>0</v>
      </c>
      <c r="L311" s="385">
        <v>0</v>
      </c>
      <c r="M311" s="385">
        <v>0</v>
      </c>
      <c r="N311" s="385">
        <v>0</v>
      </c>
      <c r="O311" s="385">
        <v>0</v>
      </c>
      <c r="P311" s="385">
        <v>0</v>
      </c>
      <c r="Q311" s="385">
        <v>0</v>
      </c>
      <c r="R311" s="385">
        <v>0</v>
      </c>
      <c r="S311" s="385">
        <v>0</v>
      </c>
      <c r="T311" s="319" t="e">
        <v>#DIV/0!</v>
      </c>
      <c r="U311" s="239">
        <v>0</v>
      </c>
      <c r="V311" s="239">
        <v>0</v>
      </c>
      <c r="W311" s="239">
        <v>0</v>
      </c>
      <c r="X311" s="239">
        <v>0</v>
      </c>
      <c r="Y311" s="239">
        <v>0</v>
      </c>
      <c r="Z311" s="239">
        <v>0</v>
      </c>
    </row>
    <row r="312" spans="1:26" x14ac:dyDescent="0.25">
      <c r="A312" s="314" t="s">
        <v>566</v>
      </c>
      <c r="B312" s="198">
        <v>0</v>
      </c>
      <c r="C312" s="198">
        <v>0</v>
      </c>
      <c r="D312" s="198">
        <v>0</v>
      </c>
      <c r="E312" s="198">
        <v>0</v>
      </c>
      <c r="F312" s="198">
        <v>0</v>
      </c>
      <c r="G312" s="198">
        <v>0</v>
      </c>
      <c r="H312" s="198">
        <v>0</v>
      </c>
      <c r="I312" s="198">
        <v>0</v>
      </c>
      <c r="J312" s="198">
        <v>0</v>
      </c>
      <c r="K312" s="198">
        <v>0</v>
      </c>
      <c r="L312" s="198">
        <v>0</v>
      </c>
      <c r="M312" s="198">
        <v>0</v>
      </c>
      <c r="N312" s="198">
        <v>0</v>
      </c>
      <c r="O312" s="198">
        <v>0</v>
      </c>
      <c r="P312" s="198">
        <v>0</v>
      </c>
      <c r="Q312" s="198">
        <v>0</v>
      </c>
      <c r="R312" s="198">
        <v>0</v>
      </c>
      <c r="S312" s="198">
        <v>0</v>
      </c>
      <c r="T312" s="317" t="e">
        <v>#DIV/0!</v>
      </c>
      <c r="U312" s="316">
        <v>0</v>
      </c>
      <c r="V312" s="316">
        <v>0</v>
      </c>
      <c r="W312" s="316">
        <v>0</v>
      </c>
      <c r="X312" s="316">
        <v>0</v>
      </c>
      <c r="Y312" s="316">
        <v>0</v>
      </c>
      <c r="Z312" s="316">
        <v>0</v>
      </c>
    </row>
    <row r="313" spans="1:26" x14ac:dyDescent="0.25">
      <c r="A313" s="314" t="s">
        <v>567</v>
      </c>
      <c r="B313" s="198">
        <v>0</v>
      </c>
      <c r="C313" s="198">
        <v>0</v>
      </c>
      <c r="D313" s="198">
        <v>0</v>
      </c>
      <c r="E313" s="198">
        <v>0</v>
      </c>
      <c r="F313" s="198">
        <v>0</v>
      </c>
      <c r="G313" s="198">
        <v>0</v>
      </c>
      <c r="H313" s="198">
        <v>0</v>
      </c>
      <c r="I313" s="198">
        <v>0</v>
      </c>
      <c r="J313" s="198">
        <v>0</v>
      </c>
      <c r="K313" s="198">
        <v>0</v>
      </c>
      <c r="L313" s="198">
        <v>0</v>
      </c>
      <c r="M313" s="198">
        <v>0</v>
      </c>
      <c r="N313" s="198">
        <v>0</v>
      </c>
      <c r="O313" s="198">
        <v>0</v>
      </c>
      <c r="P313" s="198">
        <v>0</v>
      </c>
      <c r="Q313" s="198">
        <v>0</v>
      </c>
      <c r="R313" s="198">
        <v>0</v>
      </c>
      <c r="S313" s="198">
        <v>0</v>
      </c>
      <c r="T313" s="317" t="e">
        <v>#DIV/0!</v>
      </c>
      <c r="U313" s="316">
        <v>0</v>
      </c>
      <c r="V313" s="316">
        <v>0</v>
      </c>
      <c r="W313" s="316">
        <v>0</v>
      </c>
      <c r="X313" s="316">
        <v>0</v>
      </c>
      <c r="Y313" s="316">
        <v>0</v>
      </c>
      <c r="Z313" s="316">
        <v>0</v>
      </c>
    </row>
    <row r="314" spans="1:26" x14ac:dyDescent="0.25">
      <c r="A314" s="314" t="s">
        <v>568</v>
      </c>
      <c r="B314" s="363">
        <v>0</v>
      </c>
      <c r="C314" s="363">
        <v>0</v>
      </c>
      <c r="D314" s="363">
        <v>0</v>
      </c>
      <c r="E314" s="363">
        <v>0</v>
      </c>
      <c r="F314" s="363">
        <v>0</v>
      </c>
      <c r="G314" s="363">
        <v>0</v>
      </c>
      <c r="H314" s="363">
        <v>0</v>
      </c>
      <c r="I314" s="363">
        <v>0</v>
      </c>
      <c r="J314" s="363">
        <v>0</v>
      </c>
      <c r="K314" s="363">
        <v>0</v>
      </c>
      <c r="L314" s="363">
        <v>0</v>
      </c>
      <c r="M314" s="363">
        <v>0</v>
      </c>
      <c r="N314" s="363">
        <v>0</v>
      </c>
      <c r="O314" s="363">
        <v>0</v>
      </c>
      <c r="P314" s="363">
        <v>0</v>
      </c>
      <c r="Q314" s="363">
        <v>0</v>
      </c>
      <c r="R314" s="363">
        <v>0</v>
      </c>
      <c r="S314" s="363">
        <v>0</v>
      </c>
      <c r="T314" s="317" t="e">
        <v>#DIV/0!</v>
      </c>
      <c r="U314" s="316">
        <v>0</v>
      </c>
      <c r="V314" s="316">
        <v>0</v>
      </c>
      <c r="W314" s="316">
        <v>0</v>
      </c>
      <c r="X314" s="316">
        <v>0</v>
      </c>
      <c r="Y314" s="316">
        <v>0</v>
      </c>
      <c r="Z314" s="316">
        <v>0</v>
      </c>
    </row>
    <row r="315" spans="1:26" x14ac:dyDescent="0.25">
      <c r="A315" s="322" t="s">
        <v>569</v>
      </c>
      <c r="B315" s="385">
        <v>0</v>
      </c>
      <c r="C315" s="385">
        <v>0</v>
      </c>
      <c r="D315" s="385">
        <v>0</v>
      </c>
      <c r="E315" s="385">
        <v>0</v>
      </c>
      <c r="F315" s="385">
        <v>0</v>
      </c>
      <c r="G315" s="385">
        <v>0</v>
      </c>
      <c r="H315" s="385">
        <v>0</v>
      </c>
      <c r="I315" s="385">
        <v>0</v>
      </c>
      <c r="J315" s="385">
        <v>0</v>
      </c>
      <c r="K315" s="385">
        <v>0</v>
      </c>
      <c r="L315" s="385">
        <v>0</v>
      </c>
      <c r="M315" s="385">
        <v>0</v>
      </c>
      <c r="N315" s="385">
        <v>0</v>
      </c>
      <c r="O315" s="385">
        <v>0</v>
      </c>
      <c r="P315" s="385">
        <v>0</v>
      </c>
      <c r="Q315" s="385">
        <v>0</v>
      </c>
      <c r="R315" s="385">
        <v>0</v>
      </c>
      <c r="S315" s="385">
        <v>0</v>
      </c>
      <c r="T315" s="319" t="e">
        <v>#DIV/0!</v>
      </c>
      <c r="U315" s="239">
        <v>0</v>
      </c>
      <c r="V315" s="239">
        <v>0</v>
      </c>
      <c r="W315" s="239">
        <v>0</v>
      </c>
      <c r="X315" s="239">
        <v>0</v>
      </c>
      <c r="Y315" s="239">
        <v>0</v>
      </c>
      <c r="Z315" s="239">
        <v>0</v>
      </c>
    </row>
    <row r="316" spans="1:26" x14ac:dyDescent="0.25">
      <c r="A316" s="322" t="s">
        <v>570</v>
      </c>
      <c r="B316" s="385">
        <v>0</v>
      </c>
      <c r="C316" s="385">
        <v>0</v>
      </c>
      <c r="D316" s="385">
        <v>0</v>
      </c>
      <c r="E316" s="385">
        <v>0</v>
      </c>
      <c r="F316" s="385">
        <v>0</v>
      </c>
      <c r="G316" s="385">
        <v>0</v>
      </c>
      <c r="H316" s="385">
        <v>0</v>
      </c>
      <c r="I316" s="385">
        <v>0</v>
      </c>
      <c r="J316" s="385">
        <v>0</v>
      </c>
      <c r="K316" s="385">
        <v>0</v>
      </c>
      <c r="L316" s="385">
        <v>0</v>
      </c>
      <c r="M316" s="385">
        <v>0</v>
      </c>
      <c r="N316" s="385">
        <v>0</v>
      </c>
      <c r="O316" s="385">
        <v>0</v>
      </c>
      <c r="P316" s="385">
        <v>0</v>
      </c>
      <c r="Q316" s="385">
        <v>0</v>
      </c>
      <c r="R316" s="385">
        <v>0</v>
      </c>
      <c r="S316" s="385">
        <v>0</v>
      </c>
      <c r="T316" s="319" t="e">
        <v>#DIV/0!</v>
      </c>
      <c r="U316" s="239">
        <v>0</v>
      </c>
      <c r="V316" s="239">
        <v>0</v>
      </c>
      <c r="W316" s="239">
        <v>0</v>
      </c>
      <c r="X316" s="239">
        <v>0</v>
      </c>
      <c r="Y316" s="239">
        <v>0</v>
      </c>
      <c r="Z316" s="239">
        <v>0</v>
      </c>
    </row>
    <row r="317" spans="1:26" x14ac:dyDescent="0.25">
      <c r="A317" s="322" t="s">
        <v>571</v>
      </c>
      <c r="B317" s="385">
        <v>0</v>
      </c>
      <c r="C317" s="385">
        <v>0</v>
      </c>
      <c r="D317" s="385">
        <v>0</v>
      </c>
      <c r="E317" s="385">
        <v>0</v>
      </c>
      <c r="F317" s="385">
        <v>0</v>
      </c>
      <c r="G317" s="385">
        <v>0</v>
      </c>
      <c r="H317" s="385">
        <v>0</v>
      </c>
      <c r="I317" s="385">
        <v>0</v>
      </c>
      <c r="J317" s="385">
        <v>0</v>
      </c>
      <c r="K317" s="385">
        <v>0</v>
      </c>
      <c r="L317" s="385">
        <v>0</v>
      </c>
      <c r="M317" s="385">
        <v>0</v>
      </c>
      <c r="N317" s="385">
        <v>0</v>
      </c>
      <c r="O317" s="385">
        <v>0</v>
      </c>
      <c r="P317" s="385">
        <v>0</v>
      </c>
      <c r="Q317" s="385">
        <v>0</v>
      </c>
      <c r="R317" s="385">
        <v>0</v>
      </c>
      <c r="S317" s="385">
        <v>0</v>
      </c>
      <c r="T317" s="319" t="e">
        <v>#DIV/0!</v>
      </c>
      <c r="U317" s="239">
        <v>0</v>
      </c>
      <c r="V317" s="239">
        <v>0</v>
      </c>
      <c r="W317" s="239">
        <v>0</v>
      </c>
      <c r="X317" s="239">
        <v>0</v>
      </c>
      <c r="Y317" s="239">
        <v>0</v>
      </c>
      <c r="Z317" s="239">
        <v>0</v>
      </c>
    </row>
    <row r="318" spans="1:26" x14ac:dyDescent="0.25">
      <c r="A318" s="322" t="s">
        <v>572</v>
      </c>
      <c r="B318" s="385">
        <v>0</v>
      </c>
      <c r="C318" s="385">
        <v>0</v>
      </c>
      <c r="D318" s="385">
        <v>0</v>
      </c>
      <c r="E318" s="385">
        <v>0</v>
      </c>
      <c r="F318" s="385">
        <v>0</v>
      </c>
      <c r="G318" s="385">
        <v>0</v>
      </c>
      <c r="H318" s="385">
        <v>0</v>
      </c>
      <c r="I318" s="385">
        <v>0</v>
      </c>
      <c r="J318" s="385">
        <v>0</v>
      </c>
      <c r="K318" s="385">
        <v>0</v>
      </c>
      <c r="L318" s="385">
        <v>0</v>
      </c>
      <c r="M318" s="385">
        <v>0</v>
      </c>
      <c r="N318" s="385">
        <v>0</v>
      </c>
      <c r="O318" s="385">
        <v>0</v>
      </c>
      <c r="P318" s="385">
        <v>0</v>
      </c>
      <c r="Q318" s="385">
        <v>0</v>
      </c>
      <c r="R318" s="385">
        <v>0</v>
      </c>
      <c r="S318" s="385">
        <v>0</v>
      </c>
      <c r="T318" s="319" t="e">
        <v>#DIV/0!</v>
      </c>
      <c r="U318" s="239">
        <v>0</v>
      </c>
      <c r="V318" s="239">
        <v>0</v>
      </c>
      <c r="W318" s="239">
        <v>0</v>
      </c>
      <c r="X318" s="239">
        <v>0</v>
      </c>
      <c r="Y318" s="239">
        <v>0</v>
      </c>
      <c r="Z318" s="239">
        <v>0</v>
      </c>
    </row>
    <row r="319" spans="1:26" x14ac:dyDescent="0.25">
      <c r="A319" s="322" t="s">
        <v>573</v>
      </c>
      <c r="B319" s="385">
        <v>0</v>
      </c>
      <c r="C319" s="385">
        <v>0</v>
      </c>
      <c r="D319" s="385">
        <v>0</v>
      </c>
      <c r="E319" s="385">
        <v>0</v>
      </c>
      <c r="F319" s="385">
        <v>0</v>
      </c>
      <c r="G319" s="385">
        <v>0</v>
      </c>
      <c r="H319" s="385">
        <v>0</v>
      </c>
      <c r="I319" s="385">
        <v>0</v>
      </c>
      <c r="J319" s="385">
        <v>0</v>
      </c>
      <c r="K319" s="385">
        <v>0</v>
      </c>
      <c r="L319" s="385">
        <v>0</v>
      </c>
      <c r="M319" s="385">
        <v>0</v>
      </c>
      <c r="N319" s="385">
        <v>0</v>
      </c>
      <c r="O319" s="385">
        <v>0</v>
      </c>
      <c r="P319" s="385">
        <v>0</v>
      </c>
      <c r="Q319" s="385">
        <v>0</v>
      </c>
      <c r="R319" s="385">
        <v>0</v>
      </c>
      <c r="S319" s="385">
        <v>0</v>
      </c>
      <c r="T319" s="319" t="e">
        <v>#DIV/0!</v>
      </c>
      <c r="U319" s="239">
        <v>0</v>
      </c>
      <c r="V319" s="239">
        <v>0</v>
      </c>
      <c r="W319" s="239">
        <v>0</v>
      </c>
      <c r="X319" s="239">
        <v>0</v>
      </c>
      <c r="Y319" s="239">
        <v>0</v>
      </c>
      <c r="Z319" s="239">
        <v>0</v>
      </c>
    </row>
    <row r="320" spans="1:26" x14ac:dyDescent="0.25">
      <c r="A320" s="322" t="s">
        <v>574</v>
      </c>
      <c r="B320" s="385">
        <v>0</v>
      </c>
      <c r="C320" s="385">
        <v>0</v>
      </c>
      <c r="D320" s="385">
        <v>0</v>
      </c>
      <c r="E320" s="385">
        <v>0</v>
      </c>
      <c r="F320" s="385">
        <v>0</v>
      </c>
      <c r="G320" s="385">
        <v>0</v>
      </c>
      <c r="H320" s="385">
        <v>0</v>
      </c>
      <c r="I320" s="385">
        <v>0</v>
      </c>
      <c r="J320" s="385">
        <v>0</v>
      </c>
      <c r="K320" s="385">
        <v>0</v>
      </c>
      <c r="L320" s="385">
        <v>0</v>
      </c>
      <c r="M320" s="385">
        <v>0</v>
      </c>
      <c r="N320" s="385">
        <v>0</v>
      </c>
      <c r="O320" s="385">
        <v>0</v>
      </c>
      <c r="P320" s="385">
        <v>0</v>
      </c>
      <c r="Q320" s="385">
        <v>0</v>
      </c>
      <c r="R320" s="385">
        <v>0</v>
      </c>
      <c r="S320" s="385">
        <v>0</v>
      </c>
      <c r="T320" s="319" t="e">
        <v>#DIV/0!</v>
      </c>
      <c r="U320" s="239">
        <v>0</v>
      </c>
      <c r="V320" s="239">
        <v>0</v>
      </c>
      <c r="W320" s="239">
        <v>0</v>
      </c>
      <c r="X320" s="239">
        <v>0</v>
      </c>
      <c r="Y320" s="239">
        <v>0</v>
      </c>
      <c r="Z320" s="239">
        <v>0</v>
      </c>
    </row>
    <row r="321" spans="1:26" x14ac:dyDescent="0.25">
      <c r="A321" s="322" t="s">
        <v>575</v>
      </c>
      <c r="B321" s="385">
        <v>0</v>
      </c>
      <c r="C321" s="385">
        <v>0</v>
      </c>
      <c r="D321" s="385">
        <v>0</v>
      </c>
      <c r="E321" s="385">
        <v>0</v>
      </c>
      <c r="F321" s="385">
        <v>0</v>
      </c>
      <c r="G321" s="385">
        <v>0</v>
      </c>
      <c r="H321" s="385">
        <v>0</v>
      </c>
      <c r="I321" s="385">
        <v>0</v>
      </c>
      <c r="J321" s="385">
        <v>0</v>
      </c>
      <c r="K321" s="385">
        <v>0</v>
      </c>
      <c r="L321" s="385">
        <v>0</v>
      </c>
      <c r="M321" s="385">
        <v>0</v>
      </c>
      <c r="N321" s="385">
        <v>0</v>
      </c>
      <c r="O321" s="385">
        <v>0</v>
      </c>
      <c r="P321" s="385">
        <v>0</v>
      </c>
      <c r="Q321" s="385">
        <v>0</v>
      </c>
      <c r="R321" s="385">
        <v>0</v>
      </c>
      <c r="S321" s="385">
        <v>0</v>
      </c>
      <c r="T321" s="319" t="e">
        <v>#DIV/0!</v>
      </c>
      <c r="U321" s="239">
        <v>0</v>
      </c>
      <c r="V321" s="239">
        <v>0</v>
      </c>
      <c r="W321" s="239">
        <v>0</v>
      </c>
      <c r="X321" s="239">
        <v>0</v>
      </c>
      <c r="Y321" s="239">
        <v>0</v>
      </c>
      <c r="Z321" s="239">
        <v>0</v>
      </c>
    </row>
    <row r="322" spans="1:26" x14ac:dyDescent="0.25">
      <c r="A322" s="322" t="s">
        <v>576</v>
      </c>
      <c r="B322" s="385">
        <v>0</v>
      </c>
      <c r="C322" s="385">
        <v>0</v>
      </c>
      <c r="D322" s="385">
        <v>0</v>
      </c>
      <c r="E322" s="385">
        <v>0</v>
      </c>
      <c r="F322" s="385">
        <v>0</v>
      </c>
      <c r="G322" s="385">
        <v>0</v>
      </c>
      <c r="H322" s="385">
        <v>0</v>
      </c>
      <c r="I322" s="385">
        <v>0</v>
      </c>
      <c r="J322" s="385">
        <v>0</v>
      </c>
      <c r="K322" s="385">
        <v>0</v>
      </c>
      <c r="L322" s="385">
        <v>0</v>
      </c>
      <c r="M322" s="385">
        <v>0</v>
      </c>
      <c r="N322" s="385">
        <v>0</v>
      </c>
      <c r="O322" s="385">
        <v>0</v>
      </c>
      <c r="P322" s="385">
        <v>0</v>
      </c>
      <c r="Q322" s="385">
        <v>0</v>
      </c>
      <c r="R322" s="385">
        <v>0</v>
      </c>
      <c r="S322" s="385">
        <v>0</v>
      </c>
      <c r="T322" s="319" t="e">
        <v>#DIV/0!</v>
      </c>
      <c r="U322" s="239">
        <v>0</v>
      </c>
      <c r="V322" s="239">
        <v>0</v>
      </c>
      <c r="W322" s="239">
        <v>0</v>
      </c>
      <c r="X322" s="239">
        <v>0</v>
      </c>
      <c r="Y322" s="239">
        <v>0</v>
      </c>
      <c r="Z322" s="239">
        <v>0</v>
      </c>
    </row>
    <row r="323" spans="1:26" x14ac:dyDescent="0.25">
      <c r="A323" s="322" t="s">
        <v>577</v>
      </c>
      <c r="B323" s="385">
        <v>0</v>
      </c>
      <c r="C323" s="385">
        <v>0</v>
      </c>
      <c r="D323" s="385">
        <v>0</v>
      </c>
      <c r="E323" s="385">
        <v>0</v>
      </c>
      <c r="F323" s="385">
        <v>0</v>
      </c>
      <c r="G323" s="385">
        <v>0</v>
      </c>
      <c r="H323" s="385">
        <v>0</v>
      </c>
      <c r="I323" s="385">
        <v>0</v>
      </c>
      <c r="J323" s="385">
        <v>0</v>
      </c>
      <c r="K323" s="385">
        <v>0</v>
      </c>
      <c r="L323" s="385">
        <v>0</v>
      </c>
      <c r="M323" s="385">
        <v>0</v>
      </c>
      <c r="N323" s="385">
        <v>0</v>
      </c>
      <c r="O323" s="385">
        <v>0</v>
      </c>
      <c r="P323" s="385">
        <v>0</v>
      </c>
      <c r="Q323" s="385">
        <v>0</v>
      </c>
      <c r="R323" s="385">
        <v>0</v>
      </c>
      <c r="S323" s="385">
        <v>0</v>
      </c>
      <c r="T323" s="319" t="e">
        <v>#DIV/0!</v>
      </c>
      <c r="U323" s="239">
        <v>0</v>
      </c>
      <c r="V323" s="239">
        <v>0</v>
      </c>
      <c r="W323" s="239">
        <v>0</v>
      </c>
      <c r="X323" s="239">
        <v>0</v>
      </c>
      <c r="Y323" s="239">
        <v>0</v>
      </c>
      <c r="Z323" s="239">
        <v>0</v>
      </c>
    </row>
    <row r="324" spans="1:26" x14ac:dyDescent="0.25">
      <c r="A324" s="322" t="s">
        <v>578</v>
      </c>
      <c r="B324" s="385">
        <v>0</v>
      </c>
      <c r="C324" s="385">
        <v>0</v>
      </c>
      <c r="D324" s="385">
        <v>0</v>
      </c>
      <c r="E324" s="385">
        <v>0</v>
      </c>
      <c r="F324" s="385">
        <v>0</v>
      </c>
      <c r="G324" s="385">
        <v>0</v>
      </c>
      <c r="H324" s="385">
        <v>0</v>
      </c>
      <c r="I324" s="385">
        <v>0</v>
      </c>
      <c r="J324" s="385">
        <v>0</v>
      </c>
      <c r="K324" s="385">
        <v>0</v>
      </c>
      <c r="L324" s="385">
        <v>0</v>
      </c>
      <c r="M324" s="385">
        <v>0</v>
      </c>
      <c r="N324" s="385">
        <v>0</v>
      </c>
      <c r="O324" s="385">
        <v>0</v>
      </c>
      <c r="P324" s="385">
        <v>0</v>
      </c>
      <c r="Q324" s="385">
        <v>0</v>
      </c>
      <c r="R324" s="385">
        <v>0</v>
      </c>
      <c r="S324" s="385">
        <v>0</v>
      </c>
      <c r="T324" s="319" t="e">
        <v>#DIV/0!</v>
      </c>
      <c r="U324" s="239">
        <v>0</v>
      </c>
      <c r="V324" s="239">
        <v>0</v>
      </c>
      <c r="W324" s="239">
        <v>0</v>
      </c>
      <c r="X324" s="239">
        <v>0</v>
      </c>
      <c r="Y324" s="239">
        <v>0</v>
      </c>
      <c r="Z324" s="239">
        <v>0</v>
      </c>
    </row>
    <row r="325" spans="1:26" x14ac:dyDescent="0.25">
      <c r="A325" s="322" t="s">
        <v>579</v>
      </c>
      <c r="B325" s="385">
        <v>0</v>
      </c>
      <c r="C325" s="385">
        <v>0</v>
      </c>
      <c r="D325" s="385">
        <v>0</v>
      </c>
      <c r="E325" s="385">
        <v>0</v>
      </c>
      <c r="F325" s="385">
        <v>0</v>
      </c>
      <c r="G325" s="385">
        <v>0</v>
      </c>
      <c r="H325" s="385">
        <v>0</v>
      </c>
      <c r="I325" s="385">
        <v>0</v>
      </c>
      <c r="J325" s="385">
        <v>0</v>
      </c>
      <c r="K325" s="385">
        <v>0</v>
      </c>
      <c r="L325" s="385">
        <v>0</v>
      </c>
      <c r="M325" s="385">
        <v>0</v>
      </c>
      <c r="N325" s="385">
        <v>0</v>
      </c>
      <c r="O325" s="385">
        <v>0</v>
      </c>
      <c r="P325" s="385">
        <v>0</v>
      </c>
      <c r="Q325" s="385">
        <v>0</v>
      </c>
      <c r="R325" s="385">
        <v>0</v>
      </c>
      <c r="S325" s="385">
        <v>0</v>
      </c>
      <c r="T325" s="319" t="e">
        <v>#DIV/0!</v>
      </c>
      <c r="U325" s="239">
        <v>0</v>
      </c>
      <c r="V325" s="239">
        <v>0</v>
      </c>
      <c r="W325" s="239">
        <v>0</v>
      </c>
      <c r="X325" s="239">
        <v>0</v>
      </c>
      <c r="Y325" s="239">
        <v>0</v>
      </c>
      <c r="Z325" s="239">
        <v>0</v>
      </c>
    </row>
    <row r="326" spans="1:26" x14ac:dyDescent="0.25">
      <c r="A326" s="322" t="s">
        <v>580</v>
      </c>
      <c r="B326" s="385">
        <v>0</v>
      </c>
      <c r="C326" s="385">
        <v>0</v>
      </c>
      <c r="D326" s="385">
        <v>0</v>
      </c>
      <c r="E326" s="385">
        <v>0</v>
      </c>
      <c r="F326" s="385">
        <v>0</v>
      </c>
      <c r="G326" s="385">
        <v>0</v>
      </c>
      <c r="H326" s="385">
        <v>0</v>
      </c>
      <c r="I326" s="385">
        <v>0</v>
      </c>
      <c r="J326" s="385">
        <v>0</v>
      </c>
      <c r="K326" s="385">
        <v>0</v>
      </c>
      <c r="L326" s="385">
        <v>0</v>
      </c>
      <c r="M326" s="385">
        <v>0</v>
      </c>
      <c r="N326" s="385">
        <v>0</v>
      </c>
      <c r="O326" s="385">
        <v>0</v>
      </c>
      <c r="P326" s="385">
        <v>0</v>
      </c>
      <c r="Q326" s="385">
        <v>0</v>
      </c>
      <c r="R326" s="385">
        <v>0</v>
      </c>
      <c r="S326" s="385">
        <v>0</v>
      </c>
      <c r="T326" s="319" t="e">
        <v>#DIV/0!</v>
      </c>
      <c r="U326" s="239">
        <v>0</v>
      </c>
      <c r="V326" s="239">
        <v>0</v>
      </c>
      <c r="W326" s="239">
        <v>0</v>
      </c>
      <c r="X326" s="239">
        <v>0</v>
      </c>
      <c r="Y326" s="239">
        <v>0</v>
      </c>
      <c r="Z326" s="239">
        <v>0</v>
      </c>
    </row>
    <row r="327" spans="1:26" x14ac:dyDescent="0.25">
      <c r="A327" s="314" t="s">
        <v>581</v>
      </c>
      <c r="B327" s="363">
        <v>0</v>
      </c>
      <c r="C327" s="363">
        <v>0</v>
      </c>
      <c r="D327" s="363">
        <v>0</v>
      </c>
      <c r="E327" s="363">
        <v>0</v>
      </c>
      <c r="F327" s="363">
        <v>0</v>
      </c>
      <c r="G327" s="363">
        <v>0</v>
      </c>
      <c r="H327" s="363">
        <v>0</v>
      </c>
      <c r="I327" s="363">
        <v>0</v>
      </c>
      <c r="J327" s="363">
        <v>0</v>
      </c>
      <c r="K327" s="363">
        <v>0</v>
      </c>
      <c r="L327" s="363">
        <v>0</v>
      </c>
      <c r="M327" s="363">
        <v>0</v>
      </c>
      <c r="N327" s="363">
        <v>0</v>
      </c>
      <c r="O327" s="363">
        <v>0</v>
      </c>
      <c r="P327" s="363">
        <v>0</v>
      </c>
      <c r="Q327" s="363">
        <v>0</v>
      </c>
      <c r="R327" s="363">
        <v>0</v>
      </c>
      <c r="S327" s="363">
        <v>0</v>
      </c>
      <c r="T327" s="317" t="e">
        <v>#DIV/0!</v>
      </c>
      <c r="U327" s="316">
        <v>0</v>
      </c>
      <c r="V327" s="316">
        <v>0</v>
      </c>
      <c r="W327" s="316">
        <v>0</v>
      </c>
      <c r="X327" s="316">
        <v>0</v>
      </c>
      <c r="Y327" s="316">
        <v>0</v>
      </c>
      <c r="Z327" s="316">
        <v>0</v>
      </c>
    </row>
    <row r="328" spans="1:26" x14ac:dyDescent="0.25">
      <c r="A328" s="322" t="s">
        <v>582</v>
      </c>
      <c r="B328" s="385">
        <v>0</v>
      </c>
      <c r="C328" s="385">
        <v>0</v>
      </c>
      <c r="D328" s="385">
        <v>0</v>
      </c>
      <c r="E328" s="385">
        <v>0</v>
      </c>
      <c r="F328" s="385">
        <v>0</v>
      </c>
      <c r="G328" s="385">
        <v>0</v>
      </c>
      <c r="H328" s="385">
        <v>0</v>
      </c>
      <c r="I328" s="385">
        <v>0</v>
      </c>
      <c r="J328" s="385">
        <v>0</v>
      </c>
      <c r="K328" s="385">
        <v>0</v>
      </c>
      <c r="L328" s="385">
        <v>0</v>
      </c>
      <c r="M328" s="385">
        <v>0</v>
      </c>
      <c r="N328" s="385">
        <v>0</v>
      </c>
      <c r="O328" s="385">
        <v>0</v>
      </c>
      <c r="P328" s="385">
        <v>0</v>
      </c>
      <c r="Q328" s="385">
        <v>0</v>
      </c>
      <c r="R328" s="385">
        <v>0</v>
      </c>
      <c r="S328" s="385">
        <v>0</v>
      </c>
      <c r="T328" s="319" t="e">
        <v>#DIV/0!</v>
      </c>
      <c r="U328" s="239">
        <v>0</v>
      </c>
      <c r="V328" s="239">
        <v>0</v>
      </c>
      <c r="W328" s="239">
        <v>0</v>
      </c>
      <c r="X328" s="239">
        <v>0</v>
      </c>
      <c r="Y328" s="239">
        <v>0</v>
      </c>
      <c r="Z328" s="239">
        <v>0</v>
      </c>
    </row>
    <row r="329" spans="1:26" x14ac:dyDescent="0.25">
      <c r="A329" s="322" t="s">
        <v>583</v>
      </c>
      <c r="B329" s="385">
        <v>0</v>
      </c>
      <c r="C329" s="385">
        <v>0</v>
      </c>
      <c r="D329" s="385">
        <v>0</v>
      </c>
      <c r="E329" s="385">
        <v>0</v>
      </c>
      <c r="F329" s="385">
        <v>0</v>
      </c>
      <c r="G329" s="385">
        <v>0</v>
      </c>
      <c r="H329" s="385">
        <v>0</v>
      </c>
      <c r="I329" s="385">
        <v>0</v>
      </c>
      <c r="J329" s="385">
        <v>0</v>
      </c>
      <c r="K329" s="385">
        <v>0</v>
      </c>
      <c r="L329" s="385">
        <v>0</v>
      </c>
      <c r="M329" s="385">
        <v>0</v>
      </c>
      <c r="N329" s="385">
        <v>0</v>
      </c>
      <c r="O329" s="385">
        <v>0</v>
      </c>
      <c r="P329" s="385">
        <v>0</v>
      </c>
      <c r="Q329" s="385">
        <v>0</v>
      </c>
      <c r="R329" s="385">
        <v>0</v>
      </c>
      <c r="S329" s="385">
        <v>0</v>
      </c>
      <c r="T329" s="319" t="e">
        <v>#DIV/0!</v>
      </c>
      <c r="U329" s="239">
        <v>0</v>
      </c>
      <c r="V329" s="239">
        <v>0</v>
      </c>
      <c r="W329" s="239">
        <v>0</v>
      </c>
      <c r="X329" s="239">
        <v>0</v>
      </c>
      <c r="Y329" s="239">
        <v>0</v>
      </c>
      <c r="Z329" s="239">
        <v>0</v>
      </c>
    </row>
    <row r="330" spans="1:26" x14ac:dyDescent="0.25">
      <c r="A330" s="322" t="s">
        <v>584</v>
      </c>
      <c r="B330" s="385">
        <v>0</v>
      </c>
      <c r="C330" s="385">
        <v>0</v>
      </c>
      <c r="D330" s="385">
        <v>0</v>
      </c>
      <c r="E330" s="385">
        <v>0</v>
      </c>
      <c r="F330" s="385">
        <v>0</v>
      </c>
      <c r="G330" s="385">
        <v>0</v>
      </c>
      <c r="H330" s="385">
        <v>0</v>
      </c>
      <c r="I330" s="385">
        <v>0</v>
      </c>
      <c r="J330" s="385">
        <v>0</v>
      </c>
      <c r="K330" s="385">
        <v>0</v>
      </c>
      <c r="L330" s="385">
        <v>0</v>
      </c>
      <c r="M330" s="385">
        <v>0</v>
      </c>
      <c r="N330" s="385">
        <v>0</v>
      </c>
      <c r="O330" s="385">
        <v>0</v>
      </c>
      <c r="P330" s="385">
        <v>0</v>
      </c>
      <c r="Q330" s="385">
        <v>0</v>
      </c>
      <c r="R330" s="385">
        <v>0</v>
      </c>
      <c r="S330" s="385">
        <v>0</v>
      </c>
      <c r="T330" s="319" t="e">
        <v>#DIV/0!</v>
      </c>
      <c r="U330" s="239">
        <v>0</v>
      </c>
      <c r="V330" s="239">
        <v>0</v>
      </c>
      <c r="W330" s="239">
        <v>0</v>
      </c>
      <c r="X330" s="239">
        <v>0</v>
      </c>
      <c r="Y330" s="239">
        <v>0</v>
      </c>
      <c r="Z330" s="239">
        <v>0</v>
      </c>
    </row>
    <row r="331" spans="1:26" x14ac:dyDescent="0.25">
      <c r="A331" s="308" t="s">
        <v>585</v>
      </c>
      <c r="B331" s="384">
        <v>60842200</v>
      </c>
      <c r="C331" s="384">
        <v>68128403.870000005</v>
      </c>
      <c r="D331" s="384">
        <v>27382378.740000002</v>
      </c>
      <c r="E331" s="384">
        <v>22799201.189000003</v>
      </c>
      <c r="F331" s="384">
        <v>22717164.330000002</v>
      </c>
      <c r="G331" s="384">
        <v>543729.60800000001</v>
      </c>
      <c r="H331" s="384">
        <v>569419.13799999992</v>
      </c>
      <c r="I331" s="384">
        <v>7952882.7439999999</v>
      </c>
      <c r="J331" s="384">
        <v>601191.30200000003</v>
      </c>
      <c r="K331" s="384">
        <v>596644.80999999994</v>
      </c>
      <c r="L331" s="384">
        <v>598097.02799999993</v>
      </c>
      <c r="M331" s="384">
        <v>10598929.165999999</v>
      </c>
      <c r="N331" s="384">
        <v>656338.76879999996</v>
      </c>
      <c r="O331" s="384">
        <v>599399.03999999992</v>
      </c>
      <c r="P331" s="384">
        <v>0</v>
      </c>
      <c r="Q331" s="384">
        <v>0</v>
      </c>
      <c r="R331" s="384">
        <v>0</v>
      </c>
      <c r="S331" s="384">
        <v>22716631.604799997</v>
      </c>
      <c r="T331" s="311">
        <v>0.33343848254755826</v>
      </c>
      <c r="U331" s="310">
        <v>45411772.265200004</v>
      </c>
      <c r="V331" s="310">
        <v>40746025.130000003</v>
      </c>
      <c r="W331" s="310">
        <v>45329202.681000002</v>
      </c>
      <c r="X331" s="310">
        <v>4583177.550999999</v>
      </c>
      <c r="Y331" s="310">
        <v>82036.859000001103</v>
      </c>
      <c r="Z331" s="310">
        <v>532.72520000487566</v>
      </c>
    </row>
    <row r="332" spans="1:26" ht="26.25" customHeight="1" x14ac:dyDescent="0.25">
      <c r="A332" s="314" t="s">
        <v>586</v>
      </c>
      <c r="B332" s="363">
        <v>0</v>
      </c>
      <c r="C332" s="363">
        <v>0</v>
      </c>
      <c r="D332" s="363">
        <v>0</v>
      </c>
      <c r="E332" s="363">
        <v>0</v>
      </c>
      <c r="F332" s="363">
        <v>0</v>
      </c>
      <c r="G332" s="363">
        <v>0</v>
      </c>
      <c r="H332" s="363">
        <v>0</v>
      </c>
      <c r="I332" s="363">
        <v>0</v>
      </c>
      <c r="J332" s="363">
        <v>0</v>
      </c>
      <c r="K332" s="363">
        <v>0</v>
      </c>
      <c r="L332" s="363">
        <v>0</v>
      </c>
      <c r="M332" s="363">
        <v>0</v>
      </c>
      <c r="N332" s="363">
        <v>0</v>
      </c>
      <c r="O332" s="363">
        <v>0</v>
      </c>
      <c r="P332" s="363">
        <v>0</v>
      </c>
      <c r="Q332" s="363">
        <v>0</v>
      </c>
      <c r="R332" s="363">
        <v>0</v>
      </c>
      <c r="S332" s="363">
        <v>0</v>
      </c>
      <c r="T332" s="317" t="e">
        <v>#DIV/0!</v>
      </c>
      <c r="U332" s="316">
        <v>0</v>
      </c>
      <c r="V332" s="316">
        <v>0</v>
      </c>
      <c r="W332" s="316">
        <v>0</v>
      </c>
      <c r="X332" s="316">
        <v>0</v>
      </c>
      <c r="Y332" s="316">
        <v>0</v>
      </c>
      <c r="Z332" s="316">
        <v>0</v>
      </c>
    </row>
    <row r="333" spans="1:26" x14ac:dyDescent="0.25">
      <c r="A333" s="322" t="s">
        <v>587</v>
      </c>
      <c r="B333" s="370">
        <v>0</v>
      </c>
      <c r="C333" s="370">
        <v>0</v>
      </c>
      <c r="D333" s="370">
        <v>0</v>
      </c>
      <c r="E333" s="370">
        <v>0</v>
      </c>
      <c r="F333" s="370">
        <v>0</v>
      </c>
      <c r="G333" s="370">
        <v>0</v>
      </c>
      <c r="H333" s="370">
        <v>0</v>
      </c>
      <c r="I333" s="370">
        <v>0</v>
      </c>
      <c r="J333" s="370">
        <v>0</v>
      </c>
      <c r="K333" s="370">
        <v>0</v>
      </c>
      <c r="L333" s="370">
        <v>0</v>
      </c>
      <c r="M333" s="370">
        <v>0</v>
      </c>
      <c r="N333" s="370">
        <v>0</v>
      </c>
      <c r="O333" s="370">
        <v>0</v>
      </c>
      <c r="P333" s="370">
        <v>0</v>
      </c>
      <c r="Q333" s="370">
        <v>0</v>
      </c>
      <c r="R333" s="370">
        <v>0</v>
      </c>
      <c r="S333" s="370">
        <v>0</v>
      </c>
      <c r="T333" s="319" t="e">
        <v>#DIV/0!</v>
      </c>
      <c r="U333" s="239">
        <v>0</v>
      </c>
      <c r="V333" s="239">
        <v>0</v>
      </c>
      <c r="W333" s="239">
        <v>0</v>
      </c>
      <c r="X333" s="239">
        <v>0</v>
      </c>
      <c r="Y333" s="239">
        <v>0</v>
      </c>
      <c r="Z333" s="239">
        <v>0</v>
      </c>
    </row>
    <row r="334" spans="1:26" x14ac:dyDescent="0.25">
      <c r="A334" s="324" t="s">
        <v>588</v>
      </c>
      <c r="B334" s="385">
        <v>0</v>
      </c>
      <c r="C334" s="385">
        <v>0</v>
      </c>
      <c r="D334" s="385">
        <v>0</v>
      </c>
      <c r="E334" s="385">
        <v>0</v>
      </c>
      <c r="F334" s="385">
        <v>0</v>
      </c>
      <c r="G334" s="385">
        <v>0</v>
      </c>
      <c r="H334" s="385">
        <v>0</v>
      </c>
      <c r="I334" s="385">
        <v>0</v>
      </c>
      <c r="J334" s="385">
        <v>0</v>
      </c>
      <c r="K334" s="385">
        <v>0</v>
      </c>
      <c r="L334" s="385">
        <v>0</v>
      </c>
      <c r="M334" s="385">
        <v>0</v>
      </c>
      <c r="N334" s="385">
        <v>0</v>
      </c>
      <c r="O334" s="385">
        <v>0</v>
      </c>
      <c r="P334" s="385">
        <v>0</v>
      </c>
      <c r="Q334" s="385">
        <v>0</v>
      </c>
      <c r="R334" s="385">
        <v>0</v>
      </c>
      <c r="S334" s="385">
        <v>0</v>
      </c>
      <c r="T334" s="319" t="e">
        <v>#DIV/0!</v>
      </c>
      <c r="U334" s="239">
        <v>0</v>
      </c>
      <c r="V334" s="239">
        <v>0</v>
      </c>
      <c r="W334" s="239">
        <v>0</v>
      </c>
      <c r="X334" s="239">
        <v>0</v>
      </c>
      <c r="Y334" s="239">
        <v>0</v>
      </c>
      <c r="Z334" s="239">
        <v>0</v>
      </c>
    </row>
    <row r="335" spans="1:26" x14ac:dyDescent="0.25">
      <c r="A335" s="324" t="s">
        <v>589</v>
      </c>
      <c r="B335" s="385">
        <v>0</v>
      </c>
      <c r="C335" s="385">
        <v>0</v>
      </c>
      <c r="D335" s="385">
        <v>0</v>
      </c>
      <c r="E335" s="385">
        <v>0</v>
      </c>
      <c r="F335" s="385">
        <v>0</v>
      </c>
      <c r="G335" s="385">
        <v>0</v>
      </c>
      <c r="H335" s="385">
        <v>0</v>
      </c>
      <c r="I335" s="385">
        <v>0</v>
      </c>
      <c r="J335" s="385">
        <v>0</v>
      </c>
      <c r="K335" s="385">
        <v>0</v>
      </c>
      <c r="L335" s="385">
        <v>0</v>
      </c>
      <c r="M335" s="385">
        <v>0</v>
      </c>
      <c r="N335" s="385">
        <v>0</v>
      </c>
      <c r="O335" s="385">
        <v>0</v>
      </c>
      <c r="P335" s="385">
        <v>0</v>
      </c>
      <c r="Q335" s="385">
        <v>0</v>
      </c>
      <c r="R335" s="385">
        <v>0</v>
      </c>
      <c r="S335" s="385">
        <v>0</v>
      </c>
      <c r="T335" s="319" t="e">
        <v>#DIV/0!</v>
      </c>
      <c r="U335" s="239">
        <v>0</v>
      </c>
      <c r="V335" s="239">
        <v>0</v>
      </c>
      <c r="W335" s="239">
        <v>0</v>
      </c>
      <c r="X335" s="239">
        <v>0</v>
      </c>
      <c r="Y335" s="239">
        <v>0</v>
      </c>
      <c r="Z335" s="239">
        <v>0</v>
      </c>
    </row>
    <row r="336" spans="1:26" ht="24" x14ac:dyDescent="0.25">
      <c r="A336" s="322" t="s">
        <v>590</v>
      </c>
      <c r="B336" s="385">
        <v>0</v>
      </c>
      <c r="C336" s="385">
        <v>0</v>
      </c>
      <c r="D336" s="385">
        <v>0</v>
      </c>
      <c r="E336" s="385">
        <v>0</v>
      </c>
      <c r="F336" s="385">
        <v>0</v>
      </c>
      <c r="G336" s="385">
        <v>0</v>
      </c>
      <c r="H336" s="385">
        <v>0</v>
      </c>
      <c r="I336" s="385">
        <v>0</v>
      </c>
      <c r="J336" s="385">
        <v>0</v>
      </c>
      <c r="K336" s="385">
        <v>0</v>
      </c>
      <c r="L336" s="385">
        <v>0</v>
      </c>
      <c r="M336" s="385">
        <v>0</v>
      </c>
      <c r="N336" s="385">
        <v>0</v>
      </c>
      <c r="O336" s="385">
        <v>0</v>
      </c>
      <c r="P336" s="385">
        <v>0</v>
      </c>
      <c r="Q336" s="385">
        <v>0</v>
      </c>
      <c r="R336" s="385">
        <v>0</v>
      </c>
      <c r="S336" s="385">
        <v>0</v>
      </c>
      <c r="T336" s="319" t="e">
        <v>#DIV/0!</v>
      </c>
      <c r="U336" s="239">
        <v>0</v>
      </c>
      <c r="V336" s="239">
        <v>0</v>
      </c>
      <c r="W336" s="239">
        <v>0</v>
      </c>
      <c r="X336" s="239">
        <v>0</v>
      </c>
      <c r="Y336" s="239">
        <v>0</v>
      </c>
      <c r="Z336" s="239">
        <v>0</v>
      </c>
    </row>
    <row r="337" spans="1:26" x14ac:dyDescent="0.25">
      <c r="A337" s="322" t="s">
        <v>591</v>
      </c>
      <c r="B337" s="385">
        <v>0</v>
      </c>
      <c r="C337" s="385">
        <v>0</v>
      </c>
      <c r="D337" s="385">
        <v>0</v>
      </c>
      <c r="E337" s="385">
        <v>0</v>
      </c>
      <c r="F337" s="385">
        <v>0</v>
      </c>
      <c r="G337" s="385">
        <v>0</v>
      </c>
      <c r="H337" s="385">
        <v>0</v>
      </c>
      <c r="I337" s="385">
        <v>0</v>
      </c>
      <c r="J337" s="385">
        <v>0</v>
      </c>
      <c r="K337" s="385">
        <v>0</v>
      </c>
      <c r="L337" s="385">
        <v>0</v>
      </c>
      <c r="M337" s="385">
        <v>0</v>
      </c>
      <c r="N337" s="385">
        <v>0</v>
      </c>
      <c r="O337" s="385">
        <v>0</v>
      </c>
      <c r="P337" s="385">
        <v>0</v>
      </c>
      <c r="Q337" s="385">
        <v>0</v>
      </c>
      <c r="R337" s="385">
        <v>0</v>
      </c>
      <c r="S337" s="385">
        <v>0</v>
      </c>
      <c r="T337" s="319" t="e">
        <v>#DIV/0!</v>
      </c>
      <c r="U337" s="239">
        <v>0</v>
      </c>
      <c r="V337" s="239">
        <v>0</v>
      </c>
      <c r="W337" s="239">
        <v>0</v>
      </c>
      <c r="X337" s="239">
        <v>0</v>
      </c>
      <c r="Y337" s="239">
        <v>0</v>
      </c>
      <c r="Z337" s="239">
        <v>0</v>
      </c>
    </row>
    <row r="338" spans="1:26" x14ac:dyDescent="0.25">
      <c r="A338" s="322" t="s">
        <v>592</v>
      </c>
      <c r="B338" s="385">
        <v>0</v>
      </c>
      <c r="C338" s="385">
        <v>0</v>
      </c>
      <c r="D338" s="385">
        <v>0</v>
      </c>
      <c r="E338" s="385">
        <v>0</v>
      </c>
      <c r="F338" s="385">
        <v>0</v>
      </c>
      <c r="G338" s="385">
        <v>0</v>
      </c>
      <c r="H338" s="385">
        <v>0</v>
      </c>
      <c r="I338" s="385">
        <v>0</v>
      </c>
      <c r="J338" s="385">
        <v>0</v>
      </c>
      <c r="K338" s="385">
        <v>0</v>
      </c>
      <c r="L338" s="385">
        <v>0</v>
      </c>
      <c r="M338" s="385">
        <v>0</v>
      </c>
      <c r="N338" s="385">
        <v>0</v>
      </c>
      <c r="O338" s="385">
        <v>0</v>
      </c>
      <c r="P338" s="385">
        <v>0</v>
      </c>
      <c r="Q338" s="385">
        <v>0</v>
      </c>
      <c r="R338" s="385">
        <v>0</v>
      </c>
      <c r="S338" s="385">
        <v>0</v>
      </c>
      <c r="T338" s="319" t="e">
        <v>#DIV/0!</v>
      </c>
      <c r="U338" s="239">
        <v>0</v>
      </c>
      <c r="V338" s="239">
        <v>0</v>
      </c>
      <c r="W338" s="239">
        <v>0</v>
      </c>
      <c r="X338" s="239">
        <v>0</v>
      </c>
      <c r="Y338" s="239">
        <v>0</v>
      </c>
      <c r="Z338" s="239">
        <v>0</v>
      </c>
    </row>
    <row r="339" spans="1:26" x14ac:dyDescent="0.25">
      <c r="A339" s="314" t="s">
        <v>593</v>
      </c>
      <c r="B339" s="363">
        <v>0</v>
      </c>
      <c r="C339" s="363">
        <v>0</v>
      </c>
      <c r="D339" s="363">
        <v>0</v>
      </c>
      <c r="E339" s="363">
        <v>0</v>
      </c>
      <c r="F339" s="363">
        <v>0</v>
      </c>
      <c r="G339" s="363">
        <v>0</v>
      </c>
      <c r="H339" s="363">
        <v>0</v>
      </c>
      <c r="I339" s="363">
        <v>0</v>
      </c>
      <c r="J339" s="363">
        <v>0</v>
      </c>
      <c r="K339" s="363">
        <v>0</v>
      </c>
      <c r="L339" s="363">
        <v>0</v>
      </c>
      <c r="M339" s="363">
        <v>0</v>
      </c>
      <c r="N339" s="363">
        <v>0</v>
      </c>
      <c r="O339" s="363">
        <v>0</v>
      </c>
      <c r="P339" s="363">
        <v>0</v>
      </c>
      <c r="Q339" s="363">
        <v>0</v>
      </c>
      <c r="R339" s="363">
        <v>0</v>
      </c>
      <c r="S339" s="363">
        <v>0</v>
      </c>
      <c r="T339" s="317" t="e">
        <v>#DIV/0!</v>
      </c>
      <c r="U339" s="316">
        <v>0</v>
      </c>
      <c r="V339" s="316">
        <v>0</v>
      </c>
      <c r="W339" s="316">
        <v>0</v>
      </c>
      <c r="X339" s="316">
        <v>0</v>
      </c>
      <c r="Y339" s="316">
        <v>0</v>
      </c>
      <c r="Z339" s="316">
        <v>0</v>
      </c>
    </row>
    <row r="340" spans="1:26" x14ac:dyDescent="0.25">
      <c r="A340" s="322" t="s">
        <v>594</v>
      </c>
      <c r="B340" s="385">
        <v>0</v>
      </c>
      <c r="C340" s="385">
        <v>0</v>
      </c>
      <c r="D340" s="385">
        <v>0</v>
      </c>
      <c r="E340" s="385">
        <v>0</v>
      </c>
      <c r="F340" s="385">
        <v>0</v>
      </c>
      <c r="G340" s="385">
        <v>0</v>
      </c>
      <c r="H340" s="385">
        <v>0</v>
      </c>
      <c r="I340" s="385">
        <v>0</v>
      </c>
      <c r="J340" s="385">
        <v>0</v>
      </c>
      <c r="K340" s="385">
        <v>0</v>
      </c>
      <c r="L340" s="385">
        <v>0</v>
      </c>
      <c r="M340" s="385">
        <v>0</v>
      </c>
      <c r="N340" s="385">
        <v>0</v>
      </c>
      <c r="O340" s="385">
        <v>0</v>
      </c>
      <c r="P340" s="385">
        <v>0</v>
      </c>
      <c r="Q340" s="385">
        <v>0</v>
      </c>
      <c r="R340" s="385">
        <v>0</v>
      </c>
      <c r="S340" s="385">
        <v>0</v>
      </c>
      <c r="T340" s="319" t="e">
        <v>#DIV/0!</v>
      </c>
      <c r="U340" s="239">
        <v>0</v>
      </c>
      <c r="V340" s="239">
        <v>0</v>
      </c>
      <c r="W340" s="239">
        <v>0</v>
      </c>
      <c r="X340" s="239">
        <v>0</v>
      </c>
      <c r="Y340" s="239">
        <v>0</v>
      </c>
      <c r="Z340" s="239">
        <v>0</v>
      </c>
    </row>
    <row r="341" spans="1:26" x14ac:dyDescent="0.25">
      <c r="A341" s="322" t="s">
        <v>595</v>
      </c>
      <c r="B341" s="385">
        <v>0</v>
      </c>
      <c r="C341" s="385">
        <v>0</v>
      </c>
      <c r="D341" s="385">
        <v>0</v>
      </c>
      <c r="E341" s="385">
        <v>0</v>
      </c>
      <c r="F341" s="385">
        <v>0</v>
      </c>
      <c r="G341" s="385">
        <v>0</v>
      </c>
      <c r="H341" s="385">
        <v>0</v>
      </c>
      <c r="I341" s="385">
        <v>0</v>
      </c>
      <c r="J341" s="385">
        <v>0</v>
      </c>
      <c r="K341" s="385">
        <v>0</v>
      </c>
      <c r="L341" s="385">
        <v>0</v>
      </c>
      <c r="M341" s="385">
        <v>0</v>
      </c>
      <c r="N341" s="385">
        <v>0</v>
      </c>
      <c r="O341" s="385">
        <v>0</v>
      </c>
      <c r="P341" s="385">
        <v>0</v>
      </c>
      <c r="Q341" s="385">
        <v>0</v>
      </c>
      <c r="R341" s="385">
        <v>0</v>
      </c>
      <c r="S341" s="385">
        <v>0</v>
      </c>
      <c r="T341" s="319" t="e">
        <v>#DIV/0!</v>
      </c>
      <c r="U341" s="239">
        <v>0</v>
      </c>
      <c r="V341" s="239">
        <v>0</v>
      </c>
      <c r="W341" s="239">
        <v>0</v>
      </c>
      <c r="X341" s="239">
        <v>0</v>
      </c>
      <c r="Y341" s="239">
        <v>0</v>
      </c>
      <c r="Z341" s="239">
        <v>0</v>
      </c>
    </row>
    <row r="342" spans="1:26" x14ac:dyDescent="0.25">
      <c r="A342" s="322" t="s">
        <v>596</v>
      </c>
      <c r="B342" s="385">
        <v>0</v>
      </c>
      <c r="C342" s="385">
        <v>0</v>
      </c>
      <c r="D342" s="385">
        <v>0</v>
      </c>
      <c r="E342" s="385">
        <v>0</v>
      </c>
      <c r="F342" s="385">
        <v>0</v>
      </c>
      <c r="G342" s="385">
        <v>0</v>
      </c>
      <c r="H342" s="385">
        <v>0</v>
      </c>
      <c r="I342" s="385">
        <v>0</v>
      </c>
      <c r="J342" s="385">
        <v>0</v>
      </c>
      <c r="K342" s="385">
        <v>0</v>
      </c>
      <c r="L342" s="385">
        <v>0</v>
      </c>
      <c r="M342" s="385">
        <v>0</v>
      </c>
      <c r="N342" s="385">
        <v>0</v>
      </c>
      <c r="O342" s="385">
        <v>0</v>
      </c>
      <c r="P342" s="385">
        <v>0</v>
      </c>
      <c r="Q342" s="385">
        <v>0</v>
      </c>
      <c r="R342" s="385">
        <v>0</v>
      </c>
      <c r="S342" s="385">
        <v>0</v>
      </c>
      <c r="T342" s="319" t="e">
        <v>#DIV/0!</v>
      </c>
      <c r="U342" s="239">
        <v>0</v>
      </c>
      <c r="V342" s="239">
        <v>0</v>
      </c>
      <c r="W342" s="239">
        <v>0</v>
      </c>
      <c r="X342" s="239">
        <v>0</v>
      </c>
      <c r="Y342" s="239">
        <v>0</v>
      </c>
      <c r="Z342" s="239">
        <v>0</v>
      </c>
    </row>
    <row r="343" spans="1:26" x14ac:dyDescent="0.25">
      <c r="A343" s="314" t="s">
        <v>597</v>
      </c>
      <c r="B343" s="363">
        <v>11046493</v>
      </c>
      <c r="C343" s="363">
        <v>11046493</v>
      </c>
      <c r="D343" s="363">
        <v>10006493</v>
      </c>
      <c r="E343" s="363">
        <v>5423315.4489999991</v>
      </c>
      <c r="F343" s="363">
        <v>5341278.5900000008</v>
      </c>
      <c r="G343" s="363">
        <v>543729.60800000001</v>
      </c>
      <c r="H343" s="363">
        <v>569419.13799999992</v>
      </c>
      <c r="I343" s="363">
        <v>576997.00399999984</v>
      </c>
      <c r="J343" s="363">
        <v>601191.30200000003</v>
      </c>
      <c r="K343" s="363">
        <v>596644.80999999994</v>
      </c>
      <c r="L343" s="363">
        <v>598097.02799999993</v>
      </c>
      <c r="M343" s="363">
        <v>598929.16599999997</v>
      </c>
      <c r="N343" s="363">
        <v>656338.76879999996</v>
      </c>
      <c r="O343" s="363">
        <v>599399.03999999992</v>
      </c>
      <c r="P343" s="363">
        <v>0</v>
      </c>
      <c r="Q343" s="363">
        <v>0</v>
      </c>
      <c r="R343" s="363">
        <v>0</v>
      </c>
      <c r="S343" s="363">
        <v>5340745.8647999996</v>
      </c>
      <c r="T343" s="317">
        <v>0.48347886200624934</v>
      </c>
      <c r="U343" s="316">
        <v>5705747.1352000004</v>
      </c>
      <c r="V343" s="316">
        <v>1040000</v>
      </c>
      <c r="W343" s="316">
        <v>5623177.5510000009</v>
      </c>
      <c r="X343" s="316">
        <v>4583177.5510000009</v>
      </c>
      <c r="Y343" s="316">
        <v>82036.858999998309</v>
      </c>
      <c r="Z343" s="316">
        <v>532.72520000115037</v>
      </c>
    </row>
    <row r="344" spans="1:26" x14ac:dyDescent="0.25">
      <c r="A344" s="322" t="s">
        <v>598</v>
      </c>
      <c r="B344" s="385">
        <v>0</v>
      </c>
      <c r="C344" s="385">
        <v>0</v>
      </c>
      <c r="D344" s="385">
        <v>0</v>
      </c>
      <c r="E344" s="385">
        <v>0</v>
      </c>
      <c r="F344" s="385">
        <v>0</v>
      </c>
      <c r="G344" s="385">
        <v>0</v>
      </c>
      <c r="H344" s="385">
        <v>0</v>
      </c>
      <c r="I344" s="385">
        <v>0</v>
      </c>
      <c r="J344" s="385">
        <v>0</v>
      </c>
      <c r="K344" s="385">
        <v>0</v>
      </c>
      <c r="L344" s="385">
        <v>0</v>
      </c>
      <c r="M344" s="385">
        <v>0</v>
      </c>
      <c r="N344" s="385">
        <v>0</v>
      </c>
      <c r="O344" s="385">
        <v>0</v>
      </c>
      <c r="P344" s="385">
        <v>0</v>
      </c>
      <c r="Q344" s="385">
        <v>0</v>
      </c>
      <c r="R344" s="385">
        <v>0</v>
      </c>
      <c r="S344" s="385">
        <v>0</v>
      </c>
      <c r="T344" s="319" t="e">
        <v>#DIV/0!</v>
      </c>
      <c r="U344" s="239">
        <v>0</v>
      </c>
      <c r="V344" s="239">
        <v>0</v>
      </c>
      <c r="W344" s="239">
        <v>0</v>
      </c>
      <c r="X344" s="239">
        <v>0</v>
      </c>
      <c r="Y344" s="239">
        <v>0</v>
      </c>
      <c r="Z344" s="239">
        <v>0</v>
      </c>
    </row>
    <row r="345" spans="1:26" x14ac:dyDescent="0.25">
      <c r="A345" s="322" t="s">
        <v>599</v>
      </c>
      <c r="B345" s="385">
        <v>0</v>
      </c>
      <c r="C345" s="385">
        <v>0</v>
      </c>
      <c r="D345" s="385">
        <v>0</v>
      </c>
      <c r="E345" s="385">
        <v>0</v>
      </c>
      <c r="F345" s="385">
        <v>0</v>
      </c>
      <c r="G345" s="385">
        <v>0</v>
      </c>
      <c r="H345" s="385">
        <v>0</v>
      </c>
      <c r="I345" s="385">
        <v>0</v>
      </c>
      <c r="J345" s="385">
        <v>0</v>
      </c>
      <c r="K345" s="385">
        <v>0</v>
      </c>
      <c r="L345" s="385">
        <v>0</v>
      </c>
      <c r="M345" s="385">
        <v>0</v>
      </c>
      <c r="N345" s="385">
        <v>0</v>
      </c>
      <c r="O345" s="385">
        <v>0</v>
      </c>
      <c r="P345" s="385">
        <v>0</v>
      </c>
      <c r="Q345" s="385">
        <v>0</v>
      </c>
      <c r="R345" s="385">
        <v>0</v>
      </c>
      <c r="S345" s="385">
        <v>0</v>
      </c>
      <c r="T345" s="319" t="e">
        <v>#DIV/0!</v>
      </c>
      <c r="U345" s="239">
        <v>0</v>
      </c>
      <c r="V345" s="239">
        <v>0</v>
      </c>
      <c r="W345" s="239">
        <v>0</v>
      </c>
      <c r="X345" s="239">
        <v>0</v>
      </c>
      <c r="Y345" s="239">
        <v>0</v>
      </c>
      <c r="Z345" s="239">
        <v>0</v>
      </c>
    </row>
    <row r="346" spans="1:26" x14ac:dyDescent="0.25">
      <c r="A346" s="322" t="s">
        <v>600</v>
      </c>
      <c r="B346" s="385">
        <v>0</v>
      </c>
      <c r="C346" s="385">
        <v>0</v>
      </c>
      <c r="D346" s="385">
        <v>0</v>
      </c>
      <c r="E346" s="385">
        <v>0</v>
      </c>
      <c r="F346" s="385">
        <v>0</v>
      </c>
      <c r="G346" s="385">
        <v>0</v>
      </c>
      <c r="H346" s="385">
        <v>0</v>
      </c>
      <c r="I346" s="385">
        <v>0</v>
      </c>
      <c r="J346" s="385">
        <v>0</v>
      </c>
      <c r="K346" s="385">
        <v>0</v>
      </c>
      <c r="L346" s="385">
        <v>0</v>
      </c>
      <c r="M346" s="385">
        <v>0</v>
      </c>
      <c r="N346" s="385">
        <v>0</v>
      </c>
      <c r="O346" s="385">
        <v>0</v>
      </c>
      <c r="P346" s="385">
        <v>0</v>
      </c>
      <c r="Q346" s="385">
        <v>0</v>
      </c>
      <c r="R346" s="385">
        <v>0</v>
      </c>
      <c r="S346" s="385">
        <v>0</v>
      </c>
      <c r="T346" s="319" t="e">
        <v>#DIV/0!</v>
      </c>
      <c r="U346" s="239">
        <v>0</v>
      </c>
      <c r="V346" s="239">
        <v>0</v>
      </c>
      <c r="W346" s="239">
        <v>0</v>
      </c>
      <c r="X346" s="239">
        <v>0</v>
      </c>
      <c r="Y346" s="239">
        <v>0</v>
      </c>
      <c r="Z346" s="239">
        <v>0</v>
      </c>
    </row>
    <row r="347" spans="1:26" x14ac:dyDescent="0.25">
      <c r="A347" s="322" t="s">
        <v>601</v>
      </c>
      <c r="B347" s="385">
        <v>0</v>
      </c>
      <c r="C347" s="385">
        <v>0</v>
      </c>
      <c r="D347" s="385">
        <v>0</v>
      </c>
      <c r="E347" s="385">
        <v>0</v>
      </c>
      <c r="F347" s="385">
        <v>0</v>
      </c>
      <c r="G347" s="385">
        <v>0</v>
      </c>
      <c r="H347" s="385">
        <v>0</v>
      </c>
      <c r="I347" s="385">
        <v>0</v>
      </c>
      <c r="J347" s="385">
        <v>0</v>
      </c>
      <c r="K347" s="385">
        <v>0</v>
      </c>
      <c r="L347" s="385">
        <v>0</v>
      </c>
      <c r="M347" s="385">
        <v>0</v>
      </c>
      <c r="N347" s="385">
        <v>0</v>
      </c>
      <c r="O347" s="385">
        <v>0</v>
      </c>
      <c r="P347" s="385">
        <v>0</v>
      </c>
      <c r="Q347" s="385">
        <v>0</v>
      </c>
      <c r="R347" s="385">
        <v>0</v>
      </c>
      <c r="S347" s="385">
        <v>0</v>
      </c>
      <c r="T347" s="319" t="e">
        <v>#DIV/0!</v>
      </c>
      <c r="U347" s="239">
        <v>0</v>
      </c>
      <c r="V347" s="239">
        <v>0</v>
      </c>
      <c r="W347" s="239">
        <v>0</v>
      </c>
      <c r="X347" s="239">
        <v>0</v>
      </c>
      <c r="Y347" s="239">
        <v>0</v>
      </c>
      <c r="Z347" s="239">
        <v>0</v>
      </c>
    </row>
    <row r="348" spans="1:26" x14ac:dyDescent="0.25">
      <c r="A348" s="322" t="s">
        <v>602</v>
      </c>
      <c r="B348" s="385">
        <v>0</v>
      </c>
      <c r="C348" s="385">
        <v>0</v>
      </c>
      <c r="D348" s="385">
        <v>0</v>
      </c>
      <c r="E348" s="385">
        <v>0</v>
      </c>
      <c r="F348" s="385">
        <v>0</v>
      </c>
      <c r="G348" s="385">
        <v>0</v>
      </c>
      <c r="H348" s="385">
        <v>0</v>
      </c>
      <c r="I348" s="385">
        <v>0</v>
      </c>
      <c r="J348" s="385">
        <v>0</v>
      </c>
      <c r="K348" s="385">
        <v>0</v>
      </c>
      <c r="L348" s="385">
        <v>0</v>
      </c>
      <c r="M348" s="385">
        <v>0</v>
      </c>
      <c r="N348" s="385">
        <v>0</v>
      </c>
      <c r="O348" s="385">
        <v>0</v>
      </c>
      <c r="P348" s="385">
        <v>0</v>
      </c>
      <c r="Q348" s="385">
        <v>0</v>
      </c>
      <c r="R348" s="385">
        <v>0</v>
      </c>
      <c r="S348" s="385">
        <v>0</v>
      </c>
      <c r="T348" s="319" t="e">
        <v>#DIV/0!</v>
      </c>
      <c r="U348" s="239">
        <v>0</v>
      </c>
      <c r="V348" s="239">
        <v>0</v>
      </c>
      <c r="W348" s="239">
        <v>0</v>
      </c>
      <c r="X348" s="239">
        <v>0</v>
      </c>
      <c r="Y348" s="239">
        <v>0</v>
      </c>
      <c r="Z348" s="239">
        <v>0</v>
      </c>
    </row>
    <row r="349" spans="1:26" ht="24" x14ac:dyDescent="0.25">
      <c r="A349" s="322" t="s">
        <v>603</v>
      </c>
      <c r="B349" s="385">
        <v>0</v>
      </c>
      <c r="C349" s="385">
        <v>0</v>
      </c>
      <c r="D349" s="385">
        <v>0</v>
      </c>
      <c r="E349" s="385">
        <v>0</v>
      </c>
      <c r="F349" s="385">
        <v>0</v>
      </c>
      <c r="G349" s="385">
        <v>0</v>
      </c>
      <c r="H349" s="385">
        <v>0</v>
      </c>
      <c r="I349" s="385">
        <v>0</v>
      </c>
      <c r="J349" s="385">
        <v>0</v>
      </c>
      <c r="K349" s="385">
        <v>0</v>
      </c>
      <c r="L349" s="385">
        <v>0</v>
      </c>
      <c r="M349" s="385">
        <v>0</v>
      </c>
      <c r="N349" s="385">
        <v>0</v>
      </c>
      <c r="O349" s="385">
        <v>0</v>
      </c>
      <c r="P349" s="385">
        <v>0</v>
      </c>
      <c r="Q349" s="385">
        <v>0</v>
      </c>
      <c r="R349" s="385">
        <v>0</v>
      </c>
      <c r="S349" s="385">
        <v>0</v>
      </c>
      <c r="T349" s="319" t="e">
        <v>#DIV/0!</v>
      </c>
      <c r="U349" s="239">
        <v>0</v>
      </c>
      <c r="V349" s="239">
        <v>0</v>
      </c>
      <c r="W349" s="239">
        <v>0</v>
      </c>
      <c r="X349" s="239">
        <v>0</v>
      </c>
      <c r="Y349" s="239">
        <v>0</v>
      </c>
      <c r="Z349" s="239">
        <v>0</v>
      </c>
    </row>
    <row r="350" spans="1:26" x14ac:dyDescent="0.25">
      <c r="A350" s="322" t="s">
        <v>604</v>
      </c>
      <c r="B350" s="385">
        <v>31200</v>
      </c>
      <c r="C350" s="385">
        <v>31200</v>
      </c>
      <c r="D350" s="385">
        <v>31200</v>
      </c>
      <c r="E350" s="385">
        <v>15645.239999999996</v>
      </c>
      <c r="F350" s="385">
        <v>15645.239999999996</v>
      </c>
      <c r="G350" s="385">
        <v>1738.3600000000001</v>
      </c>
      <c r="H350" s="385">
        <v>1738.3600000000001</v>
      </c>
      <c r="I350" s="385">
        <v>1738.3600000000001</v>
      </c>
      <c r="J350" s="385">
        <v>1738.3600000000001</v>
      </c>
      <c r="K350" s="385">
        <v>1738.3600000000001</v>
      </c>
      <c r="L350" s="385">
        <v>1738.3600000000001</v>
      </c>
      <c r="M350" s="385">
        <v>1738.3600000000001</v>
      </c>
      <c r="N350" s="385">
        <v>1738.3600000000001</v>
      </c>
      <c r="O350" s="385">
        <v>1738.3600000000001</v>
      </c>
      <c r="P350" s="385">
        <v>0</v>
      </c>
      <c r="Q350" s="385">
        <v>0</v>
      </c>
      <c r="R350" s="385">
        <v>0</v>
      </c>
      <c r="S350" s="385">
        <v>15645.240000000003</v>
      </c>
      <c r="T350" s="319">
        <v>0.50145000000000006</v>
      </c>
      <c r="U350" s="239">
        <v>15554.759999999997</v>
      </c>
      <c r="V350" s="239">
        <v>0</v>
      </c>
      <c r="W350" s="239">
        <v>15554.760000000004</v>
      </c>
      <c r="X350" s="239">
        <v>15554.760000000004</v>
      </c>
      <c r="Y350" s="239">
        <v>0</v>
      </c>
      <c r="Z350" s="239">
        <v>0</v>
      </c>
    </row>
    <row r="351" spans="1:26" x14ac:dyDescent="0.25">
      <c r="A351" s="322" t="s">
        <v>605</v>
      </c>
      <c r="B351" s="385">
        <v>3300000</v>
      </c>
      <c r="C351" s="385">
        <v>3300000</v>
      </c>
      <c r="D351" s="385">
        <v>3300000</v>
      </c>
      <c r="E351" s="385">
        <v>1400019.6450000003</v>
      </c>
      <c r="F351" s="385">
        <v>1399040.175</v>
      </c>
      <c r="G351" s="385">
        <v>151168.01</v>
      </c>
      <c r="H351" s="385">
        <v>153549.64999999997</v>
      </c>
      <c r="I351" s="385">
        <v>154923.55000000002</v>
      </c>
      <c r="J351" s="385">
        <v>154858.54000000004</v>
      </c>
      <c r="K351" s="385">
        <v>156776.58999999997</v>
      </c>
      <c r="L351" s="385">
        <v>155522.095</v>
      </c>
      <c r="M351" s="385">
        <v>157617.99000000002</v>
      </c>
      <c r="N351" s="385">
        <v>157487.05499999999</v>
      </c>
      <c r="O351" s="385">
        <v>156651.64499999999</v>
      </c>
      <c r="P351" s="385">
        <v>0</v>
      </c>
      <c r="Q351" s="385">
        <v>0</v>
      </c>
      <c r="R351" s="385">
        <v>0</v>
      </c>
      <c r="S351" s="385">
        <v>1398555.125</v>
      </c>
      <c r="T351" s="319">
        <v>0.42380458333333332</v>
      </c>
      <c r="U351" s="239">
        <v>1901444.875</v>
      </c>
      <c r="V351" s="239">
        <v>0</v>
      </c>
      <c r="W351" s="239">
        <v>1899980.3549999997</v>
      </c>
      <c r="X351" s="239">
        <v>1899980.3549999997</v>
      </c>
      <c r="Y351" s="239">
        <v>979.47000000020489</v>
      </c>
      <c r="Z351" s="239">
        <v>485.05000000004657</v>
      </c>
    </row>
    <row r="352" spans="1:26" x14ac:dyDescent="0.25">
      <c r="A352" s="322" t="s">
        <v>606</v>
      </c>
      <c r="B352" s="385">
        <v>3600000</v>
      </c>
      <c r="C352" s="385">
        <v>3600000</v>
      </c>
      <c r="D352" s="385">
        <v>3600000</v>
      </c>
      <c r="E352" s="385">
        <v>2417681.1289999993</v>
      </c>
      <c r="F352" s="385">
        <v>2417123.4689999996</v>
      </c>
      <c r="G352" s="385">
        <v>264988.40000000002</v>
      </c>
      <c r="H352" s="385">
        <v>267961.76</v>
      </c>
      <c r="I352" s="385">
        <v>265778.8</v>
      </c>
      <c r="J352" s="385">
        <v>266273.17</v>
      </c>
      <c r="K352" s="385">
        <v>267365.674</v>
      </c>
      <c r="L352" s="385">
        <v>274633.89</v>
      </c>
      <c r="M352" s="385">
        <v>269844.92</v>
      </c>
      <c r="N352" s="385">
        <v>269381.16499999998</v>
      </c>
      <c r="O352" s="385">
        <v>270895.69</v>
      </c>
      <c r="P352" s="385">
        <v>0</v>
      </c>
      <c r="Q352" s="385">
        <v>0</v>
      </c>
      <c r="R352" s="385">
        <v>0</v>
      </c>
      <c r="S352" s="385">
        <v>2417123.469</v>
      </c>
      <c r="T352" s="319">
        <v>0.67142318583333338</v>
      </c>
      <c r="U352" s="239">
        <v>1182876.531</v>
      </c>
      <c r="V352" s="239">
        <v>0</v>
      </c>
      <c r="W352" s="239">
        <v>1182318.8710000007</v>
      </c>
      <c r="X352" s="239">
        <v>1182318.8710000007</v>
      </c>
      <c r="Y352" s="239">
        <v>557.65999999968335</v>
      </c>
      <c r="Z352" s="239">
        <v>0</v>
      </c>
    </row>
    <row r="353" spans="1:26" x14ac:dyDescent="0.25">
      <c r="A353" s="322" t="s">
        <v>607</v>
      </c>
      <c r="B353" s="385">
        <v>107697</v>
      </c>
      <c r="C353" s="385">
        <v>107697</v>
      </c>
      <c r="D353" s="385">
        <v>107697</v>
      </c>
      <c r="E353" s="385">
        <v>3771.4499999999989</v>
      </c>
      <c r="F353" s="385">
        <v>3771.4499999999989</v>
      </c>
      <c r="G353" s="385">
        <v>419.05</v>
      </c>
      <c r="H353" s="385">
        <v>419.05</v>
      </c>
      <c r="I353" s="385">
        <v>419.05</v>
      </c>
      <c r="J353" s="385">
        <v>419.05</v>
      </c>
      <c r="K353" s="385">
        <v>419.05</v>
      </c>
      <c r="L353" s="385">
        <v>419.05</v>
      </c>
      <c r="M353" s="385">
        <v>419.05</v>
      </c>
      <c r="N353" s="385">
        <v>419.05</v>
      </c>
      <c r="O353" s="385">
        <v>419.05</v>
      </c>
      <c r="P353" s="385">
        <v>0</v>
      </c>
      <c r="Q353" s="385">
        <v>0</v>
      </c>
      <c r="R353" s="385">
        <v>0</v>
      </c>
      <c r="S353" s="385">
        <v>3771.4500000000007</v>
      </c>
      <c r="T353" s="319">
        <v>3.5019081311457152E-2</v>
      </c>
      <c r="U353" s="239">
        <v>103925.55</v>
      </c>
      <c r="V353" s="239">
        <v>0</v>
      </c>
      <c r="W353" s="239">
        <v>103925.55</v>
      </c>
      <c r="X353" s="239">
        <v>103925.55</v>
      </c>
      <c r="Y353" s="239">
        <v>0</v>
      </c>
      <c r="Z353" s="239">
        <v>0</v>
      </c>
    </row>
    <row r="354" spans="1:26" x14ac:dyDescent="0.25">
      <c r="A354" s="322" t="s">
        <v>608</v>
      </c>
      <c r="B354" s="385">
        <v>998455</v>
      </c>
      <c r="C354" s="385">
        <v>798764</v>
      </c>
      <c r="D354" s="385">
        <v>798764</v>
      </c>
      <c r="E354" s="385">
        <v>252146.37500000009</v>
      </c>
      <c r="F354" s="385">
        <v>250410.64900000009</v>
      </c>
      <c r="G354" s="385">
        <v>21776.43</v>
      </c>
      <c r="H354" s="385">
        <v>22825.629999999997</v>
      </c>
      <c r="I354" s="385">
        <v>25637.800000000003</v>
      </c>
      <c r="J354" s="385">
        <v>27024.600000000002</v>
      </c>
      <c r="K354" s="385">
        <v>27494.324000000001</v>
      </c>
      <c r="L354" s="385">
        <v>27410.584999999999</v>
      </c>
      <c r="M354" s="385">
        <v>30392.420000000002</v>
      </c>
      <c r="N354" s="385">
        <v>34382.455000000002</v>
      </c>
      <c r="O354" s="385">
        <v>33466.409</v>
      </c>
      <c r="P354" s="385">
        <v>0</v>
      </c>
      <c r="Q354" s="385">
        <v>0</v>
      </c>
      <c r="R354" s="385">
        <v>0</v>
      </c>
      <c r="S354" s="385">
        <v>250410.65299999999</v>
      </c>
      <c r="T354" s="319">
        <v>0.31349767015038232</v>
      </c>
      <c r="U354" s="239">
        <v>548353.34700000007</v>
      </c>
      <c r="V354" s="239">
        <v>0</v>
      </c>
      <c r="W354" s="239">
        <v>546617.62499999988</v>
      </c>
      <c r="X354" s="239">
        <v>546617.62499999988</v>
      </c>
      <c r="Y354" s="239">
        <v>1735.7259999999951</v>
      </c>
      <c r="Z354" s="239">
        <v>-3.9999998989515007E-3</v>
      </c>
    </row>
    <row r="355" spans="1:26" x14ac:dyDescent="0.25">
      <c r="A355" s="322" t="s">
        <v>609</v>
      </c>
      <c r="B355" s="385">
        <v>207641</v>
      </c>
      <c r="C355" s="385">
        <v>667332</v>
      </c>
      <c r="D355" s="385">
        <v>667332</v>
      </c>
      <c r="E355" s="385">
        <v>456333.66300000012</v>
      </c>
      <c r="F355" s="385">
        <v>454288.47300000006</v>
      </c>
      <c r="G355" s="385">
        <v>44503.97</v>
      </c>
      <c r="H355" s="385">
        <v>45580.34</v>
      </c>
      <c r="I355" s="385">
        <v>46129.469999999994</v>
      </c>
      <c r="J355" s="385">
        <v>48429.689999999995</v>
      </c>
      <c r="K355" s="385">
        <v>49874.883999999991</v>
      </c>
      <c r="L355" s="385">
        <v>52658.73</v>
      </c>
      <c r="M355" s="385">
        <v>53431.01999999999</v>
      </c>
      <c r="N355" s="385">
        <v>56952.309000000001</v>
      </c>
      <c r="O355" s="385">
        <v>56714.080000000002</v>
      </c>
      <c r="P355" s="385">
        <v>0</v>
      </c>
      <c r="Q355" s="385">
        <v>0</v>
      </c>
      <c r="R355" s="385">
        <v>0</v>
      </c>
      <c r="S355" s="385">
        <v>454274.49299999996</v>
      </c>
      <c r="T355" s="319">
        <v>0.68073236859614095</v>
      </c>
      <c r="U355" s="239">
        <v>213057.50700000004</v>
      </c>
      <c r="V355" s="239">
        <v>0</v>
      </c>
      <c r="W355" s="239">
        <v>210998.33699999988</v>
      </c>
      <c r="X355" s="239">
        <v>210998.33699999988</v>
      </c>
      <c r="Y355" s="239">
        <v>2045.1900000000605</v>
      </c>
      <c r="Z355" s="239">
        <v>13.980000000097789</v>
      </c>
    </row>
    <row r="356" spans="1:26" x14ac:dyDescent="0.25">
      <c r="A356" s="322" t="s">
        <v>610</v>
      </c>
      <c r="B356" s="385">
        <v>0</v>
      </c>
      <c r="C356" s="385">
        <v>0</v>
      </c>
      <c r="D356" s="385">
        <v>0</v>
      </c>
      <c r="E356" s="385">
        <v>0</v>
      </c>
      <c r="F356" s="385">
        <v>0</v>
      </c>
      <c r="G356" s="385">
        <v>0</v>
      </c>
      <c r="H356" s="385">
        <v>0</v>
      </c>
      <c r="I356" s="385">
        <v>0</v>
      </c>
      <c r="J356" s="385">
        <v>0</v>
      </c>
      <c r="K356" s="385">
        <v>0</v>
      </c>
      <c r="L356" s="385">
        <v>0</v>
      </c>
      <c r="M356" s="385">
        <v>0</v>
      </c>
      <c r="N356" s="385">
        <v>0</v>
      </c>
      <c r="O356" s="385">
        <v>0</v>
      </c>
      <c r="P356" s="385">
        <v>0</v>
      </c>
      <c r="Q356" s="385">
        <v>0</v>
      </c>
      <c r="R356" s="385">
        <v>0</v>
      </c>
      <c r="S356" s="385">
        <v>0</v>
      </c>
      <c r="T356" s="319" t="e">
        <v>#DIV/0!</v>
      </c>
      <c r="U356" s="239">
        <v>0</v>
      </c>
      <c r="V356" s="239">
        <v>0</v>
      </c>
      <c r="W356" s="239">
        <v>0</v>
      </c>
      <c r="X356" s="239">
        <v>0</v>
      </c>
      <c r="Y356" s="239">
        <v>0</v>
      </c>
      <c r="Z356" s="239">
        <v>0</v>
      </c>
    </row>
    <row r="357" spans="1:26" x14ac:dyDescent="0.25">
      <c r="A357" s="322" t="s">
        <v>611</v>
      </c>
      <c r="B357" s="385">
        <v>0</v>
      </c>
      <c r="C357" s="385">
        <v>0</v>
      </c>
      <c r="D357" s="385">
        <v>0</v>
      </c>
      <c r="E357" s="385">
        <v>0</v>
      </c>
      <c r="F357" s="385">
        <v>0</v>
      </c>
      <c r="G357" s="385">
        <v>0</v>
      </c>
      <c r="H357" s="385">
        <v>0</v>
      </c>
      <c r="I357" s="385">
        <v>0</v>
      </c>
      <c r="J357" s="385">
        <v>0</v>
      </c>
      <c r="K357" s="385">
        <v>0</v>
      </c>
      <c r="L357" s="385">
        <v>0</v>
      </c>
      <c r="M357" s="385">
        <v>0</v>
      </c>
      <c r="N357" s="385">
        <v>0</v>
      </c>
      <c r="O357" s="385">
        <v>0</v>
      </c>
      <c r="P357" s="385">
        <v>0</v>
      </c>
      <c r="Q357" s="385">
        <v>0</v>
      </c>
      <c r="R357" s="385">
        <v>0</v>
      </c>
      <c r="S357" s="385">
        <v>0</v>
      </c>
      <c r="T357" s="319" t="e">
        <v>#DIV/0!</v>
      </c>
      <c r="U357" s="239">
        <v>0</v>
      </c>
      <c r="V357" s="239">
        <v>0</v>
      </c>
      <c r="W357" s="239">
        <v>0</v>
      </c>
      <c r="X357" s="239">
        <v>0</v>
      </c>
      <c r="Y357" s="239">
        <v>0</v>
      </c>
      <c r="Z357" s="239">
        <v>0</v>
      </c>
    </row>
    <row r="358" spans="1:26" x14ac:dyDescent="0.25">
      <c r="A358" s="322" t="s">
        <v>612</v>
      </c>
      <c r="B358" s="385">
        <v>1000000</v>
      </c>
      <c r="C358" s="385">
        <v>1000000</v>
      </c>
      <c r="D358" s="385">
        <v>1000000</v>
      </c>
      <c r="E358" s="385">
        <v>560962.48900000006</v>
      </c>
      <c r="F358" s="385">
        <v>501931.46000000008</v>
      </c>
      <c r="G358" s="385">
        <v>42582.348000000005</v>
      </c>
      <c r="H358" s="385">
        <v>49947.25</v>
      </c>
      <c r="I358" s="385">
        <v>49991.208000000006</v>
      </c>
      <c r="J358" s="385">
        <v>62511.47800000001</v>
      </c>
      <c r="K358" s="385">
        <v>49008.628000000012</v>
      </c>
      <c r="L358" s="385">
        <v>55456.76</v>
      </c>
      <c r="M358" s="385">
        <v>59741.515999999989</v>
      </c>
      <c r="N358" s="385">
        <v>69161.246799999994</v>
      </c>
      <c r="O358" s="385">
        <v>63512.526000000005</v>
      </c>
      <c r="P358" s="385">
        <v>0</v>
      </c>
      <c r="Q358" s="385">
        <v>0</v>
      </c>
      <c r="R358" s="385">
        <v>0</v>
      </c>
      <c r="S358" s="385">
        <v>501912.96080000006</v>
      </c>
      <c r="T358" s="319">
        <v>0.50191296080000003</v>
      </c>
      <c r="U358" s="239">
        <v>498087.03919999994</v>
      </c>
      <c r="V358" s="239">
        <v>0</v>
      </c>
      <c r="W358" s="239">
        <v>439037.51099999994</v>
      </c>
      <c r="X358" s="239">
        <v>439037.51099999994</v>
      </c>
      <c r="Y358" s="239">
        <v>59031.02899999998</v>
      </c>
      <c r="Z358" s="239">
        <v>18.49920000002021</v>
      </c>
    </row>
    <row r="359" spans="1:26" x14ac:dyDescent="0.25">
      <c r="A359" s="322" t="s">
        <v>613</v>
      </c>
      <c r="B359" s="385">
        <v>100000</v>
      </c>
      <c r="C359" s="385">
        <v>100000</v>
      </c>
      <c r="D359" s="385">
        <v>100000</v>
      </c>
      <c r="E359" s="385">
        <v>23785.799999999985</v>
      </c>
      <c r="F359" s="385">
        <v>15951.320000000002</v>
      </c>
      <c r="G359" s="385">
        <v>806.05000000000007</v>
      </c>
      <c r="H359" s="385">
        <v>1972.21</v>
      </c>
      <c r="I359" s="385">
        <v>1094.1099999999999</v>
      </c>
      <c r="J359" s="385">
        <v>4256.1599999999989</v>
      </c>
      <c r="K359" s="385">
        <v>1090.94</v>
      </c>
      <c r="L359" s="385">
        <v>2007.57</v>
      </c>
      <c r="M359" s="385">
        <v>1820.02</v>
      </c>
      <c r="N359" s="385">
        <v>1558.03</v>
      </c>
      <c r="O359" s="385">
        <v>1346.23</v>
      </c>
      <c r="P359" s="385">
        <v>0</v>
      </c>
      <c r="Q359" s="385">
        <v>0</v>
      </c>
      <c r="R359" s="385">
        <v>0</v>
      </c>
      <c r="S359" s="385">
        <v>15951.32</v>
      </c>
      <c r="T359" s="319">
        <v>0.15951319999999999</v>
      </c>
      <c r="U359" s="239">
        <v>84048.68</v>
      </c>
      <c r="V359" s="239">
        <v>0</v>
      </c>
      <c r="W359" s="239">
        <v>76214.200000000012</v>
      </c>
      <c r="X359" s="239">
        <v>76214.200000000012</v>
      </c>
      <c r="Y359" s="239">
        <v>7834.4799999999832</v>
      </c>
      <c r="Z359" s="239">
        <v>0</v>
      </c>
    </row>
    <row r="360" spans="1:26" x14ac:dyDescent="0.25">
      <c r="A360" s="322" t="s">
        <v>614</v>
      </c>
      <c r="B360" s="385">
        <v>1500</v>
      </c>
      <c r="C360" s="385">
        <v>1500</v>
      </c>
      <c r="D360" s="385">
        <v>1500</v>
      </c>
      <c r="E360" s="385">
        <v>0</v>
      </c>
      <c r="F360" s="385">
        <v>0</v>
      </c>
      <c r="G360" s="385">
        <v>0</v>
      </c>
      <c r="H360" s="385">
        <v>0</v>
      </c>
      <c r="I360" s="385">
        <v>0</v>
      </c>
      <c r="J360" s="385">
        <v>0</v>
      </c>
      <c r="K360" s="385">
        <v>0</v>
      </c>
      <c r="L360" s="385">
        <v>0</v>
      </c>
      <c r="M360" s="385">
        <v>0</v>
      </c>
      <c r="N360" s="385">
        <v>0</v>
      </c>
      <c r="O360" s="385">
        <v>0</v>
      </c>
      <c r="P360" s="385">
        <v>0</v>
      </c>
      <c r="Q360" s="385">
        <v>0</v>
      </c>
      <c r="R360" s="385">
        <v>0</v>
      </c>
      <c r="S360" s="385">
        <v>0</v>
      </c>
      <c r="T360" s="319">
        <v>0</v>
      </c>
      <c r="U360" s="239">
        <v>1500</v>
      </c>
      <c r="V360" s="239">
        <v>0</v>
      </c>
      <c r="W360" s="239">
        <v>1500</v>
      </c>
      <c r="X360" s="239">
        <v>1500</v>
      </c>
      <c r="Y360" s="239">
        <v>0</v>
      </c>
      <c r="Z360" s="239">
        <v>0</v>
      </c>
    </row>
    <row r="361" spans="1:26" x14ac:dyDescent="0.25">
      <c r="A361" s="322" t="s">
        <v>615</v>
      </c>
      <c r="B361" s="385">
        <v>400000</v>
      </c>
      <c r="C361" s="385">
        <v>400000</v>
      </c>
      <c r="D361" s="385">
        <v>400000</v>
      </c>
      <c r="E361" s="385">
        <v>292969.65800000011</v>
      </c>
      <c r="F361" s="385">
        <v>283116.35400000011</v>
      </c>
      <c r="G361" s="385">
        <v>15746.99</v>
      </c>
      <c r="H361" s="385">
        <v>25424.887999999995</v>
      </c>
      <c r="I361" s="385">
        <v>31284.655999999995</v>
      </c>
      <c r="J361" s="385">
        <v>35680.254000000001</v>
      </c>
      <c r="K361" s="385">
        <v>42876.36</v>
      </c>
      <c r="L361" s="385">
        <v>28249.988000000005</v>
      </c>
      <c r="M361" s="385">
        <v>23923.870000000003</v>
      </c>
      <c r="N361" s="385">
        <v>65259.097999999991</v>
      </c>
      <c r="O361" s="385">
        <v>14655.05</v>
      </c>
      <c r="P361" s="385">
        <v>0</v>
      </c>
      <c r="Q361" s="385">
        <v>0</v>
      </c>
      <c r="R361" s="385">
        <v>0</v>
      </c>
      <c r="S361" s="385">
        <v>283101.15399999998</v>
      </c>
      <c r="T361" s="319">
        <v>0.707752885</v>
      </c>
      <c r="U361" s="239">
        <v>116898.84600000002</v>
      </c>
      <c r="V361" s="239">
        <v>0</v>
      </c>
      <c r="W361" s="239">
        <v>107030.34199999989</v>
      </c>
      <c r="X361" s="239">
        <v>107030.34199999989</v>
      </c>
      <c r="Y361" s="239">
        <v>9853.3040000000037</v>
      </c>
      <c r="Z361" s="239">
        <v>15.200000000128057</v>
      </c>
    </row>
    <row r="362" spans="1:26" x14ac:dyDescent="0.25">
      <c r="A362" s="322" t="s">
        <v>616</v>
      </c>
      <c r="B362" s="385">
        <v>0</v>
      </c>
      <c r="C362" s="385">
        <v>0</v>
      </c>
      <c r="D362" s="385">
        <v>0</v>
      </c>
      <c r="E362" s="385">
        <v>0</v>
      </c>
      <c r="F362" s="385">
        <v>0</v>
      </c>
      <c r="G362" s="385">
        <v>0</v>
      </c>
      <c r="H362" s="385">
        <v>0</v>
      </c>
      <c r="I362" s="385">
        <v>0</v>
      </c>
      <c r="J362" s="385">
        <v>0</v>
      </c>
      <c r="K362" s="385">
        <v>0</v>
      </c>
      <c r="L362" s="385">
        <v>0</v>
      </c>
      <c r="M362" s="385">
        <v>0</v>
      </c>
      <c r="N362" s="385">
        <v>0</v>
      </c>
      <c r="O362" s="385">
        <v>0</v>
      </c>
      <c r="P362" s="385">
        <v>0</v>
      </c>
      <c r="Q362" s="385">
        <v>0</v>
      </c>
      <c r="R362" s="385">
        <v>0</v>
      </c>
      <c r="S362" s="385">
        <v>0</v>
      </c>
      <c r="T362" s="319" t="e">
        <v>#DIV/0!</v>
      </c>
      <c r="U362" s="239">
        <v>0</v>
      </c>
      <c r="V362" s="239">
        <v>0</v>
      </c>
      <c r="W362" s="239">
        <v>0</v>
      </c>
      <c r="X362" s="239">
        <v>0</v>
      </c>
      <c r="Y362" s="239">
        <v>0</v>
      </c>
      <c r="Z362" s="239">
        <v>0</v>
      </c>
    </row>
    <row r="363" spans="1:26" x14ac:dyDescent="0.25">
      <c r="A363" s="322" t="s">
        <v>617</v>
      </c>
      <c r="B363" s="385">
        <v>1300000</v>
      </c>
      <c r="C363" s="385">
        <v>1040000</v>
      </c>
      <c r="D363" s="385">
        <v>0</v>
      </c>
      <c r="E363" s="385">
        <v>0</v>
      </c>
      <c r="F363" s="385">
        <v>0</v>
      </c>
      <c r="G363" s="385">
        <v>0</v>
      </c>
      <c r="H363" s="385">
        <v>0</v>
      </c>
      <c r="I363" s="385">
        <v>0</v>
      </c>
      <c r="J363" s="385">
        <v>0</v>
      </c>
      <c r="K363" s="385">
        <v>0</v>
      </c>
      <c r="L363" s="385">
        <v>0</v>
      </c>
      <c r="M363" s="385">
        <v>0</v>
      </c>
      <c r="N363" s="385">
        <v>0</v>
      </c>
      <c r="O363" s="385">
        <v>0</v>
      </c>
      <c r="P363" s="385">
        <v>0</v>
      </c>
      <c r="Q363" s="385">
        <v>0</v>
      </c>
      <c r="R363" s="385">
        <v>0</v>
      </c>
      <c r="S363" s="385">
        <v>0</v>
      </c>
      <c r="T363" s="319">
        <v>0</v>
      </c>
      <c r="U363" s="239">
        <v>1040000</v>
      </c>
      <c r="V363" s="239">
        <v>1040000</v>
      </c>
      <c r="W363" s="239">
        <v>1040000</v>
      </c>
      <c r="X363" s="239">
        <v>0</v>
      </c>
      <c r="Y363" s="239">
        <v>0</v>
      </c>
      <c r="Z363" s="239">
        <v>0</v>
      </c>
    </row>
    <row r="364" spans="1:26" x14ac:dyDescent="0.25">
      <c r="A364" s="322" t="s">
        <v>618</v>
      </c>
      <c r="B364" s="385">
        <v>0</v>
      </c>
      <c r="C364" s="385">
        <v>0</v>
      </c>
      <c r="D364" s="385">
        <v>0</v>
      </c>
      <c r="E364" s="385">
        <v>0</v>
      </c>
      <c r="F364" s="385">
        <v>0</v>
      </c>
      <c r="G364" s="385">
        <v>0</v>
      </c>
      <c r="H364" s="385">
        <v>0</v>
      </c>
      <c r="I364" s="385">
        <v>0</v>
      </c>
      <c r="J364" s="385">
        <v>0</v>
      </c>
      <c r="K364" s="385">
        <v>0</v>
      </c>
      <c r="L364" s="385">
        <v>0</v>
      </c>
      <c r="M364" s="385">
        <v>0</v>
      </c>
      <c r="N364" s="385">
        <v>0</v>
      </c>
      <c r="O364" s="385">
        <v>0</v>
      </c>
      <c r="P364" s="385">
        <v>0</v>
      </c>
      <c r="Q364" s="385">
        <v>0</v>
      </c>
      <c r="R364" s="385">
        <v>0</v>
      </c>
      <c r="S364" s="385">
        <v>0</v>
      </c>
      <c r="T364" s="319" t="e">
        <v>#DIV/0!</v>
      </c>
      <c r="U364" s="239">
        <v>0</v>
      </c>
      <c r="V364" s="239">
        <v>0</v>
      </c>
      <c r="W364" s="239">
        <v>0</v>
      </c>
      <c r="X364" s="239">
        <v>0</v>
      </c>
      <c r="Y364" s="239">
        <v>0</v>
      </c>
      <c r="Z364" s="239">
        <v>0</v>
      </c>
    </row>
    <row r="365" spans="1:26" x14ac:dyDescent="0.25">
      <c r="A365" s="322" t="s">
        <v>619</v>
      </c>
      <c r="B365" s="385">
        <v>0</v>
      </c>
      <c r="C365" s="385">
        <v>0</v>
      </c>
      <c r="D365" s="385">
        <v>0</v>
      </c>
      <c r="E365" s="385">
        <v>0</v>
      </c>
      <c r="F365" s="385">
        <v>0</v>
      </c>
      <c r="G365" s="385">
        <v>0</v>
      </c>
      <c r="H365" s="385">
        <v>0</v>
      </c>
      <c r="I365" s="385">
        <v>0</v>
      </c>
      <c r="J365" s="385">
        <v>0</v>
      </c>
      <c r="K365" s="385">
        <v>0</v>
      </c>
      <c r="L365" s="385">
        <v>0</v>
      </c>
      <c r="M365" s="385">
        <v>0</v>
      </c>
      <c r="N365" s="385">
        <v>0</v>
      </c>
      <c r="O365" s="385">
        <v>0</v>
      </c>
      <c r="P365" s="385">
        <v>0</v>
      </c>
      <c r="Q365" s="385">
        <v>0</v>
      </c>
      <c r="R365" s="385">
        <v>0</v>
      </c>
      <c r="S365" s="385">
        <v>0</v>
      </c>
      <c r="T365" s="319" t="e">
        <v>#DIV/0!</v>
      </c>
      <c r="U365" s="239">
        <v>0</v>
      </c>
      <c r="V365" s="239">
        <v>0</v>
      </c>
      <c r="W365" s="239">
        <v>0</v>
      </c>
      <c r="X365" s="239">
        <v>0</v>
      </c>
      <c r="Y365" s="239">
        <v>0</v>
      </c>
      <c r="Z365" s="239">
        <v>0</v>
      </c>
    </row>
    <row r="366" spans="1:26" x14ac:dyDescent="0.25">
      <c r="A366" s="322" t="s">
        <v>620</v>
      </c>
      <c r="B366" s="385">
        <v>0</v>
      </c>
      <c r="C366" s="385">
        <v>0</v>
      </c>
      <c r="D366" s="385">
        <v>0</v>
      </c>
      <c r="E366" s="385">
        <v>0</v>
      </c>
      <c r="F366" s="385">
        <v>0</v>
      </c>
      <c r="G366" s="385">
        <v>0</v>
      </c>
      <c r="H366" s="385">
        <v>0</v>
      </c>
      <c r="I366" s="385">
        <v>0</v>
      </c>
      <c r="J366" s="385">
        <v>0</v>
      </c>
      <c r="K366" s="385">
        <v>0</v>
      </c>
      <c r="L366" s="385">
        <v>0</v>
      </c>
      <c r="M366" s="385">
        <v>0</v>
      </c>
      <c r="N366" s="385">
        <v>0</v>
      </c>
      <c r="O366" s="385">
        <v>0</v>
      </c>
      <c r="P366" s="385">
        <v>0</v>
      </c>
      <c r="Q366" s="385">
        <v>0</v>
      </c>
      <c r="R366" s="385">
        <v>0</v>
      </c>
      <c r="S366" s="385">
        <v>0</v>
      </c>
      <c r="T366" s="319" t="e">
        <v>#DIV/0!</v>
      </c>
      <c r="U366" s="239">
        <v>0</v>
      </c>
      <c r="V366" s="239">
        <v>0</v>
      </c>
      <c r="W366" s="239">
        <v>0</v>
      </c>
      <c r="X366" s="239">
        <v>0</v>
      </c>
      <c r="Y366" s="239">
        <v>0</v>
      </c>
      <c r="Z366" s="239">
        <v>0</v>
      </c>
    </row>
    <row r="367" spans="1:26" x14ac:dyDescent="0.25">
      <c r="A367" s="322" t="s">
        <v>621</v>
      </c>
      <c r="B367" s="385">
        <v>0</v>
      </c>
      <c r="C367" s="385">
        <v>0</v>
      </c>
      <c r="D367" s="385">
        <v>0</v>
      </c>
      <c r="E367" s="385">
        <v>0</v>
      </c>
      <c r="F367" s="385">
        <v>0</v>
      </c>
      <c r="G367" s="385">
        <v>0</v>
      </c>
      <c r="H367" s="385">
        <v>0</v>
      </c>
      <c r="I367" s="385">
        <v>0</v>
      </c>
      <c r="J367" s="385">
        <v>0</v>
      </c>
      <c r="K367" s="385">
        <v>0</v>
      </c>
      <c r="L367" s="385">
        <v>0</v>
      </c>
      <c r="M367" s="385">
        <v>0</v>
      </c>
      <c r="N367" s="385">
        <v>0</v>
      </c>
      <c r="O367" s="385">
        <v>0</v>
      </c>
      <c r="P367" s="385">
        <v>0</v>
      </c>
      <c r="Q367" s="385">
        <v>0</v>
      </c>
      <c r="R367" s="385">
        <v>0</v>
      </c>
      <c r="S367" s="385">
        <v>0</v>
      </c>
      <c r="T367" s="319" t="e">
        <v>#DIV/0!</v>
      </c>
      <c r="U367" s="239">
        <v>0</v>
      </c>
      <c r="V367" s="239">
        <v>0</v>
      </c>
      <c r="W367" s="239">
        <v>0</v>
      </c>
      <c r="X367" s="239">
        <v>0</v>
      </c>
      <c r="Y367" s="239">
        <v>0</v>
      </c>
      <c r="Z367" s="239">
        <v>0</v>
      </c>
    </row>
    <row r="368" spans="1:26" x14ac:dyDescent="0.25">
      <c r="A368" s="322" t="s">
        <v>622</v>
      </c>
      <c r="B368" s="385">
        <v>0</v>
      </c>
      <c r="C368" s="385">
        <v>0</v>
      </c>
      <c r="D368" s="385">
        <v>0</v>
      </c>
      <c r="E368" s="385">
        <v>0</v>
      </c>
      <c r="F368" s="385">
        <v>0</v>
      </c>
      <c r="G368" s="385">
        <v>0</v>
      </c>
      <c r="H368" s="385">
        <v>0</v>
      </c>
      <c r="I368" s="385">
        <v>0</v>
      </c>
      <c r="J368" s="385">
        <v>0</v>
      </c>
      <c r="K368" s="385">
        <v>0</v>
      </c>
      <c r="L368" s="385">
        <v>0</v>
      </c>
      <c r="M368" s="385">
        <v>0</v>
      </c>
      <c r="N368" s="385">
        <v>0</v>
      </c>
      <c r="O368" s="385">
        <v>0</v>
      </c>
      <c r="P368" s="385">
        <v>0</v>
      </c>
      <c r="Q368" s="385">
        <v>0</v>
      </c>
      <c r="R368" s="385">
        <v>0</v>
      </c>
      <c r="S368" s="385">
        <v>0</v>
      </c>
      <c r="T368" s="319" t="e">
        <v>#DIV/0!</v>
      </c>
      <c r="U368" s="239">
        <v>0</v>
      </c>
      <c r="V368" s="239">
        <v>0</v>
      </c>
      <c r="W368" s="239">
        <v>0</v>
      </c>
      <c r="X368" s="239">
        <v>0</v>
      </c>
      <c r="Y368" s="239">
        <v>0</v>
      </c>
      <c r="Z368" s="239">
        <v>0</v>
      </c>
    </row>
    <row r="369" spans="1:26" x14ac:dyDescent="0.25">
      <c r="A369" s="322" t="s">
        <v>623</v>
      </c>
      <c r="B369" s="385">
        <v>0</v>
      </c>
      <c r="C369" s="385">
        <v>0</v>
      </c>
      <c r="D369" s="385">
        <v>0</v>
      </c>
      <c r="E369" s="385">
        <v>0</v>
      </c>
      <c r="F369" s="385">
        <v>0</v>
      </c>
      <c r="G369" s="385">
        <v>0</v>
      </c>
      <c r="H369" s="385">
        <v>0</v>
      </c>
      <c r="I369" s="385">
        <v>0</v>
      </c>
      <c r="J369" s="385">
        <v>0</v>
      </c>
      <c r="K369" s="385">
        <v>0</v>
      </c>
      <c r="L369" s="385">
        <v>0</v>
      </c>
      <c r="M369" s="385">
        <v>0</v>
      </c>
      <c r="N369" s="385">
        <v>0</v>
      </c>
      <c r="O369" s="385">
        <v>0</v>
      </c>
      <c r="P369" s="385">
        <v>0</v>
      </c>
      <c r="Q369" s="385">
        <v>0</v>
      </c>
      <c r="R369" s="385">
        <v>0</v>
      </c>
      <c r="S369" s="385">
        <v>0</v>
      </c>
      <c r="T369" s="319" t="e">
        <v>#DIV/0!</v>
      </c>
      <c r="U369" s="239">
        <v>0</v>
      </c>
      <c r="V369" s="239">
        <v>0</v>
      </c>
      <c r="W369" s="239">
        <v>0</v>
      </c>
      <c r="X369" s="239">
        <v>0</v>
      </c>
      <c r="Y369" s="239">
        <v>0</v>
      </c>
      <c r="Z369" s="239">
        <v>0</v>
      </c>
    </row>
    <row r="370" spans="1:26" ht="24" x14ac:dyDescent="0.25">
      <c r="A370" s="322" t="s">
        <v>624</v>
      </c>
      <c r="B370" s="385">
        <v>0</v>
      </c>
      <c r="C370" s="385">
        <v>0</v>
      </c>
      <c r="D370" s="385">
        <v>0</v>
      </c>
      <c r="E370" s="385">
        <v>0</v>
      </c>
      <c r="F370" s="385">
        <v>0</v>
      </c>
      <c r="G370" s="385">
        <v>0</v>
      </c>
      <c r="H370" s="385">
        <v>0</v>
      </c>
      <c r="I370" s="385">
        <v>0</v>
      </c>
      <c r="J370" s="385">
        <v>0</v>
      </c>
      <c r="K370" s="385">
        <v>0</v>
      </c>
      <c r="L370" s="385">
        <v>0</v>
      </c>
      <c r="M370" s="385">
        <v>0</v>
      </c>
      <c r="N370" s="385">
        <v>0</v>
      </c>
      <c r="O370" s="385">
        <v>0</v>
      </c>
      <c r="P370" s="385">
        <v>0</v>
      </c>
      <c r="Q370" s="385">
        <v>0</v>
      </c>
      <c r="R370" s="385">
        <v>0</v>
      </c>
      <c r="S370" s="385">
        <v>0</v>
      </c>
      <c r="T370" s="319" t="e">
        <v>#DIV/0!</v>
      </c>
      <c r="U370" s="239">
        <v>0</v>
      </c>
      <c r="V370" s="239">
        <v>0</v>
      </c>
      <c r="W370" s="239">
        <v>0</v>
      </c>
      <c r="X370" s="239">
        <v>0</v>
      </c>
      <c r="Y370" s="239">
        <v>0</v>
      </c>
      <c r="Z370" s="239">
        <v>0</v>
      </c>
    </row>
    <row r="371" spans="1:26" x14ac:dyDescent="0.25">
      <c r="A371" s="322" t="s">
        <v>625</v>
      </c>
      <c r="B371" s="385">
        <v>0</v>
      </c>
      <c r="C371" s="385">
        <v>0</v>
      </c>
      <c r="D371" s="385">
        <v>0</v>
      </c>
      <c r="E371" s="385">
        <v>0</v>
      </c>
      <c r="F371" s="385">
        <v>0</v>
      </c>
      <c r="G371" s="385">
        <v>0</v>
      </c>
      <c r="H371" s="385">
        <v>0</v>
      </c>
      <c r="I371" s="385">
        <v>0</v>
      </c>
      <c r="J371" s="385">
        <v>0</v>
      </c>
      <c r="K371" s="385">
        <v>0</v>
      </c>
      <c r="L371" s="385">
        <v>0</v>
      </c>
      <c r="M371" s="385">
        <v>0</v>
      </c>
      <c r="N371" s="385">
        <v>0</v>
      </c>
      <c r="O371" s="385">
        <v>0</v>
      </c>
      <c r="P371" s="385">
        <v>0</v>
      </c>
      <c r="Q371" s="385">
        <v>0</v>
      </c>
      <c r="R371" s="385">
        <v>0</v>
      </c>
      <c r="S371" s="385">
        <v>0</v>
      </c>
      <c r="T371" s="319" t="e">
        <v>#DIV/0!</v>
      </c>
      <c r="U371" s="239">
        <v>0</v>
      </c>
      <c r="V371" s="239">
        <v>0</v>
      </c>
      <c r="W371" s="239">
        <v>0</v>
      </c>
      <c r="X371" s="239">
        <v>0</v>
      </c>
      <c r="Y371" s="239">
        <v>0</v>
      </c>
      <c r="Z371" s="239">
        <v>0</v>
      </c>
    </row>
    <row r="372" spans="1:26" x14ac:dyDescent="0.25">
      <c r="A372" s="322" t="s">
        <v>626</v>
      </c>
      <c r="B372" s="385">
        <v>0</v>
      </c>
      <c r="C372" s="385">
        <v>0</v>
      </c>
      <c r="D372" s="385">
        <v>0</v>
      </c>
      <c r="E372" s="385">
        <v>0</v>
      </c>
      <c r="F372" s="385">
        <v>0</v>
      </c>
      <c r="G372" s="385">
        <v>0</v>
      </c>
      <c r="H372" s="385">
        <v>0</v>
      </c>
      <c r="I372" s="385">
        <v>0</v>
      </c>
      <c r="J372" s="385">
        <v>0</v>
      </c>
      <c r="K372" s="385">
        <v>0</v>
      </c>
      <c r="L372" s="385">
        <v>0</v>
      </c>
      <c r="M372" s="385">
        <v>0</v>
      </c>
      <c r="N372" s="385">
        <v>0</v>
      </c>
      <c r="O372" s="385">
        <v>0</v>
      </c>
      <c r="P372" s="385">
        <v>0</v>
      </c>
      <c r="Q372" s="385">
        <v>0</v>
      </c>
      <c r="R372" s="385">
        <v>0</v>
      </c>
      <c r="S372" s="385">
        <v>0</v>
      </c>
      <c r="T372" s="319" t="e">
        <v>#DIV/0!</v>
      </c>
      <c r="U372" s="239">
        <v>0</v>
      </c>
      <c r="V372" s="239">
        <v>0</v>
      </c>
      <c r="W372" s="239">
        <v>0</v>
      </c>
      <c r="X372" s="239">
        <v>0</v>
      </c>
      <c r="Y372" s="239">
        <v>0</v>
      </c>
      <c r="Z372" s="239">
        <v>0</v>
      </c>
    </row>
    <row r="373" spans="1:26" x14ac:dyDescent="0.25">
      <c r="A373" s="322" t="s">
        <v>627</v>
      </c>
      <c r="B373" s="385">
        <v>0</v>
      </c>
      <c r="C373" s="385">
        <v>0</v>
      </c>
      <c r="D373" s="385">
        <v>0</v>
      </c>
      <c r="E373" s="385">
        <v>0</v>
      </c>
      <c r="F373" s="385">
        <v>0</v>
      </c>
      <c r="G373" s="385">
        <v>0</v>
      </c>
      <c r="H373" s="385">
        <v>0</v>
      </c>
      <c r="I373" s="385">
        <v>0</v>
      </c>
      <c r="J373" s="385">
        <v>0</v>
      </c>
      <c r="K373" s="385">
        <v>0</v>
      </c>
      <c r="L373" s="385">
        <v>0</v>
      </c>
      <c r="M373" s="385">
        <v>0</v>
      </c>
      <c r="N373" s="385">
        <v>0</v>
      </c>
      <c r="O373" s="385">
        <v>0</v>
      </c>
      <c r="P373" s="385">
        <v>0</v>
      </c>
      <c r="Q373" s="385">
        <v>0</v>
      </c>
      <c r="R373" s="385">
        <v>0</v>
      </c>
      <c r="S373" s="385">
        <v>0</v>
      </c>
      <c r="T373" s="319" t="e">
        <v>#DIV/0!</v>
      </c>
      <c r="U373" s="239">
        <v>0</v>
      </c>
      <c r="V373" s="239">
        <v>0</v>
      </c>
      <c r="W373" s="239">
        <v>0</v>
      </c>
      <c r="X373" s="239">
        <v>0</v>
      </c>
      <c r="Y373" s="239">
        <v>0</v>
      </c>
      <c r="Z373" s="239">
        <v>0</v>
      </c>
    </row>
    <row r="374" spans="1:26" x14ac:dyDescent="0.25">
      <c r="A374" s="322" t="s">
        <v>628</v>
      </c>
      <c r="B374" s="385">
        <v>0</v>
      </c>
      <c r="C374" s="385">
        <v>0</v>
      </c>
      <c r="D374" s="385">
        <v>0</v>
      </c>
      <c r="E374" s="385">
        <v>0</v>
      </c>
      <c r="F374" s="385">
        <v>0</v>
      </c>
      <c r="G374" s="385">
        <v>0</v>
      </c>
      <c r="H374" s="385">
        <v>0</v>
      </c>
      <c r="I374" s="385">
        <v>0</v>
      </c>
      <c r="J374" s="385">
        <v>0</v>
      </c>
      <c r="K374" s="385">
        <v>0</v>
      </c>
      <c r="L374" s="385">
        <v>0</v>
      </c>
      <c r="M374" s="385">
        <v>0</v>
      </c>
      <c r="N374" s="385">
        <v>0</v>
      </c>
      <c r="O374" s="385">
        <v>0</v>
      </c>
      <c r="P374" s="385">
        <v>0</v>
      </c>
      <c r="Q374" s="385">
        <v>0</v>
      </c>
      <c r="R374" s="385">
        <v>0</v>
      </c>
      <c r="S374" s="385">
        <v>0</v>
      </c>
      <c r="T374" s="319" t="e">
        <v>#DIV/0!</v>
      </c>
      <c r="U374" s="239">
        <v>0</v>
      </c>
      <c r="V374" s="239">
        <v>0</v>
      </c>
      <c r="W374" s="239">
        <v>0</v>
      </c>
      <c r="X374" s="239">
        <v>0</v>
      </c>
      <c r="Y374" s="239">
        <v>0</v>
      </c>
      <c r="Z374" s="239">
        <v>0</v>
      </c>
    </row>
    <row r="375" spans="1:26" x14ac:dyDescent="0.25">
      <c r="A375" s="314" t="s">
        <v>629</v>
      </c>
      <c r="B375" s="363">
        <v>0</v>
      </c>
      <c r="C375" s="363">
        <v>0</v>
      </c>
      <c r="D375" s="363">
        <v>0</v>
      </c>
      <c r="E375" s="363">
        <v>0</v>
      </c>
      <c r="F375" s="363">
        <v>0</v>
      </c>
      <c r="G375" s="363">
        <v>0</v>
      </c>
      <c r="H375" s="363">
        <v>0</v>
      </c>
      <c r="I375" s="363">
        <v>0</v>
      </c>
      <c r="J375" s="363">
        <v>0</v>
      </c>
      <c r="K375" s="363">
        <v>0</v>
      </c>
      <c r="L375" s="363">
        <v>0</v>
      </c>
      <c r="M375" s="363">
        <v>0</v>
      </c>
      <c r="N375" s="363">
        <v>0</v>
      </c>
      <c r="O375" s="363">
        <v>0</v>
      </c>
      <c r="P375" s="363">
        <v>0</v>
      </c>
      <c r="Q375" s="363">
        <v>0</v>
      </c>
      <c r="R375" s="363">
        <v>0</v>
      </c>
      <c r="S375" s="363">
        <v>0</v>
      </c>
      <c r="T375" s="317" t="e">
        <v>#DIV/0!</v>
      </c>
      <c r="U375" s="316">
        <v>0</v>
      </c>
      <c r="V375" s="316">
        <v>0</v>
      </c>
      <c r="W375" s="316">
        <v>0</v>
      </c>
      <c r="X375" s="316">
        <v>0</v>
      </c>
      <c r="Y375" s="316">
        <v>0</v>
      </c>
      <c r="Z375" s="316">
        <v>0</v>
      </c>
    </row>
    <row r="376" spans="1:26" x14ac:dyDescent="0.25">
      <c r="A376" s="322" t="s">
        <v>630</v>
      </c>
      <c r="B376" s="385">
        <v>0</v>
      </c>
      <c r="C376" s="385">
        <v>0</v>
      </c>
      <c r="D376" s="385">
        <v>0</v>
      </c>
      <c r="E376" s="385">
        <v>0</v>
      </c>
      <c r="F376" s="385">
        <v>0</v>
      </c>
      <c r="G376" s="385">
        <v>0</v>
      </c>
      <c r="H376" s="385">
        <v>0</v>
      </c>
      <c r="I376" s="385">
        <v>0</v>
      </c>
      <c r="J376" s="385">
        <v>0</v>
      </c>
      <c r="K376" s="385">
        <v>0</v>
      </c>
      <c r="L376" s="385">
        <v>0</v>
      </c>
      <c r="M376" s="385">
        <v>0</v>
      </c>
      <c r="N376" s="385">
        <v>0</v>
      </c>
      <c r="O376" s="385">
        <v>0</v>
      </c>
      <c r="P376" s="385">
        <v>0</v>
      </c>
      <c r="Q376" s="385">
        <v>0</v>
      </c>
      <c r="R376" s="385">
        <v>0</v>
      </c>
      <c r="S376" s="385">
        <v>0</v>
      </c>
      <c r="T376" s="319" t="e">
        <v>#DIV/0!</v>
      </c>
      <c r="U376" s="239">
        <v>0</v>
      </c>
      <c r="V376" s="239">
        <v>0</v>
      </c>
      <c r="W376" s="239">
        <v>0</v>
      </c>
      <c r="X376" s="239">
        <v>0</v>
      </c>
      <c r="Y376" s="239">
        <v>0</v>
      </c>
      <c r="Z376" s="239">
        <v>0</v>
      </c>
    </row>
    <row r="377" spans="1:26" x14ac:dyDescent="0.25">
      <c r="A377" s="322" t="s">
        <v>631</v>
      </c>
      <c r="B377" s="385">
        <v>0</v>
      </c>
      <c r="C377" s="385">
        <v>0</v>
      </c>
      <c r="D377" s="385">
        <v>0</v>
      </c>
      <c r="E377" s="385">
        <v>0</v>
      </c>
      <c r="F377" s="385">
        <v>0</v>
      </c>
      <c r="G377" s="385">
        <v>0</v>
      </c>
      <c r="H377" s="385">
        <v>0</v>
      </c>
      <c r="I377" s="385">
        <v>0</v>
      </c>
      <c r="J377" s="385">
        <v>0</v>
      </c>
      <c r="K377" s="385">
        <v>0</v>
      </c>
      <c r="L377" s="385">
        <v>0</v>
      </c>
      <c r="M377" s="385">
        <v>0</v>
      </c>
      <c r="N377" s="385">
        <v>0</v>
      </c>
      <c r="O377" s="385">
        <v>0</v>
      </c>
      <c r="P377" s="385">
        <v>0</v>
      </c>
      <c r="Q377" s="385">
        <v>0</v>
      </c>
      <c r="R377" s="385">
        <v>0</v>
      </c>
      <c r="S377" s="385">
        <v>0</v>
      </c>
      <c r="T377" s="319" t="e">
        <v>#DIV/0!</v>
      </c>
      <c r="U377" s="239">
        <v>0</v>
      </c>
      <c r="V377" s="239">
        <v>0</v>
      </c>
      <c r="W377" s="239">
        <v>0</v>
      </c>
      <c r="X377" s="239">
        <v>0</v>
      </c>
      <c r="Y377" s="239">
        <v>0</v>
      </c>
      <c r="Z377" s="239">
        <v>0</v>
      </c>
    </row>
    <row r="378" spans="1:26" ht="24" x14ac:dyDescent="0.25">
      <c r="A378" s="322" t="s">
        <v>632</v>
      </c>
      <c r="B378" s="385">
        <v>0</v>
      </c>
      <c r="C378" s="385">
        <v>0</v>
      </c>
      <c r="D378" s="385">
        <v>0</v>
      </c>
      <c r="E378" s="385">
        <v>0</v>
      </c>
      <c r="F378" s="385">
        <v>0</v>
      </c>
      <c r="G378" s="385">
        <v>0</v>
      </c>
      <c r="H378" s="385">
        <v>0</v>
      </c>
      <c r="I378" s="385">
        <v>0</v>
      </c>
      <c r="J378" s="385">
        <v>0</v>
      </c>
      <c r="K378" s="385">
        <v>0</v>
      </c>
      <c r="L378" s="385">
        <v>0</v>
      </c>
      <c r="M378" s="385">
        <v>0</v>
      </c>
      <c r="N378" s="385">
        <v>0</v>
      </c>
      <c r="O378" s="385">
        <v>0</v>
      </c>
      <c r="P378" s="385">
        <v>0</v>
      </c>
      <c r="Q378" s="385">
        <v>0</v>
      </c>
      <c r="R378" s="385">
        <v>0</v>
      </c>
      <c r="S378" s="385">
        <v>0</v>
      </c>
      <c r="T378" s="319" t="e">
        <v>#DIV/0!</v>
      </c>
      <c r="U378" s="239">
        <v>0</v>
      </c>
      <c r="V378" s="239">
        <v>0</v>
      </c>
      <c r="W378" s="239">
        <v>0</v>
      </c>
      <c r="X378" s="239">
        <v>0</v>
      </c>
      <c r="Y378" s="239">
        <v>0</v>
      </c>
      <c r="Z378" s="239">
        <v>0</v>
      </c>
    </row>
    <row r="379" spans="1:26" x14ac:dyDescent="0.25">
      <c r="A379" s="314" t="s">
        <v>633</v>
      </c>
      <c r="B379" s="363">
        <v>0</v>
      </c>
      <c r="C379" s="363">
        <v>0</v>
      </c>
      <c r="D379" s="363">
        <v>0</v>
      </c>
      <c r="E379" s="363">
        <v>0</v>
      </c>
      <c r="F379" s="363">
        <v>0</v>
      </c>
      <c r="G379" s="363">
        <v>0</v>
      </c>
      <c r="H379" s="363">
        <v>0</v>
      </c>
      <c r="I379" s="363">
        <v>0</v>
      </c>
      <c r="J379" s="363">
        <v>0</v>
      </c>
      <c r="K379" s="363">
        <v>0</v>
      </c>
      <c r="L379" s="363">
        <v>0</v>
      </c>
      <c r="M379" s="363">
        <v>0</v>
      </c>
      <c r="N379" s="363">
        <v>0</v>
      </c>
      <c r="O379" s="363">
        <v>0</v>
      </c>
      <c r="P379" s="363">
        <v>0</v>
      </c>
      <c r="Q379" s="363">
        <v>0</v>
      </c>
      <c r="R379" s="363">
        <v>0</v>
      </c>
      <c r="S379" s="363">
        <v>0</v>
      </c>
      <c r="T379" s="317" t="e">
        <v>#DIV/0!</v>
      </c>
      <c r="U379" s="316">
        <v>0</v>
      </c>
      <c r="V379" s="316">
        <v>0</v>
      </c>
      <c r="W379" s="316">
        <v>0</v>
      </c>
      <c r="X379" s="316">
        <v>0</v>
      </c>
      <c r="Y379" s="316">
        <v>0</v>
      </c>
      <c r="Z379" s="316">
        <v>0</v>
      </c>
    </row>
    <row r="380" spans="1:26" x14ac:dyDescent="0.25">
      <c r="A380" s="322" t="s">
        <v>634</v>
      </c>
      <c r="B380" s="385">
        <v>0</v>
      </c>
      <c r="C380" s="385">
        <v>0</v>
      </c>
      <c r="D380" s="385">
        <v>0</v>
      </c>
      <c r="E380" s="385">
        <v>0</v>
      </c>
      <c r="F380" s="385">
        <v>0</v>
      </c>
      <c r="G380" s="385">
        <v>0</v>
      </c>
      <c r="H380" s="385">
        <v>0</v>
      </c>
      <c r="I380" s="385">
        <v>0</v>
      </c>
      <c r="J380" s="385">
        <v>0</v>
      </c>
      <c r="K380" s="385">
        <v>0</v>
      </c>
      <c r="L380" s="385">
        <v>0</v>
      </c>
      <c r="M380" s="385">
        <v>0</v>
      </c>
      <c r="N380" s="385">
        <v>0</v>
      </c>
      <c r="O380" s="385">
        <v>0</v>
      </c>
      <c r="P380" s="385">
        <v>0</v>
      </c>
      <c r="Q380" s="385">
        <v>0</v>
      </c>
      <c r="R380" s="385">
        <v>0</v>
      </c>
      <c r="S380" s="385">
        <v>0</v>
      </c>
      <c r="T380" s="319" t="e">
        <v>#DIV/0!</v>
      </c>
      <c r="U380" s="239">
        <v>0</v>
      </c>
      <c r="V380" s="239">
        <v>0</v>
      </c>
      <c r="W380" s="239">
        <v>0</v>
      </c>
      <c r="X380" s="239">
        <v>0</v>
      </c>
      <c r="Y380" s="239">
        <v>0</v>
      </c>
      <c r="Z380" s="239">
        <v>0</v>
      </c>
    </row>
    <row r="381" spans="1:26" x14ac:dyDescent="0.25">
      <c r="A381" s="322" t="s">
        <v>635</v>
      </c>
      <c r="B381" s="385">
        <v>0</v>
      </c>
      <c r="C381" s="385">
        <v>0</v>
      </c>
      <c r="D381" s="385">
        <v>0</v>
      </c>
      <c r="E381" s="385">
        <v>0</v>
      </c>
      <c r="F381" s="385">
        <v>0</v>
      </c>
      <c r="G381" s="385">
        <v>0</v>
      </c>
      <c r="H381" s="385">
        <v>0</v>
      </c>
      <c r="I381" s="385">
        <v>0</v>
      </c>
      <c r="J381" s="385">
        <v>0</v>
      </c>
      <c r="K381" s="385">
        <v>0</v>
      </c>
      <c r="L381" s="385">
        <v>0</v>
      </c>
      <c r="M381" s="385">
        <v>0</v>
      </c>
      <c r="N381" s="385">
        <v>0</v>
      </c>
      <c r="O381" s="385">
        <v>0</v>
      </c>
      <c r="P381" s="385">
        <v>0</v>
      </c>
      <c r="Q381" s="385">
        <v>0</v>
      </c>
      <c r="R381" s="385">
        <v>0</v>
      </c>
      <c r="S381" s="385">
        <v>0</v>
      </c>
      <c r="T381" s="319" t="e">
        <v>#DIV/0!</v>
      </c>
      <c r="U381" s="239">
        <v>0</v>
      </c>
      <c r="V381" s="239">
        <v>0</v>
      </c>
      <c r="W381" s="239">
        <v>0</v>
      </c>
      <c r="X381" s="239">
        <v>0</v>
      </c>
      <c r="Y381" s="239">
        <v>0</v>
      </c>
      <c r="Z381" s="239">
        <v>0</v>
      </c>
    </row>
    <row r="382" spans="1:26" x14ac:dyDescent="0.25">
      <c r="A382" s="322" t="s">
        <v>636</v>
      </c>
      <c r="B382" s="385">
        <v>0</v>
      </c>
      <c r="C382" s="385">
        <v>0</v>
      </c>
      <c r="D382" s="385">
        <v>0</v>
      </c>
      <c r="E382" s="385">
        <v>0</v>
      </c>
      <c r="F382" s="385">
        <v>0</v>
      </c>
      <c r="G382" s="385">
        <v>0</v>
      </c>
      <c r="H382" s="385">
        <v>0</v>
      </c>
      <c r="I382" s="385">
        <v>0</v>
      </c>
      <c r="J382" s="385">
        <v>0</v>
      </c>
      <c r="K382" s="385">
        <v>0</v>
      </c>
      <c r="L382" s="385">
        <v>0</v>
      </c>
      <c r="M382" s="385">
        <v>0</v>
      </c>
      <c r="N382" s="385">
        <v>0</v>
      </c>
      <c r="O382" s="385">
        <v>0</v>
      </c>
      <c r="P382" s="385">
        <v>0</v>
      </c>
      <c r="Q382" s="385">
        <v>0</v>
      </c>
      <c r="R382" s="385">
        <v>0</v>
      </c>
      <c r="S382" s="385">
        <v>0</v>
      </c>
      <c r="T382" s="319" t="e">
        <v>#DIV/0!</v>
      </c>
      <c r="U382" s="239">
        <v>0</v>
      </c>
      <c r="V382" s="239">
        <v>0</v>
      </c>
      <c r="W382" s="239">
        <v>0</v>
      </c>
      <c r="X382" s="239">
        <v>0</v>
      </c>
      <c r="Y382" s="239">
        <v>0</v>
      </c>
      <c r="Z382" s="239">
        <v>0</v>
      </c>
    </row>
    <row r="383" spans="1:26" x14ac:dyDescent="0.25">
      <c r="A383" s="314" t="s">
        <v>637</v>
      </c>
      <c r="B383" s="363">
        <v>0</v>
      </c>
      <c r="C383" s="363">
        <v>0</v>
      </c>
      <c r="D383" s="363">
        <v>0</v>
      </c>
      <c r="E383" s="363">
        <v>0</v>
      </c>
      <c r="F383" s="363">
        <v>0</v>
      </c>
      <c r="G383" s="363">
        <v>0</v>
      </c>
      <c r="H383" s="363">
        <v>0</v>
      </c>
      <c r="I383" s="363">
        <v>0</v>
      </c>
      <c r="J383" s="363">
        <v>0</v>
      </c>
      <c r="K383" s="363">
        <v>0</v>
      </c>
      <c r="L383" s="363">
        <v>0</v>
      </c>
      <c r="M383" s="363">
        <v>0</v>
      </c>
      <c r="N383" s="363">
        <v>0</v>
      </c>
      <c r="O383" s="363">
        <v>0</v>
      </c>
      <c r="P383" s="363">
        <v>0</v>
      </c>
      <c r="Q383" s="363">
        <v>0</v>
      </c>
      <c r="R383" s="363">
        <v>0</v>
      </c>
      <c r="S383" s="363">
        <v>0</v>
      </c>
      <c r="T383" s="317" t="e">
        <v>#DIV/0!</v>
      </c>
      <c r="U383" s="316">
        <v>0</v>
      </c>
      <c r="V383" s="316">
        <v>0</v>
      </c>
      <c r="W383" s="316">
        <v>0</v>
      </c>
      <c r="X383" s="316">
        <v>0</v>
      </c>
      <c r="Y383" s="316">
        <v>0</v>
      </c>
      <c r="Z383" s="316">
        <v>0</v>
      </c>
    </row>
    <row r="384" spans="1:26" x14ac:dyDescent="0.25">
      <c r="A384" s="322" t="s">
        <v>638</v>
      </c>
      <c r="B384" s="385">
        <v>0</v>
      </c>
      <c r="C384" s="385">
        <v>0</v>
      </c>
      <c r="D384" s="385">
        <v>0</v>
      </c>
      <c r="E384" s="385">
        <v>0</v>
      </c>
      <c r="F384" s="385">
        <v>0</v>
      </c>
      <c r="G384" s="385">
        <v>0</v>
      </c>
      <c r="H384" s="385">
        <v>0</v>
      </c>
      <c r="I384" s="385">
        <v>0</v>
      </c>
      <c r="J384" s="385">
        <v>0</v>
      </c>
      <c r="K384" s="385">
        <v>0</v>
      </c>
      <c r="L384" s="385">
        <v>0</v>
      </c>
      <c r="M384" s="385">
        <v>0</v>
      </c>
      <c r="N384" s="385">
        <v>0</v>
      </c>
      <c r="O384" s="385">
        <v>0</v>
      </c>
      <c r="P384" s="385">
        <v>0</v>
      </c>
      <c r="Q384" s="385">
        <v>0</v>
      </c>
      <c r="R384" s="385">
        <v>0</v>
      </c>
      <c r="S384" s="385">
        <v>0</v>
      </c>
      <c r="T384" s="319" t="e">
        <v>#DIV/0!</v>
      </c>
      <c r="U384" s="239">
        <v>0</v>
      </c>
      <c r="V384" s="239">
        <v>0</v>
      </c>
      <c r="W384" s="239">
        <v>0</v>
      </c>
      <c r="X384" s="239">
        <v>0</v>
      </c>
      <c r="Y384" s="239">
        <v>0</v>
      </c>
      <c r="Z384" s="239">
        <v>0</v>
      </c>
    </row>
    <row r="385" spans="1:26" x14ac:dyDescent="0.25">
      <c r="A385" s="322" t="s">
        <v>639</v>
      </c>
      <c r="B385" s="385">
        <v>0</v>
      </c>
      <c r="C385" s="385">
        <v>0</v>
      </c>
      <c r="D385" s="385">
        <v>0</v>
      </c>
      <c r="E385" s="385">
        <v>0</v>
      </c>
      <c r="F385" s="385">
        <v>0</v>
      </c>
      <c r="G385" s="385">
        <v>0</v>
      </c>
      <c r="H385" s="385">
        <v>0</v>
      </c>
      <c r="I385" s="385">
        <v>0</v>
      </c>
      <c r="J385" s="385">
        <v>0</v>
      </c>
      <c r="K385" s="385">
        <v>0</v>
      </c>
      <c r="L385" s="385">
        <v>0</v>
      </c>
      <c r="M385" s="385">
        <v>0</v>
      </c>
      <c r="N385" s="385">
        <v>0</v>
      </c>
      <c r="O385" s="385">
        <v>0</v>
      </c>
      <c r="P385" s="385">
        <v>0</v>
      </c>
      <c r="Q385" s="385">
        <v>0</v>
      </c>
      <c r="R385" s="385">
        <v>0</v>
      </c>
      <c r="S385" s="385">
        <v>0</v>
      </c>
      <c r="T385" s="319" t="e">
        <v>#DIV/0!</v>
      </c>
      <c r="U385" s="239">
        <v>0</v>
      </c>
      <c r="V385" s="239">
        <v>0</v>
      </c>
      <c r="W385" s="239">
        <v>0</v>
      </c>
      <c r="X385" s="239">
        <v>0</v>
      </c>
      <c r="Y385" s="239">
        <v>0</v>
      </c>
      <c r="Z385" s="239">
        <v>0</v>
      </c>
    </row>
    <row r="386" spans="1:26" x14ac:dyDescent="0.25">
      <c r="A386" s="322" t="s">
        <v>640</v>
      </c>
      <c r="B386" s="385">
        <v>0</v>
      </c>
      <c r="C386" s="385">
        <v>0</v>
      </c>
      <c r="D386" s="385">
        <v>0</v>
      </c>
      <c r="E386" s="385">
        <v>0</v>
      </c>
      <c r="F386" s="385">
        <v>0</v>
      </c>
      <c r="G386" s="385">
        <v>0</v>
      </c>
      <c r="H386" s="385">
        <v>0</v>
      </c>
      <c r="I386" s="385">
        <v>0</v>
      </c>
      <c r="J386" s="385">
        <v>0</v>
      </c>
      <c r="K386" s="385">
        <v>0</v>
      </c>
      <c r="L386" s="385">
        <v>0</v>
      </c>
      <c r="M386" s="385">
        <v>0</v>
      </c>
      <c r="N386" s="385">
        <v>0</v>
      </c>
      <c r="O386" s="385">
        <v>0</v>
      </c>
      <c r="P386" s="385">
        <v>0</v>
      </c>
      <c r="Q386" s="385">
        <v>0</v>
      </c>
      <c r="R386" s="385">
        <v>0</v>
      </c>
      <c r="S386" s="385">
        <v>0</v>
      </c>
      <c r="T386" s="319" t="e">
        <v>#DIV/0!</v>
      </c>
      <c r="U386" s="239">
        <v>0</v>
      </c>
      <c r="V386" s="239">
        <v>0</v>
      </c>
      <c r="W386" s="239">
        <v>0</v>
      </c>
      <c r="X386" s="239">
        <v>0</v>
      </c>
      <c r="Y386" s="239">
        <v>0</v>
      </c>
      <c r="Z386" s="239">
        <v>0</v>
      </c>
    </row>
    <row r="387" spans="1:26" x14ac:dyDescent="0.25">
      <c r="A387" s="322" t="s">
        <v>641</v>
      </c>
      <c r="B387" s="385">
        <v>0</v>
      </c>
      <c r="C387" s="385">
        <v>0</v>
      </c>
      <c r="D387" s="385">
        <v>0</v>
      </c>
      <c r="E387" s="385">
        <v>0</v>
      </c>
      <c r="F387" s="385">
        <v>0</v>
      </c>
      <c r="G387" s="385">
        <v>0</v>
      </c>
      <c r="H387" s="385">
        <v>0</v>
      </c>
      <c r="I387" s="385">
        <v>0</v>
      </c>
      <c r="J387" s="385">
        <v>0</v>
      </c>
      <c r="K387" s="385">
        <v>0</v>
      </c>
      <c r="L387" s="385">
        <v>0</v>
      </c>
      <c r="M387" s="385">
        <v>0</v>
      </c>
      <c r="N387" s="385">
        <v>0</v>
      </c>
      <c r="O387" s="385">
        <v>0</v>
      </c>
      <c r="P387" s="385">
        <v>0</v>
      </c>
      <c r="Q387" s="385">
        <v>0</v>
      </c>
      <c r="R387" s="385">
        <v>0</v>
      </c>
      <c r="S387" s="385">
        <v>0</v>
      </c>
      <c r="T387" s="319" t="e">
        <v>#DIV/0!</v>
      </c>
      <c r="U387" s="239">
        <v>0</v>
      </c>
      <c r="V387" s="239">
        <v>0</v>
      </c>
      <c r="W387" s="239">
        <v>0</v>
      </c>
      <c r="X387" s="239">
        <v>0</v>
      </c>
      <c r="Y387" s="239">
        <v>0</v>
      </c>
      <c r="Z387" s="239">
        <v>0</v>
      </c>
    </row>
    <row r="388" spans="1:26" x14ac:dyDescent="0.25">
      <c r="A388" s="322" t="s">
        <v>642</v>
      </c>
      <c r="B388" s="385">
        <v>0</v>
      </c>
      <c r="C388" s="385">
        <v>0</v>
      </c>
      <c r="D388" s="385">
        <v>0</v>
      </c>
      <c r="E388" s="385">
        <v>0</v>
      </c>
      <c r="F388" s="385">
        <v>0</v>
      </c>
      <c r="G388" s="385">
        <v>0</v>
      </c>
      <c r="H388" s="385">
        <v>0</v>
      </c>
      <c r="I388" s="385">
        <v>0</v>
      </c>
      <c r="J388" s="385">
        <v>0</v>
      </c>
      <c r="K388" s="385">
        <v>0</v>
      </c>
      <c r="L388" s="385">
        <v>0</v>
      </c>
      <c r="M388" s="385">
        <v>0</v>
      </c>
      <c r="N388" s="385">
        <v>0</v>
      </c>
      <c r="O388" s="385">
        <v>0</v>
      </c>
      <c r="P388" s="385">
        <v>0</v>
      </c>
      <c r="Q388" s="385">
        <v>0</v>
      </c>
      <c r="R388" s="385">
        <v>0</v>
      </c>
      <c r="S388" s="385">
        <v>0</v>
      </c>
      <c r="T388" s="319" t="e">
        <v>#DIV/0!</v>
      </c>
      <c r="U388" s="239">
        <v>0</v>
      </c>
      <c r="V388" s="239">
        <v>0</v>
      </c>
      <c r="W388" s="239">
        <v>0</v>
      </c>
      <c r="X388" s="239">
        <v>0</v>
      </c>
      <c r="Y388" s="239">
        <v>0</v>
      </c>
      <c r="Z388" s="239">
        <v>0</v>
      </c>
    </row>
    <row r="389" spans="1:26" x14ac:dyDescent="0.25">
      <c r="A389" s="322" t="s">
        <v>643</v>
      </c>
      <c r="B389" s="385">
        <v>0</v>
      </c>
      <c r="C389" s="385">
        <v>0</v>
      </c>
      <c r="D389" s="385">
        <v>0</v>
      </c>
      <c r="E389" s="385">
        <v>0</v>
      </c>
      <c r="F389" s="385">
        <v>0</v>
      </c>
      <c r="G389" s="385">
        <v>0</v>
      </c>
      <c r="H389" s="385">
        <v>0</v>
      </c>
      <c r="I389" s="385">
        <v>0</v>
      </c>
      <c r="J389" s="385">
        <v>0</v>
      </c>
      <c r="K389" s="385">
        <v>0</v>
      </c>
      <c r="L389" s="385">
        <v>0</v>
      </c>
      <c r="M389" s="385">
        <v>0</v>
      </c>
      <c r="N389" s="385">
        <v>0</v>
      </c>
      <c r="O389" s="385">
        <v>0</v>
      </c>
      <c r="P389" s="385">
        <v>0</v>
      </c>
      <c r="Q389" s="385">
        <v>0</v>
      </c>
      <c r="R389" s="385">
        <v>0</v>
      </c>
      <c r="S389" s="385">
        <v>0</v>
      </c>
      <c r="T389" s="319" t="e">
        <v>#DIV/0!</v>
      </c>
      <c r="U389" s="239">
        <v>0</v>
      </c>
      <c r="V389" s="239">
        <v>0</v>
      </c>
      <c r="W389" s="239">
        <v>0</v>
      </c>
      <c r="X389" s="239">
        <v>0</v>
      </c>
      <c r="Y389" s="239">
        <v>0</v>
      </c>
      <c r="Z389" s="239">
        <v>0</v>
      </c>
    </row>
    <row r="390" spans="1:26" x14ac:dyDescent="0.25">
      <c r="A390" s="322" t="s">
        <v>644</v>
      </c>
      <c r="B390" s="385">
        <v>0</v>
      </c>
      <c r="C390" s="385">
        <v>0</v>
      </c>
      <c r="D390" s="385">
        <v>0</v>
      </c>
      <c r="E390" s="385">
        <v>0</v>
      </c>
      <c r="F390" s="385">
        <v>0</v>
      </c>
      <c r="G390" s="385">
        <v>0</v>
      </c>
      <c r="H390" s="385">
        <v>0</v>
      </c>
      <c r="I390" s="385">
        <v>0</v>
      </c>
      <c r="J390" s="385">
        <v>0</v>
      </c>
      <c r="K390" s="385">
        <v>0</v>
      </c>
      <c r="L390" s="385">
        <v>0</v>
      </c>
      <c r="M390" s="385">
        <v>0</v>
      </c>
      <c r="N390" s="385">
        <v>0</v>
      </c>
      <c r="O390" s="385">
        <v>0</v>
      </c>
      <c r="P390" s="385">
        <v>0</v>
      </c>
      <c r="Q390" s="385">
        <v>0</v>
      </c>
      <c r="R390" s="385">
        <v>0</v>
      </c>
      <c r="S390" s="385">
        <v>0</v>
      </c>
      <c r="T390" s="319" t="e">
        <v>#DIV/0!</v>
      </c>
      <c r="U390" s="239">
        <v>0</v>
      </c>
      <c r="V390" s="239">
        <v>0</v>
      </c>
      <c r="W390" s="239">
        <v>0</v>
      </c>
      <c r="X390" s="239">
        <v>0</v>
      </c>
      <c r="Y390" s="239">
        <v>0</v>
      </c>
      <c r="Z390" s="239">
        <v>0</v>
      </c>
    </row>
    <row r="391" spans="1:26" x14ac:dyDescent="0.25">
      <c r="A391" s="314" t="s">
        <v>645</v>
      </c>
      <c r="B391" s="198">
        <v>0</v>
      </c>
      <c r="C391" s="198">
        <v>0</v>
      </c>
      <c r="D391" s="198">
        <v>0</v>
      </c>
      <c r="E391" s="198">
        <v>0</v>
      </c>
      <c r="F391" s="198">
        <v>0</v>
      </c>
      <c r="G391" s="198">
        <v>0</v>
      </c>
      <c r="H391" s="198">
        <v>0</v>
      </c>
      <c r="I391" s="198">
        <v>0</v>
      </c>
      <c r="J391" s="198">
        <v>0</v>
      </c>
      <c r="K391" s="198">
        <v>0</v>
      </c>
      <c r="L391" s="198">
        <v>0</v>
      </c>
      <c r="M391" s="198">
        <v>0</v>
      </c>
      <c r="N391" s="198">
        <v>0</v>
      </c>
      <c r="O391" s="198">
        <v>0</v>
      </c>
      <c r="P391" s="198">
        <v>0</v>
      </c>
      <c r="Q391" s="198">
        <v>0</v>
      </c>
      <c r="R391" s="198">
        <v>0</v>
      </c>
      <c r="S391" s="198">
        <v>0</v>
      </c>
      <c r="T391" s="317" t="e">
        <v>#DIV/0!</v>
      </c>
      <c r="U391" s="316">
        <v>0</v>
      </c>
      <c r="V391" s="316">
        <v>0</v>
      </c>
      <c r="W391" s="316">
        <v>0</v>
      </c>
      <c r="X391" s="316">
        <v>0</v>
      </c>
      <c r="Y391" s="316">
        <v>0</v>
      </c>
      <c r="Z391" s="316">
        <v>0</v>
      </c>
    </row>
    <row r="392" spans="1:26" x14ac:dyDescent="0.25">
      <c r="A392" s="314" t="s">
        <v>646</v>
      </c>
      <c r="B392" s="198">
        <v>0</v>
      </c>
      <c r="C392" s="198">
        <v>0</v>
      </c>
      <c r="D392" s="198">
        <v>0</v>
      </c>
      <c r="E392" s="198">
        <v>0</v>
      </c>
      <c r="F392" s="198">
        <v>0</v>
      </c>
      <c r="G392" s="198">
        <v>0</v>
      </c>
      <c r="H392" s="198">
        <v>0</v>
      </c>
      <c r="I392" s="198">
        <v>0</v>
      </c>
      <c r="J392" s="198">
        <v>0</v>
      </c>
      <c r="K392" s="198">
        <v>0</v>
      </c>
      <c r="L392" s="198">
        <v>0</v>
      </c>
      <c r="M392" s="198">
        <v>0</v>
      </c>
      <c r="N392" s="198">
        <v>0</v>
      </c>
      <c r="O392" s="198">
        <v>0</v>
      </c>
      <c r="P392" s="198">
        <v>0</v>
      </c>
      <c r="Q392" s="198">
        <v>0</v>
      </c>
      <c r="R392" s="198">
        <v>0</v>
      </c>
      <c r="S392" s="198">
        <v>0</v>
      </c>
      <c r="T392" s="317" t="e">
        <v>#DIV/0!</v>
      </c>
      <c r="U392" s="316">
        <v>0</v>
      </c>
      <c r="V392" s="316">
        <v>0</v>
      </c>
      <c r="W392" s="316">
        <v>0</v>
      </c>
      <c r="X392" s="316">
        <v>0</v>
      </c>
      <c r="Y392" s="316">
        <v>0</v>
      </c>
      <c r="Z392" s="316">
        <v>0</v>
      </c>
    </row>
    <row r="393" spans="1:26" x14ac:dyDescent="0.25">
      <c r="A393" s="314" t="s">
        <v>647</v>
      </c>
      <c r="B393" s="198">
        <v>0</v>
      </c>
      <c r="C393" s="198">
        <v>0</v>
      </c>
      <c r="D393" s="198">
        <v>0</v>
      </c>
      <c r="E393" s="198">
        <v>0</v>
      </c>
      <c r="F393" s="198">
        <v>0</v>
      </c>
      <c r="G393" s="198">
        <v>0</v>
      </c>
      <c r="H393" s="198">
        <v>0</v>
      </c>
      <c r="I393" s="198">
        <v>0</v>
      </c>
      <c r="J393" s="198">
        <v>0</v>
      </c>
      <c r="K393" s="198">
        <v>0</v>
      </c>
      <c r="L393" s="198">
        <v>0</v>
      </c>
      <c r="M393" s="198">
        <v>0</v>
      </c>
      <c r="N393" s="198">
        <v>0</v>
      </c>
      <c r="O393" s="198">
        <v>0</v>
      </c>
      <c r="P393" s="198">
        <v>0</v>
      </c>
      <c r="Q393" s="198">
        <v>0</v>
      </c>
      <c r="R393" s="198">
        <v>0</v>
      </c>
      <c r="S393" s="198">
        <v>0</v>
      </c>
      <c r="T393" s="317" t="e">
        <v>#DIV/0!</v>
      </c>
      <c r="U393" s="316">
        <v>0</v>
      </c>
      <c r="V393" s="316">
        <v>0</v>
      </c>
      <c r="W393" s="316">
        <v>0</v>
      </c>
      <c r="X393" s="316">
        <v>0</v>
      </c>
      <c r="Y393" s="316">
        <v>0</v>
      </c>
      <c r="Z393" s="316">
        <v>0</v>
      </c>
    </row>
    <row r="394" spans="1:26" x14ac:dyDescent="0.25">
      <c r="A394" s="314" t="s">
        <v>648</v>
      </c>
      <c r="B394" s="198">
        <v>0</v>
      </c>
      <c r="C394" s="198">
        <v>0</v>
      </c>
      <c r="D394" s="198">
        <v>0</v>
      </c>
      <c r="E394" s="198">
        <v>0</v>
      </c>
      <c r="F394" s="198">
        <v>0</v>
      </c>
      <c r="G394" s="198">
        <v>0</v>
      </c>
      <c r="H394" s="198">
        <v>0</v>
      </c>
      <c r="I394" s="198">
        <v>0</v>
      </c>
      <c r="J394" s="198">
        <v>0</v>
      </c>
      <c r="K394" s="198">
        <v>0</v>
      </c>
      <c r="L394" s="198">
        <v>0</v>
      </c>
      <c r="M394" s="198">
        <v>0</v>
      </c>
      <c r="N394" s="198">
        <v>0</v>
      </c>
      <c r="O394" s="198">
        <v>0</v>
      </c>
      <c r="P394" s="198">
        <v>0</v>
      </c>
      <c r="Q394" s="198">
        <v>0</v>
      </c>
      <c r="R394" s="198">
        <v>0</v>
      </c>
      <c r="S394" s="198">
        <v>0</v>
      </c>
      <c r="T394" s="317" t="e">
        <v>#DIV/0!</v>
      </c>
      <c r="U394" s="316">
        <v>0</v>
      </c>
      <c r="V394" s="316">
        <v>0</v>
      </c>
      <c r="W394" s="316">
        <v>0</v>
      </c>
      <c r="X394" s="316">
        <v>0</v>
      </c>
      <c r="Y394" s="316">
        <v>0</v>
      </c>
      <c r="Z394" s="316">
        <v>0</v>
      </c>
    </row>
    <row r="395" spans="1:26" x14ac:dyDescent="0.25">
      <c r="A395" s="314" t="s">
        <v>649</v>
      </c>
      <c r="B395" s="363">
        <v>49795707</v>
      </c>
      <c r="C395" s="363">
        <v>57081910.869999997</v>
      </c>
      <c r="D395" s="363">
        <v>17375885.740000002</v>
      </c>
      <c r="E395" s="363">
        <v>17375885.740000002</v>
      </c>
      <c r="F395" s="363">
        <v>17375885.740000002</v>
      </c>
      <c r="G395" s="363">
        <v>0</v>
      </c>
      <c r="H395" s="363">
        <v>0</v>
      </c>
      <c r="I395" s="363">
        <v>7375885.7400000002</v>
      </c>
      <c r="J395" s="363">
        <v>0</v>
      </c>
      <c r="K395" s="363">
        <v>0</v>
      </c>
      <c r="L395" s="363">
        <v>0</v>
      </c>
      <c r="M395" s="363">
        <v>10000000</v>
      </c>
      <c r="N395" s="363">
        <v>0</v>
      </c>
      <c r="O395" s="363">
        <v>0</v>
      </c>
      <c r="P395" s="363">
        <v>0</v>
      </c>
      <c r="Q395" s="363">
        <v>0</v>
      </c>
      <c r="R395" s="363">
        <v>0</v>
      </c>
      <c r="S395" s="363">
        <v>17375885.740000002</v>
      </c>
      <c r="T395" s="317">
        <v>0.30440266408691802</v>
      </c>
      <c r="U395" s="316">
        <v>39706025.129999995</v>
      </c>
      <c r="V395" s="316">
        <v>39706025.129999995</v>
      </c>
      <c r="W395" s="316">
        <v>39706025.129999995</v>
      </c>
      <c r="X395" s="316">
        <v>0</v>
      </c>
      <c r="Y395" s="316">
        <v>0</v>
      </c>
      <c r="Z395" s="316">
        <v>0</v>
      </c>
    </row>
    <row r="396" spans="1:26" x14ac:dyDescent="0.25">
      <c r="A396" s="322" t="s">
        <v>650</v>
      </c>
      <c r="B396" s="370">
        <v>49795707</v>
      </c>
      <c r="C396" s="370">
        <v>57081910.869999997</v>
      </c>
      <c r="D396" s="370">
        <v>17375885.740000002</v>
      </c>
      <c r="E396" s="370">
        <v>17375885.740000002</v>
      </c>
      <c r="F396" s="370">
        <v>17375885.740000002</v>
      </c>
      <c r="G396" s="370">
        <v>0</v>
      </c>
      <c r="H396" s="370">
        <v>0</v>
      </c>
      <c r="I396" s="370">
        <v>7375885.7400000002</v>
      </c>
      <c r="J396" s="370">
        <v>0</v>
      </c>
      <c r="K396" s="370">
        <v>0</v>
      </c>
      <c r="L396" s="370">
        <v>0</v>
      </c>
      <c r="M396" s="370">
        <v>10000000</v>
      </c>
      <c r="N396" s="370">
        <v>0</v>
      </c>
      <c r="O396" s="370">
        <v>0</v>
      </c>
      <c r="P396" s="370">
        <v>0</v>
      </c>
      <c r="Q396" s="370">
        <v>0</v>
      </c>
      <c r="R396" s="370">
        <v>0</v>
      </c>
      <c r="S396" s="370">
        <v>17375885.740000002</v>
      </c>
      <c r="T396" s="319">
        <v>0.30440266408691802</v>
      </c>
      <c r="U396" s="239">
        <v>39706025.129999995</v>
      </c>
      <c r="V396" s="239">
        <v>39706025.129999995</v>
      </c>
      <c r="W396" s="239">
        <v>39706025.129999995</v>
      </c>
      <c r="X396" s="239">
        <v>0</v>
      </c>
      <c r="Y396" s="239">
        <v>0</v>
      </c>
      <c r="Z396" s="239">
        <v>0</v>
      </c>
    </row>
    <row r="397" spans="1:26" x14ac:dyDescent="0.25">
      <c r="A397" s="324" t="s">
        <v>651</v>
      </c>
      <c r="B397" s="370">
        <v>0</v>
      </c>
      <c r="C397" s="370">
        <v>0</v>
      </c>
      <c r="D397" s="370">
        <v>0</v>
      </c>
      <c r="E397" s="370">
        <v>0</v>
      </c>
      <c r="F397" s="370">
        <v>0</v>
      </c>
      <c r="G397" s="370">
        <v>0</v>
      </c>
      <c r="H397" s="370">
        <v>0</v>
      </c>
      <c r="I397" s="370">
        <v>0</v>
      </c>
      <c r="J397" s="370">
        <v>0</v>
      </c>
      <c r="K397" s="370">
        <v>0</v>
      </c>
      <c r="L397" s="370">
        <v>0</v>
      </c>
      <c r="M397" s="370">
        <v>0</v>
      </c>
      <c r="N397" s="370">
        <v>0</v>
      </c>
      <c r="O397" s="370">
        <v>0</v>
      </c>
      <c r="P397" s="370">
        <v>0</v>
      </c>
      <c r="Q397" s="370">
        <v>0</v>
      </c>
      <c r="R397" s="370">
        <v>0</v>
      </c>
      <c r="S397" s="370">
        <v>0</v>
      </c>
      <c r="T397" s="319" t="e">
        <v>#DIV/0!</v>
      </c>
      <c r="U397" s="239">
        <v>0</v>
      </c>
      <c r="V397" s="239">
        <v>0</v>
      </c>
      <c r="W397" s="239">
        <v>0</v>
      </c>
      <c r="X397" s="239">
        <v>0</v>
      </c>
      <c r="Y397" s="239">
        <v>0</v>
      </c>
      <c r="Z397" s="239">
        <v>0</v>
      </c>
    </row>
    <row r="398" spans="1:26" x14ac:dyDescent="0.25">
      <c r="A398" s="325" t="s">
        <v>652</v>
      </c>
      <c r="B398" s="385">
        <v>0</v>
      </c>
      <c r="C398" s="385">
        <v>0</v>
      </c>
      <c r="D398" s="385">
        <v>0</v>
      </c>
      <c r="E398" s="385">
        <v>0</v>
      </c>
      <c r="F398" s="385">
        <v>0</v>
      </c>
      <c r="G398" s="385">
        <v>0</v>
      </c>
      <c r="H398" s="385">
        <v>0</v>
      </c>
      <c r="I398" s="385">
        <v>0</v>
      </c>
      <c r="J398" s="385">
        <v>0</v>
      </c>
      <c r="K398" s="385">
        <v>0</v>
      </c>
      <c r="L398" s="385">
        <v>0</v>
      </c>
      <c r="M398" s="385">
        <v>0</v>
      </c>
      <c r="N398" s="385">
        <v>0</v>
      </c>
      <c r="O398" s="385">
        <v>0</v>
      </c>
      <c r="P398" s="385">
        <v>0</v>
      </c>
      <c r="Q398" s="385">
        <v>0</v>
      </c>
      <c r="R398" s="385">
        <v>0</v>
      </c>
      <c r="S398" s="385">
        <v>0</v>
      </c>
      <c r="T398" s="319" t="e">
        <v>#DIV/0!</v>
      </c>
      <c r="U398" s="239">
        <v>0</v>
      </c>
      <c r="V398" s="239">
        <v>0</v>
      </c>
      <c r="W398" s="239">
        <v>0</v>
      </c>
      <c r="X398" s="239">
        <v>0</v>
      </c>
      <c r="Y398" s="239">
        <v>0</v>
      </c>
      <c r="Z398" s="239">
        <v>0</v>
      </c>
    </row>
    <row r="399" spans="1:26" x14ac:dyDescent="0.25">
      <c r="A399" s="325" t="s">
        <v>653</v>
      </c>
      <c r="B399" s="385">
        <v>0</v>
      </c>
      <c r="C399" s="385">
        <v>0</v>
      </c>
      <c r="D399" s="385">
        <v>0</v>
      </c>
      <c r="E399" s="385">
        <v>0</v>
      </c>
      <c r="F399" s="385">
        <v>0</v>
      </c>
      <c r="G399" s="385">
        <v>0</v>
      </c>
      <c r="H399" s="385">
        <v>0</v>
      </c>
      <c r="I399" s="385">
        <v>0</v>
      </c>
      <c r="J399" s="385">
        <v>0</v>
      </c>
      <c r="K399" s="385">
        <v>0</v>
      </c>
      <c r="L399" s="385">
        <v>0</v>
      </c>
      <c r="M399" s="385">
        <v>0</v>
      </c>
      <c r="N399" s="385">
        <v>0</v>
      </c>
      <c r="O399" s="385">
        <v>0</v>
      </c>
      <c r="P399" s="385">
        <v>0</v>
      </c>
      <c r="Q399" s="385">
        <v>0</v>
      </c>
      <c r="R399" s="385">
        <v>0</v>
      </c>
      <c r="S399" s="385">
        <v>0</v>
      </c>
      <c r="T399" s="319" t="e">
        <v>#DIV/0!</v>
      </c>
      <c r="U399" s="239">
        <v>0</v>
      </c>
      <c r="V399" s="239">
        <v>0</v>
      </c>
      <c r="W399" s="239">
        <v>0</v>
      </c>
      <c r="X399" s="239">
        <v>0</v>
      </c>
      <c r="Y399" s="239">
        <v>0</v>
      </c>
      <c r="Z399" s="239">
        <v>0</v>
      </c>
    </row>
    <row r="400" spans="1:26" x14ac:dyDescent="0.25">
      <c r="A400" s="324" t="s">
        <v>654</v>
      </c>
      <c r="B400" s="385">
        <v>49795707</v>
      </c>
      <c r="C400" s="385">
        <v>57081910.869999997</v>
      </c>
      <c r="D400" s="385">
        <v>17375885.740000002</v>
      </c>
      <c r="E400" s="385">
        <v>17375885.740000002</v>
      </c>
      <c r="F400" s="385">
        <v>17375885.740000002</v>
      </c>
      <c r="G400" s="385">
        <v>0</v>
      </c>
      <c r="H400" s="385">
        <v>0</v>
      </c>
      <c r="I400" s="385">
        <v>7375885.7400000002</v>
      </c>
      <c r="J400" s="385">
        <v>0</v>
      </c>
      <c r="K400" s="385">
        <v>0</v>
      </c>
      <c r="L400" s="385">
        <v>0</v>
      </c>
      <c r="M400" s="385">
        <v>10000000</v>
      </c>
      <c r="N400" s="385">
        <v>0</v>
      </c>
      <c r="O400" s="385">
        <v>0</v>
      </c>
      <c r="P400" s="385">
        <v>0</v>
      </c>
      <c r="Q400" s="385">
        <v>0</v>
      </c>
      <c r="R400" s="385">
        <v>0</v>
      </c>
      <c r="S400" s="385">
        <v>17375885.740000002</v>
      </c>
      <c r="T400" s="319">
        <v>0.30440266408691802</v>
      </c>
      <c r="U400" s="239">
        <v>39706025.129999995</v>
      </c>
      <c r="V400" s="239">
        <v>39706025.129999995</v>
      </c>
      <c r="W400" s="239">
        <v>39706025.129999995</v>
      </c>
      <c r="X400" s="239">
        <v>0</v>
      </c>
      <c r="Y400" s="239">
        <v>0</v>
      </c>
      <c r="Z400" s="239">
        <v>0</v>
      </c>
    </row>
    <row r="401" spans="1:26" x14ac:dyDescent="0.25">
      <c r="A401" s="324" t="s">
        <v>655</v>
      </c>
      <c r="B401" s="385">
        <v>0</v>
      </c>
      <c r="C401" s="385">
        <v>0</v>
      </c>
      <c r="D401" s="385">
        <v>0</v>
      </c>
      <c r="E401" s="385">
        <v>0</v>
      </c>
      <c r="F401" s="385">
        <v>0</v>
      </c>
      <c r="G401" s="385">
        <v>0</v>
      </c>
      <c r="H401" s="385">
        <v>0</v>
      </c>
      <c r="I401" s="385">
        <v>0</v>
      </c>
      <c r="J401" s="385">
        <v>0</v>
      </c>
      <c r="K401" s="385">
        <v>0</v>
      </c>
      <c r="L401" s="385">
        <v>0</v>
      </c>
      <c r="M401" s="385">
        <v>0</v>
      </c>
      <c r="N401" s="385">
        <v>0</v>
      </c>
      <c r="O401" s="385">
        <v>0</v>
      </c>
      <c r="P401" s="385">
        <v>0</v>
      </c>
      <c r="Q401" s="385">
        <v>0</v>
      </c>
      <c r="R401" s="385">
        <v>0</v>
      </c>
      <c r="S401" s="385">
        <v>0</v>
      </c>
      <c r="T401" s="319" t="e">
        <v>#DIV/0!</v>
      </c>
      <c r="U401" s="239">
        <v>0</v>
      </c>
      <c r="V401" s="239">
        <v>0</v>
      </c>
      <c r="W401" s="239">
        <v>0</v>
      </c>
      <c r="X401" s="239">
        <v>0</v>
      </c>
      <c r="Y401" s="239">
        <v>0</v>
      </c>
      <c r="Z401" s="239">
        <v>0</v>
      </c>
    </row>
    <row r="402" spans="1:26" x14ac:dyDescent="0.25">
      <c r="A402" s="324" t="s">
        <v>656</v>
      </c>
      <c r="B402" s="385">
        <v>0</v>
      </c>
      <c r="C402" s="385">
        <v>0</v>
      </c>
      <c r="D402" s="385">
        <v>0</v>
      </c>
      <c r="E402" s="385">
        <v>0</v>
      </c>
      <c r="F402" s="385">
        <v>0</v>
      </c>
      <c r="G402" s="385">
        <v>0</v>
      </c>
      <c r="H402" s="385">
        <v>0</v>
      </c>
      <c r="I402" s="385">
        <v>0</v>
      </c>
      <c r="J402" s="385">
        <v>0</v>
      </c>
      <c r="K402" s="385">
        <v>0</v>
      </c>
      <c r="L402" s="385">
        <v>0</v>
      </c>
      <c r="M402" s="385">
        <v>0</v>
      </c>
      <c r="N402" s="385">
        <v>0</v>
      </c>
      <c r="O402" s="385">
        <v>0</v>
      </c>
      <c r="P402" s="385">
        <v>0</v>
      </c>
      <c r="Q402" s="385">
        <v>0</v>
      </c>
      <c r="R402" s="385">
        <v>0</v>
      </c>
      <c r="S402" s="385">
        <v>0</v>
      </c>
      <c r="T402" s="319" t="e">
        <v>#DIV/0!</v>
      </c>
      <c r="U402" s="239">
        <v>0</v>
      </c>
      <c r="V402" s="239">
        <v>0</v>
      </c>
      <c r="W402" s="239">
        <v>0</v>
      </c>
      <c r="X402" s="239">
        <v>0</v>
      </c>
      <c r="Y402" s="239">
        <v>0</v>
      </c>
      <c r="Z402" s="239">
        <v>0</v>
      </c>
    </row>
    <row r="403" spans="1:26" x14ac:dyDescent="0.25">
      <c r="A403" s="322" t="s">
        <v>657</v>
      </c>
      <c r="B403" s="385">
        <v>0</v>
      </c>
      <c r="C403" s="385">
        <v>0</v>
      </c>
      <c r="D403" s="385">
        <v>0</v>
      </c>
      <c r="E403" s="385">
        <v>0</v>
      </c>
      <c r="F403" s="385">
        <v>0</v>
      </c>
      <c r="G403" s="385">
        <v>0</v>
      </c>
      <c r="H403" s="385">
        <v>0</v>
      </c>
      <c r="I403" s="385">
        <v>0</v>
      </c>
      <c r="J403" s="385">
        <v>0</v>
      </c>
      <c r="K403" s="385">
        <v>0</v>
      </c>
      <c r="L403" s="385">
        <v>0</v>
      </c>
      <c r="M403" s="385">
        <v>0</v>
      </c>
      <c r="N403" s="385">
        <v>0</v>
      </c>
      <c r="O403" s="385">
        <v>0</v>
      </c>
      <c r="P403" s="385">
        <v>0</v>
      </c>
      <c r="Q403" s="385">
        <v>0</v>
      </c>
      <c r="R403" s="385">
        <v>0</v>
      </c>
      <c r="S403" s="385">
        <v>0</v>
      </c>
      <c r="T403" s="319" t="e">
        <v>#DIV/0!</v>
      </c>
      <c r="U403" s="239">
        <v>0</v>
      </c>
      <c r="V403" s="239">
        <v>0</v>
      </c>
      <c r="W403" s="239">
        <v>0</v>
      </c>
      <c r="X403" s="239">
        <v>0</v>
      </c>
      <c r="Y403" s="239">
        <v>0</v>
      </c>
      <c r="Z403" s="239">
        <v>0</v>
      </c>
    </row>
    <row r="404" spans="1:26" x14ac:dyDescent="0.25">
      <c r="A404" s="322" t="s">
        <v>658</v>
      </c>
      <c r="B404" s="385">
        <v>0</v>
      </c>
      <c r="C404" s="385">
        <v>0</v>
      </c>
      <c r="D404" s="385">
        <v>0</v>
      </c>
      <c r="E404" s="385">
        <v>0</v>
      </c>
      <c r="F404" s="385">
        <v>0</v>
      </c>
      <c r="G404" s="385">
        <v>0</v>
      </c>
      <c r="H404" s="385">
        <v>0</v>
      </c>
      <c r="I404" s="385">
        <v>0</v>
      </c>
      <c r="J404" s="385">
        <v>0</v>
      </c>
      <c r="K404" s="385">
        <v>0</v>
      </c>
      <c r="L404" s="385">
        <v>0</v>
      </c>
      <c r="M404" s="385">
        <v>0</v>
      </c>
      <c r="N404" s="385">
        <v>0</v>
      </c>
      <c r="O404" s="385">
        <v>0</v>
      </c>
      <c r="P404" s="385">
        <v>0</v>
      </c>
      <c r="Q404" s="385">
        <v>0</v>
      </c>
      <c r="R404" s="385">
        <v>0</v>
      </c>
      <c r="S404" s="385">
        <v>0</v>
      </c>
      <c r="T404" s="319" t="e">
        <v>#DIV/0!</v>
      </c>
      <c r="U404" s="239">
        <v>0</v>
      </c>
      <c r="V404" s="239">
        <v>0</v>
      </c>
      <c r="W404" s="239">
        <v>0</v>
      </c>
      <c r="X404" s="239">
        <v>0</v>
      </c>
      <c r="Y404" s="239">
        <v>0</v>
      </c>
      <c r="Z404" s="239">
        <v>0</v>
      </c>
    </row>
    <row r="405" spans="1:26" x14ac:dyDescent="0.25">
      <c r="A405" s="322" t="s">
        <v>659</v>
      </c>
      <c r="B405" s="385">
        <v>0</v>
      </c>
      <c r="C405" s="385">
        <v>0</v>
      </c>
      <c r="D405" s="385">
        <v>0</v>
      </c>
      <c r="E405" s="385">
        <v>0</v>
      </c>
      <c r="F405" s="385">
        <v>0</v>
      </c>
      <c r="G405" s="385">
        <v>0</v>
      </c>
      <c r="H405" s="385">
        <v>0</v>
      </c>
      <c r="I405" s="385">
        <v>0</v>
      </c>
      <c r="J405" s="385">
        <v>0</v>
      </c>
      <c r="K405" s="385">
        <v>0</v>
      </c>
      <c r="L405" s="385">
        <v>0</v>
      </c>
      <c r="M405" s="385">
        <v>0</v>
      </c>
      <c r="N405" s="385">
        <v>0</v>
      </c>
      <c r="O405" s="385">
        <v>0</v>
      </c>
      <c r="P405" s="385">
        <v>0</v>
      </c>
      <c r="Q405" s="385">
        <v>0</v>
      </c>
      <c r="R405" s="385">
        <v>0</v>
      </c>
      <c r="S405" s="385">
        <v>0</v>
      </c>
      <c r="T405" s="319" t="e">
        <v>#DIV/0!</v>
      </c>
      <c r="U405" s="239">
        <v>0</v>
      </c>
      <c r="V405" s="239">
        <v>0</v>
      </c>
      <c r="W405" s="239">
        <v>0</v>
      </c>
      <c r="X405" s="239">
        <v>0</v>
      </c>
      <c r="Y405" s="239">
        <v>0</v>
      </c>
      <c r="Z405" s="239">
        <v>0</v>
      </c>
    </row>
    <row r="406" spans="1:26" x14ac:dyDescent="0.25">
      <c r="A406" s="322" t="s">
        <v>660</v>
      </c>
      <c r="B406" s="385">
        <v>0</v>
      </c>
      <c r="C406" s="385">
        <v>0</v>
      </c>
      <c r="D406" s="385">
        <v>0</v>
      </c>
      <c r="E406" s="385">
        <v>0</v>
      </c>
      <c r="F406" s="385">
        <v>0</v>
      </c>
      <c r="G406" s="385">
        <v>0</v>
      </c>
      <c r="H406" s="385">
        <v>0</v>
      </c>
      <c r="I406" s="385">
        <v>0</v>
      </c>
      <c r="J406" s="385">
        <v>0</v>
      </c>
      <c r="K406" s="385">
        <v>0</v>
      </c>
      <c r="L406" s="385">
        <v>0</v>
      </c>
      <c r="M406" s="385">
        <v>0</v>
      </c>
      <c r="N406" s="385">
        <v>0</v>
      </c>
      <c r="O406" s="385">
        <v>0</v>
      </c>
      <c r="P406" s="385">
        <v>0</v>
      </c>
      <c r="Q406" s="385">
        <v>0</v>
      </c>
      <c r="R406" s="385">
        <v>0</v>
      </c>
      <c r="S406" s="385">
        <v>0</v>
      </c>
      <c r="T406" s="319" t="e">
        <v>#DIV/0!</v>
      </c>
      <c r="U406" s="239">
        <v>0</v>
      </c>
      <c r="V406" s="239">
        <v>0</v>
      </c>
      <c r="W406" s="239">
        <v>0</v>
      </c>
      <c r="X406" s="239">
        <v>0</v>
      </c>
      <c r="Y406" s="239">
        <v>0</v>
      </c>
      <c r="Z406" s="239">
        <v>0</v>
      </c>
    </row>
    <row r="407" spans="1:26" x14ac:dyDescent="0.25">
      <c r="A407" s="322" t="s">
        <v>661</v>
      </c>
      <c r="B407" s="385">
        <v>0</v>
      </c>
      <c r="C407" s="385">
        <v>0</v>
      </c>
      <c r="D407" s="385">
        <v>0</v>
      </c>
      <c r="E407" s="385">
        <v>0</v>
      </c>
      <c r="F407" s="385">
        <v>0</v>
      </c>
      <c r="G407" s="385">
        <v>0</v>
      </c>
      <c r="H407" s="385">
        <v>0</v>
      </c>
      <c r="I407" s="385">
        <v>0</v>
      </c>
      <c r="J407" s="385">
        <v>0</v>
      </c>
      <c r="K407" s="385">
        <v>0</v>
      </c>
      <c r="L407" s="385">
        <v>0</v>
      </c>
      <c r="M407" s="385">
        <v>0</v>
      </c>
      <c r="N407" s="385">
        <v>0</v>
      </c>
      <c r="O407" s="385">
        <v>0</v>
      </c>
      <c r="P407" s="385">
        <v>0</v>
      </c>
      <c r="Q407" s="385">
        <v>0</v>
      </c>
      <c r="R407" s="385">
        <v>0</v>
      </c>
      <c r="S407" s="385">
        <v>0</v>
      </c>
      <c r="T407" s="319" t="e">
        <v>#DIV/0!</v>
      </c>
      <c r="U407" s="239">
        <v>0</v>
      </c>
      <c r="V407" s="239">
        <v>0</v>
      </c>
      <c r="W407" s="239">
        <v>0</v>
      </c>
      <c r="X407" s="239">
        <v>0</v>
      </c>
      <c r="Y407" s="239">
        <v>0</v>
      </c>
      <c r="Z407" s="239">
        <v>0</v>
      </c>
    </row>
    <row r="408" spans="1:26" x14ac:dyDescent="0.25">
      <c r="A408" s="314" t="s">
        <v>662</v>
      </c>
      <c r="B408" s="363">
        <v>0</v>
      </c>
      <c r="C408" s="363">
        <v>0</v>
      </c>
      <c r="D408" s="363">
        <v>0</v>
      </c>
      <c r="E408" s="363">
        <v>0</v>
      </c>
      <c r="F408" s="363">
        <v>0</v>
      </c>
      <c r="G408" s="363">
        <v>0</v>
      </c>
      <c r="H408" s="363">
        <v>0</v>
      </c>
      <c r="I408" s="363">
        <v>0</v>
      </c>
      <c r="J408" s="363">
        <v>0</v>
      </c>
      <c r="K408" s="363">
        <v>0</v>
      </c>
      <c r="L408" s="363">
        <v>0</v>
      </c>
      <c r="M408" s="363">
        <v>0</v>
      </c>
      <c r="N408" s="363">
        <v>0</v>
      </c>
      <c r="O408" s="363">
        <v>0</v>
      </c>
      <c r="P408" s="363">
        <v>0</v>
      </c>
      <c r="Q408" s="363">
        <v>0</v>
      </c>
      <c r="R408" s="363">
        <v>0</v>
      </c>
      <c r="S408" s="363">
        <v>0</v>
      </c>
      <c r="T408" s="317" t="e">
        <v>#DIV/0!</v>
      </c>
      <c r="U408" s="316">
        <v>0</v>
      </c>
      <c r="V408" s="316">
        <v>0</v>
      </c>
      <c r="W408" s="316">
        <v>0</v>
      </c>
      <c r="X408" s="316">
        <v>0</v>
      </c>
      <c r="Y408" s="316">
        <v>0</v>
      </c>
      <c r="Z408" s="316">
        <v>0</v>
      </c>
    </row>
    <row r="409" spans="1:26" x14ac:dyDescent="0.25">
      <c r="A409" s="322" t="s">
        <v>663</v>
      </c>
      <c r="B409" s="385">
        <v>0</v>
      </c>
      <c r="C409" s="385">
        <v>0</v>
      </c>
      <c r="D409" s="385">
        <v>0</v>
      </c>
      <c r="E409" s="385">
        <v>0</v>
      </c>
      <c r="F409" s="385">
        <v>0</v>
      </c>
      <c r="G409" s="385">
        <v>0</v>
      </c>
      <c r="H409" s="385">
        <v>0</v>
      </c>
      <c r="I409" s="385">
        <v>0</v>
      </c>
      <c r="J409" s="385">
        <v>0</v>
      </c>
      <c r="K409" s="385">
        <v>0</v>
      </c>
      <c r="L409" s="385">
        <v>0</v>
      </c>
      <c r="M409" s="385">
        <v>0</v>
      </c>
      <c r="N409" s="385">
        <v>0</v>
      </c>
      <c r="O409" s="385">
        <v>0</v>
      </c>
      <c r="P409" s="385">
        <v>0</v>
      </c>
      <c r="Q409" s="385">
        <v>0</v>
      </c>
      <c r="R409" s="385">
        <v>0</v>
      </c>
      <c r="S409" s="385">
        <v>0</v>
      </c>
      <c r="T409" s="319" t="e">
        <v>#DIV/0!</v>
      </c>
      <c r="U409" s="239">
        <v>0</v>
      </c>
      <c r="V409" s="239">
        <v>0</v>
      </c>
      <c r="W409" s="239">
        <v>0</v>
      </c>
      <c r="X409" s="239">
        <v>0</v>
      </c>
      <c r="Y409" s="239">
        <v>0</v>
      </c>
      <c r="Z409" s="239">
        <v>0</v>
      </c>
    </row>
    <row r="410" spans="1:26" x14ac:dyDescent="0.25">
      <c r="A410" s="322" t="s">
        <v>664</v>
      </c>
      <c r="B410" s="385">
        <v>0</v>
      </c>
      <c r="C410" s="385">
        <v>0</v>
      </c>
      <c r="D410" s="385">
        <v>0</v>
      </c>
      <c r="E410" s="385">
        <v>0</v>
      </c>
      <c r="F410" s="385">
        <v>0</v>
      </c>
      <c r="G410" s="385">
        <v>0</v>
      </c>
      <c r="H410" s="385">
        <v>0</v>
      </c>
      <c r="I410" s="385">
        <v>0</v>
      </c>
      <c r="J410" s="385">
        <v>0</v>
      </c>
      <c r="K410" s="385">
        <v>0</v>
      </c>
      <c r="L410" s="385">
        <v>0</v>
      </c>
      <c r="M410" s="385">
        <v>0</v>
      </c>
      <c r="N410" s="385">
        <v>0</v>
      </c>
      <c r="O410" s="385">
        <v>0</v>
      </c>
      <c r="P410" s="385">
        <v>0</v>
      </c>
      <c r="Q410" s="385">
        <v>0</v>
      </c>
      <c r="R410" s="385">
        <v>0</v>
      </c>
      <c r="S410" s="385">
        <v>0</v>
      </c>
      <c r="T410" s="319" t="e">
        <v>#DIV/0!</v>
      </c>
      <c r="U410" s="239">
        <v>0</v>
      </c>
      <c r="V410" s="239">
        <v>0</v>
      </c>
      <c r="W410" s="239">
        <v>0</v>
      </c>
      <c r="X410" s="239">
        <v>0</v>
      </c>
      <c r="Y410" s="239">
        <v>0</v>
      </c>
      <c r="Z410" s="239">
        <v>0</v>
      </c>
    </row>
    <row r="411" spans="1:26" x14ac:dyDescent="0.25">
      <c r="A411" s="322" t="s">
        <v>665</v>
      </c>
      <c r="B411" s="385">
        <v>0</v>
      </c>
      <c r="C411" s="385">
        <v>0</v>
      </c>
      <c r="D411" s="385">
        <v>0</v>
      </c>
      <c r="E411" s="385">
        <v>0</v>
      </c>
      <c r="F411" s="385">
        <v>0</v>
      </c>
      <c r="G411" s="385">
        <v>0</v>
      </c>
      <c r="H411" s="385">
        <v>0</v>
      </c>
      <c r="I411" s="385">
        <v>0</v>
      </c>
      <c r="J411" s="385">
        <v>0</v>
      </c>
      <c r="K411" s="385">
        <v>0</v>
      </c>
      <c r="L411" s="385">
        <v>0</v>
      </c>
      <c r="M411" s="385">
        <v>0</v>
      </c>
      <c r="N411" s="385">
        <v>0</v>
      </c>
      <c r="O411" s="385">
        <v>0</v>
      </c>
      <c r="P411" s="385">
        <v>0</v>
      </c>
      <c r="Q411" s="385">
        <v>0</v>
      </c>
      <c r="R411" s="385">
        <v>0</v>
      </c>
      <c r="S411" s="385">
        <v>0</v>
      </c>
      <c r="T411" s="319" t="e">
        <v>#DIV/0!</v>
      </c>
      <c r="U411" s="239">
        <v>0</v>
      </c>
      <c r="V411" s="239">
        <v>0</v>
      </c>
      <c r="W411" s="239">
        <v>0</v>
      </c>
      <c r="X411" s="239">
        <v>0</v>
      </c>
      <c r="Y411" s="239">
        <v>0</v>
      </c>
      <c r="Z411" s="239">
        <v>0</v>
      </c>
    </row>
    <row r="412" spans="1:26" x14ac:dyDescent="0.25">
      <c r="A412" s="314" t="s">
        <v>666</v>
      </c>
      <c r="B412" s="363">
        <v>0</v>
      </c>
      <c r="C412" s="363">
        <v>0</v>
      </c>
      <c r="D412" s="363">
        <v>0</v>
      </c>
      <c r="E412" s="363">
        <v>0</v>
      </c>
      <c r="F412" s="363">
        <v>0</v>
      </c>
      <c r="G412" s="363">
        <v>0</v>
      </c>
      <c r="H412" s="363">
        <v>0</v>
      </c>
      <c r="I412" s="363">
        <v>0</v>
      </c>
      <c r="J412" s="363">
        <v>0</v>
      </c>
      <c r="K412" s="363">
        <v>0</v>
      </c>
      <c r="L412" s="363">
        <v>0</v>
      </c>
      <c r="M412" s="363">
        <v>0</v>
      </c>
      <c r="N412" s="363">
        <v>0</v>
      </c>
      <c r="O412" s="363">
        <v>0</v>
      </c>
      <c r="P412" s="363">
        <v>0</v>
      </c>
      <c r="Q412" s="363">
        <v>0</v>
      </c>
      <c r="R412" s="363">
        <v>0</v>
      </c>
      <c r="S412" s="363">
        <v>0</v>
      </c>
      <c r="T412" s="317" t="e">
        <v>#DIV/0!</v>
      </c>
      <c r="U412" s="316">
        <v>0</v>
      </c>
      <c r="V412" s="316">
        <v>0</v>
      </c>
      <c r="W412" s="316">
        <v>0</v>
      </c>
      <c r="X412" s="316">
        <v>0</v>
      </c>
      <c r="Y412" s="316">
        <v>0</v>
      </c>
      <c r="Z412" s="316">
        <v>0</v>
      </c>
    </row>
    <row r="413" spans="1:26" x14ac:dyDescent="0.25">
      <c r="A413" s="322" t="s">
        <v>667</v>
      </c>
      <c r="B413" s="385">
        <v>0</v>
      </c>
      <c r="C413" s="385">
        <v>0</v>
      </c>
      <c r="D413" s="385">
        <v>0</v>
      </c>
      <c r="E413" s="385">
        <v>0</v>
      </c>
      <c r="F413" s="385">
        <v>0</v>
      </c>
      <c r="G413" s="385">
        <v>0</v>
      </c>
      <c r="H413" s="385">
        <v>0</v>
      </c>
      <c r="I413" s="385">
        <v>0</v>
      </c>
      <c r="J413" s="385">
        <v>0</v>
      </c>
      <c r="K413" s="385">
        <v>0</v>
      </c>
      <c r="L413" s="385">
        <v>0</v>
      </c>
      <c r="M413" s="385">
        <v>0</v>
      </c>
      <c r="N413" s="385">
        <v>0</v>
      </c>
      <c r="O413" s="385">
        <v>0</v>
      </c>
      <c r="P413" s="385">
        <v>0</v>
      </c>
      <c r="Q413" s="385">
        <v>0</v>
      </c>
      <c r="R413" s="385">
        <v>0</v>
      </c>
      <c r="S413" s="385">
        <v>0</v>
      </c>
      <c r="T413" s="319" t="e">
        <v>#DIV/0!</v>
      </c>
      <c r="U413" s="239">
        <v>0</v>
      </c>
      <c r="V413" s="239">
        <v>0</v>
      </c>
      <c r="W413" s="239">
        <v>0</v>
      </c>
      <c r="X413" s="239">
        <v>0</v>
      </c>
      <c r="Y413" s="239">
        <v>0</v>
      </c>
      <c r="Z413" s="239">
        <v>0</v>
      </c>
    </row>
    <row r="414" spans="1:26" x14ac:dyDescent="0.25">
      <c r="A414" s="322" t="s">
        <v>668</v>
      </c>
      <c r="B414" s="385">
        <v>0</v>
      </c>
      <c r="C414" s="385">
        <v>0</v>
      </c>
      <c r="D414" s="385">
        <v>0</v>
      </c>
      <c r="E414" s="385">
        <v>0</v>
      </c>
      <c r="F414" s="385">
        <v>0</v>
      </c>
      <c r="G414" s="385">
        <v>0</v>
      </c>
      <c r="H414" s="385">
        <v>0</v>
      </c>
      <c r="I414" s="385">
        <v>0</v>
      </c>
      <c r="J414" s="385">
        <v>0</v>
      </c>
      <c r="K414" s="385">
        <v>0</v>
      </c>
      <c r="L414" s="385">
        <v>0</v>
      </c>
      <c r="M414" s="385">
        <v>0</v>
      </c>
      <c r="N414" s="385">
        <v>0</v>
      </c>
      <c r="O414" s="385">
        <v>0</v>
      </c>
      <c r="P414" s="385">
        <v>0</v>
      </c>
      <c r="Q414" s="385">
        <v>0</v>
      </c>
      <c r="R414" s="385">
        <v>0</v>
      </c>
      <c r="S414" s="385">
        <v>0</v>
      </c>
      <c r="T414" s="319" t="e">
        <v>#DIV/0!</v>
      </c>
      <c r="U414" s="239">
        <v>0</v>
      </c>
      <c r="V414" s="239">
        <v>0</v>
      </c>
      <c r="W414" s="239">
        <v>0</v>
      </c>
      <c r="X414" s="239">
        <v>0</v>
      </c>
      <c r="Y414" s="239">
        <v>0</v>
      </c>
      <c r="Z414" s="239">
        <v>0</v>
      </c>
    </row>
    <row r="415" spans="1:26" x14ac:dyDescent="0.25">
      <c r="A415" s="322" t="s">
        <v>669</v>
      </c>
      <c r="B415" s="385">
        <v>0</v>
      </c>
      <c r="C415" s="385">
        <v>0</v>
      </c>
      <c r="D415" s="385">
        <v>0</v>
      </c>
      <c r="E415" s="385">
        <v>0</v>
      </c>
      <c r="F415" s="385">
        <v>0</v>
      </c>
      <c r="G415" s="385">
        <v>0</v>
      </c>
      <c r="H415" s="385">
        <v>0</v>
      </c>
      <c r="I415" s="385">
        <v>0</v>
      </c>
      <c r="J415" s="385">
        <v>0</v>
      </c>
      <c r="K415" s="385">
        <v>0</v>
      </c>
      <c r="L415" s="385">
        <v>0</v>
      </c>
      <c r="M415" s="385">
        <v>0</v>
      </c>
      <c r="N415" s="385">
        <v>0</v>
      </c>
      <c r="O415" s="385">
        <v>0</v>
      </c>
      <c r="P415" s="385">
        <v>0</v>
      </c>
      <c r="Q415" s="385">
        <v>0</v>
      </c>
      <c r="R415" s="385">
        <v>0</v>
      </c>
      <c r="S415" s="385">
        <v>0</v>
      </c>
      <c r="T415" s="319" t="e">
        <v>#DIV/0!</v>
      </c>
      <c r="U415" s="239">
        <v>0</v>
      </c>
      <c r="V415" s="239">
        <v>0</v>
      </c>
      <c r="W415" s="239">
        <v>0</v>
      </c>
      <c r="X415" s="239">
        <v>0</v>
      </c>
      <c r="Y415" s="239">
        <v>0</v>
      </c>
      <c r="Z415" s="239">
        <v>0</v>
      </c>
    </row>
    <row r="416" spans="1:26" x14ac:dyDescent="0.25">
      <c r="A416" s="322" t="s">
        <v>670</v>
      </c>
      <c r="B416" s="385">
        <v>0</v>
      </c>
      <c r="C416" s="385">
        <v>0</v>
      </c>
      <c r="D416" s="385">
        <v>0</v>
      </c>
      <c r="E416" s="385">
        <v>0</v>
      </c>
      <c r="F416" s="385">
        <v>0</v>
      </c>
      <c r="G416" s="385">
        <v>0</v>
      </c>
      <c r="H416" s="385">
        <v>0</v>
      </c>
      <c r="I416" s="385">
        <v>0</v>
      </c>
      <c r="J416" s="385">
        <v>0</v>
      </c>
      <c r="K416" s="385">
        <v>0</v>
      </c>
      <c r="L416" s="385">
        <v>0</v>
      </c>
      <c r="M416" s="385">
        <v>0</v>
      </c>
      <c r="N416" s="385">
        <v>0</v>
      </c>
      <c r="O416" s="385">
        <v>0</v>
      </c>
      <c r="P416" s="385">
        <v>0</v>
      </c>
      <c r="Q416" s="385">
        <v>0</v>
      </c>
      <c r="R416" s="385">
        <v>0</v>
      </c>
      <c r="S416" s="385">
        <v>0</v>
      </c>
      <c r="T416" s="319" t="e">
        <v>#DIV/0!</v>
      </c>
      <c r="U416" s="239">
        <v>0</v>
      </c>
      <c r="V416" s="239">
        <v>0</v>
      </c>
      <c r="W416" s="239">
        <v>0</v>
      </c>
      <c r="X416" s="239">
        <v>0</v>
      </c>
      <c r="Y416" s="239">
        <v>0</v>
      </c>
      <c r="Z416" s="239">
        <v>0</v>
      </c>
    </row>
    <row r="417" spans="1:26" x14ac:dyDescent="0.25">
      <c r="A417" s="322" t="s">
        <v>671</v>
      </c>
      <c r="B417" s="385">
        <v>0</v>
      </c>
      <c r="C417" s="385">
        <v>0</v>
      </c>
      <c r="D417" s="385">
        <v>0</v>
      </c>
      <c r="E417" s="385">
        <v>0</v>
      </c>
      <c r="F417" s="385">
        <v>0</v>
      </c>
      <c r="G417" s="385">
        <v>0</v>
      </c>
      <c r="H417" s="385">
        <v>0</v>
      </c>
      <c r="I417" s="385">
        <v>0</v>
      </c>
      <c r="J417" s="385">
        <v>0</v>
      </c>
      <c r="K417" s="385">
        <v>0</v>
      </c>
      <c r="L417" s="385">
        <v>0</v>
      </c>
      <c r="M417" s="385">
        <v>0</v>
      </c>
      <c r="N417" s="385">
        <v>0</v>
      </c>
      <c r="O417" s="385">
        <v>0</v>
      </c>
      <c r="P417" s="385">
        <v>0</v>
      </c>
      <c r="Q417" s="385">
        <v>0</v>
      </c>
      <c r="R417" s="385">
        <v>0</v>
      </c>
      <c r="S417" s="385">
        <v>0</v>
      </c>
      <c r="T417" s="319" t="e">
        <v>#DIV/0!</v>
      </c>
      <c r="U417" s="239">
        <v>0</v>
      </c>
      <c r="V417" s="239">
        <v>0</v>
      </c>
      <c r="W417" s="239">
        <v>0</v>
      </c>
      <c r="X417" s="239">
        <v>0</v>
      </c>
      <c r="Y417" s="239">
        <v>0</v>
      </c>
      <c r="Z417" s="239">
        <v>0</v>
      </c>
    </row>
    <row r="418" spans="1:26" x14ac:dyDescent="0.25">
      <c r="A418" s="322" t="s">
        <v>672</v>
      </c>
      <c r="B418" s="385">
        <v>0</v>
      </c>
      <c r="C418" s="385">
        <v>0</v>
      </c>
      <c r="D418" s="385">
        <v>0</v>
      </c>
      <c r="E418" s="385">
        <v>0</v>
      </c>
      <c r="F418" s="385">
        <v>0</v>
      </c>
      <c r="G418" s="385">
        <v>0</v>
      </c>
      <c r="H418" s="385">
        <v>0</v>
      </c>
      <c r="I418" s="385">
        <v>0</v>
      </c>
      <c r="J418" s="385">
        <v>0</v>
      </c>
      <c r="K418" s="385">
        <v>0</v>
      </c>
      <c r="L418" s="385">
        <v>0</v>
      </c>
      <c r="M418" s="385">
        <v>0</v>
      </c>
      <c r="N418" s="385">
        <v>0</v>
      </c>
      <c r="O418" s="385">
        <v>0</v>
      </c>
      <c r="P418" s="385">
        <v>0</v>
      </c>
      <c r="Q418" s="385">
        <v>0</v>
      </c>
      <c r="R418" s="385">
        <v>0</v>
      </c>
      <c r="S418" s="385">
        <v>0</v>
      </c>
      <c r="T418" s="319" t="e">
        <v>#DIV/0!</v>
      </c>
      <c r="U418" s="239">
        <v>0</v>
      </c>
      <c r="V418" s="239">
        <v>0</v>
      </c>
      <c r="W418" s="239">
        <v>0</v>
      </c>
      <c r="X418" s="239">
        <v>0</v>
      </c>
      <c r="Y418" s="239">
        <v>0</v>
      </c>
      <c r="Z418" s="239">
        <v>0</v>
      </c>
    </row>
    <row r="419" spans="1:26" x14ac:dyDescent="0.25">
      <c r="A419" s="308" t="s">
        <v>673</v>
      </c>
      <c r="B419" s="384">
        <v>0</v>
      </c>
      <c r="C419" s="384">
        <v>0</v>
      </c>
      <c r="D419" s="384">
        <v>0</v>
      </c>
      <c r="E419" s="384">
        <v>0</v>
      </c>
      <c r="F419" s="384">
        <v>0</v>
      </c>
      <c r="G419" s="384">
        <v>0</v>
      </c>
      <c r="H419" s="384">
        <v>0</v>
      </c>
      <c r="I419" s="384">
        <v>0</v>
      </c>
      <c r="J419" s="384">
        <v>0</v>
      </c>
      <c r="K419" s="384">
        <v>0</v>
      </c>
      <c r="L419" s="384">
        <v>0</v>
      </c>
      <c r="M419" s="384">
        <v>0</v>
      </c>
      <c r="N419" s="384">
        <v>0</v>
      </c>
      <c r="O419" s="384">
        <v>0</v>
      </c>
      <c r="P419" s="384">
        <v>0</v>
      </c>
      <c r="Q419" s="384">
        <v>0</v>
      </c>
      <c r="R419" s="384">
        <v>0</v>
      </c>
      <c r="S419" s="384">
        <v>0</v>
      </c>
      <c r="T419" s="311" t="e">
        <v>#DIV/0!</v>
      </c>
      <c r="U419" s="310">
        <v>0</v>
      </c>
      <c r="V419" s="310">
        <v>0</v>
      </c>
      <c r="W419" s="310">
        <v>0</v>
      </c>
      <c r="X419" s="310">
        <v>0</v>
      </c>
      <c r="Y419" s="310">
        <v>0</v>
      </c>
      <c r="Z419" s="310">
        <v>0</v>
      </c>
    </row>
    <row r="420" spans="1:26" x14ac:dyDescent="0.25">
      <c r="A420" s="314" t="s">
        <v>674</v>
      </c>
      <c r="B420" s="363">
        <v>0</v>
      </c>
      <c r="C420" s="363">
        <v>0</v>
      </c>
      <c r="D420" s="363">
        <v>0</v>
      </c>
      <c r="E420" s="363">
        <v>0</v>
      </c>
      <c r="F420" s="363">
        <v>0</v>
      </c>
      <c r="G420" s="363">
        <v>0</v>
      </c>
      <c r="H420" s="363">
        <v>0</v>
      </c>
      <c r="I420" s="363">
        <v>0</v>
      </c>
      <c r="J420" s="363">
        <v>0</v>
      </c>
      <c r="K420" s="363">
        <v>0</v>
      </c>
      <c r="L420" s="363">
        <v>0</v>
      </c>
      <c r="M420" s="363">
        <v>0</v>
      </c>
      <c r="N420" s="363">
        <v>0</v>
      </c>
      <c r="O420" s="363">
        <v>0</v>
      </c>
      <c r="P420" s="363">
        <v>0</v>
      </c>
      <c r="Q420" s="363">
        <v>0</v>
      </c>
      <c r="R420" s="363">
        <v>0</v>
      </c>
      <c r="S420" s="363">
        <v>0</v>
      </c>
      <c r="T420" s="317" t="e">
        <v>#DIV/0!</v>
      </c>
      <c r="U420" s="316">
        <v>0</v>
      </c>
      <c r="V420" s="316">
        <v>0</v>
      </c>
      <c r="W420" s="316">
        <v>0</v>
      </c>
      <c r="X420" s="316">
        <v>0</v>
      </c>
      <c r="Y420" s="316">
        <v>0</v>
      </c>
      <c r="Z420" s="316">
        <v>0</v>
      </c>
    </row>
    <row r="421" spans="1:26" x14ac:dyDescent="0.25">
      <c r="A421" s="322" t="s">
        <v>675</v>
      </c>
      <c r="B421" s="385">
        <v>0</v>
      </c>
      <c r="C421" s="385">
        <v>0</v>
      </c>
      <c r="D421" s="385">
        <v>0</v>
      </c>
      <c r="E421" s="385">
        <v>0</v>
      </c>
      <c r="F421" s="385">
        <v>0</v>
      </c>
      <c r="G421" s="385">
        <v>0</v>
      </c>
      <c r="H421" s="385">
        <v>0</v>
      </c>
      <c r="I421" s="385">
        <v>0</v>
      </c>
      <c r="J421" s="385">
        <v>0</v>
      </c>
      <c r="K421" s="385">
        <v>0</v>
      </c>
      <c r="L421" s="385">
        <v>0</v>
      </c>
      <c r="M421" s="385">
        <v>0</v>
      </c>
      <c r="N421" s="385">
        <v>0</v>
      </c>
      <c r="O421" s="385">
        <v>0</v>
      </c>
      <c r="P421" s="385">
        <v>0</v>
      </c>
      <c r="Q421" s="385">
        <v>0</v>
      </c>
      <c r="R421" s="385">
        <v>0</v>
      </c>
      <c r="S421" s="385">
        <v>0</v>
      </c>
      <c r="T421" s="319" t="e">
        <v>#DIV/0!</v>
      </c>
      <c r="U421" s="239">
        <v>0</v>
      </c>
      <c r="V421" s="239">
        <v>0</v>
      </c>
      <c r="W421" s="239">
        <v>0</v>
      </c>
      <c r="X421" s="239">
        <v>0</v>
      </c>
      <c r="Y421" s="239">
        <v>0</v>
      </c>
      <c r="Z421" s="239">
        <v>0</v>
      </c>
    </row>
    <row r="422" spans="1:26" x14ac:dyDescent="0.25">
      <c r="A422" s="322" t="s">
        <v>676</v>
      </c>
      <c r="B422" s="385">
        <v>0</v>
      </c>
      <c r="C422" s="385">
        <v>0</v>
      </c>
      <c r="D422" s="385">
        <v>0</v>
      </c>
      <c r="E422" s="385">
        <v>0</v>
      </c>
      <c r="F422" s="385">
        <v>0</v>
      </c>
      <c r="G422" s="385">
        <v>0</v>
      </c>
      <c r="H422" s="385">
        <v>0</v>
      </c>
      <c r="I422" s="385">
        <v>0</v>
      </c>
      <c r="J422" s="385">
        <v>0</v>
      </c>
      <c r="K422" s="385">
        <v>0</v>
      </c>
      <c r="L422" s="385">
        <v>0</v>
      </c>
      <c r="M422" s="385">
        <v>0</v>
      </c>
      <c r="N422" s="385">
        <v>0</v>
      </c>
      <c r="O422" s="385">
        <v>0</v>
      </c>
      <c r="P422" s="385">
        <v>0</v>
      </c>
      <c r="Q422" s="385">
        <v>0</v>
      </c>
      <c r="R422" s="385">
        <v>0</v>
      </c>
      <c r="S422" s="385">
        <v>0</v>
      </c>
      <c r="T422" s="319" t="e">
        <v>#DIV/0!</v>
      </c>
      <c r="U422" s="239">
        <v>0</v>
      </c>
      <c r="V422" s="239">
        <v>0</v>
      </c>
      <c r="W422" s="239">
        <v>0</v>
      </c>
      <c r="X422" s="239">
        <v>0</v>
      </c>
      <c r="Y422" s="239">
        <v>0</v>
      </c>
      <c r="Z422" s="239">
        <v>0</v>
      </c>
    </row>
    <row r="423" spans="1:26" x14ac:dyDescent="0.25">
      <c r="A423" s="322" t="s">
        <v>677</v>
      </c>
      <c r="B423" s="385">
        <v>0</v>
      </c>
      <c r="C423" s="385">
        <v>0</v>
      </c>
      <c r="D423" s="385">
        <v>0</v>
      </c>
      <c r="E423" s="385">
        <v>0</v>
      </c>
      <c r="F423" s="385">
        <v>0</v>
      </c>
      <c r="G423" s="385">
        <v>0</v>
      </c>
      <c r="H423" s="385">
        <v>0</v>
      </c>
      <c r="I423" s="385">
        <v>0</v>
      </c>
      <c r="J423" s="385">
        <v>0</v>
      </c>
      <c r="K423" s="385">
        <v>0</v>
      </c>
      <c r="L423" s="385">
        <v>0</v>
      </c>
      <c r="M423" s="385">
        <v>0</v>
      </c>
      <c r="N423" s="385">
        <v>0</v>
      </c>
      <c r="O423" s="385">
        <v>0</v>
      </c>
      <c r="P423" s="385">
        <v>0</v>
      </c>
      <c r="Q423" s="385">
        <v>0</v>
      </c>
      <c r="R423" s="385">
        <v>0</v>
      </c>
      <c r="S423" s="385">
        <v>0</v>
      </c>
      <c r="T423" s="319" t="e">
        <v>#DIV/0!</v>
      </c>
      <c r="U423" s="239">
        <v>0</v>
      </c>
      <c r="V423" s="239">
        <v>0</v>
      </c>
      <c r="W423" s="239">
        <v>0</v>
      </c>
      <c r="X423" s="239">
        <v>0</v>
      </c>
      <c r="Y423" s="239">
        <v>0</v>
      </c>
      <c r="Z423" s="239">
        <v>0</v>
      </c>
    </row>
    <row r="424" spans="1:26" x14ac:dyDescent="0.25">
      <c r="A424" s="322" t="s">
        <v>678</v>
      </c>
      <c r="B424" s="385">
        <v>0</v>
      </c>
      <c r="C424" s="385">
        <v>0</v>
      </c>
      <c r="D424" s="385">
        <v>0</v>
      </c>
      <c r="E424" s="385">
        <v>0</v>
      </c>
      <c r="F424" s="385">
        <v>0</v>
      </c>
      <c r="G424" s="385">
        <v>0</v>
      </c>
      <c r="H424" s="385">
        <v>0</v>
      </c>
      <c r="I424" s="385">
        <v>0</v>
      </c>
      <c r="J424" s="385">
        <v>0</v>
      </c>
      <c r="K424" s="385">
        <v>0</v>
      </c>
      <c r="L424" s="385">
        <v>0</v>
      </c>
      <c r="M424" s="385">
        <v>0</v>
      </c>
      <c r="N424" s="385">
        <v>0</v>
      </c>
      <c r="O424" s="385">
        <v>0</v>
      </c>
      <c r="P424" s="385">
        <v>0</v>
      </c>
      <c r="Q424" s="385">
        <v>0</v>
      </c>
      <c r="R424" s="385">
        <v>0</v>
      </c>
      <c r="S424" s="385">
        <v>0</v>
      </c>
      <c r="T424" s="319" t="e">
        <v>#DIV/0!</v>
      </c>
      <c r="U424" s="239">
        <v>0</v>
      </c>
      <c r="V424" s="239">
        <v>0</v>
      </c>
      <c r="W424" s="239">
        <v>0</v>
      </c>
      <c r="X424" s="239">
        <v>0</v>
      </c>
      <c r="Y424" s="239">
        <v>0</v>
      </c>
      <c r="Z424" s="239">
        <v>0</v>
      </c>
    </row>
    <row r="425" spans="1:26" x14ac:dyDescent="0.25">
      <c r="A425" s="322" t="s">
        <v>679</v>
      </c>
      <c r="B425" s="385">
        <v>0</v>
      </c>
      <c r="C425" s="385">
        <v>0</v>
      </c>
      <c r="D425" s="385">
        <v>0</v>
      </c>
      <c r="E425" s="385">
        <v>0</v>
      </c>
      <c r="F425" s="385">
        <v>0</v>
      </c>
      <c r="G425" s="385">
        <v>0</v>
      </c>
      <c r="H425" s="385">
        <v>0</v>
      </c>
      <c r="I425" s="385">
        <v>0</v>
      </c>
      <c r="J425" s="385">
        <v>0</v>
      </c>
      <c r="K425" s="385">
        <v>0</v>
      </c>
      <c r="L425" s="385">
        <v>0</v>
      </c>
      <c r="M425" s="385">
        <v>0</v>
      </c>
      <c r="N425" s="385">
        <v>0</v>
      </c>
      <c r="O425" s="385">
        <v>0</v>
      </c>
      <c r="P425" s="385">
        <v>0</v>
      </c>
      <c r="Q425" s="385">
        <v>0</v>
      </c>
      <c r="R425" s="385">
        <v>0</v>
      </c>
      <c r="S425" s="385">
        <v>0</v>
      </c>
      <c r="T425" s="319" t="e">
        <v>#DIV/0!</v>
      </c>
      <c r="U425" s="239">
        <v>0</v>
      </c>
      <c r="V425" s="239">
        <v>0</v>
      </c>
      <c r="W425" s="239">
        <v>0</v>
      </c>
      <c r="X425" s="239">
        <v>0</v>
      </c>
      <c r="Y425" s="239">
        <v>0</v>
      </c>
      <c r="Z425" s="239">
        <v>0</v>
      </c>
    </row>
    <row r="426" spans="1:26" x14ac:dyDescent="0.25">
      <c r="A426" s="322" t="s">
        <v>680</v>
      </c>
      <c r="B426" s="385">
        <v>0</v>
      </c>
      <c r="C426" s="385">
        <v>0</v>
      </c>
      <c r="D426" s="385">
        <v>0</v>
      </c>
      <c r="E426" s="385">
        <v>0</v>
      </c>
      <c r="F426" s="385">
        <v>0</v>
      </c>
      <c r="G426" s="385">
        <v>0</v>
      </c>
      <c r="H426" s="385">
        <v>0</v>
      </c>
      <c r="I426" s="385">
        <v>0</v>
      </c>
      <c r="J426" s="385">
        <v>0</v>
      </c>
      <c r="K426" s="385">
        <v>0</v>
      </c>
      <c r="L426" s="385">
        <v>0</v>
      </c>
      <c r="M426" s="385">
        <v>0</v>
      </c>
      <c r="N426" s="385">
        <v>0</v>
      </c>
      <c r="O426" s="385">
        <v>0</v>
      </c>
      <c r="P426" s="385">
        <v>0</v>
      </c>
      <c r="Q426" s="385">
        <v>0</v>
      </c>
      <c r="R426" s="385">
        <v>0</v>
      </c>
      <c r="S426" s="385">
        <v>0</v>
      </c>
      <c r="T426" s="319" t="e">
        <v>#DIV/0!</v>
      </c>
      <c r="U426" s="239">
        <v>0</v>
      </c>
      <c r="V426" s="239">
        <v>0</v>
      </c>
      <c r="W426" s="239">
        <v>0</v>
      </c>
      <c r="X426" s="239">
        <v>0</v>
      </c>
      <c r="Y426" s="239">
        <v>0</v>
      </c>
      <c r="Z426" s="239">
        <v>0</v>
      </c>
    </row>
    <row r="427" spans="1:26" x14ac:dyDescent="0.25">
      <c r="A427" s="322" t="s">
        <v>681</v>
      </c>
      <c r="B427" s="385">
        <v>0</v>
      </c>
      <c r="C427" s="385">
        <v>0</v>
      </c>
      <c r="D427" s="385">
        <v>0</v>
      </c>
      <c r="E427" s="385">
        <v>0</v>
      </c>
      <c r="F427" s="385">
        <v>0</v>
      </c>
      <c r="G427" s="385">
        <v>0</v>
      </c>
      <c r="H427" s="385">
        <v>0</v>
      </c>
      <c r="I427" s="385">
        <v>0</v>
      </c>
      <c r="J427" s="385">
        <v>0</v>
      </c>
      <c r="K427" s="385">
        <v>0</v>
      </c>
      <c r="L427" s="385">
        <v>0</v>
      </c>
      <c r="M427" s="385">
        <v>0</v>
      </c>
      <c r="N427" s="385">
        <v>0</v>
      </c>
      <c r="O427" s="385">
        <v>0</v>
      </c>
      <c r="P427" s="385">
        <v>0</v>
      </c>
      <c r="Q427" s="385">
        <v>0</v>
      </c>
      <c r="R427" s="385">
        <v>0</v>
      </c>
      <c r="S427" s="385">
        <v>0</v>
      </c>
      <c r="T427" s="319" t="e">
        <v>#DIV/0!</v>
      </c>
      <c r="U427" s="239">
        <v>0</v>
      </c>
      <c r="V427" s="239">
        <v>0</v>
      </c>
      <c r="W427" s="239">
        <v>0</v>
      </c>
      <c r="X427" s="239">
        <v>0</v>
      </c>
      <c r="Y427" s="239">
        <v>0</v>
      </c>
      <c r="Z427" s="239">
        <v>0</v>
      </c>
    </row>
    <row r="428" spans="1:26" x14ac:dyDescent="0.25">
      <c r="A428" s="322" t="s">
        <v>682</v>
      </c>
      <c r="B428" s="385">
        <v>0</v>
      </c>
      <c r="C428" s="385">
        <v>0</v>
      </c>
      <c r="D428" s="385">
        <v>0</v>
      </c>
      <c r="E428" s="385">
        <v>0</v>
      </c>
      <c r="F428" s="385">
        <v>0</v>
      </c>
      <c r="G428" s="385">
        <v>0</v>
      </c>
      <c r="H428" s="385">
        <v>0</v>
      </c>
      <c r="I428" s="385">
        <v>0</v>
      </c>
      <c r="J428" s="385">
        <v>0</v>
      </c>
      <c r="K428" s="385">
        <v>0</v>
      </c>
      <c r="L428" s="385">
        <v>0</v>
      </c>
      <c r="M428" s="385">
        <v>0</v>
      </c>
      <c r="N428" s="385">
        <v>0</v>
      </c>
      <c r="O428" s="385">
        <v>0</v>
      </c>
      <c r="P428" s="385">
        <v>0</v>
      </c>
      <c r="Q428" s="385">
        <v>0</v>
      </c>
      <c r="R428" s="385">
        <v>0</v>
      </c>
      <c r="S428" s="385">
        <v>0</v>
      </c>
      <c r="T428" s="319" t="e">
        <v>#DIV/0!</v>
      </c>
      <c r="U428" s="239">
        <v>0</v>
      </c>
      <c r="V428" s="239">
        <v>0</v>
      </c>
      <c r="W428" s="239">
        <v>0</v>
      </c>
      <c r="X428" s="239">
        <v>0</v>
      </c>
      <c r="Y428" s="239">
        <v>0</v>
      </c>
      <c r="Z428" s="239">
        <v>0</v>
      </c>
    </row>
    <row r="429" spans="1:26" x14ac:dyDescent="0.25">
      <c r="A429" s="322" t="s">
        <v>683</v>
      </c>
      <c r="B429" s="385">
        <v>0</v>
      </c>
      <c r="C429" s="385">
        <v>0</v>
      </c>
      <c r="D429" s="385">
        <v>0</v>
      </c>
      <c r="E429" s="385">
        <v>0</v>
      </c>
      <c r="F429" s="385">
        <v>0</v>
      </c>
      <c r="G429" s="385">
        <v>0</v>
      </c>
      <c r="H429" s="385">
        <v>0</v>
      </c>
      <c r="I429" s="385">
        <v>0</v>
      </c>
      <c r="J429" s="385">
        <v>0</v>
      </c>
      <c r="K429" s="385">
        <v>0</v>
      </c>
      <c r="L429" s="385">
        <v>0</v>
      </c>
      <c r="M429" s="385">
        <v>0</v>
      </c>
      <c r="N429" s="385">
        <v>0</v>
      </c>
      <c r="O429" s="385">
        <v>0</v>
      </c>
      <c r="P429" s="385">
        <v>0</v>
      </c>
      <c r="Q429" s="385">
        <v>0</v>
      </c>
      <c r="R429" s="385">
        <v>0</v>
      </c>
      <c r="S429" s="385">
        <v>0</v>
      </c>
      <c r="T429" s="319" t="e">
        <v>#DIV/0!</v>
      </c>
      <c r="U429" s="239">
        <v>0</v>
      </c>
      <c r="V429" s="239">
        <v>0</v>
      </c>
      <c r="W429" s="239">
        <v>0</v>
      </c>
      <c r="X429" s="239">
        <v>0</v>
      </c>
      <c r="Y429" s="239">
        <v>0</v>
      </c>
      <c r="Z429" s="239">
        <v>0</v>
      </c>
    </row>
    <row r="430" spans="1:26" x14ac:dyDescent="0.25">
      <c r="A430" s="322" t="s">
        <v>684</v>
      </c>
      <c r="B430" s="385">
        <v>0</v>
      </c>
      <c r="C430" s="385">
        <v>0</v>
      </c>
      <c r="D430" s="385">
        <v>0</v>
      </c>
      <c r="E430" s="385">
        <v>0</v>
      </c>
      <c r="F430" s="385">
        <v>0</v>
      </c>
      <c r="G430" s="385">
        <v>0</v>
      </c>
      <c r="H430" s="385">
        <v>0</v>
      </c>
      <c r="I430" s="385">
        <v>0</v>
      </c>
      <c r="J430" s="385">
        <v>0</v>
      </c>
      <c r="K430" s="385">
        <v>0</v>
      </c>
      <c r="L430" s="385">
        <v>0</v>
      </c>
      <c r="M430" s="385">
        <v>0</v>
      </c>
      <c r="N430" s="385">
        <v>0</v>
      </c>
      <c r="O430" s="385">
        <v>0</v>
      </c>
      <c r="P430" s="385">
        <v>0</v>
      </c>
      <c r="Q430" s="385">
        <v>0</v>
      </c>
      <c r="R430" s="385">
        <v>0</v>
      </c>
      <c r="S430" s="385">
        <v>0</v>
      </c>
      <c r="T430" s="319" t="e">
        <v>#DIV/0!</v>
      </c>
      <c r="U430" s="239">
        <v>0</v>
      </c>
      <c r="V430" s="239">
        <v>0</v>
      </c>
      <c r="W430" s="239">
        <v>0</v>
      </c>
      <c r="X430" s="239">
        <v>0</v>
      </c>
      <c r="Y430" s="239">
        <v>0</v>
      </c>
      <c r="Z430" s="239">
        <v>0</v>
      </c>
    </row>
    <row r="431" spans="1:26" x14ac:dyDescent="0.25">
      <c r="A431" s="322" t="s">
        <v>685</v>
      </c>
      <c r="B431" s="385">
        <v>0</v>
      </c>
      <c r="C431" s="385">
        <v>0</v>
      </c>
      <c r="D431" s="385">
        <v>0</v>
      </c>
      <c r="E431" s="385">
        <v>0</v>
      </c>
      <c r="F431" s="385">
        <v>0</v>
      </c>
      <c r="G431" s="385">
        <v>0</v>
      </c>
      <c r="H431" s="385">
        <v>0</v>
      </c>
      <c r="I431" s="385">
        <v>0</v>
      </c>
      <c r="J431" s="385">
        <v>0</v>
      </c>
      <c r="K431" s="385">
        <v>0</v>
      </c>
      <c r="L431" s="385">
        <v>0</v>
      </c>
      <c r="M431" s="385">
        <v>0</v>
      </c>
      <c r="N431" s="385">
        <v>0</v>
      </c>
      <c r="O431" s="385">
        <v>0</v>
      </c>
      <c r="P431" s="385">
        <v>0</v>
      </c>
      <c r="Q431" s="385">
        <v>0</v>
      </c>
      <c r="R431" s="385">
        <v>0</v>
      </c>
      <c r="S431" s="385">
        <v>0</v>
      </c>
      <c r="T431" s="319" t="e">
        <v>#DIV/0!</v>
      </c>
      <c r="U431" s="239">
        <v>0</v>
      </c>
      <c r="V431" s="239">
        <v>0</v>
      </c>
      <c r="W431" s="239">
        <v>0</v>
      </c>
      <c r="X431" s="239">
        <v>0</v>
      </c>
      <c r="Y431" s="239">
        <v>0</v>
      </c>
      <c r="Z431" s="239">
        <v>0</v>
      </c>
    </row>
    <row r="432" spans="1:26" x14ac:dyDescent="0.25">
      <c r="A432" s="322" t="s">
        <v>686</v>
      </c>
      <c r="B432" s="385">
        <v>0</v>
      </c>
      <c r="C432" s="385">
        <v>0</v>
      </c>
      <c r="D432" s="385">
        <v>0</v>
      </c>
      <c r="E432" s="385">
        <v>0</v>
      </c>
      <c r="F432" s="385">
        <v>0</v>
      </c>
      <c r="G432" s="385">
        <v>0</v>
      </c>
      <c r="H432" s="385">
        <v>0</v>
      </c>
      <c r="I432" s="385">
        <v>0</v>
      </c>
      <c r="J432" s="385">
        <v>0</v>
      </c>
      <c r="K432" s="385">
        <v>0</v>
      </c>
      <c r="L432" s="385">
        <v>0</v>
      </c>
      <c r="M432" s="385">
        <v>0</v>
      </c>
      <c r="N432" s="385">
        <v>0</v>
      </c>
      <c r="O432" s="385">
        <v>0</v>
      </c>
      <c r="P432" s="385">
        <v>0</v>
      </c>
      <c r="Q432" s="385">
        <v>0</v>
      </c>
      <c r="R432" s="385">
        <v>0</v>
      </c>
      <c r="S432" s="385">
        <v>0</v>
      </c>
      <c r="T432" s="319" t="e">
        <v>#DIV/0!</v>
      </c>
      <c r="U432" s="239">
        <v>0</v>
      </c>
      <c r="V432" s="239">
        <v>0</v>
      </c>
      <c r="W432" s="239">
        <v>0</v>
      </c>
      <c r="X432" s="239">
        <v>0</v>
      </c>
      <c r="Y432" s="239">
        <v>0</v>
      </c>
      <c r="Z432" s="239">
        <v>0</v>
      </c>
    </row>
    <row r="433" spans="1:26" x14ac:dyDescent="0.25">
      <c r="A433" s="322" t="s">
        <v>687</v>
      </c>
      <c r="B433" s="385">
        <v>0</v>
      </c>
      <c r="C433" s="385">
        <v>0</v>
      </c>
      <c r="D433" s="385">
        <v>0</v>
      </c>
      <c r="E433" s="385">
        <v>0</v>
      </c>
      <c r="F433" s="385">
        <v>0</v>
      </c>
      <c r="G433" s="385">
        <v>0</v>
      </c>
      <c r="H433" s="385">
        <v>0</v>
      </c>
      <c r="I433" s="385">
        <v>0</v>
      </c>
      <c r="J433" s="385">
        <v>0</v>
      </c>
      <c r="K433" s="385">
        <v>0</v>
      </c>
      <c r="L433" s="385">
        <v>0</v>
      </c>
      <c r="M433" s="385">
        <v>0</v>
      </c>
      <c r="N433" s="385">
        <v>0</v>
      </c>
      <c r="O433" s="385">
        <v>0</v>
      </c>
      <c r="P433" s="385">
        <v>0</v>
      </c>
      <c r="Q433" s="385">
        <v>0</v>
      </c>
      <c r="R433" s="385">
        <v>0</v>
      </c>
      <c r="S433" s="385">
        <v>0</v>
      </c>
      <c r="T433" s="319" t="e">
        <v>#DIV/0!</v>
      </c>
      <c r="U433" s="239">
        <v>0</v>
      </c>
      <c r="V433" s="239">
        <v>0</v>
      </c>
      <c r="W433" s="239">
        <v>0</v>
      </c>
      <c r="X433" s="239">
        <v>0</v>
      </c>
      <c r="Y433" s="239">
        <v>0</v>
      </c>
      <c r="Z433" s="239">
        <v>0</v>
      </c>
    </row>
    <row r="434" spans="1:26" x14ac:dyDescent="0.25">
      <c r="A434" s="322" t="s">
        <v>688</v>
      </c>
      <c r="B434" s="385">
        <v>0</v>
      </c>
      <c r="C434" s="385">
        <v>0</v>
      </c>
      <c r="D434" s="385">
        <v>0</v>
      </c>
      <c r="E434" s="385">
        <v>0</v>
      </c>
      <c r="F434" s="385">
        <v>0</v>
      </c>
      <c r="G434" s="385">
        <v>0</v>
      </c>
      <c r="H434" s="385">
        <v>0</v>
      </c>
      <c r="I434" s="385">
        <v>0</v>
      </c>
      <c r="J434" s="385">
        <v>0</v>
      </c>
      <c r="K434" s="385">
        <v>0</v>
      </c>
      <c r="L434" s="385">
        <v>0</v>
      </c>
      <c r="M434" s="385">
        <v>0</v>
      </c>
      <c r="N434" s="385">
        <v>0</v>
      </c>
      <c r="O434" s="385">
        <v>0</v>
      </c>
      <c r="P434" s="385">
        <v>0</v>
      </c>
      <c r="Q434" s="385">
        <v>0</v>
      </c>
      <c r="R434" s="385">
        <v>0</v>
      </c>
      <c r="S434" s="385">
        <v>0</v>
      </c>
      <c r="T434" s="319" t="e">
        <v>#DIV/0!</v>
      </c>
      <c r="U434" s="239">
        <v>0</v>
      </c>
      <c r="V434" s="239">
        <v>0</v>
      </c>
      <c r="W434" s="239">
        <v>0</v>
      </c>
      <c r="X434" s="239">
        <v>0</v>
      </c>
      <c r="Y434" s="239">
        <v>0</v>
      </c>
      <c r="Z434" s="239">
        <v>0</v>
      </c>
    </row>
    <row r="435" spans="1:26" x14ac:dyDescent="0.25">
      <c r="A435" s="314" t="s">
        <v>689</v>
      </c>
      <c r="B435" s="198">
        <v>0</v>
      </c>
      <c r="C435" s="198">
        <v>0</v>
      </c>
      <c r="D435" s="198">
        <v>0</v>
      </c>
      <c r="E435" s="198">
        <v>0</v>
      </c>
      <c r="F435" s="198">
        <v>0</v>
      </c>
      <c r="G435" s="198">
        <v>0</v>
      </c>
      <c r="H435" s="198">
        <v>0</v>
      </c>
      <c r="I435" s="198">
        <v>0</v>
      </c>
      <c r="J435" s="198">
        <v>0</v>
      </c>
      <c r="K435" s="198">
        <v>0</v>
      </c>
      <c r="L435" s="198">
        <v>0</v>
      </c>
      <c r="M435" s="198">
        <v>0</v>
      </c>
      <c r="N435" s="198">
        <v>0</v>
      </c>
      <c r="O435" s="198">
        <v>0</v>
      </c>
      <c r="P435" s="198">
        <v>0</v>
      </c>
      <c r="Q435" s="198">
        <v>0</v>
      </c>
      <c r="R435" s="198">
        <v>0</v>
      </c>
      <c r="S435" s="198">
        <v>0</v>
      </c>
      <c r="T435" s="317" t="e">
        <v>#DIV/0!</v>
      </c>
      <c r="U435" s="316">
        <v>0</v>
      </c>
      <c r="V435" s="316">
        <v>0</v>
      </c>
      <c r="W435" s="316">
        <v>0</v>
      </c>
      <c r="X435" s="316">
        <v>0</v>
      </c>
      <c r="Y435" s="316">
        <v>0</v>
      </c>
      <c r="Z435" s="316">
        <v>0</v>
      </c>
    </row>
    <row r="436" spans="1:26" x14ac:dyDescent="0.25">
      <c r="A436" s="308" t="s">
        <v>690</v>
      </c>
      <c r="B436" s="384">
        <v>0</v>
      </c>
      <c r="C436" s="384">
        <v>0</v>
      </c>
      <c r="D436" s="384">
        <v>0</v>
      </c>
      <c r="E436" s="384">
        <v>0</v>
      </c>
      <c r="F436" s="384">
        <v>0</v>
      </c>
      <c r="G436" s="384">
        <v>0</v>
      </c>
      <c r="H436" s="384">
        <v>0</v>
      </c>
      <c r="I436" s="384">
        <v>0</v>
      </c>
      <c r="J436" s="384">
        <v>0</v>
      </c>
      <c r="K436" s="384">
        <v>0</v>
      </c>
      <c r="L436" s="384">
        <v>0</v>
      </c>
      <c r="M436" s="384">
        <v>0</v>
      </c>
      <c r="N436" s="384">
        <v>0</v>
      </c>
      <c r="O436" s="384">
        <v>0</v>
      </c>
      <c r="P436" s="384">
        <v>0</v>
      </c>
      <c r="Q436" s="384">
        <v>0</v>
      </c>
      <c r="R436" s="384">
        <v>0</v>
      </c>
      <c r="S436" s="384">
        <v>0</v>
      </c>
      <c r="T436" s="311" t="e">
        <v>#DIV/0!</v>
      </c>
      <c r="U436" s="310">
        <v>0</v>
      </c>
      <c r="V436" s="310">
        <v>0</v>
      </c>
      <c r="W436" s="310">
        <v>0</v>
      </c>
      <c r="X436" s="310">
        <v>0</v>
      </c>
      <c r="Y436" s="310">
        <v>0</v>
      </c>
      <c r="Z436" s="310">
        <v>0</v>
      </c>
    </row>
    <row r="437" spans="1:26" x14ac:dyDescent="0.25">
      <c r="A437" s="314" t="s">
        <v>691</v>
      </c>
      <c r="B437" s="363">
        <v>0</v>
      </c>
      <c r="C437" s="363">
        <v>0</v>
      </c>
      <c r="D437" s="363">
        <v>0</v>
      </c>
      <c r="E437" s="363">
        <v>0</v>
      </c>
      <c r="F437" s="363">
        <v>0</v>
      </c>
      <c r="G437" s="363">
        <v>0</v>
      </c>
      <c r="H437" s="363">
        <v>0</v>
      </c>
      <c r="I437" s="363">
        <v>0</v>
      </c>
      <c r="J437" s="363">
        <v>0</v>
      </c>
      <c r="K437" s="363">
        <v>0</v>
      </c>
      <c r="L437" s="363">
        <v>0</v>
      </c>
      <c r="M437" s="363">
        <v>0</v>
      </c>
      <c r="N437" s="363">
        <v>0</v>
      </c>
      <c r="O437" s="363">
        <v>0</v>
      </c>
      <c r="P437" s="363">
        <v>0</v>
      </c>
      <c r="Q437" s="363">
        <v>0</v>
      </c>
      <c r="R437" s="363">
        <v>0</v>
      </c>
      <c r="S437" s="363">
        <v>0</v>
      </c>
      <c r="T437" s="317" t="e">
        <v>#DIV/0!</v>
      </c>
      <c r="U437" s="316">
        <v>0</v>
      </c>
      <c r="V437" s="316">
        <v>0</v>
      </c>
      <c r="W437" s="316">
        <v>0</v>
      </c>
      <c r="X437" s="316">
        <v>0</v>
      </c>
      <c r="Y437" s="316">
        <v>0</v>
      </c>
      <c r="Z437" s="316">
        <v>0</v>
      </c>
    </row>
    <row r="438" spans="1:26" x14ac:dyDescent="0.25">
      <c r="A438" s="322" t="s">
        <v>692</v>
      </c>
      <c r="B438" s="385">
        <v>0</v>
      </c>
      <c r="C438" s="385">
        <v>0</v>
      </c>
      <c r="D438" s="385">
        <v>0</v>
      </c>
      <c r="E438" s="385">
        <v>0</v>
      </c>
      <c r="F438" s="385">
        <v>0</v>
      </c>
      <c r="G438" s="385">
        <v>0</v>
      </c>
      <c r="H438" s="385">
        <v>0</v>
      </c>
      <c r="I438" s="385">
        <v>0</v>
      </c>
      <c r="J438" s="385">
        <v>0</v>
      </c>
      <c r="K438" s="385">
        <v>0</v>
      </c>
      <c r="L438" s="385">
        <v>0</v>
      </c>
      <c r="M438" s="385">
        <v>0</v>
      </c>
      <c r="N438" s="385">
        <v>0</v>
      </c>
      <c r="O438" s="385">
        <v>0</v>
      </c>
      <c r="P438" s="385">
        <v>0</v>
      </c>
      <c r="Q438" s="385">
        <v>0</v>
      </c>
      <c r="R438" s="385">
        <v>0</v>
      </c>
      <c r="S438" s="385">
        <v>0</v>
      </c>
      <c r="T438" s="319" t="e">
        <v>#DIV/0!</v>
      </c>
      <c r="U438" s="239">
        <v>0</v>
      </c>
      <c r="V438" s="239">
        <v>0</v>
      </c>
      <c r="W438" s="239">
        <v>0</v>
      </c>
      <c r="X438" s="239">
        <v>0</v>
      </c>
      <c r="Y438" s="239">
        <v>0</v>
      </c>
      <c r="Z438" s="239">
        <v>0</v>
      </c>
    </row>
    <row r="439" spans="1:26" x14ac:dyDescent="0.25">
      <c r="A439" s="322" t="s">
        <v>693</v>
      </c>
      <c r="B439" s="385">
        <v>0</v>
      </c>
      <c r="C439" s="385">
        <v>0</v>
      </c>
      <c r="D439" s="385">
        <v>0</v>
      </c>
      <c r="E439" s="385">
        <v>0</v>
      </c>
      <c r="F439" s="385">
        <v>0</v>
      </c>
      <c r="G439" s="385">
        <v>0</v>
      </c>
      <c r="H439" s="385">
        <v>0</v>
      </c>
      <c r="I439" s="385">
        <v>0</v>
      </c>
      <c r="J439" s="385">
        <v>0</v>
      </c>
      <c r="K439" s="385">
        <v>0</v>
      </c>
      <c r="L439" s="385">
        <v>0</v>
      </c>
      <c r="M439" s="385">
        <v>0</v>
      </c>
      <c r="N439" s="385">
        <v>0</v>
      </c>
      <c r="O439" s="385">
        <v>0</v>
      </c>
      <c r="P439" s="385">
        <v>0</v>
      </c>
      <c r="Q439" s="385">
        <v>0</v>
      </c>
      <c r="R439" s="385">
        <v>0</v>
      </c>
      <c r="S439" s="385">
        <v>0</v>
      </c>
      <c r="T439" s="319" t="e">
        <v>#DIV/0!</v>
      </c>
      <c r="U439" s="239">
        <v>0</v>
      </c>
      <c r="V439" s="239">
        <v>0</v>
      </c>
      <c r="W439" s="239">
        <v>0</v>
      </c>
      <c r="X439" s="239">
        <v>0</v>
      </c>
      <c r="Y439" s="239">
        <v>0</v>
      </c>
      <c r="Z439" s="239">
        <v>0</v>
      </c>
    </row>
    <row r="440" spans="1:26" x14ac:dyDescent="0.25">
      <c r="A440" s="322" t="s">
        <v>694</v>
      </c>
      <c r="B440" s="385">
        <v>0</v>
      </c>
      <c r="C440" s="385">
        <v>0</v>
      </c>
      <c r="D440" s="385">
        <v>0</v>
      </c>
      <c r="E440" s="385">
        <v>0</v>
      </c>
      <c r="F440" s="385">
        <v>0</v>
      </c>
      <c r="G440" s="385">
        <v>0</v>
      </c>
      <c r="H440" s="385">
        <v>0</v>
      </c>
      <c r="I440" s="385">
        <v>0</v>
      </c>
      <c r="J440" s="385">
        <v>0</v>
      </c>
      <c r="K440" s="385">
        <v>0</v>
      </c>
      <c r="L440" s="385">
        <v>0</v>
      </c>
      <c r="M440" s="385">
        <v>0</v>
      </c>
      <c r="N440" s="385">
        <v>0</v>
      </c>
      <c r="O440" s="385">
        <v>0</v>
      </c>
      <c r="P440" s="385">
        <v>0</v>
      </c>
      <c r="Q440" s="385">
        <v>0</v>
      </c>
      <c r="R440" s="385">
        <v>0</v>
      </c>
      <c r="S440" s="385">
        <v>0</v>
      </c>
      <c r="T440" s="319" t="e">
        <v>#DIV/0!</v>
      </c>
      <c r="U440" s="239">
        <v>0</v>
      </c>
      <c r="V440" s="239">
        <v>0</v>
      </c>
      <c r="W440" s="239">
        <v>0</v>
      </c>
      <c r="X440" s="239">
        <v>0</v>
      </c>
      <c r="Y440" s="239">
        <v>0</v>
      </c>
      <c r="Z440" s="239">
        <v>0</v>
      </c>
    </row>
    <row r="441" spans="1:26" x14ac:dyDescent="0.25">
      <c r="A441" s="322" t="s">
        <v>695</v>
      </c>
      <c r="B441" s="385">
        <v>0</v>
      </c>
      <c r="C441" s="385">
        <v>0</v>
      </c>
      <c r="D441" s="385">
        <v>0</v>
      </c>
      <c r="E441" s="385">
        <v>0</v>
      </c>
      <c r="F441" s="385">
        <v>0</v>
      </c>
      <c r="G441" s="385">
        <v>0</v>
      </c>
      <c r="H441" s="385">
        <v>0</v>
      </c>
      <c r="I441" s="385">
        <v>0</v>
      </c>
      <c r="J441" s="385">
        <v>0</v>
      </c>
      <c r="K441" s="385">
        <v>0</v>
      </c>
      <c r="L441" s="385">
        <v>0</v>
      </c>
      <c r="M441" s="385">
        <v>0</v>
      </c>
      <c r="N441" s="385">
        <v>0</v>
      </c>
      <c r="O441" s="385">
        <v>0</v>
      </c>
      <c r="P441" s="385">
        <v>0</v>
      </c>
      <c r="Q441" s="385">
        <v>0</v>
      </c>
      <c r="R441" s="385">
        <v>0</v>
      </c>
      <c r="S441" s="385">
        <v>0</v>
      </c>
      <c r="T441" s="319" t="e">
        <v>#DIV/0!</v>
      </c>
      <c r="U441" s="239">
        <v>0</v>
      </c>
      <c r="V441" s="239">
        <v>0</v>
      </c>
      <c r="W441" s="239">
        <v>0</v>
      </c>
      <c r="X441" s="239">
        <v>0</v>
      </c>
      <c r="Y441" s="239">
        <v>0</v>
      </c>
      <c r="Z441" s="239">
        <v>0</v>
      </c>
    </row>
    <row r="442" spans="1:26" x14ac:dyDescent="0.25">
      <c r="A442" s="322" t="s">
        <v>696</v>
      </c>
      <c r="B442" s="385">
        <v>0</v>
      </c>
      <c r="C442" s="385">
        <v>0</v>
      </c>
      <c r="D442" s="385">
        <v>0</v>
      </c>
      <c r="E442" s="385">
        <v>0</v>
      </c>
      <c r="F442" s="385">
        <v>0</v>
      </c>
      <c r="G442" s="385">
        <v>0</v>
      </c>
      <c r="H442" s="385">
        <v>0</v>
      </c>
      <c r="I442" s="385">
        <v>0</v>
      </c>
      <c r="J442" s="385">
        <v>0</v>
      </c>
      <c r="K442" s="385">
        <v>0</v>
      </c>
      <c r="L442" s="385">
        <v>0</v>
      </c>
      <c r="M442" s="385">
        <v>0</v>
      </c>
      <c r="N442" s="385">
        <v>0</v>
      </c>
      <c r="O442" s="385">
        <v>0</v>
      </c>
      <c r="P442" s="385">
        <v>0</v>
      </c>
      <c r="Q442" s="385">
        <v>0</v>
      </c>
      <c r="R442" s="385">
        <v>0</v>
      </c>
      <c r="S442" s="385">
        <v>0</v>
      </c>
      <c r="T442" s="319" t="e">
        <v>#DIV/0!</v>
      </c>
      <c r="U442" s="239">
        <v>0</v>
      </c>
      <c r="V442" s="239">
        <v>0</v>
      </c>
      <c r="W442" s="239">
        <v>0</v>
      </c>
      <c r="X442" s="239">
        <v>0</v>
      </c>
      <c r="Y442" s="239">
        <v>0</v>
      </c>
      <c r="Z442" s="239">
        <v>0</v>
      </c>
    </row>
    <row r="443" spans="1:26" x14ac:dyDescent="0.25">
      <c r="A443" s="322" t="s">
        <v>697</v>
      </c>
      <c r="B443" s="385">
        <v>0</v>
      </c>
      <c r="C443" s="385">
        <v>0</v>
      </c>
      <c r="D443" s="385">
        <v>0</v>
      </c>
      <c r="E443" s="385">
        <v>0</v>
      </c>
      <c r="F443" s="385">
        <v>0</v>
      </c>
      <c r="G443" s="385">
        <v>0</v>
      </c>
      <c r="H443" s="385">
        <v>0</v>
      </c>
      <c r="I443" s="385">
        <v>0</v>
      </c>
      <c r="J443" s="385">
        <v>0</v>
      </c>
      <c r="K443" s="385">
        <v>0</v>
      </c>
      <c r="L443" s="385">
        <v>0</v>
      </c>
      <c r="M443" s="385">
        <v>0</v>
      </c>
      <c r="N443" s="385">
        <v>0</v>
      </c>
      <c r="O443" s="385">
        <v>0</v>
      </c>
      <c r="P443" s="385">
        <v>0</v>
      </c>
      <c r="Q443" s="385">
        <v>0</v>
      </c>
      <c r="R443" s="385">
        <v>0</v>
      </c>
      <c r="S443" s="385">
        <v>0</v>
      </c>
      <c r="T443" s="319" t="e">
        <v>#DIV/0!</v>
      </c>
      <c r="U443" s="239">
        <v>0</v>
      </c>
      <c r="V443" s="239">
        <v>0</v>
      </c>
      <c r="W443" s="239">
        <v>0</v>
      </c>
      <c r="X443" s="239">
        <v>0</v>
      </c>
      <c r="Y443" s="239">
        <v>0</v>
      </c>
      <c r="Z443" s="239">
        <v>0</v>
      </c>
    </row>
    <row r="444" spans="1:26" x14ac:dyDescent="0.25">
      <c r="A444" s="322" t="s">
        <v>698</v>
      </c>
      <c r="B444" s="385">
        <v>0</v>
      </c>
      <c r="C444" s="385">
        <v>0</v>
      </c>
      <c r="D444" s="385">
        <v>0</v>
      </c>
      <c r="E444" s="385">
        <v>0</v>
      </c>
      <c r="F444" s="385">
        <v>0</v>
      </c>
      <c r="G444" s="385">
        <v>0</v>
      </c>
      <c r="H444" s="385">
        <v>0</v>
      </c>
      <c r="I444" s="385">
        <v>0</v>
      </c>
      <c r="J444" s="385">
        <v>0</v>
      </c>
      <c r="K444" s="385">
        <v>0</v>
      </c>
      <c r="L444" s="385">
        <v>0</v>
      </c>
      <c r="M444" s="385">
        <v>0</v>
      </c>
      <c r="N444" s="385">
        <v>0</v>
      </c>
      <c r="O444" s="385">
        <v>0</v>
      </c>
      <c r="P444" s="385">
        <v>0</v>
      </c>
      <c r="Q444" s="385">
        <v>0</v>
      </c>
      <c r="R444" s="385">
        <v>0</v>
      </c>
      <c r="S444" s="385">
        <v>0</v>
      </c>
      <c r="T444" s="319" t="e">
        <v>#DIV/0!</v>
      </c>
      <c r="U444" s="239">
        <v>0</v>
      </c>
      <c r="V444" s="239">
        <v>0</v>
      </c>
      <c r="W444" s="239">
        <v>0</v>
      </c>
      <c r="X444" s="239">
        <v>0</v>
      </c>
      <c r="Y444" s="239">
        <v>0</v>
      </c>
      <c r="Z444" s="239">
        <v>0</v>
      </c>
    </row>
    <row r="445" spans="1:26" x14ac:dyDescent="0.25">
      <c r="A445" s="322" t="s">
        <v>699</v>
      </c>
      <c r="B445" s="385">
        <v>0</v>
      </c>
      <c r="C445" s="385">
        <v>0</v>
      </c>
      <c r="D445" s="385">
        <v>0</v>
      </c>
      <c r="E445" s="385">
        <v>0</v>
      </c>
      <c r="F445" s="385">
        <v>0</v>
      </c>
      <c r="G445" s="385">
        <v>0</v>
      </c>
      <c r="H445" s="385">
        <v>0</v>
      </c>
      <c r="I445" s="385">
        <v>0</v>
      </c>
      <c r="J445" s="385">
        <v>0</v>
      </c>
      <c r="K445" s="385">
        <v>0</v>
      </c>
      <c r="L445" s="385">
        <v>0</v>
      </c>
      <c r="M445" s="385">
        <v>0</v>
      </c>
      <c r="N445" s="385">
        <v>0</v>
      </c>
      <c r="O445" s="385">
        <v>0</v>
      </c>
      <c r="P445" s="385">
        <v>0</v>
      </c>
      <c r="Q445" s="385">
        <v>0</v>
      </c>
      <c r="R445" s="385">
        <v>0</v>
      </c>
      <c r="S445" s="385">
        <v>0</v>
      </c>
      <c r="T445" s="319" t="e">
        <v>#DIV/0!</v>
      </c>
      <c r="U445" s="239">
        <v>0</v>
      </c>
      <c r="V445" s="239">
        <v>0</v>
      </c>
      <c r="W445" s="239">
        <v>0</v>
      </c>
      <c r="X445" s="239">
        <v>0</v>
      </c>
      <c r="Y445" s="239">
        <v>0</v>
      </c>
      <c r="Z445" s="239">
        <v>0</v>
      </c>
    </row>
    <row r="446" spans="1:26" x14ac:dyDescent="0.25">
      <c r="A446" s="322" t="s">
        <v>700</v>
      </c>
      <c r="B446" s="385">
        <v>0</v>
      </c>
      <c r="C446" s="385">
        <v>0</v>
      </c>
      <c r="D446" s="385">
        <v>0</v>
      </c>
      <c r="E446" s="385">
        <v>0</v>
      </c>
      <c r="F446" s="385">
        <v>0</v>
      </c>
      <c r="G446" s="385">
        <v>0</v>
      </c>
      <c r="H446" s="385">
        <v>0</v>
      </c>
      <c r="I446" s="385">
        <v>0</v>
      </c>
      <c r="J446" s="385">
        <v>0</v>
      </c>
      <c r="K446" s="385">
        <v>0</v>
      </c>
      <c r="L446" s="385">
        <v>0</v>
      </c>
      <c r="M446" s="385">
        <v>0</v>
      </c>
      <c r="N446" s="385">
        <v>0</v>
      </c>
      <c r="O446" s="385">
        <v>0</v>
      </c>
      <c r="P446" s="385">
        <v>0</v>
      </c>
      <c r="Q446" s="385">
        <v>0</v>
      </c>
      <c r="R446" s="385">
        <v>0</v>
      </c>
      <c r="S446" s="385">
        <v>0</v>
      </c>
      <c r="T446" s="319" t="e">
        <v>#DIV/0!</v>
      </c>
      <c r="U446" s="239">
        <v>0</v>
      </c>
      <c r="V446" s="239">
        <v>0</v>
      </c>
      <c r="W446" s="239">
        <v>0</v>
      </c>
      <c r="X446" s="239">
        <v>0</v>
      </c>
      <c r="Y446" s="239">
        <v>0</v>
      </c>
      <c r="Z446" s="239">
        <v>0</v>
      </c>
    </row>
    <row r="447" spans="1:26" x14ac:dyDescent="0.25">
      <c r="A447" s="322" t="s">
        <v>701</v>
      </c>
      <c r="B447" s="385">
        <v>0</v>
      </c>
      <c r="C447" s="385">
        <v>0</v>
      </c>
      <c r="D447" s="385">
        <v>0</v>
      </c>
      <c r="E447" s="385">
        <v>0</v>
      </c>
      <c r="F447" s="385">
        <v>0</v>
      </c>
      <c r="G447" s="385">
        <v>0</v>
      </c>
      <c r="H447" s="385">
        <v>0</v>
      </c>
      <c r="I447" s="385">
        <v>0</v>
      </c>
      <c r="J447" s="385">
        <v>0</v>
      </c>
      <c r="K447" s="385">
        <v>0</v>
      </c>
      <c r="L447" s="385">
        <v>0</v>
      </c>
      <c r="M447" s="385">
        <v>0</v>
      </c>
      <c r="N447" s="385">
        <v>0</v>
      </c>
      <c r="O447" s="385">
        <v>0</v>
      </c>
      <c r="P447" s="385">
        <v>0</v>
      </c>
      <c r="Q447" s="385">
        <v>0</v>
      </c>
      <c r="R447" s="385">
        <v>0</v>
      </c>
      <c r="S447" s="385">
        <v>0</v>
      </c>
      <c r="T447" s="319" t="e">
        <v>#DIV/0!</v>
      </c>
      <c r="U447" s="239">
        <v>0</v>
      </c>
      <c r="V447" s="239">
        <v>0</v>
      </c>
      <c r="W447" s="239">
        <v>0</v>
      </c>
      <c r="X447" s="239">
        <v>0</v>
      </c>
      <c r="Y447" s="239">
        <v>0</v>
      </c>
      <c r="Z447" s="239">
        <v>0</v>
      </c>
    </row>
    <row r="448" spans="1:26" x14ac:dyDescent="0.25">
      <c r="A448" s="322" t="s">
        <v>702</v>
      </c>
      <c r="B448" s="385">
        <v>0</v>
      </c>
      <c r="C448" s="385">
        <v>0</v>
      </c>
      <c r="D448" s="385">
        <v>0</v>
      </c>
      <c r="E448" s="385">
        <v>0</v>
      </c>
      <c r="F448" s="385">
        <v>0</v>
      </c>
      <c r="G448" s="385">
        <v>0</v>
      </c>
      <c r="H448" s="385">
        <v>0</v>
      </c>
      <c r="I448" s="385">
        <v>0</v>
      </c>
      <c r="J448" s="385">
        <v>0</v>
      </c>
      <c r="K448" s="385">
        <v>0</v>
      </c>
      <c r="L448" s="385">
        <v>0</v>
      </c>
      <c r="M448" s="385">
        <v>0</v>
      </c>
      <c r="N448" s="385">
        <v>0</v>
      </c>
      <c r="O448" s="385">
        <v>0</v>
      </c>
      <c r="P448" s="385">
        <v>0</v>
      </c>
      <c r="Q448" s="385">
        <v>0</v>
      </c>
      <c r="R448" s="385">
        <v>0</v>
      </c>
      <c r="S448" s="385">
        <v>0</v>
      </c>
      <c r="T448" s="319" t="e">
        <v>#DIV/0!</v>
      </c>
      <c r="U448" s="239">
        <v>0</v>
      </c>
      <c r="V448" s="239">
        <v>0</v>
      </c>
      <c r="W448" s="239">
        <v>0</v>
      </c>
      <c r="X448" s="239">
        <v>0</v>
      </c>
      <c r="Y448" s="239">
        <v>0</v>
      </c>
      <c r="Z448" s="239">
        <v>0</v>
      </c>
    </row>
    <row r="449" spans="1:27" x14ac:dyDescent="0.25">
      <c r="A449" s="322" t="s">
        <v>703</v>
      </c>
      <c r="B449" s="385">
        <v>0</v>
      </c>
      <c r="C449" s="385">
        <v>0</v>
      </c>
      <c r="D449" s="385">
        <v>0</v>
      </c>
      <c r="E449" s="385">
        <v>0</v>
      </c>
      <c r="F449" s="385">
        <v>0</v>
      </c>
      <c r="G449" s="385">
        <v>0</v>
      </c>
      <c r="H449" s="385">
        <v>0</v>
      </c>
      <c r="I449" s="385">
        <v>0</v>
      </c>
      <c r="J449" s="385">
        <v>0</v>
      </c>
      <c r="K449" s="385">
        <v>0</v>
      </c>
      <c r="L449" s="385">
        <v>0</v>
      </c>
      <c r="M449" s="385">
        <v>0</v>
      </c>
      <c r="N449" s="385">
        <v>0</v>
      </c>
      <c r="O449" s="385">
        <v>0</v>
      </c>
      <c r="P449" s="385">
        <v>0</v>
      </c>
      <c r="Q449" s="385">
        <v>0</v>
      </c>
      <c r="R449" s="385">
        <v>0</v>
      </c>
      <c r="S449" s="385">
        <v>0</v>
      </c>
      <c r="T449" s="319" t="e">
        <v>#DIV/0!</v>
      </c>
      <c r="U449" s="239">
        <v>0</v>
      </c>
      <c r="V449" s="239">
        <v>0</v>
      </c>
      <c r="W449" s="239">
        <v>0</v>
      </c>
      <c r="X449" s="239">
        <v>0</v>
      </c>
      <c r="Y449" s="239">
        <v>0</v>
      </c>
      <c r="Z449" s="239">
        <v>0</v>
      </c>
    </row>
    <row r="450" spans="1:27" x14ac:dyDescent="0.25">
      <c r="A450" s="322" t="s">
        <v>704</v>
      </c>
      <c r="B450" s="385">
        <v>0</v>
      </c>
      <c r="C450" s="385">
        <v>0</v>
      </c>
      <c r="D450" s="385">
        <v>0</v>
      </c>
      <c r="E450" s="385">
        <v>0</v>
      </c>
      <c r="F450" s="385">
        <v>0</v>
      </c>
      <c r="G450" s="385">
        <v>0</v>
      </c>
      <c r="H450" s="385">
        <v>0</v>
      </c>
      <c r="I450" s="385">
        <v>0</v>
      </c>
      <c r="J450" s="385">
        <v>0</v>
      </c>
      <c r="K450" s="385">
        <v>0</v>
      </c>
      <c r="L450" s="385">
        <v>0</v>
      </c>
      <c r="M450" s="385">
        <v>0</v>
      </c>
      <c r="N450" s="385">
        <v>0</v>
      </c>
      <c r="O450" s="385">
        <v>0</v>
      </c>
      <c r="P450" s="385">
        <v>0</v>
      </c>
      <c r="Q450" s="385">
        <v>0</v>
      </c>
      <c r="R450" s="385">
        <v>0</v>
      </c>
      <c r="S450" s="385">
        <v>0</v>
      </c>
      <c r="T450" s="319" t="e">
        <v>#DIV/0!</v>
      </c>
      <c r="U450" s="239">
        <v>0</v>
      </c>
      <c r="V450" s="239">
        <v>0</v>
      </c>
      <c r="W450" s="239">
        <v>0</v>
      </c>
      <c r="X450" s="239">
        <v>0</v>
      </c>
      <c r="Y450" s="239">
        <v>0</v>
      </c>
      <c r="Z450" s="239">
        <v>0</v>
      </c>
    </row>
    <row r="451" spans="1:27" x14ac:dyDescent="0.25">
      <c r="A451" s="322" t="s">
        <v>705</v>
      </c>
      <c r="B451" s="385">
        <v>0</v>
      </c>
      <c r="C451" s="385">
        <v>0</v>
      </c>
      <c r="D451" s="385">
        <v>0</v>
      </c>
      <c r="E451" s="385">
        <v>0</v>
      </c>
      <c r="F451" s="385">
        <v>0</v>
      </c>
      <c r="G451" s="385">
        <v>0</v>
      </c>
      <c r="H451" s="385">
        <v>0</v>
      </c>
      <c r="I451" s="385">
        <v>0</v>
      </c>
      <c r="J451" s="385">
        <v>0</v>
      </c>
      <c r="K451" s="385">
        <v>0</v>
      </c>
      <c r="L451" s="385">
        <v>0</v>
      </c>
      <c r="M451" s="385">
        <v>0</v>
      </c>
      <c r="N451" s="385">
        <v>0</v>
      </c>
      <c r="O451" s="385">
        <v>0</v>
      </c>
      <c r="P451" s="385">
        <v>0</v>
      </c>
      <c r="Q451" s="385">
        <v>0</v>
      </c>
      <c r="R451" s="385">
        <v>0</v>
      </c>
      <c r="S451" s="385">
        <v>0</v>
      </c>
      <c r="T451" s="319" t="e">
        <v>#DIV/0!</v>
      </c>
      <c r="U451" s="239">
        <v>0</v>
      </c>
      <c r="V451" s="239">
        <v>0</v>
      </c>
      <c r="W451" s="239">
        <v>0</v>
      </c>
      <c r="X451" s="239">
        <v>0</v>
      </c>
      <c r="Y451" s="239">
        <v>0</v>
      </c>
      <c r="Z451" s="239">
        <v>0</v>
      </c>
    </row>
    <row r="452" spans="1:27" x14ac:dyDescent="0.25">
      <c r="A452" s="322" t="s">
        <v>706</v>
      </c>
      <c r="B452" s="385">
        <v>0</v>
      </c>
      <c r="C452" s="385">
        <v>0</v>
      </c>
      <c r="D452" s="385">
        <v>0</v>
      </c>
      <c r="E452" s="385">
        <v>0</v>
      </c>
      <c r="F452" s="385">
        <v>0</v>
      </c>
      <c r="G452" s="385">
        <v>0</v>
      </c>
      <c r="H452" s="385">
        <v>0</v>
      </c>
      <c r="I452" s="385">
        <v>0</v>
      </c>
      <c r="J452" s="385">
        <v>0</v>
      </c>
      <c r="K452" s="385">
        <v>0</v>
      </c>
      <c r="L452" s="385">
        <v>0</v>
      </c>
      <c r="M452" s="385">
        <v>0</v>
      </c>
      <c r="N452" s="385">
        <v>0</v>
      </c>
      <c r="O452" s="385">
        <v>0</v>
      </c>
      <c r="P452" s="385">
        <v>0</v>
      </c>
      <c r="Q452" s="385">
        <v>0</v>
      </c>
      <c r="R452" s="385">
        <v>0</v>
      </c>
      <c r="S452" s="385">
        <v>0</v>
      </c>
      <c r="T452" s="319" t="e">
        <v>#DIV/0!</v>
      </c>
      <c r="U452" s="239">
        <v>0</v>
      </c>
      <c r="V452" s="239">
        <v>0</v>
      </c>
      <c r="W452" s="239">
        <v>0</v>
      </c>
      <c r="X452" s="239">
        <v>0</v>
      </c>
      <c r="Y452" s="239">
        <v>0</v>
      </c>
      <c r="Z452" s="239">
        <v>0</v>
      </c>
    </row>
    <row r="453" spans="1:27" x14ac:dyDescent="0.25">
      <c r="A453" s="322" t="s">
        <v>707</v>
      </c>
      <c r="B453" s="385">
        <v>0</v>
      </c>
      <c r="C453" s="385">
        <v>0</v>
      </c>
      <c r="D453" s="385">
        <v>0</v>
      </c>
      <c r="E453" s="385">
        <v>0</v>
      </c>
      <c r="F453" s="385">
        <v>0</v>
      </c>
      <c r="G453" s="385">
        <v>0</v>
      </c>
      <c r="H453" s="385">
        <v>0</v>
      </c>
      <c r="I453" s="385">
        <v>0</v>
      </c>
      <c r="J453" s="385">
        <v>0</v>
      </c>
      <c r="K453" s="385">
        <v>0</v>
      </c>
      <c r="L453" s="385">
        <v>0</v>
      </c>
      <c r="M453" s="385">
        <v>0</v>
      </c>
      <c r="N453" s="385">
        <v>0</v>
      </c>
      <c r="O453" s="385">
        <v>0</v>
      </c>
      <c r="P453" s="385">
        <v>0</v>
      </c>
      <c r="Q453" s="385">
        <v>0</v>
      </c>
      <c r="R453" s="385">
        <v>0</v>
      </c>
      <c r="S453" s="385">
        <v>0</v>
      </c>
      <c r="T453" s="319" t="e">
        <v>#DIV/0!</v>
      </c>
      <c r="U453" s="239">
        <v>0</v>
      </c>
      <c r="V453" s="239">
        <v>0</v>
      </c>
      <c r="W453" s="239">
        <v>0</v>
      </c>
      <c r="X453" s="239">
        <v>0</v>
      </c>
      <c r="Y453" s="239">
        <v>0</v>
      </c>
      <c r="Z453" s="239">
        <v>0</v>
      </c>
    </row>
    <row r="454" spans="1:27" x14ac:dyDescent="0.25">
      <c r="A454" s="322" t="s">
        <v>708</v>
      </c>
      <c r="B454" s="385">
        <v>0</v>
      </c>
      <c r="C454" s="385">
        <v>0</v>
      </c>
      <c r="D454" s="385">
        <v>0</v>
      </c>
      <c r="E454" s="385">
        <v>0</v>
      </c>
      <c r="F454" s="385">
        <v>0</v>
      </c>
      <c r="G454" s="385">
        <v>0</v>
      </c>
      <c r="H454" s="385">
        <v>0</v>
      </c>
      <c r="I454" s="385">
        <v>0</v>
      </c>
      <c r="J454" s="385">
        <v>0</v>
      </c>
      <c r="K454" s="385">
        <v>0</v>
      </c>
      <c r="L454" s="385">
        <v>0</v>
      </c>
      <c r="M454" s="385">
        <v>0</v>
      </c>
      <c r="N454" s="385">
        <v>0</v>
      </c>
      <c r="O454" s="385">
        <v>0</v>
      </c>
      <c r="P454" s="385">
        <v>0</v>
      </c>
      <c r="Q454" s="385">
        <v>0</v>
      </c>
      <c r="R454" s="385">
        <v>0</v>
      </c>
      <c r="S454" s="385">
        <v>0</v>
      </c>
      <c r="T454" s="319" t="e">
        <v>#DIV/0!</v>
      </c>
      <c r="U454" s="239">
        <v>0</v>
      </c>
      <c r="V454" s="239">
        <v>0</v>
      </c>
      <c r="W454" s="239">
        <v>0</v>
      </c>
      <c r="X454" s="239">
        <v>0</v>
      </c>
      <c r="Y454" s="239">
        <v>0</v>
      </c>
      <c r="Z454" s="239">
        <v>0</v>
      </c>
    </row>
    <row r="455" spans="1:27" x14ac:dyDescent="0.25">
      <c r="A455" s="322" t="s">
        <v>709</v>
      </c>
      <c r="B455" s="385">
        <v>0</v>
      </c>
      <c r="C455" s="385">
        <v>0</v>
      </c>
      <c r="D455" s="385">
        <v>0</v>
      </c>
      <c r="E455" s="385">
        <v>0</v>
      </c>
      <c r="F455" s="385">
        <v>0</v>
      </c>
      <c r="G455" s="385">
        <v>0</v>
      </c>
      <c r="H455" s="385">
        <v>0</v>
      </c>
      <c r="I455" s="385">
        <v>0</v>
      </c>
      <c r="J455" s="385">
        <v>0</v>
      </c>
      <c r="K455" s="385">
        <v>0</v>
      </c>
      <c r="L455" s="385">
        <v>0</v>
      </c>
      <c r="M455" s="385">
        <v>0</v>
      </c>
      <c r="N455" s="385">
        <v>0</v>
      </c>
      <c r="O455" s="385">
        <v>0</v>
      </c>
      <c r="P455" s="385">
        <v>0</v>
      </c>
      <c r="Q455" s="385">
        <v>0</v>
      </c>
      <c r="R455" s="385">
        <v>0</v>
      </c>
      <c r="S455" s="385">
        <v>0</v>
      </c>
      <c r="T455" s="319" t="e">
        <v>#DIV/0!</v>
      </c>
      <c r="U455" s="239">
        <v>0</v>
      </c>
      <c r="V455" s="239">
        <v>0</v>
      </c>
      <c r="W455" s="239">
        <v>0</v>
      </c>
      <c r="X455" s="239">
        <v>0</v>
      </c>
      <c r="Y455" s="239">
        <v>0</v>
      </c>
      <c r="Z455" s="239">
        <v>0</v>
      </c>
    </row>
    <row r="456" spans="1:27" x14ac:dyDescent="0.25">
      <c r="A456" s="326" t="s">
        <v>710</v>
      </c>
      <c r="B456" s="375">
        <v>0</v>
      </c>
      <c r="C456" s="375">
        <v>0</v>
      </c>
      <c r="D456" s="375">
        <v>13999.509999999998</v>
      </c>
      <c r="E456" s="375">
        <v>13999.509999999998</v>
      </c>
      <c r="F456" s="375">
        <v>13999.509999999998</v>
      </c>
      <c r="G456" s="375">
        <v>5541.36</v>
      </c>
      <c r="H456" s="375">
        <v>0</v>
      </c>
      <c r="I456" s="375">
        <v>8458.15</v>
      </c>
      <c r="J456" s="375">
        <v>0</v>
      </c>
      <c r="K456" s="375">
        <v>0</v>
      </c>
      <c r="L456" s="375">
        <v>0</v>
      </c>
      <c r="M456" s="375">
        <v>0</v>
      </c>
      <c r="N456" s="375">
        <v>0</v>
      </c>
      <c r="O456" s="375">
        <v>0</v>
      </c>
      <c r="P456" s="375">
        <v>0</v>
      </c>
      <c r="Q456" s="375">
        <v>0</v>
      </c>
      <c r="R456" s="375">
        <v>0</v>
      </c>
      <c r="S456" s="375">
        <v>13999.509999999998</v>
      </c>
      <c r="T456" s="329" t="e">
        <v>#DIV/0!</v>
      </c>
      <c r="U456" s="328">
        <v>-13999.509999999998</v>
      </c>
      <c r="V456" s="328">
        <v>-13999.509999999998</v>
      </c>
      <c r="W456" s="328">
        <v>-13999.509999999998</v>
      </c>
      <c r="X456" s="328">
        <v>0</v>
      </c>
      <c r="Y456" s="328">
        <v>0</v>
      </c>
      <c r="Z456" s="328">
        <v>0</v>
      </c>
    </row>
    <row r="457" spans="1:27" x14ac:dyDescent="0.25">
      <c r="A457" s="314" t="s">
        <v>711</v>
      </c>
      <c r="B457" s="198">
        <v>0</v>
      </c>
      <c r="C457" s="198">
        <v>0</v>
      </c>
      <c r="D457" s="198">
        <v>0</v>
      </c>
      <c r="E457" s="198">
        <v>0</v>
      </c>
      <c r="F457" s="198">
        <v>0</v>
      </c>
      <c r="G457" s="198">
        <v>0</v>
      </c>
      <c r="H457" s="198">
        <v>0</v>
      </c>
      <c r="I457" s="198">
        <v>0</v>
      </c>
      <c r="J457" s="198">
        <v>0</v>
      </c>
      <c r="K457" s="198">
        <v>0</v>
      </c>
      <c r="L457" s="198">
        <v>0</v>
      </c>
      <c r="M457" s="198">
        <v>0</v>
      </c>
      <c r="N457" s="198">
        <v>0</v>
      </c>
      <c r="O457" s="198">
        <v>0</v>
      </c>
      <c r="P457" s="198">
        <v>0</v>
      </c>
      <c r="Q457" s="198">
        <v>0</v>
      </c>
      <c r="R457" s="198">
        <v>0</v>
      </c>
      <c r="S457" s="198">
        <v>0</v>
      </c>
      <c r="T457" s="317" t="e">
        <v>#DIV/0!</v>
      </c>
      <c r="U457" s="316">
        <v>0</v>
      </c>
      <c r="V457" s="316">
        <v>0</v>
      </c>
      <c r="W457" s="316">
        <v>0</v>
      </c>
      <c r="X457" s="316">
        <v>0</v>
      </c>
      <c r="Y457" s="316">
        <v>0</v>
      </c>
      <c r="Z457" s="316">
        <v>0</v>
      </c>
      <c r="AA457" s="368"/>
    </row>
    <row r="458" spans="1:27" x14ac:dyDescent="0.25">
      <c r="A458" s="314" t="s">
        <v>712</v>
      </c>
      <c r="B458" s="363">
        <v>0</v>
      </c>
      <c r="C458" s="363">
        <v>0</v>
      </c>
      <c r="D458" s="363">
        <v>0</v>
      </c>
      <c r="E458" s="363">
        <v>0</v>
      </c>
      <c r="F458" s="363">
        <v>0</v>
      </c>
      <c r="G458" s="363">
        <v>0</v>
      </c>
      <c r="H458" s="363">
        <v>0</v>
      </c>
      <c r="I458" s="363">
        <v>0</v>
      </c>
      <c r="J458" s="363">
        <v>0</v>
      </c>
      <c r="K458" s="363">
        <v>0</v>
      </c>
      <c r="L458" s="363">
        <v>0</v>
      </c>
      <c r="M458" s="363">
        <v>0</v>
      </c>
      <c r="N458" s="363">
        <v>0</v>
      </c>
      <c r="O458" s="363">
        <v>0</v>
      </c>
      <c r="P458" s="363">
        <v>0</v>
      </c>
      <c r="Q458" s="363">
        <v>0</v>
      </c>
      <c r="R458" s="363">
        <v>0</v>
      </c>
      <c r="S458" s="363">
        <v>0</v>
      </c>
      <c r="T458" s="317" t="e">
        <v>#DIV/0!</v>
      </c>
      <c r="U458" s="316">
        <v>0</v>
      </c>
      <c r="V458" s="316">
        <v>0</v>
      </c>
      <c r="W458" s="316">
        <v>0</v>
      </c>
      <c r="X458" s="316">
        <v>0</v>
      </c>
      <c r="Y458" s="316">
        <v>0</v>
      </c>
      <c r="Z458" s="316">
        <v>0</v>
      </c>
      <c r="AA458" s="368"/>
    </row>
    <row r="459" spans="1:27" x14ac:dyDescent="0.25">
      <c r="A459" s="322" t="s">
        <v>713</v>
      </c>
      <c r="B459" s="385">
        <v>0</v>
      </c>
      <c r="C459" s="385">
        <v>0</v>
      </c>
      <c r="D459" s="385">
        <v>0</v>
      </c>
      <c r="E459" s="385">
        <v>0</v>
      </c>
      <c r="F459" s="385">
        <v>0</v>
      </c>
      <c r="G459" s="385">
        <v>0</v>
      </c>
      <c r="H459" s="385">
        <v>0</v>
      </c>
      <c r="I459" s="385">
        <v>0</v>
      </c>
      <c r="J459" s="385">
        <v>0</v>
      </c>
      <c r="K459" s="385">
        <v>0</v>
      </c>
      <c r="L459" s="385">
        <v>0</v>
      </c>
      <c r="M459" s="385">
        <v>0</v>
      </c>
      <c r="N459" s="385">
        <v>0</v>
      </c>
      <c r="O459" s="385">
        <v>0</v>
      </c>
      <c r="P459" s="385">
        <v>0</v>
      </c>
      <c r="Q459" s="385">
        <v>0</v>
      </c>
      <c r="R459" s="385">
        <v>0</v>
      </c>
      <c r="S459" s="385">
        <v>0</v>
      </c>
      <c r="T459" s="319" t="e">
        <v>#DIV/0!</v>
      </c>
      <c r="U459" s="239">
        <v>0</v>
      </c>
      <c r="V459" s="239">
        <v>0</v>
      </c>
      <c r="W459" s="239">
        <v>0</v>
      </c>
      <c r="X459" s="239">
        <v>0</v>
      </c>
      <c r="Y459" s="239">
        <v>0</v>
      </c>
      <c r="Z459" s="239">
        <v>0</v>
      </c>
    </row>
    <row r="460" spans="1:27" x14ac:dyDescent="0.25">
      <c r="A460" s="322" t="s">
        <v>714</v>
      </c>
      <c r="B460" s="385">
        <v>0</v>
      </c>
      <c r="C460" s="385">
        <v>0</v>
      </c>
      <c r="D460" s="385">
        <v>0</v>
      </c>
      <c r="E460" s="385">
        <v>0</v>
      </c>
      <c r="F460" s="385">
        <v>0</v>
      </c>
      <c r="G460" s="385">
        <v>0</v>
      </c>
      <c r="H460" s="385">
        <v>0</v>
      </c>
      <c r="I460" s="385">
        <v>0</v>
      </c>
      <c r="J460" s="385">
        <v>0</v>
      </c>
      <c r="K460" s="385">
        <v>0</v>
      </c>
      <c r="L460" s="385">
        <v>0</v>
      </c>
      <c r="M460" s="385">
        <v>0</v>
      </c>
      <c r="N460" s="385">
        <v>0</v>
      </c>
      <c r="O460" s="385">
        <v>0</v>
      </c>
      <c r="P460" s="385">
        <v>0</v>
      </c>
      <c r="Q460" s="385">
        <v>0</v>
      </c>
      <c r="R460" s="385">
        <v>0</v>
      </c>
      <c r="S460" s="385">
        <v>0</v>
      </c>
      <c r="T460" s="319" t="e">
        <v>#DIV/0!</v>
      </c>
      <c r="U460" s="239">
        <v>0</v>
      </c>
      <c r="V460" s="239">
        <v>0</v>
      </c>
      <c r="W460" s="239">
        <v>0</v>
      </c>
      <c r="X460" s="239">
        <v>0</v>
      </c>
      <c r="Y460" s="239">
        <v>0</v>
      </c>
      <c r="Z460" s="239">
        <v>0</v>
      </c>
    </row>
    <row r="461" spans="1:27" x14ac:dyDescent="0.25">
      <c r="A461" s="322" t="s">
        <v>715</v>
      </c>
      <c r="B461" s="385">
        <v>0</v>
      </c>
      <c r="C461" s="385">
        <v>0</v>
      </c>
      <c r="D461" s="385">
        <v>0</v>
      </c>
      <c r="E461" s="385">
        <v>0</v>
      </c>
      <c r="F461" s="385">
        <v>0</v>
      </c>
      <c r="G461" s="385">
        <v>0</v>
      </c>
      <c r="H461" s="385">
        <v>0</v>
      </c>
      <c r="I461" s="385">
        <v>0</v>
      </c>
      <c r="J461" s="385">
        <v>0</v>
      </c>
      <c r="K461" s="385">
        <v>0</v>
      </c>
      <c r="L461" s="385">
        <v>0</v>
      </c>
      <c r="M461" s="385">
        <v>0</v>
      </c>
      <c r="N461" s="385">
        <v>0</v>
      </c>
      <c r="O461" s="385">
        <v>0</v>
      </c>
      <c r="P461" s="385">
        <v>0</v>
      </c>
      <c r="Q461" s="385">
        <v>0</v>
      </c>
      <c r="R461" s="385">
        <v>0</v>
      </c>
      <c r="S461" s="385">
        <v>0</v>
      </c>
      <c r="T461" s="319" t="e">
        <v>#DIV/0!</v>
      </c>
      <c r="U461" s="239">
        <v>0</v>
      </c>
      <c r="V461" s="239">
        <v>0</v>
      </c>
      <c r="W461" s="239">
        <v>0</v>
      </c>
      <c r="X461" s="239">
        <v>0</v>
      </c>
      <c r="Y461" s="239">
        <v>0</v>
      </c>
      <c r="Z461" s="239">
        <v>0</v>
      </c>
    </row>
    <row r="462" spans="1:27" x14ac:dyDescent="0.25">
      <c r="A462" s="314" t="s">
        <v>716</v>
      </c>
      <c r="B462" s="363">
        <v>0</v>
      </c>
      <c r="C462" s="363">
        <v>0</v>
      </c>
      <c r="D462" s="363">
        <v>0</v>
      </c>
      <c r="E462" s="363">
        <v>0</v>
      </c>
      <c r="F462" s="363">
        <v>0</v>
      </c>
      <c r="G462" s="363">
        <v>0</v>
      </c>
      <c r="H462" s="363">
        <v>0</v>
      </c>
      <c r="I462" s="363">
        <v>0</v>
      </c>
      <c r="J462" s="363">
        <v>0</v>
      </c>
      <c r="K462" s="363">
        <v>0</v>
      </c>
      <c r="L462" s="363">
        <v>0</v>
      </c>
      <c r="M462" s="363">
        <v>0</v>
      </c>
      <c r="N462" s="363">
        <v>0</v>
      </c>
      <c r="O462" s="363">
        <v>0</v>
      </c>
      <c r="P462" s="363">
        <v>0</v>
      </c>
      <c r="Q462" s="363">
        <v>0</v>
      </c>
      <c r="R462" s="363">
        <v>0</v>
      </c>
      <c r="S462" s="363">
        <v>0</v>
      </c>
      <c r="T462" s="317" t="e">
        <v>#DIV/0!</v>
      </c>
      <c r="U462" s="316">
        <v>0</v>
      </c>
      <c r="V462" s="316">
        <v>0</v>
      </c>
      <c r="W462" s="316">
        <v>0</v>
      </c>
      <c r="X462" s="316">
        <v>0</v>
      </c>
      <c r="Y462" s="316">
        <v>0</v>
      </c>
      <c r="Z462" s="316">
        <v>0</v>
      </c>
    </row>
    <row r="463" spans="1:27" x14ac:dyDescent="0.25">
      <c r="A463" s="322" t="s">
        <v>717</v>
      </c>
      <c r="B463" s="385">
        <v>0</v>
      </c>
      <c r="C463" s="385">
        <v>0</v>
      </c>
      <c r="D463" s="385">
        <v>0</v>
      </c>
      <c r="E463" s="385">
        <v>0</v>
      </c>
      <c r="F463" s="385">
        <v>0</v>
      </c>
      <c r="G463" s="385">
        <v>0</v>
      </c>
      <c r="H463" s="385">
        <v>0</v>
      </c>
      <c r="I463" s="385">
        <v>0</v>
      </c>
      <c r="J463" s="385">
        <v>0</v>
      </c>
      <c r="K463" s="385">
        <v>0</v>
      </c>
      <c r="L463" s="385">
        <v>0</v>
      </c>
      <c r="M463" s="385">
        <v>0</v>
      </c>
      <c r="N463" s="385">
        <v>0</v>
      </c>
      <c r="O463" s="385">
        <v>0</v>
      </c>
      <c r="P463" s="385">
        <v>0</v>
      </c>
      <c r="Q463" s="385">
        <v>0</v>
      </c>
      <c r="R463" s="385">
        <v>0</v>
      </c>
      <c r="S463" s="385">
        <v>0</v>
      </c>
      <c r="T463" s="319" t="e">
        <v>#DIV/0!</v>
      </c>
      <c r="U463" s="239">
        <v>0</v>
      </c>
      <c r="V463" s="239">
        <v>0</v>
      </c>
      <c r="W463" s="239">
        <v>0</v>
      </c>
      <c r="X463" s="239">
        <v>0</v>
      </c>
      <c r="Y463" s="239">
        <v>0</v>
      </c>
      <c r="Z463" s="239">
        <v>0</v>
      </c>
    </row>
    <row r="464" spans="1:27" x14ac:dyDescent="0.25">
      <c r="A464" s="322" t="s">
        <v>718</v>
      </c>
      <c r="B464" s="385">
        <v>0</v>
      </c>
      <c r="C464" s="385">
        <v>0</v>
      </c>
      <c r="D464" s="385">
        <v>0</v>
      </c>
      <c r="E464" s="385">
        <v>0</v>
      </c>
      <c r="F464" s="385">
        <v>0</v>
      </c>
      <c r="G464" s="385">
        <v>0</v>
      </c>
      <c r="H464" s="385">
        <v>0</v>
      </c>
      <c r="I464" s="385">
        <v>0</v>
      </c>
      <c r="J464" s="385">
        <v>0</v>
      </c>
      <c r="K464" s="385">
        <v>0</v>
      </c>
      <c r="L464" s="385">
        <v>0</v>
      </c>
      <c r="M464" s="385">
        <v>0</v>
      </c>
      <c r="N464" s="385">
        <v>0</v>
      </c>
      <c r="O464" s="385">
        <v>0</v>
      </c>
      <c r="P464" s="385">
        <v>0</v>
      </c>
      <c r="Q464" s="385">
        <v>0</v>
      </c>
      <c r="R464" s="385">
        <v>0</v>
      </c>
      <c r="S464" s="385">
        <v>0</v>
      </c>
      <c r="T464" s="319" t="e">
        <v>#DIV/0!</v>
      </c>
      <c r="U464" s="239">
        <v>0</v>
      </c>
      <c r="V464" s="239">
        <v>0</v>
      </c>
      <c r="W464" s="239">
        <v>0</v>
      </c>
      <c r="X464" s="239">
        <v>0</v>
      </c>
      <c r="Y464" s="239">
        <v>0</v>
      </c>
      <c r="Z464" s="239">
        <v>0</v>
      </c>
    </row>
    <row r="465" spans="1:26" x14ac:dyDescent="0.25">
      <c r="A465" s="322" t="s">
        <v>719</v>
      </c>
      <c r="B465" s="385">
        <v>0</v>
      </c>
      <c r="C465" s="385">
        <v>0</v>
      </c>
      <c r="D465" s="385">
        <v>0</v>
      </c>
      <c r="E465" s="385">
        <v>0</v>
      </c>
      <c r="F465" s="385">
        <v>0</v>
      </c>
      <c r="G465" s="385">
        <v>0</v>
      </c>
      <c r="H465" s="385">
        <v>0</v>
      </c>
      <c r="I465" s="385">
        <v>0</v>
      </c>
      <c r="J465" s="385">
        <v>0</v>
      </c>
      <c r="K465" s="385">
        <v>0</v>
      </c>
      <c r="L465" s="385">
        <v>0</v>
      </c>
      <c r="M465" s="385">
        <v>0</v>
      </c>
      <c r="N465" s="385">
        <v>0</v>
      </c>
      <c r="O465" s="385">
        <v>0</v>
      </c>
      <c r="P465" s="385">
        <v>0</v>
      </c>
      <c r="Q465" s="385">
        <v>0</v>
      </c>
      <c r="R465" s="385">
        <v>0</v>
      </c>
      <c r="S465" s="385">
        <v>0</v>
      </c>
      <c r="T465" s="319" t="e">
        <v>#DIV/0!</v>
      </c>
      <c r="U465" s="239">
        <v>0</v>
      </c>
      <c r="V465" s="239">
        <v>0</v>
      </c>
      <c r="W465" s="239">
        <v>0</v>
      </c>
      <c r="X465" s="239">
        <v>0</v>
      </c>
      <c r="Y465" s="239">
        <v>0</v>
      </c>
      <c r="Z465" s="239">
        <v>0</v>
      </c>
    </row>
    <row r="466" spans="1:26" x14ac:dyDescent="0.25">
      <c r="A466" s="314" t="s">
        <v>720</v>
      </c>
      <c r="B466" s="198">
        <v>0</v>
      </c>
      <c r="C466" s="198">
        <v>0</v>
      </c>
      <c r="D466" s="198">
        <v>13999.509999999998</v>
      </c>
      <c r="E466" s="198">
        <v>13999.509999999998</v>
      </c>
      <c r="F466" s="198">
        <v>13999.509999999998</v>
      </c>
      <c r="G466" s="198">
        <v>5541.36</v>
      </c>
      <c r="H466" s="198">
        <v>0</v>
      </c>
      <c r="I466" s="198">
        <v>8458.15</v>
      </c>
      <c r="J466" s="198">
        <v>0</v>
      </c>
      <c r="K466" s="198">
        <v>0</v>
      </c>
      <c r="L466" s="198">
        <v>0</v>
      </c>
      <c r="M466" s="198">
        <v>0</v>
      </c>
      <c r="N466" s="198">
        <v>0</v>
      </c>
      <c r="O466" s="198">
        <v>0</v>
      </c>
      <c r="P466" s="198">
        <v>0</v>
      </c>
      <c r="Q466" s="198">
        <v>0</v>
      </c>
      <c r="R466" s="198">
        <v>0</v>
      </c>
      <c r="S466" s="198">
        <v>13999.509999999998</v>
      </c>
      <c r="T466" s="317" t="e">
        <v>#DIV/0!</v>
      </c>
      <c r="U466" s="316">
        <v>-13999.509999999998</v>
      </c>
      <c r="V466" s="316">
        <v>-13999.509999999998</v>
      </c>
      <c r="W466" s="316">
        <v>-13999.509999999998</v>
      </c>
      <c r="X466" s="316">
        <v>0</v>
      </c>
      <c r="Y466" s="316">
        <v>0</v>
      </c>
      <c r="Z466" s="316">
        <v>0</v>
      </c>
    </row>
    <row r="467" spans="1:26" x14ac:dyDescent="0.25">
      <c r="A467" s="330" t="s">
        <v>35</v>
      </c>
      <c r="B467" s="386">
        <v>60842200</v>
      </c>
      <c r="C467" s="386">
        <v>68128403.870000005</v>
      </c>
      <c r="D467" s="386">
        <v>27382378.740000002</v>
      </c>
      <c r="E467" s="386">
        <v>22799201.189000003</v>
      </c>
      <c r="F467" s="386">
        <v>22717164.330000002</v>
      </c>
      <c r="G467" s="386">
        <v>543729.60800000001</v>
      </c>
      <c r="H467" s="386">
        <v>569419.13799999992</v>
      </c>
      <c r="I467" s="386">
        <v>7952882.7439999999</v>
      </c>
      <c r="J467" s="386">
        <v>601191.30200000003</v>
      </c>
      <c r="K467" s="386">
        <v>596644.80999999994</v>
      </c>
      <c r="L467" s="386">
        <v>598097.02799999993</v>
      </c>
      <c r="M467" s="386">
        <v>10598929.165999999</v>
      </c>
      <c r="N467" s="386">
        <v>656338.76879999996</v>
      </c>
      <c r="O467" s="386">
        <v>599399.03999999992</v>
      </c>
      <c r="P467" s="386">
        <v>0</v>
      </c>
      <c r="Q467" s="386">
        <v>0</v>
      </c>
      <c r="R467" s="386">
        <v>0</v>
      </c>
      <c r="S467" s="386">
        <v>22716631.604799997</v>
      </c>
      <c r="T467" s="333">
        <v>0.33343848254755826</v>
      </c>
      <c r="U467" s="332">
        <v>45411772.265200004</v>
      </c>
      <c r="V467" s="332">
        <v>40746025.130000003</v>
      </c>
      <c r="W467" s="332">
        <v>45329202.681000002</v>
      </c>
      <c r="X467" s="332">
        <v>4583177.550999999</v>
      </c>
      <c r="Y467" s="332">
        <v>82036.859000001103</v>
      </c>
      <c r="Z467" s="332">
        <v>532.72520000487566</v>
      </c>
    </row>
    <row r="468" spans="1:26" x14ac:dyDescent="0.25">
      <c r="A468" s="334" t="s">
        <v>72</v>
      </c>
      <c r="B468" s="387">
        <v>11046493</v>
      </c>
      <c r="C468" s="387">
        <v>11046493.000000007</v>
      </c>
      <c r="D468" s="387">
        <v>10006493</v>
      </c>
      <c r="E468" s="387">
        <v>5423315.449000001</v>
      </c>
      <c r="F468" s="387">
        <v>5341278.59</v>
      </c>
      <c r="G468" s="387">
        <v>543729.60800000001</v>
      </c>
      <c r="H468" s="387">
        <v>569419.13799999992</v>
      </c>
      <c r="I468" s="387">
        <v>576997.00399999972</v>
      </c>
      <c r="J468" s="387">
        <v>601191.30200000003</v>
      </c>
      <c r="K468" s="387">
        <v>596644.80999999994</v>
      </c>
      <c r="L468" s="387">
        <v>598097.02799999993</v>
      </c>
      <c r="M468" s="387">
        <v>598929.16599999927</v>
      </c>
      <c r="N468" s="387">
        <v>656338.76879999996</v>
      </c>
      <c r="O468" s="387">
        <v>599399.03999999992</v>
      </c>
      <c r="P468" s="387">
        <v>0</v>
      </c>
      <c r="Q468" s="387">
        <v>0</v>
      </c>
      <c r="R468" s="387">
        <v>0</v>
      </c>
      <c r="S468" s="387">
        <v>5340745.864799995</v>
      </c>
      <c r="T468" s="337">
        <v>0.48347886200624862</v>
      </c>
      <c r="U468" s="336">
        <v>5705747.1352000125</v>
      </c>
      <c r="V468" s="336">
        <v>1040000.0000000075</v>
      </c>
      <c r="W468" s="336">
        <v>5623177.5510000065</v>
      </c>
      <c r="X468" s="336">
        <v>4583177.550999999</v>
      </c>
      <c r="Y468" s="336">
        <v>82036.859000001103</v>
      </c>
      <c r="Z468" s="336">
        <v>532.72520000487566</v>
      </c>
    </row>
    <row r="469" spans="1:26" x14ac:dyDescent="0.25">
      <c r="A469" s="334" t="s">
        <v>73</v>
      </c>
      <c r="B469" s="387">
        <v>60842200</v>
      </c>
      <c r="C469" s="387">
        <v>68128403.870000005</v>
      </c>
      <c r="D469" s="387">
        <v>27382378.740000002</v>
      </c>
      <c r="E469" s="387">
        <v>22799201.189000003</v>
      </c>
      <c r="F469" s="387">
        <v>22717164.330000002</v>
      </c>
      <c r="G469" s="387">
        <v>543729.60800000001</v>
      </c>
      <c r="H469" s="387">
        <v>569419.13799999992</v>
      </c>
      <c r="I469" s="387">
        <v>7952882.7439999999</v>
      </c>
      <c r="J469" s="387">
        <v>601191.30200000003</v>
      </c>
      <c r="K469" s="387">
        <v>596644.80999999994</v>
      </c>
      <c r="L469" s="387">
        <v>598097.02799999993</v>
      </c>
      <c r="M469" s="387">
        <v>10598929.165999999</v>
      </c>
      <c r="N469" s="387">
        <v>656338.76879999996</v>
      </c>
      <c r="O469" s="387">
        <v>599399.03999999992</v>
      </c>
      <c r="P469" s="387">
        <v>0</v>
      </c>
      <c r="Q469" s="387">
        <v>0</v>
      </c>
      <c r="R469" s="387">
        <v>0</v>
      </c>
      <c r="S469" s="387">
        <v>22716631.604799997</v>
      </c>
      <c r="T469" s="337">
        <v>0.33343848254755826</v>
      </c>
      <c r="U469" s="336">
        <v>45411772.265200004</v>
      </c>
      <c r="V469" s="336">
        <v>40746025.130000003</v>
      </c>
      <c r="W469" s="336">
        <v>45329202.681000002</v>
      </c>
      <c r="X469" s="336">
        <v>4583177.550999999</v>
      </c>
      <c r="Y469" s="336">
        <v>82036.859000001103</v>
      </c>
      <c r="Z469" s="336">
        <v>532.72520000487566</v>
      </c>
    </row>
    <row r="470" spans="1:26" x14ac:dyDescent="0.25">
      <c r="A470" s="334" t="s">
        <v>74</v>
      </c>
      <c r="B470" s="387">
        <v>11046493</v>
      </c>
      <c r="C470" s="387">
        <v>11046493.000000007</v>
      </c>
      <c r="D470" s="387">
        <v>10006493</v>
      </c>
      <c r="E470" s="387">
        <v>5423315.449000001</v>
      </c>
      <c r="F470" s="387">
        <v>5341278.59</v>
      </c>
      <c r="G470" s="387">
        <v>543729.60800000001</v>
      </c>
      <c r="H470" s="387">
        <v>569419.13799999992</v>
      </c>
      <c r="I470" s="387">
        <v>576997.00399999972</v>
      </c>
      <c r="J470" s="387">
        <v>601191.30200000003</v>
      </c>
      <c r="K470" s="387">
        <v>596644.80999999994</v>
      </c>
      <c r="L470" s="387">
        <v>598097.02799999993</v>
      </c>
      <c r="M470" s="387">
        <v>598929.16599999927</v>
      </c>
      <c r="N470" s="387">
        <v>656338.76879999996</v>
      </c>
      <c r="O470" s="387">
        <v>599399.03999999992</v>
      </c>
      <c r="P470" s="387">
        <v>0</v>
      </c>
      <c r="Q470" s="387">
        <v>0</v>
      </c>
      <c r="R470" s="387">
        <v>0</v>
      </c>
      <c r="S470" s="387">
        <v>5340745.864799995</v>
      </c>
      <c r="T470" s="337">
        <v>0.48347886200624862</v>
      </c>
      <c r="U470" s="336">
        <v>5705747.1352000125</v>
      </c>
      <c r="V470" s="336">
        <v>1040000.0000000075</v>
      </c>
      <c r="W470" s="336">
        <v>5623177.5510000065</v>
      </c>
      <c r="X470" s="336">
        <v>4583177.550999999</v>
      </c>
      <c r="Y470" s="336">
        <v>82036.859000001103</v>
      </c>
      <c r="Z470" s="336">
        <v>532.72520000487566</v>
      </c>
    </row>
    <row r="471" spans="1:26" x14ac:dyDescent="0.25">
      <c r="A471" s="344" t="s">
        <v>75</v>
      </c>
      <c r="B471" s="388">
        <v>0</v>
      </c>
      <c r="C471" s="388">
        <v>-5.0000101327896118E-3</v>
      </c>
      <c r="D471" s="388"/>
      <c r="E471" s="388"/>
      <c r="F471" s="388"/>
      <c r="G471" s="388">
        <v>6864499.5439999998</v>
      </c>
      <c r="H471" s="388">
        <v>8239787.584999999</v>
      </c>
      <c r="I471" s="388">
        <v>-3988362.6479999996</v>
      </c>
      <c r="J471" s="388">
        <v>428716.98800000024</v>
      </c>
      <c r="K471" s="388">
        <v>977520.84199999867</v>
      </c>
      <c r="L471" s="388">
        <v>6911560.5520000001</v>
      </c>
      <c r="M471" s="388">
        <v>-6628757.2459999975</v>
      </c>
      <c r="N471" s="388">
        <v>202419.96520000056</v>
      </c>
      <c r="O471" s="388">
        <v>386028.50000000035</v>
      </c>
      <c r="P471" s="388">
        <v>0</v>
      </c>
      <c r="Q471" s="388">
        <v>0</v>
      </c>
      <c r="R471" s="388">
        <v>0</v>
      </c>
      <c r="S471" s="388">
        <v>13393414.082200002</v>
      </c>
      <c r="T471" s="346"/>
      <c r="U471" s="345">
        <v>-13393414.087200012</v>
      </c>
      <c r="V471" s="345">
        <v>-5.0000101327896118E-3</v>
      </c>
      <c r="W471" s="345">
        <v>-5.0000101327896118E-3</v>
      </c>
      <c r="X471" s="345">
        <v>0</v>
      </c>
      <c r="Y471" s="345">
        <v>0</v>
      </c>
      <c r="Z471" s="345">
        <v>-13393414.082200002</v>
      </c>
    </row>
    <row r="472" spans="1:26" x14ac:dyDescent="0.25">
      <c r="A472" s="389" t="s">
        <v>76</v>
      </c>
      <c r="B472" s="388">
        <v>49795707</v>
      </c>
      <c r="C472" s="388">
        <v>57081910.864999987</v>
      </c>
      <c r="D472" s="388"/>
      <c r="E472" s="388"/>
      <c r="F472" s="388"/>
      <c r="G472" s="388">
        <v>6864499.5439999998</v>
      </c>
      <c r="H472" s="388">
        <v>8239787.584999999</v>
      </c>
      <c r="I472" s="388">
        <v>3387523.0920000006</v>
      </c>
      <c r="J472" s="388">
        <v>428716.98800000024</v>
      </c>
      <c r="K472" s="388">
        <v>977520.84199999867</v>
      </c>
      <c r="L472" s="388">
        <v>6911560.5520000001</v>
      </c>
      <c r="M472" s="388">
        <v>3371242.7540000021</v>
      </c>
      <c r="N472" s="388">
        <v>202419.96520000056</v>
      </c>
      <c r="O472" s="388">
        <v>386028.50000000035</v>
      </c>
      <c r="P472" s="388">
        <v>0</v>
      </c>
      <c r="Q472" s="388">
        <v>0</v>
      </c>
      <c r="R472" s="388">
        <v>0</v>
      </c>
      <c r="S472" s="388">
        <v>30769299.822200004</v>
      </c>
      <c r="T472" s="346"/>
      <c r="U472" s="345">
        <v>26312611.042799983</v>
      </c>
      <c r="V472" s="345">
        <v>57081910.864999987</v>
      </c>
      <c r="W472" s="345">
        <v>57081910.864999987</v>
      </c>
      <c r="X472" s="345">
        <v>0</v>
      </c>
      <c r="Y472" s="345">
        <v>0</v>
      </c>
      <c r="Z472" s="345">
        <v>-30769299.822200004</v>
      </c>
    </row>
    <row r="473" spans="1:26" x14ac:dyDescent="0.25">
      <c r="A473" s="389" t="s">
        <v>77</v>
      </c>
      <c r="B473" s="388">
        <v>0</v>
      </c>
      <c r="C473" s="388">
        <v>-7674851.6650000066</v>
      </c>
      <c r="D473" s="388"/>
      <c r="E473" s="388"/>
      <c r="F473" s="388"/>
      <c r="G473" s="388">
        <v>6864499.5439999998</v>
      </c>
      <c r="H473" s="388">
        <v>564935.92500000016</v>
      </c>
      <c r="I473" s="388">
        <v>-3988362.6479999996</v>
      </c>
      <c r="J473" s="388">
        <v>428716.98800000024</v>
      </c>
      <c r="K473" s="388">
        <v>977520.84199999867</v>
      </c>
      <c r="L473" s="388">
        <v>6911560.5520000001</v>
      </c>
      <c r="M473" s="388">
        <v>-6628757.2459999975</v>
      </c>
      <c r="N473" s="388">
        <v>202419.96520000056</v>
      </c>
      <c r="O473" s="388">
        <v>386028.50000000035</v>
      </c>
      <c r="P473" s="388">
        <v>0</v>
      </c>
      <c r="Q473" s="388">
        <v>0</v>
      </c>
      <c r="R473" s="388">
        <v>0</v>
      </c>
      <c r="S473" s="388">
        <v>5718562.4222000018</v>
      </c>
      <c r="T473" s="346"/>
      <c r="U473" s="345">
        <v>-13393414.087200008</v>
      </c>
      <c r="V473" s="345">
        <v>-7674851.6650000066</v>
      </c>
      <c r="W473" s="345">
        <v>-7674851.6650000066</v>
      </c>
      <c r="X473" s="345">
        <v>0</v>
      </c>
      <c r="Y473" s="345">
        <v>0</v>
      </c>
      <c r="Z473" s="345">
        <v>-5718562.4222000018</v>
      </c>
    </row>
    <row r="474" spans="1:26" x14ac:dyDescent="0.25">
      <c r="A474" s="389" t="s">
        <v>78</v>
      </c>
      <c r="B474" s="388">
        <v>49795707</v>
      </c>
      <c r="C474" s="388">
        <v>49407059.204999991</v>
      </c>
      <c r="D474" s="388"/>
      <c r="E474" s="388"/>
      <c r="F474" s="388"/>
      <c r="G474" s="388">
        <v>6864499.5439999998</v>
      </c>
      <c r="H474" s="388">
        <v>564935.92500000016</v>
      </c>
      <c r="I474" s="388">
        <v>3387523.0920000006</v>
      </c>
      <c r="J474" s="388">
        <v>428716.98800000024</v>
      </c>
      <c r="K474" s="388">
        <v>977520.84199999867</v>
      </c>
      <c r="L474" s="388">
        <v>6911560.5520000001</v>
      </c>
      <c r="M474" s="388">
        <v>3371242.7540000021</v>
      </c>
      <c r="N474" s="388">
        <v>202419.96520000056</v>
      </c>
      <c r="O474" s="388">
        <v>386028.50000000035</v>
      </c>
      <c r="P474" s="388">
        <v>0</v>
      </c>
      <c r="Q474" s="388">
        <v>0</v>
      </c>
      <c r="R474" s="388">
        <v>0</v>
      </c>
      <c r="S474" s="388">
        <v>23094448.162200004</v>
      </c>
      <c r="T474" s="346"/>
      <c r="U474" s="345">
        <v>26312611.042799987</v>
      </c>
      <c r="V474" s="345">
        <v>49407059.204999991</v>
      </c>
      <c r="W474" s="345">
        <v>49407059.204999991</v>
      </c>
      <c r="X474" s="345">
        <v>0</v>
      </c>
      <c r="Y474" s="345">
        <v>0</v>
      </c>
      <c r="Z474" s="345">
        <v>-23094448.162200004</v>
      </c>
    </row>
  </sheetData>
  <sheetProtection formatCells="0" formatColumns="0" formatRows="0"/>
  <mergeCells count="43">
    <mergeCell ref="A2:Z2"/>
    <mergeCell ref="A3:Z3"/>
    <mergeCell ref="A4:Z4"/>
    <mergeCell ref="A6:Z6"/>
    <mergeCell ref="A7:A9"/>
    <mergeCell ref="B7:B8"/>
    <mergeCell ref="C7:C8"/>
    <mergeCell ref="G7:G8"/>
    <mergeCell ref="H7:H8"/>
    <mergeCell ref="I7:I8"/>
    <mergeCell ref="A170:Z170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U7:U8"/>
    <mergeCell ref="V7:V8"/>
    <mergeCell ref="O171:O172"/>
    <mergeCell ref="A171:A173"/>
    <mergeCell ref="B171:B172"/>
    <mergeCell ref="C171:C172"/>
    <mergeCell ref="G171:G172"/>
    <mergeCell ref="H171:H172"/>
    <mergeCell ref="I171:I172"/>
    <mergeCell ref="J171:J172"/>
    <mergeCell ref="K171:K172"/>
    <mergeCell ref="L171:L172"/>
    <mergeCell ref="M171:M172"/>
    <mergeCell ref="N171:N172"/>
    <mergeCell ref="X171:X172"/>
    <mergeCell ref="Y171:Y172"/>
    <mergeCell ref="Z171:Z172"/>
    <mergeCell ref="P171:P172"/>
    <mergeCell ref="Q171:Q172"/>
    <mergeCell ref="R171:R172"/>
    <mergeCell ref="U171:U172"/>
    <mergeCell ref="V171:V172"/>
    <mergeCell ref="W171:W17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3BD35-AA03-40F7-BC4D-010CB0C673E7}">
  <sheetPr>
    <tabColor theme="9" tint="0.39997558519241921"/>
  </sheetPr>
  <dimension ref="A1:AA474"/>
  <sheetViews>
    <sheetView topLeftCell="B1" zoomScale="90" zoomScaleNormal="90" workbookViewId="0">
      <pane ySplit="9" topLeftCell="A461" activePane="bottomLeft" state="frozen"/>
      <selection activeCell="L1" sqref="L1"/>
      <selection pane="bottomLeft" activeCell="D485" sqref="D485"/>
    </sheetView>
  </sheetViews>
  <sheetFormatPr defaultColWidth="8.7265625" defaultRowHeight="12" x14ac:dyDescent="0.25"/>
  <cols>
    <col min="1" max="1" width="51.81640625" style="362" customWidth="1"/>
    <col min="2" max="2" width="16.1796875" style="362" customWidth="1"/>
    <col min="3" max="3" width="16" style="362" customWidth="1"/>
    <col min="4" max="4" width="18.7265625" style="362" customWidth="1"/>
    <col min="5" max="5" width="15.1796875" style="362" customWidth="1"/>
    <col min="6" max="6" width="15.453125" style="362" customWidth="1"/>
    <col min="7" max="7" width="12.1796875" style="362" customWidth="1"/>
    <col min="8" max="8" width="13.1796875" style="362" customWidth="1"/>
    <col min="9" max="10" width="12.81640625" style="362" customWidth="1"/>
    <col min="11" max="11" width="12.54296875" style="362" customWidth="1"/>
    <col min="12" max="12" width="12.81640625" style="362" customWidth="1"/>
    <col min="13" max="13" width="12.7265625" style="362" customWidth="1"/>
    <col min="14" max="14" width="11.7265625" style="362" customWidth="1"/>
    <col min="15" max="15" width="12.54296875" style="362" customWidth="1"/>
    <col min="16" max="16" width="12.26953125" style="362" customWidth="1"/>
    <col min="17" max="17" width="11.453125" style="362" customWidth="1"/>
    <col min="18" max="18" width="12.1796875" style="362" customWidth="1"/>
    <col min="19" max="19" width="13" style="362" customWidth="1"/>
    <col min="20" max="20" width="12.81640625" style="362" customWidth="1"/>
    <col min="21" max="21" width="12.453125" style="362" customWidth="1"/>
    <col min="22" max="22" width="18.453125" style="362" customWidth="1"/>
    <col min="23" max="23" width="15.81640625" style="362" customWidth="1"/>
    <col min="24" max="24" width="14.81640625" style="362" customWidth="1"/>
    <col min="25" max="25" width="13" style="362" customWidth="1"/>
    <col min="26" max="26" width="13.81640625" style="362" customWidth="1"/>
    <col min="27" max="16384" width="8.7265625" style="362"/>
  </cols>
  <sheetData>
    <row r="1" spans="1:26" s="350" customFormat="1" ht="14.5" x14ac:dyDescent="0.25">
      <c r="A1" s="32"/>
      <c r="B1" s="32"/>
      <c r="C1" s="33"/>
    </row>
    <row r="2" spans="1:26" s="350" customFormat="1" ht="14.5" x14ac:dyDescent="0.25">
      <c r="A2" s="432" t="s">
        <v>0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</row>
    <row r="3" spans="1:26" s="350" customFormat="1" ht="14.5" x14ac:dyDescent="0.25">
      <c r="A3" s="432" t="s">
        <v>1097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</row>
    <row r="4" spans="1:26" s="350" customFormat="1" ht="14.5" x14ac:dyDescent="0.25">
      <c r="A4" s="433">
        <v>2024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</row>
    <row r="5" spans="1:26" s="215" customFormat="1" x14ac:dyDescent="0.25">
      <c r="A5" s="6"/>
      <c r="B5" s="8"/>
      <c r="C5" s="8"/>
      <c r="U5" s="351"/>
      <c r="V5" s="9"/>
      <c r="W5" s="9"/>
      <c r="X5" s="9"/>
      <c r="Y5" s="9"/>
      <c r="Z5" s="9" t="s">
        <v>1</v>
      </c>
    </row>
    <row r="6" spans="1:26" s="215" customFormat="1" x14ac:dyDescent="0.25">
      <c r="A6" s="434" t="s">
        <v>25</v>
      </c>
      <c r="B6" s="434"/>
      <c r="C6" s="434"/>
      <c r="D6" s="434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434"/>
      <c r="Z6" s="434"/>
    </row>
    <row r="7" spans="1:26" s="215" customFormat="1" ht="24" x14ac:dyDescent="0.25">
      <c r="A7" s="435" t="s">
        <v>36</v>
      </c>
      <c r="B7" s="435" t="s">
        <v>2</v>
      </c>
      <c r="C7" s="435" t="s">
        <v>3</v>
      </c>
      <c r="D7" s="352" t="s">
        <v>4</v>
      </c>
      <c r="E7" s="353"/>
      <c r="F7" s="353"/>
      <c r="G7" s="431" t="s">
        <v>5</v>
      </c>
      <c r="H7" s="431" t="s">
        <v>6</v>
      </c>
      <c r="I7" s="431" t="s">
        <v>7</v>
      </c>
      <c r="J7" s="431" t="s">
        <v>8</v>
      </c>
      <c r="K7" s="431" t="s">
        <v>9</v>
      </c>
      <c r="L7" s="431" t="s">
        <v>10</v>
      </c>
      <c r="M7" s="431" t="s">
        <v>11</v>
      </c>
      <c r="N7" s="431" t="s">
        <v>12</v>
      </c>
      <c r="O7" s="431" t="s">
        <v>13</v>
      </c>
      <c r="P7" s="431" t="s">
        <v>14</v>
      </c>
      <c r="Q7" s="431" t="s">
        <v>15</v>
      </c>
      <c r="R7" s="431" t="s">
        <v>16</v>
      </c>
      <c r="S7" s="352" t="s">
        <v>17</v>
      </c>
      <c r="T7" s="352" t="s">
        <v>18</v>
      </c>
      <c r="U7" s="431" t="s">
        <v>19</v>
      </c>
      <c r="V7" s="431" t="s">
        <v>48</v>
      </c>
      <c r="W7" s="353"/>
      <c r="X7" s="353"/>
      <c r="Y7" s="353"/>
      <c r="Z7" s="353"/>
    </row>
    <row r="8" spans="1:26" s="215" customFormat="1" ht="24" x14ac:dyDescent="0.25">
      <c r="A8" s="435"/>
      <c r="B8" s="435"/>
      <c r="C8" s="435"/>
      <c r="D8" s="354" t="s">
        <v>1145</v>
      </c>
      <c r="E8" s="355"/>
      <c r="F8" s="355"/>
      <c r="G8" s="431"/>
      <c r="H8" s="431"/>
      <c r="I8" s="431"/>
      <c r="J8" s="431"/>
      <c r="K8" s="431"/>
      <c r="L8" s="431"/>
      <c r="M8" s="431"/>
      <c r="N8" s="431"/>
      <c r="O8" s="431"/>
      <c r="P8" s="431"/>
      <c r="Q8" s="431"/>
      <c r="R8" s="431"/>
      <c r="S8" s="354" t="s">
        <v>1145</v>
      </c>
      <c r="T8" s="354" t="s">
        <v>1145</v>
      </c>
      <c r="U8" s="431"/>
      <c r="V8" s="431"/>
      <c r="W8" s="355"/>
      <c r="X8" s="355"/>
      <c r="Y8" s="355"/>
      <c r="Z8" s="355"/>
    </row>
    <row r="9" spans="1:26" s="215" customFormat="1" x14ac:dyDescent="0.25">
      <c r="A9" s="435"/>
      <c r="B9" s="356" t="s">
        <v>20</v>
      </c>
      <c r="C9" s="356" t="s">
        <v>21</v>
      </c>
      <c r="D9" s="356" t="s">
        <v>22</v>
      </c>
      <c r="E9" s="357"/>
      <c r="F9" s="357"/>
      <c r="G9" s="356" t="s">
        <v>23</v>
      </c>
      <c r="H9" s="356" t="s">
        <v>23</v>
      </c>
      <c r="I9" s="356" t="s">
        <v>23</v>
      </c>
      <c r="J9" s="356" t="s">
        <v>23</v>
      </c>
      <c r="K9" s="356" t="s">
        <v>23</v>
      </c>
      <c r="L9" s="356" t="s">
        <v>23</v>
      </c>
      <c r="M9" s="356" t="s">
        <v>23</v>
      </c>
      <c r="N9" s="356" t="s">
        <v>23</v>
      </c>
      <c r="O9" s="356" t="s">
        <v>23</v>
      </c>
      <c r="P9" s="356" t="s">
        <v>23</v>
      </c>
      <c r="Q9" s="356" t="s">
        <v>23</v>
      </c>
      <c r="R9" s="356" t="s">
        <v>23</v>
      </c>
      <c r="S9" s="356" t="s">
        <v>49</v>
      </c>
      <c r="T9" s="356" t="s">
        <v>50</v>
      </c>
      <c r="U9" s="356" t="s">
        <v>51</v>
      </c>
      <c r="V9" s="356" t="s">
        <v>52</v>
      </c>
      <c r="W9" s="357"/>
      <c r="X9" s="357"/>
      <c r="Y9" s="357"/>
      <c r="Z9" s="357"/>
    </row>
    <row r="10" spans="1:26" x14ac:dyDescent="0.25">
      <c r="A10" s="338" t="s">
        <v>272</v>
      </c>
      <c r="B10" s="358">
        <v>0</v>
      </c>
      <c r="C10" s="358">
        <v>0</v>
      </c>
      <c r="D10" s="358">
        <v>0</v>
      </c>
      <c r="E10" s="359"/>
      <c r="F10" s="359"/>
      <c r="G10" s="358">
        <v>0</v>
      </c>
      <c r="H10" s="358">
        <v>0</v>
      </c>
      <c r="I10" s="358">
        <v>0</v>
      </c>
      <c r="J10" s="358">
        <v>0</v>
      </c>
      <c r="K10" s="358">
        <v>0</v>
      </c>
      <c r="L10" s="358">
        <v>0</v>
      </c>
      <c r="M10" s="358">
        <v>0</v>
      </c>
      <c r="N10" s="358">
        <v>0</v>
      </c>
      <c r="O10" s="358">
        <v>0</v>
      </c>
      <c r="P10" s="358">
        <v>0</v>
      </c>
      <c r="Q10" s="358">
        <v>0</v>
      </c>
      <c r="R10" s="358">
        <v>0</v>
      </c>
      <c r="S10" s="358">
        <v>0</v>
      </c>
      <c r="T10" s="339" t="e">
        <v>#DIV/0!</v>
      </c>
      <c r="U10" s="360">
        <v>0</v>
      </c>
      <c r="V10" s="360">
        <v>0</v>
      </c>
      <c r="W10" s="361"/>
      <c r="X10" s="361"/>
      <c r="Y10" s="361"/>
      <c r="Z10" s="361"/>
    </row>
    <row r="11" spans="1:26" x14ac:dyDescent="0.25">
      <c r="A11" s="314" t="s">
        <v>273</v>
      </c>
      <c r="B11" s="363">
        <v>0</v>
      </c>
      <c r="C11" s="363">
        <v>0</v>
      </c>
      <c r="D11" s="363">
        <v>0</v>
      </c>
      <c r="E11" s="359"/>
      <c r="F11" s="359"/>
      <c r="G11" s="363">
        <v>0</v>
      </c>
      <c r="H11" s="363">
        <v>0</v>
      </c>
      <c r="I11" s="363">
        <v>0</v>
      </c>
      <c r="J11" s="363">
        <v>0</v>
      </c>
      <c r="K11" s="363">
        <v>0</v>
      </c>
      <c r="L11" s="363">
        <v>0</v>
      </c>
      <c r="M11" s="363">
        <v>0</v>
      </c>
      <c r="N11" s="363">
        <v>0</v>
      </c>
      <c r="O11" s="363">
        <v>0</v>
      </c>
      <c r="P11" s="363">
        <v>0</v>
      </c>
      <c r="Q11" s="363">
        <v>0</v>
      </c>
      <c r="R11" s="363">
        <v>0</v>
      </c>
      <c r="S11" s="363">
        <v>0</v>
      </c>
      <c r="T11" s="317" t="e">
        <v>#DIV/0!</v>
      </c>
      <c r="U11" s="364">
        <v>0</v>
      </c>
      <c r="V11" s="364">
        <v>0</v>
      </c>
      <c r="W11" s="361"/>
      <c r="X11" s="361"/>
      <c r="Y11" s="361"/>
      <c r="Z11" s="361"/>
    </row>
    <row r="12" spans="1:26" x14ac:dyDescent="0.25">
      <c r="A12" s="318" t="s">
        <v>274</v>
      </c>
      <c r="B12" s="251">
        <v>0</v>
      </c>
      <c r="C12" s="251">
        <v>0</v>
      </c>
      <c r="D12" s="251">
        <v>0</v>
      </c>
      <c r="E12" s="361"/>
      <c r="F12" s="361"/>
      <c r="G12" s="251">
        <v>0</v>
      </c>
      <c r="H12" s="251">
        <v>0</v>
      </c>
      <c r="I12" s="251">
        <v>0</v>
      </c>
      <c r="J12" s="251">
        <v>0</v>
      </c>
      <c r="K12" s="251">
        <v>0</v>
      </c>
      <c r="L12" s="251">
        <v>0</v>
      </c>
      <c r="M12" s="251">
        <v>0</v>
      </c>
      <c r="N12" s="251">
        <v>0</v>
      </c>
      <c r="O12" s="251">
        <v>0</v>
      </c>
      <c r="P12" s="251">
        <v>0</v>
      </c>
      <c r="Q12" s="251">
        <v>0</v>
      </c>
      <c r="R12" s="251">
        <v>0</v>
      </c>
      <c r="S12" s="251">
        <v>0</v>
      </c>
      <c r="T12" s="319" t="e">
        <v>#DIV/0!</v>
      </c>
      <c r="U12" s="365">
        <v>0</v>
      </c>
      <c r="V12" s="365">
        <v>0</v>
      </c>
      <c r="W12" s="361"/>
      <c r="X12" s="361"/>
      <c r="Y12" s="361"/>
      <c r="Z12" s="361"/>
    </row>
    <row r="13" spans="1:26" x14ac:dyDescent="0.25">
      <c r="A13" s="318" t="s">
        <v>275</v>
      </c>
      <c r="B13" s="251">
        <v>0</v>
      </c>
      <c r="C13" s="251">
        <v>0</v>
      </c>
      <c r="D13" s="251">
        <v>0</v>
      </c>
      <c r="E13" s="361"/>
      <c r="F13" s="361"/>
      <c r="G13" s="251">
        <v>0</v>
      </c>
      <c r="H13" s="251">
        <v>0</v>
      </c>
      <c r="I13" s="251">
        <v>0</v>
      </c>
      <c r="J13" s="251">
        <v>0</v>
      </c>
      <c r="K13" s="251">
        <v>0</v>
      </c>
      <c r="L13" s="251">
        <v>0</v>
      </c>
      <c r="M13" s="251">
        <v>0</v>
      </c>
      <c r="N13" s="251">
        <v>0</v>
      </c>
      <c r="O13" s="251">
        <v>0</v>
      </c>
      <c r="P13" s="251">
        <v>0</v>
      </c>
      <c r="Q13" s="251">
        <v>0</v>
      </c>
      <c r="R13" s="251">
        <v>0</v>
      </c>
      <c r="S13" s="251">
        <v>0</v>
      </c>
      <c r="T13" s="319" t="e">
        <v>#DIV/0!</v>
      </c>
      <c r="U13" s="365">
        <v>0</v>
      </c>
      <c r="V13" s="365">
        <v>0</v>
      </c>
      <c r="W13" s="361"/>
      <c r="X13" s="361"/>
      <c r="Y13" s="361"/>
      <c r="Z13" s="361"/>
    </row>
    <row r="14" spans="1:26" x14ac:dyDescent="0.25">
      <c r="A14" s="318" t="s">
        <v>276</v>
      </c>
      <c r="B14" s="251">
        <v>0</v>
      </c>
      <c r="C14" s="251">
        <v>0</v>
      </c>
      <c r="D14" s="251">
        <v>0</v>
      </c>
      <c r="E14" s="361"/>
      <c r="F14" s="361"/>
      <c r="G14" s="251">
        <v>0</v>
      </c>
      <c r="H14" s="251">
        <v>0</v>
      </c>
      <c r="I14" s="251">
        <v>0</v>
      </c>
      <c r="J14" s="251">
        <v>0</v>
      </c>
      <c r="K14" s="251">
        <v>0</v>
      </c>
      <c r="L14" s="251">
        <v>0</v>
      </c>
      <c r="M14" s="251">
        <v>0</v>
      </c>
      <c r="N14" s="251">
        <v>0</v>
      </c>
      <c r="O14" s="251">
        <v>0</v>
      </c>
      <c r="P14" s="251">
        <v>0</v>
      </c>
      <c r="Q14" s="251">
        <v>0</v>
      </c>
      <c r="R14" s="251">
        <v>0</v>
      </c>
      <c r="S14" s="251">
        <v>0</v>
      </c>
      <c r="T14" s="319" t="e">
        <v>#DIV/0!</v>
      </c>
      <c r="U14" s="365">
        <v>0</v>
      </c>
      <c r="V14" s="365">
        <v>0</v>
      </c>
      <c r="W14" s="361"/>
      <c r="X14" s="361"/>
      <c r="Y14" s="361"/>
      <c r="Z14" s="361"/>
    </row>
    <row r="15" spans="1:26" x14ac:dyDescent="0.25">
      <c r="A15" s="318" t="s">
        <v>277</v>
      </c>
      <c r="B15" s="251">
        <v>0</v>
      </c>
      <c r="C15" s="251">
        <v>0</v>
      </c>
      <c r="D15" s="251">
        <v>0</v>
      </c>
      <c r="E15" s="361"/>
      <c r="F15" s="361"/>
      <c r="G15" s="251">
        <v>0</v>
      </c>
      <c r="H15" s="251">
        <v>0</v>
      </c>
      <c r="I15" s="251">
        <v>0</v>
      </c>
      <c r="J15" s="251">
        <v>0</v>
      </c>
      <c r="K15" s="251">
        <v>0</v>
      </c>
      <c r="L15" s="251">
        <v>0</v>
      </c>
      <c r="M15" s="251">
        <v>0</v>
      </c>
      <c r="N15" s="251">
        <v>0</v>
      </c>
      <c r="O15" s="251">
        <v>0</v>
      </c>
      <c r="P15" s="251">
        <v>0</v>
      </c>
      <c r="Q15" s="251">
        <v>0</v>
      </c>
      <c r="R15" s="251">
        <v>0</v>
      </c>
      <c r="S15" s="251">
        <v>0</v>
      </c>
      <c r="T15" s="319" t="e">
        <v>#DIV/0!</v>
      </c>
      <c r="U15" s="365">
        <v>0</v>
      </c>
      <c r="V15" s="365">
        <v>0</v>
      </c>
      <c r="W15" s="361"/>
      <c r="X15" s="361"/>
      <c r="Y15" s="361"/>
      <c r="Z15" s="361"/>
    </row>
    <row r="16" spans="1:26" x14ac:dyDescent="0.25">
      <c r="A16" s="318" t="s">
        <v>278</v>
      </c>
      <c r="B16" s="251">
        <v>0</v>
      </c>
      <c r="C16" s="251">
        <v>0</v>
      </c>
      <c r="D16" s="251">
        <v>0</v>
      </c>
      <c r="E16" s="361"/>
      <c r="F16" s="361"/>
      <c r="G16" s="251">
        <v>0</v>
      </c>
      <c r="H16" s="251">
        <v>0</v>
      </c>
      <c r="I16" s="251">
        <v>0</v>
      </c>
      <c r="J16" s="251">
        <v>0</v>
      </c>
      <c r="K16" s="251">
        <v>0</v>
      </c>
      <c r="L16" s="251">
        <v>0</v>
      </c>
      <c r="M16" s="251">
        <v>0</v>
      </c>
      <c r="N16" s="251">
        <v>0</v>
      </c>
      <c r="O16" s="251">
        <v>0</v>
      </c>
      <c r="P16" s="251">
        <v>0</v>
      </c>
      <c r="Q16" s="251">
        <v>0</v>
      </c>
      <c r="R16" s="251">
        <v>0</v>
      </c>
      <c r="S16" s="251">
        <v>0</v>
      </c>
      <c r="T16" s="319" t="e">
        <v>#DIV/0!</v>
      </c>
      <c r="U16" s="365">
        <v>0</v>
      </c>
      <c r="V16" s="365">
        <v>0</v>
      </c>
      <c r="W16" s="361"/>
      <c r="X16" s="361"/>
      <c r="Y16" s="361"/>
      <c r="Z16" s="361"/>
    </row>
    <row r="17" spans="1:26" x14ac:dyDescent="0.25">
      <c r="A17" s="318" t="s">
        <v>279</v>
      </c>
      <c r="B17" s="251">
        <v>0</v>
      </c>
      <c r="C17" s="251">
        <v>0</v>
      </c>
      <c r="D17" s="251">
        <v>0</v>
      </c>
      <c r="E17" s="361"/>
      <c r="F17" s="361"/>
      <c r="G17" s="251">
        <v>0</v>
      </c>
      <c r="H17" s="251">
        <v>0</v>
      </c>
      <c r="I17" s="251">
        <v>0</v>
      </c>
      <c r="J17" s="251">
        <v>0</v>
      </c>
      <c r="K17" s="251">
        <v>0</v>
      </c>
      <c r="L17" s="251">
        <v>0</v>
      </c>
      <c r="M17" s="251">
        <v>0</v>
      </c>
      <c r="N17" s="251">
        <v>0</v>
      </c>
      <c r="O17" s="251">
        <v>0</v>
      </c>
      <c r="P17" s="251">
        <v>0</v>
      </c>
      <c r="Q17" s="251">
        <v>0</v>
      </c>
      <c r="R17" s="251">
        <v>0</v>
      </c>
      <c r="S17" s="251">
        <v>0</v>
      </c>
      <c r="T17" s="319" t="e">
        <v>#DIV/0!</v>
      </c>
      <c r="U17" s="365">
        <v>0</v>
      </c>
      <c r="V17" s="365">
        <v>0</v>
      </c>
      <c r="W17" s="361"/>
      <c r="X17" s="361"/>
      <c r="Y17" s="361"/>
      <c r="Z17" s="361"/>
    </row>
    <row r="18" spans="1:26" x14ac:dyDescent="0.25">
      <c r="A18" s="318" t="s">
        <v>280</v>
      </c>
      <c r="B18" s="251">
        <v>0</v>
      </c>
      <c r="C18" s="251">
        <v>0</v>
      </c>
      <c r="D18" s="251">
        <v>0</v>
      </c>
      <c r="E18" s="361"/>
      <c r="F18" s="361"/>
      <c r="G18" s="251">
        <v>0</v>
      </c>
      <c r="H18" s="251">
        <v>0</v>
      </c>
      <c r="I18" s="251">
        <v>0</v>
      </c>
      <c r="J18" s="251">
        <v>0</v>
      </c>
      <c r="K18" s="251">
        <v>0</v>
      </c>
      <c r="L18" s="251">
        <v>0</v>
      </c>
      <c r="M18" s="251">
        <v>0</v>
      </c>
      <c r="N18" s="251">
        <v>0</v>
      </c>
      <c r="O18" s="251">
        <v>0</v>
      </c>
      <c r="P18" s="251">
        <v>0</v>
      </c>
      <c r="Q18" s="251">
        <v>0</v>
      </c>
      <c r="R18" s="251">
        <v>0</v>
      </c>
      <c r="S18" s="251">
        <v>0</v>
      </c>
      <c r="T18" s="319" t="e">
        <v>#DIV/0!</v>
      </c>
      <c r="U18" s="365">
        <v>0</v>
      </c>
      <c r="V18" s="365">
        <v>0</v>
      </c>
      <c r="W18" s="361"/>
      <c r="X18" s="361"/>
      <c r="Y18" s="361"/>
      <c r="Z18" s="361"/>
    </row>
    <row r="19" spans="1:26" x14ac:dyDescent="0.25">
      <c r="A19" s="318" t="s">
        <v>281</v>
      </c>
      <c r="B19" s="251">
        <v>0</v>
      </c>
      <c r="C19" s="251">
        <v>0</v>
      </c>
      <c r="D19" s="251">
        <v>0</v>
      </c>
      <c r="E19" s="361"/>
      <c r="F19" s="361"/>
      <c r="G19" s="251">
        <v>0</v>
      </c>
      <c r="H19" s="251">
        <v>0</v>
      </c>
      <c r="I19" s="251">
        <v>0</v>
      </c>
      <c r="J19" s="251">
        <v>0</v>
      </c>
      <c r="K19" s="251">
        <v>0</v>
      </c>
      <c r="L19" s="251">
        <v>0</v>
      </c>
      <c r="M19" s="251">
        <v>0</v>
      </c>
      <c r="N19" s="251">
        <v>0</v>
      </c>
      <c r="O19" s="251">
        <v>0</v>
      </c>
      <c r="P19" s="251">
        <v>0</v>
      </c>
      <c r="Q19" s="251">
        <v>0</v>
      </c>
      <c r="R19" s="251">
        <v>0</v>
      </c>
      <c r="S19" s="251">
        <v>0</v>
      </c>
      <c r="T19" s="319" t="e">
        <v>#DIV/0!</v>
      </c>
      <c r="U19" s="365">
        <v>0</v>
      </c>
      <c r="V19" s="365">
        <v>0</v>
      </c>
      <c r="W19" s="361"/>
      <c r="X19" s="361"/>
      <c r="Y19" s="361"/>
      <c r="Z19" s="361"/>
    </row>
    <row r="20" spans="1:26" x14ac:dyDescent="0.25">
      <c r="A20" s="318" t="s">
        <v>282</v>
      </c>
      <c r="B20" s="251">
        <v>0</v>
      </c>
      <c r="C20" s="251">
        <v>0</v>
      </c>
      <c r="D20" s="251">
        <v>0</v>
      </c>
      <c r="E20" s="361"/>
      <c r="F20" s="361"/>
      <c r="G20" s="251">
        <v>0</v>
      </c>
      <c r="H20" s="251">
        <v>0</v>
      </c>
      <c r="I20" s="251">
        <v>0</v>
      </c>
      <c r="J20" s="251">
        <v>0</v>
      </c>
      <c r="K20" s="251">
        <v>0</v>
      </c>
      <c r="L20" s="251">
        <v>0</v>
      </c>
      <c r="M20" s="251">
        <v>0</v>
      </c>
      <c r="N20" s="251">
        <v>0</v>
      </c>
      <c r="O20" s="251">
        <v>0</v>
      </c>
      <c r="P20" s="251">
        <v>0</v>
      </c>
      <c r="Q20" s="251">
        <v>0</v>
      </c>
      <c r="R20" s="251">
        <v>0</v>
      </c>
      <c r="S20" s="251">
        <v>0</v>
      </c>
      <c r="T20" s="319" t="e">
        <v>#DIV/0!</v>
      </c>
      <c r="U20" s="365">
        <v>0</v>
      </c>
      <c r="V20" s="365">
        <v>0</v>
      </c>
      <c r="W20" s="361"/>
      <c r="X20" s="361"/>
      <c r="Y20" s="361"/>
      <c r="Z20" s="361"/>
    </row>
    <row r="21" spans="1:26" x14ac:dyDescent="0.25">
      <c r="A21" s="318" t="s">
        <v>283</v>
      </c>
      <c r="B21" s="251">
        <v>0</v>
      </c>
      <c r="C21" s="251">
        <v>0</v>
      </c>
      <c r="D21" s="251">
        <v>0</v>
      </c>
      <c r="E21" s="361"/>
      <c r="F21" s="361"/>
      <c r="G21" s="251">
        <v>0</v>
      </c>
      <c r="H21" s="251">
        <v>0</v>
      </c>
      <c r="I21" s="251">
        <v>0</v>
      </c>
      <c r="J21" s="251">
        <v>0</v>
      </c>
      <c r="K21" s="251">
        <v>0</v>
      </c>
      <c r="L21" s="251">
        <v>0</v>
      </c>
      <c r="M21" s="251">
        <v>0</v>
      </c>
      <c r="N21" s="251">
        <v>0</v>
      </c>
      <c r="O21" s="251">
        <v>0</v>
      </c>
      <c r="P21" s="251">
        <v>0</v>
      </c>
      <c r="Q21" s="251">
        <v>0</v>
      </c>
      <c r="R21" s="251">
        <v>0</v>
      </c>
      <c r="S21" s="251">
        <v>0</v>
      </c>
      <c r="T21" s="319" t="e">
        <v>#DIV/0!</v>
      </c>
      <c r="U21" s="365">
        <v>0</v>
      </c>
      <c r="V21" s="365">
        <v>0</v>
      </c>
      <c r="W21" s="361"/>
      <c r="X21" s="361"/>
      <c r="Y21" s="361"/>
      <c r="Z21" s="361"/>
    </row>
    <row r="22" spans="1:26" x14ac:dyDescent="0.25">
      <c r="A22" s="318" t="s">
        <v>284</v>
      </c>
      <c r="B22" s="251">
        <v>0</v>
      </c>
      <c r="C22" s="251">
        <v>0</v>
      </c>
      <c r="D22" s="251">
        <v>0</v>
      </c>
      <c r="E22" s="361"/>
      <c r="F22" s="361"/>
      <c r="G22" s="251">
        <v>0</v>
      </c>
      <c r="H22" s="251">
        <v>0</v>
      </c>
      <c r="I22" s="251">
        <v>0</v>
      </c>
      <c r="J22" s="251">
        <v>0</v>
      </c>
      <c r="K22" s="251">
        <v>0</v>
      </c>
      <c r="L22" s="251">
        <v>0</v>
      </c>
      <c r="M22" s="251">
        <v>0</v>
      </c>
      <c r="N22" s="251">
        <v>0</v>
      </c>
      <c r="O22" s="251">
        <v>0</v>
      </c>
      <c r="P22" s="251">
        <v>0</v>
      </c>
      <c r="Q22" s="251">
        <v>0</v>
      </c>
      <c r="R22" s="251">
        <v>0</v>
      </c>
      <c r="S22" s="251">
        <v>0</v>
      </c>
      <c r="T22" s="319" t="e">
        <v>#DIV/0!</v>
      </c>
      <c r="U22" s="365">
        <v>0</v>
      </c>
      <c r="V22" s="365">
        <v>0</v>
      </c>
      <c r="W22" s="361"/>
      <c r="X22" s="361"/>
      <c r="Y22" s="361"/>
      <c r="Z22" s="361"/>
    </row>
    <row r="23" spans="1:26" s="368" customFormat="1" x14ac:dyDescent="0.25">
      <c r="A23" s="314" t="s">
        <v>285</v>
      </c>
      <c r="B23" s="366">
        <v>0</v>
      </c>
      <c r="C23" s="366">
        <v>0</v>
      </c>
      <c r="D23" s="366">
        <v>0</v>
      </c>
      <c r="E23" s="367"/>
      <c r="F23" s="367"/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366">
        <v>0</v>
      </c>
      <c r="O23" s="366">
        <v>0</v>
      </c>
      <c r="P23" s="366">
        <v>0</v>
      </c>
      <c r="Q23" s="366">
        <v>0</v>
      </c>
      <c r="R23" s="366">
        <v>0</v>
      </c>
      <c r="S23" s="366">
        <v>0</v>
      </c>
      <c r="T23" s="317" t="e">
        <v>#DIV/0!</v>
      </c>
      <c r="U23" s="364">
        <v>0</v>
      </c>
      <c r="V23" s="364">
        <v>0</v>
      </c>
      <c r="W23" s="367"/>
      <c r="X23" s="367"/>
      <c r="Y23" s="367"/>
      <c r="Z23" s="367"/>
    </row>
    <row r="24" spans="1:26" x14ac:dyDescent="0.25">
      <c r="A24" s="314" t="s">
        <v>286</v>
      </c>
      <c r="B24" s="363">
        <v>0</v>
      </c>
      <c r="C24" s="363">
        <v>0</v>
      </c>
      <c r="D24" s="363">
        <v>0</v>
      </c>
      <c r="E24" s="359"/>
      <c r="F24" s="359"/>
      <c r="G24" s="363">
        <v>0</v>
      </c>
      <c r="H24" s="363">
        <v>0</v>
      </c>
      <c r="I24" s="363">
        <v>0</v>
      </c>
      <c r="J24" s="363">
        <v>0</v>
      </c>
      <c r="K24" s="363">
        <v>0</v>
      </c>
      <c r="L24" s="363">
        <v>0</v>
      </c>
      <c r="M24" s="363">
        <v>0</v>
      </c>
      <c r="N24" s="363">
        <v>0</v>
      </c>
      <c r="O24" s="363">
        <v>0</v>
      </c>
      <c r="P24" s="363">
        <v>0</v>
      </c>
      <c r="Q24" s="363">
        <v>0</v>
      </c>
      <c r="R24" s="363">
        <v>0</v>
      </c>
      <c r="S24" s="363">
        <v>0</v>
      </c>
      <c r="T24" s="317" t="e">
        <v>#DIV/0!</v>
      </c>
      <c r="U24" s="364">
        <v>0</v>
      </c>
      <c r="V24" s="364">
        <v>0</v>
      </c>
      <c r="W24" s="361"/>
      <c r="X24" s="361"/>
      <c r="Y24" s="361"/>
      <c r="Z24" s="361"/>
    </row>
    <row r="25" spans="1:26" x14ac:dyDescent="0.25">
      <c r="A25" s="318" t="s">
        <v>287</v>
      </c>
      <c r="B25" s="251">
        <v>0</v>
      </c>
      <c r="C25" s="251">
        <v>0</v>
      </c>
      <c r="D25" s="251">
        <v>0</v>
      </c>
      <c r="E25" s="361"/>
      <c r="F25" s="361"/>
      <c r="G25" s="251">
        <v>0</v>
      </c>
      <c r="H25" s="251">
        <v>0</v>
      </c>
      <c r="I25" s="251">
        <v>0</v>
      </c>
      <c r="J25" s="251">
        <v>0</v>
      </c>
      <c r="K25" s="251">
        <v>0</v>
      </c>
      <c r="L25" s="251">
        <v>0</v>
      </c>
      <c r="M25" s="251">
        <v>0</v>
      </c>
      <c r="N25" s="251">
        <v>0</v>
      </c>
      <c r="O25" s="251">
        <v>0</v>
      </c>
      <c r="P25" s="251">
        <v>0</v>
      </c>
      <c r="Q25" s="251">
        <v>0</v>
      </c>
      <c r="R25" s="251">
        <v>0</v>
      </c>
      <c r="S25" s="251">
        <v>0</v>
      </c>
      <c r="T25" s="319" t="e">
        <v>#DIV/0!</v>
      </c>
      <c r="U25" s="365">
        <v>0</v>
      </c>
      <c r="V25" s="365">
        <v>0</v>
      </c>
      <c r="W25" s="361"/>
      <c r="X25" s="361"/>
      <c r="Y25" s="361"/>
      <c r="Z25" s="361"/>
    </row>
    <row r="26" spans="1:26" x14ac:dyDescent="0.25">
      <c r="A26" s="318" t="s">
        <v>288</v>
      </c>
      <c r="B26" s="251">
        <v>0</v>
      </c>
      <c r="C26" s="251">
        <v>0</v>
      </c>
      <c r="D26" s="251">
        <v>0</v>
      </c>
      <c r="E26" s="361"/>
      <c r="F26" s="361"/>
      <c r="G26" s="251">
        <v>0</v>
      </c>
      <c r="H26" s="251">
        <v>0</v>
      </c>
      <c r="I26" s="251">
        <v>0</v>
      </c>
      <c r="J26" s="251">
        <v>0</v>
      </c>
      <c r="K26" s="251">
        <v>0</v>
      </c>
      <c r="L26" s="251">
        <v>0</v>
      </c>
      <c r="M26" s="251">
        <v>0</v>
      </c>
      <c r="N26" s="251">
        <v>0</v>
      </c>
      <c r="O26" s="251">
        <v>0</v>
      </c>
      <c r="P26" s="251">
        <v>0</v>
      </c>
      <c r="Q26" s="251">
        <v>0</v>
      </c>
      <c r="R26" s="251">
        <v>0</v>
      </c>
      <c r="S26" s="251">
        <v>0</v>
      </c>
      <c r="T26" s="319" t="e">
        <v>#DIV/0!</v>
      </c>
      <c r="U26" s="365">
        <v>0</v>
      </c>
      <c r="V26" s="365">
        <v>0</v>
      </c>
      <c r="W26" s="361"/>
      <c r="X26" s="361"/>
      <c r="Y26" s="361"/>
      <c r="Z26" s="361"/>
    </row>
    <row r="27" spans="1:26" x14ac:dyDescent="0.25">
      <c r="A27" s="318" t="s">
        <v>289</v>
      </c>
      <c r="B27" s="251">
        <v>0</v>
      </c>
      <c r="C27" s="251">
        <v>0</v>
      </c>
      <c r="D27" s="251">
        <v>0</v>
      </c>
      <c r="E27" s="361"/>
      <c r="F27" s="361"/>
      <c r="G27" s="251">
        <v>0</v>
      </c>
      <c r="H27" s="251">
        <v>0</v>
      </c>
      <c r="I27" s="251">
        <v>0</v>
      </c>
      <c r="J27" s="251">
        <v>0</v>
      </c>
      <c r="K27" s="251">
        <v>0</v>
      </c>
      <c r="L27" s="251">
        <v>0</v>
      </c>
      <c r="M27" s="251">
        <v>0</v>
      </c>
      <c r="N27" s="251">
        <v>0</v>
      </c>
      <c r="O27" s="251">
        <v>0</v>
      </c>
      <c r="P27" s="251">
        <v>0</v>
      </c>
      <c r="Q27" s="251">
        <v>0</v>
      </c>
      <c r="R27" s="251">
        <v>0</v>
      </c>
      <c r="S27" s="251">
        <v>0</v>
      </c>
      <c r="T27" s="319" t="e">
        <v>#DIV/0!</v>
      </c>
      <c r="U27" s="365">
        <v>0</v>
      </c>
      <c r="V27" s="365">
        <v>0</v>
      </c>
      <c r="W27" s="361"/>
      <c r="X27" s="361"/>
      <c r="Y27" s="361"/>
      <c r="Z27" s="361"/>
    </row>
    <row r="28" spans="1:26" x14ac:dyDescent="0.25">
      <c r="A28" s="318" t="s">
        <v>290</v>
      </c>
      <c r="B28" s="251">
        <v>0</v>
      </c>
      <c r="C28" s="251">
        <v>0</v>
      </c>
      <c r="D28" s="251">
        <v>0</v>
      </c>
      <c r="E28" s="361"/>
      <c r="F28" s="361"/>
      <c r="G28" s="251">
        <v>0</v>
      </c>
      <c r="H28" s="251">
        <v>0</v>
      </c>
      <c r="I28" s="251">
        <v>0</v>
      </c>
      <c r="J28" s="251">
        <v>0</v>
      </c>
      <c r="K28" s="251">
        <v>0</v>
      </c>
      <c r="L28" s="251">
        <v>0</v>
      </c>
      <c r="M28" s="251">
        <v>0</v>
      </c>
      <c r="N28" s="251">
        <v>0</v>
      </c>
      <c r="O28" s="251">
        <v>0</v>
      </c>
      <c r="P28" s="251">
        <v>0</v>
      </c>
      <c r="Q28" s="251">
        <v>0</v>
      </c>
      <c r="R28" s="251">
        <v>0</v>
      </c>
      <c r="S28" s="251">
        <v>0</v>
      </c>
      <c r="T28" s="319" t="e">
        <v>#DIV/0!</v>
      </c>
      <c r="U28" s="365">
        <v>0</v>
      </c>
      <c r="V28" s="365">
        <v>0</v>
      </c>
      <c r="W28" s="361"/>
      <c r="X28" s="361"/>
      <c r="Y28" s="361"/>
      <c r="Z28" s="361"/>
    </row>
    <row r="29" spans="1:26" x14ac:dyDescent="0.25">
      <c r="A29" s="338" t="s">
        <v>291</v>
      </c>
      <c r="B29" s="358">
        <v>0</v>
      </c>
      <c r="C29" s="358">
        <v>0</v>
      </c>
      <c r="D29" s="358">
        <v>0</v>
      </c>
      <c r="E29" s="359"/>
      <c r="F29" s="359"/>
      <c r="G29" s="358">
        <v>0</v>
      </c>
      <c r="H29" s="358">
        <v>0</v>
      </c>
      <c r="I29" s="358">
        <v>0</v>
      </c>
      <c r="J29" s="358">
        <v>0</v>
      </c>
      <c r="K29" s="358">
        <v>0</v>
      </c>
      <c r="L29" s="358">
        <v>0</v>
      </c>
      <c r="M29" s="358">
        <v>0</v>
      </c>
      <c r="N29" s="358">
        <v>0</v>
      </c>
      <c r="O29" s="358">
        <v>0</v>
      </c>
      <c r="P29" s="358">
        <v>0</v>
      </c>
      <c r="Q29" s="358">
        <v>0</v>
      </c>
      <c r="R29" s="358">
        <v>0</v>
      </c>
      <c r="S29" s="358">
        <v>0</v>
      </c>
      <c r="T29" s="339" t="e">
        <v>#DIV/0!</v>
      </c>
      <c r="U29" s="360">
        <v>0</v>
      </c>
      <c r="V29" s="360">
        <v>0</v>
      </c>
      <c r="W29" s="361"/>
      <c r="X29" s="361"/>
      <c r="Y29" s="361"/>
      <c r="Z29" s="361"/>
    </row>
    <row r="30" spans="1:26" x14ac:dyDescent="0.25">
      <c r="A30" s="314" t="s">
        <v>292</v>
      </c>
      <c r="B30" s="363">
        <v>0</v>
      </c>
      <c r="C30" s="363">
        <v>0</v>
      </c>
      <c r="D30" s="363">
        <v>0</v>
      </c>
      <c r="E30" s="359"/>
      <c r="F30" s="359"/>
      <c r="G30" s="363">
        <v>0</v>
      </c>
      <c r="H30" s="363">
        <v>0</v>
      </c>
      <c r="I30" s="363">
        <v>0</v>
      </c>
      <c r="J30" s="363">
        <v>0</v>
      </c>
      <c r="K30" s="363">
        <v>0</v>
      </c>
      <c r="L30" s="363">
        <v>0</v>
      </c>
      <c r="M30" s="363">
        <v>0</v>
      </c>
      <c r="N30" s="363">
        <v>0</v>
      </c>
      <c r="O30" s="363">
        <v>0</v>
      </c>
      <c r="P30" s="363">
        <v>0</v>
      </c>
      <c r="Q30" s="363">
        <v>0</v>
      </c>
      <c r="R30" s="363">
        <v>0</v>
      </c>
      <c r="S30" s="363">
        <v>0</v>
      </c>
      <c r="T30" s="317" t="e">
        <v>#DIV/0!</v>
      </c>
      <c r="U30" s="364">
        <v>0</v>
      </c>
      <c r="V30" s="364">
        <v>0</v>
      </c>
      <c r="W30" s="361"/>
      <c r="X30" s="361"/>
      <c r="Y30" s="361"/>
      <c r="Z30" s="361"/>
    </row>
    <row r="31" spans="1:26" x14ac:dyDescent="0.25">
      <c r="A31" s="318" t="s">
        <v>293</v>
      </c>
      <c r="B31" s="251">
        <v>0</v>
      </c>
      <c r="C31" s="251">
        <v>0</v>
      </c>
      <c r="D31" s="251">
        <v>0</v>
      </c>
      <c r="E31" s="361"/>
      <c r="F31" s="361"/>
      <c r="G31" s="251">
        <v>0</v>
      </c>
      <c r="H31" s="251">
        <v>0</v>
      </c>
      <c r="I31" s="251">
        <v>0</v>
      </c>
      <c r="J31" s="251">
        <v>0</v>
      </c>
      <c r="K31" s="251">
        <v>0</v>
      </c>
      <c r="L31" s="251">
        <v>0</v>
      </c>
      <c r="M31" s="251">
        <v>0</v>
      </c>
      <c r="N31" s="251">
        <v>0</v>
      </c>
      <c r="O31" s="251">
        <v>0</v>
      </c>
      <c r="P31" s="251">
        <v>0</v>
      </c>
      <c r="Q31" s="251">
        <v>0</v>
      </c>
      <c r="R31" s="251">
        <v>0</v>
      </c>
      <c r="S31" s="251">
        <v>0</v>
      </c>
      <c r="T31" s="319" t="e">
        <v>#DIV/0!</v>
      </c>
      <c r="U31" s="365">
        <v>0</v>
      </c>
      <c r="V31" s="365">
        <v>0</v>
      </c>
      <c r="W31" s="361"/>
      <c r="X31" s="361"/>
      <c r="Y31" s="361"/>
      <c r="Z31" s="361"/>
    </row>
    <row r="32" spans="1:26" x14ac:dyDescent="0.25">
      <c r="A32" s="318" t="s">
        <v>294</v>
      </c>
      <c r="B32" s="251">
        <v>0</v>
      </c>
      <c r="C32" s="251">
        <v>0</v>
      </c>
      <c r="D32" s="251">
        <v>0</v>
      </c>
      <c r="E32" s="361"/>
      <c r="F32" s="361"/>
      <c r="G32" s="251">
        <v>0</v>
      </c>
      <c r="H32" s="251">
        <v>0</v>
      </c>
      <c r="I32" s="251">
        <v>0</v>
      </c>
      <c r="J32" s="251">
        <v>0</v>
      </c>
      <c r="K32" s="251">
        <v>0</v>
      </c>
      <c r="L32" s="251">
        <v>0</v>
      </c>
      <c r="M32" s="251">
        <v>0</v>
      </c>
      <c r="N32" s="251">
        <v>0</v>
      </c>
      <c r="O32" s="251">
        <v>0</v>
      </c>
      <c r="P32" s="251">
        <v>0</v>
      </c>
      <c r="Q32" s="251">
        <v>0</v>
      </c>
      <c r="R32" s="251">
        <v>0</v>
      </c>
      <c r="S32" s="251">
        <v>0</v>
      </c>
      <c r="T32" s="319" t="e">
        <v>#DIV/0!</v>
      </c>
      <c r="U32" s="365">
        <v>0</v>
      </c>
      <c r="V32" s="365">
        <v>0</v>
      </c>
      <c r="W32" s="361"/>
      <c r="X32" s="361"/>
      <c r="Y32" s="361"/>
      <c r="Z32" s="361"/>
    </row>
    <row r="33" spans="1:26" x14ac:dyDescent="0.25">
      <c r="A33" s="318" t="s">
        <v>295</v>
      </c>
      <c r="B33" s="251">
        <v>0</v>
      </c>
      <c r="C33" s="251">
        <v>0</v>
      </c>
      <c r="D33" s="251">
        <v>0</v>
      </c>
      <c r="E33" s="361"/>
      <c r="F33" s="361"/>
      <c r="G33" s="251">
        <v>0</v>
      </c>
      <c r="H33" s="251">
        <v>0</v>
      </c>
      <c r="I33" s="251">
        <v>0</v>
      </c>
      <c r="J33" s="251">
        <v>0</v>
      </c>
      <c r="K33" s="251">
        <v>0</v>
      </c>
      <c r="L33" s="251">
        <v>0</v>
      </c>
      <c r="M33" s="251">
        <v>0</v>
      </c>
      <c r="N33" s="251">
        <v>0</v>
      </c>
      <c r="O33" s="251">
        <v>0</v>
      </c>
      <c r="P33" s="251">
        <v>0</v>
      </c>
      <c r="Q33" s="251">
        <v>0</v>
      </c>
      <c r="R33" s="251">
        <v>0</v>
      </c>
      <c r="S33" s="251">
        <v>0</v>
      </c>
      <c r="T33" s="319" t="e">
        <v>#DIV/0!</v>
      </c>
      <c r="U33" s="365">
        <v>0</v>
      </c>
      <c r="V33" s="365">
        <v>0</v>
      </c>
      <c r="W33" s="361"/>
      <c r="X33" s="361"/>
      <c r="Y33" s="361"/>
      <c r="Z33" s="361"/>
    </row>
    <row r="34" spans="1:26" x14ac:dyDescent="0.25">
      <c r="A34" s="318" t="s">
        <v>296</v>
      </c>
      <c r="B34" s="251">
        <v>0</v>
      </c>
      <c r="C34" s="251">
        <v>0</v>
      </c>
      <c r="D34" s="251">
        <v>0</v>
      </c>
      <c r="E34" s="361"/>
      <c r="F34" s="361"/>
      <c r="G34" s="251">
        <v>0</v>
      </c>
      <c r="H34" s="251">
        <v>0</v>
      </c>
      <c r="I34" s="251">
        <v>0</v>
      </c>
      <c r="J34" s="251">
        <v>0</v>
      </c>
      <c r="K34" s="251">
        <v>0</v>
      </c>
      <c r="L34" s="251">
        <v>0</v>
      </c>
      <c r="M34" s="251">
        <v>0</v>
      </c>
      <c r="N34" s="251">
        <v>0</v>
      </c>
      <c r="O34" s="251">
        <v>0</v>
      </c>
      <c r="P34" s="251">
        <v>0</v>
      </c>
      <c r="Q34" s="251">
        <v>0</v>
      </c>
      <c r="R34" s="251">
        <v>0</v>
      </c>
      <c r="S34" s="251">
        <v>0</v>
      </c>
      <c r="T34" s="319" t="e">
        <v>#DIV/0!</v>
      </c>
      <c r="U34" s="365">
        <v>0</v>
      </c>
      <c r="V34" s="365">
        <v>0</v>
      </c>
      <c r="W34" s="361"/>
      <c r="X34" s="361"/>
      <c r="Y34" s="361"/>
      <c r="Z34" s="361"/>
    </row>
    <row r="35" spans="1:26" x14ac:dyDescent="0.25">
      <c r="A35" s="318" t="s">
        <v>297</v>
      </c>
      <c r="B35" s="251">
        <v>0</v>
      </c>
      <c r="C35" s="251">
        <v>0</v>
      </c>
      <c r="D35" s="251">
        <v>0</v>
      </c>
      <c r="E35" s="361"/>
      <c r="F35" s="361"/>
      <c r="G35" s="251">
        <v>0</v>
      </c>
      <c r="H35" s="251">
        <v>0</v>
      </c>
      <c r="I35" s="251">
        <v>0</v>
      </c>
      <c r="J35" s="251">
        <v>0</v>
      </c>
      <c r="K35" s="251">
        <v>0</v>
      </c>
      <c r="L35" s="251">
        <v>0</v>
      </c>
      <c r="M35" s="251">
        <v>0</v>
      </c>
      <c r="N35" s="251">
        <v>0</v>
      </c>
      <c r="O35" s="251">
        <v>0</v>
      </c>
      <c r="P35" s="251">
        <v>0</v>
      </c>
      <c r="Q35" s="251">
        <v>0</v>
      </c>
      <c r="R35" s="251">
        <v>0</v>
      </c>
      <c r="S35" s="251">
        <v>0</v>
      </c>
      <c r="T35" s="319" t="e">
        <v>#DIV/0!</v>
      </c>
      <c r="U35" s="365">
        <v>0</v>
      </c>
      <c r="V35" s="365">
        <v>0</v>
      </c>
      <c r="W35" s="361"/>
      <c r="X35" s="361"/>
      <c r="Y35" s="361"/>
      <c r="Z35" s="361"/>
    </row>
    <row r="36" spans="1:26" x14ac:dyDescent="0.25">
      <c r="A36" s="318" t="s">
        <v>298</v>
      </c>
      <c r="B36" s="251">
        <v>0</v>
      </c>
      <c r="C36" s="251">
        <v>0</v>
      </c>
      <c r="D36" s="251">
        <v>0</v>
      </c>
      <c r="E36" s="361"/>
      <c r="F36" s="361"/>
      <c r="G36" s="251">
        <v>0</v>
      </c>
      <c r="H36" s="251">
        <v>0</v>
      </c>
      <c r="I36" s="251">
        <v>0</v>
      </c>
      <c r="J36" s="251">
        <v>0</v>
      </c>
      <c r="K36" s="251">
        <v>0</v>
      </c>
      <c r="L36" s="251">
        <v>0</v>
      </c>
      <c r="M36" s="251">
        <v>0</v>
      </c>
      <c r="N36" s="251">
        <v>0</v>
      </c>
      <c r="O36" s="251">
        <v>0</v>
      </c>
      <c r="P36" s="251">
        <v>0</v>
      </c>
      <c r="Q36" s="251">
        <v>0</v>
      </c>
      <c r="R36" s="251">
        <v>0</v>
      </c>
      <c r="S36" s="251">
        <v>0</v>
      </c>
      <c r="T36" s="319" t="e">
        <v>#DIV/0!</v>
      </c>
      <c r="U36" s="365">
        <v>0</v>
      </c>
      <c r="V36" s="365">
        <v>0</v>
      </c>
      <c r="W36" s="361"/>
      <c r="X36" s="361"/>
      <c r="Y36" s="361"/>
      <c r="Z36" s="361"/>
    </row>
    <row r="37" spans="1:26" x14ac:dyDescent="0.25">
      <c r="A37" s="318" t="s">
        <v>299</v>
      </c>
      <c r="B37" s="251">
        <v>0</v>
      </c>
      <c r="C37" s="251">
        <v>0</v>
      </c>
      <c r="D37" s="251">
        <v>0</v>
      </c>
      <c r="E37" s="361"/>
      <c r="F37" s="361"/>
      <c r="G37" s="251">
        <v>0</v>
      </c>
      <c r="H37" s="251">
        <v>0</v>
      </c>
      <c r="I37" s="251">
        <v>0</v>
      </c>
      <c r="J37" s="251">
        <v>0</v>
      </c>
      <c r="K37" s="251">
        <v>0</v>
      </c>
      <c r="L37" s="251">
        <v>0</v>
      </c>
      <c r="M37" s="251">
        <v>0</v>
      </c>
      <c r="N37" s="251">
        <v>0</v>
      </c>
      <c r="O37" s="251">
        <v>0</v>
      </c>
      <c r="P37" s="251">
        <v>0</v>
      </c>
      <c r="Q37" s="251">
        <v>0</v>
      </c>
      <c r="R37" s="251">
        <v>0</v>
      </c>
      <c r="S37" s="251">
        <v>0</v>
      </c>
      <c r="T37" s="319" t="e">
        <v>#DIV/0!</v>
      </c>
      <c r="U37" s="365">
        <v>0</v>
      </c>
      <c r="V37" s="365">
        <v>0</v>
      </c>
      <c r="W37" s="361"/>
      <c r="X37" s="361"/>
      <c r="Y37" s="361"/>
      <c r="Z37" s="361"/>
    </row>
    <row r="38" spans="1:26" x14ac:dyDescent="0.25">
      <c r="A38" s="318" t="s">
        <v>300</v>
      </c>
      <c r="B38" s="251">
        <v>0</v>
      </c>
      <c r="C38" s="251">
        <v>0</v>
      </c>
      <c r="D38" s="251">
        <v>0</v>
      </c>
      <c r="E38" s="361"/>
      <c r="F38" s="361"/>
      <c r="G38" s="251">
        <v>0</v>
      </c>
      <c r="H38" s="251">
        <v>0</v>
      </c>
      <c r="I38" s="251">
        <v>0</v>
      </c>
      <c r="J38" s="251">
        <v>0</v>
      </c>
      <c r="K38" s="251">
        <v>0</v>
      </c>
      <c r="L38" s="251">
        <v>0</v>
      </c>
      <c r="M38" s="251">
        <v>0</v>
      </c>
      <c r="N38" s="251">
        <v>0</v>
      </c>
      <c r="O38" s="251">
        <v>0</v>
      </c>
      <c r="P38" s="251">
        <v>0</v>
      </c>
      <c r="Q38" s="251">
        <v>0</v>
      </c>
      <c r="R38" s="251">
        <v>0</v>
      </c>
      <c r="S38" s="251">
        <v>0</v>
      </c>
      <c r="T38" s="319" t="e">
        <v>#DIV/0!</v>
      </c>
      <c r="U38" s="365">
        <v>0</v>
      </c>
      <c r="V38" s="365">
        <v>0</v>
      </c>
      <c r="W38" s="361"/>
      <c r="X38" s="361"/>
      <c r="Y38" s="361"/>
      <c r="Z38" s="361"/>
    </row>
    <row r="39" spans="1:26" x14ac:dyDescent="0.25">
      <c r="A39" s="318" t="s">
        <v>301</v>
      </c>
      <c r="B39" s="251">
        <v>0</v>
      </c>
      <c r="C39" s="251">
        <v>0</v>
      </c>
      <c r="D39" s="251">
        <v>0</v>
      </c>
      <c r="E39" s="361"/>
      <c r="F39" s="361"/>
      <c r="G39" s="251">
        <v>0</v>
      </c>
      <c r="H39" s="251">
        <v>0</v>
      </c>
      <c r="I39" s="251">
        <v>0</v>
      </c>
      <c r="J39" s="251">
        <v>0</v>
      </c>
      <c r="K39" s="251">
        <v>0</v>
      </c>
      <c r="L39" s="251">
        <v>0</v>
      </c>
      <c r="M39" s="251">
        <v>0</v>
      </c>
      <c r="N39" s="251">
        <v>0</v>
      </c>
      <c r="O39" s="251">
        <v>0</v>
      </c>
      <c r="P39" s="251">
        <v>0</v>
      </c>
      <c r="Q39" s="251">
        <v>0</v>
      </c>
      <c r="R39" s="251">
        <v>0</v>
      </c>
      <c r="S39" s="251">
        <v>0</v>
      </c>
      <c r="T39" s="319" t="e">
        <v>#DIV/0!</v>
      </c>
      <c r="U39" s="365">
        <v>0</v>
      </c>
      <c r="V39" s="365">
        <v>0</v>
      </c>
      <c r="W39" s="361"/>
      <c r="X39" s="361"/>
      <c r="Y39" s="361"/>
      <c r="Z39" s="361"/>
    </row>
    <row r="40" spans="1:26" x14ac:dyDescent="0.25">
      <c r="A40" s="318" t="s">
        <v>302</v>
      </c>
      <c r="B40" s="251">
        <v>0</v>
      </c>
      <c r="C40" s="251">
        <v>0</v>
      </c>
      <c r="D40" s="251">
        <v>0</v>
      </c>
      <c r="E40" s="361"/>
      <c r="F40" s="361"/>
      <c r="G40" s="251">
        <v>0</v>
      </c>
      <c r="H40" s="251">
        <v>0</v>
      </c>
      <c r="I40" s="251">
        <v>0</v>
      </c>
      <c r="J40" s="251">
        <v>0</v>
      </c>
      <c r="K40" s="251">
        <v>0</v>
      </c>
      <c r="L40" s="251">
        <v>0</v>
      </c>
      <c r="M40" s="251">
        <v>0</v>
      </c>
      <c r="N40" s="251">
        <v>0</v>
      </c>
      <c r="O40" s="251">
        <v>0</v>
      </c>
      <c r="P40" s="251">
        <v>0</v>
      </c>
      <c r="Q40" s="251">
        <v>0</v>
      </c>
      <c r="R40" s="251">
        <v>0</v>
      </c>
      <c r="S40" s="251">
        <v>0</v>
      </c>
      <c r="T40" s="319" t="e">
        <v>#DIV/0!</v>
      </c>
      <c r="U40" s="365">
        <v>0</v>
      </c>
      <c r="V40" s="365">
        <v>0</v>
      </c>
      <c r="W40" s="361"/>
      <c r="X40" s="361"/>
      <c r="Y40" s="361"/>
      <c r="Z40" s="361"/>
    </row>
    <row r="41" spans="1:26" x14ac:dyDescent="0.25">
      <c r="A41" s="318" t="s">
        <v>303</v>
      </c>
      <c r="B41" s="251">
        <v>0</v>
      </c>
      <c r="C41" s="251">
        <v>0</v>
      </c>
      <c r="D41" s="251">
        <v>0</v>
      </c>
      <c r="E41" s="361"/>
      <c r="F41" s="361"/>
      <c r="G41" s="251">
        <v>0</v>
      </c>
      <c r="H41" s="251">
        <v>0</v>
      </c>
      <c r="I41" s="251">
        <v>0</v>
      </c>
      <c r="J41" s="251">
        <v>0</v>
      </c>
      <c r="K41" s="251">
        <v>0</v>
      </c>
      <c r="L41" s="251">
        <v>0</v>
      </c>
      <c r="M41" s="251">
        <v>0</v>
      </c>
      <c r="N41" s="251">
        <v>0</v>
      </c>
      <c r="O41" s="251">
        <v>0</v>
      </c>
      <c r="P41" s="251">
        <v>0</v>
      </c>
      <c r="Q41" s="251">
        <v>0</v>
      </c>
      <c r="R41" s="251">
        <v>0</v>
      </c>
      <c r="S41" s="251">
        <v>0</v>
      </c>
      <c r="T41" s="319" t="e">
        <v>#DIV/0!</v>
      </c>
      <c r="U41" s="365">
        <v>0</v>
      </c>
      <c r="V41" s="365">
        <v>0</v>
      </c>
      <c r="W41" s="361"/>
      <c r="X41" s="361"/>
      <c r="Y41" s="361"/>
      <c r="Z41" s="361"/>
    </row>
    <row r="42" spans="1:26" x14ac:dyDescent="0.25">
      <c r="A42" s="318" t="s">
        <v>304</v>
      </c>
      <c r="B42" s="251">
        <v>0</v>
      </c>
      <c r="C42" s="251">
        <v>0</v>
      </c>
      <c r="D42" s="251">
        <v>0</v>
      </c>
      <c r="E42" s="361"/>
      <c r="F42" s="361"/>
      <c r="G42" s="251">
        <v>0</v>
      </c>
      <c r="H42" s="251">
        <v>0</v>
      </c>
      <c r="I42" s="251">
        <v>0</v>
      </c>
      <c r="J42" s="251">
        <v>0</v>
      </c>
      <c r="K42" s="251">
        <v>0</v>
      </c>
      <c r="L42" s="251">
        <v>0</v>
      </c>
      <c r="M42" s="251">
        <v>0</v>
      </c>
      <c r="N42" s="251">
        <v>0</v>
      </c>
      <c r="O42" s="251">
        <v>0</v>
      </c>
      <c r="P42" s="251">
        <v>0</v>
      </c>
      <c r="Q42" s="251">
        <v>0</v>
      </c>
      <c r="R42" s="251">
        <v>0</v>
      </c>
      <c r="S42" s="251">
        <v>0</v>
      </c>
      <c r="T42" s="319" t="e">
        <v>#DIV/0!</v>
      </c>
      <c r="U42" s="365">
        <v>0</v>
      </c>
      <c r="V42" s="365">
        <v>0</v>
      </c>
      <c r="W42" s="361"/>
      <c r="X42" s="361"/>
      <c r="Y42" s="361"/>
      <c r="Z42" s="361"/>
    </row>
    <row r="43" spans="1:26" x14ac:dyDescent="0.25">
      <c r="A43" s="318" t="s">
        <v>305</v>
      </c>
      <c r="B43" s="251">
        <v>0</v>
      </c>
      <c r="C43" s="251">
        <v>0</v>
      </c>
      <c r="D43" s="251">
        <v>0</v>
      </c>
      <c r="E43" s="361"/>
      <c r="F43" s="361"/>
      <c r="G43" s="251">
        <v>0</v>
      </c>
      <c r="H43" s="251">
        <v>0</v>
      </c>
      <c r="I43" s="251">
        <v>0</v>
      </c>
      <c r="J43" s="251">
        <v>0</v>
      </c>
      <c r="K43" s="251">
        <v>0</v>
      </c>
      <c r="L43" s="251">
        <v>0</v>
      </c>
      <c r="M43" s="251">
        <v>0</v>
      </c>
      <c r="N43" s="251">
        <v>0</v>
      </c>
      <c r="O43" s="251">
        <v>0</v>
      </c>
      <c r="P43" s="251">
        <v>0</v>
      </c>
      <c r="Q43" s="251">
        <v>0</v>
      </c>
      <c r="R43" s="251">
        <v>0</v>
      </c>
      <c r="S43" s="251">
        <v>0</v>
      </c>
      <c r="T43" s="319" t="e">
        <v>#DIV/0!</v>
      </c>
      <c r="U43" s="365">
        <v>0</v>
      </c>
      <c r="V43" s="365">
        <v>0</v>
      </c>
      <c r="W43" s="361"/>
      <c r="X43" s="361"/>
      <c r="Y43" s="361"/>
      <c r="Z43" s="361"/>
    </row>
    <row r="44" spans="1:26" x14ac:dyDescent="0.25">
      <c r="A44" s="318" t="s">
        <v>306</v>
      </c>
      <c r="B44" s="251">
        <v>0</v>
      </c>
      <c r="C44" s="251">
        <v>0</v>
      </c>
      <c r="D44" s="251">
        <v>0</v>
      </c>
      <c r="E44" s="361"/>
      <c r="F44" s="361"/>
      <c r="G44" s="251">
        <v>0</v>
      </c>
      <c r="H44" s="251">
        <v>0</v>
      </c>
      <c r="I44" s="251">
        <v>0</v>
      </c>
      <c r="J44" s="251">
        <v>0</v>
      </c>
      <c r="K44" s="251">
        <v>0</v>
      </c>
      <c r="L44" s="251">
        <v>0</v>
      </c>
      <c r="M44" s="251">
        <v>0</v>
      </c>
      <c r="N44" s="251">
        <v>0</v>
      </c>
      <c r="O44" s="251">
        <v>0</v>
      </c>
      <c r="P44" s="251">
        <v>0</v>
      </c>
      <c r="Q44" s="251">
        <v>0</v>
      </c>
      <c r="R44" s="251">
        <v>0</v>
      </c>
      <c r="S44" s="251">
        <v>0</v>
      </c>
      <c r="T44" s="319" t="e">
        <v>#DIV/0!</v>
      </c>
      <c r="U44" s="365">
        <v>0</v>
      </c>
      <c r="V44" s="365">
        <v>0</v>
      </c>
      <c r="W44" s="361"/>
      <c r="X44" s="361"/>
      <c r="Y44" s="361"/>
      <c r="Z44" s="361"/>
    </row>
    <row r="45" spans="1:26" x14ac:dyDescent="0.25">
      <c r="A45" s="318" t="s">
        <v>307</v>
      </c>
      <c r="B45" s="251">
        <v>0</v>
      </c>
      <c r="C45" s="251">
        <v>0</v>
      </c>
      <c r="D45" s="251">
        <v>0</v>
      </c>
      <c r="E45" s="361"/>
      <c r="F45" s="361"/>
      <c r="G45" s="251">
        <v>0</v>
      </c>
      <c r="H45" s="251">
        <v>0</v>
      </c>
      <c r="I45" s="251">
        <v>0</v>
      </c>
      <c r="J45" s="251">
        <v>0</v>
      </c>
      <c r="K45" s="251">
        <v>0</v>
      </c>
      <c r="L45" s="251">
        <v>0</v>
      </c>
      <c r="M45" s="251">
        <v>0</v>
      </c>
      <c r="N45" s="251">
        <v>0</v>
      </c>
      <c r="O45" s="251">
        <v>0</v>
      </c>
      <c r="P45" s="251">
        <v>0</v>
      </c>
      <c r="Q45" s="251">
        <v>0</v>
      </c>
      <c r="R45" s="251">
        <v>0</v>
      </c>
      <c r="S45" s="251">
        <v>0</v>
      </c>
      <c r="T45" s="319" t="e">
        <v>#DIV/0!</v>
      </c>
      <c r="U45" s="365">
        <v>0</v>
      </c>
      <c r="V45" s="365">
        <v>0</v>
      </c>
      <c r="W45" s="361"/>
      <c r="X45" s="361"/>
      <c r="Y45" s="361"/>
      <c r="Z45" s="361"/>
    </row>
    <row r="46" spans="1:26" x14ac:dyDescent="0.25">
      <c r="A46" s="318" t="s">
        <v>308</v>
      </c>
      <c r="B46" s="251">
        <v>0</v>
      </c>
      <c r="C46" s="251">
        <v>0</v>
      </c>
      <c r="D46" s="251">
        <v>0</v>
      </c>
      <c r="E46" s="361"/>
      <c r="F46" s="361"/>
      <c r="G46" s="251">
        <v>0</v>
      </c>
      <c r="H46" s="251">
        <v>0</v>
      </c>
      <c r="I46" s="251">
        <v>0</v>
      </c>
      <c r="J46" s="251">
        <v>0</v>
      </c>
      <c r="K46" s="251">
        <v>0</v>
      </c>
      <c r="L46" s="251">
        <v>0</v>
      </c>
      <c r="M46" s="251">
        <v>0</v>
      </c>
      <c r="N46" s="251">
        <v>0</v>
      </c>
      <c r="O46" s="251">
        <v>0</v>
      </c>
      <c r="P46" s="251">
        <v>0</v>
      </c>
      <c r="Q46" s="251">
        <v>0</v>
      </c>
      <c r="R46" s="251">
        <v>0</v>
      </c>
      <c r="S46" s="251">
        <v>0</v>
      </c>
      <c r="T46" s="319" t="e">
        <v>#DIV/0!</v>
      </c>
      <c r="U46" s="365">
        <v>0</v>
      </c>
      <c r="V46" s="365">
        <v>0</v>
      </c>
      <c r="W46" s="361"/>
      <c r="X46" s="361"/>
      <c r="Y46" s="361"/>
      <c r="Z46" s="361"/>
    </row>
    <row r="47" spans="1:26" x14ac:dyDescent="0.25">
      <c r="A47" s="318" t="s">
        <v>309</v>
      </c>
      <c r="B47" s="251">
        <v>0</v>
      </c>
      <c r="C47" s="251">
        <v>0</v>
      </c>
      <c r="D47" s="251">
        <v>0</v>
      </c>
      <c r="E47" s="361"/>
      <c r="F47" s="361"/>
      <c r="G47" s="251">
        <v>0</v>
      </c>
      <c r="H47" s="251">
        <v>0</v>
      </c>
      <c r="I47" s="251">
        <v>0</v>
      </c>
      <c r="J47" s="251">
        <v>0</v>
      </c>
      <c r="K47" s="251">
        <v>0</v>
      </c>
      <c r="L47" s="251">
        <v>0</v>
      </c>
      <c r="M47" s="251">
        <v>0</v>
      </c>
      <c r="N47" s="251">
        <v>0</v>
      </c>
      <c r="O47" s="251">
        <v>0</v>
      </c>
      <c r="P47" s="251">
        <v>0</v>
      </c>
      <c r="Q47" s="251">
        <v>0</v>
      </c>
      <c r="R47" s="251">
        <v>0</v>
      </c>
      <c r="S47" s="251">
        <v>0</v>
      </c>
      <c r="T47" s="319" t="e">
        <v>#DIV/0!</v>
      </c>
      <c r="U47" s="365">
        <v>0</v>
      </c>
      <c r="V47" s="365">
        <v>0</v>
      </c>
      <c r="W47" s="361"/>
      <c r="X47" s="361"/>
      <c r="Y47" s="361"/>
      <c r="Z47" s="361"/>
    </row>
    <row r="48" spans="1:26" x14ac:dyDescent="0.25">
      <c r="A48" s="318" t="s">
        <v>310</v>
      </c>
      <c r="B48" s="251">
        <v>0</v>
      </c>
      <c r="C48" s="251">
        <v>0</v>
      </c>
      <c r="D48" s="251">
        <v>0</v>
      </c>
      <c r="E48" s="361"/>
      <c r="F48" s="361"/>
      <c r="G48" s="251">
        <v>0</v>
      </c>
      <c r="H48" s="251">
        <v>0</v>
      </c>
      <c r="I48" s="251">
        <v>0</v>
      </c>
      <c r="J48" s="251">
        <v>0</v>
      </c>
      <c r="K48" s="251">
        <v>0</v>
      </c>
      <c r="L48" s="251">
        <v>0</v>
      </c>
      <c r="M48" s="251">
        <v>0</v>
      </c>
      <c r="N48" s="251">
        <v>0</v>
      </c>
      <c r="O48" s="251">
        <v>0</v>
      </c>
      <c r="P48" s="251">
        <v>0</v>
      </c>
      <c r="Q48" s="251">
        <v>0</v>
      </c>
      <c r="R48" s="251">
        <v>0</v>
      </c>
      <c r="S48" s="251">
        <v>0</v>
      </c>
      <c r="T48" s="319" t="e">
        <v>#DIV/0!</v>
      </c>
      <c r="U48" s="365">
        <v>0</v>
      </c>
      <c r="V48" s="365">
        <v>0</v>
      </c>
      <c r="W48" s="361"/>
      <c r="X48" s="361"/>
      <c r="Y48" s="361"/>
      <c r="Z48" s="361"/>
    </row>
    <row r="49" spans="1:26" x14ac:dyDescent="0.25">
      <c r="A49" s="314" t="s">
        <v>311</v>
      </c>
      <c r="B49" s="363">
        <v>0</v>
      </c>
      <c r="C49" s="363">
        <v>0</v>
      </c>
      <c r="D49" s="363">
        <v>0</v>
      </c>
      <c r="E49" s="359"/>
      <c r="F49" s="359"/>
      <c r="G49" s="363">
        <v>0</v>
      </c>
      <c r="H49" s="363">
        <v>0</v>
      </c>
      <c r="I49" s="363">
        <v>0</v>
      </c>
      <c r="J49" s="363">
        <v>0</v>
      </c>
      <c r="K49" s="363">
        <v>0</v>
      </c>
      <c r="L49" s="363">
        <v>0</v>
      </c>
      <c r="M49" s="363">
        <v>0</v>
      </c>
      <c r="N49" s="363">
        <v>0</v>
      </c>
      <c r="O49" s="363">
        <v>0</v>
      </c>
      <c r="P49" s="363">
        <v>0</v>
      </c>
      <c r="Q49" s="363">
        <v>0</v>
      </c>
      <c r="R49" s="363">
        <v>0</v>
      </c>
      <c r="S49" s="363">
        <v>0</v>
      </c>
      <c r="T49" s="317" t="e">
        <v>#DIV/0!</v>
      </c>
      <c r="U49" s="364">
        <v>0</v>
      </c>
      <c r="V49" s="364">
        <v>0</v>
      </c>
      <c r="W49" s="361"/>
      <c r="X49" s="361"/>
      <c r="Y49" s="361"/>
      <c r="Z49" s="361"/>
    </row>
    <row r="50" spans="1:26" x14ac:dyDescent="0.25">
      <c r="A50" s="318" t="s">
        <v>312</v>
      </c>
      <c r="B50" s="251">
        <v>0</v>
      </c>
      <c r="C50" s="251">
        <v>0</v>
      </c>
      <c r="D50" s="251">
        <v>0</v>
      </c>
      <c r="E50" s="361"/>
      <c r="F50" s="361"/>
      <c r="G50" s="251">
        <v>0</v>
      </c>
      <c r="H50" s="251">
        <v>0</v>
      </c>
      <c r="I50" s="251">
        <v>0</v>
      </c>
      <c r="J50" s="251">
        <v>0</v>
      </c>
      <c r="K50" s="251">
        <v>0</v>
      </c>
      <c r="L50" s="251">
        <v>0</v>
      </c>
      <c r="M50" s="251">
        <v>0</v>
      </c>
      <c r="N50" s="251">
        <v>0</v>
      </c>
      <c r="O50" s="251">
        <v>0</v>
      </c>
      <c r="P50" s="251">
        <v>0</v>
      </c>
      <c r="Q50" s="251">
        <v>0</v>
      </c>
      <c r="R50" s="251">
        <v>0</v>
      </c>
      <c r="S50" s="251">
        <v>0</v>
      </c>
      <c r="T50" s="319" t="e">
        <v>#DIV/0!</v>
      </c>
      <c r="U50" s="365">
        <v>0</v>
      </c>
      <c r="V50" s="365">
        <v>0</v>
      </c>
      <c r="W50" s="361"/>
      <c r="X50" s="361"/>
      <c r="Y50" s="361"/>
      <c r="Z50" s="361"/>
    </row>
    <row r="51" spans="1:26" x14ac:dyDescent="0.25">
      <c r="A51" s="318" t="s">
        <v>313</v>
      </c>
      <c r="B51" s="251">
        <v>0</v>
      </c>
      <c r="C51" s="251">
        <v>0</v>
      </c>
      <c r="D51" s="251">
        <v>0</v>
      </c>
      <c r="E51" s="361"/>
      <c r="F51" s="361"/>
      <c r="G51" s="251">
        <v>0</v>
      </c>
      <c r="H51" s="251">
        <v>0</v>
      </c>
      <c r="I51" s="251">
        <v>0</v>
      </c>
      <c r="J51" s="251">
        <v>0</v>
      </c>
      <c r="K51" s="251">
        <v>0</v>
      </c>
      <c r="L51" s="251">
        <v>0</v>
      </c>
      <c r="M51" s="251">
        <v>0</v>
      </c>
      <c r="N51" s="251">
        <v>0</v>
      </c>
      <c r="O51" s="251">
        <v>0</v>
      </c>
      <c r="P51" s="251">
        <v>0</v>
      </c>
      <c r="Q51" s="251">
        <v>0</v>
      </c>
      <c r="R51" s="251">
        <v>0</v>
      </c>
      <c r="S51" s="251">
        <v>0</v>
      </c>
      <c r="T51" s="319" t="e">
        <v>#DIV/0!</v>
      </c>
      <c r="U51" s="365">
        <v>0</v>
      </c>
      <c r="V51" s="365">
        <v>0</v>
      </c>
      <c r="W51" s="361"/>
      <c r="X51" s="361"/>
      <c r="Y51" s="361"/>
      <c r="Z51" s="361"/>
    </row>
    <row r="52" spans="1:26" x14ac:dyDescent="0.25">
      <c r="A52" s="318" t="s">
        <v>314</v>
      </c>
      <c r="B52" s="251">
        <v>0</v>
      </c>
      <c r="C52" s="251">
        <v>0</v>
      </c>
      <c r="D52" s="251">
        <v>0</v>
      </c>
      <c r="E52" s="361"/>
      <c r="F52" s="361"/>
      <c r="G52" s="251">
        <v>0</v>
      </c>
      <c r="H52" s="251">
        <v>0</v>
      </c>
      <c r="I52" s="251">
        <v>0</v>
      </c>
      <c r="J52" s="251">
        <v>0</v>
      </c>
      <c r="K52" s="251">
        <v>0</v>
      </c>
      <c r="L52" s="251">
        <v>0</v>
      </c>
      <c r="M52" s="251">
        <v>0</v>
      </c>
      <c r="N52" s="251">
        <v>0</v>
      </c>
      <c r="O52" s="251">
        <v>0</v>
      </c>
      <c r="P52" s="251">
        <v>0</v>
      </c>
      <c r="Q52" s="251">
        <v>0</v>
      </c>
      <c r="R52" s="251">
        <v>0</v>
      </c>
      <c r="S52" s="251">
        <v>0</v>
      </c>
      <c r="T52" s="319" t="e">
        <v>#DIV/0!</v>
      </c>
      <c r="U52" s="365">
        <v>0</v>
      </c>
      <c r="V52" s="365">
        <v>0</v>
      </c>
      <c r="W52" s="361"/>
      <c r="X52" s="361"/>
      <c r="Y52" s="361"/>
      <c r="Z52" s="361"/>
    </row>
    <row r="53" spans="1:26" x14ac:dyDescent="0.25">
      <c r="A53" s="318" t="s">
        <v>315</v>
      </c>
      <c r="B53" s="251">
        <v>0</v>
      </c>
      <c r="C53" s="251">
        <v>0</v>
      </c>
      <c r="D53" s="251">
        <v>0</v>
      </c>
      <c r="E53" s="361"/>
      <c r="F53" s="361"/>
      <c r="G53" s="251">
        <v>0</v>
      </c>
      <c r="H53" s="251">
        <v>0</v>
      </c>
      <c r="I53" s="251">
        <v>0</v>
      </c>
      <c r="J53" s="251">
        <v>0</v>
      </c>
      <c r="K53" s="251">
        <v>0</v>
      </c>
      <c r="L53" s="251">
        <v>0</v>
      </c>
      <c r="M53" s="251">
        <v>0</v>
      </c>
      <c r="N53" s="251">
        <v>0</v>
      </c>
      <c r="O53" s="251">
        <v>0</v>
      </c>
      <c r="P53" s="251">
        <v>0</v>
      </c>
      <c r="Q53" s="251">
        <v>0</v>
      </c>
      <c r="R53" s="251">
        <v>0</v>
      </c>
      <c r="S53" s="251">
        <v>0</v>
      </c>
      <c r="T53" s="319" t="e">
        <v>#DIV/0!</v>
      </c>
      <c r="U53" s="365">
        <v>0</v>
      </c>
      <c r="V53" s="365">
        <v>0</v>
      </c>
      <c r="W53" s="361"/>
      <c r="X53" s="361"/>
      <c r="Y53" s="361"/>
      <c r="Z53" s="361"/>
    </row>
    <row r="54" spans="1:26" x14ac:dyDescent="0.25">
      <c r="A54" s="318" t="s">
        <v>316</v>
      </c>
      <c r="B54" s="251">
        <v>0</v>
      </c>
      <c r="C54" s="251">
        <v>0</v>
      </c>
      <c r="D54" s="251">
        <v>0</v>
      </c>
      <c r="E54" s="361"/>
      <c r="F54" s="361"/>
      <c r="G54" s="251">
        <v>0</v>
      </c>
      <c r="H54" s="251">
        <v>0</v>
      </c>
      <c r="I54" s="251">
        <v>0</v>
      </c>
      <c r="J54" s="251">
        <v>0</v>
      </c>
      <c r="K54" s="251">
        <v>0</v>
      </c>
      <c r="L54" s="251">
        <v>0</v>
      </c>
      <c r="M54" s="251">
        <v>0</v>
      </c>
      <c r="N54" s="251">
        <v>0</v>
      </c>
      <c r="O54" s="251">
        <v>0</v>
      </c>
      <c r="P54" s="251">
        <v>0</v>
      </c>
      <c r="Q54" s="251">
        <v>0</v>
      </c>
      <c r="R54" s="251">
        <v>0</v>
      </c>
      <c r="S54" s="251">
        <v>0</v>
      </c>
      <c r="T54" s="319" t="e">
        <v>#DIV/0!</v>
      </c>
      <c r="U54" s="365">
        <v>0</v>
      </c>
      <c r="V54" s="365">
        <v>0</v>
      </c>
      <c r="W54" s="361"/>
      <c r="X54" s="361"/>
      <c r="Y54" s="361"/>
      <c r="Z54" s="361"/>
    </row>
    <row r="55" spans="1:26" x14ac:dyDescent="0.25">
      <c r="A55" s="318" t="s">
        <v>317</v>
      </c>
      <c r="B55" s="251">
        <v>0</v>
      </c>
      <c r="C55" s="251">
        <v>0</v>
      </c>
      <c r="D55" s="251">
        <v>0</v>
      </c>
      <c r="E55" s="361"/>
      <c r="F55" s="361"/>
      <c r="G55" s="251">
        <v>0</v>
      </c>
      <c r="H55" s="251">
        <v>0</v>
      </c>
      <c r="I55" s="251">
        <v>0</v>
      </c>
      <c r="J55" s="251">
        <v>0</v>
      </c>
      <c r="K55" s="251">
        <v>0</v>
      </c>
      <c r="L55" s="251">
        <v>0</v>
      </c>
      <c r="M55" s="251">
        <v>0</v>
      </c>
      <c r="N55" s="251">
        <v>0</v>
      </c>
      <c r="O55" s="251">
        <v>0</v>
      </c>
      <c r="P55" s="251">
        <v>0</v>
      </c>
      <c r="Q55" s="251">
        <v>0</v>
      </c>
      <c r="R55" s="251">
        <v>0</v>
      </c>
      <c r="S55" s="251">
        <v>0</v>
      </c>
      <c r="T55" s="319" t="e">
        <v>#DIV/0!</v>
      </c>
      <c r="U55" s="365">
        <v>0</v>
      </c>
      <c r="V55" s="365">
        <v>0</v>
      </c>
      <c r="W55" s="361"/>
      <c r="X55" s="361"/>
      <c r="Y55" s="361"/>
      <c r="Z55" s="361"/>
    </row>
    <row r="56" spans="1:26" x14ac:dyDescent="0.25">
      <c r="A56" s="318" t="s">
        <v>318</v>
      </c>
      <c r="B56" s="251">
        <v>0</v>
      </c>
      <c r="C56" s="251">
        <v>0</v>
      </c>
      <c r="D56" s="251">
        <v>0</v>
      </c>
      <c r="E56" s="361"/>
      <c r="F56" s="361"/>
      <c r="G56" s="251">
        <v>0</v>
      </c>
      <c r="H56" s="251">
        <v>0</v>
      </c>
      <c r="I56" s="251">
        <v>0</v>
      </c>
      <c r="J56" s="251">
        <v>0</v>
      </c>
      <c r="K56" s="251">
        <v>0</v>
      </c>
      <c r="L56" s="251">
        <v>0</v>
      </c>
      <c r="M56" s="251">
        <v>0</v>
      </c>
      <c r="N56" s="251">
        <v>0</v>
      </c>
      <c r="O56" s="251">
        <v>0</v>
      </c>
      <c r="P56" s="251">
        <v>0</v>
      </c>
      <c r="Q56" s="251">
        <v>0</v>
      </c>
      <c r="R56" s="251">
        <v>0</v>
      </c>
      <c r="S56" s="251">
        <v>0</v>
      </c>
      <c r="T56" s="319" t="e">
        <v>#DIV/0!</v>
      </c>
      <c r="U56" s="365">
        <v>0</v>
      </c>
      <c r="V56" s="365">
        <v>0</v>
      </c>
      <c r="W56" s="361"/>
      <c r="X56" s="361"/>
      <c r="Y56" s="361"/>
      <c r="Z56" s="361"/>
    </row>
    <row r="57" spans="1:26" x14ac:dyDescent="0.25">
      <c r="A57" s="338" t="s">
        <v>319</v>
      </c>
      <c r="B57" s="358">
        <v>0</v>
      </c>
      <c r="C57" s="358">
        <v>0</v>
      </c>
      <c r="D57" s="358">
        <v>0</v>
      </c>
      <c r="E57" s="359"/>
      <c r="F57" s="359"/>
      <c r="G57" s="358">
        <v>0</v>
      </c>
      <c r="H57" s="358">
        <v>0</v>
      </c>
      <c r="I57" s="358">
        <v>0</v>
      </c>
      <c r="J57" s="358">
        <v>0</v>
      </c>
      <c r="K57" s="358">
        <v>0</v>
      </c>
      <c r="L57" s="358">
        <v>0</v>
      </c>
      <c r="M57" s="358">
        <v>0</v>
      </c>
      <c r="N57" s="358">
        <v>0</v>
      </c>
      <c r="O57" s="358">
        <v>0</v>
      </c>
      <c r="P57" s="358">
        <v>0</v>
      </c>
      <c r="Q57" s="358">
        <v>0</v>
      </c>
      <c r="R57" s="358">
        <v>0</v>
      </c>
      <c r="S57" s="358">
        <v>0</v>
      </c>
      <c r="T57" s="339" t="e">
        <v>#DIV/0!</v>
      </c>
      <c r="U57" s="360">
        <v>0</v>
      </c>
      <c r="V57" s="360">
        <v>0</v>
      </c>
      <c r="W57" s="361"/>
      <c r="X57" s="361"/>
      <c r="Y57" s="361"/>
      <c r="Z57" s="361"/>
    </row>
    <row r="58" spans="1:26" x14ac:dyDescent="0.25">
      <c r="A58" s="369" t="s">
        <v>320</v>
      </c>
      <c r="B58" s="363">
        <v>0</v>
      </c>
      <c r="C58" s="363">
        <v>0</v>
      </c>
      <c r="D58" s="363">
        <v>0</v>
      </c>
      <c r="E58" s="359"/>
      <c r="F58" s="359"/>
      <c r="G58" s="363">
        <v>0</v>
      </c>
      <c r="H58" s="363">
        <v>0</v>
      </c>
      <c r="I58" s="363">
        <v>0</v>
      </c>
      <c r="J58" s="363">
        <v>0</v>
      </c>
      <c r="K58" s="363">
        <v>0</v>
      </c>
      <c r="L58" s="363">
        <v>0</v>
      </c>
      <c r="M58" s="363">
        <v>0</v>
      </c>
      <c r="N58" s="363">
        <v>0</v>
      </c>
      <c r="O58" s="363">
        <v>0</v>
      </c>
      <c r="P58" s="363">
        <v>0</v>
      </c>
      <c r="Q58" s="363">
        <v>0</v>
      </c>
      <c r="R58" s="363">
        <v>0</v>
      </c>
      <c r="S58" s="363">
        <v>0</v>
      </c>
      <c r="T58" s="317" t="e">
        <v>#DIV/0!</v>
      </c>
      <c r="U58" s="364">
        <v>0</v>
      </c>
      <c r="V58" s="364">
        <v>0</v>
      </c>
      <c r="W58" s="361"/>
      <c r="X58" s="361"/>
      <c r="Y58" s="361"/>
      <c r="Z58" s="361"/>
    </row>
    <row r="59" spans="1:26" x14ac:dyDescent="0.25">
      <c r="A59" s="318" t="s">
        <v>321</v>
      </c>
      <c r="B59" s="251">
        <v>0</v>
      </c>
      <c r="C59" s="251">
        <v>0</v>
      </c>
      <c r="D59" s="251">
        <v>0</v>
      </c>
      <c r="E59" s="361"/>
      <c r="F59" s="361"/>
      <c r="G59" s="251">
        <v>0</v>
      </c>
      <c r="H59" s="251">
        <v>0</v>
      </c>
      <c r="I59" s="251">
        <v>0</v>
      </c>
      <c r="J59" s="251">
        <v>0</v>
      </c>
      <c r="K59" s="251">
        <v>0</v>
      </c>
      <c r="L59" s="251">
        <v>0</v>
      </c>
      <c r="M59" s="251">
        <v>0</v>
      </c>
      <c r="N59" s="251">
        <v>0</v>
      </c>
      <c r="O59" s="251">
        <v>0</v>
      </c>
      <c r="P59" s="251">
        <v>0</v>
      </c>
      <c r="Q59" s="251">
        <v>0</v>
      </c>
      <c r="R59" s="251">
        <v>0</v>
      </c>
      <c r="S59" s="251">
        <v>0</v>
      </c>
      <c r="T59" s="319" t="e">
        <v>#DIV/0!</v>
      </c>
      <c r="U59" s="365">
        <v>0</v>
      </c>
      <c r="V59" s="365">
        <v>0</v>
      </c>
      <c r="W59" s="361"/>
      <c r="X59" s="361"/>
      <c r="Y59" s="361"/>
      <c r="Z59" s="361"/>
    </row>
    <row r="60" spans="1:26" x14ac:dyDescent="0.25">
      <c r="A60" s="318" t="s">
        <v>322</v>
      </c>
      <c r="B60" s="251">
        <v>0</v>
      </c>
      <c r="C60" s="251">
        <v>0</v>
      </c>
      <c r="D60" s="251">
        <v>0</v>
      </c>
      <c r="E60" s="361"/>
      <c r="F60" s="361"/>
      <c r="G60" s="251">
        <v>0</v>
      </c>
      <c r="H60" s="251">
        <v>0</v>
      </c>
      <c r="I60" s="251">
        <v>0</v>
      </c>
      <c r="J60" s="251">
        <v>0</v>
      </c>
      <c r="K60" s="251">
        <v>0</v>
      </c>
      <c r="L60" s="251">
        <v>0</v>
      </c>
      <c r="M60" s="251">
        <v>0</v>
      </c>
      <c r="N60" s="251">
        <v>0</v>
      </c>
      <c r="O60" s="251">
        <v>0</v>
      </c>
      <c r="P60" s="251">
        <v>0</v>
      </c>
      <c r="Q60" s="251">
        <v>0</v>
      </c>
      <c r="R60" s="251">
        <v>0</v>
      </c>
      <c r="S60" s="251">
        <v>0</v>
      </c>
      <c r="T60" s="319" t="e">
        <v>#DIV/0!</v>
      </c>
      <c r="U60" s="365">
        <v>0</v>
      </c>
      <c r="V60" s="365">
        <v>0</v>
      </c>
      <c r="W60" s="361"/>
      <c r="X60" s="361"/>
      <c r="Y60" s="361"/>
      <c r="Z60" s="361"/>
    </row>
    <row r="61" spans="1:26" x14ac:dyDescent="0.25">
      <c r="A61" s="318" t="s">
        <v>323</v>
      </c>
      <c r="B61" s="251">
        <v>0</v>
      </c>
      <c r="C61" s="251">
        <v>0</v>
      </c>
      <c r="D61" s="251">
        <v>0</v>
      </c>
      <c r="E61" s="361"/>
      <c r="F61" s="361"/>
      <c r="G61" s="251">
        <v>0</v>
      </c>
      <c r="H61" s="251">
        <v>0</v>
      </c>
      <c r="I61" s="251">
        <v>0</v>
      </c>
      <c r="J61" s="251">
        <v>0</v>
      </c>
      <c r="K61" s="251">
        <v>0</v>
      </c>
      <c r="L61" s="251">
        <v>0</v>
      </c>
      <c r="M61" s="251">
        <v>0</v>
      </c>
      <c r="N61" s="251">
        <v>0</v>
      </c>
      <c r="O61" s="251">
        <v>0</v>
      </c>
      <c r="P61" s="251">
        <v>0</v>
      </c>
      <c r="Q61" s="251">
        <v>0</v>
      </c>
      <c r="R61" s="251">
        <v>0</v>
      </c>
      <c r="S61" s="251">
        <v>0</v>
      </c>
      <c r="T61" s="319" t="e">
        <v>#DIV/0!</v>
      </c>
      <c r="U61" s="365">
        <v>0</v>
      </c>
      <c r="V61" s="365">
        <v>0</v>
      </c>
      <c r="W61" s="361"/>
      <c r="X61" s="361"/>
      <c r="Y61" s="361"/>
      <c r="Z61" s="361"/>
    </row>
    <row r="62" spans="1:26" x14ac:dyDescent="0.25">
      <c r="A62" s="318" t="s">
        <v>324</v>
      </c>
      <c r="B62" s="251">
        <v>0</v>
      </c>
      <c r="C62" s="251">
        <v>0</v>
      </c>
      <c r="D62" s="251">
        <v>0</v>
      </c>
      <c r="E62" s="361"/>
      <c r="F62" s="361"/>
      <c r="G62" s="251">
        <v>0</v>
      </c>
      <c r="H62" s="251">
        <v>0</v>
      </c>
      <c r="I62" s="251">
        <v>0</v>
      </c>
      <c r="J62" s="251">
        <v>0</v>
      </c>
      <c r="K62" s="251">
        <v>0</v>
      </c>
      <c r="L62" s="251">
        <v>0</v>
      </c>
      <c r="M62" s="251">
        <v>0</v>
      </c>
      <c r="N62" s="251">
        <v>0</v>
      </c>
      <c r="O62" s="251">
        <v>0</v>
      </c>
      <c r="P62" s="251">
        <v>0</v>
      </c>
      <c r="Q62" s="251">
        <v>0</v>
      </c>
      <c r="R62" s="251">
        <v>0</v>
      </c>
      <c r="S62" s="251">
        <v>0</v>
      </c>
      <c r="T62" s="319" t="e">
        <v>#DIV/0!</v>
      </c>
      <c r="U62" s="365">
        <v>0</v>
      </c>
      <c r="V62" s="365">
        <v>0</v>
      </c>
      <c r="W62" s="361"/>
      <c r="X62" s="361"/>
      <c r="Y62" s="361"/>
      <c r="Z62" s="361"/>
    </row>
    <row r="63" spans="1:26" x14ac:dyDescent="0.25">
      <c r="A63" s="318" t="s">
        <v>325</v>
      </c>
      <c r="B63" s="251">
        <v>0</v>
      </c>
      <c r="C63" s="251">
        <v>0</v>
      </c>
      <c r="D63" s="251">
        <v>0</v>
      </c>
      <c r="E63" s="361"/>
      <c r="F63" s="361"/>
      <c r="G63" s="251">
        <v>0</v>
      </c>
      <c r="H63" s="251">
        <v>0</v>
      </c>
      <c r="I63" s="251">
        <v>0</v>
      </c>
      <c r="J63" s="251">
        <v>0</v>
      </c>
      <c r="K63" s="251">
        <v>0</v>
      </c>
      <c r="L63" s="251">
        <v>0</v>
      </c>
      <c r="M63" s="251">
        <v>0</v>
      </c>
      <c r="N63" s="251">
        <v>0</v>
      </c>
      <c r="O63" s="251">
        <v>0</v>
      </c>
      <c r="P63" s="251">
        <v>0</v>
      </c>
      <c r="Q63" s="251">
        <v>0</v>
      </c>
      <c r="R63" s="251">
        <v>0</v>
      </c>
      <c r="S63" s="251">
        <v>0</v>
      </c>
      <c r="T63" s="319" t="e">
        <v>#DIV/0!</v>
      </c>
      <c r="U63" s="365">
        <v>0</v>
      </c>
      <c r="V63" s="365">
        <v>0</v>
      </c>
      <c r="W63" s="361"/>
      <c r="X63" s="361"/>
      <c r="Y63" s="361"/>
      <c r="Z63" s="361"/>
    </row>
    <row r="64" spans="1:26" x14ac:dyDescent="0.25">
      <c r="A64" s="369" t="s">
        <v>326</v>
      </c>
      <c r="B64" s="366">
        <v>0</v>
      </c>
      <c r="C64" s="366">
        <v>0</v>
      </c>
      <c r="D64" s="366">
        <v>0</v>
      </c>
      <c r="E64" s="367"/>
      <c r="F64" s="367"/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0</v>
      </c>
      <c r="N64" s="366">
        <v>0</v>
      </c>
      <c r="O64" s="366">
        <v>0</v>
      </c>
      <c r="P64" s="366">
        <v>0</v>
      </c>
      <c r="Q64" s="366">
        <v>0</v>
      </c>
      <c r="R64" s="366">
        <v>0</v>
      </c>
      <c r="S64" s="366">
        <v>0</v>
      </c>
      <c r="T64" s="317" t="e">
        <v>#DIV/0!</v>
      </c>
      <c r="U64" s="364">
        <v>0</v>
      </c>
      <c r="V64" s="364">
        <v>0</v>
      </c>
      <c r="W64" s="367"/>
      <c r="X64" s="367"/>
      <c r="Y64" s="361"/>
      <c r="Z64" s="361"/>
    </row>
    <row r="65" spans="1:26" x14ac:dyDescent="0.25">
      <c r="A65" s="369" t="s">
        <v>327</v>
      </c>
      <c r="B65" s="366">
        <v>0</v>
      </c>
      <c r="C65" s="366">
        <v>0</v>
      </c>
      <c r="D65" s="366">
        <v>0</v>
      </c>
      <c r="E65" s="367"/>
      <c r="F65" s="367"/>
      <c r="G65" s="366">
        <v>0</v>
      </c>
      <c r="H65" s="366">
        <v>0</v>
      </c>
      <c r="I65" s="366">
        <v>0</v>
      </c>
      <c r="J65" s="366">
        <v>0</v>
      </c>
      <c r="K65" s="366">
        <v>0</v>
      </c>
      <c r="L65" s="366">
        <v>0</v>
      </c>
      <c r="M65" s="366">
        <v>0</v>
      </c>
      <c r="N65" s="366">
        <v>0</v>
      </c>
      <c r="O65" s="366">
        <v>0</v>
      </c>
      <c r="P65" s="366">
        <v>0</v>
      </c>
      <c r="Q65" s="366">
        <v>0</v>
      </c>
      <c r="R65" s="366">
        <v>0</v>
      </c>
      <c r="S65" s="366">
        <v>0</v>
      </c>
      <c r="T65" s="317" t="e">
        <v>#DIV/0!</v>
      </c>
      <c r="U65" s="364">
        <v>0</v>
      </c>
      <c r="V65" s="364">
        <v>0</v>
      </c>
      <c r="W65" s="367"/>
      <c r="X65" s="367"/>
      <c r="Y65" s="361"/>
      <c r="Z65" s="361"/>
    </row>
    <row r="66" spans="1:26" x14ac:dyDescent="0.25">
      <c r="A66" s="369" t="s">
        <v>328</v>
      </c>
      <c r="B66" s="363">
        <v>0</v>
      </c>
      <c r="C66" s="363">
        <v>0</v>
      </c>
      <c r="D66" s="363">
        <v>0</v>
      </c>
      <c r="E66" s="359"/>
      <c r="F66" s="359"/>
      <c r="G66" s="363">
        <v>0</v>
      </c>
      <c r="H66" s="363">
        <v>0</v>
      </c>
      <c r="I66" s="363">
        <v>0</v>
      </c>
      <c r="J66" s="363">
        <v>0</v>
      </c>
      <c r="K66" s="363">
        <v>0</v>
      </c>
      <c r="L66" s="363">
        <v>0</v>
      </c>
      <c r="M66" s="363">
        <v>0</v>
      </c>
      <c r="N66" s="363">
        <v>0</v>
      </c>
      <c r="O66" s="363">
        <v>0</v>
      </c>
      <c r="P66" s="363">
        <v>0</v>
      </c>
      <c r="Q66" s="363">
        <v>0</v>
      </c>
      <c r="R66" s="363">
        <v>0</v>
      </c>
      <c r="S66" s="363">
        <v>0</v>
      </c>
      <c r="T66" s="317" t="e">
        <v>#DIV/0!</v>
      </c>
      <c r="U66" s="364">
        <v>0</v>
      </c>
      <c r="V66" s="364">
        <v>0</v>
      </c>
      <c r="W66" s="367"/>
      <c r="X66" s="367"/>
      <c r="Y66" s="361"/>
      <c r="Z66" s="361"/>
    </row>
    <row r="67" spans="1:26" x14ac:dyDescent="0.25">
      <c r="A67" s="318" t="s">
        <v>329</v>
      </c>
      <c r="B67" s="251">
        <v>0</v>
      </c>
      <c r="C67" s="251">
        <v>0</v>
      </c>
      <c r="D67" s="251">
        <v>0</v>
      </c>
      <c r="E67" s="361"/>
      <c r="F67" s="361"/>
      <c r="G67" s="251">
        <v>0</v>
      </c>
      <c r="H67" s="251">
        <v>0</v>
      </c>
      <c r="I67" s="251">
        <v>0</v>
      </c>
      <c r="J67" s="251">
        <v>0</v>
      </c>
      <c r="K67" s="251">
        <v>0</v>
      </c>
      <c r="L67" s="251">
        <v>0</v>
      </c>
      <c r="M67" s="251">
        <v>0</v>
      </c>
      <c r="N67" s="251">
        <v>0</v>
      </c>
      <c r="O67" s="251">
        <v>0</v>
      </c>
      <c r="P67" s="251">
        <v>0</v>
      </c>
      <c r="Q67" s="251">
        <v>0</v>
      </c>
      <c r="R67" s="251">
        <v>0</v>
      </c>
      <c r="S67" s="251">
        <v>0</v>
      </c>
      <c r="T67" s="319" t="e">
        <v>#DIV/0!</v>
      </c>
      <c r="U67" s="365">
        <v>0</v>
      </c>
      <c r="V67" s="365">
        <v>0</v>
      </c>
      <c r="W67" s="361"/>
      <c r="X67" s="361"/>
      <c r="Y67" s="361"/>
      <c r="Z67" s="361"/>
    </row>
    <row r="68" spans="1:26" x14ac:dyDescent="0.25">
      <c r="A68" s="318" t="s">
        <v>330</v>
      </c>
      <c r="B68" s="251">
        <v>0</v>
      </c>
      <c r="C68" s="251">
        <v>0</v>
      </c>
      <c r="D68" s="251">
        <v>0</v>
      </c>
      <c r="E68" s="361"/>
      <c r="F68" s="361"/>
      <c r="G68" s="251">
        <v>0</v>
      </c>
      <c r="H68" s="251">
        <v>0</v>
      </c>
      <c r="I68" s="251">
        <v>0</v>
      </c>
      <c r="J68" s="251">
        <v>0</v>
      </c>
      <c r="K68" s="251">
        <v>0</v>
      </c>
      <c r="L68" s="251">
        <v>0</v>
      </c>
      <c r="M68" s="251">
        <v>0</v>
      </c>
      <c r="N68" s="251">
        <v>0</v>
      </c>
      <c r="O68" s="251">
        <v>0</v>
      </c>
      <c r="P68" s="251">
        <v>0</v>
      </c>
      <c r="Q68" s="251">
        <v>0</v>
      </c>
      <c r="R68" s="251">
        <v>0</v>
      </c>
      <c r="S68" s="251">
        <v>0</v>
      </c>
      <c r="T68" s="319" t="e">
        <v>#DIV/0!</v>
      </c>
      <c r="U68" s="365">
        <v>0</v>
      </c>
      <c r="V68" s="365">
        <v>0</v>
      </c>
      <c r="W68" s="361"/>
      <c r="X68" s="361"/>
      <c r="Y68" s="361"/>
      <c r="Z68" s="361"/>
    </row>
    <row r="69" spans="1:26" x14ac:dyDescent="0.25">
      <c r="A69" s="318" t="s">
        <v>331</v>
      </c>
      <c r="B69" s="251">
        <v>0</v>
      </c>
      <c r="C69" s="251">
        <v>0</v>
      </c>
      <c r="D69" s="251">
        <v>0</v>
      </c>
      <c r="E69" s="361"/>
      <c r="F69" s="361"/>
      <c r="G69" s="251">
        <v>0</v>
      </c>
      <c r="H69" s="251">
        <v>0</v>
      </c>
      <c r="I69" s="251">
        <v>0</v>
      </c>
      <c r="J69" s="251">
        <v>0</v>
      </c>
      <c r="K69" s="251">
        <v>0</v>
      </c>
      <c r="L69" s="251">
        <v>0</v>
      </c>
      <c r="M69" s="251">
        <v>0</v>
      </c>
      <c r="N69" s="251">
        <v>0</v>
      </c>
      <c r="O69" s="251">
        <v>0</v>
      </c>
      <c r="P69" s="251">
        <v>0</v>
      </c>
      <c r="Q69" s="251">
        <v>0</v>
      </c>
      <c r="R69" s="251">
        <v>0</v>
      </c>
      <c r="S69" s="251">
        <v>0</v>
      </c>
      <c r="T69" s="319" t="e">
        <v>#DIV/0!</v>
      </c>
      <c r="U69" s="365">
        <v>0</v>
      </c>
      <c r="V69" s="365">
        <v>0</v>
      </c>
      <c r="W69" s="361"/>
      <c r="X69" s="361"/>
      <c r="Y69" s="361"/>
      <c r="Z69" s="361"/>
    </row>
    <row r="70" spans="1:26" x14ac:dyDescent="0.25">
      <c r="A70" s="369" t="s">
        <v>332</v>
      </c>
      <c r="B70" s="366">
        <v>0</v>
      </c>
      <c r="C70" s="366">
        <v>0</v>
      </c>
      <c r="D70" s="366">
        <v>0</v>
      </c>
      <c r="E70" s="367"/>
      <c r="F70" s="367"/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17" t="e">
        <v>#DIV/0!</v>
      </c>
      <c r="U70" s="364">
        <v>0</v>
      </c>
      <c r="V70" s="364">
        <v>0</v>
      </c>
      <c r="W70" s="367"/>
      <c r="X70" s="367"/>
      <c r="Y70" s="361"/>
      <c r="Z70" s="361"/>
    </row>
    <row r="71" spans="1:26" x14ac:dyDescent="0.25">
      <c r="A71" s="338" t="s">
        <v>333</v>
      </c>
      <c r="B71" s="358">
        <v>74976685</v>
      </c>
      <c r="C71" s="358">
        <v>74608984.890000001</v>
      </c>
      <c r="D71" s="358">
        <v>74608984.890000001</v>
      </c>
      <c r="E71" s="359"/>
      <c r="F71" s="359"/>
      <c r="G71" s="358">
        <v>0</v>
      </c>
      <c r="H71" s="358">
        <v>0</v>
      </c>
      <c r="I71" s="358">
        <v>37120642.390000001</v>
      </c>
      <c r="J71" s="358">
        <v>0</v>
      </c>
      <c r="K71" s="358">
        <v>0</v>
      </c>
      <c r="L71" s="358">
        <v>37488342.5</v>
      </c>
      <c r="M71" s="358">
        <v>0</v>
      </c>
      <c r="N71" s="358">
        <v>0</v>
      </c>
      <c r="O71" s="358">
        <v>0</v>
      </c>
      <c r="P71" s="358">
        <v>0</v>
      </c>
      <c r="Q71" s="358">
        <v>0</v>
      </c>
      <c r="R71" s="358">
        <v>0</v>
      </c>
      <c r="S71" s="358">
        <v>74608984.890000001</v>
      </c>
      <c r="T71" s="339">
        <v>1</v>
      </c>
      <c r="U71" s="360">
        <v>0</v>
      </c>
      <c r="V71" s="360">
        <v>0</v>
      </c>
      <c r="W71" s="361"/>
      <c r="X71" s="361"/>
      <c r="Y71" s="361"/>
      <c r="Z71" s="361"/>
    </row>
    <row r="72" spans="1:26" ht="24" x14ac:dyDescent="0.25">
      <c r="A72" s="369" t="s">
        <v>334</v>
      </c>
      <c r="B72" s="366">
        <v>0</v>
      </c>
      <c r="C72" s="366">
        <v>0</v>
      </c>
      <c r="D72" s="366">
        <v>0</v>
      </c>
      <c r="E72" s="367"/>
      <c r="F72" s="367"/>
      <c r="G72" s="366">
        <v>0</v>
      </c>
      <c r="H72" s="366">
        <v>0</v>
      </c>
      <c r="I72" s="366">
        <v>0</v>
      </c>
      <c r="J72" s="366">
        <v>0</v>
      </c>
      <c r="K72" s="366">
        <v>0</v>
      </c>
      <c r="L72" s="366">
        <v>0</v>
      </c>
      <c r="M72" s="366">
        <v>0</v>
      </c>
      <c r="N72" s="366">
        <v>0</v>
      </c>
      <c r="O72" s="366">
        <v>0</v>
      </c>
      <c r="P72" s="366">
        <v>0</v>
      </c>
      <c r="Q72" s="366">
        <v>0</v>
      </c>
      <c r="R72" s="366">
        <v>0</v>
      </c>
      <c r="S72" s="366">
        <v>0</v>
      </c>
      <c r="T72" s="317" t="e">
        <v>#DIV/0!</v>
      </c>
      <c r="U72" s="364">
        <v>0</v>
      </c>
      <c r="V72" s="364">
        <v>0</v>
      </c>
      <c r="W72" s="367"/>
      <c r="X72" s="361"/>
      <c r="Y72" s="361"/>
      <c r="Z72" s="361"/>
    </row>
    <row r="73" spans="1:26" x14ac:dyDescent="0.25">
      <c r="A73" s="369" t="s">
        <v>335</v>
      </c>
      <c r="B73" s="363">
        <v>74976685</v>
      </c>
      <c r="C73" s="363">
        <v>74608984.890000001</v>
      </c>
      <c r="D73" s="363">
        <v>74608984.890000001</v>
      </c>
      <c r="E73" s="359"/>
      <c r="F73" s="359"/>
      <c r="G73" s="363">
        <v>0</v>
      </c>
      <c r="H73" s="363">
        <v>0</v>
      </c>
      <c r="I73" s="363">
        <v>37120642.390000001</v>
      </c>
      <c r="J73" s="363">
        <v>0</v>
      </c>
      <c r="K73" s="363">
        <v>0</v>
      </c>
      <c r="L73" s="363">
        <v>37488342.5</v>
      </c>
      <c r="M73" s="363">
        <v>0</v>
      </c>
      <c r="N73" s="363">
        <v>0</v>
      </c>
      <c r="O73" s="363">
        <v>0</v>
      </c>
      <c r="P73" s="363">
        <v>0</v>
      </c>
      <c r="Q73" s="363">
        <v>0</v>
      </c>
      <c r="R73" s="363">
        <v>0</v>
      </c>
      <c r="S73" s="363">
        <v>74608984.890000001</v>
      </c>
      <c r="T73" s="317">
        <v>1</v>
      </c>
      <c r="U73" s="364">
        <v>0</v>
      </c>
      <c r="V73" s="364">
        <v>0</v>
      </c>
      <c r="W73" s="367"/>
      <c r="X73" s="361"/>
      <c r="Y73" s="361"/>
      <c r="Z73" s="361"/>
    </row>
    <row r="74" spans="1:26" x14ac:dyDescent="0.25">
      <c r="A74" s="318" t="s">
        <v>336</v>
      </c>
      <c r="B74" s="370">
        <v>74976685</v>
      </c>
      <c r="C74" s="370">
        <v>74608984.890000001</v>
      </c>
      <c r="D74" s="370">
        <v>74608984.890000001</v>
      </c>
      <c r="E74" s="371"/>
      <c r="F74" s="371"/>
      <c r="G74" s="370">
        <v>0</v>
      </c>
      <c r="H74" s="370">
        <v>0</v>
      </c>
      <c r="I74" s="370">
        <v>37120642.390000001</v>
      </c>
      <c r="J74" s="370">
        <v>0</v>
      </c>
      <c r="K74" s="370">
        <v>0</v>
      </c>
      <c r="L74" s="370">
        <v>37488342.5</v>
      </c>
      <c r="M74" s="370">
        <v>0</v>
      </c>
      <c r="N74" s="370">
        <v>0</v>
      </c>
      <c r="O74" s="370">
        <v>0</v>
      </c>
      <c r="P74" s="370">
        <v>0</v>
      </c>
      <c r="Q74" s="370">
        <v>0</v>
      </c>
      <c r="R74" s="370">
        <v>0</v>
      </c>
      <c r="S74" s="370">
        <v>74608984.890000001</v>
      </c>
      <c r="T74" s="319">
        <v>1</v>
      </c>
      <c r="U74" s="365">
        <v>0</v>
      </c>
      <c r="V74" s="365">
        <v>0</v>
      </c>
      <c r="W74" s="361"/>
      <c r="X74" s="361"/>
      <c r="Y74" s="361"/>
      <c r="Z74" s="361"/>
    </row>
    <row r="75" spans="1:26" x14ac:dyDescent="0.25">
      <c r="A75" s="324" t="s">
        <v>337</v>
      </c>
      <c r="B75" s="370">
        <v>74976685</v>
      </c>
      <c r="C75" s="370">
        <v>74608984.890000001</v>
      </c>
      <c r="D75" s="370">
        <v>74608984.890000001</v>
      </c>
      <c r="E75" s="371"/>
      <c r="F75" s="371"/>
      <c r="G75" s="370">
        <v>0</v>
      </c>
      <c r="H75" s="370">
        <v>0</v>
      </c>
      <c r="I75" s="370">
        <v>37120642.390000001</v>
      </c>
      <c r="J75" s="370">
        <v>0</v>
      </c>
      <c r="K75" s="370">
        <v>0</v>
      </c>
      <c r="L75" s="370">
        <v>37488342.5</v>
      </c>
      <c r="M75" s="370">
        <v>0</v>
      </c>
      <c r="N75" s="370">
        <v>0</v>
      </c>
      <c r="O75" s="370">
        <v>0</v>
      </c>
      <c r="P75" s="370">
        <v>0</v>
      </c>
      <c r="Q75" s="370">
        <v>0</v>
      </c>
      <c r="R75" s="370">
        <v>0</v>
      </c>
      <c r="S75" s="370">
        <v>74608984.890000001</v>
      </c>
      <c r="T75" s="319">
        <v>1</v>
      </c>
      <c r="U75" s="365">
        <v>0</v>
      </c>
      <c r="V75" s="365">
        <v>0</v>
      </c>
      <c r="W75" s="361"/>
      <c r="X75" s="361"/>
      <c r="Y75" s="361"/>
      <c r="Z75" s="361"/>
    </row>
    <row r="76" spans="1:26" x14ac:dyDescent="0.25">
      <c r="A76" s="325" t="s">
        <v>338</v>
      </c>
      <c r="B76" s="251">
        <v>73453680</v>
      </c>
      <c r="C76" s="251">
        <v>73085979.890000001</v>
      </c>
      <c r="D76" s="251">
        <v>74608984.890000001</v>
      </c>
      <c r="E76" s="361"/>
      <c r="F76" s="361"/>
      <c r="G76" s="251">
        <v>0</v>
      </c>
      <c r="H76" s="251">
        <v>0</v>
      </c>
      <c r="I76" s="251">
        <v>37120642.390000001</v>
      </c>
      <c r="J76" s="251">
        <v>0</v>
      </c>
      <c r="K76" s="251">
        <v>0</v>
      </c>
      <c r="L76" s="251">
        <v>37488342.5</v>
      </c>
      <c r="M76" s="251">
        <v>0</v>
      </c>
      <c r="N76" s="251">
        <v>0</v>
      </c>
      <c r="O76" s="251">
        <v>0</v>
      </c>
      <c r="P76" s="251">
        <v>0</v>
      </c>
      <c r="Q76" s="251">
        <v>0</v>
      </c>
      <c r="R76" s="251">
        <v>0</v>
      </c>
      <c r="S76" s="251">
        <v>74608984.890000001</v>
      </c>
      <c r="T76" s="319">
        <v>1.020838538421353</v>
      </c>
      <c r="U76" s="365">
        <v>-1523005</v>
      </c>
      <c r="V76" s="365">
        <v>0</v>
      </c>
      <c r="W76" s="361"/>
      <c r="X76" s="361"/>
      <c r="Y76" s="361"/>
      <c r="Z76" s="361"/>
    </row>
    <row r="77" spans="1:26" x14ac:dyDescent="0.25">
      <c r="A77" s="325" t="s">
        <v>339</v>
      </c>
      <c r="B77" s="251">
        <v>0</v>
      </c>
      <c r="C77" s="251">
        <v>0</v>
      </c>
      <c r="D77" s="251">
        <v>0</v>
      </c>
      <c r="E77" s="361"/>
      <c r="F77" s="361"/>
      <c r="G77" s="251">
        <v>0</v>
      </c>
      <c r="H77" s="251">
        <v>0</v>
      </c>
      <c r="I77" s="251">
        <v>0</v>
      </c>
      <c r="J77" s="251">
        <v>0</v>
      </c>
      <c r="K77" s="251">
        <v>0</v>
      </c>
      <c r="L77" s="251">
        <v>0</v>
      </c>
      <c r="M77" s="251">
        <v>0</v>
      </c>
      <c r="N77" s="251">
        <v>0</v>
      </c>
      <c r="O77" s="251">
        <v>0</v>
      </c>
      <c r="P77" s="251">
        <v>0</v>
      </c>
      <c r="Q77" s="251">
        <v>0</v>
      </c>
      <c r="R77" s="251">
        <v>0</v>
      </c>
      <c r="S77" s="251">
        <v>0</v>
      </c>
      <c r="T77" s="319" t="e">
        <v>#DIV/0!</v>
      </c>
      <c r="U77" s="365">
        <v>0</v>
      </c>
      <c r="V77" s="365">
        <v>0</v>
      </c>
      <c r="W77" s="361"/>
      <c r="X77" s="361"/>
      <c r="Y77" s="361"/>
      <c r="Z77" s="361"/>
    </row>
    <row r="78" spans="1:26" x14ac:dyDescent="0.25">
      <c r="A78" s="325" t="s">
        <v>340</v>
      </c>
      <c r="B78" s="251">
        <v>0</v>
      </c>
      <c r="C78" s="251">
        <v>0</v>
      </c>
      <c r="D78" s="251">
        <v>0</v>
      </c>
      <c r="E78" s="361"/>
      <c r="F78" s="361"/>
      <c r="G78" s="251">
        <v>0</v>
      </c>
      <c r="H78" s="251">
        <v>0</v>
      </c>
      <c r="I78" s="251">
        <v>0</v>
      </c>
      <c r="J78" s="251">
        <v>0</v>
      </c>
      <c r="K78" s="251">
        <v>0</v>
      </c>
      <c r="L78" s="251">
        <v>0</v>
      </c>
      <c r="M78" s="251">
        <v>0</v>
      </c>
      <c r="N78" s="251">
        <v>0</v>
      </c>
      <c r="O78" s="251">
        <v>0</v>
      </c>
      <c r="P78" s="251">
        <v>0</v>
      </c>
      <c r="Q78" s="251">
        <v>0</v>
      </c>
      <c r="R78" s="251">
        <v>0</v>
      </c>
      <c r="S78" s="251">
        <v>0</v>
      </c>
      <c r="T78" s="319" t="e">
        <v>#DIV/0!</v>
      </c>
      <c r="U78" s="365">
        <v>0</v>
      </c>
      <c r="V78" s="365">
        <v>0</v>
      </c>
      <c r="W78" s="361"/>
      <c r="X78" s="361"/>
      <c r="Y78" s="361"/>
      <c r="Z78" s="361"/>
    </row>
    <row r="79" spans="1:26" ht="24" x14ac:dyDescent="0.25">
      <c r="A79" s="325" t="s">
        <v>341</v>
      </c>
      <c r="B79" s="251">
        <v>1523005</v>
      </c>
      <c r="C79" s="251">
        <v>1523005</v>
      </c>
      <c r="D79" s="251">
        <v>0</v>
      </c>
      <c r="E79" s="361"/>
      <c r="F79" s="361"/>
      <c r="G79" s="251">
        <v>0</v>
      </c>
      <c r="H79" s="251">
        <v>0</v>
      </c>
      <c r="I79" s="251">
        <v>0</v>
      </c>
      <c r="J79" s="251">
        <v>0</v>
      </c>
      <c r="K79" s="251">
        <v>0</v>
      </c>
      <c r="L79" s="251">
        <v>0</v>
      </c>
      <c r="M79" s="251">
        <v>0</v>
      </c>
      <c r="N79" s="251">
        <v>0</v>
      </c>
      <c r="O79" s="251">
        <v>0</v>
      </c>
      <c r="P79" s="251">
        <v>0</v>
      </c>
      <c r="Q79" s="251">
        <v>0</v>
      </c>
      <c r="R79" s="251">
        <v>0</v>
      </c>
      <c r="S79" s="251">
        <v>0</v>
      </c>
      <c r="T79" s="319">
        <v>0</v>
      </c>
      <c r="U79" s="365">
        <v>1523005</v>
      </c>
      <c r="V79" s="365">
        <v>0</v>
      </c>
      <c r="W79" s="361"/>
      <c r="X79" s="361"/>
      <c r="Y79" s="361"/>
      <c r="Z79" s="361"/>
    </row>
    <row r="80" spans="1:26" ht="24" x14ac:dyDescent="0.25">
      <c r="A80" s="324" t="s">
        <v>342</v>
      </c>
      <c r="B80" s="251">
        <v>0</v>
      </c>
      <c r="C80" s="251">
        <v>0</v>
      </c>
      <c r="D80" s="251">
        <v>0</v>
      </c>
      <c r="E80" s="361"/>
      <c r="F80" s="361"/>
      <c r="G80" s="251">
        <v>0</v>
      </c>
      <c r="H80" s="251">
        <v>0</v>
      </c>
      <c r="I80" s="251">
        <v>0</v>
      </c>
      <c r="J80" s="251">
        <v>0</v>
      </c>
      <c r="K80" s="251">
        <v>0</v>
      </c>
      <c r="L80" s="251">
        <v>0</v>
      </c>
      <c r="M80" s="251">
        <v>0</v>
      </c>
      <c r="N80" s="251">
        <v>0</v>
      </c>
      <c r="O80" s="251">
        <v>0</v>
      </c>
      <c r="P80" s="251">
        <v>0</v>
      </c>
      <c r="Q80" s="251">
        <v>0</v>
      </c>
      <c r="R80" s="251">
        <v>0</v>
      </c>
      <c r="S80" s="251">
        <v>0</v>
      </c>
      <c r="T80" s="319" t="e">
        <v>#DIV/0!</v>
      </c>
      <c r="U80" s="365">
        <v>0</v>
      </c>
      <c r="V80" s="365">
        <v>0</v>
      </c>
      <c r="W80" s="361"/>
      <c r="X80" s="361"/>
      <c r="Y80" s="361"/>
      <c r="Z80" s="361"/>
    </row>
    <row r="81" spans="1:26" x14ac:dyDescent="0.25">
      <c r="A81" s="318" t="s">
        <v>343</v>
      </c>
      <c r="B81" s="251">
        <v>0</v>
      </c>
      <c r="C81" s="251">
        <v>0</v>
      </c>
      <c r="D81" s="251">
        <v>0</v>
      </c>
      <c r="E81" s="361"/>
      <c r="F81" s="361"/>
      <c r="G81" s="251">
        <v>0</v>
      </c>
      <c r="H81" s="251">
        <v>0</v>
      </c>
      <c r="I81" s="251">
        <v>0</v>
      </c>
      <c r="J81" s="251">
        <v>0</v>
      </c>
      <c r="K81" s="251">
        <v>0</v>
      </c>
      <c r="L81" s="251">
        <v>0</v>
      </c>
      <c r="M81" s="251">
        <v>0</v>
      </c>
      <c r="N81" s="251">
        <v>0</v>
      </c>
      <c r="O81" s="251">
        <v>0</v>
      </c>
      <c r="P81" s="251">
        <v>0</v>
      </c>
      <c r="Q81" s="251">
        <v>0</v>
      </c>
      <c r="R81" s="251">
        <v>0</v>
      </c>
      <c r="S81" s="251">
        <v>0</v>
      </c>
      <c r="T81" s="319" t="e">
        <v>#DIV/0!</v>
      </c>
      <c r="U81" s="365">
        <v>0</v>
      </c>
      <c r="V81" s="365">
        <v>0</v>
      </c>
      <c r="W81" s="361"/>
      <c r="X81" s="361"/>
      <c r="Y81" s="361"/>
      <c r="Z81" s="361"/>
    </row>
    <row r="82" spans="1:26" x14ac:dyDescent="0.25">
      <c r="A82" s="318" t="s">
        <v>344</v>
      </c>
      <c r="B82" s="251">
        <v>0</v>
      </c>
      <c r="C82" s="251">
        <v>0</v>
      </c>
      <c r="D82" s="251">
        <v>0</v>
      </c>
      <c r="E82" s="361"/>
      <c r="F82" s="361"/>
      <c r="G82" s="251">
        <v>0</v>
      </c>
      <c r="H82" s="251">
        <v>0</v>
      </c>
      <c r="I82" s="251">
        <v>0</v>
      </c>
      <c r="J82" s="251">
        <v>0</v>
      </c>
      <c r="K82" s="251">
        <v>0</v>
      </c>
      <c r="L82" s="251">
        <v>0</v>
      </c>
      <c r="M82" s="251">
        <v>0</v>
      </c>
      <c r="N82" s="251">
        <v>0</v>
      </c>
      <c r="O82" s="251">
        <v>0</v>
      </c>
      <c r="P82" s="251">
        <v>0</v>
      </c>
      <c r="Q82" s="251">
        <v>0</v>
      </c>
      <c r="R82" s="251">
        <v>0</v>
      </c>
      <c r="S82" s="251">
        <v>0</v>
      </c>
      <c r="T82" s="319" t="e">
        <v>#DIV/0!</v>
      </c>
      <c r="U82" s="365">
        <v>0</v>
      </c>
      <c r="V82" s="365">
        <v>0</v>
      </c>
      <c r="W82" s="361"/>
      <c r="X82" s="361"/>
      <c r="Y82" s="361"/>
      <c r="Z82" s="361"/>
    </row>
    <row r="83" spans="1:26" x14ac:dyDescent="0.25">
      <c r="A83" s="318" t="s">
        <v>345</v>
      </c>
      <c r="B83" s="251">
        <v>0</v>
      </c>
      <c r="C83" s="251">
        <v>0</v>
      </c>
      <c r="D83" s="251">
        <v>0</v>
      </c>
      <c r="E83" s="361"/>
      <c r="F83" s="361"/>
      <c r="G83" s="251">
        <v>0</v>
      </c>
      <c r="H83" s="251">
        <v>0</v>
      </c>
      <c r="I83" s="251">
        <v>0</v>
      </c>
      <c r="J83" s="251">
        <v>0</v>
      </c>
      <c r="K83" s="251">
        <v>0</v>
      </c>
      <c r="L83" s="251">
        <v>0</v>
      </c>
      <c r="M83" s="251">
        <v>0</v>
      </c>
      <c r="N83" s="251">
        <v>0</v>
      </c>
      <c r="O83" s="251">
        <v>0</v>
      </c>
      <c r="P83" s="251">
        <v>0</v>
      </c>
      <c r="Q83" s="251">
        <v>0</v>
      </c>
      <c r="R83" s="251">
        <v>0</v>
      </c>
      <c r="S83" s="251">
        <v>0</v>
      </c>
      <c r="T83" s="319" t="e">
        <v>#DIV/0!</v>
      </c>
      <c r="U83" s="365">
        <v>0</v>
      </c>
      <c r="V83" s="365">
        <v>0</v>
      </c>
      <c r="W83" s="361"/>
      <c r="X83" s="361"/>
      <c r="Y83" s="361"/>
      <c r="Z83" s="361"/>
    </row>
    <row r="84" spans="1:26" x14ac:dyDescent="0.25">
      <c r="A84" s="369" t="s">
        <v>346</v>
      </c>
      <c r="B84" s="366">
        <v>0</v>
      </c>
      <c r="C84" s="366">
        <v>0</v>
      </c>
      <c r="D84" s="366">
        <v>0</v>
      </c>
      <c r="E84" s="367"/>
      <c r="F84" s="367"/>
      <c r="G84" s="366">
        <v>0</v>
      </c>
      <c r="H84" s="366">
        <v>0</v>
      </c>
      <c r="I84" s="366">
        <v>0</v>
      </c>
      <c r="J84" s="366">
        <v>0</v>
      </c>
      <c r="K84" s="366">
        <v>0</v>
      </c>
      <c r="L84" s="366">
        <v>0</v>
      </c>
      <c r="M84" s="366">
        <v>0</v>
      </c>
      <c r="N84" s="366">
        <v>0</v>
      </c>
      <c r="O84" s="366">
        <v>0</v>
      </c>
      <c r="P84" s="366">
        <v>0</v>
      </c>
      <c r="Q84" s="366">
        <v>0</v>
      </c>
      <c r="R84" s="366">
        <v>0</v>
      </c>
      <c r="S84" s="366">
        <v>0</v>
      </c>
      <c r="T84" s="317" t="e">
        <v>#DIV/0!</v>
      </c>
      <c r="U84" s="364">
        <v>0</v>
      </c>
      <c r="V84" s="364">
        <v>0</v>
      </c>
      <c r="W84" s="367"/>
      <c r="X84" s="361"/>
      <c r="Y84" s="361"/>
      <c r="Z84" s="361"/>
    </row>
    <row r="85" spans="1:26" x14ac:dyDescent="0.25">
      <c r="A85" s="369" t="s">
        <v>347</v>
      </c>
      <c r="B85" s="366">
        <v>0</v>
      </c>
      <c r="C85" s="366">
        <v>0</v>
      </c>
      <c r="D85" s="366">
        <v>0</v>
      </c>
      <c r="E85" s="367"/>
      <c r="F85" s="367"/>
      <c r="G85" s="366">
        <v>0</v>
      </c>
      <c r="H85" s="366">
        <v>0</v>
      </c>
      <c r="I85" s="366">
        <v>0</v>
      </c>
      <c r="J85" s="366">
        <v>0</v>
      </c>
      <c r="K85" s="366">
        <v>0</v>
      </c>
      <c r="L85" s="366">
        <v>0</v>
      </c>
      <c r="M85" s="366">
        <v>0</v>
      </c>
      <c r="N85" s="366">
        <v>0</v>
      </c>
      <c r="O85" s="366">
        <v>0</v>
      </c>
      <c r="P85" s="366">
        <v>0</v>
      </c>
      <c r="Q85" s="366">
        <v>0</v>
      </c>
      <c r="R85" s="366">
        <v>0</v>
      </c>
      <c r="S85" s="366">
        <v>0</v>
      </c>
      <c r="T85" s="317" t="e">
        <v>#DIV/0!</v>
      </c>
      <c r="U85" s="364">
        <v>0</v>
      </c>
      <c r="V85" s="364">
        <v>0</v>
      </c>
      <c r="W85" s="367"/>
      <c r="X85" s="361"/>
      <c r="Y85" s="361"/>
      <c r="Z85" s="361"/>
    </row>
    <row r="86" spans="1:26" x14ac:dyDescent="0.25">
      <c r="A86" s="369" t="s">
        <v>348</v>
      </c>
      <c r="B86" s="363">
        <v>0</v>
      </c>
      <c r="C86" s="363">
        <v>0</v>
      </c>
      <c r="D86" s="363">
        <v>0</v>
      </c>
      <c r="E86" s="359"/>
      <c r="F86" s="359"/>
      <c r="G86" s="363">
        <v>0</v>
      </c>
      <c r="H86" s="363">
        <v>0</v>
      </c>
      <c r="I86" s="363">
        <v>0</v>
      </c>
      <c r="J86" s="363">
        <v>0</v>
      </c>
      <c r="K86" s="363">
        <v>0</v>
      </c>
      <c r="L86" s="363">
        <v>0</v>
      </c>
      <c r="M86" s="363">
        <v>0</v>
      </c>
      <c r="N86" s="363">
        <v>0</v>
      </c>
      <c r="O86" s="363">
        <v>0</v>
      </c>
      <c r="P86" s="363">
        <v>0</v>
      </c>
      <c r="Q86" s="363">
        <v>0</v>
      </c>
      <c r="R86" s="363">
        <v>0</v>
      </c>
      <c r="S86" s="363">
        <v>0</v>
      </c>
      <c r="T86" s="317" t="e">
        <v>#DIV/0!</v>
      </c>
      <c r="U86" s="364">
        <v>0</v>
      </c>
      <c r="V86" s="364">
        <v>0</v>
      </c>
      <c r="W86" s="367"/>
      <c r="X86" s="361"/>
      <c r="Y86" s="361"/>
      <c r="Z86" s="361"/>
    </row>
    <row r="87" spans="1:26" x14ac:dyDescent="0.25">
      <c r="A87" s="318" t="s">
        <v>349</v>
      </c>
      <c r="B87" s="251">
        <v>0</v>
      </c>
      <c r="C87" s="251">
        <v>0</v>
      </c>
      <c r="D87" s="251">
        <v>0</v>
      </c>
      <c r="E87" s="361"/>
      <c r="F87" s="361"/>
      <c r="G87" s="251">
        <v>0</v>
      </c>
      <c r="H87" s="251">
        <v>0</v>
      </c>
      <c r="I87" s="251">
        <v>0</v>
      </c>
      <c r="J87" s="251">
        <v>0</v>
      </c>
      <c r="K87" s="251">
        <v>0</v>
      </c>
      <c r="L87" s="251">
        <v>0</v>
      </c>
      <c r="M87" s="251">
        <v>0</v>
      </c>
      <c r="N87" s="251">
        <v>0</v>
      </c>
      <c r="O87" s="251">
        <v>0</v>
      </c>
      <c r="P87" s="251">
        <v>0</v>
      </c>
      <c r="Q87" s="251">
        <v>0</v>
      </c>
      <c r="R87" s="251">
        <v>0</v>
      </c>
      <c r="S87" s="251">
        <v>0</v>
      </c>
      <c r="T87" s="319" t="e">
        <v>#DIV/0!</v>
      </c>
      <c r="U87" s="365">
        <v>0</v>
      </c>
      <c r="V87" s="365">
        <v>0</v>
      </c>
      <c r="W87" s="361"/>
      <c r="X87" s="361"/>
      <c r="Y87" s="361"/>
      <c r="Z87" s="361"/>
    </row>
    <row r="88" spans="1:26" x14ac:dyDescent="0.25">
      <c r="A88" s="318" t="s">
        <v>350</v>
      </c>
      <c r="B88" s="251">
        <v>0</v>
      </c>
      <c r="C88" s="251">
        <v>0</v>
      </c>
      <c r="D88" s="251">
        <v>0</v>
      </c>
      <c r="E88" s="361"/>
      <c r="F88" s="361"/>
      <c r="G88" s="251">
        <v>0</v>
      </c>
      <c r="H88" s="251">
        <v>0</v>
      </c>
      <c r="I88" s="251">
        <v>0</v>
      </c>
      <c r="J88" s="251">
        <v>0</v>
      </c>
      <c r="K88" s="251">
        <v>0</v>
      </c>
      <c r="L88" s="251">
        <v>0</v>
      </c>
      <c r="M88" s="251">
        <v>0</v>
      </c>
      <c r="N88" s="251">
        <v>0</v>
      </c>
      <c r="O88" s="251">
        <v>0</v>
      </c>
      <c r="P88" s="251">
        <v>0</v>
      </c>
      <c r="Q88" s="251">
        <v>0</v>
      </c>
      <c r="R88" s="251">
        <v>0</v>
      </c>
      <c r="S88" s="251">
        <v>0</v>
      </c>
      <c r="T88" s="319" t="e">
        <v>#DIV/0!</v>
      </c>
      <c r="U88" s="365">
        <v>0</v>
      </c>
      <c r="V88" s="365">
        <v>0</v>
      </c>
      <c r="W88" s="361"/>
      <c r="X88" s="361"/>
      <c r="Y88" s="361"/>
      <c r="Z88" s="361"/>
    </row>
    <row r="89" spans="1:26" ht="24" x14ac:dyDescent="0.25">
      <c r="A89" s="318" t="s">
        <v>351</v>
      </c>
      <c r="B89" s="251">
        <v>0</v>
      </c>
      <c r="C89" s="251">
        <v>0</v>
      </c>
      <c r="D89" s="251">
        <v>0</v>
      </c>
      <c r="E89" s="361"/>
      <c r="F89" s="361"/>
      <c r="G89" s="251">
        <v>0</v>
      </c>
      <c r="H89" s="251">
        <v>0</v>
      </c>
      <c r="I89" s="251">
        <v>0</v>
      </c>
      <c r="J89" s="251">
        <v>0</v>
      </c>
      <c r="K89" s="251">
        <v>0</v>
      </c>
      <c r="L89" s="251">
        <v>0</v>
      </c>
      <c r="M89" s="251">
        <v>0</v>
      </c>
      <c r="N89" s="251">
        <v>0</v>
      </c>
      <c r="O89" s="251">
        <v>0</v>
      </c>
      <c r="P89" s="251">
        <v>0</v>
      </c>
      <c r="Q89" s="251">
        <v>0</v>
      </c>
      <c r="R89" s="251">
        <v>0</v>
      </c>
      <c r="S89" s="251">
        <v>0</v>
      </c>
      <c r="T89" s="319" t="e">
        <v>#DIV/0!</v>
      </c>
      <c r="U89" s="365">
        <v>0</v>
      </c>
      <c r="V89" s="365">
        <v>0</v>
      </c>
      <c r="W89" s="361"/>
      <c r="X89" s="361"/>
      <c r="Y89" s="361"/>
      <c r="Z89" s="361"/>
    </row>
    <row r="90" spans="1:26" x14ac:dyDescent="0.25">
      <c r="A90" s="369" t="s">
        <v>352</v>
      </c>
      <c r="B90" s="363">
        <v>0</v>
      </c>
      <c r="C90" s="363">
        <v>0</v>
      </c>
      <c r="D90" s="363">
        <v>0</v>
      </c>
      <c r="E90" s="359"/>
      <c r="F90" s="359"/>
      <c r="G90" s="363">
        <v>0</v>
      </c>
      <c r="H90" s="363">
        <v>0</v>
      </c>
      <c r="I90" s="363">
        <v>0</v>
      </c>
      <c r="J90" s="363">
        <v>0</v>
      </c>
      <c r="K90" s="363">
        <v>0</v>
      </c>
      <c r="L90" s="363">
        <v>0</v>
      </c>
      <c r="M90" s="363">
        <v>0</v>
      </c>
      <c r="N90" s="363">
        <v>0</v>
      </c>
      <c r="O90" s="363">
        <v>0</v>
      </c>
      <c r="P90" s="363">
        <v>0</v>
      </c>
      <c r="Q90" s="363">
        <v>0</v>
      </c>
      <c r="R90" s="363">
        <v>0</v>
      </c>
      <c r="S90" s="363">
        <v>0</v>
      </c>
      <c r="T90" s="317" t="e">
        <v>#DIV/0!</v>
      </c>
      <c r="U90" s="364">
        <v>0</v>
      </c>
      <c r="V90" s="364">
        <v>0</v>
      </c>
      <c r="W90" s="367"/>
      <c r="X90" s="367"/>
      <c r="Y90" s="361"/>
      <c r="Z90" s="361"/>
    </row>
    <row r="91" spans="1:26" x14ac:dyDescent="0.25">
      <c r="A91" s="318" t="s">
        <v>353</v>
      </c>
      <c r="B91" s="251">
        <v>0</v>
      </c>
      <c r="C91" s="251">
        <v>0</v>
      </c>
      <c r="D91" s="251">
        <v>0</v>
      </c>
      <c r="E91" s="361"/>
      <c r="F91" s="361"/>
      <c r="G91" s="251">
        <v>0</v>
      </c>
      <c r="H91" s="251">
        <v>0</v>
      </c>
      <c r="I91" s="251">
        <v>0</v>
      </c>
      <c r="J91" s="251">
        <v>0</v>
      </c>
      <c r="K91" s="251">
        <v>0</v>
      </c>
      <c r="L91" s="251">
        <v>0</v>
      </c>
      <c r="M91" s="251">
        <v>0</v>
      </c>
      <c r="N91" s="251">
        <v>0</v>
      </c>
      <c r="O91" s="251">
        <v>0</v>
      </c>
      <c r="P91" s="251">
        <v>0</v>
      </c>
      <c r="Q91" s="251">
        <v>0</v>
      </c>
      <c r="R91" s="251">
        <v>0</v>
      </c>
      <c r="S91" s="251">
        <v>0</v>
      </c>
      <c r="T91" s="319" t="e">
        <v>#DIV/0!</v>
      </c>
      <c r="U91" s="365">
        <v>0</v>
      </c>
      <c r="V91" s="365">
        <v>0</v>
      </c>
      <c r="W91" s="361"/>
      <c r="X91" s="361"/>
      <c r="Y91" s="361"/>
      <c r="Z91" s="361"/>
    </row>
    <row r="92" spans="1:26" x14ac:dyDescent="0.25">
      <c r="A92" s="318" t="s">
        <v>354</v>
      </c>
      <c r="B92" s="251">
        <v>0</v>
      </c>
      <c r="C92" s="251">
        <v>0</v>
      </c>
      <c r="D92" s="251">
        <v>0</v>
      </c>
      <c r="E92" s="361"/>
      <c r="F92" s="361"/>
      <c r="G92" s="251">
        <v>0</v>
      </c>
      <c r="H92" s="251">
        <v>0</v>
      </c>
      <c r="I92" s="251">
        <v>0</v>
      </c>
      <c r="J92" s="251">
        <v>0</v>
      </c>
      <c r="K92" s="251">
        <v>0</v>
      </c>
      <c r="L92" s="251">
        <v>0</v>
      </c>
      <c r="M92" s="251">
        <v>0</v>
      </c>
      <c r="N92" s="251">
        <v>0</v>
      </c>
      <c r="O92" s="251">
        <v>0</v>
      </c>
      <c r="P92" s="251">
        <v>0</v>
      </c>
      <c r="Q92" s="251">
        <v>0</v>
      </c>
      <c r="R92" s="251">
        <v>0</v>
      </c>
      <c r="S92" s="251">
        <v>0</v>
      </c>
      <c r="T92" s="319" t="e">
        <v>#DIV/0!</v>
      </c>
      <c r="U92" s="365">
        <v>0</v>
      </c>
      <c r="V92" s="365">
        <v>0</v>
      </c>
      <c r="W92" s="361"/>
      <c r="X92" s="361"/>
      <c r="Y92" s="361"/>
      <c r="Z92" s="361"/>
    </row>
    <row r="93" spans="1:26" x14ac:dyDescent="0.25">
      <c r="A93" s="318" t="s">
        <v>355</v>
      </c>
      <c r="B93" s="251">
        <v>0</v>
      </c>
      <c r="C93" s="251">
        <v>0</v>
      </c>
      <c r="D93" s="251">
        <v>0</v>
      </c>
      <c r="E93" s="361"/>
      <c r="F93" s="361"/>
      <c r="G93" s="251">
        <v>0</v>
      </c>
      <c r="H93" s="251">
        <v>0</v>
      </c>
      <c r="I93" s="251">
        <v>0</v>
      </c>
      <c r="J93" s="251">
        <v>0</v>
      </c>
      <c r="K93" s="251">
        <v>0</v>
      </c>
      <c r="L93" s="251">
        <v>0</v>
      </c>
      <c r="M93" s="251">
        <v>0</v>
      </c>
      <c r="N93" s="251">
        <v>0</v>
      </c>
      <c r="O93" s="251">
        <v>0</v>
      </c>
      <c r="P93" s="251">
        <v>0</v>
      </c>
      <c r="Q93" s="251">
        <v>0</v>
      </c>
      <c r="R93" s="251">
        <v>0</v>
      </c>
      <c r="S93" s="251">
        <v>0</v>
      </c>
      <c r="T93" s="319" t="e">
        <v>#DIV/0!</v>
      </c>
      <c r="U93" s="365">
        <v>0</v>
      </c>
      <c r="V93" s="365">
        <v>0</v>
      </c>
      <c r="W93" s="361"/>
      <c r="X93" s="361"/>
      <c r="Y93" s="361"/>
      <c r="Z93" s="361"/>
    </row>
    <row r="94" spans="1:26" x14ac:dyDescent="0.25">
      <c r="A94" s="369" t="s">
        <v>356</v>
      </c>
      <c r="B94" s="366">
        <v>0</v>
      </c>
      <c r="C94" s="366">
        <v>0</v>
      </c>
      <c r="D94" s="366">
        <v>0</v>
      </c>
      <c r="E94" s="367"/>
      <c r="F94" s="367"/>
      <c r="G94" s="366">
        <v>0</v>
      </c>
      <c r="H94" s="366">
        <v>0</v>
      </c>
      <c r="I94" s="366">
        <v>0</v>
      </c>
      <c r="J94" s="366">
        <v>0</v>
      </c>
      <c r="K94" s="366">
        <v>0</v>
      </c>
      <c r="L94" s="366">
        <v>0</v>
      </c>
      <c r="M94" s="366">
        <v>0</v>
      </c>
      <c r="N94" s="366">
        <v>0</v>
      </c>
      <c r="O94" s="366">
        <v>0</v>
      </c>
      <c r="P94" s="366">
        <v>0</v>
      </c>
      <c r="Q94" s="366">
        <v>0</v>
      </c>
      <c r="R94" s="366">
        <v>0</v>
      </c>
      <c r="S94" s="366">
        <v>0</v>
      </c>
      <c r="T94" s="317" t="e">
        <v>#DIV/0!</v>
      </c>
      <c r="U94" s="364">
        <v>0</v>
      </c>
      <c r="V94" s="364">
        <v>0</v>
      </c>
      <c r="W94" s="367"/>
      <c r="X94" s="367"/>
      <c r="Y94" s="361"/>
      <c r="Z94" s="361"/>
    </row>
    <row r="95" spans="1:26" ht="24" x14ac:dyDescent="0.25">
      <c r="A95" s="369" t="s">
        <v>357</v>
      </c>
      <c r="B95" s="366">
        <v>0</v>
      </c>
      <c r="C95" s="366">
        <v>0</v>
      </c>
      <c r="D95" s="366">
        <v>0</v>
      </c>
      <c r="E95" s="367"/>
      <c r="F95" s="367"/>
      <c r="G95" s="366">
        <v>0</v>
      </c>
      <c r="H95" s="366">
        <v>0</v>
      </c>
      <c r="I95" s="366">
        <v>0</v>
      </c>
      <c r="J95" s="366">
        <v>0</v>
      </c>
      <c r="K95" s="366">
        <v>0</v>
      </c>
      <c r="L95" s="366">
        <v>0</v>
      </c>
      <c r="M95" s="366">
        <v>0</v>
      </c>
      <c r="N95" s="366">
        <v>0</v>
      </c>
      <c r="O95" s="366">
        <v>0</v>
      </c>
      <c r="P95" s="366">
        <v>0</v>
      </c>
      <c r="Q95" s="366">
        <v>0</v>
      </c>
      <c r="R95" s="366">
        <v>0</v>
      </c>
      <c r="S95" s="366">
        <v>0</v>
      </c>
      <c r="T95" s="317" t="e">
        <v>#DIV/0!</v>
      </c>
      <c r="U95" s="364">
        <v>0</v>
      </c>
      <c r="V95" s="364">
        <v>0</v>
      </c>
      <c r="W95" s="367"/>
      <c r="X95" s="367"/>
      <c r="Y95" s="361"/>
      <c r="Z95" s="361"/>
    </row>
    <row r="96" spans="1:26" x14ac:dyDescent="0.25">
      <c r="A96" s="369" t="s">
        <v>358</v>
      </c>
      <c r="B96" s="363">
        <v>0</v>
      </c>
      <c r="C96" s="363">
        <v>0</v>
      </c>
      <c r="D96" s="363">
        <v>0</v>
      </c>
      <c r="E96" s="359"/>
      <c r="F96" s="359"/>
      <c r="G96" s="363">
        <v>0</v>
      </c>
      <c r="H96" s="363">
        <v>0</v>
      </c>
      <c r="I96" s="363">
        <v>0</v>
      </c>
      <c r="J96" s="363">
        <v>0</v>
      </c>
      <c r="K96" s="363">
        <v>0</v>
      </c>
      <c r="L96" s="363">
        <v>0</v>
      </c>
      <c r="M96" s="363">
        <v>0</v>
      </c>
      <c r="N96" s="363">
        <v>0</v>
      </c>
      <c r="O96" s="363">
        <v>0</v>
      </c>
      <c r="P96" s="363">
        <v>0</v>
      </c>
      <c r="Q96" s="363">
        <v>0</v>
      </c>
      <c r="R96" s="363">
        <v>0</v>
      </c>
      <c r="S96" s="363">
        <v>0</v>
      </c>
      <c r="T96" s="317" t="e">
        <v>#DIV/0!</v>
      </c>
      <c r="U96" s="364">
        <v>0</v>
      </c>
      <c r="V96" s="364">
        <v>0</v>
      </c>
      <c r="W96" s="367"/>
      <c r="X96" s="367"/>
      <c r="Y96" s="361"/>
      <c r="Z96" s="361"/>
    </row>
    <row r="97" spans="1:26" x14ac:dyDescent="0.25">
      <c r="A97" s="318" t="s">
        <v>359</v>
      </c>
      <c r="B97" s="251">
        <v>0</v>
      </c>
      <c r="C97" s="251">
        <v>0</v>
      </c>
      <c r="D97" s="251">
        <v>0</v>
      </c>
      <c r="E97" s="361"/>
      <c r="F97" s="361"/>
      <c r="G97" s="251">
        <v>0</v>
      </c>
      <c r="H97" s="251">
        <v>0</v>
      </c>
      <c r="I97" s="251">
        <v>0</v>
      </c>
      <c r="J97" s="251">
        <v>0</v>
      </c>
      <c r="K97" s="251">
        <v>0</v>
      </c>
      <c r="L97" s="251">
        <v>0</v>
      </c>
      <c r="M97" s="251">
        <v>0</v>
      </c>
      <c r="N97" s="251">
        <v>0</v>
      </c>
      <c r="O97" s="251">
        <v>0</v>
      </c>
      <c r="P97" s="251">
        <v>0</v>
      </c>
      <c r="Q97" s="251">
        <v>0</v>
      </c>
      <c r="R97" s="251">
        <v>0</v>
      </c>
      <c r="S97" s="251">
        <v>0</v>
      </c>
      <c r="T97" s="319" t="e">
        <v>#DIV/0!</v>
      </c>
      <c r="U97" s="365">
        <v>0</v>
      </c>
      <c r="V97" s="365">
        <v>0</v>
      </c>
      <c r="W97" s="361"/>
      <c r="X97" s="361"/>
      <c r="Y97" s="361"/>
      <c r="Z97" s="361"/>
    </row>
    <row r="98" spans="1:26" x14ac:dyDescent="0.25">
      <c r="A98" s="318" t="s">
        <v>360</v>
      </c>
      <c r="B98" s="251">
        <v>0</v>
      </c>
      <c r="C98" s="251">
        <v>0</v>
      </c>
      <c r="D98" s="251">
        <v>0</v>
      </c>
      <c r="E98" s="361"/>
      <c r="F98" s="361"/>
      <c r="G98" s="251">
        <v>0</v>
      </c>
      <c r="H98" s="251">
        <v>0</v>
      </c>
      <c r="I98" s="251">
        <v>0</v>
      </c>
      <c r="J98" s="251">
        <v>0</v>
      </c>
      <c r="K98" s="251">
        <v>0</v>
      </c>
      <c r="L98" s="251">
        <v>0</v>
      </c>
      <c r="M98" s="251">
        <v>0</v>
      </c>
      <c r="N98" s="251">
        <v>0</v>
      </c>
      <c r="O98" s="251">
        <v>0</v>
      </c>
      <c r="P98" s="251">
        <v>0</v>
      </c>
      <c r="Q98" s="251">
        <v>0</v>
      </c>
      <c r="R98" s="251">
        <v>0</v>
      </c>
      <c r="S98" s="251">
        <v>0</v>
      </c>
      <c r="T98" s="319" t="e">
        <v>#DIV/0!</v>
      </c>
      <c r="U98" s="365">
        <v>0</v>
      </c>
      <c r="V98" s="365">
        <v>0</v>
      </c>
      <c r="W98" s="361"/>
      <c r="X98" s="361"/>
      <c r="Y98" s="361"/>
      <c r="Z98" s="361"/>
    </row>
    <row r="99" spans="1:26" x14ac:dyDescent="0.25">
      <c r="A99" s="318" t="s">
        <v>361</v>
      </c>
      <c r="B99" s="251">
        <v>0</v>
      </c>
      <c r="C99" s="251">
        <v>0</v>
      </c>
      <c r="D99" s="251">
        <v>0</v>
      </c>
      <c r="E99" s="361"/>
      <c r="F99" s="361"/>
      <c r="G99" s="251">
        <v>0</v>
      </c>
      <c r="H99" s="251">
        <v>0</v>
      </c>
      <c r="I99" s="251">
        <v>0</v>
      </c>
      <c r="J99" s="251">
        <v>0</v>
      </c>
      <c r="K99" s="251">
        <v>0</v>
      </c>
      <c r="L99" s="251">
        <v>0</v>
      </c>
      <c r="M99" s="251">
        <v>0</v>
      </c>
      <c r="N99" s="251">
        <v>0</v>
      </c>
      <c r="O99" s="251">
        <v>0</v>
      </c>
      <c r="P99" s="251">
        <v>0</v>
      </c>
      <c r="Q99" s="251">
        <v>0</v>
      </c>
      <c r="R99" s="251">
        <v>0</v>
      </c>
      <c r="S99" s="251">
        <v>0</v>
      </c>
      <c r="T99" s="319" t="e">
        <v>#DIV/0!</v>
      </c>
      <c r="U99" s="365">
        <v>0</v>
      </c>
      <c r="V99" s="365">
        <v>0</v>
      </c>
      <c r="W99" s="361"/>
      <c r="X99" s="361"/>
      <c r="Y99" s="361"/>
      <c r="Z99" s="361"/>
    </row>
    <row r="100" spans="1:26" x14ac:dyDescent="0.25">
      <c r="A100" s="318" t="s">
        <v>362</v>
      </c>
      <c r="B100" s="251">
        <v>0</v>
      </c>
      <c r="C100" s="251">
        <v>0</v>
      </c>
      <c r="D100" s="251">
        <v>0</v>
      </c>
      <c r="E100" s="361"/>
      <c r="F100" s="361"/>
      <c r="G100" s="251">
        <v>0</v>
      </c>
      <c r="H100" s="251">
        <v>0</v>
      </c>
      <c r="I100" s="251">
        <v>0</v>
      </c>
      <c r="J100" s="251">
        <v>0</v>
      </c>
      <c r="K100" s="251">
        <v>0</v>
      </c>
      <c r="L100" s="251">
        <v>0</v>
      </c>
      <c r="M100" s="251">
        <v>0</v>
      </c>
      <c r="N100" s="251">
        <v>0</v>
      </c>
      <c r="O100" s="251">
        <v>0</v>
      </c>
      <c r="P100" s="251">
        <v>0</v>
      </c>
      <c r="Q100" s="251">
        <v>0</v>
      </c>
      <c r="R100" s="251">
        <v>0</v>
      </c>
      <c r="S100" s="251">
        <v>0</v>
      </c>
      <c r="T100" s="319" t="e">
        <v>#DIV/0!</v>
      </c>
      <c r="U100" s="365">
        <v>0</v>
      </c>
      <c r="V100" s="365">
        <v>0</v>
      </c>
      <c r="W100" s="361"/>
      <c r="X100" s="361"/>
      <c r="Y100" s="361"/>
      <c r="Z100" s="361"/>
    </row>
    <row r="101" spans="1:26" x14ac:dyDescent="0.25">
      <c r="A101" s="369" t="s">
        <v>363</v>
      </c>
      <c r="B101" s="366">
        <v>0</v>
      </c>
      <c r="C101" s="366">
        <v>0</v>
      </c>
      <c r="D101" s="366">
        <v>0</v>
      </c>
      <c r="E101" s="367"/>
      <c r="F101" s="367"/>
      <c r="G101" s="366">
        <v>0</v>
      </c>
      <c r="H101" s="366">
        <v>0</v>
      </c>
      <c r="I101" s="366">
        <v>0</v>
      </c>
      <c r="J101" s="366">
        <v>0</v>
      </c>
      <c r="K101" s="366">
        <v>0</v>
      </c>
      <c r="L101" s="366">
        <v>0</v>
      </c>
      <c r="M101" s="366">
        <v>0</v>
      </c>
      <c r="N101" s="366">
        <v>0</v>
      </c>
      <c r="O101" s="366">
        <v>0</v>
      </c>
      <c r="P101" s="366">
        <v>0</v>
      </c>
      <c r="Q101" s="366">
        <v>0</v>
      </c>
      <c r="R101" s="366">
        <v>0</v>
      </c>
      <c r="S101" s="366">
        <v>0</v>
      </c>
      <c r="T101" s="317" t="e">
        <v>#DIV/0!</v>
      </c>
      <c r="U101" s="364">
        <v>0</v>
      </c>
      <c r="V101" s="364">
        <v>0</v>
      </c>
      <c r="W101" s="367"/>
      <c r="X101" s="367"/>
      <c r="Y101" s="367"/>
      <c r="Z101" s="361"/>
    </row>
    <row r="102" spans="1:26" x14ac:dyDescent="0.25">
      <c r="A102" s="338" t="s">
        <v>364</v>
      </c>
      <c r="B102" s="358">
        <v>0</v>
      </c>
      <c r="C102" s="358">
        <v>0</v>
      </c>
      <c r="D102" s="358">
        <v>0</v>
      </c>
      <c r="E102" s="359"/>
      <c r="F102" s="359"/>
      <c r="G102" s="358">
        <v>0</v>
      </c>
      <c r="H102" s="358">
        <v>0</v>
      </c>
      <c r="I102" s="358">
        <v>0</v>
      </c>
      <c r="J102" s="358">
        <v>0</v>
      </c>
      <c r="K102" s="358">
        <v>0</v>
      </c>
      <c r="L102" s="358">
        <v>0</v>
      </c>
      <c r="M102" s="358">
        <v>0</v>
      </c>
      <c r="N102" s="358">
        <v>0</v>
      </c>
      <c r="O102" s="358">
        <v>0</v>
      </c>
      <c r="P102" s="358">
        <v>0</v>
      </c>
      <c r="Q102" s="358">
        <v>0</v>
      </c>
      <c r="R102" s="358">
        <v>0</v>
      </c>
      <c r="S102" s="358">
        <v>0</v>
      </c>
      <c r="T102" s="339" t="e">
        <v>#DIV/0!</v>
      </c>
      <c r="U102" s="360">
        <v>0</v>
      </c>
      <c r="V102" s="360">
        <v>0</v>
      </c>
      <c r="W102" s="361"/>
      <c r="X102" s="361"/>
      <c r="Y102" s="361"/>
      <c r="Z102" s="361"/>
    </row>
    <row r="103" spans="1:26" x14ac:dyDescent="0.25">
      <c r="A103" s="369" t="s">
        <v>365</v>
      </c>
      <c r="B103" s="363">
        <v>0</v>
      </c>
      <c r="C103" s="363">
        <v>0</v>
      </c>
      <c r="D103" s="363">
        <v>0</v>
      </c>
      <c r="E103" s="359"/>
      <c r="F103" s="359"/>
      <c r="G103" s="363">
        <v>0</v>
      </c>
      <c r="H103" s="363">
        <v>0</v>
      </c>
      <c r="I103" s="363">
        <v>0</v>
      </c>
      <c r="J103" s="363">
        <v>0</v>
      </c>
      <c r="K103" s="363">
        <v>0</v>
      </c>
      <c r="L103" s="363">
        <v>0</v>
      </c>
      <c r="M103" s="363">
        <v>0</v>
      </c>
      <c r="N103" s="363">
        <v>0</v>
      </c>
      <c r="O103" s="363">
        <v>0</v>
      </c>
      <c r="P103" s="363">
        <v>0</v>
      </c>
      <c r="Q103" s="363">
        <v>0</v>
      </c>
      <c r="R103" s="363">
        <v>0</v>
      </c>
      <c r="S103" s="363">
        <v>0</v>
      </c>
      <c r="T103" s="317" t="e">
        <v>#DIV/0!</v>
      </c>
      <c r="U103" s="364">
        <v>0</v>
      </c>
      <c r="V103" s="364">
        <v>0</v>
      </c>
      <c r="W103" s="361"/>
      <c r="X103" s="361"/>
      <c r="Y103" s="361"/>
      <c r="Z103" s="361"/>
    </row>
    <row r="104" spans="1:26" x14ac:dyDescent="0.25">
      <c r="A104" s="318" t="s">
        <v>366</v>
      </c>
      <c r="B104" s="251">
        <v>0</v>
      </c>
      <c r="C104" s="251">
        <v>0</v>
      </c>
      <c r="D104" s="251">
        <v>0</v>
      </c>
      <c r="E104" s="361"/>
      <c r="F104" s="361"/>
      <c r="G104" s="251">
        <v>0</v>
      </c>
      <c r="H104" s="251">
        <v>0</v>
      </c>
      <c r="I104" s="251">
        <v>0</v>
      </c>
      <c r="J104" s="251">
        <v>0</v>
      </c>
      <c r="K104" s="251">
        <v>0</v>
      </c>
      <c r="L104" s="251">
        <v>0</v>
      </c>
      <c r="M104" s="251">
        <v>0</v>
      </c>
      <c r="N104" s="251">
        <v>0</v>
      </c>
      <c r="O104" s="251">
        <v>0</v>
      </c>
      <c r="P104" s="251">
        <v>0</v>
      </c>
      <c r="Q104" s="251">
        <v>0</v>
      </c>
      <c r="R104" s="251">
        <v>0</v>
      </c>
      <c r="S104" s="251">
        <v>0</v>
      </c>
      <c r="T104" s="319" t="e">
        <v>#DIV/0!</v>
      </c>
      <c r="U104" s="365">
        <v>0</v>
      </c>
      <c r="V104" s="365">
        <v>0</v>
      </c>
      <c r="W104" s="361"/>
      <c r="X104" s="361"/>
      <c r="Y104" s="361"/>
      <c r="Z104" s="361"/>
    </row>
    <row r="105" spans="1:26" x14ac:dyDescent="0.25">
      <c r="A105" s="318" t="s">
        <v>367</v>
      </c>
      <c r="B105" s="251">
        <v>0</v>
      </c>
      <c r="C105" s="251">
        <v>0</v>
      </c>
      <c r="D105" s="251">
        <v>0</v>
      </c>
      <c r="E105" s="361"/>
      <c r="F105" s="361"/>
      <c r="G105" s="251">
        <v>0</v>
      </c>
      <c r="H105" s="251">
        <v>0</v>
      </c>
      <c r="I105" s="251">
        <v>0</v>
      </c>
      <c r="J105" s="251">
        <v>0</v>
      </c>
      <c r="K105" s="251">
        <v>0</v>
      </c>
      <c r="L105" s="251">
        <v>0</v>
      </c>
      <c r="M105" s="251">
        <v>0</v>
      </c>
      <c r="N105" s="251">
        <v>0</v>
      </c>
      <c r="O105" s="251">
        <v>0</v>
      </c>
      <c r="P105" s="251">
        <v>0</v>
      </c>
      <c r="Q105" s="251">
        <v>0</v>
      </c>
      <c r="R105" s="251">
        <v>0</v>
      </c>
      <c r="S105" s="251">
        <v>0</v>
      </c>
      <c r="T105" s="319" t="e">
        <v>#DIV/0!</v>
      </c>
      <c r="U105" s="365">
        <v>0</v>
      </c>
      <c r="V105" s="365">
        <v>0</v>
      </c>
      <c r="W105" s="361"/>
      <c r="X105" s="361"/>
      <c r="Y105" s="361"/>
      <c r="Z105" s="361"/>
    </row>
    <row r="106" spans="1:26" x14ac:dyDescent="0.25">
      <c r="A106" s="318" t="s">
        <v>368</v>
      </c>
      <c r="B106" s="251">
        <v>0</v>
      </c>
      <c r="C106" s="251">
        <v>0</v>
      </c>
      <c r="D106" s="251">
        <v>0</v>
      </c>
      <c r="E106" s="361"/>
      <c r="F106" s="361"/>
      <c r="G106" s="251">
        <v>0</v>
      </c>
      <c r="H106" s="251">
        <v>0</v>
      </c>
      <c r="I106" s="251">
        <v>0</v>
      </c>
      <c r="J106" s="251">
        <v>0</v>
      </c>
      <c r="K106" s="251">
        <v>0</v>
      </c>
      <c r="L106" s="251">
        <v>0</v>
      </c>
      <c r="M106" s="251">
        <v>0</v>
      </c>
      <c r="N106" s="251">
        <v>0</v>
      </c>
      <c r="O106" s="251">
        <v>0</v>
      </c>
      <c r="P106" s="251">
        <v>0</v>
      </c>
      <c r="Q106" s="251">
        <v>0</v>
      </c>
      <c r="R106" s="251">
        <v>0</v>
      </c>
      <c r="S106" s="251">
        <v>0</v>
      </c>
      <c r="T106" s="319" t="e">
        <v>#DIV/0!</v>
      </c>
      <c r="U106" s="365">
        <v>0</v>
      </c>
      <c r="V106" s="365">
        <v>0</v>
      </c>
      <c r="W106" s="361"/>
      <c r="X106" s="361"/>
      <c r="Y106" s="361"/>
      <c r="Z106" s="361"/>
    </row>
    <row r="107" spans="1:26" x14ac:dyDescent="0.25">
      <c r="A107" s="318" t="s">
        <v>369</v>
      </c>
      <c r="B107" s="251">
        <v>0</v>
      </c>
      <c r="C107" s="251">
        <v>0</v>
      </c>
      <c r="D107" s="251">
        <v>0</v>
      </c>
      <c r="E107" s="361"/>
      <c r="F107" s="361"/>
      <c r="G107" s="251">
        <v>0</v>
      </c>
      <c r="H107" s="251">
        <v>0</v>
      </c>
      <c r="I107" s="251">
        <v>0</v>
      </c>
      <c r="J107" s="251">
        <v>0</v>
      </c>
      <c r="K107" s="251">
        <v>0</v>
      </c>
      <c r="L107" s="251">
        <v>0</v>
      </c>
      <c r="M107" s="251">
        <v>0</v>
      </c>
      <c r="N107" s="251">
        <v>0</v>
      </c>
      <c r="O107" s="251">
        <v>0</v>
      </c>
      <c r="P107" s="251">
        <v>0</v>
      </c>
      <c r="Q107" s="251">
        <v>0</v>
      </c>
      <c r="R107" s="251">
        <v>0</v>
      </c>
      <c r="S107" s="251">
        <v>0</v>
      </c>
      <c r="T107" s="319" t="e">
        <v>#DIV/0!</v>
      </c>
      <c r="U107" s="365">
        <v>0</v>
      </c>
      <c r="V107" s="365">
        <v>0</v>
      </c>
      <c r="W107" s="361"/>
      <c r="X107" s="361"/>
      <c r="Y107" s="361"/>
      <c r="Z107" s="361"/>
    </row>
    <row r="108" spans="1:26" x14ac:dyDescent="0.25">
      <c r="A108" s="318" t="s">
        <v>370</v>
      </c>
      <c r="B108" s="251">
        <v>0</v>
      </c>
      <c r="C108" s="251">
        <v>0</v>
      </c>
      <c r="D108" s="251">
        <v>0</v>
      </c>
      <c r="E108" s="361"/>
      <c r="F108" s="361"/>
      <c r="G108" s="251">
        <v>0</v>
      </c>
      <c r="H108" s="251">
        <v>0</v>
      </c>
      <c r="I108" s="251">
        <v>0</v>
      </c>
      <c r="J108" s="251">
        <v>0</v>
      </c>
      <c r="K108" s="251">
        <v>0</v>
      </c>
      <c r="L108" s="251">
        <v>0</v>
      </c>
      <c r="M108" s="251">
        <v>0</v>
      </c>
      <c r="N108" s="251">
        <v>0</v>
      </c>
      <c r="O108" s="251">
        <v>0</v>
      </c>
      <c r="P108" s="251">
        <v>0</v>
      </c>
      <c r="Q108" s="251">
        <v>0</v>
      </c>
      <c r="R108" s="251">
        <v>0</v>
      </c>
      <c r="S108" s="251">
        <v>0</v>
      </c>
      <c r="T108" s="319" t="e">
        <v>#DIV/0!</v>
      </c>
      <c r="U108" s="365">
        <v>0</v>
      </c>
      <c r="V108" s="365">
        <v>0</v>
      </c>
      <c r="W108" s="361"/>
      <c r="X108" s="361"/>
      <c r="Y108" s="361"/>
      <c r="Z108" s="361"/>
    </row>
    <row r="109" spans="1:26" x14ac:dyDescent="0.25">
      <c r="A109" s="318" t="s">
        <v>371</v>
      </c>
      <c r="B109" s="251">
        <v>0</v>
      </c>
      <c r="C109" s="251">
        <v>0</v>
      </c>
      <c r="D109" s="251">
        <v>0</v>
      </c>
      <c r="E109" s="361"/>
      <c r="F109" s="361"/>
      <c r="G109" s="251">
        <v>0</v>
      </c>
      <c r="H109" s="251">
        <v>0</v>
      </c>
      <c r="I109" s="251">
        <v>0</v>
      </c>
      <c r="J109" s="251">
        <v>0</v>
      </c>
      <c r="K109" s="251">
        <v>0</v>
      </c>
      <c r="L109" s="251">
        <v>0</v>
      </c>
      <c r="M109" s="251">
        <v>0</v>
      </c>
      <c r="N109" s="251">
        <v>0</v>
      </c>
      <c r="O109" s="251">
        <v>0</v>
      </c>
      <c r="P109" s="251">
        <v>0</v>
      </c>
      <c r="Q109" s="251">
        <v>0</v>
      </c>
      <c r="R109" s="251">
        <v>0</v>
      </c>
      <c r="S109" s="251">
        <v>0</v>
      </c>
      <c r="T109" s="319" t="e">
        <v>#DIV/0!</v>
      </c>
      <c r="U109" s="365">
        <v>0</v>
      </c>
      <c r="V109" s="365">
        <v>0</v>
      </c>
      <c r="W109" s="361"/>
      <c r="X109" s="361"/>
      <c r="Y109" s="361"/>
      <c r="Z109" s="361"/>
    </row>
    <row r="110" spans="1:26" x14ac:dyDescent="0.25">
      <c r="A110" s="318" t="s">
        <v>372</v>
      </c>
      <c r="B110" s="251">
        <v>0</v>
      </c>
      <c r="C110" s="251">
        <v>0</v>
      </c>
      <c r="D110" s="251">
        <v>0</v>
      </c>
      <c r="E110" s="361"/>
      <c r="F110" s="361"/>
      <c r="G110" s="251">
        <v>0</v>
      </c>
      <c r="H110" s="251">
        <v>0</v>
      </c>
      <c r="I110" s="251">
        <v>0</v>
      </c>
      <c r="J110" s="251">
        <v>0</v>
      </c>
      <c r="K110" s="251">
        <v>0</v>
      </c>
      <c r="L110" s="251">
        <v>0</v>
      </c>
      <c r="M110" s="251">
        <v>0</v>
      </c>
      <c r="N110" s="251">
        <v>0</v>
      </c>
      <c r="O110" s="251">
        <v>0</v>
      </c>
      <c r="P110" s="251">
        <v>0</v>
      </c>
      <c r="Q110" s="251">
        <v>0</v>
      </c>
      <c r="R110" s="251">
        <v>0</v>
      </c>
      <c r="S110" s="251">
        <v>0</v>
      </c>
      <c r="T110" s="319" t="e">
        <v>#DIV/0!</v>
      </c>
      <c r="U110" s="365">
        <v>0</v>
      </c>
      <c r="V110" s="365">
        <v>0</v>
      </c>
      <c r="W110" s="361"/>
      <c r="X110" s="361"/>
      <c r="Y110" s="361"/>
      <c r="Z110" s="361"/>
    </row>
    <row r="111" spans="1:26" x14ac:dyDescent="0.25">
      <c r="A111" s="318" t="s">
        <v>373</v>
      </c>
      <c r="B111" s="251">
        <v>0</v>
      </c>
      <c r="C111" s="251">
        <v>0</v>
      </c>
      <c r="D111" s="251">
        <v>0</v>
      </c>
      <c r="E111" s="361"/>
      <c r="F111" s="361"/>
      <c r="G111" s="251">
        <v>0</v>
      </c>
      <c r="H111" s="251">
        <v>0</v>
      </c>
      <c r="I111" s="251">
        <v>0</v>
      </c>
      <c r="J111" s="251">
        <v>0</v>
      </c>
      <c r="K111" s="251">
        <v>0</v>
      </c>
      <c r="L111" s="251">
        <v>0</v>
      </c>
      <c r="M111" s="251">
        <v>0</v>
      </c>
      <c r="N111" s="251">
        <v>0</v>
      </c>
      <c r="O111" s="251">
        <v>0</v>
      </c>
      <c r="P111" s="251">
        <v>0</v>
      </c>
      <c r="Q111" s="251">
        <v>0</v>
      </c>
      <c r="R111" s="251">
        <v>0</v>
      </c>
      <c r="S111" s="251">
        <v>0</v>
      </c>
      <c r="T111" s="319" t="e">
        <v>#DIV/0!</v>
      </c>
      <c r="U111" s="365">
        <v>0</v>
      </c>
      <c r="V111" s="365">
        <v>0</v>
      </c>
      <c r="W111" s="361"/>
      <c r="X111" s="361"/>
      <c r="Y111" s="361"/>
      <c r="Z111" s="361"/>
    </row>
    <row r="112" spans="1:26" x14ac:dyDescent="0.25">
      <c r="A112" s="318" t="s">
        <v>374</v>
      </c>
      <c r="B112" s="251">
        <v>0</v>
      </c>
      <c r="C112" s="251">
        <v>0</v>
      </c>
      <c r="D112" s="251">
        <v>0</v>
      </c>
      <c r="E112" s="361"/>
      <c r="F112" s="361"/>
      <c r="G112" s="251">
        <v>0</v>
      </c>
      <c r="H112" s="251">
        <v>0</v>
      </c>
      <c r="I112" s="251">
        <v>0</v>
      </c>
      <c r="J112" s="251">
        <v>0</v>
      </c>
      <c r="K112" s="251">
        <v>0</v>
      </c>
      <c r="L112" s="251">
        <v>0</v>
      </c>
      <c r="M112" s="251">
        <v>0</v>
      </c>
      <c r="N112" s="251">
        <v>0</v>
      </c>
      <c r="O112" s="251">
        <v>0</v>
      </c>
      <c r="P112" s="251">
        <v>0</v>
      </c>
      <c r="Q112" s="251">
        <v>0</v>
      </c>
      <c r="R112" s="251">
        <v>0</v>
      </c>
      <c r="S112" s="251">
        <v>0</v>
      </c>
      <c r="T112" s="319" t="e">
        <v>#DIV/0!</v>
      </c>
      <c r="U112" s="365">
        <v>0</v>
      </c>
      <c r="V112" s="365">
        <v>0</v>
      </c>
      <c r="W112" s="361"/>
      <c r="X112" s="361"/>
      <c r="Y112" s="361"/>
      <c r="Z112" s="361"/>
    </row>
    <row r="113" spans="1:26" x14ac:dyDescent="0.25">
      <c r="A113" s="318" t="s">
        <v>375</v>
      </c>
      <c r="B113" s="251">
        <v>0</v>
      </c>
      <c r="C113" s="251">
        <v>0</v>
      </c>
      <c r="D113" s="251">
        <v>0</v>
      </c>
      <c r="E113" s="361"/>
      <c r="F113" s="361"/>
      <c r="G113" s="251">
        <v>0</v>
      </c>
      <c r="H113" s="251">
        <v>0</v>
      </c>
      <c r="I113" s="251">
        <v>0</v>
      </c>
      <c r="J113" s="251">
        <v>0</v>
      </c>
      <c r="K113" s="251">
        <v>0</v>
      </c>
      <c r="L113" s="251">
        <v>0</v>
      </c>
      <c r="M113" s="251">
        <v>0</v>
      </c>
      <c r="N113" s="251">
        <v>0</v>
      </c>
      <c r="O113" s="251">
        <v>0</v>
      </c>
      <c r="P113" s="251">
        <v>0</v>
      </c>
      <c r="Q113" s="251">
        <v>0</v>
      </c>
      <c r="R113" s="251">
        <v>0</v>
      </c>
      <c r="S113" s="251">
        <v>0</v>
      </c>
      <c r="T113" s="319" t="e">
        <v>#DIV/0!</v>
      </c>
      <c r="U113" s="365">
        <v>0</v>
      </c>
      <c r="V113" s="365">
        <v>0</v>
      </c>
      <c r="W113" s="361"/>
      <c r="X113" s="361"/>
      <c r="Y113" s="361"/>
      <c r="Z113" s="361"/>
    </row>
    <row r="114" spans="1:26" x14ac:dyDescent="0.25">
      <c r="A114" s="314" t="s">
        <v>376</v>
      </c>
      <c r="B114" s="363">
        <v>0</v>
      </c>
      <c r="C114" s="363">
        <v>0</v>
      </c>
      <c r="D114" s="363">
        <v>0</v>
      </c>
      <c r="E114" s="359"/>
      <c r="F114" s="359"/>
      <c r="G114" s="363">
        <v>0</v>
      </c>
      <c r="H114" s="363">
        <v>0</v>
      </c>
      <c r="I114" s="363">
        <v>0</v>
      </c>
      <c r="J114" s="363">
        <v>0</v>
      </c>
      <c r="K114" s="363">
        <v>0</v>
      </c>
      <c r="L114" s="363">
        <v>0</v>
      </c>
      <c r="M114" s="363">
        <v>0</v>
      </c>
      <c r="N114" s="363">
        <v>0</v>
      </c>
      <c r="O114" s="363">
        <v>0</v>
      </c>
      <c r="P114" s="363">
        <v>0</v>
      </c>
      <c r="Q114" s="363">
        <v>0</v>
      </c>
      <c r="R114" s="363">
        <v>0</v>
      </c>
      <c r="S114" s="363">
        <v>0</v>
      </c>
      <c r="T114" s="317" t="e">
        <v>#DIV/0!</v>
      </c>
      <c r="U114" s="364">
        <v>0</v>
      </c>
      <c r="V114" s="364">
        <v>0</v>
      </c>
      <c r="W114" s="361"/>
      <c r="X114" s="361"/>
      <c r="Y114" s="361"/>
      <c r="Z114" s="361"/>
    </row>
    <row r="115" spans="1:26" x14ac:dyDescent="0.25">
      <c r="A115" s="318" t="s">
        <v>377</v>
      </c>
      <c r="B115" s="251">
        <v>0</v>
      </c>
      <c r="C115" s="251">
        <v>0</v>
      </c>
      <c r="D115" s="251">
        <v>0</v>
      </c>
      <c r="E115" s="361"/>
      <c r="F115" s="361"/>
      <c r="G115" s="251">
        <v>0</v>
      </c>
      <c r="H115" s="251">
        <v>0</v>
      </c>
      <c r="I115" s="251">
        <v>0</v>
      </c>
      <c r="J115" s="251">
        <v>0</v>
      </c>
      <c r="K115" s="251">
        <v>0</v>
      </c>
      <c r="L115" s="251">
        <v>0</v>
      </c>
      <c r="M115" s="251">
        <v>0</v>
      </c>
      <c r="N115" s="251">
        <v>0</v>
      </c>
      <c r="O115" s="251">
        <v>0</v>
      </c>
      <c r="P115" s="251">
        <v>0</v>
      </c>
      <c r="Q115" s="251">
        <v>0</v>
      </c>
      <c r="R115" s="251">
        <v>0</v>
      </c>
      <c r="S115" s="251">
        <v>0</v>
      </c>
      <c r="T115" s="319" t="e">
        <v>#DIV/0!</v>
      </c>
      <c r="U115" s="365">
        <v>0</v>
      </c>
      <c r="V115" s="365">
        <v>0</v>
      </c>
      <c r="W115" s="361"/>
      <c r="X115" s="361"/>
      <c r="Y115" s="361"/>
      <c r="Z115" s="361"/>
    </row>
    <row r="116" spans="1:26" x14ac:dyDescent="0.25">
      <c r="A116" s="318" t="s">
        <v>378</v>
      </c>
      <c r="B116" s="251">
        <v>0</v>
      </c>
      <c r="C116" s="251">
        <v>0</v>
      </c>
      <c r="D116" s="251">
        <v>0</v>
      </c>
      <c r="E116" s="361"/>
      <c r="F116" s="361"/>
      <c r="G116" s="251">
        <v>0</v>
      </c>
      <c r="H116" s="251">
        <v>0</v>
      </c>
      <c r="I116" s="251">
        <v>0</v>
      </c>
      <c r="J116" s="251">
        <v>0</v>
      </c>
      <c r="K116" s="251">
        <v>0</v>
      </c>
      <c r="L116" s="251">
        <v>0</v>
      </c>
      <c r="M116" s="251">
        <v>0</v>
      </c>
      <c r="N116" s="251">
        <v>0</v>
      </c>
      <c r="O116" s="251">
        <v>0</v>
      </c>
      <c r="P116" s="251">
        <v>0</v>
      </c>
      <c r="Q116" s="251">
        <v>0</v>
      </c>
      <c r="R116" s="251">
        <v>0</v>
      </c>
      <c r="S116" s="251">
        <v>0</v>
      </c>
      <c r="T116" s="319" t="e">
        <v>#DIV/0!</v>
      </c>
      <c r="U116" s="365">
        <v>0</v>
      </c>
      <c r="V116" s="365">
        <v>0</v>
      </c>
      <c r="W116" s="361"/>
      <c r="X116" s="361"/>
      <c r="Y116" s="361"/>
      <c r="Z116" s="361"/>
    </row>
    <row r="117" spans="1:26" x14ac:dyDescent="0.25">
      <c r="A117" s="318" t="s">
        <v>379</v>
      </c>
      <c r="B117" s="251">
        <v>0</v>
      </c>
      <c r="C117" s="251">
        <v>0</v>
      </c>
      <c r="D117" s="251">
        <v>0</v>
      </c>
      <c r="E117" s="361"/>
      <c r="F117" s="361"/>
      <c r="G117" s="251">
        <v>0</v>
      </c>
      <c r="H117" s="251">
        <v>0</v>
      </c>
      <c r="I117" s="251">
        <v>0</v>
      </c>
      <c r="J117" s="251">
        <v>0</v>
      </c>
      <c r="K117" s="251">
        <v>0</v>
      </c>
      <c r="L117" s="251">
        <v>0</v>
      </c>
      <c r="M117" s="251">
        <v>0</v>
      </c>
      <c r="N117" s="251">
        <v>0</v>
      </c>
      <c r="O117" s="251">
        <v>0</v>
      </c>
      <c r="P117" s="251">
        <v>0</v>
      </c>
      <c r="Q117" s="251">
        <v>0</v>
      </c>
      <c r="R117" s="251">
        <v>0</v>
      </c>
      <c r="S117" s="251">
        <v>0</v>
      </c>
      <c r="T117" s="319" t="e">
        <v>#DIV/0!</v>
      </c>
      <c r="U117" s="365">
        <v>0</v>
      </c>
      <c r="V117" s="365">
        <v>0</v>
      </c>
      <c r="W117" s="361"/>
      <c r="X117" s="361"/>
      <c r="Y117" s="361"/>
      <c r="Z117" s="361"/>
    </row>
    <row r="118" spans="1:26" x14ac:dyDescent="0.25">
      <c r="A118" s="318" t="s">
        <v>380</v>
      </c>
      <c r="B118" s="251">
        <v>0</v>
      </c>
      <c r="C118" s="251">
        <v>0</v>
      </c>
      <c r="D118" s="251">
        <v>0</v>
      </c>
      <c r="E118" s="361"/>
      <c r="F118" s="361"/>
      <c r="G118" s="251">
        <v>0</v>
      </c>
      <c r="H118" s="251">
        <v>0</v>
      </c>
      <c r="I118" s="251">
        <v>0</v>
      </c>
      <c r="J118" s="251">
        <v>0</v>
      </c>
      <c r="K118" s="251">
        <v>0</v>
      </c>
      <c r="L118" s="251">
        <v>0</v>
      </c>
      <c r="M118" s="251">
        <v>0</v>
      </c>
      <c r="N118" s="251">
        <v>0</v>
      </c>
      <c r="O118" s="251">
        <v>0</v>
      </c>
      <c r="P118" s="251">
        <v>0</v>
      </c>
      <c r="Q118" s="251">
        <v>0</v>
      </c>
      <c r="R118" s="251">
        <v>0</v>
      </c>
      <c r="S118" s="251">
        <v>0</v>
      </c>
      <c r="T118" s="319" t="e">
        <v>#DIV/0!</v>
      </c>
      <c r="U118" s="365">
        <v>0</v>
      </c>
      <c r="V118" s="365">
        <v>0</v>
      </c>
      <c r="W118" s="361"/>
      <c r="X118" s="361"/>
      <c r="Y118" s="361"/>
      <c r="Z118" s="361"/>
    </row>
    <row r="119" spans="1:26" x14ac:dyDescent="0.25">
      <c r="A119" s="318" t="s">
        <v>381</v>
      </c>
      <c r="B119" s="251">
        <v>0</v>
      </c>
      <c r="C119" s="251">
        <v>0</v>
      </c>
      <c r="D119" s="251">
        <v>0</v>
      </c>
      <c r="E119" s="361"/>
      <c r="F119" s="361"/>
      <c r="G119" s="251">
        <v>0</v>
      </c>
      <c r="H119" s="251">
        <v>0</v>
      </c>
      <c r="I119" s="251">
        <v>0</v>
      </c>
      <c r="J119" s="251">
        <v>0</v>
      </c>
      <c r="K119" s="251">
        <v>0</v>
      </c>
      <c r="L119" s="251">
        <v>0</v>
      </c>
      <c r="M119" s="251">
        <v>0</v>
      </c>
      <c r="N119" s="251">
        <v>0</v>
      </c>
      <c r="O119" s="251">
        <v>0</v>
      </c>
      <c r="P119" s="251">
        <v>0</v>
      </c>
      <c r="Q119" s="251">
        <v>0</v>
      </c>
      <c r="R119" s="251">
        <v>0</v>
      </c>
      <c r="S119" s="251">
        <v>0</v>
      </c>
      <c r="T119" s="319" t="e">
        <v>#DIV/0!</v>
      </c>
      <c r="U119" s="365">
        <v>0</v>
      </c>
      <c r="V119" s="365">
        <v>0</v>
      </c>
      <c r="W119" s="361"/>
      <c r="X119" s="361"/>
      <c r="Y119" s="361"/>
      <c r="Z119" s="361"/>
    </row>
    <row r="120" spans="1:26" x14ac:dyDescent="0.25">
      <c r="A120" s="318" t="s">
        <v>382</v>
      </c>
      <c r="B120" s="251">
        <v>0</v>
      </c>
      <c r="C120" s="251">
        <v>0</v>
      </c>
      <c r="D120" s="251">
        <v>0</v>
      </c>
      <c r="E120" s="361"/>
      <c r="F120" s="361"/>
      <c r="G120" s="251">
        <v>0</v>
      </c>
      <c r="H120" s="251">
        <v>0</v>
      </c>
      <c r="I120" s="251">
        <v>0</v>
      </c>
      <c r="J120" s="251">
        <v>0</v>
      </c>
      <c r="K120" s="251">
        <v>0</v>
      </c>
      <c r="L120" s="251">
        <v>0</v>
      </c>
      <c r="M120" s="251">
        <v>0</v>
      </c>
      <c r="N120" s="251">
        <v>0</v>
      </c>
      <c r="O120" s="251">
        <v>0</v>
      </c>
      <c r="P120" s="251">
        <v>0</v>
      </c>
      <c r="Q120" s="251">
        <v>0</v>
      </c>
      <c r="R120" s="251">
        <v>0</v>
      </c>
      <c r="S120" s="251">
        <v>0</v>
      </c>
      <c r="T120" s="319" t="e">
        <v>#DIV/0!</v>
      </c>
      <c r="U120" s="365">
        <v>0</v>
      </c>
      <c r="V120" s="365">
        <v>0</v>
      </c>
      <c r="W120" s="361"/>
      <c r="X120" s="361"/>
      <c r="Y120" s="361"/>
      <c r="Z120" s="361"/>
    </row>
    <row r="121" spans="1:26" x14ac:dyDescent="0.25">
      <c r="A121" s="318" t="s">
        <v>383</v>
      </c>
      <c r="B121" s="251">
        <v>0</v>
      </c>
      <c r="C121" s="251">
        <v>0</v>
      </c>
      <c r="D121" s="251">
        <v>0</v>
      </c>
      <c r="E121" s="361"/>
      <c r="F121" s="361"/>
      <c r="G121" s="251">
        <v>0</v>
      </c>
      <c r="H121" s="251">
        <v>0</v>
      </c>
      <c r="I121" s="251">
        <v>0</v>
      </c>
      <c r="J121" s="251">
        <v>0</v>
      </c>
      <c r="K121" s="251">
        <v>0</v>
      </c>
      <c r="L121" s="251">
        <v>0</v>
      </c>
      <c r="M121" s="251">
        <v>0</v>
      </c>
      <c r="N121" s="251">
        <v>0</v>
      </c>
      <c r="O121" s="251">
        <v>0</v>
      </c>
      <c r="P121" s="251">
        <v>0</v>
      </c>
      <c r="Q121" s="251">
        <v>0</v>
      </c>
      <c r="R121" s="251">
        <v>0</v>
      </c>
      <c r="S121" s="251">
        <v>0</v>
      </c>
      <c r="T121" s="319" t="e">
        <v>#DIV/0!</v>
      </c>
      <c r="U121" s="365">
        <v>0</v>
      </c>
      <c r="V121" s="365">
        <v>0</v>
      </c>
      <c r="W121" s="361"/>
      <c r="X121" s="361"/>
      <c r="Y121" s="361"/>
      <c r="Z121" s="361"/>
    </row>
    <row r="122" spans="1:26" x14ac:dyDescent="0.25">
      <c r="A122" s="318" t="s">
        <v>384</v>
      </c>
      <c r="B122" s="251">
        <v>0</v>
      </c>
      <c r="C122" s="251">
        <v>0</v>
      </c>
      <c r="D122" s="251">
        <v>0</v>
      </c>
      <c r="E122" s="361"/>
      <c r="F122" s="361"/>
      <c r="G122" s="251">
        <v>0</v>
      </c>
      <c r="H122" s="251">
        <v>0</v>
      </c>
      <c r="I122" s="251">
        <v>0</v>
      </c>
      <c r="J122" s="251">
        <v>0</v>
      </c>
      <c r="K122" s="251">
        <v>0</v>
      </c>
      <c r="L122" s="251">
        <v>0</v>
      </c>
      <c r="M122" s="251">
        <v>0</v>
      </c>
      <c r="N122" s="251">
        <v>0</v>
      </c>
      <c r="O122" s="251">
        <v>0</v>
      </c>
      <c r="P122" s="251">
        <v>0</v>
      </c>
      <c r="Q122" s="251">
        <v>0</v>
      </c>
      <c r="R122" s="251">
        <v>0</v>
      </c>
      <c r="S122" s="251">
        <v>0</v>
      </c>
      <c r="T122" s="319" t="e">
        <v>#DIV/0!</v>
      </c>
      <c r="U122" s="365">
        <v>0</v>
      </c>
      <c r="V122" s="365">
        <v>0</v>
      </c>
      <c r="W122" s="361"/>
      <c r="X122" s="361"/>
      <c r="Y122" s="361"/>
      <c r="Z122" s="361"/>
    </row>
    <row r="123" spans="1:26" x14ac:dyDescent="0.25">
      <c r="A123" s="318" t="s">
        <v>385</v>
      </c>
      <c r="B123" s="251">
        <v>0</v>
      </c>
      <c r="C123" s="251">
        <v>0</v>
      </c>
      <c r="D123" s="251">
        <v>0</v>
      </c>
      <c r="E123" s="361"/>
      <c r="F123" s="361"/>
      <c r="G123" s="251">
        <v>0</v>
      </c>
      <c r="H123" s="251">
        <v>0</v>
      </c>
      <c r="I123" s="251">
        <v>0</v>
      </c>
      <c r="J123" s="251">
        <v>0</v>
      </c>
      <c r="K123" s="251">
        <v>0</v>
      </c>
      <c r="L123" s="251">
        <v>0</v>
      </c>
      <c r="M123" s="251">
        <v>0</v>
      </c>
      <c r="N123" s="251">
        <v>0</v>
      </c>
      <c r="O123" s="251">
        <v>0</v>
      </c>
      <c r="P123" s="251">
        <v>0</v>
      </c>
      <c r="Q123" s="251">
        <v>0</v>
      </c>
      <c r="R123" s="251">
        <v>0</v>
      </c>
      <c r="S123" s="251">
        <v>0</v>
      </c>
      <c r="T123" s="319" t="e">
        <v>#DIV/0!</v>
      </c>
      <c r="U123" s="365">
        <v>0</v>
      </c>
      <c r="V123" s="365">
        <v>0</v>
      </c>
      <c r="W123" s="361"/>
      <c r="X123" s="361"/>
      <c r="Y123" s="361"/>
      <c r="Z123" s="361"/>
    </row>
    <row r="124" spans="1:26" x14ac:dyDescent="0.25">
      <c r="A124" s="318" t="s">
        <v>386</v>
      </c>
      <c r="B124" s="251">
        <v>0</v>
      </c>
      <c r="C124" s="251">
        <v>0</v>
      </c>
      <c r="D124" s="251">
        <v>0</v>
      </c>
      <c r="E124" s="361"/>
      <c r="F124" s="361"/>
      <c r="G124" s="251">
        <v>0</v>
      </c>
      <c r="H124" s="251">
        <v>0</v>
      </c>
      <c r="I124" s="251">
        <v>0</v>
      </c>
      <c r="J124" s="251">
        <v>0</v>
      </c>
      <c r="K124" s="251">
        <v>0</v>
      </c>
      <c r="L124" s="251">
        <v>0</v>
      </c>
      <c r="M124" s="251">
        <v>0</v>
      </c>
      <c r="N124" s="251">
        <v>0</v>
      </c>
      <c r="O124" s="251">
        <v>0</v>
      </c>
      <c r="P124" s="251">
        <v>0</v>
      </c>
      <c r="Q124" s="251">
        <v>0</v>
      </c>
      <c r="R124" s="251">
        <v>0</v>
      </c>
      <c r="S124" s="251">
        <v>0</v>
      </c>
      <c r="T124" s="319" t="e">
        <v>#DIV/0!</v>
      </c>
      <c r="U124" s="365">
        <v>0</v>
      </c>
      <c r="V124" s="365">
        <v>0</v>
      </c>
      <c r="W124" s="361"/>
      <c r="X124" s="361"/>
      <c r="Y124" s="361"/>
      <c r="Z124" s="361"/>
    </row>
    <row r="125" spans="1:26" x14ac:dyDescent="0.25">
      <c r="A125" s="318" t="s">
        <v>387</v>
      </c>
      <c r="B125" s="251">
        <v>0</v>
      </c>
      <c r="C125" s="251">
        <v>0</v>
      </c>
      <c r="D125" s="251">
        <v>0</v>
      </c>
      <c r="E125" s="361"/>
      <c r="F125" s="361"/>
      <c r="G125" s="251">
        <v>0</v>
      </c>
      <c r="H125" s="251">
        <v>0</v>
      </c>
      <c r="I125" s="251">
        <v>0</v>
      </c>
      <c r="J125" s="251">
        <v>0</v>
      </c>
      <c r="K125" s="251">
        <v>0</v>
      </c>
      <c r="L125" s="251">
        <v>0</v>
      </c>
      <c r="M125" s="251">
        <v>0</v>
      </c>
      <c r="N125" s="251">
        <v>0</v>
      </c>
      <c r="O125" s="251">
        <v>0</v>
      </c>
      <c r="P125" s="251">
        <v>0</v>
      </c>
      <c r="Q125" s="251">
        <v>0</v>
      </c>
      <c r="R125" s="251">
        <v>0</v>
      </c>
      <c r="S125" s="251">
        <v>0</v>
      </c>
      <c r="T125" s="319" t="e">
        <v>#DIV/0!</v>
      </c>
      <c r="U125" s="365">
        <v>0</v>
      </c>
      <c r="V125" s="365">
        <v>0</v>
      </c>
      <c r="W125" s="361"/>
      <c r="X125" s="361"/>
      <c r="Y125" s="361"/>
      <c r="Z125" s="361"/>
    </row>
    <row r="126" spans="1:26" x14ac:dyDescent="0.25">
      <c r="A126" s="318" t="s">
        <v>388</v>
      </c>
      <c r="B126" s="251">
        <v>0</v>
      </c>
      <c r="C126" s="251">
        <v>0</v>
      </c>
      <c r="D126" s="251">
        <v>0</v>
      </c>
      <c r="E126" s="361"/>
      <c r="F126" s="361"/>
      <c r="G126" s="251">
        <v>0</v>
      </c>
      <c r="H126" s="251">
        <v>0</v>
      </c>
      <c r="I126" s="251">
        <v>0</v>
      </c>
      <c r="J126" s="251">
        <v>0</v>
      </c>
      <c r="K126" s="251">
        <v>0</v>
      </c>
      <c r="L126" s="251">
        <v>0</v>
      </c>
      <c r="M126" s="251">
        <v>0</v>
      </c>
      <c r="N126" s="251">
        <v>0</v>
      </c>
      <c r="O126" s="251">
        <v>0</v>
      </c>
      <c r="P126" s="251">
        <v>0</v>
      </c>
      <c r="Q126" s="251">
        <v>0</v>
      </c>
      <c r="R126" s="251">
        <v>0</v>
      </c>
      <c r="S126" s="251">
        <v>0</v>
      </c>
      <c r="T126" s="319" t="e">
        <v>#DIV/0!</v>
      </c>
      <c r="U126" s="365">
        <v>0</v>
      </c>
      <c r="V126" s="365">
        <v>0</v>
      </c>
      <c r="W126" s="361"/>
      <c r="X126" s="361"/>
      <c r="Y126" s="361"/>
      <c r="Z126" s="361"/>
    </row>
    <row r="127" spans="1:26" x14ac:dyDescent="0.25">
      <c r="A127" s="318" t="s">
        <v>389</v>
      </c>
      <c r="B127" s="251">
        <v>0</v>
      </c>
      <c r="C127" s="251">
        <v>0</v>
      </c>
      <c r="D127" s="251">
        <v>0</v>
      </c>
      <c r="E127" s="361"/>
      <c r="F127" s="361"/>
      <c r="G127" s="251">
        <v>0</v>
      </c>
      <c r="H127" s="251">
        <v>0</v>
      </c>
      <c r="I127" s="251">
        <v>0</v>
      </c>
      <c r="J127" s="251">
        <v>0</v>
      </c>
      <c r="K127" s="251">
        <v>0</v>
      </c>
      <c r="L127" s="251">
        <v>0</v>
      </c>
      <c r="M127" s="251">
        <v>0</v>
      </c>
      <c r="N127" s="251">
        <v>0</v>
      </c>
      <c r="O127" s="251">
        <v>0</v>
      </c>
      <c r="P127" s="251">
        <v>0</v>
      </c>
      <c r="Q127" s="251">
        <v>0</v>
      </c>
      <c r="R127" s="251">
        <v>0</v>
      </c>
      <c r="S127" s="251">
        <v>0</v>
      </c>
      <c r="T127" s="319" t="e">
        <v>#DIV/0!</v>
      </c>
      <c r="U127" s="365">
        <v>0</v>
      </c>
      <c r="V127" s="365">
        <v>0</v>
      </c>
      <c r="W127" s="361"/>
      <c r="X127" s="361"/>
      <c r="Y127" s="361"/>
      <c r="Z127" s="361"/>
    </row>
    <row r="128" spans="1:26" x14ac:dyDescent="0.25">
      <c r="A128" s="318" t="s">
        <v>390</v>
      </c>
      <c r="B128" s="251">
        <v>0</v>
      </c>
      <c r="C128" s="251">
        <v>0</v>
      </c>
      <c r="D128" s="251">
        <v>0</v>
      </c>
      <c r="E128" s="361"/>
      <c r="F128" s="361"/>
      <c r="G128" s="251">
        <v>0</v>
      </c>
      <c r="H128" s="251">
        <v>0</v>
      </c>
      <c r="I128" s="251">
        <v>0</v>
      </c>
      <c r="J128" s="251">
        <v>0</v>
      </c>
      <c r="K128" s="251">
        <v>0</v>
      </c>
      <c r="L128" s="251">
        <v>0</v>
      </c>
      <c r="M128" s="251">
        <v>0</v>
      </c>
      <c r="N128" s="251">
        <v>0</v>
      </c>
      <c r="O128" s="251">
        <v>0</v>
      </c>
      <c r="P128" s="251">
        <v>0</v>
      </c>
      <c r="Q128" s="251">
        <v>0</v>
      </c>
      <c r="R128" s="251">
        <v>0</v>
      </c>
      <c r="S128" s="251">
        <v>0</v>
      </c>
      <c r="T128" s="319" t="e">
        <v>#DIV/0!</v>
      </c>
      <c r="U128" s="365">
        <v>0</v>
      </c>
      <c r="V128" s="365">
        <v>0</v>
      </c>
      <c r="W128" s="361"/>
      <c r="X128" s="361"/>
      <c r="Y128" s="361"/>
      <c r="Z128" s="361"/>
    </row>
    <row r="129" spans="1:26" x14ac:dyDescent="0.25">
      <c r="A129" s="318" t="s">
        <v>391</v>
      </c>
      <c r="B129" s="251">
        <v>0</v>
      </c>
      <c r="C129" s="251">
        <v>0</v>
      </c>
      <c r="D129" s="251">
        <v>0</v>
      </c>
      <c r="E129" s="361"/>
      <c r="F129" s="361"/>
      <c r="G129" s="251">
        <v>0</v>
      </c>
      <c r="H129" s="251">
        <v>0</v>
      </c>
      <c r="I129" s="251">
        <v>0</v>
      </c>
      <c r="J129" s="251">
        <v>0</v>
      </c>
      <c r="K129" s="251">
        <v>0</v>
      </c>
      <c r="L129" s="251">
        <v>0</v>
      </c>
      <c r="M129" s="251">
        <v>0</v>
      </c>
      <c r="N129" s="251">
        <v>0</v>
      </c>
      <c r="O129" s="251">
        <v>0</v>
      </c>
      <c r="P129" s="251">
        <v>0</v>
      </c>
      <c r="Q129" s="251">
        <v>0</v>
      </c>
      <c r="R129" s="251">
        <v>0</v>
      </c>
      <c r="S129" s="251">
        <v>0</v>
      </c>
      <c r="T129" s="319" t="e">
        <v>#DIV/0!</v>
      </c>
      <c r="U129" s="365">
        <v>0</v>
      </c>
      <c r="V129" s="365">
        <v>0</v>
      </c>
      <c r="W129" s="361"/>
      <c r="X129" s="361"/>
      <c r="Y129" s="361"/>
      <c r="Z129" s="361"/>
    </row>
    <row r="130" spans="1:26" x14ac:dyDescent="0.25">
      <c r="A130" s="318" t="s">
        <v>392</v>
      </c>
      <c r="B130" s="251">
        <v>0</v>
      </c>
      <c r="C130" s="251">
        <v>0</v>
      </c>
      <c r="D130" s="251">
        <v>0</v>
      </c>
      <c r="E130" s="361"/>
      <c r="F130" s="361"/>
      <c r="G130" s="251">
        <v>0</v>
      </c>
      <c r="H130" s="251">
        <v>0</v>
      </c>
      <c r="I130" s="251">
        <v>0</v>
      </c>
      <c r="J130" s="251">
        <v>0</v>
      </c>
      <c r="K130" s="251">
        <v>0</v>
      </c>
      <c r="L130" s="251">
        <v>0</v>
      </c>
      <c r="M130" s="251">
        <v>0</v>
      </c>
      <c r="N130" s="251">
        <v>0</v>
      </c>
      <c r="O130" s="251">
        <v>0</v>
      </c>
      <c r="P130" s="251">
        <v>0</v>
      </c>
      <c r="Q130" s="251">
        <v>0</v>
      </c>
      <c r="R130" s="251">
        <v>0</v>
      </c>
      <c r="S130" s="251">
        <v>0</v>
      </c>
      <c r="T130" s="319" t="e">
        <v>#DIV/0!</v>
      </c>
      <c r="U130" s="365">
        <v>0</v>
      </c>
      <c r="V130" s="365">
        <v>0</v>
      </c>
      <c r="W130" s="361"/>
      <c r="X130" s="361"/>
      <c r="Y130" s="361"/>
      <c r="Z130" s="361"/>
    </row>
    <row r="131" spans="1:26" x14ac:dyDescent="0.25">
      <c r="A131" s="318" t="s">
        <v>393</v>
      </c>
      <c r="B131" s="251">
        <v>0</v>
      </c>
      <c r="C131" s="251">
        <v>0</v>
      </c>
      <c r="D131" s="251">
        <v>0</v>
      </c>
      <c r="E131" s="361"/>
      <c r="F131" s="361"/>
      <c r="G131" s="251">
        <v>0</v>
      </c>
      <c r="H131" s="251">
        <v>0</v>
      </c>
      <c r="I131" s="251">
        <v>0</v>
      </c>
      <c r="J131" s="251">
        <v>0</v>
      </c>
      <c r="K131" s="251">
        <v>0</v>
      </c>
      <c r="L131" s="251">
        <v>0</v>
      </c>
      <c r="M131" s="251">
        <v>0</v>
      </c>
      <c r="N131" s="251">
        <v>0</v>
      </c>
      <c r="O131" s="251">
        <v>0</v>
      </c>
      <c r="P131" s="251">
        <v>0</v>
      </c>
      <c r="Q131" s="251">
        <v>0</v>
      </c>
      <c r="R131" s="251">
        <v>0</v>
      </c>
      <c r="S131" s="251">
        <v>0</v>
      </c>
      <c r="T131" s="319" t="e">
        <v>#DIV/0!</v>
      </c>
      <c r="U131" s="365">
        <v>0</v>
      </c>
      <c r="V131" s="365">
        <v>0</v>
      </c>
      <c r="W131" s="361"/>
      <c r="X131" s="361"/>
      <c r="Y131" s="361"/>
      <c r="Z131" s="361"/>
    </row>
    <row r="132" spans="1:26" x14ac:dyDescent="0.25">
      <c r="A132" s="369" t="s">
        <v>394</v>
      </c>
      <c r="B132" s="363">
        <v>0</v>
      </c>
      <c r="C132" s="363">
        <v>0</v>
      </c>
      <c r="D132" s="363">
        <v>0</v>
      </c>
      <c r="E132" s="359"/>
      <c r="F132" s="359"/>
      <c r="G132" s="363">
        <v>0</v>
      </c>
      <c r="H132" s="363">
        <v>0</v>
      </c>
      <c r="I132" s="363">
        <v>0</v>
      </c>
      <c r="J132" s="363">
        <v>0</v>
      </c>
      <c r="K132" s="363">
        <v>0</v>
      </c>
      <c r="L132" s="363">
        <v>0</v>
      </c>
      <c r="M132" s="363">
        <v>0</v>
      </c>
      <c r="N132" s="363">
        <v>0</v>
      </c>
      <c r="O132" s="363">
        <v>0</v>
      </c>
      <c r="P132" s="363">
        <v>0</v>
      </c>
      <c r="Q132" s="363">
        <v>0</v>
      </c>
      <c r="R132" s="363">
        <v>0</v>
      </c>
      <c r="S132" s="363">
        <v>0</v>
      </c>
      <c r="T132" s="317" t="e">
        <v>#DIV/0!</v>
      </c>
      <c r="U132" s="364">
        <v>0</v>
      </c>
      <c r="V132" s="364">
        <v>0</v>
      </c>
      <c r="W132" s="361"/>
      <c r="X132" s="361"/>
      <c r="Y132" s="361"/>
      <c r="Z132" s="361"/>
    </row>
    <row r="133" spans="1:26" x14ac:dyDescent="0.25">
      <c r="A133" s="318" t="s">
        <v>395</v>
      </c>
      <c r="B133" s="251">
        <v>0</v>
      </c>
      <c r="C133" s="251">
        <v>0</v>
      </c>
      <c r="D133" s="251">
        <v>0</v>
      </c>
      <c r="E133" s="361"/>
      <c r="F133" s="361"/>
      <c r="G133" s="251">
        <v>0</v>
      </c>
      <c r="H133" s="251">
        <v>0</v>
      </c>
      <c r="I133" s="251">
        <v>0</v>
      </c>
      <c r="J133" s="251">
        <v>0</v>
      </c>
      <c r="K133" s="251">
        <v>0</v>
      </c>
      <c r="L133" s="251">
        <v>0</v>
      </c>
      <c r="M133" s="251">
        <v>0</v>
      </c>
      <c r="N133" s="251">
        <v>0</v>
      </c>
      <c r="O133" s="251">
        <v>0</v>
      </c>
      <c r="P133" s="251">
        <v>0</v>
      </c>
      <c r="Q133" s="251">
        <v>0</v>
      </c>
      <c r="R133" s="251">
        <v>0</v>
      </c>
      <c r="S133" s="251">
        <v>0</v>
      </c>
      <c r="T133" s="319" t="e">
        <v>#DIV/0!</v>
      </c>
      <c r="U133" s="365">
        <v>0</v>
      </c>
      <c r="V133" s="365">
        <v>0</v>
      </c>
      <c r="W133" s="361"/>
      <c r="X133" s="361"/>
      <c r="Y133" s="361"/>
      <c r="Z133" s="361"/>
    </row>
    <row r="134" spans="1:26" x14ac:dyDescent="0.25">
      <c r="A134" s="318" t="s">
        <v>396</v>
      </c>
      <c r="B134" s="251">
        <v>0</v>
      </c>
      <c r="C134" s="251">
        <v>0</v>
      </c>
      <c r="D134" s="251">
        <v>0</v>
      </c>
      <c r="E134" s="361"/>
      <c r="F134" s="361"/>
      <c r="G134" s="251">
        <v>0</v>
      </c>
      <c r="H134" s="251">
        <v>0</v>
      </c>
      <c r="I134" s="251">
        <v>0</v>
      </c>
      <c r="J134" s="251">
        <v>0</v>
      </c>
      <c r="K134" s="251">
        <v>0</v>
      </c>
      <c r="L134" s="251">
        <v>0</v>
      </c>
      <c r="M134" s="251">
        <v>0</v>
      </c>
      <c r="N134" s="251">
        <v>0</v>
      </c>
      <c r="O134" s="251">
        <v>0</v>
      </c>
      <c r="P134" s="251">
        <v>0</v>
      </c>
      <c r="Q134" s="251">
        <v>0</v>
      </c>
      <c r="R134" s="251">
        <v>0</v>
      </c>
      <c r="S134" s="251">
        <v>0</v>
      </c>
      <c r="T134" s="319" t="e">
        <v>#DIV/0!</v>
      </c>
      <c r="U134" s="365">
        <v>0</v>
      </c>
      <c r="V134" s="365">
        <v>0</v>
      </c>
      <c r="W134" s="361"/>
      <c r="X134" s="361"/>
      <c r="Y134" s="361"/>
      <c r="Z134" s="361"/>
    </row>
    <row r="135" spans="1:26" x14ac:dyDescent="0.25">
      <c r="A135" s="318" t="s">
        <v>397</v>
      </c>
      <c r="B135" s="251">
        <v>0</v>
      </c>
      <c r="C135" s="251">
        <v>0</v>
      </c>
      <c r="D135" s="251">
        <v>0</v>
      </c>
      <c r="E135" s="361"/>
      <c r="F135" s="361"/>
      <c r="G135" s="251">
        <v>0</v>
      </c>
      <c r="H135" s="251">
        <v>0</v>
      </c>
      <c r="I135" s="251">
        <v>0</v>
      </c>
      <c r="J135" s="251">
        <v>0</v>
      </c>
      <c r="K135" s="251">
        <v>0</v>
      </c>
      <c r="L135" s="251">
        <v>0</v>
      </c>
      <c r="M135" s="251">
        <v>0</v>
      </c>
      <c r="N135" s="251">
        <v>0</v>
      </c>
      <c r="O135" s="251">
        <v>0</v>
      </c>
      <c r="P135" s="251">
        <v>0</v>
      </c>
      <c r="Q135" s="251">
        <v>0</v>
      </c>
      <c r="R135" s="251">
        <v>0</v>
      </c>
      <c r="S135" s="251">
        <v>0</v>
      </c>
      <c r="T135" s="319" t="e">
        <v>#DIV/0!</v>
      </c>
      <c r="U135" s="365">
        <v>0</v>
      </c>
      <c r="V135" s="365">
        <v>0</v>
      </c>
      <c r="W135" s="361"/>
      <c r="X135" s="361"/>
      <c r="Y135" s="361"/>
      <c r="Z135" s="361"/>
    </row>
    <row r="136" spans="1:26" x14ac:dyDescent="0.25">
      <c r="A136" s="318" t="s">
        <v>398</v>
      </c>
      <c r="B136" s="251">
        <v>0</v>
      </c>
      <c r="C136" s="251">
        <v>0</v>
      </c>
      <c r="D136" s="251">
        <v>0</v>
      </c>
      <c r="E136" s="361"/>
      <c r="F136" s="361"/>
      <c r="G136" s="251">
        <v>0</v>
      </c>
      <c r="H136" s="251">
        <v>0</v>
      </c>
      <c r="I136" s="251">
        <v>0</v>
      </c>
      <c r="J136" s="251">
        <v>0</v>
      </c>
      <c r="K136" s="251">
        <v>0</v>
      </c>
      <c r="L136" s="251">
        <v>0</v>
      </c>
      <c r="M136" s="251">
        <v>0</v>
      </c>
      <c r="N136" s="251">
        <v>0</v>
      </c>
      <c r="O136" s="251">
        <v>0</v>
      </c>
      <c r="P136" s="251">
        <v>0</v>
      </c>
      <c r="Q136" s="251">
        <v>0</v>
      </c>
      <c r="R136" s="251">
        <v>0</v>
      </c>
      <c r="S136" s="251">
        <v>0</v>
      </c>
      <c r="T136" s="319" t="e">
        <v>#DIV/0!</v>
      </c>
      <c r="U136" s="365">
        <v>0</v>
      </c>
      <c r="V136" s="365">
        <v>0</v>
      </c>
      <c r="W136" s="361"/>
      <c r="X136" s="361"/>
      <c r="Y136" s="361"/>
      <c r="Z136" s="361"/>
    </row>
    <row r="137" spans="1:26" x14ac:dyDescent="0.25">
      <c r="A137" s="318" t="s">
        <v>399</v>
      </c>
      <c r="B137" s="251">
        <v>0</v>
      </c>
      <c r="C137" s="251">
        <v>0</v>
      </c>
      <c r="D137" s="251">
        <v>0</v>
      </c>
      <c r="E137" s="361"/>
      <c r="F137" s="361"/>
      <c r="G137" s="251">
        <v>0</v>
      </c>
      <c r="H137" s="251">
        <v>0</v>
      </c>
      <c r="I137" s="251">
        <v>0</v>
      </c>
      <c r="J137" s="251">
        <v>0</v>
      </c>
      <c r="K137" s="251">
        <v>0</v>
      </c>
      <c r="L137" s="251">
        <v>0</v>
      </c>
      <c r="M137" s="251">
        <v>0</v>
      </c>
      <c r="N137" s="251">
        <v>0</v>
      </c>
      <c r="O137" s="251">
        <v>0</v>
      </c>
      <c r="P137" s="251">
        <v>0</v>
      </c>
      <c r="Q137" s="251">
        <v>0</v>
      </c>
      <c r="R137" s="251">
        <v>0</v>
      </c>
      <c r="S137" s="251">
        <v>0</v>
      </c>
      <c r="T137" s="319" t="e">
        <v>#DIV/0!</v>
      </c>
      <c r="U137" s="365">
        <v>0</v>
      </c>
      <c r="V137" s="365">
        <v>0</v>
      </c>
      <c r="W137" s="361"/>
      <c r="X137" s="361"/>
      <c r="Y137" s="361"/>
      <c r="Z137" s="361"/>
    </row>
    <row r="138" spans="1:26" x14ac:dyDescent="0.25">
      <c r="A138" s="318" t="s">
        <v>400</v>
      </c>
      <c r="B138" s="251">
        <v>0</v>
      </c>
      <c r="C138" s="251">
        <v>0</v>
      </c>
      <c r="D138" s="251">
        <v>0</v>
      </c>
      <c r="E138" s="361"/>
      <c r="F138" s="361"/>
      <c r="G138" s="251">
        <v>0</v>
      </c>
      <c r="H138" s="251">
        <v>0</v>
      </c>
      <c r="I138" s="251">
        <v>0</v>
      </c>
      <c r="J138" s="251">
        <v>0</v>
      </c>
      <c r="K138" s="251">
        <v>0</v>
      </c>
      <c r="L138" s="251">
        <v>0</v>
      </c>
      <c r="M138" s="251">
        <v>0</v>
      </c>
      <c r="N138" s="251">
        <v>0</v>
      </c>
      <c r="O138" s="251">
        <v>0</v>
      </c>
      <c r="P138" s="251">
        <v>0</v>
      </c>
      <c r="Q138" s="251">
        <v>0</v>
      </c>
      <c r="R138" s="251">
        <v>0</v>
      </c>
      <c r="S138" s="251">
        <v>0</v>
      </c>
      <c r="T138" s="319" t="e">
        <v>#DIV/0!</v>
      </c>
      <c r="U138" s="365">
        <v>0</v>
      </c>
      <c r="V138" s="365">
        <v>0</v>
      </c>
      <c r="W138" s="361"/>
      <c r="X138" s="361"/>
      <c r="Y138" s="361"/>
      <c r="Z138" s="361"/>
    </row>
    <row r="139" spans="1:26" x14ac:dyDescent="0.25">
      <c r="A139" s="318" t="s">
        <v>401</v>
      </c>
      <c r="B139" s="251">
        <v>0</v>
      </c>
      <c r="C139" s="251">
        <v>0</v>
      </c>
      <c r="D139" s="251">
        <v>0</v>
      </c>
      <c r="E139" s="361"/>
      <c r="F139" s="361"/>
      <c r="G139" s="251">
        <v>0</v>
      </c>
      <c r="H139" s="251">
        <v>0</v>
      </c>
      <c r="I139" s="251">
        <v>0</v>
      </c>
      <c r="J139" s="251">
        <v>0</v>
      </c>
      <c r="K139" s="251">
        <v>0</v>
      </c>
      <c r="L139" s="251">
        <v>0</v>
      </c>
      <c r="M139" s="251">
        <v>0</v>
      </c>
      <c r="N139" s="251">
        <v>0</v>
      </c>
      <c r="O139" s="251">
        <v>0</v>
      </c>
      <c r="P139" s="251">
        <v>0</v>
      </c>
      <c r="Q139" s="251">
        <v>0</v>
      </c>
      <c r="R139" s="251">
        <v>0</v>
      </c>
      <c r="S139" s="251">
        <v>0</v>
      </c>
      <c r="T139" s="319" t="e">
        <v>#DIV/0!</v>
      </c>
      <c r="U139" s="365">
        <v>0</v>
      </c>
      <c r="V139" s="365">
        <v>0</v>
      </c>
      <c r="W139" s="361"/>
      <c r="X139" s="361"/>
      <c r="Y139" s="361"/>
      <c r="Z139" s="361"/>
    </row>
    <row r="140" spans="1:26" x14ac:dyDescent="0.25">
      <c r="A140" s="318" t="s">
        <v>402</v>
      </c>
      <c r="B140" s="251">
        <v>0</v>
      </c>
      <c r="C140" s="251">
        <v>0</v>
      </c>
      <c r="D140" s="251">
        <v>0</v>
      </c>
      <c r="E140" s="361"/>
      <c r="F140" s="361"/>
      <c r="G140" s="251">
        <v>0</v>
      </c>
      <c r="H140" s="251">
        <v>0</v>
      </c>
      <c r="I140" s="251">
        <v>0</v>
      </c>
      <c r="J140" s="251">
        <v>0</v>
      </c>
      <c r="K140" s="251">
        <v>0</v>
      </c>
      <c r="L140" s="251">
        <v>0</v>
      </c>
      <c r="M140" s="251">
        <v>0</v>
      </c>
      <c r="N140" s="251">
        <v>0</v>
      </c>
      <c r="O140" s="251">
        <v>0</v>
      </c>
      <c r="P140" s="251">
        <v>0</v>
      </c>
      <c r="Q140" s="251">
        <v>0</v>
      </c>
      <c r="R140" s="251">
        <v>0</v>
      </c>
      <c r="S140" s="251">
        <v>0</v>
      </c>
      <c r="T140" s="319" t="e">
        <v>#DIV/0!</v>
      </c>
      <c r="U140" s="365">
        <v>0</v>
      </c>
      <c r="V140" s="365">
        <v>0</v>
      </c>
      <c r="W140" s="361"/>
      <c r="X140" s="361"/>
      <c r="Y140" s="361"/>
      <c r="Z140" s="361"/>
    </row>
    <row r="141" spans="1:26" x14ac:dyDescent="0.25">
      <c r="A141" s="318" t="s">
        <v>403</v>
      </c>
      <c r="B141" s="251">
        <v>0</v>
      </c>
      <c r="C141" s="251">
        <v>0</v>
      </c>
      <c r="D141" s="251">
        <v>0</v>
      </c>
      <c r="E141" s="361"/>
      <c r="F141" s="361"/>
      <c r="G141" s="251">
        <v>0</v>
      </c>
      <c r="H141" s="251">
        <v>0</v>
      </c>
      <c r="I141" s="251">
        <v>0</v>
      </c>
      <c r="J141" s="251">
        <v>0</v>
      </c>
      <c r="K141" s="251">
        <v>0</v>
      </c>
      <c r="L141" s="251">
        <v>0</v>
      </c>
      <c r="M141" s="251">
        <v>0</v>
      </c>
      <c r="N141" s="251">
        <v>0</v>
      </c>
      <c r="O141" s="251">
        <v>0</v>
      </c>
      <c r="P141" s="251">
        <v>0</v>
      </c>
      <c r="Q141" s="251">
        <v>0</v>
      </c>
      <c r="R141" s="251">
        <v>0</v>
      </c>
      <c r="S141" s="251">
        <v>0</v>
      </c>
      <c r="T141" s="319" t="e">
        <v>#DIV/0!</v>
      </c>
      <c r="U141" s="365">
        <v>0</v>
      </c>
      <c r="V141" s="365">
        <v>0</v>
      </c>
      <c r="W141" s="361"/>
      <c r="X141" s="361"/>
      <c r="Y141" s="361"/>
      <c r="Z141" s="361"/>
    </row>
    <row r="142" spans="1:26" x14ac:dyDescent="0.25">
      <c r="A142" s="318" t="s">
        <v>404</v>
      </c>
      <c r="B142" s="251">
        <v>0</v>
      </c>
      <c r="C142" s="251">
        <v>0</v>
      </c>
      <c r="D142" s="251">
        <v>0</v>
      </c>
      <c r="E142" s="361"/>
      <c r="F142" s="361"/>
      <c r="G142" s="251">
        <v>0</v>
      </c>
      <c r="H142" s="251">
        <v>0</v>
      </c>
      <c r="I142" s="251">
        <v>0</v>
      </c>
      <c r="J142" s="251">
        <v>0</v>
      </c>
      <c r="K142" s="251">
        <v>0</v>
      </c>
      <c r="L142" s="251">
        <v>0</v>
      </c>
      <c r="M142" s="251">
        <v>0</v>
      </c>
      <c r="N142" s="251">
        <v>0</v>
      </c>
      <c r="O142" s="251">
        <v>0</v>
      </c>
      <c r="P142" s="251">
        <v>0</v>
      </c>
      <c r="Q142" s="251">
        <v>0</v>
      </c>
      <c r="R142" s="251">
        <v>0</v>
      </c>
      <c r="S142" s="251">
        <v>0</v>
      </c>
      <c r="T142" s="319" t="e">
        <v>#DIV/0!</v>
      </c>
      <c r="U142" s="365">
        <v>0</v>
      </c>
      <c r="V142" s="365">
        <v>0</v>
      </c>
      <c r="W142" s="361"/>
      <c r="X142" s="361"/>
      <c r="Y142" s="361"/>
      <c r="Z142" s="361"/>
    </row>
    <row r="143" spans="1:26" x14ac:dyDescent="0.25">
      <c r="A143" s="369" t="s">
        <v>405</v>
      </c>
      <c r="B143" s="366">
        <v>0</v>
      </c>
      <c r="C143" s="366">
        <v>0</v>
      </c>
      <c r="D143" s="366">
        <v>0</v>
      </c>
      <c r="E143" s="367"/>
      <c r="F143" s="367"/>
      <c r="G143" s="366">
        <v>0</v>
      </c>
      <c r="H143" s="366">
        <v>0</v>
      </c>
      <c r="I143" s="366">
        <v>0</v>
      </c>
      <c r="J143" s="366">
        <v>0</v>
      </c>
      <c r="K143" s="366">
        <v>0</v>
      </c>
      <c r="L143" s="366">
        <v>0</v>
      </c>
      <c r="M143" s="366">
        <v>0</v>
      </c>
      <c r="N143" s="366">
        <v>0</v>
      </c>
      <c r="O143" s="366">
        <v>0</v>
      </c>
      <c r="P143" s="366">
        <v>0</v>
      </c>
      <c r="Q143" s="366">
        <v>0</v>
      </c>
      <c r="R143" s="366">
        <v>0</v>
      </c>
      <c r="S143" s="366">
        <v>0</v>
      </c>
      <c r="T143" s="317" t="e">
        <v>#DIV/0!</v>
      </c>
      <c r="U143" s="364">
        <v>0</v>
      </c>
      <c r="V143" s="364">
        <v>0</v>
      </c>
      <c r="W143" s="367"/>
      <c r="X143" s="367"/>
      <c r="Y143" s="361"/>
      <c r="Z143" s="361"/>
    </row>
    <row r="144" spans="1:26" x14ac:dyDescent="0.25">
      <c r="A144" s="338" t="s">
        <v>406</v>
      </c>
      <c r="B144" s="358">
        <v>0</v>
      </c>
      <c r="C144" s="358">
        <v>0</v>
      </c>
      <c r="D144" s="358">
        <v>0</v>
      </c>
      <c r="E144" s="359"/>
      <c r="F144" s="359"/>
      <c r="G144" s="358">
        <v>0</v>
      </c>
      <c r="H144" s="358">
        <v>0</v>
      </c>
      <c r="I144" s="358">
        <v>0</v>
      </c>
      <c r="J144" s="358">
        <v>0</v>
      </c>
      <c r="K144" s="358">
        <v>0</v>
      </c>
      <c r="L144" s="358">
        <v>0</v>
      </c>
      <c r="M144" s="358">
        <v>0</v>
      </c>
      <c r="N144" s="358">
        <v>0</v>
      </c>
      <c r="O144" s="358">
        <v>0</v>
      </c>
      <c r="P144" s="358">
        <v>0</v>
      </c>
      <c r="Q144" s="358">
        <v>0</v>
      </c>
      <c r="R144" s="358">
        <v>0</v>
      </c>
      <c r="S144" s="358">
        <v>0</v>
      </c>
      <c r="T144" s="339" t="e">
        <v>#DIV/0!</v>
      </c>
      <c r="U144" s="360">
        <v>0</v>
      </c>
      <c r="V144" s="360">
        <v>0</v>
      </c>
      <c r="W144" s="361"/>
      <c r="X144" s="361"/>
      <c r="Y144" s="361"/>
      <c r="Z144" s="361"/>
    </row>
    <row r="145" spans="1:26" x14ac:dyDescent="0.25">
      <c r="A145" s="369" t="s">
        <v>407</v>
      </c>
      <c r="B145" s="363">
        <v>0</v>
      </c>
      <c r="C145" s="363">
        <v>0</v>
      </c>
      <c r="D145" s="363">
        <v>0</v>
      </c>
      <c r="E145" s="359"/>
      <c r="F145" s="359"/>
      <c r="G145" s="363">
        <v>0</v>
      </c>
      <c r="H145" s="363">
        <v>0</v>
      </c>
      <c r="I145" s="363">
        <v>0</v>
      </c>
      <c r="J145" s="363">
        <v>0</v>
      </c>
      <c r="K145" s="363">
        <v>0</v>
      </c>
      <c r="L145" s="363">
        <v>0</v>
      </c>
      <c r="M145" s="363">
        <v>0</v>
      </c>
      <c r="N145" s="363">
        <v>0</v>
      </c>
      <c r="O145" s="363">
        <v>0</v>
      </c>
      <c r="P145" s="363">
        <v>0</v>
      </c>
      <c r="Q145" s="363">
        <v>0</v>
      </c>
      <c r="R145" s="363">
        <v>0</v>
      </c>
      <c r="S145" s="363">
        <v>0</v>
      </c>
      <c r="T145" s="317" t="e">
        <v>#DIV/0!</v>
      </c>
      <c r="U145" s="364">
        <v>0</v>
      </c>
      <c r="V145" s="364">
        <v>0</v>
      </c>
      <c r="W145" s="361"/>
      <c r="X145" s="361"/>
      <c r="Y145" s="361"/>
      <c r="Z145" s="361"/>
    </row>
    <row r="146" spans="1:26" x14ac:dyDescent="0.25">
      <c r="A146" s="318" t="s">
        <v>408</v>
      </c>
      <c r="B146" s="251">
        <v>0</v>
      </c>
      <c r="C146" s="251">
        <v>0</v>
      </c>
      <c r="D146" s="251">
        <v>0</v>
      </c>
      <c r="E146" s="361"/>
      <c r="F146" s="361"/>
      <c r="G146" s="251">
        <v>0</v>
      </c>
      <c r="H146" s="251">
        <v>0</v>
      </c>
      <c r="I146" s="251">
        <v>0</v>
      </c>
      <c r="J146" s="251">
        <v>0</v>
      </c>
      <c r="K146" s="251">
        <v>0</v>
      </c>
      <c r="L146" s="251">
        <v>0</v>
      </c>
      <c r="M146" s="251">
        <v>0</v>
      </c>
      <c r="N146" s="251">
        <v>0</v>
      </c>
      <c r="O146" s="251">
        <v>0</v>
      </c>
      <c r="P146" s="251">
        <v>0</v>
      </c>
      <c r="Q146" s="251">
        <v>0</v>
      </c>
      <c r="R146" s="251">
        <v>0</v>
      </c>
      <c r="S146" s="251">
        <v>0</v>
      </c>
      <c r="T146" s="319" t="e">
        <v>#DIV/0!</v>
      </c>
      <c r="U146" s="365">
        <v>0</v>
      </c>
      <c r="V146" s="365">
        <v>0</v>
      </c>
      <c r="W146" s="361"/>
      <c r="X146" s="361"/>
      <c r="Y146" s="361"/>
      <c r="Z146" s="361"/>
    </row>
    <row r="147" spans="1:26" x14ac:dyDescent="0.25">
      <c r="A147" s="318" t="s">
        <v>409</v>
      </c>
      <c r="B147" s="251">
        <v>0</v>
      </c>
      <c r="C147" s="251">
        <v>0</v>
      </c>
      <c r="D147" s="251">
        <v>0</v>
      </c>
      <c r="E147" s="361"/>
      <c r="F147" s="361"/>
      <c r="G147" s="251">
        <v>0</v>
      </c>
      <c r="H147" s="251">
        <v>0</v>
      </c>
      <c r="I147" s="251">
        <v>0</v>
      </c>
      <c r="J147" s="251">
        <v>0</v>
      </c>
      <c r="K147" s="251">
        <v>0</v>
      </c>
      <c r="L147" s="251">
        <v>0</v>
      </c>
      <c r="M147" s="251">
        <v>0</v>
      </c>
      <c r="N147" s="251">
        <v>0</v>
      </c>
      <c r="O147" s="251">
        <v>0</v>
      </c>
      <c r="P147" s="251">
        <v>0</v>
      </c>
      <c r="Q147" s="251">
        <v>0</v>
      </c>
      <c r="R147" s="251">
        <v>0</v>
      </c>
      <c r="S147" s="251">
        <v>0</v>
      </c>
      <c r="T147" s="319" t="e">
        <v>#DIV/0!</v>
      </c>
      <c r="U147" s="365">
        <v>0</v>
      </c>
      <c r="V147" s="365">
        <v>0</v>
      </c>
      <c r="W147" s="361"/>
      <c r="X147" s="361"/>
      <c r="Y147" s="361"/>
      <c r="Z147" s="361"/>
    </row>
    <row r="148" spans="1:26" x14ac:dyDescent="0.25">
      <c r="A148" s="318" t="s">
        <v>410</v>
      </c>
      <c r="B148" s="251">
        <v>0</v>
      </c>
      <c r="C148" s="251">
        <v>0</v>
      </c>
      <c r="D148" s="251">
        <v>0</v>
      </c>
      <c r="E148" s="361"/>
      <c r="F148" s="361"/>
      <c r="G148" s="251">
        <v>0</v>
      </c>
      <c r="H148" s="251">
        <v>0</v>
      </c>
      <c r="I148" s="251">
        <v>0</v>
      </c>
      <c r="J148" s="251">
        <v>0</v>
      </c>
      <c r="K148" s="251">
        <v>0</v>
      </c>
      <c r="L148" s="251">
        <v>0</v>
      </c>
      <c r="M148" s="251">
        <v>0</v>
      </c>
      <c r="N148" s="251">
        <v>0</v>
      </c>
      <c r="O148" s="251">
        <v>0</v>
      </c>
      <c r="P148" s="251">
        <v>0</v>
      </c>
      <c r="Q148" s="251">
        <v>0</v>
      </c>
      <c r="R148" s="251">
        <v>0</v>
      </c>
      <c r="S148" s="251">
        <v>0</v>
      </c>
      <c r="T148" s="319" t="e">
        <v>#DIV/0!</v>
      </c>
      <c r="U148" s="365">
        <v>0</v>
      </c>
      <c r="V148" s="365">
        <v>0</v>
      </c>
      <c r="W148" s="361"/>
      <c r="X148" s="361"/>
      <c r="Y148" s="361"/>
      <c r="Z148" s="361"/>
    </row>
    <row r="149" spans="1:26" x14ac:dyDescent="0.25">
      <c r="A149" s="318" t="s">
        <v>411</v>
      </c>
      <c r="B149" s="251">
        <v>0</v>
      </c>
      <c r="C149" s="251">
        <v>0</v>
      </c>
      <c r="D149" s="251">
        <v>0</v>
      </c>
      <c r="E149" s="361"/>
      <c r="F149" s="361"/>
      <c r="G149" s="251">
        <v>0</v>
      </c>
      <c r="H149" s="251">
        <v>0</v>
      </c>
      <c r="I149" s="251">
        <v>0</v>
      </c>
      <c r="J149" s="251">
        <v>0</v>
      </c>
      <c r="K149" s="251">
        <v>0</v>
      </c>
      <c r="L149" s="251">
        <v>0</v>
      </c>
      <c r="M149" s="251">
        <v>0</v>
      </c>
      <c r="N149" s="251">
        <v>0</v>
      </c>
      <c r="O149" s="251">
        <v>0</v>
      </c>
      <c r="P149" s="251">
        <v>0</v>
      </c>
      <c r="Q149" s="251">
        <v>0</v>
      </c>
      <c r="R149" s="251">
        <v>0</v>
      </c>
      <c r="S149" s="251">
        <v>0</v>
      </c>
      <c r="T149" s="319" t="e">
        <v>#DIV/0!</v>
      </c>
      <c r="U149" s="365">
        <v>0</v>
      </c>
      <c r="V149" s="365">
        <v>0</v>
      </c>
      <c r="W149" s="361"/>
      <c r="X149" s="361"/>
      <c r="Y149" s="361"/>
      <c r="Z149" s="361"/>
    </row>
    <row r="150" spans="1:26" x14ac:dyDescent="0.25">
      <c r="A150" s="318" t="s">
        <v>412</v>
      </c>
      <c r="B150" s="251">
        <v>0</v>
      </c>
      <c r="C150" s="251">
        <v>0</v>
      </c>
      <c r="D150" s="251">
        <v>0</v>
      </c>
      <c r="E150" s="361"/>
      <c r="F150" s="361"/>
      <c r="G150" s="251">
        <v>0</v>
      </c>
      <c r="H150" s="251">
        <v>0</v>
      </c>
      <c r="I150" s="251">
        <v>0</v>
      </c>
      <c r="J150" s="251">
        <v>0</v>
      </c>
      <c r="K150" s="251">
        <v>0</v>
      </c>
      <c r="L150" s="251">
        <v>0</v>
      </c>
      <c r="M150" s="251">
        <v>0</v>
      </c>
      <c r="N150" s="251">
        <v>0</v>
      </c>
      <c r="O150" s="251">
        <v>0</v>
      </c>
      <c r="P150" s="251">
        <v>0</v>
      </c>
      <c r="Q150" s="251">
        <v>0</v>
      </c>
      <c r="R150" s="251">
        <v>0</v>
      </c>
      <c r="S150" s="251">
        <v>0</v>
      </c>
      <c r="T150" s="319" t="e">
        <v>#DIV/0!</v>
      </c>
      <c r="U150" s="365">
        <v>0</v>
      </c>
      <c r="V150" s="365">
        <v>0</v>
      </c>
      <c r="W150" s="361"/>
      <c r="X150" s="361"/>
      <c r="Y150" s="361"/>
      <c r="Z150" s="361"/>
    </row>
    <row r="151" spans="1:26" x14ac:dyDescent="0.25">
      <c r="A151" s="318" t="s">
        <v>413</v>
      </c>
      <c r="B151" s="251">
        <v>0</v>
      </c>
      <c r="C151" s="251">
        <v>0</v>
      </c>
      <c r="D151" s="251">
        <v>0</v>
      </c>
      <c r="E151" s="361"/>
      <c r="F151" s="361"/>
      <c r="G151" s="251">
        <v>0</v>
      </c>
      <c r="H151" s="251">
        <v>0</v>
      </c>
      <c r="I151" s="251">
        <v>0</v>
      </c>
      <c r="J151" s="251">
        <v>0</v>
      </c>
      <c r="K151" s="251">
        <v>0</v>
      </c>
      <c r="L151" s="251">
        <v>0</v>
      </c>
      <c r="M151" s="251">
        <v>0</v>
      </c>
      <c r="N151" s="251">
        <v>0</v>
      </c>
      <c r="O151" s="251">
        <v>0</v>
      </c>
      <c r="P151" s="251">
        <v>0</v>
      </c>
      <c r="Q151" s="251">
        <v>0</v>
      </c>
      <c r="R151" s="251">
        <v>0</v>
      </c>
      <c r="S151" s="251">
        <v>0</v>
      </c>
      <c r="T151" s="319" t="e">
        <v>#DIV/0!</v>
      </c>
      <c r="U151" s="365">
        <v>0</v>
      </c>
      <c r="V151" s="365">
        <v>0</v>
      </c>
      <c r="W151" s="361"/>
      <c r="X151" s="361"/>
      <c r="Y151" s="361"/>
      <c r="Z151" s="361"/>
    </row>
    <row r="152" spans="1:26" x14ac:dyDescent="0.25">
      <c r="A152" s="314" t="s">
        <v>414</v>
      </c>
      <c r="B152" s="363">
        <v>0</v>
      </c>
      <c r="C152" s="363">
        <v>0</v>
      </c>
      <c r="D152" s="363">
        <v>0</v>
      </c>
      <c r="E152" s="359"/>
      <c r="F152" s="359"/>
      <c r="G152" s="363">
        <v>0</v>
      </c>
      <c r="H152" s="363">
        <v>0</v>
      </c>
      <c r="I152" s="363">
        <v>0</v>
      </c>
      <c r="J152" s="363">
        <v>0</v>
      </c>
      <c r="K152" s="363">
        <v>0</v>
      </c>
      <c r="L152" s="363">
        <v>0</v>
      </c>
      <c r="M152" s="363">
        <v>0</v>
      </c>
      <c r="N152" s="363">
        <v>0</v>
      </c>
      <c r="O152" s="363">
        <v>0</v>
      </c>
      <c r="P152" s="363">
        <v>0</v>
      </c>
      <c r="Q152" s="363">
        <v>0</v>
      </c>
      <c r="R152" s="363">
        <v>0</v>
      </c>
      <c r="S152" s="363">
        <v>0</v>
      </c>
      <c r="T152" s="317" t="e">
        <v>#DIV/0!</v>
      </c>
      <c r="U152" s="364">
        <v>0</v>
      </c>
      <c r="V152" s="364">
        <v>0</v>
      </c>
      <c r="W152" s="361"/>
      <c r="X152" s="361"/>
      <c r="Y152" s="361"/>
      <c r="Z152" s="361"/>
    </row>
    <row r="153" spans="1:26" x14ac:dyDescent="0.25">
      <c r="A153" s="322" t="s">
        <v>415</v>
      </c>
      <c r="B153" s="251">
        <v>0</v>
      </c>
      <c r="C153" s="251">
        <v>0</v>
      </c>
      <c r="D153" s="251">
        <v>0</v>
      </c>
      <c r="E153" s="361"/>
      <c r="F153" s="361"/>
      <c r="G153" s="251">
        <v>0</v>
      </c>
      <c r="H153" s="251">
        <v>0</v>
      </c>
      <c r="I153" s="251">
        <v>0</v>
      </c>
      <c r="J153" s="251">
        <v>0</v>
      </c>
      <c r="K153" s="251">
        <v>0</v>
      </c>
      <c r="L153" s="251">
        <v>0</v>
      </c>
      <c r="M153" s="251">
        <v>0</v>
      </c>
      <c r="N153" s="251">
        <v>0</v>
      </c>
      <c r="O153" s="251">
        <v>0</v>
      </c>
      <c r="P153" s="251">
        <v>0</v>
      </c>
      <c r="Q153" s="251">
        <v>0</v>
      </c>
      <c r="R153" s="251">
        <v>0</v>
      </c>
      <c r="S153" s="251">
        <v>0</v>
      </c>
      <c r="T153" s="319" t="e">
        <v>#DIV/0!</v>
      </c>
      <c r="U153" s="365">
        <v>0</v>
      </c>
      <c r="V153" s="365">
        <v>0</v>
      </c>
      <c r="W153" s="361"/>
      <c r="X153" s="361"/>
      <c r="Y153" s="361"/>
      <c r="Z153" s="361"/>
    </row>
    <row r="154" spans="1:26" x14ac:dyDescent="0.25">
      <c r="A154" s="322" t="s">
        <v>416</v>
      </c>
      <c r="B154" s="251">
        <v>0</v>
      </c>
      <c r="C154" s="251">
        <v>0</v>
      </c>
      <c r="D154" s="251">
        <v>0</v>
      </c>
      <c r="E154" s="361"/>
      <c r="F154" s="361"/>
      <c r="G154" s="251">
        <v>0</v>
      </c>
      <c r="H154" s="251">
        <v>0</v>
      </c>
      <c r="I154" s="251">
        <v>0</v>
      </c>
      <c r="J154" s="251">
        <v>0</v>
      </c>
      <c r="K154" s="251">
        <v>0</v>
      </c>
      <c r="L154" s="251">
        <v>0</v>
      </c>
      <c r="M154" s="251">
        <v>0</v>
      </c>
      <c r="N154" s="251">
        <v>0</v>
      </c>
      <c r="O154" s="251">
        <v>0</v>
      </c>
      <c r="P154" s="251">
        <v>0</v>
      </c>
      <c r="Q154" s="251">
        <v>0</v>
      </c>
      <c r="R154" s="251">
        <v>0</v>
      </c>
      <c r="S154" s="251">
        <v>0</v>
      </c>
      <c r="T154" s="319" t="e">
        <v>#DIV/0!</v>
      </c>
      <c r="U154" s="365">
        <v>0</v>
      </c>
      <c r="V154" s="365">
        <v>0</v>
      </c>
      <c r="W154" s="361"/>
      <c r="X154" s="361"/>
      <c r="Y154" s="361"/>
      <c r="Z154" s="361"/>
    </row>
    <row r="155" spans="1:26" x14ac:dyDescent="0.25">
      <c r="A155" s="322" t="s">
        <v>417</v>
      </c>
      <c r="B155" s="251">
        <v>0</v>
      </c>
      <c r="C155" s="251">
        <v>0</v>
      </c>
      <c r="D155" s="251">
        <v>0</v>
      </c>
      <c r="E155" s="361"/>
      <c r="F155" s="361"/>
      <c r="G155" s="251">
        <v>0</v>
      </c>
      <c r="H155" s="251">
        <v>0</v>
      </c>
      <c r="I155" s="251">
        <v>0</v>
      </c>
      <c r="J155" s="251">
        <v>0</v>
      </c>
      <c r="K155" s="251">
        <v>0</v>
      </c>
      <c r="L155" s="251">
        <v>0</v>
      </c>
      <c r="M155" s="251">
        <v>0</v>
      </c>
      <c r="N155" s="251">
        <v>0</v>
      </c>
      <c r="O155" s="251">
        <v>0</v>
      </c>
      <c r="P155" s="251">
        <v>0</v>
      </c>
      <c r="Q155" s="251">
        <v>0</v>
      </c>
      <c r="R155" s="251">
        <v>0</v>
      </c>
      <c r="S155" s="251">
        <v>0</v>
      </c>
      <c r="T155" s="319" t="e">
        <v>#DIV/0!</v>
      </c>
      <c r="U155" s="365">
        <v>0</v>
      </c>
      <c r="V155" s="365">
        <v>0</v>
      </c>
      <c r="W155" s="361"/>
      <c r="X155" s="361"/>
      <c r="Y155" s="361"/>
      <c r="Z155" s="361"/>
    </row>
    <row r="156" spans="1:26" x14ac:dyDescent="0.25">
      <c r="A156" s="338" t="s">
        <v>418</v>
      </c>
      <c r="B156" s="372">
        <v>0</v>
      </c>
      <c r="C156" s="372">
        <v>0</v>
      </c>
      <c r="D156" s="372">
        <v>0</v>
      </c>
      <c r="E156" s="367"/>
      <c r="F156" s="367"/>
      <c r="G156" s="372">
        <v>0</v>
      </c>
      <c r="H156" s="372">
        <v>0</v>
      </c>
      <c r="I156" s="372">
        <v>0</v>
      </c>
      <c r="J156" s="372">
        <v>0</v>
      </c>
      <c r="K156" s="372">
        <v>0</v>
      </c>
      <c r="L156" s="372">
        <v>0</v>
      </c>
      <c r="M156" s="372">
        <v>0</v>
      </c>
      <c r="N156" s="372">
        <v>0</v>
      </c>
      <c r="O156" s="372">
        <v>0</v>
      </c>
      <c r="P156" s="372">
        <v>0</v>
      </c>
      <c r="Q156" s="372">
        <v>0</v>
      </c>
      <c r="R156" s="372">
        <v>0</v>
      </c>
      <c r="S156" s="372">
        <v>0</v>
      </c>
      <c r="T156" s="339" t="e">
        <v>#DIV/0!</v>
      </c>
      <c r="U156" s="360">
        <v>0</v>
      </c>
      <c r="V156" s="360">
        <v>0</v>
      </c>
      <c r="W156" s="361"/>
      <c r="X156" s="361"/>
      <c r="Y156" s="361"/>
      <c r="Z156" s="361"/>
    </row>
    <row r="157" spans="1:26" x14ac:dyDescent="0.25">
      <c r="A157" s="373" t="s">
        <v>419</v>
      </c>
      <c r="B157" s="372">
        <v>0</v>
      </c>
      <c r="C157" s="372">
        <v>367700.11</v>
      </c>
      <c r="D157" s="372">
        <v>367700.11</v>
      </c>
      <c r="E157" s="367"/>
      <c r="F157" s="367"/>
      <c r="G157" s="372">
        <v>0</v>
      </c>
      <c r="H157" s="372">
        <v>367700.11</v>
      </c>
      <c r="I157" s="372">
        <v>0</v>
      </c>
      <c r="J157" s="372">
        <v>0</v>
      </c>
      <c r="K157" s="372">
        <v>0</v>
      </c>
      <c r="L157" s="372">
        <v>0</v>
      </c>
      <c r="M157" s="372">
        <v>0</v>
      </c>
      <c r="N157" s="372">
        <v>0</v>
      </c>
      <c r="O157" s="372">
        <v>0</v>
      </c>
      <c r="P157" s="372">
        <v>0</v>
      </c>
      <c r="Q157" s="372">
        <v>0</v>
      </c>
      <c r="R157" s="372">
        <v>0</v>
      </c>
      <c r="S157" s="372">
        <v>367700.11</v>
      </c>
      <c r="T157" s="339">
        <v>1</v>
      </c>
      <c r="U157" s="360">
        <v>0</v>
      </c>
      <c r="V157" s="360">
        <v>0</v>
      </c>
      <c r="W157" s="361"/>
      <c r="X157" s="361"/>
      <c r="Y157" s="361"/>
      <c r="Z157" s="361"/>
    </row>
    <row r="158" spans="1:26" x14ac:dyDescent="0.25">
      <c r="A158" s="374" t="s">
        <v>420</v>
      </c>
      <c r="B158" s="375">
        <v>0</v>
      </c>
      <c r="C158" s="375">
        <v>0</v>
      </c>
      <c r="D158" s="375">
        <v>501352.79</v>
      </c>
      <c r="E158" s="359"/>
      <c r="F158" s="359"/>
      <c r="G158" s="375">
        <v>335543.28999999998</v>
      </c>
      <c r="H158" s="375">
        <v>0</v>
      </c>
      <c r="I158" s="375">
        <v>0</v>
      </c>
      <c r="J158" s="375">
        <v>0</v>
      </c>
      <c r="K158" s="375">
        <v>0</v>
      </c>
      <c r="L158" s="375">
        <v>0</v>
      </c>
      <c r="M158" s="375">
        <v>0</v>
      </c>
      <c r="N158" s="375">
        <v>165809.5</v>
      </c>
      <c r="O158" s="375">
        <v>0</v>
      </c>
      <c r="P158" s="375">
        <v>0</v>
      </c>
      <c r="Q158" s="375">
        <v>0</v>
      </c>
      <c r="R158" s="375">
        <v>0</v>
      </c>
      <c r="S158" s="375">
        <v>501352.79</v>
      </c>
      <c r="T158" s="329" t="e">
        <v>#DIV/0!</v>
      </c>
      <c r="U158" s="376">
        <v>-501352.79</v>
      </c>
      <c r="V158" s="376">
        <v>0</v>
      </c>
      <c r="W158" s="361"/>
      <c r="X158" s="361"/>
      <c r="Y158" s="361"/>
      <c r="Z158" s="361"/>
    </row>
    <row r="159" spans="1:26" x14ac:dyDescent="0.25">
      <c r="A159" s="369" t="s">
        <v>421</v>
      </c>
      <c r="B159" s="366">
        <v>0</v>
      </c>
      <c r="C159" s="366">
        <v>0</v>
      </c>
      <c r="D159" s="366">
        <v>0</v>
      </c>
      <c r="E159" s="367"/>
      <c r="F159" s="367"/>
      <c r="G159" s="366">
        <v>0</v>
      </c>
      <c r="H159" s="366">
        <v>0</v>
      </c>
      <c r="I159" s="366">
        <v>0</v>
      </c>
      <c r="J159" s="366">
        <v>0</v>
      </c>
      <c r="K159" s="366">
        <v>0</v>
      </c>
      <c r="L159" s="366">
        <v>0</v>
      </c>
      <c r="M159" s="366">
        <v>0</v>
      </c>
      <c r="N159" s="366">
        <v>0</v>
      </c>
      <c r="O159" s="366">
        <v>0</v>
      </c>
      <c r="P159" s="366">
        <v>0</v>
      </c>
      <c r="Q159" s="366">
        <v>0</v>
      </c>
      <c r="R159" s="366">
        <v>0</v>
      </c>
      <c r="S159" s="366">
        <v>0</v>
      </c>
      <c r="T159" s="317" t="e">
        <v>#DIV/0!</v>
      </c>
      <c r="U159" s="364">
        <v>0</v>
      </c>
      <c r="V159" s="364">
        <v>0</v>
      </c>
      <c r="W159" s="367"/>
      <c r="X159" s="367"/>
      <c r="Y159" s="361"/>
      <c r="Z159" s="361"/>
    </row>
    <row r="160" spans="1:26" x14ac:dyDescent="0.25">
      <c r="A160" s="369" t="s">
        <v>422</v>
      </c>
      <c r="B160" s="366">
        <v>0</v>
      </c>
      <c r="C160" s="366">
        <v>0</v>
      </c>
      <c r="D160" s="366">
        <v>0</v>
      </c>
      <c r="E160" s="367"/>
      <c r="F160" s="367"/>
      <c r="G160" s="366">
        <v>0</v>
      </c>
      <c r="H160" s="366">
        <v>0</v>
      </c>
      <c r="I160" s="366">
        <v>0</v>
      </c>
      <c r="J160" s="366">
        <v>0</v>
      </c>
      <c r="K160" s="366">
        <v>0</v>
      </c>
      <c r="L160" s="366">
        <v>0</v>
      </c>
      <c r="M160" s="366">
        <v>0</v>
      </c>
      <c r="N160" s="366">
        <v>0</v>
      </c>
      <c r="O160" s="366">
        <v>0</v>
      </c>
      <c r="P160" s="366">
        <v>0</v>
      </c>
      <c r="Q160" s="366">
        <v>0</v>
      </c>
      <c r="R160" s="366">
        <v>0</v>
      </c>
      <c r="S160" s="366">
        <v>0</v>
      </c>
      <c r="T160" s="317" t="e">
        <v>#DIV/0!</v>
      </c>
      <c r="U160" s="364">
        <v>0</v>
      </c>
      <c r="V160" s="364">
        <v>0</v>
      </c>
      <c r="W160" s="367"/>
      <c r="X160" s="367"/>
      <c r="Y160" s="361"/>
      <c r="Z160" s="361"/>
    </row>
    <row r="161" spans="1:27" x14ac:dyDescent="0.25">
      <c r="A161" s="369" t="s">
        <v>423</v>
      </c>
      <c r="B161" s="363">
        <v>0</v>
      </c>
      <c r="C161" s="363">
        <v>0</v>
      </c>
      <c r="D161" s="363">
        <v>0</v>
      </c>
      <c r="E161" s="359"/>
      <c r="F161" s="359"/>
      <c r="G161" s="363">
        <v>0</v>
      </c>
      <c r="H161" s="363">
        <v>0</v>
      </c>
      <c r="I161" s="363">
        <v>0</v>
      </c>
      <c r="J161" s="363">
        <v>0</v>
      </c>
      <c r="K161" s="363">
        <v>0</v>
      </c>
      <c r="L161" s="363">
        <v>0</v>
      </c>
      <c r="M161" s="363">
        <v>0</v>
      </c>
      <c r="N161" s="363">
        <v>0</v>
      </c>
      <c r="O161" s="363">
        <v>0</v>
      </c>
      <c r="P161" s="363">
        <v>0</v>
      </c>
      <c r="Q161" s="363">
        <v>0</v>
      </c>
      <c r="R161" s="363">
        <v>0</v>
      </c>
      <c r="S161" s="363">
        <v>0</v>
      </c>
      <c r="T161" s="317" t="e">
        <v>#DIV/0!</v>
      </c>
      <c r="U161" s="364">
        <v>0</v>
      </c>
      <c r="V161" s="364">
        <v>0</v>
      </c>
      <c r="W161" s="367"/>
      <c r="X161" s="367"/>
      <c r="Y161" s="361"/>
      <c r="Z161" s="361"/>
    </row>
    <row r="162" spans="1:27" x14ac:dyDescent="0.25">
      <c r="A162" s="318" t="s">
        <v>424</v>
      </c>
      <c r="B162" s="251">
        <v>0</v>
      </c>
      <c r="C162" s="251">
        <v>0</v>
      </c>
      <c r="D162" s="251">
        <v>0</v>
      </c>
      <c r="E162" s="361"/>
      <c r="F162" s="361"/>
      <c r="G162" s="251">
        <v>0</v>
      </c>
      <c r="H162" s="251">
        <v>0</v>
      </c>
      <c r="I162" s="251">
        <v>0</v>
      </c>
      <c r="J162" s="251">
        <v>0</v>
      </c>
      <c r="K162" s="251">
        <v>0</v>
      </c>
      <c r="L162" s="251">
        <v>0</v>
      </c>
      <c r="M162" s="251">
        <v>0</v>
      </c>
      <c r="N162" s="251">
        <v>0</v>
      </c>
      <c r="O162" s="251">
        <v>0</v>
      </c>
      <c r="P162" s="251">
        <v>0</v>
      </c>
      <c r="Q162" s="251">
        <v>0</v>
      </c>
      <c r="R162" s="251">
        <v>0</v>
      </c>
      <c r="S162" s="251">
        <v>0</v>
      </c>
      <c r="T162" s="319" t="e">
        <v>#DIV/0!</v>
      </c>
      <c r="U162" s="365">
        <v>0</v>
      </c>
      <c r="V162" s="365">
        <v>0</v>
      </c>
      <c r="W162" s="361"/>
      <c r="X162" s="361"/>
      <c r="Y162" s="361"/>
      <c r="Z162" s="361"/>
    </row>
    <row r="163" spans="1:27" x14ac:dyDescent="0.25">
      <c r="A163" s="318" t="s">
        <v>425</v>
      </c>
      <c r="B163" s="251">
        <v>0</v>
      </c>
      <c r="C163" s="251">
        <v>0</v>
      </c>
      <c r="D163" s="251">
        <v>0</v>
      </c>
      <c r="E163" s="361"/>
      <c r="F163" s="361"/>
      <c r="G163" s="251">
        <v>0</v>
      </c>
      <c r="H163" s="251">
        <v>0</v>
      </c>
      <c r="I163" s="251">
        <v>0</v>
      </c>
      <c r="J163" s="251">
        <v>0</v>
      </c>
      <c r="K163" s="251">
        <v>0</v>
      </c>
      <c r="L163" s="251">
        <v>0</v>
      </c>
      <c r="M163" s="251">
        <v>0</v>
      </c>
      <c r="N163" s="251">
        <v>0</v>
      </c>
      <c r="O163" s="251">
        <v>0</v>
      </c>
      <c r="P163" s="251">
        <v>0</v>
      </c>
      <c r="Q163" s="251">
        <v>0</v>
      </c>
      <c r="R163" s="251">
        <v>0</v>
      </c>
      <c r="S163" s="251">
        <v>0</v>
      </c>
      <c r="T163" s="319" t="e">
        <v>#DIV/0!</v>
      </c>
      <c r="U163" s="365">
        <v>0</v>
      </c>
      <c r="V163" s="365">
        <v>0</v>
      </c>
      <c r="W163" s="361"/>
      <c r="X163" s="361"/>
      <c r="Y163" s="361"/>
      <c r="Z163" s="361"/>
    </row>
    <row r="164" spans="1:27" x14ac:dyDescent="0.25">
      <c r="A164" s="318" t="s">
        <v>426</v>
      </c>
      <c r="B164" s="251">
        <v>0</v>
      </c>
      <c r="C164" s="251">
        <v>0</v>
      </c>
      <c r="D164" s="251">
        <v>0</v>
      </c>
      <c r="E164" s="361"/>
      <c r="F164" s="361"/>
      <c r="G164" s="251">
        <v>0</v>
      </c>
      <c r="H164" s="251">
        <v>0</v>
      </c>
      <c r="I164" s="251">
        <v>0</v>
      </c>
      <c r="J164" s="251">
        <v>0</v>
      </c>
      <c r="K164" s="251">
        <v>0</v>
      </c>
      <c r="L164" s="251">
        <v>0</v>
      </c>
      <c r="M164" s="251">
        <v>0</v>
      </c>
      <c r="N164" s="251">
        <v>0</v>
      </c>
      <c r="O164" s="251">
        <v>0</v>
      </c>
      <c r="P164" s="251">
        <v>0</v>
      </c>
      <c r="Q164" s="251">
        <v>0</v>
      </c>
      <c r="R164" s="251">
        <v>0</v>
      </c>
      <c r="S164" s="251">
        <v>0</v>
      </c>
      <c r="T164" s="319" t="e">
        <v>#DIV/0!</v>
      </c>
      <c r="U164" s="365">
        <v>0</v>
      </c>
      <c r="V164" s="365">
        <v>0</v>
      </c>
      <c r="W164" s="361"/>
      <c r="X164" s="361"/>
      <c r="Y164" s="361"/>
      <c r="Z164" s="361"/>
    </row>
    <row r="165" spans="1:27" x14ac:dyDescent="0.25">
      <c r="A165" s="369" t="s">
        <v>427</v>
      </c>
      <c r="B165" s="366">
        <v>0</v>
      </c>
      <c r="C165" s="366">
        <v>0</v>
      </c>
      <c r="D165" s="366">
        <v>501352.79</v>
      </c>
      <c r="E165" s="367"/>
      <c r="F165" s="367"/>
      <c r="G165" s="366">
        <v>335543.28999999998</v>
      </c>
      <c r="H165" s="366">
        <v>0</v>
      </c>
      <c r="I165" s="366">
        <v>0</v>
      </c>
      <c r="J165" s="366">
        <v>0</v>
      </c>
      <c r="K165" s="366">
        <v>0</v>
      </c>
      <c r="L165" s="366">
        <v>0</v>
      </c>
      <c r="M165" s="366">
        <v>0</v>
      </c>
      <c r="N165" s="366">
        <v>165809.5</v>
      </c>
      <c r="O165" s="366">
        <v>0</v>
      </c>
      <c r="P165" s="366">
        <v>0</v>
      </c>
      <c r="Q165" s="366">
        <v>0</v>
      </c>
      <c r="R165" s="366">
        <v>0</v>
      </c>
      <c r="S165" s="366">
        <v>501352.79</v>
      </c>
      <c r="T165" s="317" t="e">
        <v>#DIV/0!</v>
      </c>
      <c r="U165" s="364">
        <v>-501352.79</v>
      </c>
      <c r="V165" s="364">
        <v>0</v>
      </c>
      <c r="W165" s="367"/>
      <c r="X165" s="367"/>
      <c r="Y165" s="367"/>
      <c r="Z165" s="361"/>
    </row>
    <row r="166" spans="1:27" x14ac:dyDescent="0.25">
      <c r="A166" s="340" t="s">
        <v>53</v>
      </c>
      <c r="B166" s="377">
        <v>74976685</v>
      </c>
      <c r="C166" s="377">
        <v>74976685</v>
      </c>
      <c r="D166" s="377">
        <v>74976685</v>
      </c>
      <c r="E166" s="359"/>
      <c r="F166" s="359"/>
      <c r="G166" s="377">
        <v>0</v>
      </c>
      <c r="H166" s="377">
        <v>367700.11</v>
      </c>
      <c r="I166" s="377">
        <v>37120642.390000001</v>
      </c>
      <c r="J166" s="377">
        <v>0</v>
      </c>
      <c r="K166" s="377">
        <v>0</v>
      </c>
      <c r="L166" s="377">
        <v>37488342.5</v>
      </c>
      <c r="M166" s="377">
        <v>0</v>
      </c>
      <c r="N166" s="377">
        <v>0</v>
      </c>
      <c r="O166" s="377">
        <v>0</v>
      </c>
      <c r="P166" s="377">
        <v>0</v>
      </c>
      <c r="Q166" s="377">
        <v>0</v>
      </c>
      <c r="R166" s="377">
        <v>0</v>
      </c>
      <c r="S166" s="377">
        <v>74976685</v>
      </c>
      <c r="T166" s="341">
        <v>1</v>
      </c>
      <c r="U166" s="378">
        <v>0</v>
      </c>
      <c r="V166" s="378">
        <v>0</v>
      </c>
      <c r="W166" s="367"/>
      <c r="X166" s="367"/>
      <c r="Y166" s="367"/>
      <c r="Z166" s="367"/>
      <c r="AA166" s="368"/>
    </row>
    <row r="167" spans="1:27" x14ac:dyDescent="0.25">
      <c r="A167" s="342" t="s">
        <v>54</v>
      </c>
      <c r="B167" s="379">
        <v>74976685</v>
      </c>
      <c r="C167" s="379">
        <v>74976685</v>
      </c>
      <c r="D167" s="379">
        <v>74976685</v>
      </c>
      <c r="E167" s="359"/>
      <c r="F167" s="359"/>
      <c r="G167" s="379">
        <v>0</v>
      </c>
      <c r="H167" s="379">
        <v>367700.11</v>
      </c>
      <c r="I167" s="379">
        <v>37120642.390000001</v>
      </c>
      <c r="J167" s="379">
        <v>0</v>
      </c>
      <c r="K167" s="379">
        <v>0</v>
      </c>
      <c r="L167" s="379">
        <v>37488342.5</v>
      </c>
      <c r="M167" s="379">
        <v>0</v>
      </c>
      <c r="N167" s="379">
        <v>0</v>
      </c>
      <c r="O167" s="379">
        <v>0</v>
      </c>
      <c r="P167" s="379">
        <v>0</v>
      </c>
      <c r="Q167" s="379">
        <v>0</v>
      </c>
      <c r="R167" s="379">
        <v>0</v>
      </c>
      <c r="S167" s="379">
        <v>74976685</v>
      </c>
      <c r="T167" s="343">
        <v>1</v>
      </c>
      <c r="U167" s="380">
        <v>0</v>
      </c>
      <c r="V167" s="380">
        <v>0</v>
      </c>
      <c r="W167" s="367"/>
      <c r="X167" s="367"/>
      <c r="Y167" s="367"/>
      <c r="Z167" s="367"/>
      <c r="AA167" s="368"/>
    </row>
    <row r="168" spans="1:27" x14ac:dyDescent="0.25">
      <c r="A168" s="342" t="s">
        <v>55</v>
      </c>
      <c r="B168" s="379">
        <v>74976685</v>
      </c>
      <c r="C168" s="379">
        <v>74608984.890000001</v>
      </c>
      <c r="D168" s="379">
        <v>74608984.890000001</v>
      </c>
      <c r="E168" s="359"/>
      <c r="F168" s="359"/>
      <c r="G168" s="379">
        <v>0</v>
      </c>
      <c r="H168" s="379">
        <v>0</v>
      </c>
      <c r="I168" s="379">
        <v>37120642.390000001</v>
      </c>
      <c r="J168" s="379">
        <v>0</v>
      </c>
      <c r="K168" s="379">
        <v>0</v>
      </c>
      <c r="L168" s="379">
        <v>37488342.5</v>
      </c>
      <c r="M168" s="379">
        <v>0</v>
      </c>
      <c r="N168" s="379">
        <v>0</v>
      </c>
      <c r="O168" s="379">
        <v>0</v>
      </c>
      <c r="P168" s="379">
        <v>0</v>
      </c>
      <c r="Q168" s="379">
        <v>0</v>
      </c>
      <c r="R168" s="379">
        <v>0</v>
      </c>
      <c r="S168" s="379">
        <v>74608984.890000001</v>
      </c>
      <c r="T168" s="343">
        <v>1</v>
      </c>
      <c r="U168" s="380">
        <v>0</v>
      </c>
      <c r="V168" s="380">
        <v>0</v>
      </c>
      <c r="W168" s="367"/>
      <c r="X168" s="367"/>
      <c r="Y168" s="367"/>
      <c r="Z168" s="367"/>
      <c r="AA168" s="368"/>
    </row>
    <row r="169" spans="1:27" x14ac:dyDescent="0.25">
      <c r="A169" s="342" t="s">
        <v>56</v>
      </c>
      <c r="B169" s="379">
        <v>74976685</v>
      </c>
      <c r="C169" s="379">
        <v>74608984.890000001</v>
      </c>
      <c r="D169" s="379">
        <v>74608984.890000001</v>
      </c>
      <c r="E169" s="359"/>
      <c r="F169" s="359"/>
      <c r="G169" s="379">
        <v>0</v>
      </c>
      <c r="H169" s="379">
        <v>0</v>
      </c>
      <c r="I169" s="379">
        <v>37120642.390000001</v>
      </c>
      <c r="J169" s="379">
        <v>0</v>
      </c>
      <c r="K169" s="379">
        <v>0</v>
      </c>
      <c r="L169" s="379">
        <v>37488342.5</v>
      </c>
      <c r="M169" s="379">
        <v>0</v>
      </c>
      <c r="N169" s="379">
        <v>0</v>
      </c>
      <c r="O169" s="379">
        <v>0</v>
      </c>
      <c r="P169" s="379">
        <v>0</v>
      </c>
      <c r="Q169" s="379">
        <v>0</v>
      </c>
      <c r="R169" s="379">
        <v>0</v>
      </c>
      <c r="S169" s="379">
        <v>74608984.890000001</v>
      </c>
      <c r="T169" s="343">
        <v>1</v>
      </c>
      <c r="U169" s="380">
        <v>0</v>
      </c>
      <c r="V169" s="380">
        <v>0</v>
      </c>
      <c r="W169" s="367"/>
      <c r="X169" s="367"/>
      <c r="Y169" s="367"/>
      <c r="Z169" s="367"/>
      <c r="AA169" s="368"/>
    </row>
    <row r="170" spans="1:27" s="215" customFormat="1" x14ac:dyDescent="0.25">
      <c r="A170" s="430" t="s">
        <v>34</v>
      </c>
      <c r="B170" s="430"/>
      <c r="C170" s="430"/>
      <c r="D170" s="430"/>
      <c r="E170" s="430"/>
      <c r="F170" s="430"/>
      <c r="G170" s="430"/>
      <c r="H170" s="430"/>
      <c r="I170" s="430"/>
      <c r="J170" s="430"/>
      <c r="K170" s="430"/>
      <c r="L170" s="430"/>
      <c r="M170" s="430"/>
      <c r="N170" s="430"/>
      <c r="O170" s="430"/>
      <c r="P170" s="430"/>
      <c r="Q170" s="430"/>
      <c r="R170" s="430"/>
      <c r="S170" s="430"/>
      <c r="T170" s="430"/>
      <c r="U170" s="430"/>
      <c r="V170" s="430"/>
      <c r="W170" s="430"/>
      <c r="X170" s="430"/>
      <c r="Y170" s="430"/>
      <c r="Z170" s="430"/>
    </row>
    <row r="171" spans="1:27" s="215" customFormat="1" ht="24" x14ac:dyDescent="0.25">
      <c r="A171" s="429" t="s">
        <v>36</v>
      </c>
      <c r="B171" s="429" t="s">
        <v>2</v>
      </c>
      <c r="C171" s="429" t="s">
        <v>3</v>
      </c>
      <c r="D171" s="381" t="s">
        <v>57</v>
      </c>
      <c r="E171" s="381" t="s">
        <v>30</v>
      </c>
      <c r="F171" s="381" t="s">
        <v>58</v>
      </c>
      <c r="G171" s="427" t="s">
        <v>5</v>
      </c>
      <c r="H171" s="427" t="s">
        <v>6</v>
      </c>
      <c r="I171" s="427" t="s">
        <v>7</v>
      </c>
      <c r="J171" s="427" t="s">
        <v>8</v>
      </c>
      <c r="K171" s="427" t="s">
        <v>9</v>
      </c>
      <c r="L171" s="427" t="s">
        <v>10</v>
      </c>
      <c r="M171" s="427" t="s">
        <v>11</v>
      </c>
      <c r="N171" s="427" t="s">
        <v>12</v>
      </c>
      <c r="O171" s="427" t="s">
        <v>13</v>
      </c>
      <c r="P171" s="427" t="s">
        <v>14</v>
      </c>
      <c r="Q171" s="427" t="s">
        <v>15</v>
      </c>
      <c r="R171" s="427" t="s">
        <v>16</v>
      </c>
      <c r="S171" s="381" t="s">
        <v>17</v>
      </c>
      <c r="T171" s="381" t="s">
        <v>18</v>
      </c>
      <c r="U171" s="427" t="s">
        <v>59</v>
      </c>
      <c r="V171" s="427" t="s">
        <v>60</v>
      </c>
      <c r="W171" s="427" t="s">
        <v>32</v>
      </c>
      <c r="X171" s="427" t="s">
        <v>31</v>
      </c>
      <c r="Y171" s="427" t="s">
        <v>61</v>
      </c>
      <c r="Z171" s="427" t="s">
        <v>62</v>
      </c>
    </row>
    <row r="172" spans="1:27" s="215" customFormat="1" ht="24" x14ac:dyDescent="0.25">
      <c r="A172" s="429"/>
      <c r="B172" s="429"/>
      <c r="C172" s="429"/>
      <c r="D172" s="382" t="s">
        <v>1145</v>
      </c>
      <c r="E172" s="382" t="s">
        <v>1145</v>
      </c>
      <c r="F172" s="382" t="s">
        <v>1145</v>
      </c>
      <c r="G172" s="427"/>
      <c r="H172" s="427"/>
      <c r="I172" s="427"/>
      <c r="J172" s="427"/>
      <c r="K172" s="427"/>
      <c r="L172" s="427"/>
      <c r="M172" s="427"/>
      <c r="N172" s="427"/>
      <c r="O172" s="427"/>
      <c r="P172" s="427"/>
      <c r="Q172" s="427"/>
      <c r="R172" s="427"/>
      <c r="S172" s="382" t="s">
        <v>1145</v>
      </c>
      <c r="T172" s="382" t="s">
        <v>1145</v>
      </c>
      <c r="U172" s="427"/>
      <c r="V172" s="427"/>
      <c r="W172" s="427"/>
      <c r="X172" s="427"/>
      <c r="Y172" s="427"/>
      <c r="Z172" s="427"/>
    </row>
    <row r="173" spans="1:27" s="215" customFormat="1" x14ac:dyDescent="0.25">
      <c r="A173" s="429"/>
      <c r="B173" s="383" t="s">
        <v>20</v>
      </c>
      <c r="C173" s="383" t="s">
        <v>21</v>
      </c>
      <c r="D173" s="383" t="s">
        <v>22</v>
      </c>
      <c r="E173" s="383" t="s">
        <v>23</v>
      </c>
      <c r="F173" s="383" t="s">
        <v>24</v>
      </c>
      <c r="G173" s="383" t="s">
        <v>63</v>
      </c>
      <c r="H173" s="383" t="s">
        <v>63</v>
      </c>
      <c r="I173" s="383" t="s">
        <v>63</v>
      </c>
      <c r="J173" s="383" t="s">
        <v>63</v>
      </c>
      <c r="K173" s="383" t="s">
        <v>63</v>
      </c>
      <c r="L173" s="383" t="s">
        <v>63</v>
      </c>
      <c r="M173" s="383" t="s">
        <v>63</v>
      </c>
      <c r="N173" s="383" t="s">
        <v>63</v>
      </c>
      <c r="O173" s="383" t="s">
        <v>63</v>
      </c>
      <c r="P173" s="383" t="s">
        <v>63</v>
      </c>
      <c r="Q173" s="383" t="s">
        <v>63</v>
      </c>
      <c r="R173" s="383" t="s">
        <v>63</v>
      </c>
      <c r="S173" s="383" t="s">
        <v>64</v>
      </c>
      <c r="T173" s="383" t="s">
        <v>65</v>
      </c>
      <c r="U173" s="383" t="s">
        <v>66</v>
      </c>
      <c r="V173" s="383" t="s">
        <v>67</v>
      </c>
      <c r="W173" s="383" t="s">
        <v>68</v>
      </c>
      <c r="X173" s="383" t="s">
        <v>69</v>
      </c>
      <c r="Y173" s="383" t="s">
        <v>70</v>
      </c>
      <c r="Z173" s="383" t="s">
        <v>71</v>
      </c>
    </row>
    <row r="174" spans="1:27" x14ac:dyDescent="0.25">
      <c r="A174" s="308" t="s">
        <v>428</v>
      </c>
      <c r="B174" s="384">
        <v>0</v>
      </c>
      <c r="C174" s="384">
        <v>0</v>
      </c>
      <c r="D174" s="384">
        <v>0</v>
      </c>
      <c r="E174" s="384">
        <v>0</v>
      </c>
      <c r="F174" s="384">
        <v>0</v>
      </c>
      <c r="G174" s="384">
        <v>0</v>
      </c>
      <c r="H174" s="384">
        <v>0</v>
      </c>
      <c r="I174" s="384">
        <v>0</v>
      </c>
      <c r="J174" s="384">
        <v>0</v>
      </c>
      <c r="K174" s="384">
        <v>0</v>
      </c>
      <c r="L174" s="384">
        <v>0</v>
      </c>
      <c r="M174" s="384">
        <v>0</v>
      </c>
      <c r="N174" s="384">
        <v>0</v>
      </c>
      <c r="O174" s="384">
        <v>0</v>
      </c>
      <c r="P174" s="384">
        <v>0</v>
      </c>
      <c r="Q174" s="384">
        <v>0</v>
      </c>
      <c r="R174" s="384">
        <v>0</v>
      </c>
      <c r="S174" s="384">
        <v>0</v>
      </c>
      <c r="T174" s="311" t="e">
        <v>#DIV/0!</v>
      </c>
      <c r="U174" s="310">
        <v>0</v>
      </c>
      <c r="V174" s="310">
        <v>0</v>
      </c>
      <c r="W174" s="310">
        <v>0</v>
      </c>
      <c r="X174" s="310">
        <v>0</v>
      </c>
      <c r="Y174" s="310">
        <v>0</v>
      </c>
      <c r="Z174" s="310">
        <v>0</v>
      </c>
    </row>
    <row r="175" spans="1:27" x14ac:dyDescent="0.25">
      <c r="A175" s="314" t="s">
        <v>429</v>
      </c>
      <c r="B175" s="363">
        <v>0</v>
      </c>
      <c r="C175" s="363">
        <v>0</v>
      </c>
      <c r="D175" s="363">
        <v>0</v>
      </c>
      <c r="E175" s="363">
        <v>0</v>
      </c>
      <c r="F175" s="363">
        <v>0</v>
      </c>
      <c r="G175" s="363">
        <v>0</v>
      </c>
      <c r="H175" s="363">
        <v>0</v>
      </c>
      <c r="I175" s="363">
        <v>0</v>
      </c>
      <c r="J175" s="363">
        <v>0</v>
      </c>
      <c r="K175" s="363">
        <v>0</v>
      </c>
      <c r="L175" s="363">
        <v>0</v>
      </c>
      <c r="M175" s="363">
        <v>0</v>
      </c>
      <c r="N175" s="363">
        <v>0</v>
      </c>
      <c r="O175" s="363">
        <v>0</v>
      </c>
      <c r="P175" s="363">
        <v>0</v>
      </c>
      <c r="Q175" s="363">
        <v>0</v>
      </c>
      <c r="R175" s="363">
        <v>0</v>
      </c>
      <c r="S175" s="363">
        <v>0</v>
      </c>
      <c r="T175" s="317" t="e">
        <v>#DIV/0!</v>
      </c>
      <c r="U175" s="316">
        <v>0</v>
      </c>
      <c r="V175" s="316">
        <v>0</v>
      </c>
      <c r="W175" s="316">
        <v>0</v>
      </c>
      <c r="X175" s="316">
        <v>0</v>
      </c>
      <c r="Y175" s="316">
        <v>0</v>
      </c>
      <c r="Z175" s="316">
        <v>0</v>
      </c>
    </row>
    <row r="176" spans="1:27" x14ac:dyDescent="0.25">
      <c r="A176" s="318" t="s">
        <v>430</v>
      </c>
      <c r="B176" s="385">
        <v>0</v>
      </c>
      <c r="C176" s="385">
        <v>0</v>
      </c>
      <c r="D176" s="385">
        <v>0</v>
      </c>
      <c r="E176" s="385">
        <v>0</v>
      </c>
      <c r="F176" s="385">
        <v>0</v>
      </c>
      <c r="G176" s="385">
        <v>0</v>
      </c>
      <c r="H176" s="385">
        <v>0</v>
      </c>
      <c r="I176" s="385">
        <v>0</v>
      </c>
      <c r="J176" s="385">
        <v>0</v>
      </c>
      <c r="K176" s="385">
        <v>0</v>
      </c>
      <c r="L176" s="385">
        <v>0</v>
      </c>
      <c r="M176" s="385">
        <v>0</v>
      </c>
      <c r="N176" s="385">
        <v>0</v>
      </c>
      <c r="O176" s="385">
        <v>0</v>
      </c>
      <c r="P176" s="385">
        <v>0</v>
      </c>
      <c r="Q176" s="385">
        <v>0</v>
      </c>
      <c r="R176" s="385">
        <v>0</v>
      </c>
      <c r="S176" s="385">
        <v>0</v>
      </c>
      <c r="T176" s="319" t="e">
        <v>#DIV/0!</v>
      </c>
      <c r="U176" s="239">
        <v>0</v>
      </c>
      <c r="V176" s="239">
        <v>0</v>
      </c>
      <c r="W176" s="239">
        <v>0</v>
      </c>
      <c r="X176" s="239">
        <v>0</v>
      </c>
      <c r="Y176" s="239">
        <v>0</v>
      </c>
      <c r="Z176" s="239">
        <v>0</v>
      </c>
    </row>
    <row r="177" spans="1:26" x14ac:dyDescent="0.25">
      <c r="A177" s="318" t="s">
        <v>431</v>
      </c>
      <c r="B177" s="385">
        <v>0</v>
      </c>
      <c r="C177" s="385">
        <v>0</v>
      </c>
      <c r="D177" s="385">
        <v>0</v>
      </c>
      <c r="E177" s="385">
        <v>0</v>
      </c>
      <c r="F177" s="385">
        <v>0</v>
      </c>
      <c r="G177" s="385">
        <v>0</v>
      </c>
      <c r="H177" s="385">
        <v>0</v>
      </c>
      <c r="I177" s="385">
        <v>0</v>
      </c>
      <c r="J177" s="385">
        <v>0</v>
      </c>
      <c r="K177" s="385">
        <v>0</v>
      </c>
      <c r="L177" s="385">
        <v>0</v>
      </c>
      <c r="M177" s="385">
        <v>0</v>
      </c>
      <c r="N177" s="385">
        <v>0</v>
      </c>
      <c r="O177" s="385">
        <v>0</v>
      </c>
      <c r="P177" s="385">
        <v>0</v>
      </c>
      <c r="Q177" s="385">
        <v>0</v>
      </c>
      <c r="R177" s="385">
        <v>0</v>
      </c>
      <c r="S177" s="385">
        <v>0</v>
      </c>
      <c r="T177" s="319" t="e">
        <v>#DIV/0!</v>
      </c>
      <c r="U177" s="239">
        <v>0</v>
      </c>
      <c r="V177" s="239">
        <v>0</v>
      </c>
      <c r="W177" s="239">
        <v>0</v>
      </c>
      <c r="X177" s="239">
        <v>0</v>
      </c>
      <c r="Y177" s="239">
        <v>0</v>
      </c>
      <c r="Z177" s="239">
        <v>0</v>
      </c>
    </row>
    <row r="178" spans="1:26" x14ac:dyDescent="0.25">
      <c r="A178" s="318" t="s">
        <v>432</v>
      </c>
      <c r="B178" s="385">
        <v>0</v>
      </c>
      <c r="C178" s="385">
        <v>0</v>
      </c>
      <c r="D178" s="385">
        <v>0</v>
      </c>
      <c r="E178" s="385">
        <v>0</v>
      </c>
      <c r="F178" s="385">
        <v>0</v>
      </c>
      <c r="G178" s="385">
        <v>0</v>
      </c>
      <c r="H178" s="385">
        <v>0</v>
      </c>
      <c r="I178" s="385">
        <v>0</v>
      </c>
      <c r="J178" s="385">
        <v>0</v>
      </c>
      <c r="K178" s="385">
        <v>0</v>
      </c>
      <c r="L178" s="385">
        <v>0</v>
      </c>
      <c r="M178" s="385">
        <v>0</v>
      </c>
      <c r="N178" s="385">
        <v>0</v>
      </c>
      <c r="O178" s="385">
        <v>0</v>
      </c>
      <c r="P178" s="385">
        <v>0</v>
      </c>
      <c r="Q178" s="385">
        <v>0</v>
      </c>
      <c r="R178" s="385">
        <v>0</v>
      </c>
      <c r="S178" s="385">
        <v>0</v>
      </c>
      <c r="T178" s="319" t="e">
        <v>#DIV/0!</v>
      </c>
      <c r="U178" s="239">
        <v>0</v>
      </c>
      <c r="V178" s="239">
        <v>0</v>
      </c>
      <c r="W178" s="239">
        <v>0</v>
      </c>
      <c r="X178" s="239">
        <v>0</v>
      </c>
      <c r="Y178" s="239">
        <v>0</v>
      </c>
      <c r="Z178" s="239">
        <v>0</v>
      </c>
    </row>
    <row r="179" spans="1:26" x14ac:dyDescent="0.25">
      <c r="A179" s="318" t="s">
        <v>433</v>
      </c>
      <c r="B179" s="385">
        <v>0</v>
      </c>
      <c r="C179" s="385">
        <v>0</v>
      </c>
      <c r="D179" s="385">
        <v>0</v>
      </c>
      <c r="E179" s="385">
        <v>0</v>
      </c>
      <c r="F179" s="385">
        <v>0</v>
      </c>
      <c r="G179" s="385">
        <v>0</v>
      </c>
      <c r="H179" s="385">
        <v>0</v>
      </c>
      <c r="I179" s="385">
        <v>0</v>
      </c>
      <c r="J179" s="385">
        <v>0</v>
      </c>
      <c r="K179" s="385">
        <v>0</v>
      </c>
      <c r="L179" s="385">
        <v>0</v>
      </c>
      <c r="M179" s="385">
        <v>0</v>
      </c>
      <c r="N179" s="385">
        <v>0</v>
      </c>
      <c r="O179" s="385">
        <v>0</v>
      </c>
      <c r="P179" s="385">
        <v>0</v>
      </c>
      <c r="Q179" s="385">
        <v>0</v>
      </c>
      <c r="R179" s="385">
        <v>0</v>
      </c>
      <c r="S179" s="385">
        <v>0</v>
      </c>
      <c r="T179" s="319" t="e">
        <v>#DIV/0!</v>
      </c>
      <c r="U179" s="239">
        <v>0</v>
      </c>
      <c r="V179" s="239">
        <v>0</v>
      </c>
      <c r="W179" s="239">
        <v>0</v>
      </c>
      <c r="X179" s="239">
        <v>0</v>
      </c>
      <c r="Y179" s="239">
        <v>0</v>
      </c>
      <c r="Z179" s="239">
        <v>0</v>
      </c>
    </row>
    <row r="180" spans="1:26" x14ac:dyDescent="0.25">
      <c r="A180" s="318" t="s">
        <v>434</v>
      </c>
      <c r="B180" s="385">
        <v>0</v>
      </c>
      <c r="C180" s="385">
        <v>0</v>
      </c>
      <c r="D180" s="385">
        <v>0</v>
      </c>
      <c r="E180" s="385">
        <v>0</v>
      </c>
      <c r="F180" s="385">
        <v>0</v>
      </c>
      <c r="G180" s="385">
        <v>0</v>
      </c>
      <c r="H180" s="385">
        <v>0</v>
      </c>
      <c r="I180" s="385">
        <v>0</v>
      </c>
      <c r="J180" s="385">
        <v>0</v>
      </c>
      <c r="K180" s="385">
        <v>0</v>
      </c>
      <c r="L180" s="385">
        <v>0</v>
      </c>
      <c r="M180" s="385">
        <v>0</v>
      </c>
      <c r="N180" s="385">
        <v>0</v>
      </c>
      <c r="O180" s="385">
        <v>0</v>
      </c>
      <c r="P180" s="385">
        <v>0</v>
      </c>
      <c r="Q180" s="385">
        <v>0</v>
      </c>
      <c r="R180" s="385">
        <v>0</v>
      </c>
      <c r="S180" s="385">
        <v>0</v>
      </c>
      <c r="T180" s="319" t="e">
        <v>#DIV/0!</v>
      </c>
      <c r="U180" s="239">
        <v>0</v>
      </c>
      <c r="V180" s="239">
        <v>0</v>
      </c>
      <c r="W180" s="239">
        <v>0</v>
      </c>
      <c r="X180" s="239">
        <v>0</v>
      </c>
      <c r="Y180" s="239">
        <v>0</v>
      </c>
      <c r="Z180" s="239">
        <v>0</v>
      </c>
    </row>
    <row r="181" spans="1:26" x14ac:dyDescent="0.25">
      <c r="A181" s="318" t="s">
        <v>435</v>
      </c>
      <c r="B181" s="385">
        <v>0</v>
      </c>
      <c r="C181" s="385">
        <v>0</v>
      </c>
      <c r="D181" s="385">
        <v>0</v>
      </c>
      <c r="E181" s="385">
        <v>0</v>
      </c>
      <c r="F181" s="385">
        <v>0</v>
      </c>
      <c r="G181" s="385">
        <v>0</v>
      </c>
      <c r="H181" s="385">
        <v>0</v>
      </c>
      <c r="I181" s="385">
        <v>0</v>
      </c>
      <c r="J181" s="385">
        <v>0</v>
      </c>
      <c r="K181" s="385">
        <v>0</v>
      </c>
      <c r="L181" s="385">
        <v>0</v>
      </c>
      <c r="M181" s="385">
        <v>0</v>
      </c>
      <c r="N181" s="385">
        <v>0</v>
      </c>
      <c r="O181" s="385">
        <v>0</v>
      </c>
      <c r="P181" s="385">
        <v>0</v>
      </c>
      <c r="Q181" s="385">
        <v>0</v>
      </c>
      <c r="R181" s="385">
        <v>0</v>
      </c>
      <c r="S181" s="385">
        <v>0</v>
      </c>
      <c r="T181" s="319" t="e">
        <v>#DIV/0!</v>
      </c>
      <c r="U181" s="239">
        <v>0</v>
      </c>
      <c r="V181" s="239">
        <v>0</v>
      </c>
      <c r="W181" s="239">
        <v>0</v>
      </c>
      <c r="X181" s="239">
        <v>0</v>
      </c>
      <c r="Y181" s="239">
        <v>0</v>
      </c>
      <c r="Z181" s="239">
        <v>0</v>
      </c>
    </row>
    <row r="182" spans="1:26" ht="24" x14ac:dyDescent="0.25">
      <c r="A182" s="318" t="s">
        <v>436</v>
      </c>
      <c r="B182" s="385">
        <v>0</v>
      </c>
      <c r="C182" s="385">
        <v>0</v>
      </c>
      <c r="D182" s="385">
        <v>0</v>
      </c>
      <c r="E182" s="385">
        <v>0</v>
      </c>
      <c r="F182" s="385">
        <v>0</v>
      </c>
      <c r="G182" s="385">
        <v>0</v>
      </c>
      <c r="H182" s="385">
        <v>0</v>
      </c>
      <c r="I182" s="385">
        <v>0</v>
      </c>
      <c r="J182" s="385">
        <v>0</v>
      </c>
      <c r="K182" s="385">
        <v>0</v>
      </c>
      <c r="L182" s="385">
        <v>0</v>
      </c>
      <c r="M182" s="385">
        <v>0</v>
      </c>
      <c r="N182" s="385">
        <v>0</v>
      </c>
      <c r="O182" s="385">
        <v>0</v>
      </c>
      <c r="P182" s="385">
        <v>0</v>
      </c>
      <c r="Q182" s="385">
        <v>0</v>
      </c>
      <c r="R182" s="385">
        <v>0</v>
      </c>
      <c r="S182" s="385">
        <v>0</v>
      </c>
      <c r="T182" s="319" t="e">
        <v>#DIV/0!</v>
      </c>
      <c r="U182" s="239">
        <v>0</v>
      </c>
      <c r="V182" s="239">
        <v>0</v>
      </c>
      <c r="W182" s="239">
        <v>0</v>
      </c>
      <c r="X182" s="239">
        <v>0</v>
      </c>
      <c r="Y182" s="239">
        <v>0</v>
      </c>
      <c r="Z182" s="239">
        <v>0</v>
      </c>
    </row>
    <row r="183" spans="1:26" ht="24" x14ac:dyDescent="0.25">
      <c r="A183" s="318" t="s">
        <v>437</v>
      </c>
      <c r="B183" s="385">
        <v>0</v>
      </c>
      <c r="C183" s="385">
        <v>0</v>
      </c>
      <c r="D183" s="385">
        <v>0</v>
      </c>
      <c r="E183" s="385">
        <v>0</v>
      </c>
      <c r="F183" s="385">
        <v>0</v>
      </c>
      <c r="G183" s="385">
        <v>0</v>
      </c>
      <c r="H183" s="385">
        <v>0</v>
      </c>
      <c r="I183" s="385">
        <v>0</v>
      </c>
      <c r="J183" s="385">
        <v>0</v>
      </c>
      <c r="K183" s="385">
        <v>0</v>
      </c>
      <c r="L183" s="385">
        <v>0</v>
      </c>
      <c r="M183" s="385">
        <v>0</v>
      </c>
      <c r="N183" s="385">
        <v>0</v>
      </c>
      <c r="O183" s="385">
        <v>0</v>
      </c>
      <c r="P183" s="385">
        <v>0</v>
      </c>
      <c r="Q183" s="385">
        <v>0</v>
      </c>
      <c r="R183" s="385">
        <v>0</v>
      </c>
      <c r="S183" s="385">
        <v>0</v>
      </c>
      <c r="T183" s="319" t="e">
        <v>#DIV/0!</v>
      </c>
      <c r="U183" s="239">
        <v>0</v>
      </c>
      <c r="V183" s="239">
        <v>0</v>
      </c>
      <c r="W183" s="239">
        <v>0</v>
      </c>
      <c r="X183" s="239">
        <v>0</v>
      </c>
      <c r="Y183" s="239">
        <v>0</v>
      </c>
      <c r="Z183" s="239">
        <v>0</v>
      </c>
    </row>
    <row r="184" spans="1:26" x14ac:dyDescent="0.25">
      <c r="A184" s="318" t="s">
        <v>438</v>
      </c>
      <c r="B184" s="385">
        <v>0</v>
      </c>
      <c r="C184" s="385">
        <v>0</v>
      </c>
      <c r="D184" s="385">
        <v>0</v>
      </c>
      <c r="E184" s="385">
        <v>0</v>
      </c>
      <c r="F184" s="385">
        <v>0</v>
      </c>
      <c r="G184" s="385">
        <v>0</v>
      </c>
      <c r="H184" s="385">
        <v>0</v>
      </c>
      <c r="I184" s="385">
        <v>0</v>
      </c>
      <c r="J184" s="385">
        <v>0</v>
      </c>
      <c r="K184" s="385">
        <v>0</v>
      </c>
      <c r="L184" s="385">
        <v>0</v>
      </c>
      <c r="M184" s="385">
        <v>0</v>
      </c>
      <c r="N184" s="385">
        <v>0</v>
      </c>
      <c r="O184" s="385">
        <v>0</v>
      </c>
      <c r="P184" s="385">
        <v>0</v>
      </c>
      <c r="Q184" s="385">
        <v>0</v>
      </c>
      <c r="R184" s="385">
        <v>0</v>
      </c>
      <c r="S184" s="385">
        <v>0</v>
      </c>
      <c r="T184" s="319" t="e">
        <v>#DIV/0!</v>
      </c>
      <c r="U184" s="239">
        <v>0</v>
      </c>
      <c r="V184" s="239">
        <v>0</v>
      </c>
      <c r="W184" s="239">
        <v>0</v>
      </c>
      <c r="X184" s="239">
        <v>0</v>
      </c>
      <c r="Y184" s="239">
        <v>0</v>
      </c>
      <c r="Z184" s="239">
        <v>0</v>
      </c>
    </row>
    <row r="185" spans="1:26" x14ac:dyDescent="0.25">
      <c r="A185" s="318" t="s">
        <v>439</v>
      </c>
      <c r="B185" s="385">
        <v>0</v>
      </c>
      <c r="C185" s="385">
        <v>0</v>
      </c>
      <c r="D185" s="385">
        <v>0</v>
      </c>
      <c r="E185" s="385">
        <v>0</v>
      </c>
      <c r="F185" s="385">
        <v>0</v>
      </c>
      <c r="G185" s="385">
        <v>0</v>
      </c>
      <c r="H185" s="385">
        <v>0</v>
      </c>
      <c r="I185" s="385">
        <v>0</v>
      </c>
      <c r="J185" s="385">
        <v>0</v>
      </c>
      <c r="K185" s="385">
        <v>0</v>
      </c>
      <c r="L185" s="385">
        <v>0</v>
      </c>
      <c r="M185" s="385">
        <v>0</v>
      </c>
      <c r="N185" s="385">
        <v>0</v>
      </c>
      <c r="O185" s="385">
        <v>0</v>
      </c>
      <c r="P185" s="385">
        <v>0</v>
      </c>
      <c r="Q185" s="385">
        <v>0</v>
      </c>
      <c r="R185" s="385">
        <v>0</v>
      </c>
      <c r="S185" s="385">
        <v>0</v>
      </c>
      <c r="T185" s="319" t="e">
        <v>#DIV/0!</v>
      </c>
      <c r="U185" s="239">
        <v>0</v>
      </c>
      <c r="V185" s="239">
        <v>0</v>
      </c>
      <c r="W185" s="239">
        <v>0</v>
      </c>
      <c r="X185" s="239">
        <v>0</v>
      </c>
      <c r="Y185" s="239">
        <v>0</v>
      </c>
      <c r="Z185" s="239">
        <v>0</v>
      </c>
    </row>
    <row r="186" spans="1:26" x14ac:dyDescent="0.25">
      <c r="A186" s="318" t="s">
        <v>440</v>
      </c>
      <c r="B186" s="385">
        <v>0</v>
      </c>
      <c r="C186" s="385">
        <v>0</v>
      </c>
      <c r="D186" s="385">
        <v>0</v>
      </c>
      <c r="E186" s="385">
        <v>0</v>
      </c>
      <c r="F186" s="385">
        <v>0</v>
      </c>
      <c r="G186" s="385">
        <v>0</v>
      </c>
      <c r="H186" s="385">
        <v>0</v>
      </c>
      <c r="I186" s="385">
        <v>0</v>
      </c>
      <c r="J186" s="385">
        <v>0</v>
      </c>
      <c r="K186" s="385">
        <v>0</v>
      </c>
      <c r="L186" s="385">
        <v>0</v>
      </c>
      <c r="M186" s="385">
        <v>0</v>
      </c>
      <c r="N186" s="385">
        <v>0</v>
      </c>
      <c r="O186" s="385">
        <v>0</v>
      </c>
      <c r="P186" s="385">
        <v>0</v>
      </c>
      <c r="Q186" s="385">
        <v>0</v>
      </c>
      <c r="R186" s="385">
        <v>0</v>
      </c>
      <c r="S186" s="385">
        <v>0</v>
      </c>
      <c r="T186" s="319" t="e">
        <v>#DIV/0!</v>
      </c>
      <c r="U186" s="239">
        <v>0</v>
      </c>
      <c r="V186" s="239">
        <v>0</v>
      </c>
      <c r="W186" s="239">
        <v>0</v>
      </c>
      <c r="X186" s="239">
        <v>0</v>
      </c>
      <c r="Y186" s="239">
        <v>0</v>
      </c>
      <c r="Z186" s="239">
        <v>0</v>
      </c>
    </row>
    <row r="187" spans="1:26" x14ac:dyDescent="0.25">
      <c r="A187" s="318" t="s">
        <v>441</v>
      </c>
      <c r="B187" s="385">
        <v>0</v>
      </c>
      <c r="C187" s="385">
        <v>0</v>
      </c>
      <c r="D187" s="385">
        <v>0</v>
      </c>
      <c r="E187" s="385">
        <v>0</v>
      </c>
      <c r="F187" s="385">
        <v>0</v>
      </c>
      <c r="G187" s="385">
        <v>0</v>
      </c>
      <c r="H187" s="385">
        <v>0</v>
      </c>
      <c r="I187" s="385">
        <v>0</v>
      </c>
      <c r="J187" s="385">
        <v>0</v>
      </c>
      <c r="K187" s="385">
        <v>0</v>
      </c>
      <c r="L187" s="385">
        <v>0</v>
      </c>
      <c r="M187" s="385">
        <v>0</v>
      </c>
      <c r="N187" s="385">
        <v>0</v>
      </c>
      <c r="O187" s="385">
        <v>0</v>
      </c>
      <c r="P187" s="385">
        <v>0</v>
      </c>
      <c r="Q187" s="385">
        <v>0</v>
      </c>
      <c r="R187" s="385">
        <v>0</v>
      </c>
      <c r="S187" s="385">
        <v>0</v>
      </c>
      <c r="T187" s="319" t="e">
        <v>#DIV/0!</v>
      </c>
      <c r="U187" s="239">
        <v>0</v>
      </c>
      <c r="V187" s="239">
        <v>0</v>
      </c>
      <c r="W187" s="239">
        <v>0</v>
      </c>
      <c r="X187" s="239">
        <v>0</v>
      </c>
      <c r="Y187" s="239">
        <v>0</v>
      </c>
      <c r="Z187" s="239">
        <v>0</v>
      </c>
    </row>
    <row r="188" spans="1:26" x14ac:dyDescent="0.25">
      <c r="A188" s="314" t="s">
        <v>442</v>
      </c>
      <c r="B188" s="363">
        <v>0</v>
      </c>
      <c r="C188" s="363">
        <v>0</v>
      </c>
      <c r="D188" s="363">
        <v>0</v>
      </c>
      <c r="E188" s="363">
        <v>0</v>
      </c>
      <c r="F188" s="363">
        <v>0</v>
      </c>
      <c r="G188" s="363">
        <v>0</v>
      </c>
      <c r="H188" s="363">
        <v>0</v>
      </c>
      <c r="I188" s="363">
        <v>0</v>
      </c>
      <c r="J188" s="363">
        <v>0</v>
      </c>
      <c r="K188" s="363">
        <v>0</v>
      </c>
      <c r="L188" s="363">
        <v>0</v>
      </c>
      <c r="M188" s="363">
        <v>0</v>
      </c>
      <c r="N188" s="363">
        <v>0</v>
      </c>
      <c r="O188" s="363">
        <v>0</v>
      </c>
      <c r="P188" s="363">
        <v>0</v>
      </c>
      <c r="Q188" s="363">
        <v>0</v>
      </c>
      <c r="R188" s="363">
        <v>0</v>
      </c>
      <c r="S188" s="363">
        <v>0</v>
      </c>
      <c r="T188" s="317" t="e">
        <v>#DIV/0!</v>
      </c>
      <c r="U188" s="316">
        <v>0</v>
      </c>
      <c r="V188" s="316">
        <v>0</v>
      </c>
      <c r="W188" s="316">
        <v>0</v>
      </c>
      <c r="X188" s="316">
        <v>0</v>
      </c>
      <c r="Y188" s="316">
        <v>0</v>
      </c>
      <c r="Z188" s="316">
        <v>0</v>
      </c>
    </row>
    <row r="189" spans="1:26" x14ac:dyDescent="0.25">
      <c r="A189" s="318" t="s">
        <v>443</v>
      </c>
      <c r="B189" s="385">
        <v>0</v>
      </c>
      <c r="C189" s="385">
        <v>0</v>
      </c>
      <c r="D189" s="385">
        <v>0</v>
      </c>
      <c r="E189" s="385">
        <v>0</v>
      </c>
      <c r="F189" s="385">
        <v>0</v>
      </c>
      <c r="G189" s="385">
        <v>0</v>
      </c>
      <c r="H189" s="385">
        <v>0</v>
      </c>
      <c r="I189" s="385">
        <v>0</v>
      </c>
      <c r="J189" s="385">
        <v>0</v>
      </c>
      <c r="K189" s="385">
        <v>0</v>
      </c>
      <c r="L189" s="385">
        <v>0</v>
      </c>
      <c r="M189" s="385">
        <v>0</v>
      </c>
      <c r="N189" s="385">
        <v>0</v>
      </c>
      <c r="O189" s="385">
        <v>0</v>
      </c>
      <c r="P189" s="385">
        <v>0</v>
      </c>
      <c r="Q189" s="385">
        <v>0</v>
      </c>
      <c r="R189" s="385">
        <v>0</v>
      </c>
      <c r="S189" s="385">
        <v>0</v>
      </c>
      <c r="T189" s="319" t="e">
        <v>#DIV/0!</v>
      </c>
      <c r="U189" s="239">
        <v>0</v>
      </c>
      <c r="V189" s="239">
        <v>0</v>
      </c>
      <c r="W189" s="239">
        <v>0</v>
      </c>
      <c r="X189" s="239">
        <v>0</v>
      </c>
      <c r="Y189" s="239">
        <v>0</v>
      </c>
      <c r="Z189" s="239">
        <v>0</v>
      </c>
    </row>
    <row r="190" spans="1:26" x14ac:dyDescent="0.25">
      <c r="A190" s="318" t="s">
        <v>444</v>
      </c>
      <c r="B190" s="385">
        <v>0</v>
      </c>
      <c r="C190" s="385">
        <v>0</v>
      </c>
      <c r="D190" s="385">
        <v>0</v>
      </c>
      <c r="E190" s="385">
        <v>0</v>
      </c>
      <c r="F190" s="385">
        <v>0</v>
      </c>
      <c r="G190" s="385">
        <v>0</v>
      </c>
      <c r="H190" s="385">
        <v>0</v>
      </c>
      <c r="I190" s="385">
        <v>0</v>
      </c>
      <c r="J190" s="385">
        <v>0</v>
      </c>
      <c r="K190" s="385">
        <v>0</v>
      </c>
      <c r="L190" s="385">
        <v>0</v>
      </c>
      <c r="M190" s="385">
        <v>0</v>
      </c>
      <c r="N190" s="385">
        <v>0</v>
      </c>
      <c r="O190" s="385">
        <v>0</v>
      </c>
      <c r="P190" s="385">
        <v>0</v>
      </c>
      <c r="Q190" s="385">
        <v>0</v>
      </c>
      <c r="R190" s="385">
        <v>0</v>
      </c>
      <c r="S190" s="385">
        <v>0</v>
      </c>
      <c r="T190" s="319" t="e">
        <v>#DIV/0!</v>
      </c>
      <c r="U190" s="239">
        <v>0</v>
      </c>
      <c r="V190" s="239">
        <v>0</v>
      </c>
      <c r="W190" s="239">
        <v>0</v>
      </c>
      <c r="X190" s="239">
        <v>0</v>
      </c>
      <c r="Y190" s="239">
        <v>0</v>
      </c>
      <c r="Z190" s="239">
        <v>0</v>
      </c>
    </row>
    <row r="191" spans="1:26" x14ac:dyDescent="0.25">
      <c r="A191" s="318" t="s">
        <v>445</v>
      </c>
      <c r="B191" s="385">
        <v>0</v>
      </c>
      <c r="C191" s="385">
        <v>0</v>
      </c>
      <c r="D191" s="385">
        <v>0</v>
      </c>
      <c r="E191" s="385">
        <v>0</v>
      </c>
      <c r="F191" s="385">
        <v>0</v>
      </c>
      <c r="G191" s="385">
        <v>0</v>
      </c>
      <c r="H191" s="385">
        <v>0</v>
      </c>
      <c r="I191" s="385">
        <v>0</v>
      </c>
      <c r="J191" s="385">
        <v>0</v>
      </c>
      <c r="K191" s="385">
        <v>0</v>
      </c>
      <c r="L191" s="385">
        <v>0</v>
      </c>
      <c r="M191" s="385">
        <v>0</v>
      </c>
      <c r="N191" s="385">
        <v>0</v>
      </c>
      <c r="O191" s="385">
        <v>0</v>
      </c>
      <c r="P191" s="385">
        <v>0</v>
      </c>
      <c r="Q191" s="385">
        <v>0</v>
      </c>
      <c r="R191" s="385">
        <v>0</v>
      </c>
      <c r="S191" s="385">
        <v>0</v>
      </c>
      <c r="T191" s="319" t="e">
        <v>#DIV/0!</v>
      </c>
      <c r="U191" s="239">
        <v>0</v>
      </c>
      <c r="V191" s="239">
        <v>0</v>
      </c>
      <c r="W191" s="239">
        <v>0</v>
      </c>
      <c r="X191" s="239">
        <v>0</v>
      </c>
      <c r="Y191" s="239">
        <v>0</v>
      </c>
      <c r="Z191" s="239">
        <v>0</v>
      </c>
    </row>
    <row r="192" spans="1:26" x14ac:dyDescent="0.25">
      <c r="A192" s="318" t="s">
        <v>446</v>
      </c>
      <c r="B192" s="385">
        <v>0</v>
      </c>
      <c r="C192" s="385">
        <v>0</v>
      </c>
      <c r="D192" s="385">
        <v>0</v>
      </c>
      <c r="E192" s="385">
        <v>0</v>
      </c>
      <c r="F192" s="385">
        <v>0</v>
      </c>
      <c r="G192" s="385">
        <v>0</v>
      </c>
      <c r="H192" s="385">
        <v>0</v>
      </c>
      <c r="I192" s="385">
        <v>0</v>
      </c>
      <c r="J192" s="385">
        <v>0</v>
      </c>
      <c r="K192" s="385">
        <v>0</v>
      </c>
      <c r="L192" s="385">
        <v>0</v>
      </c>
      <c r="M192" s="385">
        <v>0</v>
      </c>
      <c r="N192" s="385">
        <v>0</v>
      </c>
      <c r="O192" s="385">
        <v>0</v>
      </c>
      <c r="P192" s="385">
        <v>0</v>
      </c>
      <c r="Q192" s="385">
        <v>0</v>
      </c>
      <c r="R192" s="385">
        <v>0</v>
      </c>
      <c r="S192" s="385">
        <v>0</v>
      </c>
      <c r="T192" s="319" t="e">
        <v>#DIV/0!</v>
      </c>
      <c r="U192" s="239">
        <v>0</v>
      </c>
      <c r="V192" s="239">
        <v>0</v>
      </c>
      <c r="W192" s="239">
        <v>0</v>
      </c>
      <c r="X192" s="239">
        <v>0</v>
      </c>
      <c r="Y192" s="239">
        <v>0</v>
      </c>
      <c r="Z192" s="239">
        <v>0</v>
      </c>
    </row>
    <row r="193" spans="1:26" x14ac:dyDescent="0.25">
      <c r="A193" s="318" t="s">
        <v>447</v>
      </c>
      <c r="B193" s="385">
        <v>0</v>
      </c>
      <c r="C193" s="385">
        <v>0</v>
      </c>
      <c r="D193" s="385">
        <v>0</v>
      </c>
      <c r="E193" s="385">
        <v>0</v>
      </c>
      <c r="F193" s="385">
        <v>0</v>
      </c>
      <c r="G193" s="385">
        <v>0</v>
      </c>
      <c r="H193" s="385">
        <v>0</v>
      </c>
      <c r="I193" s="385">
        <v>0</v>
      </c>
      <c r="J193" s="385">
        <v>0</v>
      </c>
      <c r="K193" s="385">
        <v>0</v>
      </c>
      <c r="L193" s="385">
        <v>0</v>
      </c>
      <c r="M193" s="385">
        <v>0</v>
      </c>
      <c r="N193" s="385">
        <v>0</v>
      </c>
      <c r="O193" s="385">
        <v>0</v>
      </c>
      <c r="P193" s="385">
        <v>0</v>
      </c>
      <c r="Q193" s="385">
        <v>0</v>
      </c>
      <c r="R193" s="385">
        <v>0</v>
      </c>
      <c r="S193" s="385">
        <v>0</v>
      </c>
      <c r="T193" s="319" t="e">
        <v>#DIV/0!</v>
      </c>
      <c r="U193" s="239">
        <v>0</v>
      </c>
      <c r="V193" s="239">
        <v>0</v>
      </c>
      <c r="W193" s="239">
        <v>0</v>
      </c>
      <c r="X193" s="239">
        <v>0</v>
      </c>
      <c r="Y193" s="239">
        <v>0</v>
      </c>
      <c r="Z193" s="239">
        <v>0</v>
      </c>
    </row>
    <row r="194" spans="1:26" x14ac:dyDescent="0.25">
      <c r="A194" s="318" t="s">
        <v>448</v>
      </c>
      <c r="B194" s="385">
        <v>0</v>
      </c>
      <c r="C194" s="385">
        <v>0</v>
      </c>
      <c r="D194" s="385">
        <v>0</v>
      </c>
      <c r="E194" s="385">
        <v>0</v>
      </c>
      <c r="F194" s="385">
        <v>0</v>
      </c>
      <c r="G194" s="385">
        <v>0</v>
      </c>
      <c r="H194" s="385">
        <v>0</v>
      </c>
      <c r="I194" s="385">
        <v>0</v>
      </c>
      <c r="J194" s="385">
        <v>0</v>
      </c>
      <c r="K194" s="385">
        <v>0</v>
      </c>
      <c r="L194" s="385">
        <v>0</v>
      </c>
      <c r="M194" s="385">
        <v>0</v>
      </c>
      <c r="N194" s="385">
        <v>0</v>
      </c>
      <c r="O194" s="385">
        <v>0</v>
      </c>
      <c r="P194" s="385">
        <v>0</v>
      </c>
      <c r="Q194" s="385">
        <v>0</v>
      </c>
      <c r="R194" s="385">
        <v>0</v>
      </c>
      <c r="S194" s="385">
        <v>0</v>
      </c>
      <c r="T194" s="319" t="e">
        <v>#DIV/0!</v>
      </c>
      <c r="U194" s="239">
        <v>0</v>
      </c>
      <c r="V194" s="239">
        <v>0</v>
      </c>
      <c r="W194" s="239">
        <v>0</v>
      </c>
      <c r="X194" s="239">
        <v>0</v>
      </c>
      <c r="Y194" s="239">
        <v>0</v>
      </c>
      <c r="Z194" s="239">
        <v>0</v>
      </c>
    </row>
    <row r="195" spans="1:26" x14ac:dyDescent="0.25">
      <c r="A195" s="318" t="s">
        <v>449</v>
      </c>
      <c r="B195" s="385">
        <v>0</v>
      </c>
      <c r="C195" s="385">
        <v>0</v>
      </c>
      <c r="D195" s="385">
        <v>0</v>
      </c>
      <c r="E195" s="385">
        <v>0</v>
      </c>
      <c r="F195" s="385">
        <v>0</v>
      </c>
      <c r="G195" s="385">
        <v>0</v>
      </c>
      <c r="H195" s="385">
        <v>0</v>
      </c>
      <c r="I195" s="385">
        <v>0</v>
      </c>
      <c r="J195" s="385">
        <v>0</v>
      </c>
      <c r="K195" s="385">
        <v>0</v>
      </c>
      <c r="L195" s="385">
        <v>0</v>
      </c>
      <c r="M195" s="385">
        <v>0</v>
      </c>
      <c r="N195" s="385">
        <v>0</v>
      </c>
      <c r="O195" s="385">
        <v>0</v>
      </c>
      <c r="P195" s="385">
        <v>0</v>
      </c>
      <c r="Q195" s="385">
        <v>0</v>
      </c>
      <c r="R195" s="385">
        <v>0</v>
      </c>
      <c r="S195" s="385">
        <v>0</v>
      </c>
      <c r="T195" s="319" t="e">
        <v>#DIV/0!</v>
      </c>
      <c r="U195" s="239">
        <v>0</v>
      </c>
      <c r="V195" s="239">
        <v>0</v>
      </c>
      <c r="W195" s="239">
        <v>0</v>
      </c>
      <c r="X195" s="239">
        <v>0</v>
      </c>
      <c r="Y195" s="239">
        <v>0</v>
      </c>
      <c r="Z195" s="239">
        <v>0</v>
      </c>
    </row>
    <row r="196" spans="1:26" x14ac:dyDescent="0.25">
      <c r="A196" s="318" t="s">
        <v>450</v>
      </c>
      <c r="B196" s="385">
        <v>0</v>
      </c>
      <c r="C196" s="385">
        <v>0</v>
      </c>
      <c r="D196" s="385">
        <v>0</v>
      </c>
      <c r="E196" s="385">
        <v>0</v>
      </c>
      <c r="F196" s="385">
        <v>0</v>
      </c>
      <c r="G196" s="385">
        <v>0</v>
      </c>
      <c r="H196" s="385">
        <v>0</v>
      </c>
      <c r="I196" s="385">
        <v>0</v>
      </c>
      <c r="J196" s="385">
        <v>0</v>
      </c>
      <c r="K196" s="385">
        <v>0</v>
      </c>
      <c r="L196" s="385">
        <v>0</v>
      </c>
      <c r="M196" s="385">
        <v>0</v>
      </c>
      <c r="N196" s="385">
        <v>0</v>
      </c>
      <c r="O196" s="385">
        <v>0</v>
      </c>
      <c r="P196" s="385">
        <v>0</v>
      </c>
      <c r="Q196" s="385">
        <v>0</v>
      </c>
      <c r="R196" s="385">
        <v>0</v>
      </c>
      <c r="S196" s="385">
        <v>0</v>
      </c>
      <c r="T196" s="319" t="e">
        <v>#DIV/0!</v>
      </c>
      <c r="U196" s="239">
        <v>0</v>
      </c>
      <c r="V196" s="239">
        <v>0</v>
      </c>
      <c r="W196" s="239">
        <v>0</v>
      </c>
      <c r="X196" s="239">
        <v>0</v>
      </c>
      <c r="Y196" s="239">
        <v>0</v>
      </c>
      <c r="Z196" s="239">
        <v>0</v>
      </c>
    </row>
    <row r="197" spans="1:26" x14ac:dyDescent="0.25">
      <c r="A197" s="318" t="s">
        <v>451</v>
      </c>
      <c r="B197" s="385">
        <v>0</v>
      </c>
      <c r="C197" s="385">
        <v>0</v>
      </c>
      <c r="D197" s="385">
        <v>0</v>
      </c>
      <c r="E197" s="385">
        <v>0</v>
      </c>
      <c r="F197" s="385">
        <v>0</v>
      </c>
      <c r="G197" s="385">
        <v>0</v>
      </c>
      <c r="H197" s="385">
        <v>0</v>
      </c>
      <c r="I197" s="385">
        <v>0</v>
      </c>
      <c r="J197" s="385">
        <v>0</v>
      </c>
      <c r="K197" s="385">
        <v>0</v>
      </c>
      <c r="L197" s="385">
        <v>0</v>
      </c>
      <c r="M197" s="385">
        <v>0</v>
      </c>
      <c r="N197" s="385">
        <v>0</v>
      </c>
      <c r="O197" s="385">
        <v>0</v>
      </c>
      <c r="P197" s="385">
        <v>0</v>
      </c>
      <c r="Q197" s="385">
        <v>0</v>
      </c>
      <c r="R197" s="385">
        <v>0</v>
      </c>
      <c r="S197" s="385">
        <v>0</v>
      </c>
      <c r="T197" s="319" t="e">
        <v>#DIV/0!</v>
      </c>
      <c r="U197" s="239">
        <v>0</v>
      </c>
      <c r="V197" s="239">
        <v>0</v>
      </c>
      <c r="W197" s="239">
        <v>0</v>
      </c>
      <c r="X197" s="239">
        <v>0</v>
      </c>
      <c r="Y197" s="239">
        <v>0</v>
      </c>
      <c r="Z197" s="239">
        <v>0</v>
      </c>
    </row>
    <row r="198" spans="1:26" ht="24" x14ac:dyDescent="0.25">
      <c r="A198" s="314" t="s">
        <v>452</v>
      </c>
      <c r="B198" s="198">
        <v>0</v>
      </c>
      <c r="C198" s="198">
        <v>0</v>
      </c>
      <c r="D198" s="198">
        <v>0</v>
      </c>
      <c r="E198" s="198">
        <v>0</v>
      </c>
      <c r="F198" s="198">
        <v>0</v>
      </c>
      <c r="G198" s="198">
        <v>0</v>
      </c>
      <c r="H198" s="198">
        <v>0</v>
      </c>
      <c r="I198" s="198">
        <v>0</v>
      </c>
      <c r="J198" s="198">
        <v>0</v>
      </c>
      <c r="K198" s="198">
        <v>0</v>
      </c>
      <c r="L198" s="198">
        <v>0</v>
      </c>
      <c r="M198" s="198">
        <v>0</v>
      </c>
      <c r="N198" s="198">
        <v>0</v>
      </c>
      <c r="O198" s="198">
        <v>0</v>
      </c>
      <c r="P198" s="198">
        <v>0</v>
      </c>
      <c r="Q198" s="198">
        <v>0</v>
      </c>
      <c r="R198" s="198">
        <v>0</v>
      </c>
      <c r="S198" s="198">
        <v>0</v>
      </c>
      <c r="T198" s="317" t="e">
        <v>#DIV/0!</v>
      </c>
      <c r="U198" s="316">
        <v>0</v>
      </c>
      <c r="V198" s="316">
        <v>0</v>
      </c>
      <c r="W198" s="316">
        <v>0</v>
      </c>
      <c r="X198" s="316">
        <v>0</v>
      </c>
      <c r="Y198" s="316">
        <v>0</v>
      </c>
      <c r="Z198" s="316">
        <v>0</v>
      </c>
    </row>
    <row r="199" spans="1:26" x14ac:dyDescent="0.25">
      <c r="A199" s="314" t="s">
        <v>453</v>
      </c>
      <c r="B199" s="198">
        <v>0</v>
      </c>
      <c r="C199" s="198">
        <v>0</v>
      </c>
      <c r="D199" s="198">
        <v>0</v>
      </c>
      <c r="E199" s="198">
        <v>0</v>
      </c>
      <c r="F199" s="198">
        <v>0</v>
      </c>
      <c r="G199" s="198">
        <v>0</v>
      </c>
      <c r="H199" s="198">
        <v>0</v>
      </c>
      <c r="I199" s="198">
        <v>0</v>
      </c>
      <c r="J199" s="198">
        <v>0</v>
      </c>
      <c r="K199" s="198">
        <v>0</v>
      </c>
      <c r="L199" s="198">
        <v>0</v>
      </c>
      <c r="M199" s="198">
        <v>0</v>
      </c>
      <c r="N199" s="198">
        <v>0</v>
      </c>
      <c r="O199" s="198">
        <v>0</v>
      </c>
      <c r="P199" s="198">
        <v>0</v>
      </c>
      <c r="Q199" s="198">
        <v>0</v>
      </c>
      <c r="R199" s="198">
        <v>0</v>
      </c>
      <c r="S199" s="198">
        <v>0</v>
      </c>
      <c r="T199" s="317" t="e">
        <v>#DIV/0!</v>
      </c>
      <c r="U199" s="316">
        <v>0</v>
      </c>
      <c r="V199" s="316">
        <v>0</v>
      </c>
      <c r="W199" s="316">
        <v>0</v>
      </c>
      <c r="X199" s="316">
        <v>0</v>
      </c>
      <c r="Y199" s="316">
        <v>0</v>
      </c>
      <c r="Z199" s="316">
        <v>0</v>
      </c>
    </row>
    <row r="200" spans="1:26" x14ac:dyDescent="0.25">
      <c r="A200" s="308" t="s">
        <v>454</v>
      </c>
      <c r="B200" s="384">
        <v>0</v>
      </c>
      <c r="C200" s="384">
        <v>0</v>
      </c>
      <c r="D200" s="384">
        <v>0</v>
      </c>
      <c r="E200" s="384">
        <v>0</v>
      </c>
      <c r="F200" s="384">
        <v>0</v>
      </c>
      <c r="G200" s="384">
        <v>0</v>
      </c>
      <c r="H200" s="384">
        <v>0</v>
      </c>
      <c r="I200" s="384">
        <v>0</v>
      </c>
      <c r="J200" s="384">
        <v>0</v>
      </c>
      <c r="K200" s="384">
        <v>0</v>
      </c>
      <c r="L200" s="384">
        <v>0</v>
      </c>
      <c r="M200" s="384">
        <v>0</v>
      </c>
      <c r="N200" s="384">
        <v>0</v>
      </c>
      <c r="O200" s="384">
        <v>0</v>
      </c>
      <c r="P200" s="384">
        <v>0</v>
      </c>
      <c r="Q200" s="384">
        <v>0</v>
      </c>
      <c r="R200" s="384">
        <v>0</v>
      </c>
      <c r="S200" s="384">
        <v>0</v>
      </c>
      <c r="T200" s="311" t="e">
        <v>#DIV/0!</v>
      </c>
      <c r="U200" s="310">
        <v>0</v>
      </c>
      <c r="V200" s="310">
        <v>0</v>
      </c>
      <c r="W200" s="310">
        <v>0</v>
      </c>
      <c r="X200" s="310">
        <v>0</v>
      </c>
      <c r="Y200" s="310">
        <v>0</v>
      </c>
      <c r="Z200" s="310">
        <v>0</v>
      </c>
    </row>
    <row r="201" spans="1:26" x14ac:dyDescent="0.25">
      <c r="A201" s="314" t="s">
        <v>455</v>
      </c>
      <c r="B201" s="198">
        <v>0</v>
      </c>
      <c r="C201" s="198">
        <v>0</v>
      </c>
      <c r="D201" s="198">
        <v>0</v>
      </c>
      <c r="E201" s="198">
        <v>0</v>
      </c>
      <c r="F201" s="198">
        <v>0</v>
      </c>
      <c r="G201" s="198">
        <v>0</v>
      </c>
      <c r="H201" s="198">
        <v>0</v>
      </c>
      <c r="I201" s="198">
        <v>0</v>
      </c>
      <c r="J201" s="198">
        <v>0</v>
      </c>
      <c r="K201" s="198">
        <v>0</v>
      </c>
      <c r="L201" s="198">
        <v>0</v>
      </c>
      <c r="M201" s="198">
        <v>0</v>
      </c>
      <c r="N201" s="198">
        <v>0</v>
      </c>
      <c r="O201" s="198">
        <v>0</v>
      </c>
      <c r="P201" s="198">
        <v>0</v>
      </c>
      <c r="Q201" s="198">
        <v>0</v>
      </c>
      <c r="R201" s="198">
        <v>0</v>
      </c>
      <c r="S201" s="198">
        <v>0</v>
      </c>
      <c r="T201" s="317" t="e">
        <v>#DIV/0!</v>
      </c>
      <c r="U201" s="316">
        <v>0</v>
      </c>
      <c r="V201" s="316">
        <v>0</v>
      </c>
      <c r="W201" s="316">
        <v>0</v>
      </c>
      <c r="X201" s="316">
        <v>0</v>
      </c>
      <c r="Y201" s="316">
        <v>0</v>
      </c>
      <c r="Z201" s="316">
        <v>0</v>
      </c>
    </row>
    <row r="202" spans="1:26" x14ac:dyDescent="0.25">
      <c r="A202" s="314" t="s">
        <v>456</v>
      </c>
      <c r="B202" s="198">
        <v>0</v>
      </c>
      <c r="C202" s="198">
        <v>0</v>
      </c>
      <c r="D202" s="198">
        <v>0</v>
      </c>
      <c r="E202" s="198">
        <v>0</v>
      </c>
      <c r="F202" s="198">
        <v>0</v>
      </c>
      <c r="G202" s="198">
        <v>0</v>
      </c>
      <c r="H202" s="198">
        <v>0</v>
      </c>
      <c r="I202" s="198">
        <v>0</v>
      </c>
      <c r="J202" s="198">
        <v>0</v>
      </c>
      <c r="K202" s="198">
        <v>0</v>
      </c>
      <c r="L202" s="198">
        <v>0</v>
      </c>
      <c r="M202" s="198">
        <v>0</v>
      </c>
      <c r="N202" s="198">
        <v>0</v>
      </c>
      <c r="O202" s="198">
        <v>0</v>
      </c>
      <c r="P202" s="198">
        <v>0</v>
      </c>
      <c r="Q202" s="198">
        <v>0</v>
      </c>
      <c r="R202" s="198">
        <v>0</v>
      </c>
      <c r="S202" s="198">
        <v>0</v>
      </c>
      <c r="T202" s="317" t="e">
        <v>#DIV/0!</v>
      </c>
      <c r="U202" s="316">
        <v>0</v>
      </c>
      <c r="V202" s="316">
        <v>0</v>
      </c>
      <c r="W202" s="316">
        <v>0</v>
      </c>
      <c r="X202" s="316">
        <v>0</v>
      </c>
      <c r="Y202" s="316">
        <v>0</v>
      </c>
      <c r="Z202" s="316">
        <v>0</v>
      </c>
    </row>
    <row r="203" spans="1:26" x14ac:dyDescent="0.25">
      <c r="A203" s="314" t="s">
        <v>457</v>
      </c>
      <c r="B203" s="363">
        <v>0</v>
      </c>
      <c r="C203" s="363">
        <v>0</v>
      </c>
      <c r="D203" s="363">
        <v>0</v>
      </c>
      <c r="E203" s="363">
        <v>0</v>
      </c>
      <c r="F203" s="363">
        <v>0</v>
      </c>
      <c r="G203" s="363">
        <v>0</v>
      </c>
      <c r="H203" s="363">
        <v>0</v>
      </c>
      <c r="I203" s="363">
        <v>0</v>
      </c>
      <c r="J203" s="363">
        <v>0</v>
      </c>
      <c r="K203" s="363">
        <v>0</v>
      </c>
      <c r="L203" s="363">
        <v>0</v>
      </c>
      <c r="M203" s="363">
        <v>0</v>
      </c>
      <c r="N203" s="363">
        <v>0</v>
      </c>
      <c r="O203" s="363">
        <v>0</v>
      </c>
      <c r="P203" s="363">
        <v>0</v>
      </c>
      <c r="Q203" s="363">
        <v>0</v>
      </c>
      <c r="R203" s="363">
        <v>0</v>
      </c>
      <c r="S203" s="363">
        <v>0</v>
      </c>
      <c r="T203" s="317" t="e">
        <v>#DIV/0!</v>
      </c>
      <c r="U203" s="316">
        <v>0</v>
      </c>
      <c r="V203" s="316">
        <v>0</v>
      </c>
      <c r="W203" s="316">
        <v>0</v>
      </c>
      <c r="X203" s="316">
        <v>0</v>
      </c>
      <c r="Y203" s="316">
        <v>0</v>
      </c>
      <c r="Z203" s="316">
        <v>0</v>
      </c>
    </row>
    <row r="204" spans="1:26" x14ac:dyDescent="0.25">
      <c r="A204" s="318" t="s">
        <v>458</v>
      </c>
      <c r="B204" s="385">
        <v>0</v>
      </c>
      <c r="C204" s="385">
        <v>0</v>
      </c>
      <c r="D204" s="385">
        <v>0</v>
      </c>
      <c r="E204" s="385">
        <v>0</v>
      </c>
      <c r="F204" s="385">
        <v>0</v>
      </c>
      <c r="G204" s="385">
        <v>0</v>
      </c>
      <c r="H204" s="385">
        <v>0</v>
      </c>
      <c r="I204" s="385">
        <v>0</v>
      </c>
      <c r="J204" s="385">
        <v>0</v>
      </c>
      <c r="K204" s="385">
        <v>0</v>
      </c>
      <c r="L204" s="385">
        <v>0</v>
      </c>
      <c r="M204" s="385">
        <v>0</v>
      </c>
      <c r="N204" s="385">
        <v>0</v>
      </c>
      <c r="O204" s="385">
        <v>0</v>
      </c>
      <c r="P204" s="385">
        <v>0</v>
      </c>
      <c r="Q204" s="385">
        <v>0</v>
      </c>
      <c r="R204" s="385">
        <v>0</v>
      </c>
      <c r="S204" s="385">
        <v>0</v>
      </c>
      <c r="T204" s="319" t="e">
        <v>#DIV/0!</v>
      </c>
      <c r="U204" s="239">
        <v>0</v>
      </c>
      <c r="V204" s="239">
        <v>0</v>
      </c>
      <c r="W204" s="239">
        <v>0</v>
      </c>
      <c r="X204" s="239">
        <v>0</v>
      </c>
      <c r="Y204" s="239">
        <v>0</v>
      </c>
      <c r="Z204" s="239">
        <v>0</v>
      </c>
    </row>
    <row r="205" spans="1:26" x14ac:dyDescent="0.25">
      <c r="A205" s="318" t="s">
        <v>459</v>
      </c>
      <c r="B205" s="385">
        <v>0</v>
      </c>
      <c r="C205" s="385">
        <v>0</v>
      </c>
      <c r="D205" s="385">
        <v>0</v>
      </c>
      <c r="E205" s="385">
        <v>0</v>
      </c>
      <c r="F205" s="385">
        <v>0</v>
      </c>
      <c r="G205" s="385">
        <v>0</v>
      </c>
      <c r="H205" s="385">
        <v>0</v>
      </c>
      <c r="I205" s="385">
        <v>0</v>
      </c>
      <c r="J205" s="385">
        <v>0</v>
      </c>
      <c r="K205" s="385">
        <v>0</v>
      </c>
      <c r="L205" s="385">
        <v>0</v>
      </c>
      <c r="M205" s="385">
        <v>0</v>
      </c>
      <c r="N205" s="385">
        <v>0</v>
      </c>
      <c r="O205" s="385">
        <v>0</v>
      </c>
      <c r="P205" s="385">
        <v>0</v>
      </c>
      <c r="Q205" s="385">
        <v>0</v>
      </c>
      <c r="R205" s="385">
        <v>0</v>
      </c>
      <c r="S205" s="385">
        <v>0</v>
      </c>
      <c r="T205" s="319" t="e">
        <v>#DIV/0!</v>
      </c>
      <c r="U205" s="239">
        <v>0</v>
      </c>
      <c r="V205" s="239">
        <v>0</v>
      </c>
      <c r="W205" s="239">
        <v>0</v>
      </c>
      <c r="X205" s="239">
        <v>0</v>
      </c>
      <c r="Y205" s="239">
        <v>0</v>
      </c>
      <c r="Z205" s="239">
        <v>0</v>
      </c>
    </row>
    <row r="206" spans="1:26" x14ac:dyDescent="0.25">
      <c r="A206" s="314" t="s">
        <v>460</v>
      </c>
      <c r="B206" s="363">
        <v>0</v>
      </c>
      <c r="C206" s="363">
        <v>0</v>
      </c>
      <c r="D206" s="363">
        <v>0</v>
      </c>
      <c r="E206" s="363">
        <v>0</v>
      </c>
      <c r="F206" s="363">
        <v>0</v>
      </c>
      <c r="G206" s="363">
        <v>0</v>
      </c>
      <c r="H206" s="363">
        <v>0</v>
      </c>
      <c r="I206" s="363">
        <v>0</v>
      </c>
      <c r="J206" s="363">
        <v>0</v>
      </c>
      <c r="K206" s="363">
        <v>0</v>
      </c>
      <c r="L206" s="363">
        <v>0</v>
      </c>
      <c r="M206" s="363">
        <v>0</v>
      </c>
      <c r="N206" s="363">
        <v>0</v>
      </c>
      <c r="O206" s="363">
        <v>0</v>
      </c>
      <c r="P206" s="363">
        <v>0</v>
      </c>
      <c r="Q206" s="363">
        <v>0</v>
      </c>
      <c r="R206" s="363">
        <v>0</v>
      </c>
      <c r="S206" s="363">
        <v>0</v>
      </c>
      <c r="T206" s="317" t="e">
        <v>#DIV/0!</v>
      </c>
      <c r="U206" s="316">
        <v>0</v>
      </c>
      <c r="V206" s="316">
        <v>0</v>
      </c>
      <c r="W206" s="316">
        <v>0</v>
      </c>
      <c r="X206" s="316">
        <v>0</v>
      </c>
      <c r="Y206" s="316">
        <v>0</v>
      </c>
      <c r="Z206" s="316">
        <v>0</v>
      </c>
    </row>
    <row r="207" spans="1:26" x14ac:dyDescent="0.25">
      <c r="A207" s="318" t="s">
        <v>461</v>
      </c>
      <c r="B207" s="385">
        <v>0</v>
      </c>
      <c r="C207" s="385">
        <v>0</v>
      </c>
      <c r="D207" s="385">
        <v>0</v>
      </c>
      <c r="E207" s="385">
        <v>0</v>
      </c>
      <c r="F207" s="385">
        <v>0</v>
      </c>
      <c r="G207" s="385">
        <v>0</v>
      </c>
      <c r="H207" s="385">
        <v>0</v>
      </c>
      <c r="I207" s="385">
        <v>0</v>
      </c>
      <c r="J207" s="385">
        <v>0</v>
      </c>
      <c r="K207" s="385">
        <v>0</v>
      </c>
      <c r="L207" s="385">
        <v>0</v>
      </c>
      <c r="M207" s="385">
        <v>0</v>
      </c>
      <c r="N207" s="385">
        <v>0</v>
      </c>
      <c r="O207" s="385">
        <v>0</v>
      </c>
      <c r="P207" s="385">
        <v>0</v>
      </c>
      <c r="Q207" s="385">
        <v>0</v>
      </c>
      <c r="R207" s="385">
        <v>0</v>
      </c>
      <c r="S207" s="385">
        <v>0</v>
      </c>
      <c r="T207" s="319" t="e">
        <v>#DIV/0!</v>
      </c>
      <c r="U207" s="239">
        <v>0</v>
      </c>
      <c r="V207" s="239">
        <v>0</v>
      </c>
      <c r="W207" s="239">
        <v>0</v>
      </c>
      <c r="X207" s="239">
        <v>0</v>
      </c>
      <c r="Y207" s="239">
        <v>0</v>
      </c>
      <c r="Z207" s="239">
        <v>0</v>
      </c>
    </row>
    <row r="208" spans="1:26" x14ac:dyDescent="0.25">
      <c r="A208" s="318" t="s">
        <v>462</v>
      </c>
      <c r="B208" s="385">
        <v>0</v>
      </c>
      <c r="C208" s="385">
        <v>0</v>
      </c>
      <c r="D208" s="385">
        <v>0</v>
      </c>
      <c r="E208" s="385">
        <v>0</v>
      </c>
      <c r="F208" s="385">
        <v>0</v>
      </c>
      <c r="G208" s="385">
        <v>0</v>
      </c>
      <c r="H208" s="385">
        <v>0</v>
      </c>
      <c r="I208" s="385">
        <v>0</v>
      </c>
      <c r="J208" s="385">
        <v>0</v>
      </c>
      <c r="K208" s="385">
        <v>0</v>
      </c>
      <c r="L208" s="385">
        <v>0</v>
      </c>
      <c r="M208" s="385">
        <v>0</v>
      </c>
      <c r="N208" s="385">
        <v>0</v>
      </c>
      <c r="O208" s="385">
        <v>0</v>
      </c>
      <c r="P208" s="385">
        <v>0</v>
      </c>
      <c r="Q208" s="385">
        <v>0</v>
      </c>
      <c r="R208" s="385">
        <v>0</v>
      </c>
      <c r="S208" s="385">
        <v>0</v>
      </c>
      <c r="T208" s="319" t="e">
        <v>#DIV/0!</v>
      </c>
      <c r="U208" s="239">
        <v>0</v>
      </c>
      <c r="V208" s="239">
        <v>0</v>
      </c>
      <c r="W208" s="239">
        <v>0</v>
      </c>
      <c r="X208" s="239">
        <v>0</v>
      </c>
      <c r="Y208" s="239">
        <v>0</v>
      </c>
      <c r="Z208" s="239">
        <v>0</v>
      </c>
    </row>
    <row r="209" spans="1:26" x14ac:dyDescent="0.25">
      <c r="A209" s="318" t="s">
        <v>463</v>
      </c>
      <c r="B209" s="385">
        <v>0</v>
      </c>
      <c r="C209" s="385">
        <v>0</v>
      </c>
      <c r="D209" s="385">
        <v>0</v>
      </c>
      <c r="E209" s="385">
        <v>0</v>
      </c>
      <c r="F209" s="385">
        <v>0</v>
      </c>
      <c r="G209" s="385">
        <v>0</v>
      </c>
      <c r="H209" s="385">
        <v>0</v>
      </c>
      <c r="I209" s="385">
        <v>0</v>
      </c>
      <c r="J209" s="385">
        <v>0</v>
      </c>
      <c r="K209" s="385">
        <v>0</v>
      </c>
      <c r="L209" s="385">
        <v>0</v>
      </c>
      <c r="M209" s="385">
        <v>0</v>
      </c>
      <c r="N209" s="385">
        <v>0</v>
      </c>
      <c r="O209" s="385">
        <v>0</v>
      </c>
      <c r="P209" s="385">
        <v>0</v>
      </c>
      <c r="Q209" s="385">
        <v>0</v>
      </c>
      <c r="R209" s="385">
        <v>0</v>
      </c>
      <c r="S209" s="385">
        <v>0</v>
      </c>
      <c r="T209" s="319" t="e">
        <v>#DIV/0!</v>
      </c>
      <c r="U209" s="239">
        <v>0</v>
      </c>
      <c r="V209" s="239">
        <v>0</v>
      </c>
      <c r="W209" s="239">
        <v>0</v>
      </c>
      <c r="X209" s="239">
        <v>0</v>
      </c>
      <c r="Y209" s="239">
        <v>0</v>
      </c>
      <c r="Z209" s="239">
        <v>0</v>
      </c>
    </row>
    <row r="210" spans="1:26" x14ac:dyDescent="0.25">
      <c r="A210" s="318" t="s">
        <v>464</v>
      </c>
      <c r="B210" s="385">
        <v>0</v>
      </c>
      <c r="C210" s="385">
        <v>0</v>
      </c>
      <c r="D210" s="385">
        <v>0</v>
      </c>
      <c r="E210" s="385">
        <v>0</v>
      </c>
      <c r="F210" s="385">
        <v>0</v>
      </c>
      <c r="G210" s="385">
        <v>0</v>
      </c>
      <c r="H210" s="385">
        <v>0</v>
      </c>
      <c r="I210" s="385">
        <v>0</v>
      </c>
      <c r="J210" s="385">
        <v>0</v>
      </c>
      <c r="K210" s="385">
        <v>0</v>
      </c>
      <c r="L210" s="385">
        <v>0</v>
      </c>
      <c r="M210" s="385">
        <v>0</v>
      </c>
      <c r="N210" s="385">
        <v>0</v>
      </c>
      <c r="O210" s="385">
        <v>0</v>
      </c>
      <c r="P210" s="385">
        <v>0</v>
      </c>
      <c r="Q210" s="385">
        <v>0</v>
      </c>
      <c r="R210" s="385">
        <v>0</v>
      </c>
      <c r="S210" s="385">
        <v>0</v>
      </c>
      <c r="T210" s="319" t="e">
        <v>#DIV/0!</v>
      </c>
      <c r="U210" s="239">
        <v>0</v>
      </c>
      <c r="V210" s="239">
        <v>0</v>
      </c>
      <c r="W210" s="239">
        <v>0</v>
      </c>
      <c r="X210" s="239">
        <v>0</v>
      </c>
      <c r="Y210" s="239">
        <v>0</v>
      </c>
      <c r="Z210" s="239">
        <v>0</v>
      </c>
    </row>
    <row r="211" spans="1:26" x14ac:dyDescent="0.25">
      <c r="A211" s="314" t="s">
        <v>465</v>
      </c>
      <c r="B211" s="363">
        <v>0</v>
      </c>
      <c r="C211" s="363">
        <v>0</v>
      </c>
      <c r="D211" s="363">
        <v>0</v>
      </c>
      <c r="E211" s="363">
        <v>0</v>
      </c>
      <c r="F211" s="363">
        <v>0</v>
      </c>
      <c r="G211" s="363">
        <v>0</v>
      </c>
      <c r="H211" s="363">
        <v>0</v>
      </c>
      <c r="I211" s="363">
        <v>0</v>
      </c>
      <c r="J211" s="363">
        <v>0</v>
      </c>
      <c r="K211" s="363">
        <v>0</v>
      </c>
      <c r="L211" s="363">
        <v>0</v>
      </c>
      <c r="M211" s="363">
        <v>0</v>
      </c>
      <c r="N211" s="363">
        <v>0</v>
      </c>
      <c r="O211" s="363">
        <v>0</v>
      </c>
      <c r="P211" s="363">
        <v>0</v>
      </c>
      <c r="Q211" s="363">
        <v>0</v>
      </c>
      <c r="R211" s="363">
        <v>0</v>
      </c>
      <c r="S211" s="363">
        <v>0</v>
      </c>
      <c r="T211" s="317" t="e">
        <v>#DIV/0!</v>
      </c>
      <c r="U211" s="316">
        <v>0</v>
      </c>
      <c r="V211" s="316">
        <v>0</v>
      </c>
      <c r="W211" s="316">
        <v>0</v>
      </c>
      <c r="X211" s="316">
        <v>0</v>
      </c>
      <c r="Y211" s="316">
        <v>0</v>
      </c>
      <c r="Z211" s="316">
        <v>0</v>
      </c>
    </row>
    <row r="212" spans="1:26" x14ac:dyDescent="0.25">
      <c r="A212" s="318" t="s">
        <v>466</v>
      </c>
      <c r="B212" s="385">
        <v>0</v>
      </c>
      <c r="C212" s="385">
        <v>0</v>
      </c>
      <c r="D212" s="385">
        <v>0</v>
      </c>
      <c r="E212" s="385">
        <v>0</v>
      </c>
      <c r="F212" s="385">
        <v>0</v>
      </c>
      <c r="G212" s="385">
        <v>0</v>
      </c>
      <c r="H212" s="385">
        <v>0</v>
      </c>
      <c r="I212" s="385">
        <v>0</v>
      </c>
      <c r="J212" s="385">
        <v>0</v>
      </c>
      <c r="K212" s="385">
        <v>0</v>
      </c>
      <c r="L212" s="385">
        <v>0</v>
      </c>
      <c r="M212" s="385">
        <v>0</v>
      </c>
      <c r="N212" s="385">
        <v>0</v>
      </c>
      <c r="O212" s="385">
        <v>0</v>
      </c>
      <c r="P212" s="385">
        <v>0</v>
      </c>
      <c r="Q212" s="385">
        <v>0</v>
      </c>
      <c r="R212" s="385">
        <v>0</v>
      </c>
      <c r="S212" s="385">
        <v>0</v>
      </c>
      <c r="T212" s="319" t="e">
        <v>#DIV/0!</v>
      </c>
      <c r="U212" s="239">
        <v>0</v>
      </c>
      <c r="V212" s="239">
        <v>0</v>
      </c>
      <c r="W212" s="239">
        <v>0</v>
      </c>
      <c r="X212" s="239">
        <v>0</v>
      </c>
      <c r="Y212" s="239">
        <v>0</v>
      </c>
      <c r="Z212" s="239">
        <v>0</v>
      </c>
    </row>
    <row r="213" spans="1:26" x14ac:dyDescent="0.25">
      <c r="A213" s="318" t="s">
        <v>467</v>
      </c>
      <c r="B213" s="385">
        <v>0</v>
      </c>
      <c r="C213" s="385">
        <v>0</v>
      </c>
      <c r="D213" s="385">
        <v>0</v>
      </c>
      <c r="E213" s="385">
        <v>0</v>
      </c>
      <c r="F213" s="385">
        <v>0</v>
      </c>
      <c r="G213" s="385">
        <v>0</v>
      </c>
      <c r="H213" s="385">
        <v>0</v>
      </c>
      <c r="I213" s="385">
        <v>0</v>
      </c>
      <c r="J213" s="385">
        <v>0</v>
      </c>
      <c r="K213" s="385">
        <v>0</v>
      </c>
      <c r="L213" s="385">
        <v>0</v>
      </c>
      <c r="M213" s="385">
        <v>0</v>
      </c>
      <c r="N213" s="385">
        <v>0</v>
      </c>
      <c r="O213" s="385">
        <v>0</v>
      </c>
      <c r="P213" s="385">
        <v>0</v>
      </c>
      <c r="Q213" s="385">
        <v>0</v>
      </c>
      <c r="R213" s="385">
        <v>0</v>
      </c>
      <c r="S213" s="385">
        <v>0</v>
      </c>
      <c r="T213" s="319" t="e">
        <v>#DIV/0!</v>
      </c>
      <c r="U213" s="239">
        <v>0</v>
      </c>
      <c r="V213" s="239">
        <v>0</v>
      </c>
      <c r="W213" s="239">
        <v>0</v>
      </c>
      <c r="X213" s="239">
        <v>0</v>
      </c>
      <c r="Y213" s="239">
        <v>0</v>
      </c>
      <c r="Z213" s="239">
        <v>0</v>
      </c>
    </row>
    <row r="214" spans="1:26" x14ac:dyDescent="0.25">
      <c r="A214" s="318" t="s">
        <v>468</v>
      </c>
      <c r="B214" s="385">
        <v>0</v>
      </c>
      <c r="C214" s="385">
        <v>0</v>
      </c>
      <c r="D214" s="385">
        <v>0</v>
      </c>
      <c r="E214" s="385">
        <v>0</v>
      </c>
      <c r="F214" s="385">
        <v>0</v>
      </c>
      <c r="G214" s="385">
        <v>0</v>
      </c>
      <c r="H214" s="385">
        <v>0</v>
      </c>
      <c r="I214" s="385">
        <v>0</v>
      </c>
      <c r="J214" s="385">
        <v>0</v>
      </c>
      <c r="K214" s="385">
        <v>0</v>
      </c>
      <c r="L214" s="385">
        <v>0</v>
      </c>
      <c r="M214" s="385">
        <v>0</v>
      </c>
      <c r="N214" s="385">
        <v>0</v>
      </c>
      <c r="O214" s="385">
        <v>0</v>
      </c>
      <c r="P214" s="385">
        <v>0</v>
      </c>
      <c r="Q214" s="385">
        <v>0</v>
      </c>
      <c r="R214" s="385">
        <v>0</v>
      </c>
      <c r="S214" s="385">
        <v>0</v>
      </c>
      <c r="T214" s="319" t="e">
        <v>#DIV/0!</v>
      </c>
      <c r="U214" s="239">
        <v>0</v>
      </c>
      <c r="V214" s="239">
        <v>0</v>
      </c>
      <c r="W214" s="239">
        <v>0</v>
      </c>
      <c r="X214" s="239">
        <v>0</v>
      </c>
      <c r="Y214" s="239">
        <v>0</v>
      </c>
      <c r="Z214" s="239">
        <v>0</v>
      </c>
    </row>
    <row r="215" spans="1:26" x14ac:dyDescent="0.25">
      <c r="A215" s="318" t="s">
        <v>469</v>
      </c>
      <c r="B215" s="385">
        <v>0</v>
      </c>
      <c r="C215" s="385">
        <v>0</v>
      </c>
      <c r="D215" s="385">
        <v>0</v>
      </c>
      <c r="E215" s="385">
        <v>0</v>
      </c>
      <c r="F215" s="385">
        <v>0</v>
      </c>
      <c r="G215" s="385">
        <v>0</v>
      </c>
      <c r="H215" s="385">
        <v>0</v>
      </c>
      <c r="I215" s="385">
        <v>0</v>
      </c>
      <c r="J215" s="385">
        <v>0</v>
      </c>
      <c r="K215" s="385">
        <v>0</v>
      </c>
      <c r="L215" s="385">
        <v>0</v>
      </c>
      <c r="M215" s="385">
        <v>0</v>
      </c>
      <c r="N215" s="385">
        <v>0</v>
      </c>
      <c r="O215" s="385">
        <v>0</v>
      </c>
      <c r="P215" s="385">
        <v>0</v>
      </c>
      <c r="Q215" s="385">
        <v>0</v>
      </c>
      <c r="R215" s="385">
        <v>0</v>
      </c>
      <c r="S215" s="385">
        <v>0</v>
      </c>
      <c r="T215" s="319" t="e">
        <v>#DIV/0!</v>
      </c>
      <c r="U215" s="239">
        <v>0</v>
      </c>
      <c r="V215" s="239">
        <v>0</v>
      </c>
      <c r="W215" s="239">
        <v>0</v>
      </c>
      <c r="X215" s="239">
        <v>0</v>
      </c>
      <c r="Y215" s="239">
        <v>0</v>
      </c>
      <c r="Z215" s="239">
        <v>0</v>
      </c>
    </row>
    <row r="216" spans="1:26" x14ac:dyDescent="0.25">
      <c r="A216" s="314" t="s">
        <v>470</v>
      </c>
      <c r="B216" s="198">
        <v>0</v>
      </c>
      <c r="C216" s="198">
        <v>0</v>
      </c>
      <c r="D216" s="198">
        <v>0</v>
      </c>
      <c r="E216" s="198">
        <v>0</v>
      </c>
      <c r="F216" s="198">
        <v>0</v>
      </c>
      <c r="G216" s="198">
        <v>0</v>
      </c>
      <c r="H216" s="198">
        <v>0</v>
      </c>
      <c r="I216" s="198">
        <v>0</v>
      </c>
      <c r="J216" s="198">
        <v>0</v>
      </c>
      <c r="K216" s="198">
        <v>0</v>
      </c>
      <c r="L216" s="198">
        <v>0</v>
      </c>
      <c r="M216" s="198">
        <v>0</v>
      </c>
      <c r="N216" s="198">
        <v>0</v>
      </c>
      <c r="O216" s="198">
        <v>0</v>
      </c>
      <c r="P216" s="198">
        <v>0</v>
      </c>
      <c r="Q216" s="198">
        <v>0</v>
      </c>
      <c r="R216" s="198">
        <v>0</v>
      </c>
      <c r="S216" s="198">
        <v>0</v>
      </c>
      <c r="T216" s="317" t="e">
        <v>#DIV/0!</v>
      </c>
      <c r="U216" s="316">
        <v>0</v>
      </c>
      <c r="V216" s="316">
        <v>0</v>
      </c>
      <c r="W216" s="316">
        <v>0</v>
      </c>
      <c r="X216" s="316">
        <v>0</v>
      </c>
      <c r="Y216" s="316">
        <v>0</v>
      </c>
      <c r="Z216" s="316">
        <v>0</v>
      </c>
    </row>
    <row r="217" spans="1:26" x14ac:dyDescent="0.25">
      <c r="A217" s="314" t="s">
        <v>471</v>
      </c>
      <c r="B217" s="198">
        <v>0</v>
      </c>
      <c r="C217" s="198">
        <v>0</v>
      </c>
      <c r="D217" s="198">
        <v>0</v>
      </c>
      <c r="E217" s="198">
        <v>0</v>
      </c>
      <c r="F217" s="198">
        <v>0</v>
      </c>
      <c r="G217" s="198">
        <v>0</v>
      </c>
      <c r="H217" s="198">
        <v>0</v>
      </c>
      <c r="I217" s="198">
        <v>0</v>
      </c>
      <c r="J217" s="198">
        <v>0</v>
      </c>
      <c r="K217" s="198">
        <v>0</v>
      </c>
      <c r="L217" s="198">
        <v>0</v>
      </c>
      <c r="M217" s="198">
        <v>0</v>
      </c>
      <c r="N217" s="198">
        <v>0</v>
      </c>
      <c r="O217" s="198">
        <v>0</v>
      </c>
      <c r="P217" s="198">
        <v>0</v>
      </c>
      <c r="Q217" s="198">
        <v>0</v>
      </c>
      <c r="R217" s="198">
        <v>0</v>
      </c>
      <c r="S217" s="198">
        <v>0</v>
      </c>
      <c r="T217" s="317" t="e">
        <v>#DIV/0!</v>
      </c>
      <c r="U217" s="316">
        <v>0</v>
      </c>
      <c r="V217" s="316">
        <v>0</v>
      </c>
      <c r="W217" s="316">
        <v>0</v>
      </c>
      <c r="X217" s="316">
        <v>0</v>
      </c>
      <c r="Y217" s="316">
        <v>0</v>
      </c>
      <c r="Z217" s="316">
        <v>0</v>
      </c>
    </row>
    <row r="218" spans="1:26" x14ac:dyDescent="0.25">
      <c r="A218" s="314" t="s">
        <v>472</v>
      </c>
      <c r="B218" s="198">
        <v>0</v>
      </c>
      <c r="C218" s="198">
        <v>0</v>
      </c>
      <c r="D218" s="198">
        <v>0</v>
      </c>
      <c r="E218" s="198">
        <v>0</v>
      </c>
      <c r="F218" s="198">
        <v>0</v>
      </c>
      <c r="G218" s="198">
        <v>0</v>
      </c>
      <c r="H218" s="198">
        <v>0</v>
      </c>
      <c r="I218" s="198">
        <v>0</v>
      </c>
      <c r="J218" s="198">
        <v>0</v>
      </c>
      <c r="K218" s="198">
        <v>0</v>
      </c>
      <c r="L218" s="198">
        <v>0</v>
      </c>
      <c r="M218" s="198">
        <v>0</v>
      </c>
      <c r="N218" s="198">
        <v>0</v>
      </c>
      <c r="O218" s="198">
        <v>0</v>
      </c>
      <c r="P218" s="198">
        <v>0</v>
      </c>
      <c r="Q218" s="198">
        <v>0</v>
      </c>
      <c r="R218" s="198">
        <v>0</v>
      </c>
      <c r="S218" s="198">
        <v>0</v>
      </c>
      <c r="T218" s="317" t="e">
        <v>#DIV/0!</v>
      </c>
      <c r="U218" s="316">
        <v>0</v>
      </c>
      <c r="V218" s="316">
        <v>0</v>
      </c>
      <c r="W218" s="316">
        <v>0</v>
      </c>
      <c r="X218" s="316">
        <v>0</v>
      </c>
      <c r="Y218" s="316">
        <v>0</v>
      </c>
      <c r="Z218" s="316">
        <v>0</v>
      </c>
    </row>
    <row r="219" spans="1:26" x14ac:dyDescent="0.25">
      <c r="A219" s="314" t="s">
        <v>473</v>
      </c>
      <c r="B219" s="198">
        <v>0</v>
      </c>
      <c r="C219" s="198">
        <v>0</v>
      </c>
      <c r="D219" s="198">
        <v>0</v>
      </c>
      <c r="E219" s="198">
        <v>0</v>
      </c>
      <c r="F219" s="198">
        <v>0</v>
      </c>
      <c r="G219" s="198">
        <v>0</v>
      </c>
      <c r="H219" s="198">
        <v>0</v>
      </c>
      <c r="I219" s="198">
        <v>0</v>
      </c>
      <c r="J219" s="198">
        <v>0</v>
      </c>
      <c r="K219" s="198">
        <v>0</v>
      </c>
      <c r="L219" s="198">
        <v>0</v>
      </c>
      <c r="M219" s="198">
        <v>0</v>
      </c>
      <c r="N219" s="198">
        <v>0</v>
      </c>
      <c r="O219" s="198">
        <v>0</v>
      </c>
      <c r="P219" s="198">
        <v>0</v>
      </c>
      <c r="Q219" s="198">
        <v>0</v>
      </c>
      <c r="R219" s="198">
        <v>0</v>
      </c>
      <c r="S219" s="198">
        <v>0</v>
      </c>
      <c r="T219" s="317" t="e">
        <v>#DIV/0!</v>
      </c>
      <c r="U219" s="316">
        <v>0</v>
      </c>
      <c r="V219" s="316">
        <v>0</v>
      </c>
      <c r="W219" s="316">
        <v>0</v>
      </c>
      <c r="X219" s="316">
        <v>0</v>
      </c>
      <c r="Y219" s="316">
        <v>0</v>
      </c>
      <c r="Z219" s="316">
        <v>0</v>
      </c>
    </row>
    <row r="220" spans="1:26" x14ac:dyDescent="0.25">
      <c r="A220" s="314" t="s">
        <v>474</v>
      </c>
      <c r="B220" s="363">
        <v>0</v>
      </c>
      <c r="C220" s="363">
        <v>0</v>
      </c>
      <c r="D220" s="363">
        <v>0</v>
      </c>
      <c r="E220" s="363">
        <v>0</v>
      </c>
      <c r="F220" s="363">
        <v>0</v>
      </c>
      <c r="G220" s="363">
        <v>0</v>
      </c>
      <c r="H220" s="363">
        <v>0</v>
      </c>
      <c r="I220" s="363">
        <v>0</v>
      </c>
      <c r="J220" s="363">
        <v>0</v>
      </c>
      <c r="K220" s="363">
        <v>0</v>
      </c>
      <c r="L220" s="363">
        <v>0</v>
      </c>
      <c r="M220" s="363">
        <v>0</v>
      </c>
      <c r="N220" s="363">
        <v>0</v>
      </c>
      <c r="O220" s="363">
        <v>0</v>
      </c>
      <c r="P220" s="363">
        <v>0</v>
      </c>
      <c r="Q220" s="363">
        <v>0</v>
      </c>
      <c r="R220" s="363">
        <v>0</v>
      </c>
      <c r="S220" s="363">
        <v>0</v>
      </c>
      <c r="T220" s="317" t="e">
        <v>#DIV/0!</v>
      </c>
      <c r="U220" s="316">
        <v>0</v>
      </c>
      <c r="V220" s="316">
        <v>0</v>
      </c>
      <c r="W220" s="316">
        <v>0</v>
      </c>
      <c r="X220" s="316">
        <v>0</v>
      </c>
      <c r="Y220" s="316">
        <v>0</v>
      </c>
      <c r="Z220" s="316">
        <v>0</v>
      </c>
    </row>
    <row r="221" spans="1:26" x14ac:dyDescent="0.25">
      <c r="A221" s="318" t="s">
        <v>475</v>
      </c>
      <c r="B221" s="385">
        <v>0</v>
      </c>
      <c r="C221" s="385">
        <v>0</v>
      </c>
      <c r="D221" s="385">
        <v>0</v>
      </c>
      <c r="E221" s="385">
        <v>0</v>
      </c>
      <c r="F221" s="385">
        <v>0</v>
      </c>
      <c r="G221" s="385">
        <v>0</v>
      </c>
      <c r="H221" s="385">
        <v>0</v>
      </c>
      <c r="I221" s="385">
        <v>0</v>
      </c>
      <c r="J221" s="385">
        <v>0</v>
      </c>
      <c r="K221" s="385">
        <v>0</v>
      </c>
      <c r="L221" s="385">
        <v>0</v>
      </c>
      <c r="M221" s="385">
        <v>0</v>
      </c>
      <c r="N221" s="385">
        <v>0</v>
      </c>
      <c r="O221" s="385">
        <v>0</v>
      </c>
      <c r="P221" s="385">
        <v>0</v>
      </c>
      <c r="Q221" s="385">
        <v>0</v>
      </c>
      <c r="R221" s="385">
        <v>0</v>
      </c>
      <c r="S221" s="385">
        <v>0</v>
      </c>
      <c r="T221" s="319" t="e">
        <v>#DIV/0!</v>
      </c>
      <c r="U221" s="239">
        <v>0</v>
      </c>
      <c r="V221" s="239">
        <v>0</v>
      </c>
      <c r="W221" s="239">
        <v>0</v>
      </c>
      <c r="X221" s="239">
        <v>0</v>
      </c>
      <c r="Y221" s="239">
        <v>0</v>
      </c>
      <c r="Z221" s="239">
        <v>0</v>
      </c>
    </row>
    <row r="222" spans="1:26" x14ac:dyDescent="0.25">
      <c r="A222" s="318" t="s">
        <v>476</v>
      </c>
      <c r="B222" s="385">
        <v>0</v>
      </c>
      <c r="C222" s="385">
        <v>0</v>
      </c>
      <c r="D222" s="385">
        <v>0</v>
      </c>
      <c r="E222" s="385">
        <v>0</v>
      </c>
      <c r="F222" s="385">
        <v>0</v>
      </c>
      <c r="G222" s="385">
        <v>0</v>
      </c>
      <c r="H222" s="385">
        <v>0</v>
      </c>
      <c r="I222" s="385">
        <v>0</v>
      </c>
      <c r="J222" s="385">
        <v>0</v>
      </c>
      <c r="K222" s="385">
        <v>0</v>
      </c>
      <c r="L222" s="385">
        <v>0</v>
      </c>
      <c r="M222" s="385">
        <v>0</v>
      </c>
      <c r="N222" s="385">
        <v>0</v>
      </c>
      <c r="O222" s="385">
        <v>0</v>
      </c>
      <c r="P222" s="385">
        <v>0</v>
      </c>
      <c r="Q222" s="385">
        <v>0</v>
      </c>
      <c r="R222" s="385">
        <v>0</v>
      </c>
      <c r="S222" s="385">
        <v>0</v>
      </c>
      <c r="T222" s="319" t="e">
        <v>#DIV/0!</v>
      </c>
      <c r="U222" s="239">
        <v>0</v>
      </c>
      <c r="V222" s="239">
        <v>0</v>
      </c>
      <c r="W222" s="239">
        <v>0</v>
      </c>
      <c r="X222" s="239">
        <v>0</v>
      </c>
      <c r="Y222" s="239">
        <v>0</v>
      </c>
      <c r="Z222" s="239">
        <v>0</v>
      </c>
    </row>
    <row r="223" spans="1:26" x14ac:dyDescent="0.25">
      <c r="A223" s="318" t="s">
        <v>477</v>
      </c>
      <c r="B223" s="385">
        <v>0</v>
      </c>
      <c r="C223" s="385">
        <v>0</v>
      </c>
      <c r="D223" s="385">
        <v>0</v>
      </c>
      <c r="E223" s="385">
        <v>0</v>
      </c>
      <c r="F223" s="385">
        <v>0</v>
      </c>
      <c r="G223" s="385">
        <v>0</v>
      </c>
      <c r="H223" s="385">
        <v>0</v>
      </c>
      <c r="I223" s="385">
        <v>0</v>
      </c>
      <c r="J223" s="385">
        <v>0</v>
      </c>
      <c r="K223" s="385">
        <v>0</v>
      </c>
      <c r="L223" s="385">
        <v>0</v>
      </c>
      <c r="M223" s="385">
        <v>0</v>
      </c>
      <c r="N223" s="385">
        <v>0</v>
      </c>
      <c r="O223" s="385">
        <v>0</v>
      </c>
      <c r="P223" s="385">
        <v>0</v>
      </c>
      <c r="Q223" s="385">
        <v>0</v>
      </c>
      <c r="R223" s="385">
        <v>0</v>
      </c>
      <c r="S223" s="385">
        <v>0</v>
      </c>
      <c r="T223" s="319" t="e">
        <v>#DIV/0!</v>
      </c>
      <c r="U223" s="239">
        <v>0</v>
      </c>
      <c r="V223" s="239">
        <v>0</v>
      </c>
      <c r="W223" s="239">
        <v>0</v>
      </c>
      <c r="X223" s="239">
        <v>0</v>
      </c>
      <c r="Y223" s="239">
        <v>0</v>
      </c>
      <c r="Z223" s="239">
        <v>0</v>
      </c>
    </row>
    <row r="224" spans="1:26" x14ac:dyDescent="0.25">
      <c r="A224" s="318" t="s">
        <v>478</v>
      </c>
      <c r="B224" s="385">
        <v>0</v>
      </c>
      <c r="C224" s="385">
        <v>0</v>
      </c>
      <c r="D224" s="385">
        <v>0</v>
      </c>
      <c r="E224" s="385">
        <v>0</v>
      </c>
      <c r="F224" s="385">
        <v>0</v>
      </c>
      <c r="G224" s="385">
        <v>0</v>
      </c>
      <c r="H224" s="385">
        <v>0</v>
      </c>
      <c r="I224" s="385">
        <v>0</v>
      </c>
      <c r="J224" s="385">
        <v>0</v>
      </c>
      <c r="K224" s="385">
        <v>0</v>
      </c>
      <c r="L224" s="385">
        <v>0</v>
      </c>
      <c r="M224" s="385">
        <v>0</v>
      </c>
      <c r="N224" s="385">
        <v>0</v>
      </c>
      <c r="O224" s="385">
        <v>0</v>
      </c>
      <c r="P224" s="385">
        <v>0</v>
      </c>
      <c r="Q224" s="385">
        <v>0</v>
      </c>
      <c r="R224" s="385">
        <v>0</v>
      </c>
      <c r="S224" s="385">
        <v>0</v>
      </c>
      <c r="T224" s="319" t="e">
        <v>#DIV/0!</v>
      </c>
      <c r="U224" s="239">
        <v>0</v>
      </c>
      <c r="V224" s="239">
        <v>0</v>
      </c>
      <c r="W224" s="239">
        <v>0</v>
      </c>
      <c r="X224" s="239">
        <v>0</v>
      </c>
      <c r="Y224" s="239">
        <v>0</v>
      </c>
      <c r="Z224" s="239">
        <v>0</v>
      </c>
    </row>
    <row r="225" spans="1:26" x14ac:dyDescent="0.25">
      <c r="A225" s="318" t="s">
        <v>479</v>
      </c>
      <c r="B225" s="385">
        <v>0</v>
      </c>
      <c r="C225" s="385">
        <v>0</v>
      </c>
      <c r="D225" s="385">
        <v>0</v>
      </c>
      <c r="E225" s="385">
        <v>0</v>
      </c>
      <c r="F225" s="385">
        <v>0</v>
      </c>
      <c r="G225" s="385">
        <v>0</v>
      </c>
      <c r="H225" s="385">
        <v>0</v>
      </c>
      <c r="I225" s="385">
        <v>0</v>
      </c>
      <c r="J225" s="385">
        <v>0</v>
      </c>
      <c r="K225" s="385">
        <v>0</v>
      </c>
      <c r="L225" s="385">
        <v>0</v>
      </c>
      <c r="M225" s="385">
        <v>0</v>
      </c>
      <c r="N225" s="385">
        <v>0</v>
      </c>
      <c r="O225" s="385">
        <v>0</v>
      </c>
      <c r="P225" s="385">
        <v>0</v>
      </c>
      <c r="Q225" s="385">
        <v>0</v>
      </c>
      <c r="R225" s="385">
        <v>0</v>
      </c>
      <c r="S225" s="385">
        <v>0</v>
      </c>
      <c r="T225" s="319" t="e">
        <v>#DIV/0!</v>
      </c>
      <c r="U225" s="239">
        <v>0</v>
      </c>
      <c r="V225" s="239">
        <v>0</v>
      </c>
      <c r="W225" s="239">
        <v>0</v>
      </c>
      <c r="X225" s="239">
        <v>0</v>
      </c>
      <c r="Y225" s="239">
        <v>0</v>
      </c>
      <c r="Z225" s="239">
        <v>0</v>
      </c>
    </row>
    <row r="226" spans="1:26" x14ac:dyDescent="0.25">
      <c r="A226" s="314" t="s">
        <v>480</v>
      </c>
      <c r="B226" s="363">
        <v>0</v>
      </c>
      <c r="C226" s="363">
        <v>0</v>
      </c>
      <c r="D226" s="363">
        <v>0</v>
      </c>
      <c r="E226" s="363">
        <v>0</v>
      </c>
      <c r="F226" s="363">
        <v>0</v>
      </c>
      <c r="G226" s="363">
        <v>0</v>
      </c>
      <c r="H226" s="363">
        <v>0</v>
      </c>
      <c r="I226" s="363">
        <v>0</v>
      </c>
      <c r="J226" s="363">
        <v>0</v>
      </c>
      <c r="K226" s="363">
        <v>0</v>
      </c>
      <c r="L226" s="363">
        <v>0</v>
      </c>
      <c r="M226" s="363">
        <v>0</v>
      </c>
      <c r="N226" s="363">
        <v>0</v>
      </c>
      <c r="O226" s="363">
        <v>0</v>
      </c>
      <c r="P226" s="363">
        <v>0</v>
      </c>
      <c r="Q226" s="363">
        <v>0</v>
      </c>
      <c r="R226" s="363">
        <v>0</v>
      </c>
      <c r="S226" s="363">
        <v>0</v>
      </c>
      <c r="T226" s="317" t="e">
        <v>#DIV/0!</v>
      </c>
      <c r="U226" s="316">
        <v>0</v>
      </c>
      <c r="V226" s="316">
        <v>0</v>
      </c>
      <c r="W226" s="316">
        <v>0</v>
      </c>
      <c r="X226" s="316">
        <v>0</v>
      </c>
      <c r="Y226" s="316">
        <v>0</v>
      </c>
      <c r="Z226" s="316">
        <v>0</v>
      </c>
    </row>
    <row r="227" spans="1:26" x14ac:dyDescent="0.25">
      <c r="A227" s="318" t="s">
        <v>481</v>
      </c>
      <c r="B227" s="385">
        <v>0</v>
      </c>
      <c r="C227" s="385">
        <v>0</v>
      </c>
      <c r="D227" s="385">
        <v>0</v>
      </c>
      <c r="E227" s="385">
        <v>0</v>
      </c>
      <c r="F227" s="385">
        <v>0</v>
      </c>
      <c r="G227" s="385">
        <v>0</v>
      </c>
      <c r="H227" s="385">
        <v>0</v>
      </c>
      <c r="I227" s="385">
        <v>0</v>
      </c>
      <c r="J227" s="385">
        <v>0</v>
      </c>
      <c r="K227" s="385">
        <v>0</v>
      </c>
      <c r="L227" s="385">
        <v>0</v>
      </c>
      <c r="M227" s="385">
        <v>0</v>
      </c>
      <c r="N227" s="385">
        <v>0</v>
      </c>
      <c r="O227" s="385">
        <v>0</v>
      </c>
      <c r="P227" s="385">
        <v>0</v>
      </c>
      <c r="Q227" s="385">
        <v>0</v>
      </c>
      <c r="R227" s="385">
        <v>0</v>
      </c>
      <c r="S227" s="385">
        <v>0</v>
      </c>
      <c r="T227" s="319" t="e">
        <v>#DIV/0!</v>
      </c>
      <c r="U227" s="239">
        <v>0</v>
      </c>
      <c r="V227" s="239">
        <v>0</v>
      </c>
      <c r="W227" s="239">
        <v>0</v>
      </c>
      <c r="X227" s="239">
        <v>0</v>
      </c>
      <c r="Y227" s="239">
        <v>0</v>
      </c>
      <c r="Z227" s="239">
        <v>0</v>
      </c>
    </row>
    <row r="228" spans="1:26" x14ac:dyDescent="0.25">
      <c r="A228" s="318" t="s">
        <v>482</v>
      </c>
      <c r="B228" s="385">
        <v>0</v>
      </c>
      <c r="C228" s="385">
        <v>0</v>
      </c>
      <c r="D228" s="385">
        <v>0</v>
      </c>
      <c r="E228" s="385">
        <v>0</v>
      </c>
      <c r="F228" s="385">
        <v>0</v>
      </c>
      <c r="G228" s="385">
        <v>0</v>
      </c>
      <c r="H228" s="385">
        <v>0</v>
      </c>
      <c r="I228" s="385">
        <v>0</v>
      </c>
      <c r="J228" s="385">
        <v>0</v>
      </c>
      <c r="K228" s="385">
        <v>0</v>
      </c>
      <c r="L228" s="385">
        <v>0</v>
      </c>
      <c r="M228" s="385">
        <v>0</v>
      </c>
      <c r="N228" s="385">
        <v>0</v>
      </c>
      <c r="O228" s="385">
        <v>0</v>
      </c>
      <c r="P228" s="385">
        <v>0</v>
      </c>
      <c r="Q228" s="385">
        <v>0</v>
      </c>
      <c r="R228" s="385">
        <v>0</v>
      </c>
      <c r="S228" s="385">
        <v>0</v>
      </c>
      <c r="T228" s="319" t="e">
        <v>#DIV/0!</v>
      </c>
      <c r="U228" s="239">
        <v>0</v>
      </c>
      <c r="V228" s="239">
        <v>0</v>
      </c>
      <c r="W228" s="239">
        <v>0</v>
      </c>
      <c r="X228" s="239">
        <v>0</v>
      </c>
      <c r="Y228" s="239">
        <v>0</v>
      </c>
      <c r="Z228" s="239">
        <v>0</v>
      </c>
    </row>
    <row r="229" spans="1:26" x14ac:dyDescent="0.25">
      <c r="A229" s="318" t="s">
        <v>483</v>
      </c>
      <c r="B229" s="385">
        <v>0</v>
      </c>
      <c r="C229" s="385">
        <v>0</v>
      </c>
      <c r="D229" s="385">
        <v>0</v>
      </c>
      <c r="E229" s="385">
        <v>0</v>
      </c>
      <c r="F229" s="385">
        <v>0</v>
      </c>
      <c r="G229" s="385">
        <v>0</v>
      </c>
      <c r="H229" s="385">
        <v>0</v>
      </c>
      <c r="I229" s="385">
        <v>0</v>
      </c>
      <c r="J229" s="385">
        <v>0</v>
      </c>
      <c r="K229" s="385">
        <v>0</v>
      </c>
      <c r="L229" s="385">
        <v>0</v>
      </c>
      <c r="M229" s="385">
        <v>0</v>
      </c>
      <c r="N229" s="385">
        <v>0</v>
      </c>
      <c r="O229" s="385">
        <v>0</v>
      </c>
      <c r="P229" s="385">
        <v>0</v>
      </c>
      <c r="Q229" s="385">
        <v>0</v>
      </c>
      <c r="R229" s="385">
        <v>0</v>
      </c>
      <c r="S229" s="385">
        <v>0</v>
      </c>
      <c r="T229" s="319" t="e">
        <v>#DIV/0!</v>
      </c>
      <c r="U229" s="239">
        <v>0</v>
      </c>
      <c r="V229" s="239">
        <v>0</v>
      </c>
      <c r="W229" s="239">
        <v>0</v>
      </c>
      <c r="X229" s="239">
        <v>0</v>
      </c>
      <c r="Y229" s="239">
        <v>0</v>
      </c>
      <c r="Z229" s="239">
        <v>0</v>
      </c>
    </row>
    <row r="230" spans="1:26" x14ac:dyDescent="0.25">
      <c r="A230" s="318" t="s">
        <v>484</v>
      </c>
      <c r="B230" s="385">
        <v>0</v>
      </c>
      <c r="C230" s="385">
        <v>0</v>
      </c>
      <c r="D230" s="385">
        <v>0</v>
      </c>
      <c r="E230" s="385">
        <v>0</v>
      </c>
      <c r="F230" s="385">
        <v>0</v>
      </c>
      <c r="G230" s="385">
        <v>0</v>
      </c>
      <c r="H230" s="385">
        <v>0</v>
      </c>
      <c r="I230" s="385">
        <v>0</v>
      </c>
      <c r="J230" s="385">
        <v>0</v>
      </c>
      <c r="K230" s="385">
        <v>0</v>
      </c>
      <c r="L230" s="385">
        <v>0</v>
      </c>
      <c r="M230" s="385">
        <v>0</v>
      </c>
      <c r="N230" s="385">
        <v>0</v>
      </c>
      <c r="O230" s="385">
        <v>0</v>
      </c>
      <c r="P230" s="385">
        <v>0</v>
      </c>
      <c r="Q230" s="385">
        <v>0</v>
      </c>
      <c r="R230" s="385">
        <v>0</v>
      </c>
      <c r="S230" s="385">
        <v>0</v>
      </c>
      <c r="T230" s="319" t="e">
        <v>#DIV/0!</v>
      </c>
      <c r="U230" s="239">
        <v>0</v>
      </c>
      <c r="V230" s="239">
        <v>0</v>
      </c>
      <c r="W230" s="239">
        <v>0</v>
      </c>
      <c r="X230" s="239">
        <v>0</v>
      </c>
      <c r="Y230" s="239">
        <v>0</v>
      </c>
      <c r="Z230" s="239">
        <v>0</v>
      </c>
    </row>
    <row r="231" spans="1:26" x14ac:dyDescent="0.25">
      <c r="A231" s="318" t="s">
        <v>485</v>
      </c>
      <c r="B231" s="385">
        <v>0</v>
      </c>
      <c r="C231" s="385">
        <v>0</v>
      </c>
      <c r="D231" s="385">
        <v>0</v>
      </c>
      <c r="E231" s="385">
        <v>0</v>
      </c>
      <c r="F231" s="385">
        <v>0</v>
      </c>
      <c r="G231" s="385">
        <v>0</v>
      </c>
      <c r="H231" s="385">
        <v>0</v>
      </c>
      <c r="I231" s="385">
        <v>0</v>
      </c>
      <c r="J231" s="385">
        <v>0</v>
      </c>
      <c r="K231" s="385">
        <v>0</v>
      </c>
      <c r="L231" s="385">
        <v>0</v>
      </c>
      <c r="M231" s="385">
        <v>0</v>
      </c>
      <c r="N231" s="385">
        <v>0</v>
      </c>
      <c r="O231" s="385">
        <v>0</v>
      </c>
      <c r="P231" s="385">
        <v>0</v>
      </c>
      <c r="Q231" s="385">
        <v>0</v>
      </c>
      <c r="R231" s="385">
        <v>0</v>
      </c>
      <c r="S231" s="385">
        <v>0</v>
      </c>
      <c r="T231" s="319" t="e">
        <v>#DIV/0!</v>
      </c>
      <c r="U231" s="239">
        <v>0</v>
      </c>
      <c r="V231" s="239">
        <v>0</v>
      </c>
      <c r="W231" s="239">
        <v>0</v>
      </c>
      <c r="X231" s="239">
        <v>0</v>
      </c>
      <c r="Y231" s="239">
        <v>0</v>
      </c>
      <c r="Z231" s="239">
        <v>0</v>
      </c>
    </row>
    <row r="232" spans="1:26" x14ac:dyDescent="0.25">
      <c r="A232" s="318" t="s">
        <v>486</v>
      </c>
      <c r="B232" s="385">
        <v>0</v>
      </c>
      <c r="C232" s="385">
        <v>0</v>
      </c>
      <c r="D232" s="385">
        <v>0</v>
      </c>
      <c r="E232" s="385">
        <v>0</v>
      </c>
      <c r="F232" s="385">
        <v>0</v>
      </c>
      <c r="G232" s="385">
        <v>0</v>
      </c>
      <c r="H232" s="385">
        <v>0</v>
      </c>
      <c r="I232" s="385">
        <v>0</v>
      </c>
      <c r="J232" s="385">
        <v>0</v>
      </c>
      <c r="K232" s="385">
        <v>0</v>
      </c>
      <c r="L232" s="385">
        <v>0</v>
      </c>
      <c r="M232" s="385">
        <v>0</v>
      </c>
      <c r="N232" s="385">
        <v>0</v>
      </c>
      <c r="O232" s="385">
        <v>0</v>
      </c>
      <c r="P232" s="385">
        <v>0</v>
      </c>
      <c r="Q232" s="385">
        <v>0</v>
      </c>
      <c r="R232" s="385">
        <v>0</v>
      </c>
      <c r="S232" s="385">
        <v>0</v>
      </c>
      <c r="T232" s="319" t="e">
        <v>#DIV/0!</v>
      </c>
      <c r="U232" s="239">
        <v>0</v>
      </c>
      <c r="V232" s="239">
        <v>0</v>
      </c>
      <c r="W232" s="239">
        <v>0</v>
      </c>
      <c r="X232" s="239">
        <v>0</v>
      </c>
      <c r="Y232" s="239">
        <v>0</v>
      </c>
      <c r="Z232" s="239">
        <v>0</v>
      </c>
    </row>
    <row r="233" spans="1:26" x14ac:dyDescent="0.25">
      <c r="A233" s="314" t="s">
        <v>487</v>
      </c>
      <c r="B233" s="363">
        <v>0</v>
      </c>
      <c r="C233" s="363">
        <v>0</v>
      </c>
      <c r="D233" s="363">
        <v>0</v>
      </c>
      <c r="E233" s="363">
        <v>0</v>
      </c>
      <c r="F233" s="363">
        <v>0</v>
      </c>
      <c r="G233" s="363">
        <v>0</v>
      </c>
      <c r="H233" s="363">
        <v>0</v>
      </c>
      <c r="I233" s="363">
        <v>0</v>
      </c>
      <c r="J233" s="363">
        <v>0</v>
      </c>
      <c r="K233" s="363">
        <v>0</v>
      </c>
      <c r="L233" s="363">
        <v>0</v>
      </c>
      <c r="M233" s="363">
        <v>0</v>
      </c>
      <c r="N233" s="363">
        <v>0</v>
      </c>
      <c r="O233" s="363">
        <v>0</v>
      </c>
      <c r="P233" s="363">
        <v>0</v>
      </c>
      <c r="Q233" s="363">
        <v>0</v>
      </c>
      <c r="R233" s="363">
        <v>0</v>
      </c>
      <c r="S233" s="363">
        <v>0</v>
      </c>
      <c r="T233" s="317" t="e">
        <v>#DIV/0!</v>
      </c>
      <c r="U233" s="316">
        <v>0</v>
      </c>
      <c r="V233" s="316">
        <v>0</v>
      </c>
      <c r="W233" s="316">
        <v>0</v>
      </c>
      <c r="X233" s="316">
        <v>0</v>
      </c>
      <c r="Y233" s="316">
        <v>0</v>
      </c>
      <c r="Z233" s="316">
        <v>0</v>
      </c>
    </row>
    <row r="234" spans="1:26" x14ac:dyDescent="0.25">
      <c r="A234" s="318" t="s">
        <v>488</v>
      </c>
      <c r="B234" s="385">
        <v>0</v>
      </c>
      <c r="C234" s="385">
        <v>0</v>
      </c>
      <c r="D234" s="385">
        <v>0</v>
      </c>
      <c r="E234" s="385">
        <v>0</v>
      </c>
      <c r="F234" s="385">
        <v>0</v>
      </c>
      <c r="G234" s="385">
        <v>0</v>
      </c>
      <c r="H234" s="385">
        <v>0</v>
      </c>
      <c r="I234" s="385">
        <v>0</v>
      </c>
      <c r="J234" s="385">
        <v>0</v>
      </c>
      <c r="K234" s="385">
        <v>0</v>
      </c>
      <c r="L234" s="385">
        <v>0</v>
      </c>
      <c r="M234" s="385">
        <v>0</v>
      </c>
      <c r="N234" s="385">
        <v>0</v>
      </c>
      <c r="O234" s="385">
        <v>0</v>
      </c>
      <c r="P234" s="385">
        <v>0</v>
      </c>
      <c r="Q234" s="385">
        <v>0</v>
      </c>
      <c r="R234" s="385">
        <v>0</v>
      </c>
      <c r="S234" s="385">
        <v>0</v>
      </c>
      <c r="T234" s="319" t="e">
        <v>#DIV/0!</v>
      </c>
      <c r="U234" s="239">
        <v>0</v>
      </c>
      <c r="V234" s="239">
        <v>0</v>
      </c>
      <c r="W234" s="239">
        <v>0</v>
      </c>
      <c r="X234" s="239">
        <v>0</v>
      </c>
      <c r="Y234" s="239">
        <v>0</v>
      </c>
      <c r="Z234" s="239">
        <v>0</v>
      </c>
    </row>
    <row r="235" spans="1:26" x14ac:dyDescent="0.25">
      <c r="A235" s="318" t="s">
        <v>489</v>
      </c>
      <c r="B235" s="385">
        <v>0</v>
      </c>
      <c r="C235" s="385">
        <v>0</v>
      </c>
      <c r="D235" s="385">
        <v>0</v>
      </c>
      <c r="E235" s="385">
        <v>0</v>
      </c>
      <c r="F235" s="385">
        <v>0</v>
      </c>
      <c r="G235" s="385">
        <v>0</v>
      </c>
      <c r="H235" s="385">
        <v>0</v>
      </c>
      <c r="I235" s="385">
        <v>0</v>
      </c>
      <c r="J235" s="385">
        <v>0</v>
      </c>
      <c r="K235" s="385">
        <v>0</v>
      </c>
      <c r="L235" s="385">
        <v>0</v>
      </c>
      <c r="M235" s="385">
        <v>0</v>
      </c>
      <c r="N235" s="385">
        <v>0</v>
      </c>
      <c r="O235" s="385">
        <v>0</v>
      </c>
      <c r="P235" s="385">
        <v>0</v>
      </c>
      <c r="Q235" s="385">
        <v>0</v>
      </c>
      <c r="R235" s="385">
        <v>0</v>
      </c>
      <c r="S235" s="385">
        <v>0</v>
      </c>
      <c r="T235" s="319" t="e">
        <v>#DIV/0!</v>
      </c>
      <c r="U235" s="239">
        <v>0</v>
      </c>
      <c r="V235" s="239">
        <v>0</v>
      </c>
      <c r="W235" s="239">
        <v>0</v>
      </c>
      <c r="X235" s="239">
        <v>0</v>
      </c>
      <c r="Y235" s="239">
        <v>0</v>
      </c>
      <c r="Z235" s="239">
        <v>0</v>
      </c>
    </row>
    <row r="236" spans="1:26" x14ac:dyDescent="0.25">
      <c r="A236" s="314" t="s">
        <v>490</v>
      </c>
      <c r="B236" s="198">
        <v>0</v>
      </c>
      <c r="C236" s="198">
        <v>0</v>
      </c>
      <c r="D236" s="198">
        <v>0</v>
      </c>
      <c r="E236" s="198">
        <v>0</v>
      </c>
      <c r="F236" s="198">
        <v>0</v>
      </c>
      <c r="G236" s="198">
        <v>0</v>
      </c>
      <c r="H236" s="198">
        <v>0</v>
      </c>
      <c r="I236" s="198">
        <v>0</v>
      </c>
      <c r="J236" s="198">
        <v>0</v>
      </c>
      <c r="K236" s="198">
        <v>0</v>
      </c>
      <c r="L236" s="198">
        <v>0</v>
      </c>
      <c r="M236" s="198">
        <v>0</v>
      </c>
      <c r="N236" s="198">
        <v>0</v>
      </c>
      <c r="O236" s="198">
        <v>0</v>
      </c>
      <c r="P236" s="198">
        <v>0</v>
      </c>
      <c r="Q236" s="198">
        <v>0</v>
      </c>
      <c r="R236" s="198">
        <v>0</v>
      </c>
      <c r="S236" s="198">
        <v>0</v>
      </c>
      <c r="T236" s="317" t="e">
        <v>#DIV/0!</v>
      </c>
      <c r="U236" s="316">
        <v>0</v>
      </c>
      <c r="V236" s="316">
        <v>0</v>
      </c>
      <c r="W236" s="316">
        <v>0</v>
      </c>
      <c r="X236" s="316">
        <v>0</v>
      </c>
      <c r="Y236" s="316">
        <v>0</v>
      </c>
      <c r="Z236" s="316">
        <v>0</v>
      </c>
    </row>
    <row r="237" spans="1:26" x14ac:dyDescent="0.25">
      <c r="A237" s="314" t="s">
        <v>491</v>
      </c>
      <c r="B237" s="198">
        <v>0</v>
      </c>
      <c r="C237" s="198">
        <v>0</v>
      </c>
      <c r="D237" s="198">
        <v>0</v>
      </c>
      <c r="E237" s="198">
        <v>0</v>
      </c>
      <c r="F237" s="198">
        <v>0</v>
      </c>
      <c r="G237" s="198">
        <v>0</v>
      </c>
      <c r="H237" s="198">
        <v>0</v>
      </c>
      <c r="I237" s="198">
        <v>0</v>
      </c>
      <c r="J237" s="198">
        <v>0</v>
      </c>
      <c r="K237" s="198">
        <v>0</v>
      </c>
      <c r="L237" s="198">
        <v>0</v>
      </c>
      <c r="M237" s="198">
        <v>0</v>
      </c>
      <c r="N237" s="198">
        <v>0</v>
      </c>
      <c r="O237" s="198">
        <v>0</v>
      </c>
      <c r="P237" s="198">
        <v>0</v>
      </c>
      <c r="Q237" s="198">
        <v>0</v>
      </c>
      <c r="R237" s="198">
        <v>0</v>
      </c>
      <c r="S237" s="198">
        <v>0</v>
      </c>
      <c r="T237" s="317" t="e">
        <v>#DIV/0!</v>
      </c>
      <c r="U237" s="316">
        <v>0</v>
      </c>
      <c r="V237" s="316">
        <v>0</v>
      </c>
      <c r="W237" s="316">
        <v>0</v>
      </c>
      <c r="X237" s="316">
        <v>0</v>
      </c>
      <c r="Y237" s="316">
        <v>0</v>
      </c>
      <c r="Z237" s="316">
        <v>0</v>
      </c>
    </row>
    <row r="238" spans="1:26" x14ac:dyDescent="0.25">
      <c r="A238" s="314" t="s">
        <v>492</v>
      </c>
      <c r="B238" s="198">
        <v>0</v>
      </c>
      <c r="C238" s="198">
        <v>0</v>
      </c>
      <c r="D238" s="198">
        <v>0</v>
      </c>
      <c r="E238" s="198">
        <v>0</v>
      </c>
      <c r="F238" s="198">
        <v>0</v>
      </c>
      <c r="G238" s="198">
        <v>0</v>
      </c>
      <c r="H238" s="198">
        <v>0</v>
      </c>
      <c r="I238" s="198">
        <v>0</v>
      </c>
      <c r="J238" s="198">
        <v>0</v>
      </c>
      <c r="K238" s="198">
        <v>0</v>
      </c>
      <c r="L238" s="198">
        <v>0</v>
      </c>
      <c r="M238" s="198">
        <v>0</v>
      </c>
      <c r="N238" s="198">
        <v>0</v>
      </c>
      <c r="O238" s="198">
        <v>0</v>
      </c>
      <c r="P238" s="198">
        <v>0</v>
      </c>
      <c r="Q238" s="198">
        <v>0</v>
      </c>
      <c r="R238" s="198">
        <v>0</v>
      </c>
      <c r="S238" s="198">
        <v>0</v>
      </c>
      <c r="T238" s="317" t="e">
        <v>#DIV/0!</v>
      </c>
      <c r="U238" s="316">
        <v>0</v>
      </c>
      <c r="V238" s="316">
        <v>0</v>
      </c>
      <c r="W238" s="316">
        <v>0</v>
      </c>
      <c r="X238" s="316">
        <v>0</v>
      </c>
      <c r="Y238" s="316">
        <v>0</v>
      </c>
      <c r="Z238" s="316">
        <v>0</v>
      </c>
    </row>
    <row r="239" spans="1:26" x14ac:dyDescent="0.25">
      <c r="A239" s="314" t="s">
        <v>493</v>
      </c>
      <c r="B239" s="363">
        <v>0</v>
      </c>
      <c r="C239" s="363">
        <v>0</v>
      </c>
      <c r="D239" s="363">
        <v>0</v>
      </c>
      <c r="E239" s="363">
        <v>0</v>
      </c>
      <c r="F239" s="363">
        <v>0</v>
      </c>
      <c r="G239" s="363">
        <v>0</v>
      </c>
      <c r="H239" s="363">
        <v>0</v>
      </c>
      <c r="I239" s="363">
        <v>0</v>
      </c>
      <c r="J239" s="363">
        <v>0</v>
      </c>
      <c r="K239" s="363">
        <v>0</v>
      </c>
      <c r="L239" s="363">
        <v>0</v>
      </c>
      <c r="M239" s="363">
        <v>0</v>
      </c>
      <c r="N239" s="363">
        <v>0</v>
      </c>
      <c r="O239" s="363">
        <v>0</v>
      </c>
      <c r="P239" s="363">
        <v>0</v>
      </c>
      <c r="Q239" s="363">
        <v>0</v>
      </c>
      <c r="R239" s="363">
        <v>0</v>
      </c>
      <c r="S239" s="363">
        <v>0</v>
      </c>
      <c r="T239" s="317" t="e">
        <v>#DIV/0!</v>
      </c>
      <c r="U239" s="316">
        <v>0</v>
      </c>
      <c r="V239" s="316">
        <v>0</v>
      </c>
      <c r="W239" s="316">
        <v>0</v>
      </c>
      <c r="X239" s="316">
        <v>0</v>
      </c>
      <c r="Y239" s="316">
        <v>0</v>
      </c>
      <c r="Z239" s="316">
        <v>0</v>
      </c>
    </row>
    <row r="240" spans="1:26" x14ac:dyDescent="0.25">
      <c r="A240" s="318" t="s">
        <v>494</v>
      </c>
      <c r="B240" s="385">
        <v>0</v>
      </c>
      <c r="C240" s="385">
        <v>0</v>
      </c>
      <c r="D240" s="385">
        <v>0</v>
      </c>
      <c r="E240" s="385">
        <v>0</v>
      </c>
      <c r="F240" s="385">
        <v>0</v>
      </c>
      <c r="G240" s="385">
        <v>0</v>
      </c>
      <c r="H240" s="385">
        <v>0</v>
      </c>
      <c r="I240" s="385">
        <v>0</v>
      </c>
      <c r="J240" s="385">
        <v>0</v>
      </c>
      <c r="K240" s="385">
        <v>0</v>
      </c>
      <c r="L240" s="385">
        <v>0</v>
      </c>
      <c r="M240" s="385">
        <v>0</v>
      </c>
      <c r="N240" s="385">
        <v>0</v>
      </c>
      <c r="O240" s="385">
        <v>0</v>
      </c>
      <c r="P240" s="385">
        <v>0</v>
      </c>
      <c r="Q240" s="385">
        <v>0</v>
      </c>
      <c r="R240" s="385">
        <v>0</v>
      </c>
      <c r="S240" s="385">
        <v>0</v>
      </c>
      <c r="T240" s="319" t="e">
        <v>#DIV/0!</v>
      </c>
      <c r="U240" s="239">
        <v>0</v>
      </c>
      <c r="V240" s="239">
        <v>0</v>
      </c>
      <c r="W240" s="239">
        <v>0</v>
      </c>
      <c r="X240" s="239">
        <v>0</v>
      </c>
      <c r="Y240" s="239">
        <v>0</v>
      </c>
      <c r="Z240" s="239">
        <v>0</v>
      </c>
    </row>
    <row r="241" spans="1:26" x14ac:dyDescent="0.25">
      <c r="A241" s="318" t="s">
        <v>495</v>
      </c>
      <c r="B241" s="385">
        <v>0</v>
      </c>
      <c r="C241" s="385">
        <v>0</v>
      </c>
      <c r="D241" s="385">
        <v>0</v>
      </c>
      <c r="E241" s="385">
        <v>0</v>
      </c>
      <c r="F241" s="385">
        <v>0</v>
      </c>
      <c r="G241" s="385">
        <v>0</v>
      </c>
      <c r="H241" s="385">
        <v>0</v>
      </c>
      <c r="I241" s="385">
        <v>0</v>
      </c>
      <c r="J241" s="385">
        <v>0</v>
      </c>
      <c r="K241" s="385">
        <v>0</v>
      </c>
      <c r="L241" s="385">
        <v>0</v>
      </c>
      <c r="M241" s="385">
        <v>0</v>
      </c>
      <c r="N241" s="385">
        <v>0</v>
      </c>
      <c r="O241" s="385">
        <v>0</v>
      </c>
      <c r="P241" s="385">
        <v>0</v>
      </c>
      <c r="Q241" s="385">
        <v>0</v>
      </c>
      <c r="R241" s="385">
        <v>0</v>
      </c>
      <c r="S241" s="385">
        <v>0</v>
      </c>
      <c r="T241" s="319" t="e">
        <v>#DIV/0!</v>
      </c>
      <c r="U241" s="239">
        <v>0</v>
      </c>
      <c r="V241" s="239">
        <v>0</v>
      </c>
      <c r="W241" s="239">
        <v>0</v>
      </c>
      <c r="X241" s="239">
        <v>0</v>
      </c>
      <c r="Y241" s="239">
        <v>0</v>
      </c>
      <c r="Z241" s="239">
        <v>0</v>
      </c>
    </row>
    <row r="242" spans="1:26" x14ac:dyDescent="0.25">
      <c r="A242" s="314" t="s">
        <v>496</v>
      </c>
      <c r="B242" s="363">
        <v>0</v>
      </c>
      <c r="C242" s="363">
        <v>0</v>
      </c>
      <c r="D242" s="363">
        <v>0</v>
      </c>
      <c r="E242" s="363">
        <v>0</v>
      </c>
      <c r="F242" s="363">
        <v>0</v>
      </c>
      <c r="G242" s="363">
        <v>0</v>
      </c>
      <c r="H242" s="363">
        <v>0</v>
      </c>
      <c r="I242" s="363">
        <v>0</v>
      </c>
      <c r="J242" s="363">
        <v>0</v>
      </c>
      <c r="K242" s="363">
        <v>0</v>
      </c>
      <c r="L242" s="363">
        <v>0</v>
      </c>
      <c r="M242" s="363">
        <v>0</v>
      </c>
      <c r="N242" s="363">
        <v>0</v>
      </c>
      <c r="O242" s="363">
        <v>0</v>
      </c>
      <c r="P242" s="363">
        <v>0</v>
      </c>
      <c r="Q242" s="363">
        <v>0</v>
      </c>
      <c r="R242" s="363">
        <v>0</v>
      </c>
      <c r="S242" s="363">
        <v>0</v>
      </c>
      <c r="T242" s="317" t="e">
        <v>#DIV/0!</v>
      </c>
      <c r="U242" s="316">
        <v>0</v>
      </c>
      <c r="V242" s="316">
        <v>0</v>
      </c>
      <c r="W242" s="316">
        <v>0</v>
      </c>
      <c r="X242" s="316">
        <v>0</v>
      </c>
      <c r="Y242" s="316">
        <v>0</v>
      </c>
      <c r="Z242" s="316">
        <v>0</v>
      </c>
    </row>
    <row r="243" spans="1:26" x14ac:dyDescent="0.25">
      <c r="A243" s="322" t="s">
        <v>497</v>
      </c>
      <c r="B243" s="385">
        <v>0</v>
      </c>
      <c r="C243" s="385">
        <v>0</v>
      </c>
      <c r="D243" s="385">
        <v>0</v>
      </c>
      <c r="E243" s="385">
        <v>0</v>
      </c>
      <c r="F243" s="385">
        <v>0</v>
      </c>
      <c r="G243" s="385">
        <v>0</v>
      </c>
      <c r="H243" s="385">
        <v>0</v>
      </c>
      <c r="I243" s="385">
        <v>0</v>
      </c>
      <c r="J243" s="385">
        <v>0</v>
      </c>
      <c r="K243" s="385">
        <v>0</v>
      </c>
      <c r="L243" s="385">
        <v>0</v>
      </c>
      <c r="M243" s="385">
        <v>0</v>
      </c>
      <c r="N243" s="385">
        <v>0</v>
      </c>
      <c r="O243" s="385">
        <v>0</v>
      </c>
      <c r="P243" s="385">
        <v>0</v>
      </c>
      <c r="Q243" s="385">
        <v>0</v>
      </c>
      <c r="R243" s="385">
        <v>0</v>
      </c>
      <c r="S243" s="385">
        <v>0</v>
      </c>
      <c r="T243" s="319" t="e">
        <v>#DIV/0!</v>
      </c>
      <c r="U243" s="239">
        <v>0</v>
      </c>
      <c r="V243" s="239">
        <v>0</v>
      </c>
      <c r="W243" s="239">
        <v>0</v>
      </c>
      <c r="X243" s="239">
        <v>0</v>
      </c>
      <c r="Y243" s="239">
        <v>0</v>
      </c>
      <c r="Z243" s="239">
        <v>0</v>
      </c>
    </row>
    <row r="244" spans="1:26" x14ac:dyDescent="0.25">
      <c r="A244" s="322" t="s">
        <v>498</v>
      </c>
      <c r="B244" s="385">
        <v>0</v>
      </c>
      <c r="C244" s="385">
        <v>0</v>
      </c>
      <c r="D244" s="385">
        <v>0</v>
      </c>
      <c r="E244" s="385">
        <v>0</v>
      </c>
      <c r="F244" s="385">
        <v>0</v>
      </c>
      <c r="G244" s="385">
        <v>0</v>
      </c>
      <c r="H244" s="385">
        <v>0</v>
      </c>
      <c r="I244" s="385">
        <v>0</v>
      </c>
      <c r="J244" s="385">
        <v>0</v>
      </c>
      <c r="K244" s="385">
        <v>0</v>
      </c>
      <c r="L244" s="385">
        <v>0</v>
      </c>
      <c r="M244" s="385">
        <v>0</v>
      </c>
      <c r="N244" s="385">
        <v>0</v>
      </c>
      <c r="O244" s="385">
        <v>0</v>
      </c>
      <c r="P244" s="385">
        <v>0</v>
      </c>
      <c r="Q244" s="385">
        <v>0</v>
      </c>
      <c r="R244" s="385">
        <v>0</v>
      </c>
      <c r="S244" s="385">
        <v>0</v>
      </c>
      <c r="T244" s="319" t="e">
        <v>#DIV/0!</v>
      </c>
      <c r="U244" s="239">
        <v>0</v>
      </c>
      <c r="V244" s="239">
        <v>0</v>
      </c>
      <c r="W244" s="239">
        <v>0</v>
      </c>
      <c r="X244" s="239">
        <v>0</v>
      </c>
      <c r="Y244" s="239">
        <v>0</v>
      </c>
      <c r="Z244" s="239">
        <v>0</v>
      </c>
    </row>
    <row r="245" spans="1:26" x14ac:dyDescent="0.25">
      <c r="A245" s="322" t="s">
        <v>499</v>
      </c>
      <c r="B245" s="385">
        <v>0</v>
      </c>
      <c r="C245" s="385">
        <v>0</v>
      </c>
      <c r="D245" s="385">
        <v>0</v>
      </c>
      <c r="E245" s="385">
        <v>0</v>
      </c>
      <c r="F245" s="385">
        <v>0</v>
      </c>
      <c r="G245" s="385">
        <v>0</v>
      </c>
      <c r="H245" s="385">
        <v>0</v>
      </c>
      <c r="I245" s="385">
        <v>0</v>
      </c>
      <c r="J245" s="385">
        <v>0</v>
      </c>
      <c r="K245" s="385">
        <v>0</v>
      </c>
      <c r="L245" s="385">
        <v>0</v>
      </c>
      <c r="M245" s="385">
        <v>0</v>
      </c>
      <c r="N245" s="385">
        <v>0</v>
      </c>
      <c r="O245" s="385">
        <v>0</v>
      </c>
      <c r="P245" s="385">
        <v>0</v>
      </c>
      <c r="Q245" s="385">
        <v>0</v>
      </c>
      <c r="R245" s="385">
        <v>0</v>
      </c>
      <c r="S245" s="385">
        <v>0</v>
      </c>
      <c r="T245" s="319" t="e">
        <v>#DIV/0!</v>
      </c>
      <c r="U245" s="239">
        <v>0</v>
      </c>
      <c r="V245" s="239">
        <v>0</v>
      </c>
      <c r="W245" s="239">
        <v>0</v>
      </c>
      <c r="X245" s="239">
        <v>0</v>
      </c>
      <c r="Y245" s="239">
        <v>0</v>
      </c>
      <c r="Z245" s="239">
        <v>0</v>
      </c>
    </row>
    <row r="246" spans="1:26" x14ac:dyDescent="0.25">
      <c r="A246" s="322" t="s">
        <v>500</v>
      </c>
      <c r="B246" s="385">
        <v>0</v>
      </c>
      <c r="C246" s="385">
        <v>0</v>
      </c>
      <c r="D246" s="385">
        <v>0</v>
      </c>
      <c r="E246" s="385">
        <v>0</v>
      </c>
      <c r="F246" s="385">
        <v>0</v>
      </c>
      <c r="G246" s="385">
        <v>0</v>
      </c>
      <c r="H246" s="385">
        <v>0</v>
      </c>
      <c r="I246" s="385">
        <v>0</v>
      </c>
      <c r="J246" s="385">
        <v>0</v>
      </c>
      <c r="K246" s="385">
        <v>0</v>
      </c>
      <c r="L246" s="385">
        <v>0</v>
      </c>
      <c r="M246" s="385">
        <v>0</v>
      </c>
      <c r="N246" s="385">
        <v>0</v>
      </c>
      <c r="O246" s="385">
        <v>0</v>
      </c>
      <c r="P246" s="385">
        <v>0</v>
      </c>
      <c r="Q246" s="385">
        <v>0</v>
      </c>
      <c r="R246" s="385">
        <v>0</v>
      </c>
      <c r="S246" s="385">
        <v>0</v>
      </c>
      <c r="T246" s="319" t="e">
        <v>#DIV/0!</v>
      </c>
      <c r="U246" s="239">
        <v>0</v>
      </c>
      <c r="V246" s="239">
        <v>0</v>
      </c>
      <c r="W246" s="239">
        <v>0</v>
      </c>
      <c r="X246" s="239">
        <v>0</v>
      </c>
      <c r="Y246" s="239">
        <v>0</v>
      </c>
      <c r="Z246" s="239">
        <v>0</v>
      </c>
    </row>
    <row r="247" spans="1:26" x14ac:dyDescent="0.25">
      <c r="A247" s="322" t="s">
        <v>501</v>
      </c>
      <c r="B247" s="385">
        <v>0</v>
      </c>
      <c r="C247" s="385">
        <v>0</v>
      </c>
      <c r="D247" s="385">
        <v>0</v>
      </c>
      <c r="E247" s="385">
        <v>0</v>
      </c>
      <c r="F247" s="385">
        <v>0</v>
      </c>
      <c r="G247" s="385">
        <v>0</v>
      </c>
      <c r="H247" s="385">
        <v>0</v>
      </c>
      <c r="I247" s="385">
        <v>0</v>
      </c>
      <c r="J247" s="385">
        <v>0</v>
      </c>
      <c r="K247" s="385">
        <v>0</v>
      </c>
      <c r="L247" s="385">
        <v>0</v>
      </c>
      <c r="M247" s="385">
        <v>0</v>
      </c>
      <c r="N247" s="385">
        <v>0</v>
      </c>
      <c r="O247" s="385">
        <v>0</v>
      </c>
      <c r="P247" s="385">
        <v>0</v>
      </c>
      <c r="Q247" s="385">
        <v>0</v>
      </c>
      <c r="R247" s="385">
        <v>0</v>
      </c>
      <c r="S247" s="385">
        <v>0</v>
      </c>
      <c r="T247" s="319" t="e">
        <v>#DIV/0!</v>
      </c>
      <c r="U247" s="239">
        <v>0</v>
      </c>
      <c r="V247" s="239">
        <v>0</v>
      </c>
      <c r="W247" s="239">
        <v>0</v>
      </c>
      <c r="X247" s="239">
        <v>0</v>
      </c>
      <c r="Y247" s="239">
        <v>0</v>
      </c>
      <c r="Z247" s="239">
        <v>0</v>
      </c>
    </row>
    <row r="248" spans="1:26" x14ac:dyDescent="0.25">
      <c r="A248" s="322" t="s">
        <v>502</v>
      </c>
      <c r="B248" s="385">
        <v>0</v>
      </c>
      <c r="C248" s="385">
        <v>0</v>
      </c>
      <c r="D248" s="385">
        <v>0</v>
      </c>
      <c r="E248" s="385">
        <v>0</v>
      </c>
      <c r="F248" s="385">
        <v>0</v>
      </c>
      <c r="G248" s="385">
        <v>0</v>
      </c>
      <c r="H248" s="385">
        <v>0</v>
      </c>
      <c r="I248" s="385">
        <v>0</v>
      </c>
      <c r="J248" s="385">
        <v>0</v>
      </c>
      <c r="K248" s="385">
        <v>0</v>
      </c>
      <c r="L248" s="385">
        <v>0</v>
      </c>
      <c r="M248" s="385">
        <v>0</v>
      </c>
      <c r="N248" s="385">
        <v>0</v>
      </c>
      <c r="O248" s="385">
        <v>0</v>
      </c>
      <c r="P248" s="385">
        <v>0</v>
      </c>
      <c r="Q248" s="385">
        <v>0</v>
      </c>
      <c r="R248" s="385">
        <v>0</v>
      </c>
      <c r="S248" s="385">
        <v>0</v>
      </c>
      <c r="T248" s="319" t="e">
        <v>#DIV/0!</v>
      </c>
      <c r="U248" s="239">
        <v>0</v>
      </c>
      <c r="V248" s="239">
        <v>0</v>
      </c>
      <c r="W248" s="239">
        <v>0</v>
      </c>
      <c r="X248" s="239">
        <v>0</v>
      </c>
      <c r="Y248" s="239">
        <v>0</v>
      </c>
      <c r="Z248" s="239">
        <v>0</v>
      </c>
    </row>
    <row r="249" spans="1:26" x14ac:dyDescent="0.25">
      <c r="A249" s="322" t="s">
        <v>503</v>
      </c>
      <c r="B249" s="385">
        <v>0</v>
      </c>
      <c r="C249" s="385">
        <v>0</v>
      </c>
      <c r="D249" s="385">
        <v>0</v>
      </c>
      <c r="E249" s="385">
        <v>0</v>
      </c>
      <c r="F249" s="385">
        <v>0</v>
      </c>
      <c r="G249" s="385">
        <v>0</v>
      </c>
      <c r="H249" s="385">
        <v>0</v>
      </c>
      <c r="I249" s="385">
        <v>0</v>
      </c>
      <c r="J249" s="385">
        <v>0</v>
      </c>
      <c r="K249" s="385">
        <v>0</v>
      </c>
      <c r="L249" s="385">
        <v>0</v>
      </c>
      <c r="M249" s="385">
        <v>0</v>
      </c>
      <c r="N249" s="385">
        <v>0</v>
      </c>
      <c r="O249" s="385">
        <v>0</v>
      </c>
      <c r="P249" s="385">
        <v>0</v>
      </c>
      <c r="Q249" s="385">
        <v>0</v>
      </c>
      <c r="R249" s="385">
        <v>0</v>
      </c>
      <c r="S249" s="385">
        <v>0</v>
      </c>
      <c r="T249" s="319" t="e">
        <v>#DIV/0!</v>
      </c>
      <c r="U249" s="239">
        <v>0</v>
      </c>
      <c r="V249" s="239">
        <v>0</v>
      </c>
      <c r="W249" s="239">
        <v>0</v>
      </c>
      <c r="X249" s="239">
        <v>0</v>
      </c>
      <c r="Y249" s="239">
        <v>0</v>
      </c>
      <c r="Z249" s="239">
        <v>0</v>
      </c>
    </row>
    <row r="250" spans="1:26" x14ac:dyDescent="0.25">
      <c r="A250" s="322" t="s">
        <v>504</v>
      </c>
      <c r="B250" s="385">
        <v>0</v>
      </c>
      <c r="C250" s="385">
        <v>0</v>
      </c>
      <c r="D250" s="385">
        <v>0</v>
      </c>
      <c r="E250" s="385">
        <v>0</v>
      </c>
      <c r="F250" s="385">
        <v>0</v>
      </c>
      <c r="G250" s="385">
        <v>0</v>
      </c>
      <c r="H250" s="385">
        <v>0</v>
      </c>
      <c r="I250" s="385">
        <v>0</v>
      </c>
      <c r="J250" s="385">
        <v>0</v>
      </c>
      <c r="K250" s="385">
        <v>0</v>
      </c>
      <c r="L250" s="385">
        <v>0</v>
      </c>
      <c r="M250" s="385">
        <v>0</v>
      </c>
      <c r="N250" s="385">
        <v>0</v>
      </c>
      <c r="O250" s="385">
        <v>0</v>
      </c>
      <c r="P250" s="385">
        <v>0</v>
      </c>
      <c r="Q250" s="385">
        <v>0</v>
      </c>
      <c r="R250" s="385">
        <v>0</v>
      </c>
      <c r="S250" s="385">
        <v>0</v>
      </c>
      <c r="T250" s="319" t="e">
        <v>#DIV/0!</v>
      </c>
      <c r="U250" s="239">
        <v>0</v>
      </c>
      <c r="V250" s="239">
        <v>0</v>
      </c>
      <c r="W250" s="239">
        <v>0</v>
      </c>
      <c r="X250" s="239">
        <v>0</v>
      </c>
      <c r="Y250" s="239">
        <v>0</v>
      </c>
      <c r="Z250" s="239">
        <v>0</v>
      </c>
    </row>
    <row r="251" spans="1:26" x14ac:dyDescent="0.25">
      <c r="A251" s="322" t="s">
        <v>505</v>
      </c>
      <c r="B251" s="385">
        <v>0</v>
      </c>
      <c r="C251" s="385">
        <v>0</v>
      </c>
      <c r="D251" s="385">
        <v>0</v>
      </c>
      <c r="E251" s="385">
        <v>0</v>
      </c>
      <c r="F251" s="385">
        <v>0</v>
      </c>
      <c r="G251" s="385">
        <v>0</v>
      </c>
      <c r="H251" s="385">
        <v>0</v>
      </c>
      <c r="I251" s="385">
        <v>0</v>
      </c>
      <c r="J251" s="385">
        <v>0</v>
      </c>
      <c r="K251" s="385">
        <v>0</v>
      </c>
      <c r="L251" s="385">
        <v>0</v>
      </c>
      <c r="M251" s="385">
        <v>0</v>
      </c>
      <c r="N251" s="385">
        <v>0</v>
      </c>
      <c r="O251" s="385">
        <v>0</v>
      </c>
      <c r="P251" s="385">
        <v>0</v>
      </c>
      <c r="Q251" s="385">
        <v>0</v>
      </c>
      <c r="R251" s="385">
        <v>0</v>
      </c>
      <c r="S251" s="385">
        <v>0</v>
      </c>
      <c r="T251" s="319" t="e">
        <v>#DIV/0!</v>
      </c>
      <c r="U251" s="239">
        <v>0</v>
      </c>
      <c r="V251" s="239">
        <v>0</v>
      </c>
      <c r="W251" s="239">
        <v>0</v>
      </c>
      <c r="X251" s="239">
        <v>0</v>
      </c>
      <c r="Y251" s="239">
        <v>0</v>
      </c>
      <c r="Z251" s="239">
        <v>0</v>
      </c>
    </row>
    <row r="252" spans="1:26" x14ac:dyDescent="0.25">
      <c r="A252" s="322" t="s">
        <v>506</v>
      </c>
      <c r="B252" s="385">
        <v>0</v>
      </c>
      <c r="C252" s="385">
        <v>0</v>
      </c>
      <c r="D252" s="385">
        <v>0</v>
      </c>
      <c r="E252" s="385">
        <v>0</v>
      </c>
      <c r="F252" s="385">
        <v>0</v>
      </c>
      <c r="G252" s="385">
        <v>0</v>
      </c>
      <c r="H252" s="385">
        <v>0</v>
      </c>
      <c r="I252" s="385">
        <v>0</v>
      </c>
      <c r="J252" s="385">
        <v>0</v>
      </c>
      <c r="K252" s="385">
        <v>0</v>
      </c>
      <c r="L252" s="385">
        <v>0</v>
      </c>
      <c r="M252" s="385">
        <v>0</v>
      </c>
      <c r="N252" s="385">
        <v>0</v>
      </c>
      <c r="O252" s="385">
        <v>0</v>
      </c>
      <c r="P252" s="385">
        <v>0</v>
      </c>
      <c r="Q252" s="385">
        <v>0</v>
      </c>
      <c r="R252" s="385">
        <v>0</v>
      </c>
      <c r="S252" s="385">
        <v>0</v>
      </c>
      <c r="T252" s="319" t="e">
        <v>#DIV/0!</v>
      </c>
      <c r="U252" s="239">
        <v>0</v>
      </c>
      <c r="V252" s="239">
        <v>0</v>
      </c>
      <c r="W252" s="239">
        <v>0</v>
      </c>
      <c r="X252" s="239">
        <v>0</v>
      </c>
      <c r="Y252" s="239">
        <v>0</v>
      </c>
      <c r="Z252" s="239">
        <v>0</v>
      </c>
    </row>
    <row r="253" spans="1:26" x14ac:dyDescent="0.25">
      <c r="A253" s="322" t="s">
        <v>507</v>
      </c>
      <c r="B253" s="385">
        <v>0</v>
      </c>
      <c r="C253" s="385">
        <v>0</v>
      </c>
      <c r="D253" s="385">
        <v>0</v>
      </c>
      <c r="E253" s="385">
        <v>0</v>
      </c>
      <c r="F253" s="385">
        <v>0</v>
      </c>
      <c r="G253" s="385">
        <v>0</v>
      </c>
      <c r="H253" s="385">
        <v>0</v>
      </c>
      <c r="I253" s="385">
        <v>0</v>
      </c>
      <c r="J253" s="385">
        <v>0</v>
      </c>
      <c r="K253" s="385">
        <v>0</v>
      </c>
      <c r="L253" s="385">
        <v>0</v>
      </c>
      <c r="M253" s="385">
        <v>0</v>
      </c>
      <c r="N253" s="385">
        <v>0</v>
      </c>
      <c r="O253" s="385">
        <v>0</v>
      </c>
      <c r="P253" s="385">
        <v>0</v>
      </c>
      <c r="Q253" s="385">
        <v>0</v>
      </c>
      <c r="R253" s="385">
        <v>0</v>
      </c>
      <c r="S253" s="385">
        <v>0</v>
      </c>
      <c r="T253" s="319" t="e">
        <v>#DIV/0!</v>
      </c>
      <c r="U253" s="239">
        <v>0</v>
      </c>
      <c r="V253" s="239">
        <v>0</v>
      </c>
      <c r="W253" s="239">
        <v>0</v>
      </c>
      <c r="X253" s="239">
        <v>0</v>
      </c>
      <c r="Y253" s="239">
        <v>0</v>
      </c>
      <c r="Z253" s="239">
        <v>0</v>
      </c>
    </row>
    <row r="254" spans="1:26" x14ac:dyDescent="0.25">
      <c r="A254" s="322" t="s">
        <v>508</v>
      </c>
      <c r="B254" s="385">
        <v>0</v>
      </c>
      <c r="C254" s="385">
        <v>0</v>
      </c>
      <c r="D254" s="385">
        <v>0</v>
      </c>
      <c r="E254" s="385">
        <v>0</v>
      </c>
      <c r="F254" s="385">
        <v>0</v>
      </c>
      <c r="G254" s="385">
        <v>0</v>
      </c>
      <c r="H254" s="385">
        <v>0</v>
      </c>
      <c r="I254" s="385">
        <v>0</v>
      </c>
      <c r="J254" s="385">
        <v>0</v>
      </c>
      <c r="K254" s="385">
        <v>0</v>
      </c>
      <c r="L254" s="385">
        <v>0</v>
      </c>
      <c r="M254" s="385">
        <v>0</v>
      </c>
      <c r="N254" s="385">
        <v>0</v>
      </c>
      <c r="O254" s="385">
        <v>0</v>
      </c>
      <c r="P254" s="385">
        <v>0</v>
      </c>
      <c r="Q254" s="385">
        <v>0</v>
      </c>
      <c r="R254" s="385">
        <v>0</v>
      </c>
      <c r="S254" s="385">
        <v>0</v>
      </c>
      <c r="T254" s="319" t="e">
        <v>#DIV/0!</v>
      </c>
      <c r="U254" s="239">
        <v>0</v>
      </c>
      <c r="V254" s="239">
        <v>0</v>
      </c>
      <c r="W254" s="239">
        <v>0</v>
      </c>
      <c r="X254" s="239">
        <v>0</v>
      </c>
      <c r="Y254" s="239">
        <v>0</v>
      </c>
      <c r="Z254" s="239">
        <v>0</v>
      </c>
    </row>
    <row r="255" spans="1:26" x14ac:dyDescent="0.25">
      <c r="A255" s="322" t="s">
        <v>509</v>
      </c>
      <c r="B255" s="385">
        <v>0</v>
      </c>
      <c r="C255" s="385">
        <v>0</v>
      </c>
      <c r="D255" s="385">
        <v>0</v>
      </c>
      <c r="E255" s="385">
        <v>0</v>
      </c>
      <c r="F255" s="385">
        <v>0</v>
      </c>
      <c r="G255" s="385">
        <v>0</v>
      </c>
      <c r="H255" s="385">
        <v>0</v>
      </c>
      <c r="I255" s="385">
        <v>0</v>
      </c>
      <c r="J255" s="385">
        <v>0</v>
      </c>
      <c r="K255" s="385">
        <v>0</v>
      </c>
      <c r="L255" s="385">
        <v>0</v>
      </c>
      <c r="M255" s="385">
        <v>0</v>
      </c>
      <c r="N255" s="385">
        <v>0</v>
      </c>
      <c r="O255" s="385">
        <v>0</v>
      </c>
      <c r="P255" s="385">
        <v>0</v>
      </c>
      <c r="Q255" s="385">
        <v>0</v>
      </c>
      <c r="R255" s="385">
        <v>0</v>
      </c>
      <c r="S255" s="385">
        <v>0</v>
      </c>
      <c r="T255" s="319" t="e">
        <v>#DIV/0!</v>
      </c>
      <c r="U255" s="239">
        <v>0</v>
      </c>
      <c r="V255" s="239">
        <v>0</v>
      </c>
      <c r="W255" s="239">
        <v>0</v>
      </c>
      <c r="X255" s="239">
        <v>0</v>
      </c>
      <c r="Y255" s="239">
        <v>0</v>
      </c>
      <c r="Z255" s="239">
        <v>0</v>
      </c>
    </row>
    <row r="256" spans="1:26" x14ac:dyDescent="0.25">
      <c r="A256" s="322" t="s">
        <v>510</v>
      </c>
      <c r="B256" s="385">
        <v>0</v>
      </c>
      <c r="C256" s="385">
        <v>0</v>
      </c>
      <c r="D256" s="385">
        <v>0</v>
      </c>
      <c r="E256" s="385">
        <v>0</v>
      </c>
      <c r="F256" s="385">
        <v>0</v>
      </c>
      <c r="G256" s="385">
        <v>0</v>
      </c>
      <c r="H256" s="385">
        <v>0</v>
      </c>
      <c r="I256" s="385">
        <v>0</v>
      </c>
      <c r="J256" s="385">
        <v>0</v>
      </c>
      <c r="K256" s="385">
        <v>0</v>
      </c>
      <c r="L256" s="385">
        <v>0</v>
      </c>
      <c r="M256" s="385">
        <v>0</v>
      </c>
      <c r="N256" s="385">
        <v>0</v>
      </c>
      <c r="O256" s="385">
        <v>0</v>
      </c>
      <c r="P256" s="385">
        <v>0</v>
      </c>
      <c r="Q256" s="385">
        <v>0</v>
      </c>
      <c r="R256" s="385">
        <v>0</v>
      </c>
      <c r="S256" s="385">
        <v>0</v>
      </c>
      <c r="T256" s="319" t="e">
        <v>#DIV/0!</v>
      </c>
      <c r="U256" s="239">
        <v>0</v>
      </c>
      <c r="V256" s="239">
        <v>0</v>
      </c>
      <c r="W256" s="239">
        <v>0</v>
      </c>
      <c r="X256" s="239">
        <v>0</v>
      </c>
      <c r="Y256" s="239">
        <v>0</v>
      </c>
      <c r="Z256" s="239">
        <v>0</v>
      </c>
    </row>
    <row r="257" spans="1:26" x14ac:dyDescent="0.25">
      <c r="A257" s="322" t="s">
        <v>511</v>
      </c>
      <c r="B257" s="385">
        <v>0</v>
      </c>
      <c r="C257" s="385">
        <v>0</v>
      </c>
      <c r="D257" s="385">
        <v>0</v>
      </c>
      <c r="E257" s="385">
        <v>0</v>
      </c>
      <c r="F257" s="385">
        <v>0</v>
      </c>
      <c r="G257" s="385">
        <v>0</v>
      </c>
      <c r="H257" s="385">
        <v>0</v>
      </c>
      <c r="I257" s="385">
        <v>0</v>
      </c>
      <c r="J257" s="385">
        <v>0</v>
      </c>
      <c r="K257" s="385">
        <v>0</v>
      </c>
      <c r="L257" s="385">
        <v>0</v>
      </c>
      <c r="M257" s="385">
        <v>0</v>
      </c>
      <c r="N257" s="385">
        <v>0</v>
      </c>
      <c r="O257" s="385">
        <v>0</v>
      </c>
      <c r="P257" s="385">
        <v>0</v>
      </c>
      <c r="Q257" s="385">
        <v>0</v>
      </c>
      <c r="R257" s="385">
        <v>0</v>
      </c>
      <c r="S257" s="385">
        <v>0</v>
      </c>
      <c r="T257" s="319" t="e">
        <v>#DIV/0!</v>
      </c>
      <c r="U257" s="239">
        <v>0</v>
      </c>
      <c r="V257" s="239">
        <v>0</v>
      </c>
      <c r="W257" s="239">
        <v>0</v>
      </c>
      <c r="X257" s="239">
        <v>0</v>
      </c>
      <c r="Y257" s="239">
        <v>0</v>
      </c>
      <c r="Z257" s="239">
        <v>0</v>
      </c>
    </row>
    <row r="258" spans="1:26" x14ac:dyDescent="0.25">
      <c r="A258" s="322" t="s">
        <v>512</v>
      </c>
      <c r="B258" s="385">
        <v>0</v>
      </c>
      <c r="C258" s="385">
        <v>0</v>
      </c>
      <c r="D258" s="385">
        <v>0</v>
      </c>
      <c r="E258" s="385">
        <v>0</v>
      </c>
      <c r="F258" s="385">
        <v>0</v>
      </c>
      <c r="G258" s="385">
        <v>0</v>
      </c>
      <c r="H258" s="385">
        <v>0</v>
      </c>
      <c r="I258" s="385">
        <v>0</v>
      </c>
      <c r="J258" s="385">
        <v>0</v>
      </c>
      <c r="K258" s="385">
        <v>0</v>
      </c>
      <c r="L258" s="385">
        <v>0</v>
      </c>
      <c r="M258" s="385">
        <v>0</v>
      </c>
      <c r="N258" s="385">
        <v>0</v>
      </c>
      <c r="O258" s="385">
        <v>0</v>
      </c>
      <c r="P258" s="385">
        <v>0</v>
      </c>
      <c r="Q258" s="385">
        <v>0</v>
      </c>
      <c r="R258" s="385">
        <v>0</v>
      </c>
      <c r="S258" s="385">
        <v>0</v>
      </c>
      <c r="T258" s="319" t="e">
        <v>#DIV/0!</v>
      </c>
      <c r="U258" s="239">
        <v>0</v>
      </c>
      <c r="V258" s="239">
        <v>0</v>
      </c>
      <c r="W258" s="239">
        <v>0</v>
      </c>
      <c r="X258" s="239">
        <v>0</v>
      </c>
      <c r="Y258" s="239">
        <v>0</v>
      </c>
      <c r="Z258" s="239">
        <v>0</v>
      </c>
    </row>
    <row r="259" spans="1:26" x14ac:dyDescent="0.25">
      <c r="A259" s="322" t="s">
        <v>513</v>
      </c>
      <c r="B259" s="385">
        <v>0</v>
      </c>
      <c r="C259" s="385">
        <v>0</v>
      </c>
      <c r="D259" s="385">
        <v>0</v>
      </c>
      <c r="E259" s="385">
        <v>0</v>
      </c>
      <c r="F259" s="385">
        <v>0</v>
      </c>
      <c r="G259" s="385">
        <v>0</v>
      </c>
      <c r="H259" s="385">
        <v>0</v>
      </c>
      <c r="I259" s="385">
        <v>0</v>
      </c>
      <c r="J259" s="385">
        <v>0</v>
      </c>
      <c r="K259" s="385">
        <v>0</v>
      </c>
      <c r="L259" s="385">
        <v>0</v>
      </c>
      <c r="M259" s="385">
        <v>0</v>
      </c>
      <c r="N259" s="385">
        <v>0</v>
      </c>
      <c r="O259" s="385">
        <v>0</v>
      </c>
      <c r="P259" s="385">
        <v>0</v>
      </c>
      <c r="Q259" s="385">
        <v>0</v>
      </c>
      <c r="R259" s="385">
        <v>0</v>
      </c>
      <c r="S259" s="385">
        <v>0</v>
      </c>
      <c r="T259" s="319" t="e">
        <v>#DIV/0!</v>
      </c>
      <c r="U259" s="239">
        <v>0</v>
      </c>
      <c r="V259" s="239">
        <v>0</v>
      </c>
      <c r="W259" s="239">
        <v>0</v>
      </c>
      <c r="X259" s="239">
        <v>0</v>
      </c>
      <c r="Y259" s="239">
        <v>0</v>
      </c>
      <c r="Z259" s="239">
        <v>0</v>
      </c>
    </row>
    <row r="260" spans="1:26" x14ac:dyDescent="0.25">
      <c r="A260" s="322" t="s">
        <v>514</v>
      </c>
      <c r="B260" s="385">
        <v>0</v>
      </c>
      <c r="C260" s="385">
        <v>0</v>
      </c>
      <c r="D260" s="385">
        <v>0</v>
      </c>
      <c r="E260" s="385">
        <v>0</v>
      </c>
      <c r="F260" s="385">
        <v>0</v>
      </c>
      <c r="G260" s="385">
        <v>0</v>
      </c>
      <c r="H260" s="385">
        <v>0</v>
      </c>
      <c r="I260" s="385">
        <v>0</v>
      </c>
      <c r="J260" s="385">
        <v>0</v>
      </c>
      <c r="K260" s="385">
        <v>0</v>
      </c>
      <c r="L260" s="385">
        <v>0</v>
      </c>
      <c r="M260" s="385">
        <v>0</v>
      </c>
      <c r="N260" s="385">
        <v>0</v>
      </c>
      <c r="O260" s="385">
        <v>0</v>
      </c>
      <c r="P260" s="385">
        <v>0</v>
      </c>
      <c r="Q260" s="385">
        <v>0</v>
      </c>
      <c r="R260" s="385">
        <v>0</v>
      </c>
      <c r="S260" s="385">
        <v>0</v>
      </c>
      <c r="T260" s="319" t="e">
        <v>#DIV/0!</v>
      </c>
      <c r="U260" s="239">
        <v>0</v>
      </c>
      <c r="V260" s="239">
        <v>0</v>
      </c>
      <c r="W260" s="239">
        <v>0</v>
      </c>
      <c r="X260" s="239">
        <v>0</v>
      </c>
      <c r="Y260" s="239">
        <v>0</v>
      </c>
      <c r="Z260" s="239">
        <v>0</v>
      </c>
    </row>
    <row r="261" spans="1:26" x14ac:dyDescent="0.25">
      <c r="A261" s="322" t="s">
        <v>515</v>
      </c>
      <c r="B261" s="385">
        <v>0</v>
      </c>
      <c r="C261" s="385">
        <v>0</v>
      </c>
      <c r="D261" s="385">
        <v>0</v>
      </c>
      <c r="E261" s="385">
        <v>0</v>
      </c>
      <c r="F261" s="385">
        <v>0</v>
      </c>
      <c r="G261" s="385">
        <v>0</v>
      </c>
      <c r="H261" s="385">
        <v>0</v>
      </c>
      <c r="I261" s="385">
        <v>0</v>
      </c>
      <c r="J261" s="385">
        <v>0</v>
      </c>
      <c r="K261" s="385">
        <v>0</v>
      </c>
      <c r="L261" s="385">
        <v>0</v>
      </c>
      <c r="M261" s="385">
        <v>0</v>
      </c>
      <c r="N261" s="385">
        <v>0</v>
      </c>
      <c r="O261" s="385">
        <v>0</v>
      </c>
      <c r="P261" s="385">
        <v>0</v>
      </c>
      <c r="Q261" s="385">
        <v>0</v>
      </c>
      <c r="R261" s="385">
        <v>0</v>
      </c>
      <c r="S261" s="385">
        <v>0</v>
      </c>
      <c r="T261" s="319" t="e">
        <v>#DIV/0!</v>
      </c>
      <c r="U261" s="239">
        <v>0</v>
      </c>
      <c r="V261" s="239">
        <v>0</v>
      </c>
      <c r="W261" s="239">
        <v>0</v>
      </c>
      <c r="X261" s="239">
        <v>0</v>
      </c>
      <c r="Y261" s="239">
        <v>0</v>
      </c>
      <c r="Z261" s="239">
        <v>0</v>
      </c>
    </row>
    <row r="262" spans="1:26" x14ac:dyDescent="0.25">
      <c r="A262" s="322" t="s">
        <v>516</v>
      </c>
      <c r="B262" s="385">
        <v>0</v>
      </c>
      <c r="C262" s="385">
        <v>0</v>
      </c>
      <c r="D262" s="385">
        <v>0</v>
      </c>
      <c r="E262" s="385">
        <v>0</v>
      </c>
      <c r="F262" s="385">
        <v>0</v>
      </c>
      <c r="G262" s="385">
        <v>0</v>
      </c>
      <c r="H262" s="385">
        <v>0</v>
      </c>
      <c r="I262" s="385">
        <v>0</v>
      </c>
      <c r="J262" s="385">
        <v>0</v>
      </c>
      <c r="K262" s="385">
        <v>0</v>
      </c>
      <c r="L262" s="385">
        <v>0</v>
      </c>
      <c r="M262" s="385">
        <v>0</v>
      </c>
      <c r="N262" s="385">
        <v>0</v>
      </c>
      <c r="O262" s="385">
        <v>0</v>
      </c>
      <c r="P262" s="385">
        <v>0</v>
      </c>
      <c r="Q262" s="385">
        <v>0</v>
      </c>
      <c r="R262" s="385">
        <v>0</v>
      </c>
      <c r="S262" s="385">
        <v>0</v>
      </c>
      <c r="T262" s="319" t="e">
        <v>#DIV/0!</v>
      </c>
      <c r="U262" s="239">
        <v>0</v>
      </c>
      <c r="V262" s="239">
        <v>0</v>
      </c>
      <c r="W262" s="239">
        <v>0</v>
      </c>
      <c r="X262" s="239">
        <v>0</v>
      </c>
      <c r="Y262" s="239">
        <v>0</v>
      </c>
      <c r="Z262" s="239">
        <v>0</v>
      </c>
    </row>
    <row r="263" spans="1:26" x14ac:dyDescent="0.25">
      <c r="A263" s="322" t="s">
        <v>517</v>
      </c>
      <c r="B263" s="385">
        <v>0</v>
      </c>
      <c r="C263" s="385">
        <v>0</v>
      </c>
      <c r="D263" s="385">
        <v>0</v>
      </c>
      <c r="E263" s="385">
        <v>0</v>
      </c>
      <c r="F263" s="385">
        <v>0</v>
      </c>
      <c r="G263" s="385">
        <v>0</v>
      </c>
      <c r="H263" s="385">
        <v>0</v>
      </c>
      <c r="I263" s="385">
        <v>0</v>
      </c>
      <c r="J263" s="385">
        <v>0</v>
      </c>
      <c r="K263" s="385">
        <v>0</v>
      </c>
      <c r="L263" s="385">
        <v>0</v>
      </c>
      <c r="M263" s="385">
        <v>0</v>
      </c>
      <c r="N263" s="385">
        <v>0</v>
      </c>
      <c r="O263" s="385">
        <v>0</v>
      </c>
      <c r="P263" s="385">
        <v>0</v>
      </c>
      <c r="Q263" s="385">
        <v>0</v>
      </c>
      <c r="R263" s="385">
        <v>0</v>
      </c>
      <c r="S263" s="385">
        <v>0</v>
      </c>
      <c r="T263" s="319" t="e">
        <v>#DIV/0!</v>
      </c>
      <c r="U263" s="239">
        <v>0</v>
      </c>
      <c r="V263" s="239">
        <v>0</v>
      </c>
      <c r="W263" s="239">
        <v>0</v>
      </c>
      <c r="X263" s="239">
        <v>0</v>
      </c>
      <c r="Y263" s="239">
        <v>0</v>
      </c>
      <c r="Z263" s="239">
        <v>0</v>
      </c>
    </row>
    <row r="264" spans="1:26" x14ac:dyDescent="0.25">
      <c r="A264" s="322" t="s">
        <v>518</v>
      </c>
      <c r="B264" s="385">
        <v>0</v>
      </c>
      <c r="C264" s="385">
        <v>0</v>
      </c>
      <c r="D264" s="385">
        <v>0</v>
      </c>
      <c r="E264" s="385">
        <v>0</v>
      </c>
      <c r="F264" s="385">
        <v>0</v>
      </c>
      <c r="G264" s="385">
        <v>0</v>
      </c>
      <c r="H264" s="385">
        <v>0</v>
      </c>
      <c r="I264" s="385">
        <v>0</v>
      </c>
      <c r="J264" s="385">
        <v>0</v>
      </c>
      <c r="K264" s="385">
        <v>0</v>
      </c>
      <c r="L264" s="385">
        <v>0</v>
      </c>
      <c r="M264" s="385">
        <v>0</v>
      </c>
      <c r="N264" s="385">
        <v>0</v>
      </c>
      <c r="O264" s="385">
        <v>0</v>
      </c>
      <c r="P264" s="385">
        <v>0</v>
      </c>
      <c r="Q264" s="385">
        <v>0</v>
      </c>
      <c r="R264" s="385">
        <v>0</v>
      </c>
      <c r="S264" s="385">
        <v>0</v>
      </c>
      <c r="T264" s="319" t="e">
        <v>#DIV/0!</v>
      </c>
      <c r="U264" s="239">
        <v>0</v>
      </c>
      <c r="V264" s="239">
        <v>0</v>
      </c>
      <c r="W264" s="239">
        <v>0</v>
      </c>
      <c r="X264" s="239">
        <v>0</v>
      </c>
      <c r="Y264" s="239">
        <v>0</v>
      </c>
      <c r="Z264" s="239">
        <v>0</v>
      </c>
    </row>
    <row r="265" spans="1:26" x14ac:dyDescent="0.25">
      <c r="A265" s="322" t="s">
        <v>519</v>
      </c>
      <c r="B265" s="385">
        <v>0</v>
      </c>
      <c r="C265" s="385">
        <v>0</v>
      </c>
      <c r="D265" s="385">
        <v>0</v>
      </c>
      <c r="E265" s="385">
        <v>0</v>
      </c>
      <c r="F265" s="385">
        <v>0</v>
      </c>
      <c r="G265" s="385">
        <v>0</v>
      </c>
      <c r="H265" s="385">
        <v>0</v>
      </c>
      <c r="I265" s="385">
        <v>0</v>
      </c>
      <c r="J265" s="385">
        <v>0</v>
      </c>
      <c r="K265" s="385">
        <v>0</v>
      </c>
      <c r="L265" s="385">
        <v>0</v>
      </c>
      <c r="M265" s="385">
        <v>0</v>
      </c>
      <c r="N265" s="385">
        <v>0</v>
      </c>
      <c r="O265" s="385">
        <v>0</v>
      </c>
      <c r="P265" s="385">
        <v>0</v>
      </c>
      <c r="Q265" s="385">
        <v>0</v>
      </c>
      <c r="R265" s="385">
        <v>0</v>
      </c>
      <c r="S265" s="385">
        <v>0</v>
      </c>
      <c r="T265" s="319" t="e">
        <v>#DIV/0!</v>
      </c>
      <c r="U265" s="239">
        <v>0</v>
      </c>
      <c r="V265" s="239">
        <v>0</v>
      </c>
      <c r="W265" s="239">
        <v>0</v>
      </c>
      <c r="X265" s="239">
        <v>0</v>
      </c>
      <c r="Y265" s="239">
        <v>0</v>
      </c>
      <c r="Z265" s="239">
        <v>0</v>
      </c>
    </row>
    <row r="266" spans="1:26" x14ac:dyDescent="0.25">
      <c r="A266" s="322" t="s">
        <v>520</v>
      </c>
      <c r="B266" s="385">
        <v>0</v>
      </c>
      <c r="C266" s="385">
        <v>0</v>
      </c>
      <c r="D266" s="385">
        <v>0</v>
      </c>
      <c r="E266" s="385">
        <v>0</v>
      </c>
      <c r="F266" s="385">
        <v>0</v>
      </c>
      <c r="G266" s="385">
        <v>0</v>
      </c>
      <c r="H266" s="385">
        <v>0</v>
      </c>
      <c r="I266" s="385">
        <v>0</v>
      </c>
      <c r="J266" s="385">
        <v>0</v>
      </c>
      <c r="K266" s="385">
        <v>0</v>
      </c>
      <c r="L266" s="385">
        <v>0</v>
      </c>
      <c r="M266" s="385">
        <v>0</v>
      </c>
      <c r="N266" s="385">
        <v>0</v>
      </c>
      <c r="O266" s="385">
        <v>0</v>
      </c>
      <c r="P266" s="385">
        <v>0</v>
      </c>
      <c r="Q266" s="385">
        <v>0</v>
      </c>
      <c r="R266" s="385">
        <v>0</v>
      </c>
      <c r="S266" s="385">
        <v>0</v>
      </c>
      <c r="T266" s="319" t="e">
        <v>#DIV/0!</v>
      </c>
      <c r="U266" s="239">
        <v>0</v>
      </c>
      <c r="V266" s="239">
        <v>0</v>
      </c>
      <c r="W266" s="239">
        <v>0</v>
      </c>
      <c r="X266" s="239">
        <v>0</v>
      </c>
      <c r="Y266" s="239">
        <v>0</v>
      </c>
      <c r="Z266" s="239">
        <v>0</v>
      </c>
    </row>
    <row r="267" spans="1:26" x14ac:dyDescent="0.25">
      <c r="A267" s="322" t="s">
        <v>521</v>
      </c>
      <c r="B267" s="385">
        <v>0</v>
      </c>
      <c r="C267" s="385">
        <v>0</v>
      </c>
      <c r="D267" s="385">
        <v>0</v>
      </c>
      <c r="E267" s="385">
        <v>0</v>
      </c>
      <c r="F267" s="385">
        <v>0</v>
      </c>
      <c r="G267" s="385">
        <v>0</v>
      </c>
      <c r="H267" s="385">
        <v>0</v>
      </c>
      <c r="I267" s="385">
        <v>0</v>
      </c>
      <c r="J267" s="385">
        <v>0</v>
      </c>
      <c r="K267" s="385">
        <v>0</v>
      </c>
      <c r="L267" s="385">
        <v>0</v>
      </c>
      <c r="M267" s="385">
        <v>0</v>
      </c>
      <c r="N267" s="385">
        <v>0</v>
      </c>
      <c r="O267" s="385">
        <v>0</v>
      </c>
      <c r="P267" s="385">
        <v>0</v>
      </c>
      <c r="Q267" s="385">
        <v>0</v>
      </c>
      <c r="R267" s="385">
        <v>0</v>
      </c>
      <c r="S267" s="385">
        <v>0</v>
      </c>
      <c r="T267" s="319" t="e">
        <v>#DIV/0!</v>
      </c>
      <c r="U267" s="239">
        <v>0</v>
      </c>
      <c r="V267" s="239">
        <v>0</v>
      </c>
      <c r="W267" s="239">
        <v>0</v>
      </c>
      <c r="X267" s="239">
        <v>0</v>
      </c>
      <c r="Y267" s="239">
        <v>0</v>
      </c>
      <c r="Z267" s="239">
        <v>0</v>
      </c>
    </row>
    <row r="268" spans="1:26" x14ac:dyDescent="0.25">
      <c r="A268" s="322" t="s">
        <v>522</v>
      </c>
      <c r="B268" s="385">
        <v>0</v>
      </c>
      <c r="C268" s="385">
        <v>0</v>
      </c>
      <c r="D268" s="385">
        <v>0</v>
      </c>
      <c r="E268" s="385">
        <v>0</v>
      </c>
      <c r="F268" s="385">
        <v>0</v>
      </c>
      <c r="G268" s="385">
        <v>0</v>
      </c>
      <c r="H268" s="385">
        <v>0</v>
      </c>
      <c r="I268" s="385">
        <v>0</v>
      </c>
      <c r="J268" s="385">
        <v>0</v>
      </c>
      <c r="K268" s="385">
        <v>0</v>
      </c>
      <c r="L268" s="385">
        <v>0</v>
      </c>
      <c r="M268" s="385">
        <v>0</v>
      </c>
      <c r="N268" s="385">
        <v>0</v>
      </c>
      <c r="O268" s="385">
        <v>0</v>
      </c>
      <c r="P268" s="385">
        <v>0</v>
      </c>
      <c r="Q268" s="385">
        <v>0</v>
      </c>
      <c r="R268" s="385">
        <v>0</v>
      </c>
      <c r="S268" s="385">
        <v>0</v>
      </c>
      <c r="T268" s="319" t="e">
        <v>#DIV/0!</v>
      </c>
      <c r="U268" s="239">
        <v>0</v>
      </c>
      <c r="V268" s="239">
        <v>0</v>
      </c>
      <c r="W268" s="239">
        <v>0</v>
      </c>
      <c r="X268" s="239">
        <v>0</v>
      </c>
      <c r="Y268" s="239">
        <v>0</v>
      </c>
      <c r="Z268" s="239">
        <v>0</v>
      </c>
    </row>
    <row r="269" spans="1:26" x14ac:dyDescent="0.25">
      <c r="A269" s="314" t="s">
        <v>523</v>
      </c>
      <c r="B269" s="363">
        <v>0</v>
      </c>
      <c r="C269" s="363">
        <v>0</v>
      </c>
      <c r="D269" s="363">
        <v>0</v>
      </c>
      <c r="E269" s="363">
        <v>0</v>
      </c>
      <c r="F269" s="363">
        <v>0</v>
      </c>
      <c r="G269" s="363">
        <v>0</v>
      </c>
      <c r="H269" s="363">
        <v>0</v>
      </c>
      <c r="I269" s="363">
        <v>0</v>
      </c>
      <c r="J269" s="363">
        <v>0</v>
      </c>
      <c r="K269" s="363">
        <v>0</v>
      </c>
      <c r="L269" s="363">
        <v>0</v>
      </c>
      <c r="M269" s="363">
        <v>0</v>
      </c>
      <c r="N269" s="363">
        <v>0</v>
      </c>
      <c r="O269" s="363">
        <v>0</v>
      </c>
      <c r="P269" s="363">
        <v>0</v>
      </c>
      <c r="Q269" s="363">
        <v>0</v>
      </c>
      <c r="R269" s="363">
        <v>0</v>
      </c>
      <c r="S269" s="363">
        <v>0</v>
      </c>
      <c r="T269" s="317" t="e">
        <v>#DIV/0!</v>
      </c>
      <c r="U269" s="316">
        <v>0</v>
      </c>
      <c r="V269" s="316">
        <v>0</v>
      </c>
      <c r="W269" s="316">
        <v>0</v>
      </c>
      <c r="X269" s="316">
        <v>0</v>
      </c>
      <c r="Y269" s="316">
        <v>0</v>
      </c>
      <c r="Z269" s="316">
        <v>0</v>
      </c>
    </row>
    <row r="270" spans="1:26" x14ac:dyDescent="0.25">
      <c r="A270" s="322" t="s">
        <v>524</v>
      </c>
      <c r="B270" s="385">
        <v>0</v>
      </c>
      <c r="C270" s="385">
        <v>0</v>
      </c>
      <c r="D270" s="385">
        <v>0</v>
      </c>
      <c r="E270" s="385">
        <v>0</v>
      </c>
      <c r="F270" s="385">
        <v>0</v>
      </c>
      <c r="G270" s="385">
        <v>0</v>
      </c>
      <c r="H270" s="385">
        <v>0</v>
      </c>
      <c r="I270" s="385">
        <v>0</v>
      </c>
      <c r="J270" s="385">
        <v>0</v>
      </c>
      <c r="K270" s="385">
        <v>0</v>
      </c>
      <c r="L270" s="385">
        <v>0</v>
      </c>
      <c r="M270" s="385">
        <v>0</v>
      </c>
      <c r="N270" s="385">
        <v>0</v>
      </c>
      <c r="O270" s="385">
        <v>0</v>
      </c>
      <c r="P270" s="385">
        <v>0</v>
      </c>
      <c r="Q270" s="385">
        <v>0</v>
      </c>
      <c r="R270" s="385">
        <v>0</v>
      </c>
      <c r="S270" s="385">
        <v>0</v>
      </c>
      <c r="T270" s="319" t="e">
        <v>#DIV/0!</v>
      </c>
      <c r="U270" s="239">
        <v>0</v>
      </c>
      <c r="V270" s="239">
        <v>0</v>
      </c>
      <c r="W270" s="239">
        <v>0</v>
      </c>
      <c r="X270" s="239">
        <v>0</v>
      </c>
      <c r="Y270" s="239">
        <v>0</v>
      </c>
      <c r="Z270" s="239">
        <v>0</v>
      </c>
    </row>
    <row r="271" spans="1:26" x14ac:dyDescent="0.25">
      <c r="A271" s="322" t="s">
        <v>525</v>
      </c>
      <c r="B271" s="385">
        <v>0</v>
      </c>
      <c r="C271" s="385">
        <v>0</v>
      </c>
      <c r="D271" s="385">
        <v>0</v>
      </c>
      <c r="E271" s="385">
        <v>0</v>
      </c>
      <c r="F271" s="385">
        <v>0</v>
      </c>
      <c r="G271" s="385">
        <v>0</v>
      </c>
      <c r="H271" s="385">
        <v>0</v>
      </c>
      <c r="I271" s="385">
        <v>0</v>
      </c>
      <c r="J271" s="385">
        <v>0</v>
      </c>
      <c r="K271" s="385">
        <v>0</v>
      </c>
      <c r="L271" s="385">
        <v>0</v>
      </c>
      <c r="M271" s="385">
        <v>0</v>
      </c>
      <c r="N271" s="385">
        <v>0</v>
      </c>
      <c r="O271" s="385">
        <v>0</v>
      </c>
      <c r="P271" s="385">
        <v>0</v>
      </c>
      <c r="Q271" s="385">
        <v>0</v>
      </c>
      <c r="R271" s="385">
        <v>0</v>
      </c>
      <c r="S271" s="385">
        <v>0</v>
      </c>
      <c r="T271" s="319" t="e">
        <v>#DIV/0!</v>
      </c>
      <c r="U271" s="239">
        <v>0</v>
      </c>
      <c r="V271" s="239">
        <v>0</v>
      </c>
      <c r="W271" s="239">
        <v>0</v>
      </c>
      <c r="X271" s="239">
        <v>0</v>
      </c>
      <c r="Y271" s="239">
        <v>0</v>
      </c>
      <c r="Z271" s="239">
        <v>0</v>
      </c>
    </row>
    <row r="272" spans="1:26" x14ac:dyDescent="0.25">
      <c r="A272" s="322" t="s">
        <v>526</v>
      </c>
      <c r="B272" s="385">
        <v>0</v>
      </c>
      <c r="C272" s="385">
        <v>0</v>
      </c>
      <c r="D272" s="385">
        <v>0</v>
      </c>
      <c r="E272" s="385">
        <v>0</v>
      </c>
      <c r="F272" s="385">
        <v>0</v>
      </c>
      <c r="G272" s="385">
        <v>0</v>
      </c>
      <c r="H272" s="385">
        <v>0</v>
      </c>
      <c r="I272" s="385">
        <v>0</v>
      </c>
      <c r="J272" s="385">
        <v>0</v>
      </c>
      <c r="K272" s="385">
        <v>0</v>
      </c>
      <c r="L272" s="385">
        <v>0</v>
      </c>
      <c r="M272" s="385">
        <v>0</v>
      </c>
      <c r="N272" s="385">
        <v>0</v>
      </c>
      <c r="O272" s="385">
        <v>0</v>
      </c>
      <c r="P272" s="385">
        <v>0</v>
      </c>
      <c r="Q272" s="385">
        <v>0</v>
      </c>
      <c r="R272" s="385">
        <v>0</v>
      </c>
      <c r="S272" s="385">
        <v>0</v>
      </c>
      <c r="T272" s="319" t="e">
        <v>#DIV/0!</v>
      </c>
      <c r="U272" s="239">
        <v>0</v>
      </c>
      <c r="V272" s="239">
        <v>0</v>
      </c>
      <c r="W272" s="239">
        <v>0</v>
      </c>
      <c r="X272" s="239">
        <v>0</v>
      </c>
      <c r="Y272" s="239">
        <v>0</v>
      </c>
      <c r="Z272" s="239">
        <v>0</v>
      </c>
    </row>
    <row r="273" spans="1:26" x14ac:dyDescent="0.25">
      <c r="A273" s="322" t="s">
        <v>527</v>
      </c>
      <c r="B273" s="385">
        <v>0</v>
      </c>
      <c r="C273" s="385">
        <v>0</v>
      </c>
      <c r="D273" s="385">
        <v>0</v>
      </c>
      <c r="E273" s="385">
        <v>0</v>
      </c>
      <c r="F273" s="385">
        <v>0</v>
      </c>
      <c r="G273" s="385">
        <v>0</v>
      </c>
      <c r="H273" s="385">
        <v>0</v>
      </c>
      <c r="I273" s="385">
        <v>0</v>
      </c>
      <c r="J273" s="385">
        <v>0</v>
      </c>
      <c r="K273" s="385">
        <v>0</v>
      </c>
      <c r="L273" s="385">
        <v>0</v>
      </c>
      <c r="M273" s="385">
        <v>0</v>
      </c>
      <c r="N273" s="385">
        <v>0</v>
      </c>
      <c r="O273" s="385">
        <v>0</v>
      </c>
      <c r="P273" s="385">
        <v>0</v>
      </c>
      <c r="Q273" s="385">
        <v>0</v>
      </c>
      <c r="R273" s="385">
        <v>0</v>
      </c>
      <c r="S273" s="385">
        <v>0</v>
      </c>
      <c r="T273" s="319" t="e">
        <v>#DIV/0!</v>
      </c>
      <c r="U273" s="239">
        <v>0</v>
      </c>
      <c r="V273" s="239">
        <v>0</v>
      </c>
      <c r="W273" s="239">
        <v>0</v>
      </c>
      <c r="X273" s="239">
        <v>0</v>
      </c>
      <c r="Y273" s="239">
        <v>0</v>
      </c>
      <c r="Z273" s="239">
        <v>0</v>
      </c>
    </row>
    <row r="274" spans="1:26" x14ac:dyDescent="0.25">
      <c r="A274" s="314" t="s">
        <v>528</v>
      </c>
      <c r="B274" s="363">
        <v>0</v>
      </c>
      <c r="C274" s="363">
        <v>0</v>
      </c>
      <c r="D274" s="363">
        <v>0</v>
      </c>
      <c r="E274" s="363">
        <v>0</v>
      </c>
      <c r="F274" s="363">
        <v>0</v>
      </c>
      <c r="G274" s="363">
        <v>0</v>
      </c>
      <c r="H274" s="363">
        <v>0</v>
      </c>
      <c r="I274" s="363">
        <v>0</v>
      </c>
      <c r="J274" s="363">
        <v>0</v>
      </c>
      <c r="K274" s="363">
        <v>0</v>
      </c>
      <c r="L274" s="363">
        <v>0</v>
      </c>
      <c r="M274" s="363">
        <v>0</v>
      </c>
      <c r="N274" s="363">
        <v>0</v>
      </c>
      <c r="O274" s="363">
        <v>0</v>
      </c>
      <c r="P274" s="363">
        <v>0</v>
      </c>
      <c r="Q274" s="363">
        <v>0</v>
      </c>
      <c r="R274" s="363">
        <v>0</v>
      </c>
      <c r="S274" s="363">
        <v>0</v>
      </c>
      <c r="T274" s="317" t="e">
        <v>#DIV/0!</v>
      </c>
      <c r="U274" s="316">
        <v>0</v>
      </c>
      <c r="V274" s="316">
        <v>0</v>
      </c>
      <c r="W274" s="316">
        <v>0</v>
      </c>
      <c r="X274" s="316">
        <v>0</v>
      </c>
      <c r="Y274" s="316">
        <v>0</v>
      </c>
      <c r="Z274" s="316">
        <v>0</v>
      </c>
    </row>
    <row r="275" spans="1:26" x14ac:dyDescent="0.25">
      <c r="A275" s="322" t="s">
        <v>529</v>
      </c>
      <c r="B275" s="385">
        <v>0</v>
      </c>
      <c r="C275" s="385">
        <v>0</v>
      </c>
      <c r="D275" s="385">
        <v>0</v>
      </c>
      <c r="E275" s="385">
        <v>0</v>
      </c>
      <c r="F275" s="385">
        <v>0</v>
      </c>
      <c r="G275" s="385">
        <v>0</v>
      </c>
      <c r="H275" s="385">
        <v>0</v>
      </c>
      <c r="I275" s="385">
        <v>0</v>
      </c>
      <c r="J275" s="385">
        <v>0</v>
      </c>
      <c r="K275" s="385">
        <v>0</v>
      </c>
      <c r="L275" s="385">
        <v>0</v>
      </c>
      <c r="M275" s="385">
        <v>0</v>
      </c>
      <c r="N275" s="385">
        <v>0</v>
      </c>
      <c r="O275" s="385">
        <v>0</v>
      </c>
      <c r="P275" s="385">
        <v>0</v>
      </c>
      <c r="Q275" s="385">
        <v>0</v>
      </c>
      <c r="R275" s="385">
        <v>0</v>
      </c>
      <c r="S275" s="385">
        <v>0</v>
      </c>
      <c r="T275" s="319" t="e">
        <v>#DIV/0!</v>
      </c>
      <c r="U275" s="239">
        <v>0</v>
      </c>
      <c r="V275" s="239">
        <v>0</v>
      </c>
      <c r="W275" s="239">
        <v>0</v>
      </c>
      <c r="X275" s="239">
        <v>0</v>
      </c>
      <c r="Y275" s="239">
        <v>0</v>
      </c>
      <c r="Z275" s="239">
        <v>0</v>
      </c>
    </row>
    <row r="276" spans="1:26" x14ac:dyDescent="0.25">
      <c r="A276" s="322" t="s">
        <v>530</v>
      </c>
      <c r="B276" s="385">
        <v>0</v>
      </c>
      <c r="C276" s="385">
        <v>0</v>
      </c>
      <c r="D276" s="385">
        <v>0</v>
      </c>
      <c r="E276" s="385">
        <v>0</v>
      </c>
      <c r="F276" s="385">
        <v>0</v>
      </c>
      <c r="G276" s="385">
        <v>0</v>
      </c>
      <c r="H276" s="385">
        <v>0</v>
      </c>
      <c r="I276" s="385">
        <v>0</v>
      </c>
      <c r="J276" s="385">
        <v>0</v>
      </c>
      <c r="K276" s="385">
        <v>0</v>
      </c>
      <c r="L276" s="385">
        <v>0</v>
      </c>
      <c r="M276" s="385">
        <v>0</v>
      </c>
      <c r="N276" s="385">
        <v>0</v>
      </c>
      <c r="O276" s="385">
        <v>0</v>
      </c>
      <c r="P276" s="385">
        <v>0</v>
      </c>
      <c r="Q276" s="385">
        <v>0</v>
      </c>
      <c r="R276" s="385">
        <v>0</v>
      </c>
      <c r="S276" s="385">
        <v>0</v>
      </c>
      <c r="T276" s="319" t="e">
        <v>#DIV/0!</v>
      </c>
      <c r="U276" s="239">
        <v>0</v>
      </c>
      <c r="V276" s="239">
        <v>0</v>
      </c>
      <c r="W276" s="239">
        <v>0</v>
      </c>
      <c r="X276" s="239">
        <v>0</v>
      </c>
      <c r="Y276" s="239">
        <v>0</v>
      </c>
      <c r="Z276" s="239">
        <v>0</v>
      </c>
    </row>
    <row r="277" spans="1:26" x14ac:dyDescent="0.25">
      <c r="A277" s="322" t="s">
        <v>531</v>
      </c>
      <c r="B277" s="385">
        <v>0</v>
      </c>
      <c r="C277" s="385">
        <v>0</v>
      </c>
      <c r="D277" s="385">
        <v>0</v>
      </c>
      <c r="E277" s="385">
        <v>0</v>
      </c>
      <c r="F277" s="385">
        <v>0</v>
      </c>
      <c r="G277" s="385">
        <v>0</v>
      </c>
      <c r="H277" s="385">
        <v>0</v>
      </c>
      <c r="I277" s="385">
        <v>0</v>
      </c>
      <c r="J277" s="385">
        <v>0</v>
      </c>
      <c r="K277" s="385">
        <v>0</v>
      </c>
      <c r="L277" s="385">
        <v>0</v>
      </c>
      <c r="M277" s="385">
        <v>0</v>
      </c>
      <c r="N277" s="385">
        <v>0</v>
      </c>
      <c r="O277" s="385">
        <v>0</v>
      </c>
      <c r="P277" s="385">
        <v>0</v>
      </c>
      <c r="Q277" s="385">
        <v>0</v>
      </c>
      <c r="R277" s="385">
        <v>0</v>
      </c>
      <c r="S277" s="385">
        <v>0</v>
      </c>
      <c r="T277" s="319" t="e">
        <v>#DIV/0!</v>
      </c>
      <c r="U277" s="239">
        <v>0</v>
      </c>
      <c r="V277" s="239">
        <v>0</v>
      </c>
      <c r="W277" s="239">
        <v>0</v>
      </c>
      <c r="X277" s="239">
        <v>0</v>
      </c>
      <c r="Y277" s="239">
        <v>0</v>
      </c>
      <c r="Z277" s="239">
        <v>0</v>
      </c>
    </row>
    <row r="278" spans="1:26" x14ac:dyDescent="0.25">
      <c r="A278" s="322" t="s">
        <v>532</v>
      </c>
      <c r="B278" s="385">
        <v>0</v>
      </c>
      <c r="C278" s="385">
        <v>0</v>
      </c>
      <c r="D278" s="385">
        <v>0</v>
      </c>
      <c r="E278" s="385">
        <v>0</v>
      </c>
      <c r="F278" s="385">
        <v>0</v>
      </c>
      <c r="G278" s="385">
        <v>0</v>
      </c>
      <c r="H278" s="385">
        <v>0</v>
      </c>
      <c r="I278" s="385">
        <v>0</v>
      </c>
      <c r="J278" s="385">
        <v>0</v>
      </c>
      <c r="K278" s="385">
        <v>0</v>
      </c>
      <c r="L278" s="385">
        <v>0</v>
      </c>
      <c r="M278" s="385">
        <v>0</v>
      </c>
      <c r="N278" s="385">
        <v>0</v>
      </c>
      <c r="O278" s="385">
        <v>0</v>
      </c>
      <c r="P278" s="385">
        <v>0</v>
      </c>
      <c r="Q278" s="385">
        <v>0</v>
      </c>
      <c r="R278" s="385">
        <v>0</v>
      </c>
      <c r="S278" s="385">
        <v>0</v>
      </c>
      <c r="T278" s="319" t="e">
        <v>#DIV/0!</v>
      </c>
      <c r="U278" s="239">
        <v>0</v>
      </c>
      <c r="V278" s="239">
        <v>0</v>
      </c>
      <c r="W278" s="239">
        <v>0</v>
      </c>
      <c r="X278" s="239">
        <v>0</v>
      </c>
      <c r="Y278" s="239">
        <v>0</v>
      </c>
      <c r="Z278" s="239">
        <v>0</v>
      </c>
    </row>
    <row r="279" spans="1:26" x14ac:dyDescent="0.25">
      <c r="A279" s="322" t="s">
        <v>533</v>
      </c>
      <c r="B279" s="385">
        <v>0</v>
      </c>
      <c r="C279" s="385">
        <v>0</v>
      </c>
      <c r="D279" s="385">
        <v>0</v>
      </c>
      <c r="E279" s="385">
        <v>0</v>
      </c>
      <c r="F279" s="385">
        <v>0</v>
      </c>
      <c r="G279" s="385">
        <v>0</v>
      </c>
      <c r="H279" s="385">
        <v>0</v>
      </c>
      <c r="I279" s="385">
        <v>0</v>
      </c>
      <c r="J279" s="385">
        <v>0</v>
      </c>
      <c r="K279" s="385">
        <v>0</v>
      </c>
      <c r="L279" s="385">
        <v>0</v>
      </c>
      <c r="M279" s="385">
        <v>0</v>
      </c>
      <c r="N279" s="385">
        <v>0</v>
      </c>
      <c r="O279" s="385">
        <v>0</v>
      </c>
      <c r="P279" s="385">
        <v>0</v>
      </c>
      <c r="Q279" s="385">
        <v>0</v>
      </c>
      <c r="R279" s="385">
        <v>0</v>
      </c>
      <c r="S279" s="385">
        <v>0</v>
      </c>
      <c r="T279" s="319" t="e">
        <v>#DIV/0!</v>
      </c>
      <c r="U279" s="239">
        <v>0</v>
      </c>
      <c r="V279" s="239">
        <v>0</v>
      </c>
      <c r="W279" s="239">
        <v>0</v>
      </c>
      <c r="X279" s="239">
        <v>0</v>
      </c>
      <c r="Y279" s="239">
        <v>0</v>
      </c>
      <c r="Z279" s="239">
        <v>0</v>
      </c>
    </row>
    <row r="280" spans="1:26" x14ac:dyDescent="0.25">
      <c r="A280" s="322" t="s">
        <v>534</v>
      </c>
      <c r="B280" s="385">
        <v>0</v>
      </c>
      <c r="C280" s="385">
        <v>0</v>
      </c>
      <c r="D280" s="385">
        <v>0</v>
      </c>
      <c r="E280" s="385">
        <v>0</v>
      </c>
      <c r="F280" s="385">
        <v>0</v>
      </c>
      <c r="G280" s="385">
        <v>0</v>
      </c>
      <c r="H280" s="385">
        <v>0</v>
      </c>
      <c r="I280" s="385">
        <v>0</v>
      </c>
      <c r="J280" s="385">
        <v>0</v>
      </c>
      <c r="K280" s="385">
        <v>0</v>
      </c>
      <c r="L280" s="385">
        <v>0</v>
      </c>
      <c r="M280" s="385">
        <v>0</v>
      </c>
      <c r="N280" s="385">
        <v>0</v>
      </c>
      <c r="O280" s="385">
        <v>0</v>
      </c>
      <c r="P280" s="385">
        <v>0</v>
      </c>
      <c r="Q280" s="385">
        <v>0</v>
      </c>
      <c r="R280" s="385">
        <v>0</v>
      </c>
      <c r="S280" s="385">
        <v>0</v>
      </c>
      <c r="T280" s="319" t="e">
        <v>#DIV/0!</v>
      </c>
      <c r="U280" s="239">
        <v>0</v>
      </c>
      <c r="V280" s="239">
        <v>0</v>
      </c>
      <c r="W280" s="239">
        <v>0</v>
      </c>
      <c r="X280" s="239">
        <v>0</v>
      </c>
      <c r="Y280" s="239">
        <v>0</v>
      </c>
      <c r="Z280" s="239">
        <v>0</v>
      </c>
    </row>
    <row r="281" spans="1:26" x14ac:dyDescent="0.25">
      <c r="A281" s="314" t="s">
        <v>535</v>
      </c>
      <c r="B281" s="363">
        <v>0</v>
      </c>
      <c r="C281" s="363">
        <v>0</v>
      </c>
      <c r="D281" s="363">
        <v>0</v>
      </c>
      <c r="E281" s="363">
        <v>0</v>
      </c>
      <c r="F281" s="363">
        <v>0</v>
      </c>
      <c r="G281" s="363">
        <v>0</v>
      </c>
      <c r="H281" s="363">
        <v>0</v>
      </c>
      <c r="I281" s="363">
        <v>0</v>
      </c>
      <c r="J281" s="363">
        <v>0</v>
      </c>
      <c r="K281" s="363">
        <v>0</v>
      </c>
      <c r="L281" s="363">
        <v>0</v>
      </c>
      <c r="M281" s="363">
        <v>0</v>
      </c>
      <c r="N281" s="363">
        <v>0</v>
      </c>
      <c r="O281" s="363">
        <v>0</v>
      </c>
      <c r="P281" s="363">
        <v>0</v>
      </c>
      <c r="Q281" s="363">
        <v>0</v>
      </c>
      <c r="R281" s="363">
        <v>0</v>
      </c>
      <c r="S281" s="363">
        <v>0</v>
      </c>
      <c r="T281" s="317" t="e">
        <v>#DIV/0!</v>
      </c>
      <c r="U281" s="316">
        <v>0</v>
      </c>
      <c r="V281" s="316">
        <v>0</v>
      </c>
      <c r="W281" s="316">
        <v>0</v>
      </c>
      <c r="X281" s="316">
        <v>0</v>
      </c>
      <c r="Y281" s="316">
        <v>0</v>
      </c>
      <c r="Z281" s="316">
        <v>0</v>
      </c>
    </row>
    <row r="282" spans="1:26" x14ac:dyDescent="0.25">
      <c r="A282" s="322" t="s">
        <v>536</v>
      </c>
      <c r="B282" s="385">
        <v>0</v>
      </c>
      <c r="C282" s="385">
        <v>0</v>
      </c>
      <c r="D282" s="385">
        <v>0</v>
      </c>
      <c r="E282" s="385">
        <v>0</v>
      </c>
      <c r="F282" s="385">
        <v>0</v>
      </c>
      <c r="G282" s="385">
        <v>0</v>
      </c>
      <c r="H282" s="385">
        <v>0</v>
      </c>
      <c r="I282" s="385">
        <v>0</v>
      </c>
      <c r="J282" s="385">
        <v>0</v>
      </c>
      <c r="K282" s="385">
        <v>0</v>
      </c>
      <c r="L282" s="385">
        <v>0</v>
      </c>
      <c r="M282" s="385">
        <v>0</v>
      </c>
      <c r="N282" s="385">
        <v>0</v>
      </c>
      <c r="O282" s="385">
        <v>0</v>
      </c>
      <c r="P282" s="385">
        <v>0</v>
      </c>
      <c r="Q282" s="385">
        <v>0</v>
      </c>
      <c r="R282" s="385">
        <v>0</v>
      </c>
      <c r="S282" s="385">
        <v>0</v>
      </c>
      <c r="T282" s="319" t="e">
        <v>#DIV/0!</v>
      </c>
      <c r="U282" s="239">
        <v>0</v>
      </c>
      <c r="V282" s="239">
        <v>0</v>
      </c>
      <c r="W282" s="239">
        <v>0</v>
      </c>
      <c r="X282" s="239">
        <v>0</v>
      </c>
      <c r="Y282" s="239">
        <v>0</v>
      </c>
      <c r="Z282" s="239">
        <v>0</v>
      </c>
    </row>
    <row r="283" spans="1:26" x14ac:dyDescent="0.25">
      <c r="A283" s="322" t="s">
        <v>537</v>
      </c>
      <c r="B283" s="385">
        <v>0</v>
      </c>
      <c r="C283" s="385">
        <v>0</v>
      </c>
      <c r="D283" s="385">
        <v>0</v>
      </c>
      <c r="E283" s="385">
        <v>0</v>
      </c>
      <c r="F283" s="385">
        <v>0</v>
      </c>
      <c r="G283" s="385">
        <v>0</v>
      </c>
      <c r="H283" s="385">
        <v>0</v>
      </c>
      <c r="I283" s="385">
        <v>0</v>
      </c>
      <c r="J283" s="385">
        <v>0</v>
      </c>
      <c r="K283" s="385">
        <v>0</v>
      </c>
      <c r="L283" s="385">
        <v>0</v>
      </c>
      <c r="M283" s="385">
        <v>0</v>
      </c>
      <c r="N283" s="385">
        <v>0</v>
      </c>
      <c r="O283" s="385">
        <v>0</v>
      </c>
      <c r="P283" s="385">
        <v>0</v>
      </c>
      <c r="Q283" s="385">
        <v>0</v>
      </c>
      <c r="R283" s="385">
        <v>0</v>
      </c>
      <c r="S283" s="385">
        <v>0</v>
      </c>
      <c r="T283" s="319" t="e">
        <v>#DIV/0!</v>
      </c>
      <c r="U283" s="239">
        <v>0</v>
      </c>
      <c r="V283" s="239">
        <v>0</v>
      </c>
      <c r="W283" s="239">
        <v>0</v>
      </c>
      <c r="X283" s="239">
        <v>0</v>
      </c>
      <c r="Y283" s="239">
        <v>0</v>
      </c>
      <c r="Z283" s="239">
        <v>0</v>
      </c>
    </row>
    <row r="284" spans="1:26" x14ac:dyDescent="0.25">
      <c r="A284" s="314" t="s">
        <v>538</v>
      </c>
      <c r="B284" s="198">
        <v>0</v>
      </c>
      <c r="C284" s="198">
        <v>0</v>
      </c>
      <c r="D284" s="198">
        <v>0</v>
      </c>
      <c r="E284" s="198">
        <v>0</v>
      </c>
      <c r="F284" s="198">
        <v>0</v>
      </c>
      <c r="G284" s="198">
        <v>0</v>
      </c>
      <c r="H284" s="198">
        <v>0</v>
      </c>
      <c r="I284" s="198">
        <v>0</v>
      </c>
      <c r="J284" s="198">
        <v>0</v>
      </c>
      <c r="K284" s="198">
        <v>0</v>
      </c>
      <c r="L284" s="198">
        <v>0</v>
      </c>
      <c r="M284" s="198">
        <v>0</v>
      </c>
      <c r="N284" s="198">
        <v>0</v>
      </c>
      <c r="O284" s="198">
        <v>0</v>
      </c>
      <c r="P284" s="198">
        <v>0</v>
      </c>
      <c r="Q284" s="198">
        <v>0</v>
      </c>
      <c r="R284" s="198">
        <v>0</v>
      </c>
      <c r="S284" s="198">
        <v>0</v>
      </c>
      <c r="T284" s="317" t="e">
        <v>#DIV/0!</v>
      </c>
      <c r="U284" s="316">
        <v>0</v>
      </c>
      <c r="V284" s="316">
        <v>0</v>
      </c>
      <c r="W284" s="316">
        <v>0</v>
      </c>
      <c r="X284" s="316">
        <v>0</v>
      </c>
      <c r="Y284" s="316">
        <v>0</v>
      </c>
      <c r="Z284" s="316">
        <v>0</v>
      </c>
    </row>
    <row r="285" spans="1:26" x14ac:dyDescent="0.25">
      <c r="A285" s="314" t="s">
        <v>539</v>
      </c>
      <c r="B285" s="363">
        <v>0</v>
      </c>
      <c r="C285" s="363">
        <v>0</v>
      </c>
      <c r="D285" s="363">
        <v>0</v>
      </c>
      <c r="E285" s="363">
        <v>0</v>
      </c>
      <c r="F285" s="363">
        <v>0</v>
      </c>
      <c r="G285" s="363">
        <v>0</v>
      </c>
      <c r="H285" s="363">
        <v>0</v>
      </c>
      <c r="I285" s="363">
        <v>0</v>
      </c>
      <c r="J285" s="363">
        <v>0</v>
      </c>
      <c r="K285" s="363">
        <v>0</v>
      </c>
      <c r="L285" s="363">
        <v>0</v>
      </c>
      <c r="M285" s="363">
        <v>0</v>
      </c>
      <c r="N285" s="363">
        <v>0</v>
      </c>
      <c r="O285" s="363">
        <v>0</v>
      </c>
      <c r="P285" s="363">
        <v>0</v>
      </c>
      <c r="Q285" s="363">
        <v>0</v>
      </c>
      <c r="R285" s="363">
        <v>0</v>
      </c>
      <c r="S285" s="363">
        <v>0</v>
      </c>
      <c r="T285" s="317" t="e">
        <v>#DIV/0!</v>
      </c>
      <c r="U285" s="316">
        <v>0</v>
      </c>
      <c r="V285" s="316">
        <v>0</v>
      </c>
      <c r="W285" s="316">
        <v>0</v>
      </c>
      <c r="X285" s="316">
        <v>0</v>
      </c>
      <c r="Y285" s="316">
        <v>0</v>
      </c>
      <c r="Z285" s="316">
        <v>0</v>
      </c>
    </row>
    <row r="286" spans="1:26" x14ac:dyDescent="0.25">
      <c r="A286" s="322" t="s">
        <v>540</v>
      </c>
      <c r="B286" s="385">
        <v>0</v>
      </c>
      <c r="C286" s="385">
        <v>0</v>
      </c>
      <c r="D286" s="385">
        <v>0</v>
      </c>
      <c r="E286" s="385">
        <v>0</v>
      </c>
      <c r="F286" s="385">
        <v>0</v>
      </c>
      <c r="G286" s="385">
        <v>0</v>
      </c>
      <c r="H286" s="385">
        <v>0</v>
      </c>
      <c r="I286" s="385">
        <v>0</v>
      </c>
      <c r="J286" s="385">
        <v>0</v>
      </c>
      <c r="K286" s="385">
        <v>0</v>
      </c>
      <c r="L286" s="385">
        <v>0</v>
      </c>
      <c r="M286" s="385">
        <v>0</v>
      </c>
      <c r="N286" s="385">
        <v>0</v>
      </c>
      <c r="O286" s="385">
        <v>0</v>
      </c>
      <c r="P286" s="385">
        <v>0</v>
      </c>
      <c r="Q286" s="385">
        <v>0</v>
      </c>
      <c r="R286" s="385">
        <v>0</v>
      </c>
      <c r="S286" s="385">
        <v>0</v>
      </c>
      <c r="T286" s="319" t="e">
        <v>#DIV/0!</v>
      </c>
      <c r="U286" s="239">
        <v>0</v>
      </c>
      <c r="V286" s="239">
        <v>0</v>
      </c>
      <c r="W286" s="239">
        <v>0</v>
      </c>
      <c r="X286" s="239">
        <v>0</v>
      </c>
      <c r="Y286" s="239">
        <v>0</v>
      </c>
      <c r="Z286" s="239">
        <v>0</v>
      </c>
    </row>
    <row r="287" spans="1:26" x14ac:dyDescent="0.25">
      <c r="A287" s="322" t="s">
        <v>541</v>
      </c>
      <c r="B287" s="385">
        <v>0</v>
      </c>
      <c r="C287" s="385">
        <v>0</v>
      </c>
      <c r="D287" s="385">
        <v>0</v>
      </c>
      <c r="E287" s="385">
        <v>0</v>
      </c>
      <c r="F287" s="385">
        <v>0</v>
      </c>
      <c r="G287" s="385">
        <v>0</v>
      </c>
      <c r="H287" s="385">
        <v>0</v>
      </c>
      <c r="I287" s="385">
        <v>0</v>
      </c>
      <c r="J287" s="385">
        <v>0</v>
      </c>
      <c r="K287" s="385">
        <v>0</v>
      </c>
      <c r="L287" s="385">
        <v>0</v>
      </c>
      <c r="M287" s="385">
        <v>0</v>
      </c>
      <c r="N287" s="385">
        <v>0</v>
      </c>
      <c r="O287" s="385">
        <v>0</v>
      </c>
      <c r="P287" s="385">
        <v>0</v>
      </c>
      <c r="Q287" s="385">
        <v>0</v>
      </c>
      <c r="R287" s="385">
        <v>0</v>
      </c>
      <c r="S287" s="385">
        <v>0</v>
      </c>
      <c r="T287" s="319" t="e">
        <v>#DIV/0!</v>
      </c>
      <c r="U287" s="239">
        <v>0</v>
      </c>
      <c r="V287" s="239">
        <v>0</v>
      </c>
      <c r="W287" s="239">
        <v>0</v>
      </c>
      <c r="X287" s="239">
        <v>0</v>
      </c>
      <c r="Y287" s="239">
        <v>0</v>
      </c>
      <c r="Z287" s="239">
        <v>0</v>
      </c>
    </row>
    <row r="288" spans="1:26" x14ac:dyDescent="0.25">
      <c r="A288" s="314" t="s">
        <v>542</v>
      </c>
      <c r="B288" s="363">
        <v>0</v>
      </c>
      <c r="C288" s="363">
        <v>0</v>
      </c>
      <c r="D288" s="363">
        <v>0</v>
      </c>
      <c r="E288" s="363">
        <v>0</v>
      </c>
      <c r="F288" s="363">
        <v>0</v>
      </c>
      <c r="G288" s="363">
        <v>0</v>
      </c>
      <c r="H288" s="363">
        <v>0</v>
      </c>
      <c r="I288" s="363">
        <v>0</v>
      </c>
      <c r="J288" s="363">
        <v>0</v>
      </c>
      <c r="K288" s="363">
        <v>0</v>
      </c>
      <c r="L288" s="363">
        <v>0</v>
      </c>
      <c r="M288" s="363">
        <v>0</v>
      </c>
      <c r="N288" s="363">
        <v>0</v>
      </c>
      <c r="O288" s="363">
        <v>0</v>
      </c>
      <c r="P288" s="363">
        <v>0</v>
      </c>
      <c r="Q288" s="363">
        <v>0</v>
      </c>
      <c r="R288" s="363">
        <v>0</v>
      </c>
      <c r="S288" s="363">
        <v>0</v>
      </c>
      <c r="T288" s="317" t="e">
        <v>#DIV/0!</v>
      </c>
      <c r="U288" s="316">
        <v>0</v>
      </c>
      <c r="V288" s="316">
        <v>0</v>
      </c>
      <c r="W288" s="316">
        <v>0</v>
      </c>
      <c r="X288" s="316">
        <v>0</v>
      </c>
      <c r="Y288" s="316">
        <v>0</v>
      </c>
      <c r="Z288" s="316">
        <v>0</v>
      </c>
    </row>
    <row r="289" spans="1:26" x14ac:dyDescent="0.25">
      <c r="A289" s="322" t="s">
        <v>543</v>
      </c>
      <c r="B289" s="385">
        <v>0</v>
      </c>
      <c r="C289" s="385">
        <v>0</v>
      </c>
      <c r="D289" s="385">
        <v>0</v>
      </c>
      <c r="E289" s="385">
        <v>0</v>
      </c>
      <c r="F289" s="385">
        <v>0</v>
      </c>
      <c r="G289" s="385">
        <v>0</v>
      </c>
      <c r="H289" s="385">
        <v>0</v>
      </c>
      <c r="I289" s="385">
        <v>0</v>
      </c>
      <c r="J289" s="385">
        <v>0</v>
      </c>
      <c r="K289" s="385">
        <v>0</v>
      </c>
      <c r="L289" s="385">
        <v>0</v>
      </c>
      <c r="M289" s="385">
        <v>0</v>
      </c>
      <c r="N289" s="385">
        <v>0</v>
      </c>
      <c r="O289" s="385">
        <v>0</v>
      </c>
      <c r="P289" s="385">
        <v>0</v>
      </c>
      <c r="Q289" s="385">
        <v>0</v>
      </c>
      <c r="R289" s="385">
        <v>0</v>
      </c>
      <c r="S289" s="385">
        <v>0</v>
      </c>
      <c r="T289" s="319" t="e">
        <v>#DIV/0!</v>
      </c>
      <c r="U289" s="239">
        <v>0</v>
      </c>
      <c r="V289" s="239">
        <v>0</v>
      </c>
      <c r="W289" s="239">
        <v>0</v>
      </c>
      <c r="X289" s="239">
        <v>0</v>
      </c>
      <c r="Y289" s="239">
        <v>0</v>
      </c>
      <c r="Z289" s="239">
        <v>0</v>
      </c>
    </row>
    <row r="290" spans="1:26" x14ac:dyDescent="0.25">
      <c r="A290" s="322" t="s">
        <v>544</v>
      </c>
      <c r="B290" s="385">
        <v>0</v>
      </c>
      <c r="C290" s="385">
        <v>0</v>
      </c>
      <c r="D290" s="385">
        <v>0</v>
      </c>
      <c r="E290" s="385">
        <v>0</v>
      </c>
      <c r="F290" s="385">
        <v>0</v>
      </c>
      <c r="G290" s="385">
        <v>0</v>
      </c>
      <c r="H290" s="385">
        <v>0</v>
      </c>
      <c r="I290" s="385">
        <v>0</v>
      </c>
      <c r="J290" s="385">
        <v>0</v>
      </c>
      <c r="K290" s="385">
        <v>0</v>
      </c>
      <c r="L290" s="385">
        <v>0</v>
      </c>
      <c r="M290" s="385">
        <v>0</v>
      </c>
      <c r="N290" s="385">
        <v>0</v>
      </c>
      <c r="O290" s="385">
        <v>0</v>
      </c>
      <c r="P290" s="385">
        <v>0</v>
      </c>
      <c r="Q290" s="385">
        <v>0</v>
      </c>
      <c r="R290" s="385">
        <v>0</v>
      </c>
      <c r="S290" s="385">
        <v>0</v>
      </c>
      <c r="T290" s="319" t="e">
        <v>#DIV/0!</v>
      </c>
      <c r="U290" s="239">
        <v>0</v>
      </c>
      <c r="V290" s="239">
        <v>0</v>
      </c>
      <c r="W290" s="239">
        <v>0</v>
      </c>
      <c r="X290" s="239">
        <v>0</v>
      </c>
      <c r="Y290" s="239">
        <v>0</v>
      </c>
      <c r="Z290" s="239">
        <v>0</v>
      </c>
    </row>
    <row r="291" spans="1:26" x14ac:dyDescent="0.25">
      <c r="A291" s="314" t="s">
        <v>545</v>
      </c>
      <c r="B291" s="363">
        <v>0</v>
      </c>
      <c r="C291" s="363">
        <v>0</v>
      </c>
      <c r="D291" s="363">
        <v>0</v>
      </c>
      <c r="E291" s="363">
        <v>0</v>
      </c>
      <c r="F291" s="363">
        <v>0</v>
      </c>
      <c r="G291" s="363">
        <v>0</v>
      </c>
      <c r="H291" s="363">
        <v>0</v>
      </c>
      <c r="I291" s="363">
        <v>0</v>
      </c>
      <c r="J291" s="363">
        <v>0</v>
      </c>
      <c r="K291" s="363">
        <v>0</v>
      </c>
      <c r="L291" s="363">
        <v>0</v>
      </c>
      <c r="M291" s="363">
        <v>0</v>
      </c>
      <c r="N291" s="363">
        <v>0</v>
      </c>
      <c r="O291" s="363">
        <v>0</v>
      </c>
      <c r="P291" s="363">
        <v>0</v>
      </c>
      <c r="Q291" s="363">
        <v>0</v>
      </c>
      <c r="R291" s="363">
        <v>0</v>
      </c>
      <c r="S291" s="363">
        <v>0</v>
      </c>
      <c r="T291" s="317" t="e">
        <v>#DIV/0!</v>
      </c>
      <c r="U291" s="316">
        <v>0</v>
      </c>
      <c r="V291" s="316">
        <v>0</v>
      </c>
      <c r="W291" s="316">
        <v>0</v>
      </c>
      <c r="X291" s="316">
        <v>0</v>
      </c>
      <c r="Y291" s="316">
        <v>0</v>
      </c>
      <c r="Z291" s="316">
        <v>0</v>
      </c>
    </row>
    <row r="292" spans="1:26" x14ac:dyDescent="0.25">
      <c r="A292" s="318" t="s">
        <v>546</v>
      </c>
      <c r="B292" s="385">
        <v>0</v>
      </c>
      <c r="C292" s="385">
        <v>0</v>
      </c>
      <c r="D292" s="385">
        <v>0</v>
      </c>
      <c r="E292" s="385">
        <v>0</v>
      </c>
      <c r="F292" s="385">
        <v>0</v>
      </c>
      <c r="G292" s="385">
        <v>0</v>
      </c>
      <c r="H292" s="385">
        <v>0</v>
      </c>
      <c r="I292" s="385">
        <v>0</v>
      </c>
      <c r="J292" s="385">
        <v>0</v>
      </c>
      <c r="K292" s="385">
        <v>0</v>
      </c>
      <c r="L292" s="385">
        <v>0</v>
      </c>
      <c r="M292" s="385">
        <v>0</v>
      </c>
      <c r="N292" s="385">
        <v>0</v>
      </c>
      <c r="O292" s="385">
        <v>0</v>
      </c>
      <c r="P292" s="385">
        <v>0</v>
      </c>
      <c r="Q292" s="385">
        <v>0</v>
      </c>
      <c r="R292" s="385">
        <v>0</v>
      </c>
      <c r="S292" s="385">
        <v>0</v>
      </c>
      <c r="T292" s="319" t="e">
        <v>#DIV/0!</v>
      </c>
      <c r="U292" s="239">
        <v>0</v>
      </c>
      <c r="V292" s="239">
        <v>0</v>
      </c>
      <c r="W292" s="239">
        <v>0</v>
      </c>
      <c r="X292" s="239">
        <v>0</v>
      </c>
      <c r="Y292" s="239">
        <v>0</v>
      </c>
      <c r="Z292" s="239">
        <v>0</v>
      </c>
    </row>
    <row r="293" spans="1:26" x14ac:dyDescent="0.25">
      <c r="A293" s="318" t="s">
        <v>547</v>
      </c>
      <c r="B293" s="385">
        <v>0</v>
      </c>
      <c r="C293" s="385">
        <v>0</v>
      </c>
      <c r="D293" s="385">
        <v>0</v>
      </c>
      <c r="E293" s="385">
        <v>0</v>
      </c>
      <c r="F293" s="385">
        <v>0</v>
      </c>
      <c r="G293" s="385">
        <v>0</v>
      </c>
      <c r="H293" s="385">
        <v>0</v>
      </c>
      <c r="I293" s="385">
        <v>0</v>
      </c>
      <c r="J293" s="385">
        <v>0</v>
      </c>
      <c r="K293" s="385">
        <v>0</v>
      </c>
      <c r="L293" s="385">
        <v>0</v>
      </c>
      <c r="M293" s="385">
        <v>0</v>
      </c>
      <c r="N293" s="385">
        <v>0</v>
      </c>
      <c r="O293" s="385">
        <v>0</v>
      </c>
      <c r="P293" s="385">
        <v>0</v>
      </c>
      <c r="Q293" s="385">
        <v>0</v>
      </c>
      <c r="R293" s="385">
        <v>0</v>
      </c>
      <c r="S293" s="385">
        <v>0</v>
      </c>
      <c r="T293" s="319" t="e">
        <v>#DIV/0!</v>
      </c>
      <c r="U293" s="239">
        <v>0</v>
      </c>
      <c r="V293" s="239">
        <v>0</v>
      </c>
      <c r="W293" s="239">
        <v>0</v>
      </c>
      <c r="X293" s="239">
        <v>0</v>
      </c>
      <c r="Y293" s="239">
        <v>0</v>
      </c>
      <c r="Z293" s="239">
        <v>0</v>
      </c>
    </row>
    <row r="294" spans="1:26" ht="24" x14ac:dyDescent="0.25">
      <c r="A294" s="318" t="s">
        <v>548</v>
      </c>
      <c r="B294" s="385">
        <v>0</v>
      </c>
      <c r="C294" s="385">
        <v>0</v>
      </c>
      <c r="D294" s="385">
        <v>0</v>
      </c>
      <c r="E294" s="385">
        <v>0</v>
      </c>
      <c r="F294" s="385">
        <v>0</v>
      </c>
      <c r="G294" s="385">
        <v>0</v>
      </c>
      <c r="H294" s="385">
        <v>0</v>
      </c>
      <c r="I294" s="385">
        <v>0</v>
      </c>
      <c r="J294" s="385">
        <v>0</v>
      </c>
      <c r="K294" s="385">
        <v>0</v>
      </c>
      <c r="L294" s="385">
        <v>0</v>
      </c>
      <c r="M294" s="385">
        <v>0</v>
      </c>
      <c r="N294" s="385">
        <v>0</v>
      </c>
      <c r="O294" s="385">
        <v>0</v>
      </c>
      <c r="P294" s="385">
        <v>0</v>
      </c>
      <c r="Q294" s="385">
        <v>0</v>
      </c>
      <c r="R294" s="385">
        <v>0</v>
      </c>
      <c r="S294" s="385">
        <v>0</v>
      </c>
      <c r="T294" s="319" t="e">
        <v>#DIV/0!</v>
      </c>
      <c r="U294" s="239">
        <v>0</v>
      </c>
      <c r="V294" s="239">
        <v>0</v>
      </c>
      <c r="W294" s="239">
        <v>0</v>
      </c>
      <c r="X294" s="239">
        <v>0</v>
      </c>
      <c r="Y294" s="239">
        <v>0</v>
      </c>
      <c r="Z294" s="239">
        <v>0</v>
      </c>
    </row>
    <row r="295" spans="1:26" x14ac:dyDescent="0.25">
      <c r="A295" s="314" t="s">
        <v>549</v>
      </c>
      <c r="B295" s="363">
        <v>0</v>
      </c>
      <c r="C295" s="363">
        <v>0</v>
      </c>
      <c r="D295" s="363">
        <v>0</v>
      </c>
      <c r="E295" s="363">
        <v>0</v>
      </c>
      <c r="F295" s="363">
        <v>0</v>
      </c>
      <c r="G295" s="363">
        <v>0</v>
      </c>
      <c r="H295" s="363">
        <v>0</v>
      </c>
      <c r="I295" s="363">
        <v>0</v>
      </c>
      <c r="J295" s="363">
        <v>0</v>
      </c>
      <c r="K295" s="363">
        <v>0</v>
      </c>
      <c r="L295" s="363">
        <v>0</v>
      </c>
      <c r="M295" s="363">
        <v>0</v>
      </c>
      <c r="N295" s="363">
        <v>0</v>
      </c>
      <c r="O295" s="363">
        <v>0</v>
      </c>
      <c r="P295" s="363">
        <v>0</v>
      </c>
      <c r="Q295" s="363">
        <v>0</v>
      </c>
      <c r="R295" s="363">
        <v>0</v>
      </c>
      <c r="S295" s="363">
        <v>0</v>
      </c>
      <c r="T295" s="317" t="e">
        <v>#DIV/0!</v>
      </c>
      <c r="U295" s="316">
        <v>0</v>
      </c>
      <c r="V295" s="316">
        <v>0</v>
      </c>
      <c r="W295" s="316">
        <v>0</v>
      </c>
      <c r="X295" s="316">
        <v>0</v>
      </c>
      <c r="Y295" s="316">
        <v>0</v>
      </c>
      <c r="Z295" s="316">
        <v>0</v>
      </c>
    </row>
    <row r="296" spans="1:26" x14ac:dyDescent="0.25">
      <c r="A296" s="322" t="s">
        <v>550</v>
      </c>
      <c r="B296" s="385">
        <v>0</v>
      </c>
      <c r="C296" s="385">
        <v>0</v>
      </c>
      <c r="D296" s="385">
        <v>0</v>
      </c>
      <c r="E296" s="385">
        <v>0</v>
      </c>
      <c r="F296" s="385">
        <v>0</v>
      </c>
      <c r="G296" s="385">
        <v>0</v>
      </c>
      <c r="H296" s="385">
        <v>0</v>
      </c>
      <c r="I296" s="385">
        <v>0</v>
      </c>
      <c r="J296" s="385">
        <v>0</v>
      </c>
      <c r="K296" s="385">
        <v>0</v>
      </c>
      <c r="L296" s="385">
        <v>0</v>
      </c>
      <c r="M296" s="385">
        <v>0</v>
      </c>
      <c r="N296" s="385">
        <v>0</v>
      </c>
      <c r="O296" s="385">
        <v>0</v>
      </c>
      <c r="P296" s="385">
        <v>0</v>
      </c>
      <c r="Q296" s="385">
        <v>0</v>
      </c>
      <c r="R296" s="385">
        <v>0</v>
      </c>
      <c r="S296" s="385">
        <v>0</v>
      </c>
      <c r="T296" s="319" t="e">
        <v>#DIV/0!</v>
      </c>
      <c r="U296" s="239">
        <v>0</v>
      </c>
      <c r="V296" s="239">
        <v>0</v>
      </c>
      <c r="W296" s="239">
        <v>0</v>
      </c>
      <c r="X296" s="239">
        <v>0</v>
      </c>
      <c r="Y296" s="239">
        <v>0</v>
      </c>
      <c r="Z296" s="239">
        <v>0</v>
      </c>
    </row>
    <row r="297" spans="1:26" x14ac:dyDescent="0.25">
      <c r="A297" s="322" t="s">
        <v>551</v>
      </c>
      <c r="B297" s="385">
        <v>0</v>
      </c>
      <c r="C297" s="385">
        <v>0</v>
      </c>
      <c r="D297" s="385">
        <v>0</v>
      </c>
      <c r="E297" s="385">
        <v>0</v>
      </c>
      <c r="F297" s="385">
        <v>0</v>
      </c>
      <c r="G297" s="385">
        <v>0</v>
      </c>
      <c r="H297" s="385">
        <v>0</v>
      </c>
      <c r="I297" s="385">
        <v>0</v>
      </c>
      <c r="J297" s="385">
        <v>0</v>
      </c>
      <c r="K297" s="385">
        <v>0</v>
      </c>
      <c r="L297" s="385">
        <v>0</v>
      </c>
      <c r="M297" s="385">
        <v>0</v>
      </c>
      <c r="N297" s="385">
        <v>0</v>
      </c>
      <c r="O297" s="385">
        <v>0</v>
      </c>
      <c r="P297" s="385">
        <v>0</v>
      </c>
      <c r="Q297" s="385">
        <v>0</v>
      </c>
      <c r="R297" s="385">
        <v>0</v>
      </c>
      <c r="S297" s="385">
        <v>0</v>
      </c>
      <c r="T297" s="319" t="e">
        <v>#DIV/0!</v>
      </c>
      <c r="U297" s="239">
        <v>0</v>
      </c>
      <c r="V297" s="239">
        <v>0</v>
      </c>
      <c r="W297" s="239">
        <v>0</v>
      </c>
      <c r="X297" s="239">
        <v>0</v>
      </c>
      <c r="Y297" s="239">
        <v>0</v>
      </c>
      <c r="Z297" s="239">
        <v>0</v>
      </c>
    </row>
    <row r="298" spans="1:26" x14ac:dyDescent="0.25">
      <c r="A298" s="322" t="s">
        <v>552</v>
      </c>
      <c r="B298" s="385">
        <v>0</v>
      </c>
      <c r="C298" s="385">
        <v>0</v>
      </c>
      <c r="D298" s="385">
        <v>0</v>
      </c>
      <c r="E298" s="385">
        <v>0</v>
      </c>
      <c r="F298" s="385">
        <v>0</v>
      </c>
      <c r="G298" s="385">
        <v>0</v>
      </c>
      <c r="H298" s="385">
        <v>0</v>
      </c>
      <c r="I298" s="385">
        <v>0</v>
      </c>
      <c r="J298" s="385">
        <v>0</v>
      </c>
      <c r="K298" s="385">
        <v>0</v>
      </c>
      <c r="L298" s="385">
        <v>0</v>
      </c>
      <c r="M298" s="385">
        <v>0</v>
      </c>
      <c r="N298" s="385">
        <v>0</v>
      </c>
      <c r="O298" s="385">
        <v>0</v>
      </c>
      <c r="P298" s="385">
        <v>0</v>
      </c>
      <c r="Q298" s="385">
        <v>0</v>
      </c>
      <c r="R298" s="385">
        <v>0</v>
      </c>
      <c r="S298" s="385">
        <v>0</v>
      </c>
      <c r="T298" s="319" t="e">
        <v>#DIV/0!</v>
      </c>
      <c r="U298" s="239">
        <v>0</v>
      </c>
      <c r="V298" s="239">
        <v>0</v>
      </c>
      <c r="W298" s="239">
        <v>0</v>
      </c>
      <c r="X298" s="239">
        <v>0</v>
      </c>
      <c r="Y298" s="239">
        <v>0</v>
      </c>
      <c r="Z298" s="239">
        <v>0</v>
      </c>
    </row>
    <row r="299" spans="1:26" x14ac:dyDescent="0.25">
      <c r="A299" s="322" t="s">
        <v>553</v>
      </c>
      <c r="B299" s="385">
        <v>0</v>
      </c>
      <c r="C299" s="385">
        <v>0</v>
      </c>
      <c r="D299" s="385">
        <v>0</v>
      </c>
      <c r="E299" s="385">
        <v>0</v>
      </c>
      <c r="F299" s="385">
        <v>0</v>
      </c>
      <c r="G299" s="385">
        <v>0</v>
      </c>
      <c r="H299" s="385">
        <v>0</v>
      </c>
      <c r="I299" s="385">
        <v>0</v>
      </c>
      <c r="J299" s="385">
        <v>0</v>
      </c>
      <c r="K299" s="385">
        <v>0</v>
      </c>
      <c r="L299" s="385">
        <v>0</v>
      </c>
      <c r="M299" s="385">
        <v>0</v>
      </c>
      <c r="N299" s="385">
        <v>0</v>
      </c>
      <c r="O299" s="385">
        <v>0</v>
      </c>
      <c r="P299" s="385">
        <v>0</v>
      </c>
      <c r="Q299" s="385">
        <v>0</v>
      </c>
      <c r="R299" s="385">
        <v>0</v>
      </c>
      <c r="S299" s="385">
        <v>0</v>
      </c>
      <c r="T299" s="319" t="e">
        <v>#DIV/0!</v>
      </c>
      <c r="U299" s="239">
        <v>0</v>
      </c>
      <c r="V299" s="239">
        <v>0</v>
      </c>
      <c r="W299" s="239">
        <v>0</v>
      </c>
      <c r="X299" s="239">
        <v>0</v>
      </c>
      <c r="Y299" s="239">
        <v>0</v>
      </c>
      <c r="Z299" s="239">
        <v>0</v>
      </c>
    </row>
    <row r="300" spans="1:26" x14ac:dyDescent="0.25">
      <c r="A300" s="322" t="s">
        <v>554</v>
      </c>
      <c r="B300" s="385">
        <v>0</v>
      </c>
      <c r="C300" s="385">
        <v>0</v>
      </c>
      <c r="D300" s="385">
        <v>0</v>
      </c>
      <c r="E300" s="385">
        <v>0</v>
      </c>
      <c r="F300" s="385">
        <v>0</v>
      </c>
      <c r="G300" s="385">
        <v>0</v>
      </c>
      <c r="H300" s="385">
        <v>0</v>
      </c>
      <c r="I300" s="385">
        <v>0</v>
      </c>
      <c r="J300" s="385">
        <v>0</v>
      </c>
      <c r="K300" s="385">
        <v>0</v>
      </c>
      <c r="L300" s="385">
        <v>0</v>
      </c>
      <c r="M300" s="385">
        <v>0</v>
      </c>
      <c r="N300" s="385">
        <v>0</v>
      </c>
      <c r="O300" s="385">
        <v>0</v>
      </c>
      <c r="P300" s="385">
        <v>0</v>
      </c>
      <c r="Q300" s="385">
        <v>0</v>
      </c>
      <c r="R300" s="385">
        <v>0</v>
      </c>
      <c r="S300" s="385">
        <v>0</v>
      </c>
      <c r="T300" s="319" t="e">
        <v>#DIV/0!</v>
      </c>
      <c r="U300" s="239">
        <v>0</v>
      </c>
      <c r="V300" s="239">
        <v>0</v>
      </c>
      <c r="W300" s="239">
        <v>0</v>
      </c>
      <c r="X300" s="239">
        <v>0</v>
      </c>
      <c r="Y300" s="239">
        <v>0</v>
      </c>
      <c r="Z300" s="239">
        <v>0</v>
      </c>
    </row>
    <row r="301" spans="1:26" x14ac:dyDescent="0.25">
      <c r="A301" s="322" t="s">
        <v>555</v>
      </c>
      <c r="B301" s="385">
        <v>0</v>
      </c>
      <c r="C301" s="385">
        <v>0</v>
      </c>
      <c r="D301" s="385">
        <v>0</v>
      </c>
      <c r="E301" s="385">
        <v>0</v>
      </c>
      <c r="F301" s="385">
        <v>0</v>
      </c>
      <c r="G301" s="385">
        <v>0</v>
      </c>
      <c r="H301" s="385">
        <v>0</v>
      </c>
      <c r="I301" s="385">
        <v>0</v>
      </c>
      <c r="J301" s="385">
        <v>0</v>
      </c>
      <c r="K301" s="385">
        <v>0</v>
      </c>
      <c r="L301" s="385">
        <v>0</v>
      </c>
      <c r="M301" s="385">
        <v>0</v>
      </c>
      <c r="N301" s="385">
        <v>0</v>
      </c>
      <c r="O301" s="385">
        <v>0</v>
      </c>
      <c r="P301" s="385">
        <v>0</v>
      </c>
      <c r="Q301" s="385">
        <v>0</v>
      </c>
      <c r="R301" s="385">
        <v>0</v>
      </c>
      <c r="S301" s="385">
        <v>0</v>
      </c>
      <c r="T301" s="319" t="e">
        <v>#DIV/0!</v>
      </c>
      <c r="U301" s="239">
        <v>0</v>
      </c>
      <c r="V301" s="239">
        <v>0</v>
      </c>
      <c r="W301" s="239">
        <v>0</v>
      </c>
      <c r="X301" s="239">
        <v>0</v>
      </c>
      <c r="Y301" s="239">
        <v>0</v>
      </c>
      <c r="Z301" s="239">
        <v>0</v>
      </c>
    </row>
    <row r="302" spans="1:26" x14ac:dyDescent="0.25">
      <c r="A302" s="322" t="s">
        <v>556</v>
      </c>
      <c r="B302" s="385">
        <v>0</v>
      </c>
      <c r="C302" s="385">
        <v>0</v>
      </c>
      <c r="D302" s="385">
        <v>0</v>
      </c>
      <c r="E302" s="385">
        <v>0</v>
      </c>
      <c r="F302" s="385">
        <v>0</v>
      </c>
      <c r="G302" s="385">
        <v>0</v>
      </c>
      <c r="H302" s="385">
        <v>0</v>
      </c>
      <c r="I302" s="385">
        <v>0</v>
      </c>
      <c r="J302" s="385">
        <v>0</v>
      </c>
      <c r="K302" s="385">
        <v>0</v>
      </c>
      <c r="L302" s="385">
        <v>0</v>
      </c>
      <c r="M302" s="385">
        <v>0</v>
      </c>
      <c r="N302" s="385">
        <v>0</v>
      </c>
      <c r="O302" s="385">
        <v>0</v>
      </c>
      <c r="P302" s="385">
        <v>0</v>
      </c>
      <c r="Q302" s="385">
        <v>0</v>
      </c>
      <c r="R302" s="385">
        <v>0</v>
      </c>
      <c r="S302" s="385">
        <v>0</v>
      </c>
      <c r="T302" s="319" t="e">
        <v>#DIV/0!</v>
      </c>
      <c r="U302" s="239">
        <v>0</v>
      </c>
      <c r="V302" s="239">
        <v>0</v>
      </c>
      <c r="W302" s="239">
        <v>0</v>
      </c>
      <c r="X302" s="239">
        <v>0</v>
      </c>
      <c r="Y302" s="239">
        <v>0</v>
      </c>
      <c r="Z302" s="239">
        <v>0</v>
      </c>
    </row>
    <row r="303" spans="1:26" x14ac:dyDescent="0.25">
      <c r="A303" s="314" t="s">
        <v>557</v>
      </c>
      <c r="B303" s="198">
        <v>0</v>
      </c>
      <c r="C303" s="198">
        <v>0</v>
      </c>
      <c r="D303" s="198">
        <v>0</v>
      </c>
      <c r="E303" s="198">
        <v>0</v>
      </c>
      <c r="F303" s="198">
        <v>0</v>
      </c>
      <c r="G303" s="198">
        <v>0</v>
      </c>
      <c r="H303" s="198">
        <v>0</v>
      </c>
      <c r="I303" s="198">
        <v>0</v>
      </c>
      <c r="J303" s="198">
        <v>0</v>
      </c>
      <c r="K303" s="198">
        <v>0</v>
      </c>
      <c r="L303" s="198">
        <v>0</v>
      </c>
      <c r="M303" s="198">
        <v>0</v>
      </c>
      <c r="N303" s="198">
        <v>0</v>
      </c>
      <c r="O303" s="198">
        <v>0</v>
      </c>
      <c r="P303" s="198">
        <v>0</v>
      </c>
      <c r="Q303" s="198">
        <v>0</v>
      </c>
      <c r="R303" s="198">
        <v>0</v>
      </c>
      <c r="S303" s="198">
        <v>0</v>
      </c>
      <c r="T303" s="317" t="e">
        <v>#DIV/0!</v>
      </c>
      <c r="U303" s="316">
        <v>0</v>
      </c>
      <c r="V303" s="316">
        <v>0</v>
      </c>
      <c r="W303" s="316">
        <v>0</v>
      </c>
      <c r="X303" s="316">
        <v>0</v>
      </c>
      <c r="Y303" s="316">
        <v>0</v>
      </c>
      <c r="Z303" s="316">
        <v>0</v>
      </c>
    </row>
    <row r="304" spans="1:26" x14ac:dyDescent="0.25">
      <c r="A304" s="314" t="s">
        <v>558</v>
      </c>
      <c r="B304" s="198">
        <v>0</v>
      </c>
      <c r="C304" s="198">
        <v>0</v>
      </c>
      <c r="D304" s="198">
        <v>0</v>
      </c>
      <c r="E304" s="198">
        <v>0</v>
      </c>
      <c r="F304" s="198">
        <v>0</v>
      </c>
      <c r="G304" s="198">
        <v>0</v>
      </c>
      <c r="H304" s="198">
        <v>0</v>
      </c>
      <c r="I304" s="198">
        <v>0</v>
      </c>
      <c r="J304" s="198">
        <v>0</v>
      </c>
      <c r="K304" s="198">
        <v>0</v>
      </c>
      <c r="L304" s="198">
        <v>0</v>
      </c>
      <c r="M304" s="198">
        <v>0</v>
      </c>
      <c r="N304" s="198">
        <v>0</v>
      </c>
      <c r="O304" s="198">
        <v>0</v>
      </c>
      <c r="P304" s="198">
        <v>0</v>
      </c>
      <c r="Q304" s="198">
        <v>0</v>
      </c>
      <c r="R304" s="198">
        <v>0</v>
      </c>
      <c r="S304" s="198">
        <v>0</v>
      </c>
      <c r="T304" s="317" t="e">
        <v>#DIV/0!</v>
      </c>
      <c r="U304" s="316">
        <v>0</v>
      </c>
      <c r="V304" s="316">
        <v>0</v>
      </c>
      <c r="W304" s="316">
        <v>0</v>
      </c>
      <c r="X304" s="316">
        <v>0</v>
      </c>
      <c r="Y304" s="316">
        <v>0</v>
      </c>
      <c r="Z304" s="316">
        <v>0</v>
      </c>
    </row>
    <row r="305" spans="1:26" x14ac:dyDescent="0.25">
      <c r="A305" s="314" t="s">
        <v>559</v>
      </c>
      <c r="B305" s="363">
        <v>0</v>
      </c>
      <c r="C305" s="363">
        <v>0</v>
      </c>
      <c r="D305" s="363">
        <v>0</v>
      </c>
      <c r="E305" s="363">
        <v>0</v>
      </c>
      <c r="F305" s="363">
        <v>0</v>
      </c>
      <c r="G305" s="363">
        <v>0</v>
      </c>
      <c r="H305" s="363">
        <v>0</v>
      </c>
      <c r="I305" s="363">
        <v>0</v>
      </c>
      <c r="J305" s="363">
        <v>0</v>
      </c>
      <c r="K305" s="363">
        <v>0</v>
      </c>
      <c r="L305" s="363">
        <v>0</v>
      </c>
      <c r="M305" s="363">
        <v>0</v>
      </c>
      <c r="N305" s="363">
        <v>0</v>
      </c>
      <c r="O305" s="363">
        <v>0</v>
      </c>
      <c r="P305" s="363">
        <v>0</v>
      </c>
      <c r="Q305" s="363">
        <v>0</v>
      </c>
      <c r="R305" s="363">
        <v>0</v>
      </c>
      <c r="S305" s="363">
        <v>0</v>
      </c>
      <c r="T305" s="317" t="e">
        <v>#DIV/0!</v>
      </c>
      <c r="U305" s="316">
        <v>0</v>
      </c>
      <c r="V305" s="316">
        <v>0</v>
      </c>
      <c r="W305" s="316">
        <v>0</v>
      </c>
      <c r="X305" s="316">
        <v>0</v>
      </c>
      <c r="Y305" s="316">
        <v>0</v>
      </c>
      <c r="Z305" s="316">
        <v>0</v>
      </c>
    </row>
    <row r="306" spans="1:26" x14ac:dyDescent="0.25">
      <c r="A306" s="322" t="s">
        <v>560</v>
      </c>
      <c r="B306" s="385">
        <v>0</v>
      </c>
      <c r="C306" s="385">
        <v>0</v>
      </c>
      <c r="D306" s="385">
        <v>0</v>
      </c>
      <c r="E306" s="385">
        <v>0</v>
      </c>
      <c r="F306" s="385">
        <v>0</v>
      </c>
      <c r="G306" s="385">
        <v>0</v>
      </c>
      <c r="H306" s="385">
        <v>0</v>
      </c>
      <c r="I306" s="385">
        <v>0</v>
      </c>
      <c r="J306" s="385">
        <v>0</v>
      </c>
      <c r="K306" s="385">
        <v>0</v>
      </c>
      <c r="L306" s="385">
        <v>0</v>
      </c>
      <c r="M306" s="385">
        <v>0</v>
      </c>
      <c r="N306" s="385">
        <v>0</v>
      </c>
      <c r="O306" s="385">
        <v>0</v>
      </c>
      <c r="P306" s="385">
        <v>0</v>
      </c>
      <c r="Q306" s="385">
        <v>0</v>
      </c>
      <c r="R306" s="385">
        <v>0</v>
      </c>
      <c r="S306" s="385">
        <v>0</v>
      </c>
      <c r="T306" s="319" t="e">
        <v>#DIV/0!</v>
      </c>
      <c r="U306" s="239">
        <v>0</v>
      </c>
      <c r="V306" s="239">
        <v>0</v>
      </c>
      <c r="W306" s="239">
        <v>0</v>
      </c>
      <c r="X306" s="239">
        <v>0</v>
      </c>
      <c r="Y306" s="239">
        <v>0</v>
      </c>
      <c r="Z306" s="239">
        <v>0</v>
      </c>
    </row>
    <row r="307" spans="1:26" x14ac:dyDescent="0.25">
      <c r="A307" s="322" t="s">
        <v>561</v>
      </c>
      <c r="B307" s="385">
        <v>0</v>
      </c>
      <c r="C307" s="385">
        <v>0</v>
      </c>
      <c r="D307" s="385">
        <v>0</v>
      </c>
      <c r="E307" s="385">
        <v>0</v>
      </c>
      <c r="F307" s="385">
        <v>0</v>
      </c>
      <c r="G307" s="385">
        <v>0</v>
      </c>
      <c r="H307" s="385">
        <v>0</v>
      </c>
      <c r="I307" s="385">
        <v>0</v>
      </c>
      <c r="J307" s="385">
        <v>0</v>
      </c>
      <c r="K307" s="385">
        <v>0</v>
      </c>
      <c r="L307" s="385">
        <v>0</v>
      </c>
      <c r="M307" s="385">
        <v>0</v>
      </c>
      <c r="N307" s="385">
        <v>0</v>
      </c>
      <c r="O307" s="385">
        <v>0</v>
      </c>
      <c r="P307" s="385">
        <v>0</v>
      </c>
      <c r="Q307" s="385">
        <v>0</v>
      </c>
      <c r="R307" s="385">
        <v>0</v>
      </c>
      <c r="S307" s="385">
        <v>0</v>
      </c>
      <c r="T307" s="319" t="e">
        <v>#DIV/0!</v>
      </c>
      <c r="U307" s="239">
        <v>0</v>
      </c>
      <c r="V307" s="239">
        <v>0</v>
      </c>
      <c r="W307" s="239">
        <v>0</v>
      </c>
      <c r="X307" s="239">
        <v>0</v>
      </c>
      <c r="Y307" s="239">
        <v>0</v>
      </c>
      <c r="Z307" s="239">
        <v>0</v>
      </c>
    </row>
    <row r="308" spans="1:26" x14ac:dyDescent="0.25">
      <c r="A308" s="322" t="s">
        <v>562</v>
      </c>
      <c r="B308" s="385">
        <v>0</v>
      </c>
      <c r="C308" s="385">
        <v>0</v>
      </c>
      <c r="D308" s="385">
        <v>0</v>
      </c>
      <c r="E308" s="385">
        <v>0</v>
      </c>
      <c r="F308" s="385">
        <v>0</v>
      </c>
      <c r="G308" s="385">
        <v>0</v>
      </c>
      <c r="H308" s="385">
        <v>0</v>
      </c>
      <c r="I308" s="385">
        <v>0</v>
      </c>
      <c r="J308" s="385">
        <v>0</v>
      </c>
      <c r="K308" s="385">
        <v>0</v>
      </c>
      <c r="L308" s="385">
        <v>0</v>
      </c>
      <c r="M308" s="385">
        <v>0</v>
      </c>
      <c r="N308" s="385">
        <v>0</v>
      </c>
      <c r="O308" s="385">
        <v>0</v>
      </c>
      <c r="P308" s="385">
        <v>0</v>
      </c>
      <c r="Q308" s="385">
        <v>0</v>
      </c>
      <c r="R308" s="385">
        <v>0</v>
      </c>
      <c r="S308" s="385">
        <v>0</v>
      </c>
      <c r="T308" s="319" t="e">
        <v>#DIV/0!</v>
      </c>
      <c r="U308" s="239">
        <v>0</v>
      </c>
      <c r="V308" s="239">
        <v>0</v>
      </c>
      <c r="W308" s="239">
        <v>0</v>
      </c>
      <c r="X308" s="239">
        <v>0</v>
      </c>
      <c r="Y308" s="239">
        <v>0</v>
      </c>
      <c r="Z308" s="239">
        <v>0</v>
      </c>
    </row>
    <row r="309" spans="1:26" x14ac:dyDescent="0.25">
      <c r="A309" s="322" t="s">
        <v>563</v>
      </c>
      <c r="B309" s="385">
        <v>0</v>
      </c>
      <c r="C309" s="385">
        <v>0</v>
      </c>
      <c r="D309" s="385">
        <v>0</v>
      </c>
      <c r="E309" s="385">
        <v>0</v>
      </c>
      <c r="F309" s="385">
        <v>0</v>
      </c>
      <c r="G309" s="385">
        <v>0</v>
      </c>
      <c r="H309" s="385">
        <v>0</v>
      </c>
      <c r="I309" s="385">
        <v>0</v>
      </c>
      <c r="J309" s="385">
        <v>0</v>
      </c>
      <c r="K309" s="385">
        <v>0</v>
      </c>
      <c r="L309" s="385">
        <v>0</v>
      </c>
      <c r="M309" s="385">
        <v>0</v>
      </c>
      <c r="N309" s="385">
        <v>0</v>
      </c>
      <c r="O309" s="385">
        <v>0</v>
      </c>
      <c r="P309" s="385">
        <v>0</v>
      </c>
      <c r="Q309" s="385">
        <v>0</v>
      </c>
      <c r="R309" s="385">
        <v>0</v>
      </c>
      <c r="S309" s="385">
        <v>0</v>
      </c>
      <c r="T309" s="319" t="e">
        <v>#DIV/0!</v>
      </c>
      <c r="U309" s="239">
        <v>0</v>
      </c>
      <c r="V309" s="239">
        <v>0</v>
      </c>
      <c r="W309" s="239">
        <v>0</v>
      </c>
      <c r="X309" s="239">
        <v>0</v>
      </c>
      <c r="Y309" s="239">
        <v>0</v>
      </c>
      <c r="Z309" s="239">
        <v>0</v>
      </c>
    </row>
    <row r="310" spans="1:26" x14ac:dyDescent="0.25">
      <c r="A310" s="322" t="s">
        <v>564</v>
      </c>
      <c r="B310" s="385">
        <v>0</v>
      </c>
      <c r="C310" s="385">
        <v>0</v>
      </c>
      <c r="D310" s="385">
        <v>0</v>
      </c>
      <c r="E310" s="385">
        <v>0</v>
      </c>
      <c r="F310" s="385">
        <v>0</v>
      </c>
      <c r="G310" s="385">
        <v>0</v>
      </c>
      <c r="H310" s="385">
        <v>0</v>
      </c>
      <c r="I310" s="385">
        <v>0</v>
      </c>
      <c r="J310" s="385">
        <v>0</v>
      </c>
      <c r="K310" s="385">
        <v>0</v>
      </c>
      <c r="L310" s="385">
        <v>0</v>
      </c>
      <c r="M310" s="385">
        <v>0</v>
      </c>
      <c r="N310" s="385">
        <v>0</v>
      </c>
      <c r="O310" s="385">
        <v>0</v>
      </c>
      <c r="P310" s="385">
        <v>0</v>
      </c>
      <c r="Q310" s="385">
        <v>0</v>
      </c>
      <c r="R310" s="385">
        <v>0</v>
      </c>
      <c r="S310" s="385">
        <v>0</v>
      </c>
      <c r="T310" s="319" t="e">
        <v>#DIV/0!</v>
      </c>
      <c r="U310" s="239">
        <v>0</v>
      </c>
      <c r="V310" s="239">
        <v>0</v>
      </c>
      <c r="W310" s="239">
        <v>0</v>
      </c>
      <c r="X310" s="239">
        <v>0</v>
      </c>
      <c r="Y310" s="239">
        <v>0</v>
      </c>
      <c r="Z310" s="239">
        <v>0</v>
      </c>
    </row>
    <row r="311" spans="1:26" x14ac:dyDescent="0.25">
      <c r="A311" s="322" t="s">
        <v>565</v>
      </c>
      <c r="B311" s="385">
        <v>0</v>
      </c>
      <c r="C311" s="385">
        <v>0</v>
      </c>
      <c r="D311" s="385">
        <v>0</v>
      </c>
      <c r="E311" s="385">
        <v>0</v>
      </c>
      <c r="F311" s="385">
        <v>0</v>
      </c>
      <c r="G311" s="385">
        <v>0</v>
      </c>
      <c r="H311" s="385">
        <v>0</v>
      </c>
      <c r="I311" s="385">
        <v>0</v>
      </c>
      <c r="J311" s="385">
        <v>0</v>
      </c>
      <c r="K311" s="385">
        <v>0</v>
      </c>
      <c r="L311" s="385">
        <v>0</v>
      </c>
      <c r="M311" s="385">
        <v>0</v>
      </c>
      <c r="N311" s="385">
        <v>0</v>
      </c>
      <c r="O311" s="385">
        <v>0</v>
      </c>
      <c r="P311" s="385">
        <v>0</v>
      </c>
      <c r="Q311" s="385">
        <v>0</v>
      </c>
      <c r="R311" s="385">
        <v>0</v>
      </c>
      <c r="S311" s="385">
        <v>0</v>
      </c>
      <c r="T311" s="319" t="e">
        <v>#DIV/0!</v>
      </c>
      <c r="U311" s="239">
        <v>0</v>
      </c>
      <c r="V311" s="239">
        <v>0</v>
      </c>
      <c r="W311" s="239">
        <v>0</v>
      </c>
      <c r="X311" s="239">
        <v>0</v>
      </c>
      <c r="Y311" s="239">
        <v>0</v>
      </c>
      <c r="Z311" s="239">
        <v>0</v>
      </c>
    </row>
    <row r="312" spans="1:26" x14ac:dyDescent="0.25">
      <c r="A312" s="314" t="s">
        <v>566</v>
      </c>
      <c r="B312" s="198">
        <v>0</v>
      </c>
      <c r="C312" s="198">
        <v>0</v>
      </c>
      <c r="D312" s="198">
        <v>0</v>
      </c>
      <c r="E312" s="198">
        <v>0</v>
      </c>
      <c r="F312" s="198">
        <v>0</v>
      </c>
      <c r="G312" s="198">
        <v>0</v>
      </c>
      <c r="H312" s="198">
        <v>0</v>
      </c>
      <c r="I312" s="198">
        <v>0</v>
      </c>
      <c r="J312" s="198">
        <v>0</v>
      </c>
      <c r="K312" s="198">
        <v>0</v>
      </c>
      <c r="L312" s="198">
        <v>0</v>
      </c>
      <c r="M312" s="198">
        <v>0</v>
      </c>
      <c r="N312" s="198">
        <v>0</v>
      </c>
      <c r="O312" s="198">
        <v>0</v>
      </c>
      <c r="P312" s="198">
        <v>0</v>
      </c>
      <c r="Q312" s="198">
        <v>0</v>
      </c>
      <c r="R312" s="198">
        <v>0</v>
      </c>
      <c r="S312" s="198">
        <v>0</v>
      </c>
      <c r="T312" s="317" t="e">
        <v>#DIV/0!</v>
      </c>
      <c r="U312" s="316">
        <v>0</v>
      </c>
      <c r="V312" s="316">
        <v>0</v>
      </c>
      <c r="W312" s="316">
        <v>0</v>
      </c>
      <c r="X312" s="316">
        <v>0</v>
      </c>
      <c r="Y312" s="316">
        <v>0</v>
      </c>
      <c r="Z312" s="316">
        <v>0</v>
      </c>
    </row>
    <row r="313" spans="1:26" x14ac:dyDescent="0.25">
      <c r="A313" s="314" t="s">
        <v>567</v>
      </c>
      <c r="B313" s="198">
        <v>0</v>
      </c>
      <c r="C313" s="198">
        <v>0</v>
      </c>
      <c r="D313" s="198">
        <v>0</v>
      </c>
      <c r="E313" s="198">
        <v>0</v>
      </c>
      <c r="F313" s="198">
        <v>0</v>
      </c>
      <c r="G313" s="198">
        <v>0</v>
      </c>
      <c r="H313" s="198">
        <v>0</v>
      </c>
      <c r="I313" s="198">
        <v>0</v>
      </c>
      <c r="J313" s="198">
        <v>0</v>
      </c>
      <c r="K313" s="198">
        <v>0</v>
      </c>
      <c r="L313" s="198">
        <v>0</v>
      </c>
      <c r="M313" s="198">
        <v>0</v>
      </c>
      <c r="N313" s="198">
        <v>0</v>
      </c>
      <c r="O313" s="198">
        <v>0</v>
      </c>
      <c r="P313" s="198">
        <v>0</v>
      </c>
      <c r="Q313" s="198">
        <v>0</v>
      </c>
      <c r="R313" s="198">
        <v>0</v>
      </c>
      <c r="S313" s="198">
        <v>0</v>
      </c>
      <c r="T313" s="317" t="e">
        <v>#DIV/0!</v>
      </c>
      <c r="U313" s="316">
        <v>0</v>
      </c>
      <c r="V313" s="316">
        <v>0</v>
      </c>
      <c r="W313" s="316">
        <v>0</v>
      </c>
      <c r="X313" s="316">
        <v>0</v>
      </c>
      <c r="Y313" s="316">
        <v>0</v>
      </c>
      <c r="Z313" s="316">
        <v>0</v>
      </c>
    </row>
    <row r="314" spans="1:26" x14ac:dyDescent="0.25">
      <c r="A314" s="314" t="s">
        <v>568</v>
      </c>
      <c r="B314" s="363">
        <v>0</v>
      </c>
      <c r="C314" s="363">
        <v>0</v>
      </c>
      <c r="D314" s="363">
        <v>0</v>
      </c>
      <c r="E314" s="363">
        <v>0</v>
      </c>
      <c r="F314" s="363">
        <v>0</v>
      </c>
      <c r="G314" s="363">
        <v>0</v>
      </c>
      <c r="H314" s="363">
        <v>0</v>
      </c>
      <c r="I314" s="363">
        <v>0</v>
      </c>
      <c r="J314" s="363">
        <v>0</v>
      </c>
      <c r="K314" s="363">
        <v>0</v>
      </c>
      <c r="L314" s="363">
        <v>0</v>
      </c>
      <c r="M314" s="363">
        <v>0</v>
      </c>
      <c r="N314" s="363">
        <v>0</v>
      </c>
      <c r="O314" s="363">
        <v>0</v>
      </c>
      <c r="P314" s="363">
        <v>0</v>
      </c>
      <c r="Q314" s="363">
        <v>0</v>
      </c>
      <c r="R314" s="363">
        <v>0</v>
      </c>
      <c r="S314" s="363">
        <v>0</v>
      </c>
      <c r="T314" s="317" t="e">
        <v>#DIV/0!</v>
      </c>
      <c r="U314" s="316">
        <v>0</v>
      </c>
      <c r="V314" s="316">
        <v>0</v>
      </c>
      <c r="W314" s="316">
        <v>0</v>
      </c>
      <c r="X314" s="316">
        <v>0</v>
      </c>
      <c r="Y314" s="316">
        <v>0</v>
      </c>
      <c r="Z314" s="316">
        <v>0</v>
      </c>
    </row>
    <row r="315" spans="1:26" x14ac:dyDescent="0.25">
      <c r="A315" s="322" t="s">
        <v>569</v>
      </c>
      <c r="B315" s="385">
        <v>0</v>
      </c>
      <c r="C315" s="385">
        <v>0</v>
      </c>
      <c r="D315" s="385">
        <v>0</v>
      </c>
      <c r="E315" s="385">
        <v>0</v>
      </c>
      <c r="F315" s="385">
        <v>0</v>
      </c>
      <c r="G315" s="385">
        <v>0</v>
      </c>
      <c r="H315" s="385">
        <v>0</v>
      </c>
      <c r="I315" s="385">
        <v>0</v>
      </c>
      <c r="J315" s="385">
        <v>0</v>
      </c>
      <c r="K315" s="385">
        <v>0</v>
      </c>
      <c r="L315" s="385">
        <v>0</v>
      </c>
      <c r="M315" s="385">
        <v>0</v>
      </c>
      <c r="N315" s="385">
        <v>0</v>
      </c>
      <c r="O315" s="385">
        <v>0</v>
      </c>
      <c r="P315" s="385">
        <v>0</v>
      </c>
      <c r="Q315" s="385">
        <v>0</v>
      </c>
      <c r="R315" s="385">
        <v>0</v>
      </c>
      <c r="S315" s="385">
        <v>0</v>
      </c>
      <c r="T315" s="319" t="e">
        <v>#DIV/0!</v>
      </c>
      <c r="U315" s="239">
        <v>0</v>
      </c>
      <c r="V315" s="239">
        <v>0</v>
      </c>
      <c r="W315" s="239">
        <v>0</v>
      </c>
      <c r="X315" s="239">
        <v>0</v>
      </c>
      <c r="Y315" s="239">
        <v>0</v>
      </c>
      <c r="Z315" s="239">
        <v>0</v>
      </c>
    </row>
    <row r="316" spans="1:26" x14ac:dyDescent="0.25">
      <c r="A316" s="322" t="s">
        <v>570</v>
      </c>
      <c r="B316" s="385">
        <v>0</v>
      </c>
      <c r="C316" s="385">
        <v>0</v>
      </c>
      <c r="D316" s="385">
        <v>0</v>
      </c>
      <c r="E316" s="385">
        <v>0</v>
      </c>
      <c r="F316" s="385">
        <v>0</v>
      </c>
      <c r="G316" s="385">
        <v>0</v>
      </c>
      <c r="H316" s="385">
        <v>0</v>
      </c>
      <c r="I316" s="385">
        <v>0</v>
      </c>
      <c r="J316" s="385">
        <v>0</v>
      </c>
      <c r="K316" s="385">
        <v>0</v>
      </c>
      <c r="L316" s="385">
        <v>0</v>
      </c>
      <c r="M316" s="385">
        <v>0</v>
      </c>
      <c r="N316" s="385">
        <v>0</v>
      </c>
      <c r="O316" s="385">
        <v>0</v>
      </c>
      <c r="P316" s="385">
        <v>0</v>
      </c>
      <c r="Q316" s="385">
        <v>0</v>
      </c>
      <c r="R316" s="385">
        <v>0</v>
      </c>
      <c r="S316" s="385">
        <v>0</v>
      </c>
      <c r="T316" s="319" t="e">
        <v>#DIV/0!</v>
      </c>
      <c r="U316" s="239">
        <v>0</v>
      </c>
      <c r="V316" s="239">
        <v>0</v>
      </c>
      <c r="W316" s="239">
        <v>0</v>
      </c>
      <c r="X316" s="239">
        <v>0</v>
      </c>
      <c r="Y316" s="239">
        <v>0</v>
      </c>
      <c r="Z316" s="239">
        <v>0</v>
      </c>
    </row>
    <row r="317" spans="1:26" x14ac:dyDescent="0.25">
      <c r="A317" s="322" t="s">
        <v>571</v>
      </c>
      <c r="B317" s="385">
        <v>0</v>
      </c>
      <c r="C317" s="385">
        <v>0</v>
      </c>
      <c r="D317" s="385">
        <v>0</v>
      </c>
      <c r="E317" s="385">
        <v>0</v>
      </c>
      <c r="F317" s="385">
        <v>0</v>
      </c>
      <c r="G317" s="385">
        <v>0</v>
      </c>
      <c r="H317" s="385">
        <v>0</v>
      </c>
      <c r="I317" s="385">
        <v>0</v>
      </c>
      <c r="J317" s="385">
        <v>0</v>
      </c>
      <c r="K317" s="385">
        <v>0</v>
      </c>
      <c r="L317" s="385">
        <v>0</v>
      </c>
      <c r="M317" s="385">
        <v>0</v>
      </c>
      <c r="N317" s="385">
        <v>0</v>
      </c>
      <c r="O317" s="385">
        <v>0</v>
      </c>
      <c r="P317" s="385">
        <v>0</v>
      </c>
      <c r="Q317" s="385">
        <v>0</v>
      </c>
      <c r="R317" s="385">
        <v>0</v>
      </c>
      <c r="S317" s="385">
        <v>0</v>
      </c>
      <c r="T317" s="319" t="e">
        <v>#DIV/0!</v>
      </c>
      <c r="U317" s="239">
        <v>0</v>
      </c>
      <c r="V317" s="239">
        <v>0</v>
      </c>
      <c r="W317" s="239">
        <v>0</v>
      </c>
      <c r="X317" s="239">
        <v>0</v>
      </c>
      <c r="Y317" s="239">
        <v>0</v>
      </c>
      <c r="Z317" s="239">
        <v>0</v>
      </c>
    </row>
    <row r="318" spans="1:26" x14ac:dyDescent="0.25">
      <c r="A318" s="322" t="s">
        <v>572</v>
      </c>
      <c r="B318" s="385">
        <v>0</v>
      </c>
      <c r="C318" s="385">
        <v>0</v>
      </c>
      <c r="D318" s="385">
        <v>0</v>
      </c>
      <c r="E318" s="385">
        <v>0</v>
      </c>
      <c r="F318" s="385">
        <v>0</v>
      </c>
      <c r="G318" s="385">
        <v>0</v>
      </c>
      <c r="H318" s="385">
        <v>0</v>
      </c>
      <c r="I318" s="385">
        <v>0</v>
      </c>
      <c r="J318" s="385">
        <v>0</v>
      </c>
      <c r="K318" s="385">
        <v>0</v>
      </c>
      <c r="L318" s="385">
        <v>0</v>
      </c>
      <c r="M318" s="385">
        <v>0</v>
      </c>
      <c r="N318" s="385">
        <v>0</v>
      </c>
      <c r="O318" s="385">
        <v>0</v>
      </c>
      <c r="P318" s="385">
        <v>0</v>
      </c>
      <c r="Q318" s="385">
        <v>0</v>
      </c>
      <c r="R318" s="385">
        <v>0</v>
      </c>
      <c r="S318" s="385">
        <v>0</v>
      </c>
      <c r="T318" s="319" t="e">
        <v>#DIV/0!</v>
      </c>
      <c r="U318" s="239">
        <v>0</v>
      </c>
      <c r="V318" s="239">
        <v>0</v>
      </c>
      <c r="W318" s="239">
        <v>0</v>
      </c>
      <c r="X318" s="239">
        <v>0</v>
      </c>
      <c r="Y318" s="239">
        <v>0</v>
      </c>
      <c r="Z318" s="239">
        <v>0</v>
      </c>
    </row>
    <row r="319" spans="1:26" x14ac:dyDescent="0.25">
      <c r="A319" s="322" t="s">
        <v>573</v>
      </c>
      <c r="B319" s="385">
        <v>0</v>
      </c>
      <c r="C319" s="385">
        <v>0</v>
      </c>
      <c r="D319" s="385">
        <v>0</v>
      </c>
      <c r="E319" s="385">
        <v>0</v>
      </c>
      <c r="F319" s="385">
        <v>0</v>
      </c>
      <c r="G319" s="385">
        <v>0</v>
      </c>
      <c r="H319" s="385">
        <v>0</v>
      </c>
      <c r="I319" s="385">
        <v>0</v>
      </c>
      <c r="J319" s="385">
        <v>0</v>
      </c>
      <c r="K319" s="385">
        <v>0</v>
      </c>
      <c r="L319" s="385">
        <v>0</v>
      </c>
      <c r="M319" s="385">
        <v>0</v>
      </c>
      <c r="N319" s="385">
        <v>0</v>
      </c>
      <c r="O319" s="385">
        <v>0</v>
      </c>
      <c r="P319" s="385">
        <v>0</v>
      </c>
      <c r="Q319" s="385">
        <v>0</v>
      </c>
      <c r="R319" s="385">
        <v>0</v>
      </c>
      <c r="S319" s="385">
        <v>0</v>
      </c>
      <c r="T319" s="319" t="e">
        <v>#DIV/0!</v>
      </c>
      <c r="U319" s="239">
        <v>0</v>
      </c>
      <c r="V319" s="239">
        <v>0</v>
      </c>
      <c r="W319" s="239">
        <v>0</v>
      </c>
      <c r="X319" s="239">
        <v>0</v>
      </c>
      <c r="Y319" s="239">
        <v>0</v>
      </c>
      <c r="Z319" s="239">
        <v>0</v>
      </c>
    </row>
    <row r="320" spans="1:26" x14ac:dyDescent="0.25">
      <c r="A320" s="322" t="s">
        <v>574</v>
      </c>
      <c r="B320" s="385">
        <v>0</v>
      </c>
      <c r="C320" s="385">
        <v>0</v>
      </c>
      <c r="D320" s="385">
        <v>0</v>
      </c>
      <c r="E320" s="385">
        <v>0</v>
      </c>
      <c r="F320" s="385">
        <v>0</v>
      </c>
      <c r="G320" s="385">
        <v>0</v>
      </c>
      <c r="H320" s="385">
        <v>0</v>
      </c>
      <c r="I320" s="385">
        <v>0</v>
      </c>
      <c r="J320" s="385">
        <v>0</v>
      </c>
      <c r="K320" s="385">
        <v>0</v>
      </c>
      <c r="L320" s="385">
        <v>0</v>
      </c>
      <c r="M320" s="385">
        <v>0</v>
      </c>
      <c r="N320" s="385">
        <v>0</v>
      </c>
      <c r="O320" s="385">
        <v>0</v>
      </c>
      <c r="P320" s="385">
        <v>0</v>
      </c>
      <c r="Q320" s="385">
        <v>0</v>
      </c>
      <c r="R320" s="385">
        <v>0</v>
      </c>
      <c r="S320" s="385">
        <v>0</v>
      </c>
      <c r="T320" s="319" t="e">
        <v>#DIV/0!</v>
      </c>
      <c r="U320" s="239">
        <v>0</v>
      </c>
      <c r="V320" s="239">
        <v>0</v>
      </c>
      <c r="W320" s="239">
        <v>0</v>
      </c>
      <c r="X320" s="239">
        <v>0</v>
      </c>
      <c r="Y320" s="239">
        <v>0</v>
      </c>
      <c r="Z320" s="239">
        <v>0</v>
      </c>
    </row>
    <row r="321" spans="1:26" x14ac:dyDescent="0.25">
      <c r="A321" s="322" t="s">
        <v>575</v>
      </c>
      <c r="B321" s="385">
        <v>0</v>
      </c>
      <c r="C321" s="385">
        <v>0</v>
      </c>
      <c r="D321" s="385">
        <v>0</v>
      </c>
      <c r="E321" s="385">
        <v>0</v>
      </c>
      <c r="F321" s="385">
        <v>0</v>
      </c>
      <c r="G321" s="385">
        <v>0</v>
      </c>
      <c r="H321" s="385">
        <v>0</v>
      </c>
      <c r="I321" s="385">
        <v>0</v>
      </c>
      <c r="J321" s="385">
        <v>0</v>
      </c>
      <c r="K321" s="385">
        <v>0</v>
      </c>
      <c r="L321" s="385">
        <v>0</v>
      </c>
      <c r="M321" s="385">
        <v>0</v>
      </c>
      <c r="N321" s="385">
        <v>0</v>
      </c>
      <c r="O321" s="385">
        <v>0</v>
      </c>
      <c r="P321" s="385">
        <v>0</v>
      </c>
      <c r="Q321" s="385">
        <v>0</v>
      </c>
      <c r="R321" s="385">
        <v>0</v>
      </c>
      <c r="S321" s="385">
        <v>0</v>
      </c>
      <c r="T321" s="319" t="e">
        <v>#DIV/0!</v>
      </c>
      <c r="U321" s="239">
        <v>0</v>
      </c>
      <c r="V321" s="239">
        <v>0</v>
      </c>
      <c r="W321" s="239">
        <v>0</v>
      </c>
      <c r="X321" s="239">
        <v>0</v>
      </c>
      <c r="Y321" s="239">
        <v>0</v>
      </c>
      <c r="Z321" s="239">
        <v>0</v>
      </c>
    </row>
    <row r="322" spans="1:26" x14ac:dyDescent="0.25">
      <c r="A322" s="322" t="s">
        <v>576</v>
      </c>
      <c r="B322" s="385">
        <v>0</v>
      </c>
      <c r="C322" s="385">
        <v>0</v>
      </c>
      <c r="D322" s="385">
        <v>0</v>
      </c>
      <c r="E322" s="385">
        <v>0</v>
      </c>
      <c r="F322" s="385">
        <v>0</v>
      </c>
      <c r="G322" s="385">
        <v>0</v>
      </c>
      <c r="H322" s="385">
        <v>0</v>
      </c>
      <c r="I322" s="385">
        <v>0</v>
      </c>
      <c r="J322" s="385">
        <v>0</v>
      </c>
      <c r="K322" s="385">
        <v>0</v>
      </c>
      <c r="L322" s="385">
        <v>0</v>
      </c>
      <c r="M322" s="385">
        <v>0</v>
      </c>
      <c r="N322" s="385">
        <v>0</v>
      </c>
      <c r="O322" s="385">
        <v>0</v>
      </c>
      <c r="P322" s="385">
        <v>0</v>
      </c>
      <c r="Q322" s="385">
        <v>0</v>
      </c>
      <c r="R322" s="385">
        <v>0</v>
      </c>
      <c r="S322" s="385">
        <v>0</v>
      </c>
      <c r="T322" s="319" t="e">
        <v>#DIV/0!</v>
      </c>
      <c r="U322" s="239">
        <v>0</v>
      </c>
      <c r="V322" s="239">
        <v>0</v>
      </c>
      <c r="W322" s="239">
        <v>0</v>
      </c>
      <c r="X322" s="239">
        <v>0</v>
      </c>
      <c r="Y322" s="239">
        <v>0</v>
      </c>
      <c r="Z322" s="239">
        <v>0</v>
      </c>
    </row>
    <row r="323" spans="1:26" x14ac:dyDescent="0.25">
      <c r="A323" s="322" t="s">
        <v>577</v>
      </c>
      <c r="B323" s="385">
        <v>0</v>
      </c>
      <c r="C323" s="385">
        <v>0</v>
      </c>
      <c r="D323" s="385">
        <v>0</v>
      </c>
      <c r="E323" s="385">
        <v>0</v>
      </c>
      <c r="F323" s="385">
        <v>0</v>
      </c>
      <c r="G323" s="385">
        <v>0</v>
      </c>
      <c r="H323" s="385">
        <v>0</v>
      </c>
      <c r="I323" s="385">
        <v>0</v>
      </c>
      <c r="J323" s="385">
        <v>0</v>
      </c>
      <c r="K323" s="385">
        <v>0</v>
      </c>
      <c r="L323" s="385">
        <v>0</v>
      </c>
      <c r="M323" s="385">
        <v>0</v>
      </c>
      <c r="N323" s="385">
        <v>0</v>
      </c>
      <c r="O323" s="385">
        <v>0</v>
      </c>
      <c r="P323" s="385">
        <v>0</v>
      </c>
      <c r="Q323" s="385">
        <v>0</v>
      </c>
      <c r="R323" s="385">
        <v>0</v>
      </c>
      <c r="S323" s="385">
        <v>0</v>
      </c>
      <c r="T323" s="319" t="e">
        <v>#DIV/0!</v>
      </c>
      <c r="U323" s="239">
        <v>0</v>
      </c>
      <c r="V323" s="239">
        <v>0</v>
      </c>
      <c r="W323" s="239">
        <v>0</v>
      </c>
      <c r="X323" s="239">
        <v>0</v>
      </c>
      <c r="Y323" s="239">
        <v>0</v>
      </c>
      <c r="Z323" s="239">
        <v>0</v>
      </c>
    </row>
    <row r="324" spans="1:26" x14ac:dyDescent="0.25">
      <c r="A324" s="322" t="s">
        <v>578</v>
      </c>
      <c r="B324" s="385">
        <v>0</v>
      </c>
      <c r="C324" s="385">
        <v>0</v>
      </c>
      <c r="D324" s="385">
        <v>0</v>
      </c>
      <c r="E324" s="385">
        <v>0</v>
      </c>
      <c r="F324" s="385">
        <v>0</v>
      </c>
      <c r="G324" s="385">
        <v>0</v>
      </c>
      <c r="H324" s="385">
        <v>0</v>
      </c>
      <c r="I324" s="385">
        <v>0</v>
      </c>
      <c r="J324" s="385">
        <v>0</v>
      </c>
      <c r="K324" s="385">
        <v>0</v>
      </c>
      <c r="L324" s="385">
        <v>0</v>
      </c>
      <c r="M324" s="385">
        <v>0</v>
      </c>
      <c r="N324" s="385">
        <v>0</v>
      </c>
      <c r="O324" s="385">
        <v>0</v>
      </c>
      <c r="P324" s="385">
        <v>0</v>
      </c>
      <c r="Q324" s="385">
        <v>0</v>
      </c>
      <c r="R324" s="385">
        <v>0</v>
      </c>
      <c r="S324" s="385">
        <v>0</v>
      </c>
      <c r="T324" s="319" t="e">
        <v>#DIV/0!</v>
      </c>
      <c r="U324" s="239">
        <v>0</v>
      </c>
      <c r="V324" s="239">
        <v>0</v>
      </c>
      <c r="W324" s="239">
        <v>0</v>
      </c>
      <c r="X324" s="239">
        <v>0</v>
      </c>
      <c r="Y324" s="239">
        <v>0</v>
      </c>
      <c r="Z324" s="239">
        <v>0</v>
      </c>
    </row>
    <row r="325" spans="1:26" x14ac:dyDescent="0.25">
      <c r="A325" s="322" t="s">
        <v>579</v>
      </c>
      <c r="B325" s="385">
        <v>0</v>
      </c>
      <c r="C325" s="385">
        <v>0</v>
      </c>
      <c r="D325" s="385">
        <v>0</v>
      </c>
      <c r="E325" s="385">
        <v>0</v>
      </c>
      <c r="F325" s="385">
        <v>0</v>
      </c>
      <c r="G325" s="385">
        <v>0</v>
      </c>
      <c r="H325" s="385">
        <v>0</v>
      </c>
      <c r="I325" s="385">
        <v>0</v>
      </c>
      <c r="J325" s="385">
        <v>0</v>
      </c>
      <c r="K325" s="385">
        <v>0</v>
      </c>
      <c r="L325" s="385">
        <v>0</v>
      </c>
      <c r="M325" s="385">
        <v>0</v>
      </c>
      <c r="N325" s="385">
        <v>0</v>
      </c>
      <c r="O325" s="385">
        <v>0</v>
      </c>
      <c r="P325" s="385">
        <v>0</v>
      </c>
      <c r="Q325" s="385">
        <v>0</v>
      </c>
      <c r="R325" s="385">
        <v>0</v>
      </c>
      <c r="S325" s="385">
        <v>0</v>
      </c>
      <c r="T325" s="319" t="e">
        <v>#DIV/0!</v>
      </c>
      <c r="U325" s="239">
        <v>0</v>
      </c>
      <c r="V325" s="239">
        <v>0</v>
      </c>
      <c r="W325" s="239">
        <v>0</v>
      </c>
      <c r="X325" s="239">
        <v>0</v>
      </c>
      <c r="Y325" s="239">
        <v>0</v>
      </c>
      <c r="Z325" s="239">
        <v>0</v>
      </c>
    </row>
    <row r="326" spans="1:26" x14ac:dyDescent="0.25">
      <c r="A326" s="322" t="s">
        <v>580</v>
      </c>
      <c r="B326" s="385">
        <v>0</v>
      </c>
      <c r="C326" s="385">
        <v>0</v>
      </c>
      <c r="D326" s="385">
        <v>0</v>
      </c>
      <c r="E326" s="385">
        <v>0</v>
      </c>
      <c r="F326" s="385">
        <v>0</v>
      </c>
      <c r="G326" s="385">
        <v>0</v>
      </c>
      <c r="H326" s="385">
        <v>0</v>
      </c>
      <c r="I326" s="385">
        <v>0</v>
      </c>
      <c r="J326" s="385">
        <v>0</v>
      </c>
      <c r="K326" s="385">
        <v>0</v>
      </c>
      <c r="L326" s="385">
        <v>0</v>
      </c>
      <c r="M326" s="385">
        <v>0</v>
      </c>
      <c r="N326" s="385">
        <v>0</v>
      </c>
      <c r="O326" s="385">
        <v>0</v>
      </c>
      <c r="P326" s="385">
        <v>0</v>
      </c>
      <c r="Q326" s="385">
        <v>0</v>
      </c>
      <c r="R326" s="385">
        <v>0</v>
      </c>
      <c r="S326" s="385">
        <v>0</v>
      </c>
      <c r="T326" s="319" t="e">
        <v>#DIV/0!</v>
      </c>
      <c r="U326" s="239">
        <v>0</v>
      </c>
      <c r="V326" s="239">
        <v>0</v>
      </c>
      <c r="W326" s="239">
        <v>0</v>
      </c>
      <c r="X326" s="239">
        <v>0</v>
      </c>
      <c r="Y326" s="239">
        <v>0</v>
      </c>
      <c r="Z326" s="239">
        <v>0</v>
      </c>
    </row>
    <row r="327" spans="1:26" x14ac:dyDescent="0.25">
      <c r="A327" s="314" t="s">
        <v>581</v>
      </c>
      <c r="B327" s="363">
        <v>0</v>
      </c>
      <c r="C327" s="363">
        <v>0</v>
      </c>
      <c r="D327" s="363">
        <v>0</v>
      </c>
      <c r="E327" s="363">
        <v>0</v>
      </c>
      <c r="F327" s="363">
        <v>0</v>
      </c>
      <c r="G327" s="363">
        <v>0</v>
      </c>
      <c r="H327" s="363">
        <v>0</v>
      </c>
      <c r="I327" s="363">
        <v>0</v>
      </c>
      <c r="J327" s="363">
        <v>0</v>
      </c>
      <c r="K327" s="363">
        <v>0</v>
      </c>
      <c r="L327" s="363">
        <v>0</v>
      </c>
      <c r="M327" s="363">
        <v>0</v>
      </c>
      <c r="N327" s="363">
        <v>0</v>
      </c>
      <c r="O327" s="363">
        <v>0</v>
      </c>
      <c r="P327" s="363">
        <v>0</v>
      </c>
      <c r="Q327" s="363">
        <v>0</v>
      </c>
      <c r="R327" s="363">
        <v>0</v>
      </c>
      <c r="S327" s="363">
        <v>0</v>
      </c>
      <c r="T327" s="317" t="e">
        <v>#DIV/0!</v>
      </c>
      <c r="U327" s="316">
        <v>0</v>
      </c>
      <c r="V327" s="316">
        <v>0</v>
      </c>
      <c r="W327" s="316">
        <v>0</v>
      </c>
      <c r="X327" s="316">
        <v>0</v>
      </c>
      <c r="Y327" s="316">
        <v>0</v>
      </c>
      <c r="Z327" s="316">
        <v>0</v>
      </c>
    </row>
    <row r="328" spans="1:26" x14ac:dyDescent="0.25">
      <c r="A328" s="322" t="s">
        <v>582</v>
      </c>
      <c r="B328" s="385">
        <v>0</v>
      </c>
      <c r="C328" s="385">
        <v>0</v>
      </c>
      <c r="D328" s="385">
        <v>0</v>
      </c>
      <c r="E328" s="385">
        <v>0</v>
      </c>
      <c r="F328" s="385">
        <v>0</v>
      </c>
      <c r="G328" s="385">
        <v>0</v>
      </c>
      <c r="H328" s="385">
        <v>0</v>
      </c>
      <c r="I328" s="385">
        <v>0</v>
      </c>
      <c r="J328" s="385">
        <v>0</v>
      </c>
      <c r="K328" s="385">
        <v>0</v>
      </c>
      <c r="L328" s="385">
        <v>0</v>
      </c>
      <c r="M328" s="385">
        <v>0</v>
      </c>
      <c r="N328" s="385">
        <v>0</v>
      </c>
      <c r="O328" s="385">
        <v>0</v>
      </c>
      <c r="P328" s="385">
        <v>0</v>
      </c>
      <c r="Q328" s="385">
        <v>0</v>
      </c>
      <c r="R328" s="385">
        <v>0</v>
      </c>
      <c r="S328" s="385">
        <v>0</v>
      </c>
      <c r="T328" s="319" t="e">
        <v>#DIV/0!</v>
      </c>
      <c r="U328" s="239">
        <v>0</v>
      </c>
      <c r="V328" s="239">
        <v>0</v>
      </c>
      <c r="W328" s="239">
        <v>0</v>
      </c>
      <c r="X328" s="239">
        <v>0</v>
      </c>
      <c r="Y328" s="239">
        <v>0</v>
      </c>
      <c r="Z328" s="239">
        <v>0</v>
      </c>
    </row>
    <row r="329" spans="1:26" x14ac:dyDescent="0.25">
      <c r="A329" s="322" t="s">
        <v>583</v>
      </c>
      <c r="B329" s="385">
        <v>0</v>
      </c>
      <c r="C329" s="385">
        <v>0</v>
      </c>
      <c r="D329" s="385">
        <v>0</v>
      </c>
      <c r="E329" s="385">
        <v>0</v>
      </c>
      <c r="F329" s="385">
        <v>0</v>
      </c>
      <c r="G329" s="385">
        <v>0</v>
      </c>
      <c r="H329" s="385">
        <v>0</v>
      </c>
      <c r="I329" s="385">
        <v>0</v>
      </c>
      <c r="J329" s="385">
        <v>0</v>
      </c>
      <c r="K329" s="385">
        <v>0</v>
      </c>
      <c r="L329" s="385">
        <v>0</v>
      </c>
      <c r="M329" s="385">
        <v>0</v>
      </c>
      <c r="N329" s="385">
        <v>0</v>
      </c>
      <c r="O329" s="385">
        <v>0</v>
      </c>
      <c r="P329" s="385">
        <v>0</v>
      </c>
      <c r="Q329" s="385">
        <v>0</v>
      </c>
      <c r="R329" s="385">
        <v>0</v>
      </c>
      <c r="S329" s="385">
        <v>0</v>
      </c>
      <c r="T329" s="319" t="e">
        <v>#DIV/0!</v>
      </c>
      <c r="U329" s="239">
        <v>0</v>
      </c>
      <c r="V329" s="239">
        <v>0</v>
      </c>
      <c r="W329" s="239">
        <v>0</v>
      </c>
      <c r="X329" s="239">
        <v>0</v>
      </c>
      <c r="Y329" s="239">
        <v>0</v>
      </c>
      <c r="Z329" s="239">
        <v>0</v>
      </c>
    </row>
    <row r="330" spans="1:26" x14ac:dyDescent="0.25">
      <c r="A330" s="322" t="s">
        <v>584</v>
      </c>
      <c r="B330" s="385">
        <v>0</v>
      </c>
      <c r="C330" s="385">
        <v>0</v>
      </c>
      <c r="D330" s="385">
        <v>0</v>
      </c>
      <c r="E330" s="385">
        <v>0</v>
      </c>
      <c r="F330" s="385">
        <v>0</v>
      </c>
      <c r="G330" s="385">
        <v>0</v>
      </c>
      <c r="H330" s="385">
        <v>0</v>
      </c>
      <c r="I330" s="385">
        <v>0</v>
      </c>
      <c r="J330" s="385">
        <v>0</v>
      </c>
      <c r="K330" s="385">
        <v>0</v>
      </c>
      <c r="L330" s="385">
        <v>0</v>
      </c>
      <c r="M330" s="385">
        <v>0</v>
      </c>
      <c r="N330" s="385">
        <v>0</v>
      </c>
      <c r="O330" s="385">
        <v>0</v>
      </c>
      <c r="P330" s="385">
        <v>0</v>
      </c>
      <c r="Q330" s="385">
        <v>0</v>
      </c>
      <c r="R330" s="385">
        <v>0</v>
      </c>
      <c r="S330" s="385">
        <v>0</v>
      </c>
      <c r="T330" s="319" t="e">
        <v>#DIV/0!</v>
      </c>
      <c r="U330" s="239">
        <v>0</v>
      </c>
      <c r="V330" s="239">
        <v>0</v>
      </c>
      <c r="W330" s="239">
        <v>0</v>
      </c>
      <c r="X330" s="239">
        <v>0</v>
      </c>
      <c r="Y330" s="239">
        <v>0</v>
      </c>
      <c r="Z330" s="239">
        <v>0</v>
      </c>
    </row>
    <row r="331" spans="1:26" x14ac:dyDescent="0.25">
      <c r="A331" s="308" t="s">
        <v>585</v>
      </c>
      <c r="B331" s="384">
        <v>74976685</v>
      </c>
      <c r="C331" s="384">
        <v>74976685</v>
      </c>
      <c r="D331" s="384">
        <v>74826145</v>
      </c>
      <c r="E331" s="384">
        <v>69305124.159999996</v>
      </c>
      <c r="F331" s="384">
        <v>68946038.159999996</v>
      </c>
      <c r="G331" s="384">
        <v>1806.97</v>
      </c>
      <c r="H331" s="384">
        <v>1844.2</v>
      </c>
      <c r="I331" s="384">
        <v>21919203.41</v>
      </c>
      <c r="J331" s="384">
        <v>32574.489999999998</v>
      </c>
      <c r="K331" s="384">
        <v>1992134.99</v>
      </c>
      <c r="L331" s="384">
        <v>21328098.199999999</v>
      </c>
      <c r="M331" s="384">
        <v>1047823.52</v>
      </c>
      <c r="N331" s="384">
        <v>1075131.26</v>
      </c>
      <c r="O331" s="384">
        <v>21547421.120000001</v>
      </c>
      <c r="P331" s="384">
        <v>0</v>
      </c>
      <c r="Q331" s="384">
        <v>0</v>
      </c>
      <c r="R331" s="384">
        <v>0</v>
      </c>
      <c r="S331" s="384">
        <v>68946038.159999996</v>
      </c>
      <c r="T331" s="311">
        <v>0.91956637133263486</v>
      </c>
      <c r="U331" s="310">
        <v>6030646.8400000036</v>
      </c>
      <c r="V331" s="310">
        <v>150540</v>
      </c>
      <c r="W331" s="310">
        <v>5671560.8400000036</v>
      </c>
      <c r="X331" s="310">
        <v>5521020.8400000036</v>
      </c>
      <c r="Y331" s="310">
        <v>359086</v>
      </c>
      <c r="Z331" s="310">
        <v>0</v>
      </c>
    </row>
    <row r="332" spans="1:26" x14ac:dyDescent="0.25">
      <c r="A332" s="314" t="s">
        <v>586</v>
      </c>
      <c r="B332" s="363">
        <v>0</v>
      </c>
      <c r="C332" s="363">
        <v>0</v>
      </c>
      <c r="D332" s="363">
        <v>0</v>
      </c>
      <c r="E332" s="363">
        <v>0</v>
      </c>
      <c r="F332" s="363">
        <v>0</v>
      </c>
      <c r="G332" s="363">
        <v>0</v>
      </c>
      <c r="H332" s="363">
        <v>0</v>
      </c>
      <c r="I332" s="363">
        <v>0</v>
      </c>
      <c r="J332" s="363">
        <v>0</v>
      </c>
      <c r="K332" s="363">
        <v>0</v>
      </c>
      <c r="L332" s="363">
        <v>0</v>
      </c>
      <c r="M332" s="363">
        <v>0</v>
      </c>
      <c r="N332" s="363">
        <v>0</v>
      </c>
      <c r="O332" s="363">
        <v>0</v>
      </c>
      <c r="P332" s="363">
        <v>0</v>
      </c>
      <c r="Q332" s="363">
        <v>0</v>
      </c>
      <c r="R332" s="363">
        <v>0</v>
      </c>
      <c r="S332" s="363">
        <v>0</v>
      </c>
      <c r="T332" s="317" t="e">
        <v>#DIV/0!</v>
      </c>
      <c r="U332" s="316">
        <v>0</v>
      </c>
      <c r="V332" s="316">
        <v>0</v>
      </c>
      <c r="W332" s="316">
        <v>0</v>
      </c>
      <c r="X332" s="316">
        <v>0</v>
      </c>
      <c r="Y332" s="316">
        <v>0</v>
      </c>
      <c r="Z332" s="316">
        <v>0</v>
      </c>
    </row>
    <row r="333" spans="1:26" x14ac:dyDescent="0.25">
      <c r="A333" s="322" t="s">
        <v>587</v>
      </c>
      <c r="B333" s="370">
        <v>0</v>
      </c>
      <c r="C333" s="370">
        <v>0</v>
      </c>
      <c r="D333" s="370">
        <v>0</v>
      </c>
      <c r="E333" s="370">
        <v>0</v>
      </c>
      <c r="F333" s="370">
        <v>0</v>
      </c>
      <c r="G333" s="370">
        <v>0</v>
      </c>
      <c r="H333" s="370">
        <v>0</v>
      </c>
      <c r="I333" s="370">
        <v>0</v>
      </c>
      <c r="J333" s="370">
        <v>0</v>
      </c>
      <c r="K333" s="370">
        <v>0</v>
      </c>
      <c r="L333" s="370">
        <v>0</v>
      </c>
      <c r="M333" s="370">
        <v>0</v>
      </c>
      <c r="N333" s="370">
        <v>0</v>
      </c>
      <c r="O333" s="370">
        <v>0</v>
      </c>
      <c r="P333" s="370">
        <v>0</v>
      </c>
      <c r="Q333" s="370">
        <v>0</v>
      </c>
      <c r="R333" s="370">
        <v>0</v>
      </c>
      <c r="S333" s="370">
        <v>0</v>
      </c>
      <c r="T333" s="319" t="e">
        <v>#DIV/0!</v>
      </c>
      <c r="U333" s="239">
        <v>0</v>
      </c>
      <c r="V333" s="239">
        <v>0</v>
      </c>
      <c r="W333" s="239">
        <v>0</v>
      </c>
      <c r="X333" s="239">
        <v>0</v>
      </c>
      <c r="Y333" s="239">
        <v>0</v>
      </c>
      <c r="Z333" s="239">
        <v>0</v>
      </c>
    </row>
    <row r="334" spans="1:26" x14ac:dyDescent="0.25">
      <c r="A334" s="324" t="s">
        <v>588</v>
      </c>
      <c r="B334" s="385">
        <v>0</v>
      </c>
      <c r="C334" s="385">
        <v>0</v>
      </c>
      <c r="D334" s="385">
        <v>0</v>
      </c>
      <c r="E334" s="385">
        <v>0</v>
      </c>
      <c r="F334" s="385">
        <v>0</v>
      </c>
      <c r="G334" s="385">
        <v>0</v>
      </c>
      <c r="H334" s="385">
        <v>0</v>
      </c>
      <c r="I334" s="385">
        <v>0</v>
      </c>
      <c r="J334" s="385">
        <v>0</v>
      </c>
      <c r="K334" s="385">
        <v>0</v>
      </c>
      <c r="L334" s="385">
        <v>0</v>
      </c>
      <c r="M334" s="385">
        <v>0</v>
      </c>
      <c r="N334" s="385">
        <v>0</v>
      </c>
      <c r="O334" s="385">
        <v>0</v>
      </c>
      <c r="P334" s="385">
        <v>0</v>
      </c>
      <c r="Q334" s="385">
        <v>0</v>
      </c>
      <c r="R334" s="385">
        <v>0</v>
      </c>
      <c r="S334" s="385">
        <v>0</v>
      </c>
      <c r="T334" s="319" t="e">
        <v>#DIV/0!</v>
      </c>
      <c r="U334" s="239">
        <v>0</v>
      </c>
      <c r="V334" s="239">
        <v>0</v>
      </c>
      <c r="W334" s="239">
        <v>0</v>
      </c>
      <c r="X334" s="239">
        <v>0</v>
      </c>
      <c r="Y334" s="239">
        <v>0</v>
      </c>
      <c r="Z334" s="239">
        <v>0</v>
      </c>
    </row>
    <row r="335" spans="1:26" x14ac:dyDescent="0.25">
      <c r="A335" s="324" t="s">
        <v>589</v>
      </c>
      <c r="B335" s="385">
        <v>0</v>
      </c>
      <c r="C335" s="385">
        <v>0</v>
      </c>
      <c r="D335" s="385">
        <v>0</v>
      </c>
      <c r="E335" s="385">
        <v>0</v>
      </c>
      <c r="F335" s="385">
        <v>0</v>
      </c>
      <c r="G335" s="385">
        <v>0</v>
      </c>
      <c r="H335" s="385">
        <v>0</v>
      </c>
      <c r="I335" s="385">
        <v>0</v>
      </c>
      <c r="J335" s="385">
        <v>0</v>
      </c>
      <c r="K335" s="385">
        <v>0</v>
      </c>
      <c r="L335" s="385">
        <v>0</v>
      </c>
      <c r="M335" s="385">
        <v>0</v>
      </c>
      <c r="N335" s="385">
        <v>0</v>
      </c>
      <c r="O335" s="385">
        <v>0</v>
      </c>
      <c r="P335" s="385">
        <v>0</v>
      </c>
      <c r="Q335" s="385">
        <v>0</v>
      </c>
      <c r="R335" s="385">
        <v>0</v>
      </c>
      <c r="S335" s="385">
        <v>0</v>
      </c>
      <c r="T335" s="319" t="e">
        <v>#DIV/0!</v>
      </c>
      <c r="U335" s="239">
        <v>0</v>
      </c>
      <c r="V335" s="239">
        <v>0</v>
      </c>
      <c r="W335" s="239">
        <v>0</v>
      </c>
      <c r="X335" s="239">
        <v>0</v>
      </c>
      <c r="Y335" s="239">
        <v>0</v>
      </c>
      <c r="Z335" s="239">
        <v>0</v>
      </c>
    </row>
    <row r="336" spans="1:26" ht="24" x14ac:dyDescent="0.25">
      <c r="A336" s="322" t="s">
        <v>590</v>
      </c>
      <c r="B336" s="385">
        <v>0</v>
      </c>
      <c r="C336" s="385">
        <v>0</v>
      </c>
      <c r="D336" s="385">
        <v>0</v>
      </c>
      <c r="E336" s="385">
        <v>0</v>
      </c>
      <c r="F336" s="385">
        <v>0</v>
      </c>
      <c r="G336" s="385">
        <v>0</v>
      </c>
      <c r="H336" s="385">
        <v>0</v>
      </c>
      <c r="I336" s="385">
        <v>0</v>
      </c>
      <c r="J336" s="385">
        <v>0</v>
      </c>
      <c r="K336" s="385">
        <v>0</v>
      </c>
      <c r="L336" s="385">
        <v>0</v>
      </c>
      <c r="M336" s="385">
        <v>0</v>
      </c>
      <c r="N336" s="385">
        <v>0</v>
      </c>
      <c r="O336" s="385">
        <v>0</v>
      </c>
      <c r="P336" s="385">
        <v>0</v>
      </c>
      <c r="Q336" s="385">
        <v>0</v>
      </c>
      <c r="R336" s="385">
        <v>0</v>
      </c>
      <c r="S336" s="385">
        <v>0</v>
      </c>
      <c r="T336" s="319" t="e">
        <v>#DIV/0!</v>
      </c>
      <c r="U336" s="239">
        <v>0</v>
      </c>
      <c r="V336" s="239">
        <v>0</v>
      </c>
      <c r="W336" s="239">
        <v>0</v>
      </c>
      <c r="X336" s="239">
        <v>0</v>
      </c>
      <c r="Y336" s="239">
        <v>0</v>
      </c>
      <c r="Z336" s="239">
        <v>0</v>
      </c>
    </row>
    <row r="337" spans="1:26" x14ac:dyDescent="0.25">
      <c r="A337" s="322" t="s">
        <v>591</v>
      </c>
      <c r="B337" s="385">
        <v>0</v>
      </c>
      <c r="C337" s="385">
        <v>0</v>
      </c>
      <c r="D337" s="385">
        <v>0</v>
      </c>
      <c r="E337" s="385">
        <v>0</v>
      </c>
      <c r="F337" s="385">
        <v>0</v>
      </c>
      <c r="G337" s="385">
        <v>0</v>
      </c>
      <c r="H337" s="385">
        <v>0</v>
      </c>
      <c r="I337" s="385">
        <v>0</v>
      </c>
      <c r="J337" s="385">
        <v>0</v>
      </c>
      <c r="K337" s="385">
        <v>0</v>
      </c>
      <c r="L337" s="385">
        <v>0</v>
      </c>
      <c r="M337" s="385">
        <v>0</v>
      </c>
      <c r="N337" s="385">
        <v>0</v>
      </c>
      <c r="O337" s="385">
        <v>0</v>
      </c>
      <c r="P337" s="385">
        <v>0</v>
      </c>
      <c r="Q337" s="385">
        <v>0</v>
      </c>
      <c r="R337" s="385">
        <v>0</v>
      </c>
      <c r="S337" s="385">
        <v>0</v>
      </c>
      <c r="T337" s="319" t="e">
        <v>#DIV/0!</v>
      </c>
      <c r="U337" s="239">
        <v>0</v>
      </c>
      <c r="V337" s="239">
        <v>0</v>
      </c>
      <c r="W337" s="239">
        <v>0</v>
      </c>
      <c r="X337" s="239">
        <v>0</v>
      </c>
      <c r="Y337" s="239">
        <v>0</v>
      </c>
      <c r="Z337" s="239">
        <v>0</v>
      </c>
    </row>
    <row r="338" spans="1:26" x14ac:dyDescent="0.25">
      <c r="A338" s="322" t="s">
        <v>592</v>
      </c>
      <c r="B338" s="385">
        <v>0</v>
      </c>
      <c r="C338" s="385">
        <v>0</v>
      </c>
      <c r="D338" s="385">
        <v>0</v>
      </c>
      <c r="E338" s="385">
        <v>0</v>
      </c>
      <c r="F338" s="385">
        <v>0</v>
      </c>
      <c r="G338" s="385">
        <v>0</v>
      </c>
      <c r="H338" s="385">
        <v>0</v>
      </c>
      <c r="I338" s="385">
        <v>0</v>
      </c>
      <c r="J338" s="385">
        <v>0</v>
      </c>
      <c r="K338" s="385">
        <v>0</v>
      </c>
      <c r="L338" s="385">
        <v>0</v>
      </c>
      <c r="M338" s="385">
        <v>0</v>
      </c>
      <c r="N338" s="385">
        <v>0</v>
      </c>
      <c r="O338" s="385">
        <v>0</v>
      </c>
      <c r="P338" s="385">
        <v>0</v>
      </c>
      <c r="Q338" s="385">
        <v>0</v>
      </c>
      <c r="R338" s="385">
        <v>0</v>
      </c>
      <c r="S338" s="385">
        <v>0</v>
      </c>
      <c r="T338" s="319" t="e">
        <v>#DIV/0!</v>
      </c>
      <c r="U338" s="239">
        <v>0</v>
      </c>
      <c r="V338" s="239">
        <v>0</v>
      </c>
      <c r="W338" s="239">
        <v>0</v>
      </c>
      <c r="X338" s="239">
        <v>0</v>
      </c>
      <c r="Y338" s="239">
        <v>0</v>
      </c>
      <c r="Z338" s="239">
        <v>0</v>
      </c>
    </row>
    <row r="339" spans="1:26" x14ac:dyDescent="0.25">
      <c r="A339" s="314" t="s">
        <v>593</v>
      </c>
      <c r="B339" s="363">
        <v>0</v>
      </c>
      <c r="C339" s="363">
        <v>0</v>
      </c>
      <c r="D339" s="363">
        <v>0</v>
      </c>
      <c r="E339" s="363">
        <v>0</v>
      </c>
      <c r="F339" s="363">
        <v>0</v>
      </c>
      <c r="G339" s="363">
        <v>0</v>
      </c>
      <c r="H339" s="363">
        <v>0</v>
      </c>
      <c r="I339" s="363">
        <v>0</v>
      </c>
      <c r="J339" s="363">
        <v>0</v>
      </c>
      <c r="K339" s="363">
        <v>0</v>
      </c>
      <c r="L339" s="363">
        <v>0</v>
      </c>
      <c r="M339" s="363">
        <v>0</v>
      </c>
      <c r="N339" s="363">
        <v>0</v>
      </c>
      <c r="O339" s="363">
        <v>0</v>
      </c>
      <c r="P339" s="363">
        <v>0</v>
      </c>
      <c r="Q339" s="363">
        <v>0</v>
      </c>
      <c r="R339" s="363">
        <v>0</v>
      </c>
      <c r="S339" s="363">
        <v>0</v>
      </c>
      <c r="T339" s="317" t="e">
        <v>#DIV/0!</v>
      </c>
      <c r="U339" s="316">
        <v>0</v>
      </c>
      <c r="V339" s="316">
        <v>0</v>
      </c>
      <c r="W339" s="316">
        <v>0</v>
      </c>
      <c r="X339" s="316">
        <v>0</v>
      </c>
      <c r="Y339" s="316">
        <v>0</v>
      </c>
      <c r="Z339" s="316">
        <v>0</v>
      </c>
    </row>
    <row r="340" spans="1:26" x14ac:dyDescent="0.25">
      <c r="A340" s="322" t="s">
        <v>594</v>
      </c>
      <c r="B340" s="385">
        <v>0</v>
      </c>
      <c r="C340" s="385">
        <v>0</v>
      </c>
      <c r="D340" s="385">
        <v>0</v>
      </c>
      <c r="E340" s="385">
        <v>0</v>
      </c>
      <c r="F340" s="385">
        <v>0</v>
      </c>
      <c r="G340" s="385">
        <v>0</v>
      </c>
      <c r="H340" s="385">
        <v>0</v>
      </c>
      <c r="I340" s="385">
        <v>0</v>
      </c>
      <c r="J340" s="385">
        <v>0</v>
      </c>
      <c r="K340" s="385">
        <v>0</v>
      </c>
      <c r="L340" s="385">
        <v>0</v>
      </c>
      <c r="M340" s="385">
        <v>0</v>
      </c>
      <c r="N340" s="385">
        <v>0</v>
      </c>
      <c r="O340" s="385">
        <v>0</v>
      </c>
      <c r="P340" s="385">
        <v>0</v>
      </c>
      <c r="Q340" s="385">
        <v>0</v>
      </c>
      <c r="R340" s="385">
        <v>0</v>
      </c>
      <c r="S340" s="385">
        <v>0</v>
      </c>
      <c r="T340" s="319" t="e">
        <v>#DIV/0!</v>
      </c>
      <c r="U340" s="239">
        <v>0</v>
      </c>
      <c r="V340" s="239">
        <v>0</v>
      </c>
      <c r="W340" s="239">
        <v>0</v>
      </c>
      <c r="X340" s="239">
        <v>0</v>
      </c>
      <c r="Y340" s="239">
        <v>0</v>
      </c>
      <c r="Z340" s="239">
        <v>0</v>
      </c>
    </row>
    <row r="341" spans="1:26" x14ac:dyDescent="0.25">
      <c r="A341" s="322" t="s">
        <v>595</v>
      </c>
      <c r="B341" s="385">
        <v>0</v>
      </c>
      <c r="C341" s="385">
        <v>0</v>
      </c>
      <c r="D341" s="385">
        <v>0</v>
      </c>
      <c r="E341" s="385">
        <v>0</v>
      </c>
      <c r="F341" s="385">
        <v>0</v>
      </c>
      <c r="G341" s="385">
        <v>0</v>
      </c>
      <c r="H341" s="385">
        <v>0</v>
      </c>
      <c r="I341" s="385">
        <v>0</v>
      </c>
      <c r="J341" s="385">
        <v>0</v>
      </c>
      <c r="K341" s="385">
        <v>0</v>
      </c>
      <c r="L341" s="385">
        <v>0</v>
      </c>
      <c r="M341" s="385">
        <v>0</v>
      </c>
      <c r="N341" s="385">
        <v>0</v>
      </c>
      <c r="O341" s="385">
        <v>0</v>
      </c>
      <c r="P341" s="385">
        <v>0</v>
      </c>
      <c r="Q341" s="385">
        <v>0</v>
      </c>
      <c r="R341" s="385">
        <v>0</v>
      </c>
      <c r="S341" s="385">
        <v>0</v>
      </c>
      <c r="T341" s="319" t="e">
        <v>#DIV/0!</v>
      </c>
      <c r="U341" s="239">
        <v>0</v>
      </c>
      <c r="V341" s="239">
        <v>0</v>
      </c>
      <c r="W341" s="239">
        <v>0</v>
      </c>
      <c r="X341" s="239">
        <v>0</v>
      </c>
      <c r="Y341" s="239">
        <v>0</v>
      </c>
      <c r="Z341" s="239">
        <v>0</v>
      </c>
    </row>
    <row r="342" spans="1:26" x14ac:dyDescent="0.25">
      <c r="A342" s="322" t="s">
        <v>596</v>
      </c>
      <c r="B342" s="385">
        <v>0</v>
      </c>
      <c r="C342" s="385">
        <v>0</v>
      </c>
      <c r="D342" s="385">
        <v>0</v>
      </c>
      <c r="E342" s="385">
        <v>0</v>
      </c>
      <c r="F342" s="385">
        <v>0</v>
      </c>
      <c r="G342" s="385">
        <v>0</v>
      </c>
      <c r="H342" s="385">
        <v>0</v>
      </c>
      <c r="I342" s="385">
        <v>0</v>
      </c>
      <c r="J342" s="385">
        <v>0</v>
      </c>
      <c r="K342" s="385">
        <v>0</v>
      </c>
      <c r="L342" s="385">
        <v>0</v>
      </c>
      <c r="M342" s="385">
        <v>0</v>
      </c>
      <c r="N342" s="385">
        <v>0</v>
      </c>
      <c r="O342" s="385">
        <v>0</v>
      </c>
      <c r="P342" s="385">
        <v>0</v>
      </c>
      <c r="Q342" s="385">
        <v>0</v>
      </c>
      <c r="R342" s="385">
        <v>0</v>
      </c>
      <c r="S342" s="385">
        <v>0</v>
      </c>
      <c r="T342" s="319" t="e">
        <v>#DIV/0!</v>
      </c>
      <c r="U342" s="239">
        <v>0</v>
      </c>
      <c r="V342" s="239">
        <v>0</v>
      </c>
      <c r="W342" s="239">
        <v>0</v>
      </c>
      <c r="X342" s="239">
        <v>0</v>
      </c>
      <c r="Y342" s="239">
        <v>0</v>
      </c>
      <c r="Z342" s="239">
        <v>0</v>
      </c>
    </row>
    <row r="343" spans="1:26" x14ac:dyDescent="0.25">
      <c r="A343" s="314" t="s">
        <v>597</v>
      </c>
      <c r="B343" s="363">
        <v>74976685</v>
      </c>
      <c r="C343" s="363">
        <v>74976685</v>
      </c>
      <c r="D343" s="363">
        <v>74826145</v>
      </c>
      <c r="E343" s="363">
        <v>69305124.159999996</v>
      </c>
      <c r="F343" s="363">
        <v>68946038.159999996</v>
      </c>
      <c r="G343" s="363">
        <v>1806.97</v>
      </c>
      <c r="H343" s="363">
        <v>1844.2</v>
      </c>
      <c r="I343" s="363">
        <v>21919203.41</v>
      </c>
      <c r="J343" s="363">
        <v>32574.489999999998</v>
      </c>
      <c r="K343" s="363">
        <v>1992134.99</v>
      </c>
      <c r="L343" s="363">
        <v>21328098.199999999</v>
      </c>
      <c r="M343" s="363">
        <v>1047823.52</v>
      </c>
      <c r="N343" s="363">
        <v>1075131.26</v>
      </c>
      <c r="O343" s="363">
        <v>21547421.120000001</v>
      </c>
      <c r="P343" s="363">
        <v>0</v>
      </c>
      <c r="Q343" s="363">
        <v>0</v>
      </c>
      <c r="R343" s="363">
        <v>0</v>
      </c>
      <c r="S343" s="363">
        <v>68946038.159999996</v>
      </c>
      <c r="T343" s="317">
        <v>0.91956637133263486</v>
      </c>
      <c r="U343" s="316">
        <v>6030646.8400000036</v>
      </c>
      <c r="V343" s="316">
        <v>150540</v>
      </c>
      <c r="W343" s="316">
        <v>5671560.8400000036</v>
      </c>
      <c r="X343" s="316">
        <v>5521020.8400000036</v>
      </c>
      <c r="Y343" s="316">
        <v>359086</v>
      </c>
      <c r="Z343" s="316">
        <v>0</v>
      </c>
    </row>
    <row r="344" spans="1:26" x14ac:dyDescent="0.25">
      <c r="A344" s="322" t="s">
        <v>598</v>
      </c>
      <c r="B344" s="385">
        <v>5957280</v>
      </c>
      <c r="C344" s="385">
        <v>5957280</v>
      </c>
      <c r="D344" s="385">
        <v>5957280</v>
      </c>
      <c r="E344" s="385">
        <v>5130438</v>
      </c>
      <c r="F344" s="385">
        <v>5130198</v>
      </c>
      <c r="G344" s="385">
        <v>0</v>
      </c>
      <c r="H344" s="385">
        <v>0</v>
      </c>
      <c r="I344" s="385">
        <v>1574778</v>
      </c>
      <c r="J344" s="385">
        <v>5340</v>
      </c>
      <c r="K344" s="385">
        <v>180600</v>
      </c>
      <c r="L344" s="385">
        <v>1552464</v>
      </c>
      <c r="M344" s="385">
        <v>93720</v>
      </c>
      <c r="N344" s="385">
        <v>99000</v>
      </c>
      <c r="O344" s="385">
        <v>1624296</v>
      </c>
      <c r="P344" s="385">
        <v>0</v>
      </c>
      <c r="Q344" s="385">
        <v>0</v>
      </c>
      <c r="R344" s="385">
        <v>0</v>
      </c>
      <c r="S344" s="385">
        <v>5130198</v>
      </c>
      <c r="T344" s="319">
        <v>0.86116449117718152</v>
      </c>
      <c r="U344" s="239">
        <v>827082</v>
      </c>
      <c r="V344" s="239">
        <v>0</v>
      </c>
      <c r="W344" s="239">
        <v>826842</v>
      </c>
      <c r="X344" s="239">
        <v>826842</v>
      </c>
      <c r="Y344" s="239">
        <v>240</v>
      </c>
      <c r="Z344" s="239">
        <v>0</v>
      </c>
    </row>
    <row r="345" spans="1:26" ht="24" customHeight="1" x14ac:dyDescent="0.25">
      <c r="A345" s="322" t="s">
        <v>599</v>
      </c>
      <c r="B345" s="385">
        <v>67496400</v>
      </c>
      <c r="C345" s="385">
        <v>67496400</v>
      </c>
      <c r="D345" s="385">
        <v>67496400</v>
      </c>
      <c r="E345" s="385">
        <v>64148081</v>
      </c>
      <c r="F345" s="385">
        <v>63789235</v>
      </c>
      <c r="G345" s="385">
        <v>0</v>
      </c>
      <c r="H345" s="385">
        <v>0</v>
      </c>
      <c r="I345" s="385">
        <v>20342472</v>
      </c>
      <c r="J345" s="385">
        <v>24540</v>
      </c>
      <c r="K345" s="385">
        <v>1808220</v>
      </c>
      <c r="L345" s="385">
        <v>19772382</v>
      </c>
      <c r="M345" s="385">
        <v>950802</v>
      </c>
      <c r="N345" s="385">
        <v>971800</v>
      </c>
      <c r="O345" s="385">
        <v>19919019</v>
      </c>
      <c r="P345" s="385">
        <v>0</v>
      </c>
      <c r="Q345" s="385">
        <v>0</v>
      </c>
      <c r="R345" s="385">
        <v>0</v>
      </c>
      <c r="S345" s="385">
        <v>63789235</v>
      </c>
      <c r="T345" s="319">
        <v>0.94507610776278439</v>
      </c>
      <c r="U345" s="239">
        <v>3707165</v>
      </c>
      <c r="V345" s="239">
        <v>0</v>
      </c>
      <c r="W345" s="239">
        <v>3348319</v>
      </c>
      <c r="X345" s="239">
        <v>3348319</v>
      </c>
      <c r="Y345" s="239">
        <v>358846</v>
      </c>
      <c r="Z345" s="239">
        <v>0</v>
      </c>
    </row>
    <row r="346" spans="1:26" x14ac:dyDescent="0.25">
      <c r="A346" s="322" t="s">
        <v>600</v>
      </c>
      <c r="B346" s="385">
        <v>150540</v>
      </c>
      <c r="C346" s="385">
        <v>150540</v>
      </c>
      <c r="D346" s="385">
        <v>0</v>
      </c>
      <c r="E346" s="385">
        <v>0</v>
      </c>
      <c r="F346" s="385">
        <v>0</v>
      </c>
      <c r="G346" s="385">
        <v>0</v>
      </c>
      <c r="H346" s="385">
        <v>0</v>
      </c>
      <c r="I346" s="385">
        <v>0</v>
      </c>
      <c r="J346" s="385">
        <v>0</v>
      </c>
      <c r="K346" s="385">
        <v>0</v>
      </c>
      <c r="L346" s="385">
        <v>0</v>
      </c>
      <c r="M346" s="385">
        <v>0</v>
      </c>
      <c r="N346" s="385">
        <v>0</v>
      </c>
      <c r="O346" s="385">
        <v>0</v>
      </c>
      <c r="P346" s="385">
        <v>0</v>
      </c>
      <c r="Q346" s="385">
        <v>0</v>
      </c>
      <c r="R346" s="385">
        <v>0</v>
      </c>
      <c r="S346" s="385">
        <v>0</v>
      </c>
      <c r="T346" s="319">
        <v>0</v>
      </c>
      <c r="U346" s="239">
        <v>150540</v>
      </c>
      <c r="V346" s="239">
        <v>150540</v>
      </c>
      <c r="W346" s="239">
        <v>150540</v>
      </c>
      <c r="X346" s="239">
        <v>0</v>
      </c>
      <c r="Y346" s="239">
        <v>0</v>
      </c>
      <c r="Z346" s="239">
        <v>0</v>
      </c>
    </row>
    <row r="347" spans="1:26" x14ac:dyDescent="0.25">
      <c r="A347" s="322" t="s">
        <v>601</v>
      </c>
      <c r="B347" s="385">
        <v>1372465</v>
      </c>
      <c r="C347" s="385">
        <v>1372465</v>
      </c>
      <c r="D347" s="385">
        <v>1372465</v>
      </c>
      <c r="E347" s="385">
        <v>26605.160000000003</v>
      </c>
      <c r="F347" s="385">
        <v>26605.160000000003</v>
      </c>
      <c r="G347" s="385">
        <v>1806.97</v>
      </c>
      <c r="H347" s="385">
        <v>1844.2</v>
      </c>
      <c r="I347" s="385">
        <v>1953.4099999999999</v>
      </c>
      <c r="J347" s="385">
        <v>2694.49</v>
      </c>
      <c r="K347" s="385">
        <v>3314.99</v>
      </c>
      <c r="L347" s="385">
        <v>3252.2</v>
      </c>
      <c r="M347" s="385">
        <v>3301.5199999999995</v>
      </c>
      <c r="N347" s="385">
        <v>4331.26</v>
      </c>
      <c r="O347" s="385">
        <v>4106.12</v>
      </c>
      <c r="P347" s="385">
        <v>0</v>
      </c>
      <c r="Q347" s="385">
        <v>0</v>
      </c>
      <c r="R347" s="385">
        <v>0</v>
      </c>
      <c r="S347" s="385">
        <v>26605.16</v>
      </c>
      <c r="T347" s="319">
        <v>1.9384946064198359E-2</v>
      </c>
      <c r="U347" s="239">
        <v>1345859.84</v>
      </c>
      <c r="V347" s="239">
        <v>0</v>
      </c>
      <c r="W347" s="239">
        <v>1345859.84</v>
      </c>
      <c r="X347" s="239">
        <v>1345859.84</v>
      </c>
      <c r="Y347" s="239">
        <v>0</v>
      </c>
      <c r="Z347" s="239">
        <v>0</v>
      </c>
    </row>
    <row r="348" spans="1:26" x14ac:dyDescent="0.25">
      <c r="A348" s="322" t="s">
        <v>602</v>
      </c>
      <c r="B348" s="385">
        <v>0</v>
      </c>
      <c r="C348" s="385">
        <v>0</v>
      </c>
      <c r="D348" s="385">
        <v>0</v>
      </c>
      <c r="E348" s="385">
        <v>0</v>
      </c>
      <c r="F348" s="385">
        <v>0</v>
      </c>
      <c r="G348" s="385">
        <v>0</v>
      </c>
      <c r="H348" s="385">
        <v>0</v>
      </c>
      <c r="I348" s="385">
        <v>0</v>
      </c>
      <c r="J348" s="385">
        <v>0</v>
      </c>
      <c r="K348" s="385">
        <v>0</v>
      </c>
      <c r="L348" s="385">
        <v>0</v>
      </c>
      <c r="M348" s="385">
        <v>0</v>
      </c>
      <c r="N348" s="385">
        <v>0</v>
      </c>
      <c r="O348" s="385">
        <v>0</v>
      </c>
      <c r="P348" s="385">
        <v>0</v>
      </c>
      <c r="Q348" s="385">
        <v>0</v>
      </c>
      <c r="R348" s="385">
        <v>0</v>
      </c>
      <c r="S348" s="385">
        <v>0</v>
      </c>
      <c r="T348" s="319" t="e">
        <v>#DIV/0!</v>
      </c>
      <c r="U348" s="239">
        <v>0</v>
      </c>
      <c r="V348" s="239">
        <v>0</v>
      </c>
      <c r="W348" s="239">
        <v>0</v>
      </c>
      <c r="X348" s="239">
        <v>0</v>
      </c>
      <c r="Y348" s="239">
        <v>0</v>
      </c>
      <c r="Z348" s="239">
        <v>0</v>
      </c>
    </row>
    <row r="349" spans="1:26" ht="24" x14ac:dyDescent="0.25">
      <c r="A349" s="322" t="s">
        <v>603</v>
      </c>
      <c r="B349" s="385">
        <v>0</v>
      </c>
      <c r="C349" s="385">
        <v>0</v>
      </c>
      <c r="D349" s="385">
        <v>0</v>
      </c>
      <c r="E349" s="385">
        <v>0</v>
      </c>
      <c r="F349" s="385">
        <v>0</v>
      </c>
      <c r="G349" s="385">
        <v>0</v>
      </c>
      <c r="H349" s="385">
        <v>0</v>
      </c>
      <c r="I349" s="385">
        <v>0</v>
      </c>
      <c r="J349" s="385">
        <v>0</v>
      </c>
      <c r="K349" s="385">
        <v>0</v>
      </c>
      <c r="L349" s="385">
        <v>0</v>
      </c>
      <c r="M349" s="385">
        <v>0</v>
      </c>
      <c r="N349" s="385">
        <v>0</v>
      </c>
      <c r="O349" s="385">
        <v>0</v>
      </c>
      <c r="P349" s="385">
        <v>0</v>
      </c>
      <c r="Q349" s="385">
        <v>0</v>
      </c>
      <c r="R349" s="385">
        <v>0</v>
      </c>
      <c r="S349" s="385">
        <v>0</v>
      </c>
      <c r="T349" s="319" t="e">
        <v>#DIV/0!</v>
      </c>
      <c r="U349" s="239">
        <v>0</v>
      </c>
      <c r="V349" s="239">
        <v>0</v>
      </c>
      <c r="W349" s="239">
        <v>0</v>
      </c>
      <c r="X349" s="239">
        <v>0</v>
      </c>
      <c r="Y349" s="239">
        <v>0</v>
      </c>
      <c r="Z349" s="239">
        <v>0</v>
      </c>
    </row>
    <row r="350" spans="1:26" x14ac:dyDescent="0.25">
      <c r="A350" s="322" t="s">
        <v>604</v>
      </c>
      <c r="B350" s="385">
        <v>0</v>
      </c>
      <c r="C350" s="385">
        <v>0</v>
      </c>
      <c r="D350" s="385">
        <v>0</v>
      </c>
      <c r="E350" s="385">
        <v>0</v>
      </c>
      <c r="F350" s="385">
        <v>0</v>
      </c>
      <c r="G350" s="385">
        <v>0</v>
      </c>
      <c r="H350" s="385">
        <v>0</v>
      </c>
      <c r="I350" s="385">
        <v>0</v>
      </c>
      <c r="J350" s="385">
        <v>0</v>
      </c>
      <c r="K350" s="385">
        <v>0</v>
      </c>
      <c r="L350" s="385">
        <v>0</v>
      </c>
      <c r="M350" s="385">
        <v>0</v>
      </c>
      <c r="N350" s="385">
        <v>0</v>
      </c>
      <c r="O350" s="385">
        <v>0</v>
      </c>
      <c r="P350" s="385">
        <v>0</v>
      </c>
      <c r="Q350" s="385">
        <v>0</v>
      </c>
      <c r="R350" s="385">
        <v>0</v>
      </c>
      <c r="S350" s="385">
        <v>0</v>
      </c>
      <c r="T350" s="319" t="e">
        <v>#DIV/0!</v>
      </c>
      <c r="U350" s="239">
        <v>0</v>
      </c>
      <c r="V350" s="239">
        <v>0</v>
      </c>
      <c r="W350" s="239">
        <v>0</v>
      </c>
      <c r="X350" s="239">
        <v>0</v>
      </c>
      <c r="Y350" s="239">
        <v>0</v>
      </c>
      <c r="Z350" s="239">
        <v>0</v>
      </c>
    </row>
    <row r="351" spans="1:26" x14ac:dyDescent="0.25">
      <c r="A351" s="322" t="s">
        <v>605</v>
      </c>
      <c r="B351" s="385">
        <v>0</v>
      </c>
      <c r="C351" s="385">
        <v>0</v>
      </c>
      <c r="D351" s="385">
        <v>0</v>
      </c>
      <c r="E351" s="385">
        <v>0</v>
      </c>
      <c r="F351" s="385">
        <v>0</v>
      </c>
      <c r="G351" s="385">
        <v>0</v>
      </c>
      <c r="H351" s="385">
        <v>0</v>
      </c>
      <c r="I351" s="385">
        <v>0</v>
      </c>
      <c r="J351" s="385">
        <v>0</v>
      </c>
      <c r="K351" s="385">
        <v>0</v>
      </c>
      <c r="L351" s="385">
        <v>0</v>
      </c>
      <c r="M351" s="385">
        <v>0</v>
      </c>
      <c r="N351" s="385">
        <v>0</v>
      </c>
      <c r="O351" s="385">
        <v>0</v>
      </c>
      <c r="P351" s="385">
        <v>0</v>
      </c>
      <c r="Q351" s="385">
        <v>0</v>
      </c>
      <c r="R351" s="385">
        <v>0</v>
      </c>
      <c r="S351" s="385">
        <v>0</v>
      </c>
      <c r="T351" s="319" t="e">
        <v>#DIV/0!</v>
      </c>
      <c r="U351" s="239">
        <v>0</v>
      </c>
      <c r="V351" s="239">
        <v>0</v>
      </c>
      <c r="W351" s="239">
        <v>0</v>
      </c>
      <c r="X351" s="239">
        <v>0</v>
      </c>
      <c r="Y351" s="239">
        <v>0</v>
      </c>
      <c r="Z351" s="239">
        <v>0</v>
      </c>
    </row>
    <row r="352" spans="1:26" x14ac:dyDescent="0.25">
      <c r="A352" s="322" t="s">
        <v>606</v>
      </c>
      <c r="B352" s="385">
        <v>0</v>
      </c>
      <c r="C352" s="385">
        <v>0</v>
      </c>
      <c r="D352" s="385">
        <v>0</v>
      </c>
      <c r="E352" s="385">
        <v>0</v>
      </c>
      <c r="F352" s="385">
        <v>0</v>
      </c>
      <c r="G352" s="385">
        <v>0</v>
      </c>
      <c r="H352" s="385">
        <v>0</v>
      </c>
      <c r="I352" s="385">
        <v>0</v>
      </c>
      <c r="J352" s="385">
        <v>0</v>
      </c>
      <c r="K352" s="385">
        <v>0</v>
      </c>
      <c r="L352" s="385">
        <v>0</v>
      </c>
      <c r="M352" s="385">
        <v>0</v>
      </c>
      <c r="N352" s="385">
        <v>0</v>
      </c>
      <c r="O352" s="385">
        <v>0</v>
      </c>
      <c r="P352" s="385">
        <v>0</v>
      </c>
      <c r="Q352" s="385">
        <v>0</v>
      </c>
      <c r="R352" s="385">
        <v>0</v>
      </c>
      <c r="S352" s="385">
        <v>0</v>
      </c>
      <c r="T352" s="319" t="e">
        <v>#DIV/0!</v>
      </c>
      <c r="U352" s="239">
        <v>0</v>
      </c>
      <c r="V352" s="239">
        <v>0</v>
      </c>
      <c r="W352" s="239">
        <v>0</v>
      </c>
      <c r="X352" s="239">
        <v>0</v>
      </c>
      <c r="Y352" s="239">
        <v>0</v>
      </c>
      <c r="Z352" s="239">
        <v>0</v>
      </c>
    </row>
    <row r="353" spans="1:26" x14ac:dyDescent="0.25">
      <c r="A353" s="322" t="s">
        <v>607</v>
      </c>
      <c r="B353" s="385">
        <v>0</v>
      </c>
      <c r="C353" s="385">
        <v>0</v>
      </c>
      <c r="D353" s="385">
        <v>0</v>
      </c>
      <c r="E353" s="385">
        <v>0</v>
      </c>
      <c r="F353" s="385">
        <v>0</v>
      </c>
      <c r="G353" s="385">
        <v>0</v>
      </c>
      <c r="H353" s="385">
        <v>0</v>
      </c>
      <c r="I353" s="385">
        <v>0</v>
      </c>
      <c r="J353" s="385">
        <v>0</v>
      </c>
      <c r="K353" s="385">
        <v>0</v>
      </c>
      <c r="L353" s="385">
        <v>0</v>
      </c>
      <c r="M353" s="385">
        <v>0</v>
      </c>
      <c r="N353" s="385">
        <v>0</v>
      </c>
      <c r="O353" s="385">
        <v>0</v>
      </c>
      <c r="P353" s="385">
        <v>0</v>
      </c>
      <c r="Q353" s="385">
        <v>0</v>
      </c>
      <c r="R353" s="385">
        <v>0</v>
      </c>
      <c r="S353" s="385">
        <v>0</v>
      </c>
      <c r="T353" s="319" t="e">
        <v>#DIV/0!</v>
      </c>
      <c r="U353" s="239">
        <v>0</v>
      </c>
      <c r="V353" s="239">
        <v>0</v>
      </c>
      <c r="W353" s="239">
        <v>0</v>
      </c>
      <c r="X353" s="239">
        <v>0</v>
      </c>
      <c r="Y353" s="239">
        <v>0</v>
      </c>
      <c r="Z353" s="239">
        <v>0</v>
      </c>
    </row>
    <row r="354" spans="1:26" x14ac:dyDescent="0.25">
      <c r="A354" s="322" t="s">
        <v>608</v>
      </c>
      <c r="B354" s="385">
        <v>0</v>
      </c>
      <c r="C354" s="385">
        <v>0</v>
      </c>
      <c r="D354" s="385">
        <v>0</v>
      </c>
      <c r="E354" s="385">
        <v>0</v>
      </c>
      <c r="F354" s="385">
        <v>0</v>
      </c>
      <c r="G354" s="385">
        <v>0</v>
      </c>
      <c r="H354" s="385">
        <v>0</v>
      </c>
      <c r="I354" s="385">
        <v>0</v>
      </c>
      <c r="J354" s="385">
        <v>0</v>
      </c>
      <c r="K354" s="385">
        <v>0</v>
      </c>
      <c r="L354" s="385">
        <v>0</v>
      </c>
      <c r="M354" s="385">
        <v>0</v>
      </c>
      <c r="N354" s="385">
        <v>0</v>
      </c>
      <c r="O354" s="385">
        <v>0</v>
      </c>
      <c r="P354" s="385">
        <v>0</v>
      </c>
      <c r="Q354" s="385">
        <v>0</v>
      </c>
      <c r="R354" s="385">
        <v>0</v>
      </c>
      <c r="S354" s="385">
        <v>0</v>
      </c>
      <c r="T354" s="319" t="e">
        <v>#DIV/0!</v>
      </c>
      <c r="U354" s="239">
        <v>0</v>
      </c>
      <c r="V354" s="239">
        <v>0</v>
      </c>
      <c r="W354" s="239">
        <v>0</v>
      </c>
      <c r="X354" s="239">
        <v>0</v>
      </c>
      <c r="Y354" s="239">
        <v>0</v>
      </c>
      <c r="Z354" s="239">
        <v>0</v>
      </c>
    </row>
    <row r="355" spans="1:26" x14ac:dyDescent="0.25">
      <c r="A355" s="322" t="s">
        <v>609</v>
      </c>
      <c r="B355" s="385">
        <v>0</v>
      </c>
      <c r="C355" s="385">
        <v>0</v>
      </c>
      <c r="D355" s="385">
        <v>0</v>
      </c>
      <c r="E355" s="385">
        <v>0</v>
      </c>
      <c r="F355" s="385">
        <v>0</v>
      </c>
      <c r="G355" s="385">
        <v>0</v>
      </c>
      <c r="H355" s="385">
        <v>0</v>
      </c>
      <c r="I355" s="385">
        <v>0</v>
      </c>
      <c r="J355" s="385">
        <v>0</v>
      </c>
      <c r="K355" s="385">
        <v>0</v>
      </c>
      <c r="L355" s="385">
        <v>0</v>
      </c>
      <c r="M355" s="385">
        <v>0</v>
      </c>
      <c r="N355" s="385">
        <v>0</v>
      </c>
      <c r="O355" s="385">
        <v>0</v>
      </c>
      <c r="P355" s="385">
        <v>0</v>
      </c>
      <c r="Q355" s="385">
        <v>0</v>
      </c>
      <c r="R355" s="385">
        <v>0</v>
      </c>
      <c r="S355" s="385">
        <v>0</v>
      </c>
      <c r="T355" s="319" t="e">
        <v>#DIV/0!</v>
      </c>
      <c r="U355" s="239">
        <v>0</v>
      </c>
      <c r="V355" s="239">
        <v>0</v>
      </c>
      <c r="W355" s="239">
        <v>0</v>
      </c>
      <c r="X355" s="239">
        <v>0</v>
      </c>
      <c r="Y355" s="239">
        <v>0</v>
      </c>
      <c r="Z355" s="239">
        <v>0</v>
      </c>
    </row>
    <row r="356" spans="1:26" x14ac:dyDescent="0.25">
      <c r="A356" s="322" t="s">
        <v>610</v>
      </c>
      <c r="B356" s="385">
        <v>0</v>
      </c>
      <c r="C356" s="385">
        <v>0</v>
      </c>
      <c r="D356" s="385">
        <v>0</v>
      </c>
      <c r="E356" s="385">
        <v>0</v>
      </c>
      <c r="F356" s="385">
        <v>0</v>
      </c>
      <c r="G356" s="385">
        <v>0</v>
      </c>
      <c r="H356" s="385">
        <v>0</v>
      </c>
      <c r="I356" s="385">
        <v>0</v>
      </c>
      <c r="J356" s="385">
        <v>0</v>
      </c>
      <c r="K356" s="385">
        <v>0</v>
      </c>
      <c r="L356" s="385">
        <v>0</v>
      </c>
      <c r="M356" s="385">
        <v>0</v>
      </c>
      <c r="N356" s="385">
        <v>0</v>
      </c>
      <c r="O356" s="385">
        <v>0</v>
      </c>
      <c r="P356" s="385">
        <v>0</v>
      </c>
      <c r="Q356" s="385">
        <v>0</v>
      </c>
      <c r="R356" s="385">
        <v>0</v>
      </c>
      <c r="S356" s="385">
        <v>0</v>
      </c>
      <c r="T356" s="319" t="e">
        <v>#DIV/0!</v>
      </c>
      <c r="U356" s="239">
        <v>0</v>
      </c>
      <c r="V356" s="239">
        <v>0</v>
      </c>
      <c r="W356" s="239">
        <v>0</v>
      </c>
      <c r="X356" s="239">
        <v>0</v>
      </c>
      <c r="Y356" s="239">
        <v>0</v>
      </c>
      <c r="Z356" s="239">
        <v>0</v>
      </c>
    </row>
    <row r="357" spans="1:26" x14ac:dyDescent="0.25">
      <c r="A357" s="322" t="s">
        <v>611</v>
      </c>
      <c r="B357" s="385">
        <v>0</v>
      </c>
      <c r="C357" s="385">
        <v>0</v>
      </c>
      <c r="D357" s="385">
        <v>0</v>
      </c>
      <c r="E357" s="385">
        <v>0</v>
      </c>
      <c r="F357" s="385">
        <v>0</v>
      </c>
      <c r="G357" s="385">
        <v>0</v>
      </c>
      <c r="H357" s="385">
        <v>0</v>
      </c>
      <c r="I357" s="385">
        <v>0</v>
      </c>
      <c r="J357" s="385">
        <v>0</v>
      </c>
      <c r="K357" s="385">
        <v>0</v>
      </c>
      <c r="L357" s="385">
        <v>0</v>
      </c>
      <c r="M357" s="385">
        <v>0</v>
      </c>
      <c r="N357" s="385">
        <v>0</v>
      </c>
      <c r="O357" s="385">
        <v>0</v>
      </c>
      <c r="P357" s="385">
        <v>0</v>
      </c>
      <c r="Q357" s="385">
        <v>0</v>
      </c>
      <c r="R357" s="385">
        <v>0</v>
      </c>
      <c r="S357" s="385">
        <v>0</v>
      </c>
      <c r="T357" s="319" t="e">
        <v>#DIV/0!</v>
      </c>
      <c r="U357" s="239">
        <v>0</v>
      </c>
      <c r="V357" s="239">
        <v>0</v>
      </c>
      <c r="W357" s="239">
        <v>0</v>
      </c>
      <c r="X357" s="239">
        <v>0</v>
      </c>
      <c r="Y357" s="239">
        <v>0</v>
      </c>
      <c r="Z357" s="239">
        <v>0</v>
      </c>
    </row>
    <row r="358" spans="1:26" x14ac:dyDescent="0.25">
      <c r="A358" s="322" t="s">
        <v>612</v>
      </c>
      <c r="B358" s="385">
        <v>0</v>
      </c>
      <c r="C358" s="385">
        <v>0</v>
      </c>
      <c r="D358" s="385">
        <v>0</v>
      </c>
      <c r="E358" s="385">
        <v>0</v>
      </c>
      <c r="F358" s="385">
        <v>0</v>
      </c>
      <c r="G358" s="385">
        <v>0</v>
      </c>
      <c r="H358" s="385">
        <v>0</v>
      </c>
      <c r="I358" s="385">
        <v>0</v>
      </c>
      <c r="J358" s="385">
        <v>0</v>
      </c>
      <c r="K358" s="385">
        <v>0</v>
      </c>
      <c r="L358" s="385">
        <v>0</v>
      </c>
      <c r="M358" s="385">
        <v>0</v>
      </c>
      <c r="N358" s="385">
        <v>0</v>
      </c>
      <c r="O358" s="385">
        <v>0</v>
      </c>
      <c r="P358" s="385">
        <v>0</v>
      </c>
      <c r="Q358" s="385">
        <v>0</v>
      </c>
      <c r="R358" s="385">
        <v>0</v>
      </c>
      <c r="S358" s="385">
        <v>0</v>
      </c>
      <c r="T358" s="319" t="e">
        <v>#DIV/0!</v>
      </c>
      <c r="U358" s="239">
        <v>0</v>
      </c>
      <c r="V358" s="239">
        <v>0</v>
      </c>
      <c r="W358" s="239">
        <v>0</v>
      </c>
      <c r="X358" s="239">
        <v>0</v>
      </c>
      <c r="Y358" s="239">
        <v>0</v>
      </c>
      <c r="Z358" s="239">
        <v>0</v>
      </c>
    </row>
    <row r="359" spans="1:26" x14ac:dyDescent="0.25">
      <c r="A359" s="322" t="s">
        <v>613</v>
      </c>
      <c r="B359" s="385">
        <v>0</v>
      </c>
      <c r="C359" s="385">
        <v>0</v>
      </c>
      <c r="D359" s="385">
        <v>0</v>
      </c>
      <c r="E359" s="385">
        <v>0</v>
      </c>
      <c r="F359" s="385">
        <v>0</v>
      </c>
      <c r="G359" s="385">
        <v>0</v>
      </c>
      <c r="H359" s="385">
        <v>0</v>
      </c>
      <c r="I359" s="385">
        <v>0</v>
      </c>
      <c r="J359" s="385">
        <v>0</v>
      </c>
      <c r="K359" s="385">
        <v>0</v>
      </c>
      <c r="L359" s="385">
        <v>0</v>
      </c>
      <c r="M359" s="385">
        <v>0</v>
      </c>
      <c r="N359" s="385">
        <v>0</v>
      </c>
      <c r="O359" s="385">
        <v>0</v>
      </c>
      <c r="P359" s="385">
        <v>0</v>
      </c>
      <c r="Q359" s="385">
        <v>0</v>
      </c>
      <c r="R359" s="385">
        <v>0</v>
      </c>
      <c r="S359" s="385">
        <v>0</v>
      </c>
      <c r="T359" s="319" t="e">
        <v>#DIV/0!</v>
      </c>
      <c r="U359" s="239">
        <v>0</v>
      </c>
      <c r="V359" s="239">
        <v>0</v>
      </c>
      <c r="W359" s="239">
        <v>0</v>
      </c>
      <c r="X359" s="239">
        <v>0</v>
      </c>
      <c r="Y359" s="239">
        <v>0</v>
      </c>
      <c r="Z359" s="239">
        <v>0</v>
      </c>
    </row>
    <row r="360" spans="1:26" x14ac:dyDescent="0.25">
      <c r="A360" s="322" t="s">
        <v>614</v>
      </c>
      <c r="B360" s="385">
        <v>0</v>
      </c>
      <c r="C360" s="385">
        <v>0</v>
      </c>
      <c r="D360" s="385">
        <v>0</v>
      </c>
      <c r="E360" s="385">
        <v>0</v>
      </c>
      <c r="F360" s="385">
        <v>0</v>
      </c>
      <c r="G360" s="385">
        <v>0</v>
      </c>
      <c r="H360" s="385">
        <v>0</v>
      </c>
      <c r="I360" s="385">
        <v>0</v>
      </c>
      <c r="J360" s="385">
        <v>0</v>
      </c>
      <c r="K360" s="385">
        <v>0</v>
      </c>
      <c r="L360" s="385">
        <v>0</v>
      </c>
      <c r="M360" s="385">
        <v>0</v>
      </c>
      <c r="N360" s="385">
        <v>0</v>
      </c>
      <c r="O360" s="385">
        <v>0</v>
      </c>
      <c r="P360" s="385">
        <v>0</v>
      </c>
      <c r="Q360" s="385">
        <v>0</v>
      </c>
      <c r="R360" s="385">
        <v>0</v>
      </c>
      <c r="S360" s="385">
        <v>0</v>
      </c>
      <c r="T360" s="319" t="e">
        <v>#DIV/0!</v>
      </c>
      <c r="U360" s="239">
        <v>0</v>
      </c>
      <c r="V360" s="239">
        <v>0</v>
      </c>
      <c r="W360" s="239">
        <v>0</v>
      </c>
      <c r="X360" s="239">
        <v>0</v>
      </c>
      <c r="Y360" s="239">
        <v>0</v>
      </c>
      <c r="Z360" s="239">
        <v>0</v>
      </c>
    </row>
    <row r="361" spans="1:26" x14ac:dyDescent="0.25">
      <c r="A361" s="322" t="s">
        <v>615</v>
      </c>
      <c r="B361" s="385">
        <v>0</v>
      </c>
      <c r="C361" s="385">
        <v>0</v>
      </c>
      <c r="D361" s="385">
        <v>0</v>
      </c>
      <c r="E361" s="385">
        <v>0</v>
      </c>
      <c r="F361" s="385">
        <v>0</v>
      </c>
      <c r="G361" s="385">
        <v>0</v>
      </c>
      <c r="H361" s="385">
        <v>0</v>
      </c>
      <c r="I361" s="385">
        <v>0</v>
      </c>
      <c r="J361" s="385">
        <v>0</v>
      </c>
      <c r="K361" s="385">
        <v>0</v>
      </c>
      <c r="L361" s="385">
        <v>0</v>
      </c>
      <c r="M361" s="385">
        <v>0</v>
      </c>
      <c r="N361" s="385">
        <v>0</v>
      </c>
      <c r="O361" s="385">
        <v>0</v>
      </c>
      <c r="P361" s="385">
        <v>0</v>
      </c>
      <c r="Q361" s="385">
        <v>0</v>
      </c>
      <c r="R361" s="385">
        <v>0</v>
      </c>
      <c r="S361" s="385">
        <v>0</v>
      </c>
      <c r="T361" s="319" t="e">
        <v>#DIV/0!</v>
      </c>
      <c r="U361" s="239">
        <v>0</v>
      </c>
      <c r="V361" s="239">
        <v>0</v>
      </c>
      <c r="W361" s="239">
        <v>0</v>
      </c>
      <c r="X361" s="239">
        <v>0</v>
      </c>
      <c r="Y361" s="239">
        <v>0</v>
      </c>
      <c r="Z361" s="239">
        <v>0</v>
      </c>
    </row>
    <row r="362" spans="1:26" x14ac:dyDescent="0.25">
      <c r="A362" s="322" t="s">
        <v>616</v>
      </c>
      <c r="B362" s="385">
        <v>0</v>
      </c>
      <c r="C362" s="385">
        <v>0</v>
      </c>
      <c r="D362" s="385">
        <v>0</v>
      </c>
      <c r="E362" s="385">
        <v>0</v>
      </c>
      <c r="F362" s="385">
        <v>0</v>
      </c>
      <c r="G362" s="385">
        <v>0</v>
      </c>
      <c r="H362" s="385">
        <v>0</v>
      </c>
      <c r="I362" s="385">
        <v>0</v>
      </c>
      <c r="J362" s="385">
        <v>0</v>
      </c>
      <c r="K362" s="385">
        <v>0</v>
      </c>
      <c r="L362" s="385">
        <v>0</v>
      </c>
      <c r="M362" s="385">
        <v>0</v>
      </c>
      <c r="N362" s="385">
        <v>0</v>
      </c>
      <c r="O362" s="385">
        <v>0</v>
      </c>
      <c r="P362" s="385">
        <v>0</v>
      </c>
      <c r="Q362" s="385">
        <v>0</v>
      </c>
      <c r="R362" s="385">
        <v>0</v>
      </c>
      <c r="S362" s="385">
        <v>0</v>
      </c>
      <c r="T362" s="319" t="e">
        <v>#DIV/0!</v>
      </c>
      <c r="U362" s="239">
        <v>0</v>
      </c>
      <c r="V362" s="239">
        <v>0</v>
      </c>
      <c r="W362" s="239">
        <v>0</v>
      </c>
      <c r="X362" s="239">
        <v>0</v>
      </c>
      <c r="Y362" s="239">
        <v>0</v>
      </c>
      <c r="Z362" s="239">
        <v>0</v>
      </c>
    </row>
    <row r="363" spans="1:26" x14ac:dyDescent="0.25">
      <c r="A363" s="322" t="s">
        <v>617</v>
      </c>
      <c r="B363" s="385">
        <v>0</v>
      </c>
      <c r="C363" s="385">
        <v>0</v>
      </c>
      <c r="D363" s="385">
        <v>0</v>
      </c>
      <c r="E363" s="385">
        <v>0</v>
      </c>
      <c r="F363" s="385">
        <v>0</v>
      </c>
      <c r="G363" s="385">
        <v>0</v>
      </c>
      <c r="H363" s="385">
        <v>0</v>
      </c>
      <c r="I363" s="385">
        <v>0</v>
      </c>
      <c r="J363" s="385">
        <v>0</v>
      </c>
      <c r="K363" s="385">
        <v>0</v>
      </c>
      <c r="L363" s="385">
        <v>0</v>
      </c>
      <c r="M363" s="385">
        <v>0</v>
      </c>
      <c r="N363" s="385">
        <v>0</v>
      </c>
      <c r="O363" s="385">
        <v>0</v>
      </c>
      <c r="P363" s="385">
        <v>0</v>
      </c>
      <c r="Q363" s="385">
        <v>0</v>
      </c>
      <c r="R363" s="385">
        <v>0</v>
      </c>
      <c r="S363" s="385">
        <v>0</v>
      </c>
      <c r="T363" s="319" t="e">
        <v>#DIV/0!</v>
      </c>
      <c r="U363" s="239">
        <v>0</v>
      </c>
      <c r="V363" s="239">
        <v>0</v>
      </c>
      <c r="W363" s="239">
        <v>0</v>
      </c>
      <c r="X363" s="239">
        <v>0</v>
      </c>
      <c r="Y363" s="239">
        <v>0</v>
      </c>
      <c r="Z363" s="239">
        <v>0</v>
      </c>
    </row>
    <row r="364" spans="1:26" x14ac:dyDescent="0.25">
      <c r="A364" s="322" t="s">
        <v>618</v>
      </c>
      <c r="B364" s="385">
        <v>0</v>
      </c>
      <c r="C364" s="385">
        <v>0</v>
      </c>
      <c r="D364" s="385">
        <v>0</v>
      </c>
      <c r="E364" s="385">
        <v>0</v>
      </c>
      <c r="F364" s="385">
        <v>0</v>
      </c>
      <c r="G364" s="385">
        <v>0</v>
      </c>
      <c r="H364" s="385">
        <v>0</v>
      </c>
      <c r="I364" s="385">
        <v>0</v>
      </c>
      <c r="J364" s="385">
        <v>0</v>
      </c>
      <c r="K364" s="385">
        <v>0</v>
      </c>
      <c r="L364" s="385">
        <v>0</v>
      </c>
      <c r="M364" s="385">
        <v>0</v>
      </c>
      <c r="N364" s="385">
        <v>0</v>
      </c>
      <c r="O364" s="385">
        <v>0</v>
      </c>
      <c r="P364" s="385">
        <v>0</v>
      </c>
      <c r="Q364" s="385">
        <v>0</v>
      </c>
      <c r="R364" s="385">
        <v>0</v>
      </c>
      <c r="S364" s="385">
        <v>0</v>
      </c>
      <c r="T364" s="319" t="e">
        <v>#DIV/0!</v>
      </c>
      <c r="U364" s="239">
        <v>0</v>
      </c>
      <c r="V364" s="239">
        <v>0</v>
      </c>
      <c r="W364" s="239">
        <v>0</v>
      </c>
      <c r="X364" s="239">
        <v>0</v>
      </c>
      <c r="Y364" s="239">
        <v>0</v>
      </c>
      <c r="Z364" s="239">
        <v>0</v>
      </c>
    </row>
    <row r="365" spans="1:26" x14ac:dyDescent="0.25">
      <c r="A365" s="322" t="s">
        <v>619</v>
      </c>
      <c r="B365" s="385">
        <v>0</v>
      </c>
      <c r="C365" s="385">
        <v>0</v>
      </c>
      <c r="D365" s="385">
        <v>0</v>
      </c>
      <c r="E365" s="385">
        <v>0</v>
      </c>
      <c r="F365" s="385">
        <v>0</v>
      </c>
      <c r="G365" s="385">
        <v>0</v>
      </c>
      <c r="H365" s="385">
        <v>0</v>
      </c>
      <c r="I365" s="385">
        <v>0</v>
      </c>
      <c r="J365" s="385">
        <v>0</v>
      </c>
      <c r="K365" s="385">
        <v>0</v>
      </c>
      <c r="L365" s="385">
        <v>0</v>
      </c>
      <c r="M365" s="385">
        <v>0</v>
      </c>
      <c r="N365" s="385">
        <v>0</v>
      </c>
      <c r="O365" s="385">
        <v>0</v>
      </c>
      <c r="P365" s="385">
        <v>0</v>
      </c>
      <c r="Q365" s="385">
        <v>0</v>
      </c>
      <c r="R365" s="385">
        <v>0</v>
      </c>
      <c r="S365" s="385">
        <v>0</v>
      </c>
      <c r="T365" s="319" t="e">
        <v>#DIV/0!</v>
      </c>
      <c r="U365" s="239">
        <v>0</v>
      </c>
      <c r="V365" s="239">
        <v>0</v>
      </c>
      <c r="W365" s="239">
        <v>0</v>
      </c>
      <c r="X365" s="239">
        <v>0</v>
      </c>
      <c r="Y365" s="239">
        <v>0</v>
      </c>
      <c r="Z365" s="239">
        <v>0</v>
      </c>
    </row>
    <row r="366" spans="1:26" x14ac:dyDescent="0.25">
      <c r="A366" s="322" t="s">
        <v>620</v>
      </c>
      <c r="B366" s="385">
        <v>0</v>
      </c>
      <c r="C366" s="385">
        <v>0</v>
      </c>
      <c r="D366" s="385">
        <v>0</v>
      </c>
      <c r="E366" s="385">
        <v>0</v>
      </c>
      <c r="F366" s="385">
        <v>0</v>
      </c>
      <c r="G366" s="385">
        <v>0</v>
      </c>
      <c r="H366" s="385">
        <v>0</v>
      </c>
      <c r="I366" s="385">
        <v>0</v>
      </c>
      <c r="J366" s="385">
        <v>0</v>
      </c>
      <c r="K366" s="385">
        <v>0</v>
      </c>
      <c r="L366" s="385">
        <v>0</v>
      </c>
      <c r="M366" s="385">
        <v>0</v>
      </c>
      <c r="N366" s="385">
        <v>0</v>
      </c>
      <c r="O366" s="385">
        <v>0</v>
      </c>
      <c r="P366" s="385">
        <v>0</v>
      </c>
      <c r="Q366" s="385">
        <v>0</v>
      </c>
      <c r="R366" s="385">
        <v>0</v>
      </c>
      <c r="S366" s="385">
        <v>0</v>
      </c>
      <c r="T366" s="319" t="e">
        <v>#DIV/0!</v>
      </c>
      <c r="U366" s="239">
        <v>0</v>
      </c>
      <c r="V366" s="239">
        <v>0</v>
      </c>
      <c r="W366" s="239">
        <v>0</v>
      </c>
      <c r="X366" s="239">
        <v>0</v>
      </c>
      <c r="Y366" s="239">
        <v>0</v>
      </c>
      <c r="Z366" s="239">
        <v>0</v>
      </c>
    </row>
    <row r="367" spans="1:26" x14ac:dyDescent="0.25">
      <c r="A367" s="322" t="s">
        <v>621</v>
      </c>
      <c r="B367" s="385">
        <v>0</v>
      </c>
      <c r="C367" s="385">
        <v>0</v>
      </c>
      <c r="D367" s="385">
        <v>0</v>
      </c>
      <c r="E367" s="385">
        <v>0</v>
      </c>
      <c r="F367" s="385">
        <v>0</v>
      </c>
      <c r="G367" s="385">
        <v>0</v>
      </c>
      <c r="H367" s="385">
        <v>0</v>
      </c>
      <c r="I367" s="385">
        <v>0</v>
      </c>
      <c r="J367" s="385">
        <v>0</v>
      </c>
      <c r="K367" s="385">
        <v>0</v>
      </c>
      <c r="L367" s="385">
        <v>0</v>
      </c>
      <c r="M367" s="385">
        <v>0</v>
      </c>
      <c r="N367" s="385">
        <v>0</v>
      </c>
      <c r="O367" s="385">
        <v>0</v>
      </c>
      <c r="P367" s="385">
        <v>0</v>
      </c>
      <c r="Q367" s="385">
        <v>0</v>
      </c>
      <c r="R367" s="385">
        <v>0</v>
      </c>
      <c r="S367" s="385">
        <v>0</v>
      </c>
      <c r="T367" s="319" t="e">
        <v>#DIV/0!</v>
      </c>
      <c r="U367" s="239">
        <v>0</v>
      </c>
      <c r="V367" s="239">
        <v>0</v>
      </c>
      <c r="W367" s="239">
        <v>0</v>
      </c>
      <c r="X367" s="239">
        <v>0</v>
      </c>
      <c r="Y367" s="239">
        <v>0</v>
      </c>
      <c r="Z367" s="239">
        <v>0</v>
      </c>
    </row>
    <row r="368" spans="1:26" x14ac:dyDescent="0.25">
      <c r="A368" s="322" t="s">
        <v>622</v>
      </c>
      <c r="B368" s="385">
        <v>0</v>
      </c>
      <c r="C368" s="385">
        <v>0</v>
      </c>
      <c r="D368" s="385">
        <v>0</v>
      </c>
      <c r="E368" s="385">
        <v>0</v>
      </c>
      <c r="F368" s="385">
        <v>0</v>
      </c>
      <c r="G368" s="385">
        <v>0</v>
      </c>
      <c r="H368" s="385">
        <v>0</v>
      </c>
      <c r="I368" s="385">
        <v>0</v>
      </c>
      <c r="J368" s="385">
        <v>0</v>
      </c>
      <c r="K368" s="385">
        <v>0</v>
      </c>
      <c r="L368" s="385">
        <v>0</v>
      </c>
      <c r="M368" s="385">
        <v>0</v>
      </c>
      <c r="N368" s="385">
        <v>0</v>
      </c>
      <c r="O368" s="385">
        <v>0</v>
      </c>
      <c r="P368" s="385">
        <v>0</v>
      </c>
      <c r="Q368" s="385">
        <v>0</v>
      </c>
      <c r="R368" s="385">
        <v>0</v>
      </c>
      <c r="S368" s="385">
        <v>0</v>
      </c>
      <c r="T368" s="319" t="e">
        <v>#DIV/0!</v>
      </c>
      <c r="U368" s="239">
        <v>0</v>
      </c>
      <c r="V368" s="239">
        <v>0</v>
      </c>
      <c r="W368" s="239">
        <v>0</v>
      </c>
      <c r="X368" s="239">
        <v>0</v>
      </c>
      <c r="Y368" s="239">
        <v>0</v>
      </c>
      <c r="Z368" s="239">
        <v>0</v>
      </c>
    </row>
    <row r="369" spans="1:26" x14ac:dyDescent="0.25">
      <c r="A369" s="322" t="s">
        <v>623</v>
      </c>
      <c r="B369" s="385">
        <v>0</v>
      </c>
      <c r="C369" s="385">
        <v>0</v>
      </c>
      <c r="D369" s="385">
        <v>0</v>
      </c>
      <c r="E369" s="385">
        <v>0</v>
      </c>
      <c r="F369" s="385">
        <v>0</v>
      </c>
      <c r="G369" s="385">
        <v>0</v>
      </c>
      <c r="H369" s="385">
        <v>0</v>
      </c>
      <c r="I369" s="385">
        <v>0</v>
      </c>
      <c r="J369" s="385">
        <v>0</v>
      </c>
      <c r="K369" s="385">
        <v>0</v>
      </c>
      <c r="L369" s="385">
        <v>0</v>
      </c>
      <c r="M369" s="385">
        <v>0</v>
      </c>
      <c r="N369" s="385">
        <v>0</v>
      </c>
      <c r="O369" s="385">
        <v>0</v>
      </c>
      <c r="P369" s="385">
        <v>0</v>
      </c>
      <c r="Q369" s="385">
        <v>0</v>
      </c>
      <c r="R369" s="385">
        <v>0</v>
      </c>
      <c r="S369" s="385">
        <v>0</v>
      </c>
      <c r="T369" s="319" t="e">
        <v>#DIV/0!</v>
      </c>
      <c r="U369" s="239">
        <v>0</v>
      </c>
      <c r="V369" s="239">
        <v>0</v>
      </c>
      <c r="W369" s="239">
        <v>0</v>
      </c>
      <c r="X369" s="239">
        <v>0</v>
      </c>
      <c r="Y369" s="239">
        <v>0</v>
      </c>
      <c r="Z369" s="239">
        <v>0</v>
      </c>
    </row>
    <row r="370" spans="1:26" ht="24" x14ac:dyDescent="0.25">
      <c r="A370" s="322" t="s">
        <v>624</v>
      </c>
      <c r="B370" s="385">
        <v>0</v>
      </c>
      <c r="C370" s="385">
        <v>0</v>
      </c>
      <c r="D370" s="385">
        <v>0</v>
      </c>
      <c r="E370" s="385">
        <v>0</v>
      </c>
      <c r="F370" s="385">
        <v>0</v>
      </c>
      <c r="G370" s="385">
        <v>0</v>
      </c>
      <c r="H370" s="385">
        <v>0</v>
      </c>
      <c r="I370" s="385">
        <v>0</v>
      </c>
      <c r="J370" s="385">
        <v>0</v>
      </c>
      <c r="K370" s="385">
        <v>0</v>
      </c>
      <c r="L370" s="385">
        <v>0</v>
      </c>
      <c r="M370" s="385">
        <v>0</v>
      </c>
      <c r="N370" s="385">
        <v>0</v>
      </c>
      <c r="O370" s="385">
        <v>0</v>
      </c>
      <c r="P370" s="385">
        <v>0</v>
      </c>
      <c r="Q370" s="385">
        <v>0</v>
      </c>
      <c r="R370" s="385">
        <v>0</v>
      </c>
      <c r="S370" s="385">
        <v>0</v>
      </c>
      <c r="T370" s="319" t="e">
        <v>#DIV/0!</v>
      </c>
      <c r="U370" s="239">
        <v>0</v>
      </c>
      <c r="V370" s="239">
        <v>0</v>
      </c>
      <c r="W370" s="239">
        <v>0</v>
      </c>
      <c r="X370" s="239">
        <v>0</v>
      </c>
      <c r="Y370" s="239">
        <v>0</v>
      </c>
      <c r="Z370" s="239">
        <v>0</v>
      </c>
    </row>
    <row r="371" spans="1:26" x14ac:dyDescent="0.25">
      <c r="A371" s="322" t="s">
        <v>625</v>
      </c>
      <c r="B371" s="385">
        <v>0</v>
      </c>
      <c r="C371" s="385">
        <v>0</v>
      </c>
      <c r="D371" s="385">
        <v>0</v>
      </c>
      <c r="E371" s="385">
        <v>0</v>
      </c>
      <c r="F371" s="385">
        <v>0</v>
      </c>
      <c r="G371" s="385">
        <v>0</v>
      </c>
      <c r="H371" s="385">
        <v>0</v>
      </c>
      <c r="I371" s="385">
        <v>0</v>
      </c>
      <c r="J371" s="385">
        <v>0</v>
      </c>
      <c r="K371" s="385">
        <v>0</v>
      </c>
      <c r="L371" s="385">
        <v>0</v>
      </c>
      <c r="M371" s="385">
        <v>0</v>
      </c>
      <c r="N371" s="385">
        <v>0</v>
      </c>
      <c r="O371" s="385">
        <v>0</v>
      </c>
      <c r="P371" s="385">
        <v>0</v>
      </c>
      <c r="Q371" s="385">
        <v>0</v>
      </c>
      <c r="R371" s="385">
        <v>0</v>
      </c>
      <c r="S371" s="385">
        <v>0</v>
      </c>
      <c r="T371" s="319" t="e">
        <v>#DIV/0!</v>
      </c>
      <c r="U371" s="239">
        <v>0</v>
      </c>
      <c r="V371" s="239">
        <v>0</v>
      </c>
      <c r="W371" s="239">
        <v>0</v>
      </c>
      <c r="X371" s="239">
        <v>0</v>
      </c>
      <c r="Y371" s="239">
        <v>0</v>
      </c>
      <c r="Z371" s="239">
        <v>0</v>
      </c>
    </row>
    <row r="372" spans="1:26" x14ac:dyDescent="0.25">
      <c r="A372" s="322" t="s">
        <v>626</v>
      </c>
      <c r="B372" s="385">
        <v>0</v>
      </c>
      <c r="C372" s="385">
        <v>0</v>
      </c>
      <c r="D372" s="385">
        <v>0</v>
      </c>
      <c r="E372" s="385">
        <v>0</v>
      </c>
      <c r="F372" s="385">
        <v>0</v>
      </c>
      <c r="G372" s="385">
        <v>0</v>
      </c>
      <c r="H372" s="385">
        <v>0</v>
      </c>
      <c r="I372" s="385">
        <v>0</v>
      </c>
      <c r="J372" s="385">
        <v>0</v>
      </c>
      <c r="K372" s="385">
        <v>0</v>
      </c>
      <c r="L372" s="385">
        <v>0</v>
      </c>
      <c r="M372" s="385">
        <v>0</v>
      </c>
      <c r="N372" s="385">
        <v>0</v>
      </c>
      <c r="O372" s="385">
        <v>0</v>
      </c>
      <c r="P372" s="385">
        <v>0</v>
      </c>
      <c r="Q372" s="385">
        <v>0</v>
      </c>
      <c r="R372" s="385">
        <v>0</v>
      </c>
      <c r="S372" s="385">
        <v>0</v>
      </c>
      <c r="T372" s="319" t="e">
        <v>#DIV/0!</v>
      </c>
      <c r="U372" s="239">
        <v>0</v>
      </c>
      <c r="V372" s="239">
        <v>0</v>
      </c>
      <c r="W372" s="239">
        <v>0</v>
      </c>
      <c r="X372" s="239">
        <v>0</v>
      </c>
      <c r="Y372" s="239">
        <v>0</v>
      </c>
      <c r="Z372" s="239">
        <v>0</v>
      </c>
    </row>
    <row r="373" spans="1:26" x14ac:dyDescent="0.25">
      <c r="A373" s="322" t="s">
        <v>627</v>
      </c>
      <c r="B373" s="385">
        <v>0</v>
      </c>
      <c r="C373" s="385">
        <v>0</v>
      </c>
      <c r="D373" s="385">
        <v>0</v>
      </c>
      <c r="E373" s="385">
        <v>0</v>
      </c>
      <c r="F373" s="385">
        <v>0</v>
      </c>
      <c r="G373" s="385">
        <v>0</v>
      </c>
      <c r="H373" s="385">
        <v>0</v>
      </c>
      <c r="I373" s="385">
        <v>0</v>
      </c>
      <c r="J373" s="385">
        <v>0</v>
      </c>
      <c r="K373" s="385">
        <v>0</v>
      </c>
      <c r="L373" s="385">
        <v>0</v>
      </c>
      <c r="M373" s="385">
        <v>0</v>
      </c>
      <c r="N373" s="385">
        <v>0</v>
      </c>
      <c r="O373" s="385">
        <v>0</v>
      </c>
      <c r="P373" s="385">
        <v>0</v>
      </c>
      <c r="Q373" s="385">
        <v>0</v>
      </c>
      <c r="R373" s="385">
        <v>0</v>
      </c>
      <c r="S373" s="385">
        <v>0</v>
      </c>
      <c r="T373" s="319" t="e">
        <v>#DIV/0!</v>
      </c>
      <c r="U373" s="239">
        <v>0</v>
      </c>
      <c r="V373" s="239">
        <v>0</v>
      </c>
      <c r="W373" s="239">
        <v>0</v>
      </c>
      <c r="X373" s="239">
        <v>0</v>
      </c>
      <c r="Y373" s="239">
        <v>0</v>
      </c>
      <c r="Z373" s="239">
        <v>0</v>
      </c>
    </row>
    <row r="374" spans="1:26" x14ac:dyDescent="0.25">
      <c r="A374" s="322" t="s">
        <v>628</v>
      </c>
      <c r="B374" s="385">
        <v>0</v>
      </c>
      <c r="C374" s="385">
        <v>0</v>
      </c>
      <c r="D374" s="385">
        <v>0</v>
      </c>
      <c r="E374" s="385">
        <v>0</v>
      </c>
      <c r="F374" s="385">
        <v>0</v>
      </c>
      <c r="G374" s="385">
        <v>0</v>
      </c>
      <c r="H374" s="385">
        <v>0</v>
      </c>
      <c r="I374" s="385">
        <v>0</v>
      </c>
      <c r="J374" s="385">
        <v>0</v>
      </c>
      <c r="K374" s="385">
        <v>0</v>
      </c>
      <c r="L374" s="385">
        <v>0</v>
      </c>
      <c r="M374" s="385">
        <v>0</v>
      </c>
      <c r="N374" s="385">
        <v>0</v>
      </c>
      <c r="O374" s="385">
        <v>0</v>
      </c>
      <c r="P374" s="385">
        <v>0</v>
      </c>
      <c r="Q374" s="385">
        <v>0</v>
      </c>
      <c r="R374" s="385">
        <v>0</v>
      </c>
      <c r="S374" s="385">
        <v>0</v>
      </c>
      <c r="T374" s="319" t="e">
        <v>#DIV/0!</v>
      </c>
      <c r="U374" s="239">
        <v>0</v>
      </c>
      <c r="V374" s="239">
        <v>0</v>
      </c>
      <c r="W374" s="239">
        <v>0</v>
      </c>
      <c r="X374" s="239">
        <v>0</v>
      </c>
      <c r="Y374" s="239">
        <v>0</v>
      </c>
      <c r="Z374" s="239">
        <v>0</v>
      </c>
    </row>
    <row r="375" spans="1:26" x14ac:dyDescent="0.25">
      <c r="A375" s="314" t="s">
        <v>629</v>
      </c>
      <c r="B375" s="363">
        <v>0</v>
      </c>
      <c r="C375" s="363">
        <v>0</v>
      </c>
      <c r="D375" s="363">
        <v>0</v>
      </c>
      <c r="E375" s="363">
        <v>0</v>
      </c>
      <c r="F375" s="363">
        <v>0</v>
      </c>
      <c r="G375" s="363">
        <v>0</v>
      </c>
      <c r="H375" s="363">
        <v>0</v>
      </c>
      <c r="I375" s="363">
        <v>0</v>
      </c>
      <c r="J375" s="363">
        <v>0</v>
      </c>
      <c r="K375" s="363">
        <v>0</v>
      </c>
      <c r="L375" s="363">
        <v>0</v>
      </c>
      <c r="M375" s="363">
        <v>0</v>
      </c>
      <c r="N375" s="363">
        <v>0</v>
      </c>
      <c r="O375" s="363">
        <v>0</v>
      </c>
      <c r="P375" s="363">
        <v>0</v>
      </c>
      <c r="Q375" s="363">
        <v>0</v>
      </c>
      <c r="R375" s="363">
        <v>0</v>
      </c>
      <c r="S375" s="363">
        <v>0</v>
      </c>
      <c r="T375" s="317" t="e">
        <v>#DIV/0!</v>
      </c>
      <c r="U375" s="316">
        <v>0</v>
      </c>
      <c r="V375" s="316">
        <v>0</v>
      </c>
      <c r="W375" s="316">
        <v>0</v>
      </c>
      <c r="X375" s="316">
        <v>0</v>
      </c>
      <c r="Y375" s="316">
        <v>0</v>
      </c>
      <c r="Z375" s="316">
        <v>0</v>
      </c>
    </row>
    <row r="376" spans="1:26" x14ac:dyDescent="0.25">
      <c r="A376" s="322" t="s">
        <v>630</v>
      </c>
      <c r="B376" s="385">
        <v>0</v>
      </c>
      <c r="C376" s="385">
        <v>0</v>
      </c>
      <c r="D376" s="385">
        <v>0</v>
      </c>
      <c r="E376" s="385">
        <v>0</v>
      </c>
      <c r="F376" s="385">
        <v>0</v>
      </c>
      <c r="G376" s="385">
        <v>0</v>
      </c>
      <c r="H376" s="385">
        <v>0</v>
      </c>
      <c r="I376" s="385">
        <v>0</v>
      </c>
      <c r="J376" s="385">
        <v>0</v>
      </c>
      <c r="K376" s="385">
        <v>0</v>
      </c>
      <c r="L376" s="385">
        <v>0</v>
      </c>
      <c r="M376" s="385">
        <v>0</v>
      </c>
      <c r="N376" s="385">
        <v>0</v>
      </c>
      <c r="O376" s="385">
        <v>0</v>
      </c>
      <c r="P376" s="385">
        <v>0</v>
      </c>
      <c r="Q376" s="385">
        <v>0</v>
      </c>
      <c r="R376" s="385">
        <v>0</v>
      </c>
      <c r="S376" s="385">
        <v>0</v>
      </c>
      <c r="T376" s="319" t="e">
        <v>#DIV/0!</v>
      </c>
      <c r="U376" s="239">
        <v>0</v>
      </c>
      <c r="V376" s="239">
        <v>0</v>
      </c>
      <c r="W376" s="239">
        <v>0</v>
      </c>
      <c r="X376" s="239">
        <v>0</v>
      </c>
      <c r="Y376" s="239">
        <v>0</v>
      </c>
      <c r="Z376" s="239">
        <v>0</v>
      </c>
    </row>
    <row r="377" spans="1:26" x14ac:dyDescent="0.25">
      <c r="A377" s="322" t="s">
        <v>631</v>
      </c>
      <c r="B377" s="385">
        <v>0</v>
      </c>
      <c r="C377" s="385">
        <v>0</v>
      </c>
      <c r="D377" s="385">
        <v>0</v>
      </c>
      <c r="E377" s="385">
        <v>0</v>
      </c>
      <c r="F377" s="385">
        <v>0</v>
      </c>
      <c r="G377" s="385">
        <v>0</v>
      </c>
      <c r="H377" s="385">
        <v>0</v>
      </c>
      <c r="I377" s="385">
        <v>0</v>
      </c>
      <c r="J377" s="385">
        <v>0</v>
      </c>
      <c r="K377" s="385">
        <v>0</v>
      </c>
      <c r="L377" s="385">
        <v>0</v>
      </c>
      <c r="M377" s="385">
        <v>0</v>
      </c>
      <c r="N377" s="385">
        <v>0</v>
      </c>
      <c r="O377" s="385">
        <v>0</v>
      </c>
      <c r="P377" s="385">
        <v>0</v>
      </c>
      <c r="Q377" s="385">
        <v>0</v>
      </c>
      <c r="R377" s="385">
        <v>0</v>
      </c>
      <c r="S377" s="385">
        <v>0</v>
      </c>
      <c r="T377" s="319" t="e">
        <v>#DIV/0!</v>
      </c>
      <c r="U377" s="239">
        <v>0</v>
      </c>
      <c r="V377" s="239">
        <v>0</v>
      </c>
      <c r="W377" s="239">
        <v>0</v>
      </c>
      <c r="X377" s="239">
        <v>0</v>
      </c>
      <c r="Y377" s="239">
        <v>0</v>
      </c>
      <c r="Z377" s="239">
        <v>0</v>
      </c>
    </row>
    <row r="378" spans="1:26" ht="24" x14ac:dyDescent="0.25">
      <c r="A378" s="322" t="s">
        <v>632</v>
      </c>
      <c r="B378" s="385">
        <v>0</v>
      </c>
      <c r="C378" s="385">
        <v>0</v>
      </c>
      <c r="D378" s="385">
        <v>0</v>
      </c>
      <c r="E378" s="385">
        <v>0</v>
      </c>
      <c r="F378" s="385">
        <v>0</v>
      </c>
      <c r="G378" s="385">
        <v>0</v>
      </c>
      <c r="H378" s="385">
        <v>0</v>
      </c>
      <c r="I378" s="385">
        <v>0</v>
      </c>
      <c r="J378" s="385">
        <v>0</v>
      </c>
      <c r="K378" s="385">
        <v>0</v>
      </c>
      <c r="L378" s="385">
        <v>0</v>
      </c>
      <c r="M378" s="385">
        <v>0</v>
      </c>
      <c r="N378" s="385">
        <v>0</v>
      </c>
      <c r="O378" s="385">
        <v>0</v>
      </c>
      <c r="P378" s="385">
        <v>0</v>
      </c>
      <c r="Q378" s="385">
        <v>0</v>
      </c>
      <c r="R378" s="385">
        <v>0</v>
      </c>
      <c r="S378" s="385">
        <v>0</v>
      </c>
      <c r="T378" s="319" t="e">
        <v>#DIV/0!</v>
      </c>
      <c r="U378" s="239">
        <v>0</v>
      </c>
      <c r="V378" s="239">
        <v>0</v>
      </c>
      <c r="W378" s="239">
        <v>0</v>
      </c>
      <c r="X378" s="239">
        <v>0</v>
      </c>
      <c r="Y378" s="239">
        <v>0</v>
      </c>
      <c r="Z378" s="239">
        <v>0</v>
      </c>
    </row>
    <row r="379" spans="1:26" x14ac:dyDescent="0.25">
      <c r="A379" s="314" t="s">
        <v>633</v>
      </c>
      <c r="B379" s="363">
        <v>0</v>
      </c>
      <c r="C379" s="363">
        <v>0</v>
      </c>
      <c r="D379" s="363">
        <v>0</v>
      </c>
      <c r="E379" s="363">
        <v>0</v>
      </c>
      <c r="F379" s="363">
        <v>0</v>
      </c>
      <c r="G379" s="363">
        <v>0</v>
      </c>
      <c r="H379" s="363">
        <v>0</v>
      </c>
      <c r="I379" s="363">
        <v>0</v>
      </c>
      <c r="J379" s="363">
        <v>0</v>
      </c>
      <c r="K379" s="363">
        <v>0</v>
      </c>
      <c r="L379" s="363">
        <v>0</v>
      </c>
      <c r="M379" s="363">
        <v>0</v>
      </c>
      <c r="N379" s="363">
        <v>0</v>
      </c>
      <c r="O379" s="363">
        <v>0</v>
      </c>
      <c r="P379" s="363">
        <v>0</v>
      </c>
      <c r="Q379" s="363">
        <v>0</v>
      </c>
      <c r="R379" s="363">
        <v>0</v>
      </c>
      <c r="S379" s="363">
        <v>0</v>
      </c>
      <c r="T379" s="317" t="e">
        <v>#DIV/0!</v>
      </c>
      <c r="U379" s="316">
        <v>0</v>
      </c>
      <c r="V379" s="316">
        <v>0</v>
      </c>
      <c r="W379" s="316">
        <v>0</v>
      </c>
      <c r="X379" s="316">
        <v>0</v>
      </c>
      <c r="Y379" s="316">
        <v>0</v>
      </c>
      <c r="Z379" s="316">
        <v>0</v>
      </c>
    </row>
    <row r="380" spans="1:26" x14ac:dyDescent="0.25">
      <c r="A380" s="322" t="s">
        <v>634</v>
      </c>
      <c r="B380" s="385">
        <v>0</v>
      </c>
      <c r="C380" s="385">
        <v>0</v>
      </c>
      <c r="D380" s="385">
        <v>0</v>
      </c>
      <c r="E380" s="385">
        <v>0</v>
      </c>
      <c r="F380" s="385">
        <v>0</v>
      </c>
      <c r="G380" s="385">
        <v>0</v>
      </c>
      <c r="H380" s="385">
        <v>0</v>
      </c>
      <c r="I380" s="385">
        <v>0</v>
      </c>
      <c r="J380" s="385">
        <v>0</v>
      </c>
      <c r="K380" s="385">
        <v>0</v>
      </c>
      <c r="L380" s="385">
        <v>0</v>
      </c>
      <c r="M380" s="385">
        <v>0</v>
      </c>
      <c r="N380" s="385">
        <v>0</v>
      </c>
      <c r="O380" s="385">
        <v>0</v>
      </c>
      <c r="P380" s="385">
        <v>0</v>
      </c>
      <c r="Q380" s="385">
        <v>0</v>
      </c>
      <c r="R380" s="385">
        <v>0</v>
      </c>
      <c r="S380" s="385">
        <v>0</v>
      </c>
      <c r="T380" s="319" t="e">
        <v>#DIV/0!</v>
      </c>
      <c r="U380" s="239">
        <v>0</v>
      </c>
      <c r="V380" s="239">
        <v>0</v>
      </c>
      <c r="W380" s="239">
        <v>0</v>
      </c>
      <c r="X380" s="239">
        <v>0</v>
      </c>
      <c r="Y380" s="239">
        <v>0</v>
      </c>
      <c r="Z380" s="239">
        <v>0</v>
      </c>
    </row>
    <row r="381" spans="1:26" x14ac:dyDescent="0.25">
      <c r="A381" s="322" t="s">
        <v>635</v>
      </c>
      <c r="B381" s="385">
        <v>0</v>
      </c>
      <c r="C381" s="385">
        <v>0</v>
      </c>
      <c r="D381" s="385">
        <v>0</v>
      </c>
      <c r="E381" s="385">
        <v>0</v>
      </c>
      <c r="F381" s="385">
        <v>0</v>
      </c>
      <c r="G381" s="385">
        <v>0</v>
      </c>
      <c r="H381" s="385">
        <v>0</v>
      </c>
      <c r="I381" s="385">
        <v>0</v>
      </c>
      <c r="J381" s="385">
        <v>0</v>
      </c>
      <c r="K381" s="385">
        <v>0</v>
      </c>
      <c r="L381" s="385">
        <v>0</v>
      </c>
      <c r="M381" s="385">
        <v>0</v>
      </c>
      <c r="N381" s="385">
        <v>0</v>
      </c>
      <c r="O381" s="385">
        <v>0</v>
      </c>
      <c r="P381" s="385">
        <v>0</v>
      </c>
      <c r="Q381" s="385">
        <v>0</v>
      </c>
      <c r="R381" s="385">
        <v>0</v>
      </c>
      <c r="S381" s="385">
        <v>0</v>
      </c>
      <c r="T381" s="319" t="e">
        <v>#DIV/0!</v>
      </c>
      <c r="U381" s="239">
        <v>0</v>
      </c>
      <c r="V381" s="239">
        <v>0</v>
      </c>
      <c r="W381" s="239">
        <v>0</v>
      </c>
      <c r="X381" s="239">
        <v>0</v>
      </c>
      <c r="Y381" s="239">
        <v>0</v>
      </c>
      <c r="Z381" s="239">
        <v>0</v>
      </c>
    </row>
    <row r="382" spans="1:26" x14ac:dyDescent="0.25">
      <c r="A382" s="322" t="s">
        <v>636</v>
      </c>
      <c r="B382" s="385">
        <v>0</v>
      </c>
      <c r="C382" s="385">
        <v>0</v>
      </c>
      <c r="D382" s="385">
        <v>0</v>
      </c>
      <c r="E382" s="385">
        <v>0</v>
      </c>
      <c r="F382" s="385">
        <v>0</v>
      </c>
      <c r="G382" s="385">
        <v>0</v>
      </c>
      <c r="H382" s="385">
        <v>0</v>
      </c>
      <c r="I382" s="385">
        <v>0</v>
      </c>
      <c r="J382" s="385">
        <v>0</v>
      </c>
      <c r="K382" s="385">
        <v>0</v>
      </c>
      <c r="L382" s="385">
        <v>0</v>
      </c>
      <c r="M382" s="385">
        <v>0</v>
      </c>
      <c r="N382" s="385">
        <v>0</v>
      </c>
      <c r="O382" s="385">
        <v>0</v>
      </c>
      <c r="P382" s="385">
        <v>0</v>
      </c>
      <c r="Q382" s="385">
        <v>0</v>
      </c>
      <c r="R382" s="385">
        <v>0</v>
      </c>
      <c r="S382" s="385">
        <v>0</v>
      </c>
      <c r="T382" s="319" t="e">
        <v>#DIV/0!</v>
      </c>
      <c r="U382" s="239">
        <v>0</v>
      </c>
      <c r="V382" s="239">
        <v>0</v>
      </c>
      <c r="W382" s="239">
        <v>0</v>
      </c>
      <c r="X382" s="239">
        <v>0</v>
      </c>
      <c r="Y382" s="239">
        <v>0</v>
      </c>
      <c r="Z382" s="239">
        <v>0</v>
      </c>
    </row>
    <row r="383" spans="1:26" x14ac:dyDescent="0.25">
      <c r="A383" s="314" t="s">
        <v>637</v>
      </c>
      <c r="B383" s="363">
        <v>0</v>
      </c>
      <c r="C383" s="363">
        <v>0</v>
      </c>
      <c r="D383" s="363">
        <v>0</v>
      </c>
      <c r="E383" s="363">
        <v>0</v>
      </c>
      <c r="F383" s="363">
        <v>0</v>
      </c>
      <c r="G383" s="363">
        <v>0</v>
      </c>
      <c r="H383" s="363">
        <v>0</v>
      </c>
      <c r="I383" s="363">
        <v>0</v>
      </c>
      <c r="J383" s="363">
        <v>0</v>
      </c>
      <c r="K383" s="363">
        <v>0</v>
      </c>
      <c r="L383" s="363">
        <v>0</v>
      </c>
      <c r="M383" s="363">
        <v>0</v>
      </c>
      <c r="N383" s="363">
        <v>0</v>
      </c>
      <c r="O383" s="363">
        <v>0</v>
      </c>
      <c r="P383" s="363">
        <v>0</v>
      </c>
      <c r="Q383" s="363">
        <v>0</v>
      </c>
      <c r="R383" s="363">
        <v>0</v>
      </c>
      <c r="S383" s="363">
        <v>0</v>
      </c>
      <c r="T383" s="317" t="e">
        <v>#DIV/0!</v>
      </c>
      <c r="U383" s="316">
        <v>0</v>
      </c>
      <c r="V383" s="316">
        <v>0</v>
      </c>
      <c r="W383" s="316">
        <v>0</v>
      </c>
      <c r="X383" s="316">
        <v>0</v>
      </c>
      <c r="Y383" s="316">
        <v>0</v>
      </c>
      <c r="Z383" s="316">
        <v>0</v>
      </c>
    </row>
    <row r="384" spans="1:26" x14ac:dyDescent="0.25">
      <c r="A384" s="322" t="s">
        <v>638</v>
      </c>
      <c r="B384" s="385">
        <v>0</v>
      </c>
      <c r="C384" s="385">
        <v>0</v>
      </c>
      <c r="D384" s="385">
        <v>0</v>
      </c>
      <c r="E384" s="385">
        <v>0</v>
      </c>
      <c r="F384" s="385">
        <v>0</v>
      </c>
      <c r="G384" s="385">
        <v>0</v>
      </c>
      <c r="H384" s="385">
        <v>0</v>
      </c>
      <c r="I384" s="385">
        <v>0</v>
      </c>
      <c r="J384" s="385">
        <v>0</v>
      </c>
      <c r="K384" s="385">
        <v>0</v>
      </c>
      <c r="L384" s="385">
        <v>0</v>
      </c>
      <c r="M384" s="385">
        <v>0</v>
      </c>
      <c r="N384" s="385">
        <v>0</v>
      </c>
      <c r="O384" s="385">
        <v>0</v>
      </c>
      <c r="P384" s="385">
        <v>0</v>
      </c>
      <c r="Q384" s="385">
        <v>0</v>
      </c>
      <c r="R384" s="385">
        <v>0</v>
      </c>
      <c r="S384" s="385">
        <v>0</v>
      </c>
      <c r="T384" s="319" t="e">
        <v>#DIV/0!</v>
      </c>
      <c r="U384" s="239">
        <v>0</v>
      </c>
      <c r="V384" s="239">
        <v>0</v>
      </c>
      <c r="W384" s="239">
        <v>0</v>
      </c>
      <c r="X384" s="239">
        <v>0</v>
      </c>
      <c r="Y384" s="239">
        <v>0</v>
      </c>
      <c r="Z384" s="239">
        <v>0</v>
      </c>
    </row>
    <row r="385" spans="1:26" x14ac:dyDescent="0.25">
      <c r="A385" s="322" t="s">
        <v>639</v>
      </c>
      <c r="B385" s="385">
        <v>0</v>
      </c>
      <c r="C385" s="385">
        <v>0</v>
      </c>
      <c r="D385" s="385">
        <v>0</v>
      </c>
      <c r="E385" s="385">
        <v>0</v>
      </c>
      <c r="F385" s="385">
        <v>0</v>
      </c>
      <c r="G385" s="385">
        <v>0</v>
      </c>
      <c r="H385" s="385">
        <v>0</v>
      </c>
      <c r="I385" s="385">
        <v>0</v>
      </c>
      <c r="J385" s="385">
        <v>0</v>
      </c>
      <c r="K385" s="385">
        <v>0</v>
      </c>
      <c r="L385" s="385">
        <v>0</v>
      </c>
      <c r="M385" s="385">
        <v>0</v>
      </c>
      <c r="N385" s="385">
        <v>0</v>
      </c>
      <c r="O385" s="385">
        <v>0</v>
      </c>
      <c r="P385" s="385">
        <v>0</v>
      </c>
      <c r="Q385" s="385">
        <v>0</v>
      </c>
      <c r="R385" s="385">
        <v>0</v>
      </c>
      <c r="S385" s="385">
        <v>0</v>
      </c>
      <c r="T385" s="319" t="e">
        <v>#DIV/0!</v>
      </c>
      <c r="U385" s="239">
        <v>0</v>
      </c>
      <c r="V385" s="239">
        <v>0</v>
      </c>
      <c r="W385" s="239">
        <v>0</v>
      </c>
      <c r="X385" s="239">
        <v>0</v>
      </c>
      <c r="Y385" s="239">
        <v>0</v>
      </c>
      <c r="Z385" s="239">
        <v>0</v>
      </c>
    </row>
    <row r="386" spans="1:26" x14ac:dyDescent="0.25">
      <c r="A386" s="322" t="s">
        <v>640</v>
      </c>
      <c r="B386" s="385">
        <v>0</v>
      </c>
      <c r="C386" s="385">
        <v>0</v>
      </c>
      <c r="D386" s="385">
        <v>0</v>
      </c>
      <c r="E386" s="385">
        <v>0</v>
      </c>
      <c r="F386" s="385">
        <v>0</v>
      </c>
      <c r="G386" s="385">
        <v>0</v>
      </c>
      <c r="H386" s="385">
        <v>0</v>
      </c>
      <c r="I386" s="385">
        <v>0</v>
      </c>
      <c r="J386" s="385">
        <v>0</v>
      </c>
      <c r="K386" s="385">
        <v>0</v>
      </c>
      <c r="L386" s="385">
        <v>0</v>
      </c>
      <c r="M386" s="385">
        <v>0</v>
      </c>
      <c r="N386" s="385">
        <v>0</v>
      </c>
      <c r="O386" s="385">
        <v>0</v>
      </c>
      <c r="P386" s="385">
        <v>0</v>
      </c>
      <c r="Q386" s="385">
        <v>0</v>
      </c>
      <c r="R386" s="385">
        <v>0</v>
      </c>
      <c r="S386" s="385">
        <v>0</v>
      </c>
      <c r="T386" s="319" t="e">
        <v>#DIV/0!</v>
      </c>
      <c r="U386" s="239">
        <v>0</v>
      </c>
      <c r="V386" s="239">
        <v>0</v>
      </c>
      <c r="W386" s="239">
        <v>0</v>
      </c>
      <c r="X386" s="239">
        <v>0</v>
      </c>
      <c r="Y386" s="239">
        <v>0</v>
      </c>
      <c r="Z386" s="239">
        <v>0</v>
      </c>
    </row>
    <row r="387" spans="1:26" x14ac:dyDescent="0.25">
      <c r="A387" s="322" t="s">
        <v>641</v>
      </c>
      <c r="B387" s="385">
        <v>0</v>
      </c>
      <c r="C387" s="385">
        <v>0</v>
      </c>
      <c r="D387" s="385">
        <v>0</v>
      </c>
      <c r="E387" s="385">
        <v>0</v>
      </c>
      <c r="F387" s="385">
        <v>0</v>
      </c>
      <c r="G387" s="385">
        <v>0</v>
      </c>
      <c r="H387" s="385">
        <v>0</v>
      </c>
      <c r="I387" s="385">
        <v>0</v>
      </c>
      <c r="J387" s="385">
        <v>0</v>
      </c>
      <c r="K387" s="385">
        <v>0</v>
      </c>
      <c r="L387" s="385">
        <v>0</v>
      </c>
      <c r="M387" s="385">
        <v>0</v>
      </c>
      <c r="N387" s="385">
        <v>0</v>
      </c>
      <c r="O387" s="385">
        <v>0</v>
      </c>
      <c r="P387" s="385">
        <v>0</v>
      </c>
      <c r="Q387" s="385">
        <v>0</v>
      </c>
      <c r="R387" s="385">
        <v>0</v>
      </c>
      <c r="S387" s="385">
        <v>0</v>
      </c>
      <c r="T387" s="319" t="e">
        <v>#DIV/0!</v>
      </c>
      <c r="U387" s="239">
        <v>0</v>
      </c>
      <c r="V387" s="239">
        <v>0</v>
      </c>
      <c r="W387" s="239">
        <v>0</v>
      </c>
      <c r="X387" s="239">
        <v>0</v>
      </c>
      <c r="Y387" s="239">
        <v>0</v>
      </c>
      <c r="Z387" s="239">
        <v>0</v>
      </c>
    </row>
    <row r="388" spans="1:26" x14ac:dyDescent="0.25">
      <c r="A388" s="322" t="s">
        <v>642</v>
      </c>
      <c r="B388" s="385">
        <v>0</v>
      </c>
      <c r="C388" s="385">
        <v>0</v>
      </c>
      <c r="D388" s="385">
        <v>0</v>
      </c>
      <c r="E388" s="385">
        <v>0</v>
      </c>
      <c r="F388" s="385">
        <v>0</v>
      </c>
      <c r="G388" s="385">
        <v>0</v>
      </c>
      <c r="H388" s="385">
        <v>0</v>
      </c>
      <c r="I388" s="385">
        <v>0</v>
      </c>
      <c r="J388" s="385">
        <v>0</v>
      </c>
      <c r="K388" s="385">
        <v>0</v>
      </c>
      <c r="L388" s="385">
        <v>0</v>
      </c>
      <c r="M388" s="385">
        <v>0</v>
      </c>
      <c r="N388" s="385">
        <v>0</v>
      </c>
      <c r="O388" s="385">
        <v>0</v>
      </c>
      <c r="P388" s="385">
        <v>0</v>
      </c>
      <c r="Q388" s="385">
        <v>0</v>
      </c>
      <c r="R388" s="385">
        <v>0</v>
      </c>
      <c r="S388" s="385">
        <v>0</v>
      </c>
      <c r="T388" s="319" t="e">
        <v>#DIV/0!</v>
      </c>
      <c r="U388" s="239">
        <v>0</v>
      </c>
      <c r="V388" s="239">
        <v>0</v>
      </c>
      <c r="W388" s="239">
        <v>0</v>
      </c>
      <c r="X388" s="239">
        <v>0</v>
      </c>
      <c r="Y388" s="239">
        <v>0</v>
      </c>
      <c r="Z388" s="239">
        <v>0</v>
      </c>
    </row>
    <row r="389" spans="1:26" x14ac:dyDescent="0.25">
      <c r="A389" s="322" t="s">
        <v>643</v>
      </c>
      <c r="B389" s="385">
        <v>0</v>
      </c>
      <c r="C389" s="385">
        <v>0</v>
      </c>
      <c r="D389" s="385">
        <v>0</v>
      </c>
      <c r="E389" s="385">
        <v>0</v>
      </c>
      <c r="F389" s="385">
        <v>0</v>
      </c>
      <c r="G389" s="385">
        <v>0</v>
      </c>
      <c r="H389" s="385">
        <v>0</v>
      </c>
      <c r="I389" s="385">
        <v>0</v>
      </c>
      <c r="J389" s="385">
        <v>0</v>
      </c>
      <c r="K389" s="385">
        <v>0</v>
      </c>
      <c r="L389" s="385">
        <v>0</v>
      </c>
      <c r="M389" s="385">
        <v>0</v>
      </c>
      <c r="N389" s="385">
        <v>0</v>
      </c>
      <c r="O389" s="385">
        <v>0</v>
      </c>
      <c r="P389" s="385">
        <v>0</v>
      </c>
      <c r="Q389" s="385">
        <v>0</v>
      </c>
      <c r="R389" s="385">
        <v>0</v>
      </c>
      <c r="S389" s="385">
        <v>0</v>
      </c>
      <c r="T389" s="319" t="e">
        <v>#DIV/0!</v>
      </c>
      <c r="U389" s="239">
        <v>0</v>
      </c>
      <c r="V389" s="239">
        <v>0</v>
      </c>
      <c r="W389" s="239">
        <v>0</v>
      </c>
      <c r="X389" s="239">
        <v>0</v>
      </c>
      <c r="Y389" s="239">
        <v>0</v>
      </c>
      <c r="Z389" s="239">
        <v>0</v>
      </c>
    </row>
    <row r="390" spans="1:26" x14ac:dyDescent="0.25">
      <c r="A390" s="322" t="s">
        <v>644</v>
      </c>
      <c r="B390" s="385">
        <v>0</v>
      </c>
      <c r="C390" s="385">
        <v>0</v>
      </c>
      <c r="D390" s="385">
        <v>0</v>
      </c>
      <c r="E390" s="385">
        <v>0</v>
      </c>
      <c r="F390" s="385">
        <v>0</v>
      </c>
      <c r="G390" s="385">
        <v>0</v>
      </c>
      <c r="H390" s="385">
        <v>0</v>
      </c>
      <c r="I390" s="385">
        <v>0</v>
      </c>
      <c r="J390" s="385">
        <v>0</v>
      </c>
      <c r="K390" s="385">
        <v>0</v>
      </c>
      <c r="L390" s="385">
        <v>0</v>
      </c>
      <c r="M390" s="385">
        <v>0</v>
      </c>
      <c r="N390" s="385">
        <v>0</v>
      </c>
      <c r="O390" s="385">
        <v>0</v>
      </c>
      <c r="P390" s="385">
        <v>0</v>
      </c>
      <c r="Q390" s="385">
        <v>0</v>
      </c>
      <c r="R390" s="385">
        <v>0</v>
      </c>
      <c r="S390" s="385">
        <v>0</v>
      </c>
      <c r="T390" s="319" t="e">
        <v>#DIV/0!</v>
      </c>
      <c r="U390" s="239">
        <v>0</v>
      </c>
      <c r="V390" s="239">
        <v>0</v>
      </c>
      <c r="W390" s="239">
        <v>0</v>
      </c>
      <c r="X390" s="239">
        <v>0</v>
      </c>
      <c r="Y390" s="239">
        <v>0</v>
      </c>
      <c r="Z390" s="239">
        <v>0</v>
      </c>
    </row>
    <row r="391" spans="1:26" x14ac:dyDescent="0.25">
      <c r="A391" s="314" t="s">
        <v>645</v>
      </c>
      <c r="B391" s="198">
        <v>0</v>
      </c>
      <c r="C391" s="198">
        <v>0</v>
      </c>
      <c r="D391" s="198">
        <v>0</v>
      </c>
      <c r="E391" s="198">
        <v>0</v>
      </c>
      <c r="F391" s="198">
        <v>0</v>
      </c>
      <c r="G391" s="198">
        <v>0</v>
      </c>
      <c r="H391" s="198">
        <v>0</v>
      </c>
      <c r="I391" s="198">
        <v>0</v>
      </c>
      <c r="J391" s="198">
        <v>0</v>
      </c>
      <c r="K391" s="198">
        <v>0</v>
      </c>
      <c r="L391" s="198">
        <v>0</v>
      </c>
      <c r="M391" s="198">
        <v>0</v>
      </c>
      <c r="N391" s="198">
        <v>0</v>
      </c>
      <c r="O391" s="198">
        <v>0</v>
      </c>
      <c r="P391" s="198">
        <v>0</v>
      </c>
      <c r="Q391" s="198">
        <v>0</v>
      </c>
      <c r="R391" s="198">
        <v>0</v>
      </c>
      <c r="S391" s="198">
        <v>0</v>
      </c>
      <c r="T391" s="317" t="e">
        <v>#DIV/0!</v>
      </c>
      <c r="U391" s="316">
        <v>0</v>
      </c>
      <c r="V391" s="316">
        <v>0</v>
      </c>
      <c r="W391" s="316">
        <v>0</v>
      </c>
      <c r="X391" s="316">
        <v>0</v>
      </c>
      <c r="Y391" s="316">
        <v>0</v>
      </c>
      <c r="Z391" s="316">
        <v>0</v>
      </c>
    </row>
    <row r="392" spans="1:26" x14ac:dyDescent="0.25">
      <c r="A392" s="314" t="s">
        <v>646</v>
      </c>
      <c r="B392" s="198">
        <v>0</v>
      </c>
      <c r="C392" s="198">
        <v>0</v>
      </c>
      <c r="D392" s="198">
        <v>0</v>
      </c>
      <c r="E392" s="198">
        <v>0</v>
      </c>
      <c r="F392" s="198">
        <v>0</v>
      </c>
      <c r="G392" s="198">
        <v>0</v>
      </c>
      <c r="H392" s="198">
        <v>0</v>
      </c>
      <c r="I392" s="198">
        <v>0</v>
      </c>
      <c r="J392" s="198">
        <v>0</v>
      </c>
      <c r="K392" s="198">
        <v>0</v>
      </c>
      <c r="L392" s="198">
        <v>0</v>
      </c>
      <c r="M392" s="198">
        <v>0</v>
      </c>
      <c r="N392" s="198">
        <v>0</v>
      </c>
      <c r="O392" s="198">
        <v>0</v>
      </c>
      <c r="P392" s="198">
        <v>0</v>
      </c>
      <c r="Q392" s="198">
        <v>0</v>
      </c>
      <c r="R392" s="198">
        <v>0</v>
      </c>
      <c r="S392" s="198">
        <v>0</v>
      </c>
      <c r="T392" s="317" t="e">
        <v>#DIV/0!</v>
      </c>
      <c r="U392" s="316">
        <v>0</v>
      </c>
      <c r="V392" s="316">
        <v>0</v>
      </c>
      <c r="W392" s="316">
        <v>0</v>
      </c>
      <c r="X392" s="316">
        <v>0</v>
      </c>
      <c r="Y392" s="316">
        <v>0</v>
      </c>
      <c r="Z392" s="316">
        <v>0</v>
      </c>
    </row>
    <row r="393" spans="1:26" x14ac:dyDescent="0.25">
      <c r="A393" s="314" t="s">
        <v>647</v>
      </c>
      <c r="B393" s="198">
        <v>0</v>
      </c>
      <c r="C393" s="198">
        <v>0</v>
      </c>
      <c r="D393" s="198">
        <v>0</v>
      </c>
      <c r="E393" s="198">
        <v>0</v>
      </c>
      <c r="F393" s="198">
        <v>0</v>
      </c>
      <c r="G393" s="198">
        <v>0</v>
      </c>
      <c r="H393" s="198">
        <v>0</v>
      </c>
      <c r="I393" s="198">
        <v>0</v>
      </c>
      <c r="J393" s="198">
        <v>0</v>
      </c>
      <c r="K393" s="198">
        <v>0</v>
      </c>
      <c r="L393" s="198">
        <v>0</v>
      </c>
      <c r="M393" s="198">
        <v>0</v>
      </c>
      <c r="N393" s="198">
        <v>0</v>
      </c>
      <c r="O393" s="198">
        <v>0</v>
      </c>
      <c r="P393" s="198">
        <v>0</v>
      </c>
      <c r="Q393" s="198">
        <v>0</v>
      </c>
      <c r="R393" s="198">
        <v>0</v>
      </c>
      <c r="S393" s="198">
        <v>0</v>
      </c>
      <c r="T393" s="317" t="e">
        <v>#DIV/0!</v>
      </c>
      <c r="U393" s="316">
        <v>0</v>
      </c>
      <c r="V393" s="316">
        <v>0</v>
      </c>
      <c r="W393" s="316">
        <v>0</v>
      </c>
      <c r="X393" s="316">
        <v>0</v>
      </c>
      <c r="Y393" s="316">
        <v>0</v>
      </c>
      <c r="Z393" s="316">
        <v>0</v>
      </c>
    </row>
    <row r="394" spans="1:26" x14ac:dyDescent="0.25">
      <c r="A394" s="314" t="s">
        <v>648</v>
      </c>
      <c r="B394" s="198">
        <v>0</v>
      </c>
      <c r="C394" s="198">
        <v>0</v>
      </c>
      <c r="D394" s="198">
        <v>0</v>
      </c>
      <c r="E394" s="198">
        <v>0</v>
      </c>
      <c r="F394" s="198">
        <v>0</v>
      </c>
      <c r="G394" s="198">
        <v>0</v>
      </c>
      <c r="H394" s="198">
        <v>0</v>
      </c>
      <c r="I394" s="198">
        <v>0</v>
      </c>
      <c r="J394" s="198">
        <v>0</v>
      </c>
      <c r="K394" s="198">
        <v>0</v>
      </c>
      <c r="L394" s="198">
        <v>0</v>
      </c>
      <c r="M394" s="198">
        <v>0</v>
      </c>
      <c r="N394" s="198">
        <v>0</v>
      </c>
      <c r="O394" s="198">
        <v>0</v>
      </c>
      <c r="P394" s="198">
        <v>0</v>
      </c>
      <c r="Q394" s="198">
        <v>0</v>
      </c>
      <c r="R394" s="198">
        <v>0</v>
      </c>
      <c r="S394" s="198">
        <v>0</v>
      </c>
      <c r="T394" s="317" t="e">
        <v>#DIV/0!</v>
      </c>
      <c r="U394" s="316">
        <v>0</v>
      </c>
      <c r="V394" s="316">
        <v>0</v>
      </c>
      <c r="W394" s="316">
        <v>0</v>
      </c>
      <c r="X394" s="316">
        <v>0</v>
      </c>
      <c r="Y394" s="316">
        <v>0</v>
      </c>
      <c r="Z394" s="316">
        <v>0</v>
      </c>
    </row>
    <row r="395" spans="1:26" x14ac:dyDescent="0.25">
      <c r="A395" s="314" t="s">
        <v>649</v>
      </c>
      <c r="B395" s="363">
        <v>0</v>
      </c>
      <c r="C395" s="363">
        <v>0</v>
      </c>
      <c r="D395" s="363">
        <v>0</v>
      </c>
      <c r="E395" s="363">
        <v>0</v>
      </c>
      <c r="F395" s="363">
        <v>0</v>
      </c>
      <c r="G395" s="363">
        <v>0</v>
      </c>
      <c r="H395" s="363">
        <v>0</v>
      </c>
      <c r="I395" s="363">
        <v>0</v>
      </c>
      <c r="J395" s="363">
        <v>0</v>
      </c>
      <c r="K395" s="363">
        <v>0</v>
      </c>
      <c r="L395" s="363">
        <v>0</v>
      </c>
      <c r="M395" s="363">
        <v>0</v>
      </c>
      <c r="N395" s="363">
        <v>0</v>
      </c>
      <c r="O395" s="363">
        <v>0</v>
      </c>
      <c r="P395" s="363">
        <v>0</v>
      </c>
      <c r="Q395" s="363">
        <v>0</v>
      </c>
      <c r="R395" s="363">
        <v>0</v>
      </c>
      <c r="S395" s="363">
        <v>0</v>
      </c>
      <c r="T395" s="317" t="e">
        <v>#DIV/0!</v>
      </c>
      <c r="U395" s="316">
        <v>0</v>
      </c>
      <c r="V395" s="316">
        <v>0</v>
      </c>
      <c r="W395" s="316">
        <v>0</v>
      </c>
      <c r="X395" s="316">
        <v>0</v>
      </c>
      <c r="Y395" s="316">
        <v>0</v>
      </c>
      <c r="Z395" s="316">
        <v>0</v>
      </c>
    </row>
    <row r="396" spans="1:26" x14ac:dyDescent="0.25">
      <c r="A396" s="322" t="s">
        <v>650</v>
      </c>
      <c r="B396" s="370">
        <v>0</v>
      </c>
      <c r="C396" s="370">
        <v>0</v>
      </c>
      <c r="D396" s="370">
        <v>0</v>
      </c>
      <c r="E396" s="370">
        <v>0</v>
      </c>
      <c r="F396" s="370">
        <v>0</v>
      </c>
      <c r="G396" s="370">
        <v>0</v>
      </c>
      <c r="H396" s="370">
        <v>0</v>
      </c>
      <c r="I396" s="370">
        <v>0</v>
      </c>
      <c r="J396" s="370">
        <v>0</v>
      </c>
      <c r="K396" s="370">
        <v>0</v>
      </c>
      <c r="L396" s="370">
        <v>0</v>
      </c>
      <c r="M396" s="370">
        <v>0</v>
      </c>
      <c r="N396" s="370">
        <v>0</v>
      </c>
      <c r="O396" s="370">
        <v>0</v>
      </c>
      <c r="P396" s="370">
        <v>0</v>
      </c>
      <c r="Q396" s="370">
        <v>0</v>
      </c>
      <c r="R396" s="370">
        <v>0</v>
      </c>
      <c r="S396" s="370">
        <v>0</v>
      </c>
      <c r="T396" s="319" t="e">
        <v>#DIV/0!</v>
      </c>
      <c r="U396" s="239">
        <v>0</v>
      </c>
      <c r="V396" s="239">
        <v>0</v>
      </c>
      <c r="W396" s="239">
        <v>0</v>
      </c>
      <c r="X396" s="239">
        <v>0</v>
      </c>
      <c r="Y396" s="239">
        <v>0</v>
      </c>
      <c r="Z396" s="239">
        <v>0</v>
      </c>
    </row>
    <row r="397" spans="1:26" x14ac:dyDescent="0.25">
      <c r="A397" s="324" t="s">
        <v>651</v>
      </c>
      <c r="B397" s="370">
        <v>0</v>
      </c>
      <c r="C397" s="370">
        <v>0</v>
      </c>
      <c r="D397" s="370">
        <v>0</v>
      </c>
      <c r="E397" s="370">
        <v>0</v>
      </c>
      <c r="F397" s="370">
        <v>0</v>
      </c>
      <c r="G397" s="370">
        <v>0</v>
      </c>
      <c r="H397" s="370">
        <v>0</v>
      </c>
      <c r="I397" s="370">
        <v>0</v>
      </c>
      <c r="J397" s="370">
        <v>0</v>
      </c>
      <c r="K397" s="370">
        <v>0</v>
      </c>
      <c r="L397" s="370">
        <v>0</v>
      </c>
      <c r="M397" s="370">
        <v>0</v>
      </c>
      <c r="N397" s="370">
        <v>0</v>
      </c>
      <c r="O397" s="370">
        <v>0</v>
      </c>
      <c r="P397" s="370">
        <v>0</v>
      </c>
      <c r="Q397" s="370">
        <v>0</v>
      </c>
      <c r="R397" s="370">
        <v>0</v>
      </c>
      <c r="S397" s="370">
        <v>0</v>
      </c>
      <c r="T397" s="319" t="e">
        <v>#DIV/0!</v>
      </c>
      <c r="U397" s="239">
        <v>0</v>
      </c>
      <c r="V397" s="239">
        <v>0</v>
      </c>
      <c r="W397" s="239">
        <v>0</v>
      </c>
      <c r="X397" s="239">
        <v>0</v>
      </c>
      <c r="Y397" s="239">
        <v>0</v>
      </c>
      <c r="Z397" s="239">
        <v>0</v>
      </c>
    </row>
    <row r="398" spans="1:26" x14ac:dyDescent="0.25">
      <c r="A398" s="325" t="s">
        <v>652</v>
      </c>
      <c r="B398" s="385">
        <v>0</v>
      </c>
      <c r="C398" s="385">
        <v>0</v>
      </c>
      <c r="D398" s="385">
        <v>0</v>
      </c>
      <c r="E398" s="385">
        <v>0</v>
      </c>
      <c r="F398" s="385">
        <v>0</v>
      </c>
      <c r="G398" s="385">
        <v>0</v>
      </c>
      <c r="H398" s="385">
        <v>0</v>
      </c>
      <c r="I398" s="385">
        <v>0</v>
      </c>
      <c r="J398" s="385">
        <v>0</v>
      </c>
      <c r="K398" s="385">
        <v>0</v>
      </c>
      <c r="L398" s="385">
        <v>0</v>
      </c>
      <c r="M398" s="385">
        <v>0</v>
      </c>
      <c r="N398" s="385">
        <v>0</v>
      </c>
      <c r="O398" s="385">
        <v>0</v>
      </c>
      <c r="P398" s="385">
        <v>0</v>
      </c>
      <c r="Q398" s="385">
        <v>0</v>
      </c>
      <c r="R398" s="385">
        <v>0</v>
      </c>
      <c r="S398" s="385">
        <v>0</v>
      </c>
      <c r="T398" s="319" t="e">
        <v>#DIV/0!</v>
      </c>
      <c r="U398" s="239">
        <v>0</v>
      </c>
      <c r="V398" s="239">
        <v>0</v>
      </c>
      <c r="W398" s="239">
        <v>0</v>
      </c>
      <c r="X398" s="239">
        <v>0</v>
      </c>
      <c r="Y398" s="239">
        <v>0</v>
      </c>
      <c r="Z398" s="239">
        <v>0</v>
      </c>
    </row>
    <row r="399" spans="1:26" x14ac:dyDescent="0.25">
      <c r="A399" s="325" t="s">
        <v>653</v>
      </c>
      <c r="B399" s="385">
        <v>0</v>
      </c>
      <c r="C399" s="385">
        <v>0</v>
      </c>
      <c r="D399" s="385">
        <v>0</v>
      </c>
      <c r="E399" s="385">
        <v>0</v>
      </c>
      <c r="F399" s="385">
        <v>0</v>
      </c>
      <c r="G399" s="385">
        <v>0</v>
      </c>
      <c r="H399" s="385">
        <v>0</v>
      </c>
      <c r="I399" s="385">
        <v>0</v>
      </c>
      <c r="J399" s="385">
        <v>0</v>
      </c>
      <c r="K399" s="385">
        <v>0</v>
      </c>
      <c r="L399" s="385">
        <v>0</v>
      </c>
      <c r="M399" s="385">
        <v>0</v>
      </c>
      <c r="N399" s="385">
        <v>0</v>
      </c>
      <c r="O399" s="385">
        <v>0</v>
      </c>
      <c r="P399" s="385">
        <v>0</v>
      </c>
      <c r="Q399" s="385">
        <v>0</v>
      </c>
      <c r="R399" s="385">
        <v>0</v>
      </c>
      <c r="S399" s="385">
        <v>0</v>
      </c>
      <c r="T399" s="319" t="e">
        <v>#DIV/0!</v>
      </c>
      <c r="U399" s="239">
        <v>0</v>
      </c>
      <c r="V399" s="239">
        <v>0</v>
      </c>
      <c r="W399" s="239">
        <v>0</v>
      </c>
      <c r="X399" s="239">
        <v>0</v>
      </c>
      <c r="Y399" s="239">
        <v>0</v>
      </c>
      <c r="Z399" s="239">
        <v>0</v>
      </c>
    </row>
    <row r="400" spans="1:26" x14ac:dyDescent="0.25">
      <c r="A400" s="324" t="s">
        <v>654</v>
      </c>
      <c r="B400" s="385">
        <v>0</v>
      </c>
      <c r="C400" s="385">
        <v>0</v>
      </c>
      <c r="D400" s="385">
        <v>0</v>
      </c>
      <c r="E400" s="385">
        <v>0</v>
      </c>
      <c r="F400" s="385">
        <v>0</v>
      </c>
      <c r="G400" s="385">
        <v>0</v>
      </c>
      <c r="H400" s="385">
        <v>0</v>
      </c>
      <c r="I400" s="385">
        <v>0</v>
      </c>
      <c r="J400" s="385">
        <v>0</v>
      </c>
      <c r="K400" s="385">
        <v>0</v>
      </c>
      <c r="L400" s="385">
        <v>0</v>
      </c>
      <c r="M400" s="385">
        <v>0</v>
      </c>
      <c r="N400" s="385">
        <v>0</v>
      </c>
      <c r="O400" s="385">
        <v>0</v>
      </c>
      <c r="P400" s="385">
        <v>0</v>
      </c>
      <c r="Q400" s="385">
        <v>0</v>
      </c>
      <c r="R400" s="385">
        <v>0</v>
      </c>
      <c r="S400" s="385">
        <v>0</v>
      </c>
      <c r="T400" s="319" t="e">
        <v>#DIV/0!</v>
      </c>
      <c r="U400" s="239">
        <v>0</v>
      </c>
      <c r="V400" s="239">
        <v>0</v>
      </c>
      <c r="W400" s="239">
        <v>0</v>
      </c>
      <c r="X400" s="239">
        <v>0</v>
      </c>
      <c r="Y400" s="239">
        <v>0</v>
      </c>
      <c r="Z400" s="239">
        <v>0</v>
      </c>
    </row>
    <row r="401" spans="1:26" x14ac:dyDescent="0.25">
      <c r="A401" s="324" t="s">
        <v>655</v>
      </c>
      <c r="B401" s="385">
        <v>0</v>
      </c>
      <c r="C401" s="385">
        <v>0</v>
      </c>
      <c r="D401" s="385">
        <v>0</v>
      </c>
      <c r="E401" s="385">
        <v>0</v>
      </c>
      <c r="F401" s="385">
        <v>0</v>
      </c>
      <c r="G401" s="385">
        <v>0</v>
      </c>
      <c r="H401" s="385">
        <v>0</v>
      </c>
      <c r="I401" s="385">
        <v>0</v>
      </c>
      <c r="J401" s="385">
        <v>0</v>
      </c>
      <c r="K401" s="385">
        <v>0</v>
      </c>
      <c r="L401" s="385">
        <v>0</v>
      </c>
      <c r="M401" s="385">
        <v>0</v>
      </c>
      <c r="N401" s="385">
        <v>0</v>
      </c>
      <c r="O401" s="385">
        <v>0</v>
      </c>
      <c r="P401" s="385">
        <v>0</v>
      </c>
      <c r="Q401" s="385">
        <v>0</v>
      </c>
      <c r="R401" s="385">
        <v>0</v>
      </c>
      <c r="S401" s="385">
        <v>0</v>
      </c>
      <c r="T401" s="319" t="e">
        <v>#DIV/0!</v>
      </c>
      <c r="U401" s="239">
        <v>0</v>
      </c>
      <c r="V401" s="239">
        <v>0</v>
      </c>
      <c r="W401" s="239">
        <v>0</v>
      </c>
      <c r="X401" s="239">
        <v>0</v>
      </c>
      <c r="Y401" s="239">
        <v>0</v>
      </c>
      <c r="Z401" s="239">
        <v>0</v>
      </c>
    </row>
    <row r="402" spans="1:26" x14ac:dyDescent="0.25">
      <c r="A402" s="324" t="s">
        <v>656</v>
      </c>
      <c r="B402" s="385">
        <v>0</v>
      </c>
      <c r="C402" s="385">
        <v>0</v>
      </c>
      <c r="D402" s="385">
        <v>0</v>
      </c>
      <c r="E402" s="385">
        <v>0</v>
      </c>
      <c r="F402" s="385">
        <v>0</v>
      </c>
      <c r="G402" s="385">
        <v>0</v>
      </c>
      <c r="H402" s="385">
        <v>0</v>
      </c>
      <c r="I402" s="385">
        <v>0</v>
      </c>
      <c r="J402" s="385">
        <v>0</v>
      </c>
      <c r="K402" s="385">
        <v>0</v>
      </c>
      <c r="L402" s="385">
        <v>0</v>
      </c>
      <c r="M402" s="385">
        <v>0</v>
      </c>
      <c r="N402" s="385">
        <v>0</v>
      </c>
      <c r="O402" s="385">
        <v>0</v>
      </c>
      <c r="P402" s="385">
        <v>0</v>
      </c>
      <c r="Q402" s="385">
        <v>0</v>
      </c>
      <c r="R402" s="385">
        <v>0</v>
      </c>
      <c r="S402" s="385">
        <v>0</v>
      </c>
      <c r="T402" s="319" t="e">
        <v>#DIV/0!</v>
      </c>
      <c r="U402" s="239">
        <v>0</v>
      </c>
      <c r="V402" s="239">
        <v>0</v>
      </c>
      <c r="W402" s="239">
        <v>0</v>
      </c>
      <c r="X402" s="239">
        <v>0</v>
      </c>
      <c r="Y402" s="239">
        <v>0</v>
      </c>
      <c r="Z402" s="239">
        <v>0</v>
      </c>
    </row>
    <row r="403" spans="1:26" x14ac:dyDescent="0.25">
      <c r="A403" s="322" t="s">
        <v>657</v>
      </c>
      <c r="B403" s="385">
        <v>0</v>
      </c>
      <c r="C403" s="385">
        <v>0</v>
      </c>
      <c r="D403" s="385">
        <v>0</v>
      </c>
      <c r="E403" s="385">
        <v>0</v>
      </c>
      <c r="F403" s="385">
        <v>0</v>
      </c>
      <c r="G403" s="385">
        <v>0</v>
      </c>
      <c r="H403" s="385">
        <v>0</v>
      </c>
      <c r="I403" s="385">
        <v>0</v>
      </c>
      <c r="J403" s="385">
        <v>0</v>
      </c>
      <c r="K403" s="385">
        <v>0</v>
      </c>
      <c r="L403" s="385">
        <v>0</v>
      </c>
      <c r="M403" s="385">
        <v>0</v>
      </c>
      <c r="N403" s="385">
        <v>0</v>
      </c>
      <c r="O403" s="385">
        <v>0</v>
      </c>
      <c r="P403" s="385">
        <v>0</v>
      </c>
      <c r="Q403" s="385">
        <v>0</v>
      </c>
      <c r="R403" s="385">
        <v>0</v>
      </c>
      <c r="S403" s="385">
        <v>0</v>
      </c>
      <c r="T403" s="319" t="e">
        <v>#DIV/0!</v>
      </c>
      <c r="U403" s="239">
        <v>0</v>
      </c>
      <c r="V403" s="239">
        <v>0</v>
      </c>
      <c r="W403" s="239">
        <v>0</v>
      </c>
      <c r="X403" s="239">
        <v>0</v>
      </c>
      <c r="Y403" s="239">
        <v>0</v>
      </c>
      <c r="Z403" s="239">
        <v>0</v>
      </c>
    </row>
    <row r="404" spans="1:26" x14ac:dyDescent="0.25">
      <c r="A404" s="322" t="s">
        <v>658</v>
      </c>
      <c r="B404" s="385">
        <v>0</v>
      </c>
      <c r="C404" s="385">
        <v>0</v>
      </c>
      <c r="D404" s="385">
        <v>0</v>
      </c>
      <c r="E404" s="385">
        <v>0</v>
      </c>
      <c r="F404" s="385">
        <v>0</v>
      </c>
      <c r="G404" s="385">
        <v>0</v>
      </c>
      <c r="H404" s="385">
        <v>0</v>
      </c>
      <c r="I404" s="385">
        <v>0</v>
      </c>
      <c r="J404" s="385">
        <v>0</v>
      </c>
      <c r="K404" s="385">
        <v>0</v>
      </c>
      <c r="L404" s="385">
        <v>0</v>
      </c>
      <c r="M404" s="385">
        <v>0</v>
      </c>
      <c r="N404" s="385">
        <v>0</v>
      </c>
      <c r="O404" s="385">
        <v>0</v>
      </c>
      <c r="P404" s="385">
        <v>0</v>
      </c>
      <c r="Q404" s="385">
        <v>0</v>
      </c>
      <c r="R404" s="385">
        <v>0</v>
      </c>
      <c r="S404" s="385">
        <v>0</v>
      </c>
      <c r="T404" s="319" t="e">
        <v>#DIV/0!</v>
      </c>
      <c r="U404" s="239">
        <v>0</v>
      </c>
      <c r="V404" s="239">
        <v>0</v>
      </c>
      <c r="W404" s="239">
        <v>0</v>
      </c>
      <c r="X404" s="239">
        <v>0</v>
      </c>
      <c r="Y404" s="239">
        <v>0</v>
      </c>
      <c r="Z404" s="239">
        <v>0</v>
      </c>
    </row>
    <row r="405" spans="1:26" x14ac:dyDescent="0.25">
      <c r="A405" s="322" t="s">
        <v>659</v>
      </c>
      <c r="B405" s="385">
        <v>0</v>
      </c>
      <c r="C405" s="385">
        <v>0</v>
      </c>
      <c r="D405" s="385">
        <v>0</v>
      </c>
      <c r="E405" s="385">
        <v>0</v>
      </c>
      <c r="F405" s="385">
        <v>0</v>
      </c>
      <c r="G405" s="385">
        <v>0</v>
      </c>
      <c r="H405" s="385">
        <v>0</v>
      </c>
      <c r="I405" s="385">
        <v>0</v>
      </c>
      <c r="J405" s="385">
        <v>0</v>
      </c>
      <c r="K405" s="385">
        <v>0</v>
      </c>
      <c r="L405" s="385">
        <v>0</v>
      </c>
      <c r="M405" s="385">
        <v>0</v>
      </c>
      <c r="N405" s="385">
        <v>0</v>
      </c>
      <c r="O405" s="385">
        <v>0</v>
      </c>
      <c r="P405" s="385">
        <v>0</v>
      </c>
      <c r="Q405" s="385">
        <v>0</v>
      </c>
      <c r="R405" s="385">
        <v>0</v>
      </c>
      <c r="S405" s="385">
        <v>0</v>
      </c>
      <c r="T405" s="319" t="e">
        <v>#DIV/0!</v>
      </c>
      <c r="U405" s="239">
        <v>0</v>
      </c>
      <c r="V405" s="239">
        <v>0</v>
      </c>
      <c r="W405" s="239">
        <v>0</v>
      </c>
      <c r="X405" s="239">
        <v>0</v>
      </c>
      <c r="Y405" s="239">
        <v>0</v>
      </c>
      <c r="Z405" s="239">
        <v>0</v>
      </c>
    </row>
    <row r="406" spans="1:26" x14ac:dyDescent="0.25">
      <c r="A406" s="322" t="s">
        <v>660</v>
      </c>
      <c r="B406" s="385">
        <v>0</v>
      </c>
      <c r="C406" s="385">
        <v>0</v>
      </c>
      <c r="D406" s="385">
        <v>0</v>
      </c>
      <c r="E406" s="385">
        <v>0</v>
      </c>
      <c r="F406" s="385">
        <v>0</v>
      </c>
      <c r="G406" s="385">
        <v>0</v>
      </c>
      <c r="H406" s="385">
        <v>0</v>
      </c>
      <c r="I406" s="385">
        <v>0</v>
      </c>
      <c r="J406" s="385">
        <v>0</v>
      </c>
      <c r="K406" s="385">
        <v>0</v>
      </c>
      <c r="L406" s="385">
        <v>0</v>
      </c>
      <c r="M406" s="385">
        <v>0</v>
      </c>
      <c r="N406" s="385">
        <v>0</v>
      </c>
      <c r="O406" s="385">
        <v>0</v>
      </c>
      <c r="P406" s="385">
        <v>0</v>
      </c>
      <c r="Q406" s="385">
        <v>0</v>
      </c>
      <c r="R406" s="385">
        <v>0</v>
      </c>
      <c r="S406" s="385">
        <v>0</v>
      </c>
      <c r="T406" s="319" t="e">
        <v>#DIV/0!</v>
      </c>
      <c r="U406" s="239">
        <v>0</v>
      </c>
      <c r="V406" s="239">
        <v>0</v>
      </c>
      <c r="W406" s="239">
        <v>0</v>
      </c>
      <c r="X406" s="239">
        <v>0</v>
      </c>
      <c r="Y406" s="239">
        <v>0</v>
      </c>
      <c r="Z406" s="239">
        <v>0</v>
      </c>
    </row>
    <row r="407" spans="1:26" x14ac:dyDescent="0.25">
      <c r="A407" s="322" t="s">
        <v>661</v>
      </c>
      <c r="B407" s="385">
        <v>0</v>
      </c>
      <c r="C407" s="385">
        <v>0</v>
      </c>
      <c r="D407" s="385">
        <v>0</v>
      </c>
      <c r="E407" s="385">
        <v>0</v>
      </c>
      <c r="F407" s="385">
        <v>0</v>
      </c>
      <c r="G407" s="385">
        <v>0</v>
      </c>
      <c r="H407" s="385">
        <v>0</v>
      </c>
      <c r="I407" s="385">
        <v>0</v>
      </c>
      <c r="J407" s="385">
        <v>0</v>
      </c>
      <c r="K407" s="385">
        <v>0</v>
      </c>
      <c r="L407" s="385">
        <v>0</v>
      </c>
      <c r="M407" s="385">
        <v>0</v>
      </c>
      <c r="N407" s="385">
        <v>0</v>
      </c>
      <c r="O407" s="385">
        <v>0</v>
      </c>
      <c r="P407" s="385">
        <v>0</v>
      </c>
      <c r="Q407" s="385">
        <v>0</v>
      </c>
      <c r="R407" s="385">
        <v>0</v>
      </c>
      <c r="S407" s="385">
        <v>0</v>
      </c>
      <c r="T407" s="319" t="e">
        <v>#DIV/0!</v>
      </c>
      <c r="U407" s="239">
        <v>0</v>
      </c>
      <c r="V407" s="239">
        <v>0</v>
      </c>
      <c r="W407" s="239">
        <v>0</v>
      </c>
      <c r="X407" s="239">
        <v>0</v>
      </c>
      <c r="Y407" s="239">
        <v>0</v>
      </c>
      <c r="Z407" s="239">
        <v>0</v>
      </c>
    </row>
    <row r="408" spans="1:26" x14ac:dyDescent="0.25">
      <c r="A408" s="314" t="s">
        <v>662</v>
      </c>
      <c r="B408" s="363">
        <v>0</v>
      </c>
      <c r="C408" s="363">
        <v>0</v>
      </c>
      <c r="D408" s="363">
        <v>0</v>
      </c>
      <c r="E408" s="363">
        <v>0</v>
      </c>
      <c r="F408" s="363">
        <v>0</v>
      </c>
      <c r="G408" s="363">
        <v>0</v>
      </c>
      <c r="H408" s="363">
        <v>0</v>
      </c>
      <c r="I408" s="363">
        <v>0</v>
      </c>
      <c r="J408" s="363">
        <v>0</v>
      </c>
      <c r="K408" s="363">
        <v>0</v>
      </c>
      <c r="L408" s="363">
        <v>0</v>
      </c>
      <c r="M408" s="363">
        <v>0</v>
      </c>
      <c r="N408" s="363">
        <v>0</v>
      </c>
      <c r="O408" s="363">
        <v>0</v>
      </c>
      <c r="P408" s="363">
        <v>0</v>
      </c>
      <c r="Q408" s="363">
        <v>0</v>
      </c>
      <c r="R408" s="363">
        <v>0</v>
      </c>
      <c r="S408" s="363">
        <v>0</v>
      </c>
      <c r="T408" s="317" t="e">
        <v>#DIV/0!</v>
      </c>
      <c r="U408" s="316">
        <v>0</v>
      </c>
      <c r="V408" s="316">
        <v>0</v>
      </c>
      <c r="W408" s="316">
        <v>0</v>
      </c>
      <c r="X408" s="316">
        <v>0</v>
      </c>
      <c r="Y408" s="316">
        <v>0</v>
      </c>
      <c r="Z408" s="316">
        <v>0</v>
      </c>
    </row>
    <row r="409" spans="1:26" x14ac:dyDescent="0.25">
      <c r="A409" s="322" t="s">
        <v>663</v>
      </c>
      <c r="B409" s="385">
        <v>0</v>
      </c>
      <c r="C409" s="385">
        <v>0</v>
      </c>
      <c r="D409" s="385">
        <v>0</v>
      </c>
      <c r="E409" s="385">
        <v>0</v>
      </c>
      <c r="F409" s="385">
        <v>0</v>
      </c>
      <c r="G409" s="385">
        <v>0</v>
      </c>
      <c r="H409" s="385">
        <v>0</v>
      </c>
      <c r="I409" s="385">
        <v>0</v>
      </c>
      <c r="J409" s="385">
        <v>0</v>
      </c>
      <c r="K409" s="385">
        <v>0</v>
      </c>
      <c r="L409" s="385">
        <v>0</v>
      </c>
      <c r="M409" s="385">
        <v>0</v>
      </c>
      <c r="N409" s="385">
        <v>0</v>
      </c>
      <c r="O409" s="385">
        <v>0</v>
      </c>
      <c r="P409" s="385">
        <v>0</v>
      </c>
      <c r="Q409" s="385">
        <v>0</v>
      </c>
      <c r="R409" s="385">
        <v>0</v>
      </c>
      <c r="S409" s="385">
        <v>0</v>
      </c>
      <c r="T409" s="319" t="e">
        <v>#DIV/0!</v>
      </c>
      <c r="U409" s="239">
        <v>0</v>
      </c>
      <c r="V409" s="239">
        <v>0</v>
      </c>
      <c r="W409" s="239">
        <v>0</v>
      </c>
      <c r="X409" s="239">
        <v>0</v>
      </c>
      <c r="Y409" s="239">
        <v>0</v>
      </c>
      <c r="Z409" s="239">
        <v>0</v>
      </c>
    </row>
    <row r="410" spans="1:26" x14ac:dyDescent="0.25">
      <c r="A410" s="322" t="s">
        <v>664</v>
      </c>
      <c r="B410" s="385">
        <v>0</v>
      </c>
      <c r="C410" s="385">
        <v>0</v>
      </c>
      <c r="D410" s="385">
        <v>0</v>
      </c>
      <c r="E410" s="385">
        <v>0</v>
      </c>
      <c r="F410" s="385">
        <v>0</v>
      </c>
      <c r="G410" s="385">
        <v>0</v>
      </c>
      <c r="H410" s="385">
        <v>0</v>
      </c>
      <c r="I410" s="385">
        <v>0</v>
      </c>
      <c r="J410" s="385">
        <v>0</v>
      </c>
      <c r="K410" s="385">
        <v>0</v>
      </c>
      <c r="L410" s="385">
        <v>0</v>
      </c>
      <c r="M410" s="385">
        <v>0</v>
      </c>
      <c r="N410" s="385">
        <v>0</v>
      </c>
      <c r="O410" s="385">
        <v>0</v>
      </c>
      <c r="P410" s="385">
        <v>0</v>
      </c>
      <c r="Q410" s="385">
        <v>0</v>
      </c>
      <c r="R410" s="385">
        <v>0</v>
      </c>
      <c r="S410" s="385">
        <v>0</v>
      </c>
      <c r="T410" s="319" t="e">
        <v>#DIV/0!</v>
      </c>
      <c r="U410" s="239">
        <v>0</v>
      </c>
      <c r="V410" s="239">
        <v>0</v>
      </c>
      <c r="W410" s="239">
        <v>0</v>
      </c>
      <c r="X410" s="239">
        <v>0</v>
      </c>
      <c r="Y410" s="239">
        <v>0</v>
      </c>
      <c r="Z410" s="239">
        <v>0</v>
      </c>
    </row>
    <row r="411" spans="1:26" x14ac:dyDescent="0.25">
      <c r="A411" s="322" t="s">
        <v>665</v>
      </c>
      <c r="B411" s="385">
        <v>0</v>
      </c>
      <c r="C411" s="385">
        <v>0</v>
      </c>
      <c r="D411" s="385">
        <v>0</v>
      </c>
      <c r="E411" s="385">
        <v>0</v>
      </c>
      <c r="F411" s="385">
        <v>0</v>
      </c>
      <c r="G411" s="385">
        <v>0</v>
      </c>
      <c r="H411" s="385">
        <v>0</v>
      </c>
      <c r="I411" s="385">
        <v>0</v>
      </c>
      <c r="J411" s="385">
        <v>0</v>
      </c>
      <c r="K411" s="385">
        <v>0</v>
      </c>
      <c r="L411" s="385">
        <v>0</v>
      </c>
      <c r="M411" s="385">
        <v>0</v>
      </c>
      <c r="N411" s="385">
        <v>0</v>
      </c>
      <c r="O411" s="385">
        <v>0</v>
      </c>
      <c r="P411" s="385">
        <v>0</v>
      </c>
      <c r="Q411" s="385">
        <v>0</v>
      </c>
      <c r="R411" s="385">
        <v>0</v>
      </c>
      <c r="S411" s="385">
        <v>0</v>
      </c>
      <c r="T411" s="319" t="e">
        <v>#DIV/0!</v>
      </c>
      <c r="U411" s="239">
        <v>0</v>
      </c>
      <c r="V411" s="239">
        <v>0</v>
      </c>
      <c r="W411" s="239">
        <v>0</v>
      </c>
      <c r="X411" s="239">
        <v>0</v>
      </c>
      <c r="Y411" s="239">
        <v>0</v>
      </c>
      <c r="Z411" s="239">
        <v>0</v>
      </c>
    </row>
    <row r="412" spans="1:26" x14ac:dyDescent="0.25">
      <c r="A412" s="314" t="s">
        <v>666</v>
      </c>
      <c r="B412" s="363">
        <v>0</v>
      </c>
      <c r="C412" s="363">
        <v>0</v>
      </c>
      <c r="D412" s="363">
        <v>0</v>
      </c>
      <c r="E412" s="363">
        <v>0</v>
      </c>
      <c r="F412" s="363">
        <v>0</v>
      </c>
      <c r="G412" s="363">
        <v>0</v>
      </c>
      <c r="H412" s="363">
        <v>0</v>
      </c>
      <c r="I412" s="363">
        <v>0</v>
      </c>
      <c r="J412" s="363">
        <v>0</v>
      </c>
      <c r="K412" s="363">
        <v>0</v>
      </c>
      <c r="L412" s="363">
        <v>0</v>
      </c>
      <c r="M412" s="363">
        <v>0</v>
      </c>
      <c r="N412" s="363">
        <v>0</v>
      </c>
      <c r="O412" s="363">
        <v>0</v>
      </c>
      <c r="P412" s="363">
        <v>0</v>
      </c>
      <c r="Q412" s="363">
        <v>0</v>
      </c>
      <c r="R412" s="363">
        <v>0</v>
      </c>
      <c r="S412" s="363">
        <v>0</v>
      </c>
      <c r="T412" s="317" t="e">
        <v>#DIV/0!</v>
      </c>
      <c r="U412" s="316">
        <v>0</v>
      </c>
      <c r="V412" s="316">
        <v>0</v>
      </c>
      <c r="W412" s="316">
        <v>0</v>
      </c>
      <c r="X412" s="316">
        <v>0</v>
      </c>
      <c r="Y412" s="316">
        <v>0</v>
      </c>
      <c r="Z412" s="316">
        <v>0</v>
      </c>
    </row>
    <row r="413" spans="1:26" x14ac:dyDescent="0.25">
      <c r="A413" s="322" t="s">
        <v>667</v>
      </c>
      <c r="B413" s="385">
        <v>0</v>
      </c>
      <c r="C413" s="385">
        <v>0</v>
      </c>
      <c r="D413" s="385">
        <v>0</v>
      </c>
      <c r="E413" s="385">
        <v>0</v>
      </c>
      <c r="F413" s="385">
        <v>0</v>
      </c>
      <c r="G413" s="385">
        <v>0</v>
      </c>
      <c r="H413" s="385">
        <v>0</v>
      </c>
      <c r="I413" s="385">
        <v>0</v>
      </c>
      <c r="J413" s="385">
        <v>0</v>
      </c>
      <c r="K413" s="385">
        <v>0</v>
      </c>
      <c r="L413" s="385">
        <v>0</v>
      </c>
      <c r="M413" s="385">
        <v>0</v>
      </c>
      <c r="N413" s="385">
        <v>0</v>
      </c>
      <c r="O413" s="385">
        <v>0</v>
      </c>
      <c r="P413" s="385">
        <v>0</v>
      </c>
      <c r="Q413" s="385">
        <v>0</v>
      </c>
      <c r="R413" s="385">
        <v>0</v>
      </c>
      <c r="S413" s="385">
        <v>0</v>
      </c>
      <c r="T413" s="319" t="e">
        <v>#DIV/0!</v>
      </c>
      <c r="U413" s="239">
        <v>0</v>
      </c>
      <c r="V413" s="239">
        <v>0</v>
      </c>
      <c r="W413" s="239">
        <v>0</v>
      </c>
      <c r="X413" s="239">
        <v>0</v>
      </c>
      <c r="Y413" s="239">
        <v>0</v>
      </c>
      <c r="Z413" s="239">
        <v>0</v>
      </c>
    </row>
    <row r="414" spans="1:26" x14ac:dyDescent="0.25">
      <c r="A414" s="322" t="s">
        <v>668</v>
      </c>
      <c r="B414" s="385">
        <v>0</v>
      </c>
      <c r="C414" s="385">
        <v>0</v>
      </c>
      <c r="D414" s="385">
        <v>0</v>
      </c>
      <c r="E414" s="385">
        <v>0</v>
      </c>
      <c r="F414" s="385">
        <v>0</v>
      </c>
      <c r="G414" s="385">
        <v>0</v>
      </c>
      <c r="H414" s="385">
        <v>0</v>
      </c>
      <c r="I414" s="385">
        <v>0</v>
      </c>
      <c r="J414" s="385">
        <v>0</v>
      </c>
      <c r="K414" s="385">
        <v>0</v>
      </c>
      <c r="L414" s="385">
        <v>0</v>
      </c>
      <c r="M414" s="385">
        <v>0</v>
      </c>
      <c r="N414" s="385">
        <v>0</v>
      </c>
      <c r="O414" s="385">
        <v>0</v>
      </c>
      <c r="P414" s="385">
        <v>0</v>
      </c>
      <c r="Q414" s="385">
        <v>0</v>
      </c>
      <c r="R414" s="385">
        <v>0</v>
      </c>
      <c r="S414" s="385">
        <v>0</v>
      </c>
      <c r="T414" s="319" t="e">
        <v>#DIV/0!</v>
      </c>
      <c r="U414" s="239">
        <v>0</v>
      </c>
      <c r="V414" s="239">
        <v>0</v>
      </c>
      <c r="W414" s="239">
        <v>0</v>
      </c>
      <c r="X414" s="239">
        <v>0</v>
      </c>
      <c r="Y414" s="239">
        <v>0</v>
      </c>
      <c r="Z414" s="239">
        <v>0</v>
      </c>
    </row>
    <row r="415" spans="1:26" x14ac:dyDescent="0.25">
      <c r="A415" s="322" t="s">
        <v>669</v>
      </c>
      <c r="B415" s="385">
        <v>0</v>
      </c>
      <c r="C415" s="385">
        <v>0</v>
      </c>
      <c r="D415" s="385">
        <v>0</v>
      </c>
      <c r="E415" s="385">
        <v>0</v>
      </c>
      <c r="F415" s="385">
        <v>0</v>
      </c>
      <c r="G415" s="385">
        <v>0</v>
      </c>
      <c r="H415" s="385">
        <v>0</v>
      </c>
      <c r="I415" s="385">
        <v>0</v>
      </c>
      <c r="J415" s="385">
        <v>0</v>
      </c>
      <c r="K415" s="385">
        <v>0</v>
      </c>
      <c r="L415" s="385">
        <v>0</v>
      </c>
      <c r="M415" s="385">
        <v>0</v>
      </c>
      <c r="N415" s="385">
        <v>0</v>
      </c>
      <c r="O415" s="385">
        <v>0</v>
      </c>
      <c r="P415" s="385">
        <v>0</v>
      </c>
      <c r="Q415" s="385">
        <v>0</v>
      </c>
      <c r="R415" s="385">
        <v>0</v>
      </c>
      <c r="S415" s="385">
        <v>0</v>
      </c>
      <c r="T415" s="319" t="e">
        <v>#DIV/0!</v>
      </c>
      <c r="U415" s="239">
        <v>0</v>
      </c>
      <c r="V415" s="239">
        <v>0</v>
      </c>
      <c r="W415" s="239">
        <v>0</v>
      </c>
      <c r="X415" s="239">
        <v>0</v>
      </c>
      <c r="Y415" s="239">
        <v>0</v>
      </c>
      <c r="Z415" s="239">
        <v>0</v>
      </c>
    </row>
    <row r="416" spans="1:26" x14ac:dyDescent="0.25">
      <c r="A416" s="322" t="s">
        <v>670</v>
      </c>
      <c r="B416" s="385">
        <v>0</v>
      </c>
      <c r="C416" s="385">
        <v>0</v>
      </c>
      <c r="D416" s="385">
        <v>0</v>
      </c>
      <c r="E416" s="385">
        <v>0</v>
      </c>
      <c r="F416" s="385">
        <v>0</v>
      </c>
      <c r="G416" s="385">
        <v>0</v>
      </c>
      <c r="H416" s="385">
        <v>0</v>
      </c>
      <c r="I416" s="385">
        <v>0</v>
      </c>
      <c r="J416" s="385">
        <v>0</v>
      </c>
      <c r="K416" s="385">
        <v>0</v>
      </c>
      <c r="L416" s="385">
        <v>0</v>
      </c>
      <c r="M416" s="385">
        <v>0</v>
      </c>
      <c r="N416" s="385">
        <v>0</v>
      </c>
      <c r="O416" s="385">
        <v>0</v>
      </c>
      <c r="P416" s="385">
        <v>0</v>
      </c>
      <c r="Q416" s="385">
        <v>0</v>
      </c>
      <c r="R416" s="385">
        <v>0</v>
      </c>
      <c r="S416" s="385">
        <v>0</v>
      </c>
      <c r="T416" s="319" t="e">
        <v>#DIV/0!</v>
      </c>
      <c r="U416" s="239">
        <v>0</v>
      </c>
      <c r="V416" s="239">
        <v>0</v>
      </c>
      <c r="W416" s="239">
        <v>0</v>
      </c>
      <c r="X416" s="239">
        <v>0</v>
      </c>
      <c r="Y416" s="239">
        <v>0</v>
      </c>
      <c r="Z416" s="239">
        <v>0</v>
      </c>
    </row>
    <row r="417" spans="1:26" x14ac:dyDescent="0.25">
      <c r="A417" s="322" t="s">
        <v>671</v>
      </c>
      <c r="B417" s="385">
        <v>0</v>
      </c>
      <c r="C417" s="385">
        <v>0</v>
      </c>
      <c r="D417" s="385">
        <v>0</v>
      </c>
      <c r="E417" s="385">
        <v>0</v>
      </c>
      <c r="F417" s="385">
        <v>0</v>
      </c>
      <c r="G417" s="385">
        <v>0</v>
      </c>
      <c r="H417" s="385">
        <v>0</v>
      </c>
      <c r="I417" s="385">
        <v>0</v>
      </c>
      <c r="J417" s="385">
        <v>0</v>
      </c>
      <c r="K417" s="385">
        <v>0</v>
      </c>
      <c r="L417" s="385">
        <v>0</v>
      </c>
      <c r="M417" s="385">
        <v>0</v>
      </c>
      <c r="N417" s="385">
        <v>0</v>
      </c>
      <c r="O417" s="385">
        <v>0</v>
      </c>
      <c r="P417" s="385">
        <v>0</v>
      </c>
      <c r="Q417" s="385">
        <v>0</v>
      </c>
      <c r="R417" s="385">
        <v>0</v>
      </c>
      <c r="S417" s="385">
        <v>0</v>
      </c>
      <c r="T417" s="319" t="e">
        <v>#DIV/0!</v>
      </c>
      <c r="U417" s="239">
        <v>0</v>
      </c>
      <c r="V417" s="239">
        <v>0</v>
      </c>
      <c r="W417" s="239">
        <v>0</v>
      </c>
      <c r="X417" s="239">
        <v>0</v>
      </c>
      <c r="Y417" s="239">
        <v>0</v>
      </c>
      <c r="Z417" s="239">
        <v>0</v>
      </c>
    </row>
    <row r="418" spans="1:26" x14ac:dyDescent="0.25">
      <c r="A418" s="322" t="s">
        <v>672</v>
      </c>
      <c r="B418" s="385">
        <v>0</v>
      </c>
      <c r="C418" s="385">
        <v>0</v>
      </c>
      <c r="D418" s="385">
        <v>0</v>
      </c>
      <c r="E418" s="385">
        <v>0</v>
      </c>
      <c r="F418" s="385">
        <v>0</v>
      </c>
      <c r="G418" s="385">
        <v>0</v>
      </c>
      <c r="H418" s="385">
        <v>0</v>
      </c>
      <c r="I418" s="385">
        <v>0</v>
      </c>
      <c r="J418" s="385">
        <v>0</v>
      </c>
      <c r="K418" s="385">
        <v>0</v>
      </c>
      <c r="L418" s="385">
        <v>0</v>
      </c>
      <c r="M418" s="385">
        <v>0</v>
      </c>
      <c r="N418" s="385">
        <v>0</v>
      </c>
      <c r="O418" s="385">
        <v>0</v>
      </c>
      <c r="P418" s="385">
        <v>0</v>
      </c>
      <c r="Q418" s="385">
        <v>0</v>
      </c>
      <c r="R418" s="385">
        <v>0</v>
      </c>
      <c r="S418" s="385">
        <v>0</v>
      </c>
      <c r="T418" s="319" t="e">
        <v>#DIV/0!</v>
      </c>
      <c r="U418" s="239">
        <v>0</v>
      </c>
      <c r="V418" s="239">
        <v>0</v>
      </c>
      <c r="W418" s="239">
        <v>0</v>
      </c>
      <c r="X418" s="239">
        <v>0</v>
      </c>
      <c r="Y418" s="239">
        <v>0</v>
      </c>
      <c r="Z418" s="239">
        <v>0</v>
      </c>
    </row>
    <row r="419" spans="1:26" x14ac:dyDescent="0.25">
      <c r="A419" s="308" t="s">
        <v>673</v>
      </c>
      <c r="B419" s="384">
        <v>0</v>
      </c>
      <c r="C419" s="384">
        <v>0</v>
      </c>
      <c r="D419" s="384">
        <v>0</v>
      </c>
      <c r="E419" s="384">
        <v>0</v>
      </c>
      <c r="F419" s="384">
        <v>0</v>
      </c>
      <c r="G419" s="384">
        <v>0</v>
      </c>
      <c r="H419" s="384">
        <v>0</v>
      </c>
      <c r="I419" s="384">
        <v>0</v>
      </c>
      <c r="J419" s="384">
        <v>0</v>
      </c>
      <c r="K419" s="384">
        <v>0</v>
      </c>
      <c r="L419" s="384">
        <v>0</v>
      </c>
      <c r="M419" s="384">
        <v>0</v>
      </c>
      <c r="N419" s="384">
        <v>0</v>
      </c>
      <c r="O419" s="384">
        <v>0</v>
      </c>
      <c r="P419" s="384">
        <v>0</v>
      </c>
      <c r="Q419" s="384">
        <v>0</v>
      </c>
      <c r="R419" s="384">
        <v>0</v>
      </c>
      <c r="S419" s="384">
        <v>0</v>
      </c>
      <c r="T419" s="311" t="e">
        <v>#DIV/0!</v>
      </c>
      <c r="U419" s="310">
        <v>0</v>
      </c>
      <c r="V419" s="310">
        <v>0</v>
      </c>
      <c r="W419" s="310">
        <v>0</v>
      </c>
      <c r="X419" s="310">
        <v>0</v>
      </c>
      <c r="Y419" s="310">
        <v>0</v>
      </c>
      <c r="Z419" s="310">
        <v>0</v>
      </c>
    </row>
    <row r="420" spans="1:26" x14ac:dyDescent="0.25">
      <c r="A420" s="314" t="s">
        <v>674</v>
      </c>
      <c r="B420" s="363">
        <v>0</v>
      </c>
      <c r="C420" s="363">
        <v>0</v>
      </c>
      <c r="D420" s="363">
        <v>0</v>
      </c>
      <c r="E420" s="363">
        <v>0</v>
      </c>
      <c r="F420" s="363">
        <v>0</v>
      </c>
      <c r="G420" s="363">
        <v>0</v>
      </c>
      <c r="H420" s="363">
        <v>0</v>
      </c>
      <c r="I420" s="363">
        <v>0</v>
      </c>
      <c r="J420" s="363">
        <v>0</v>
      </c>
      <c r="K420" s="363">
        <v>0</v>
      </c>
      <c r="L420" s="363">
        <v>0</v>
      </c>
      <c r="M420" s="363">
        <v>0</v>
      </c>
      <c r="N420" s="363">
        <v>0</v>
      </c>
      <c r="O420" s="363">
        <v>0</v>
      </c>
      <c r="P420" s="363">
        <v>0</v>
      </c>
      <c r="Q420" s="363">
        <v>0</v>
      </c>
      <c r="R420" s="363">
        <v>0</v>
      </c>
      <c r="S420" s="363">
        <v>0</v>
      </c>
      <c r="T420" s="317" t="e">
        <v>#DIV/0!</v>
      </c>
      <c r="U420" s="316">
        <v>0</v>
      </c>
      <c r="V420" s="316">
        <v>0</v>
      </c>
      <c r="W420" s="316">
        <v>0</v>
      </c>
      <c r="X420" s="316">
        <v>0</v>
      </c>
      <c r="Y420" s="316">
        <v>0</v>
      </c>
      <c r="Z420" s="316">
        <v>0</v>
      </c>
    </row>
    <row r="421" spans="1:26" x14ac:dyDescent="0.25">
      <c r="A421" s="322" t="s">
        <v>675</v>
      </c>
      <c r="B421" s="385">
        <v>0</v>
      </c>
      <c r="C421" s="385">
        <v>0</v>
      </c>
      <c r="D421" s="385">
        <v>0</v>
      </c>
      <c r="E421" s="385">
        <v>0</v>
      </c>
      <c r="F421" s="385">
        <v>0</v>
      </c>
      <c r="G421" s="385">
        <v>0</v>
      </c>
      <c r="H421" s="385">
        <v>0</v>
      </c>
      <c r="I421" s="385">
        <v>0</v>
      </c>
      <c r="J421" s="385">
        <v>0</v>
      </c>
      <c r="K421" s="385">
        <v>0</v>
      </c>
      <c r="L421" s="385">
        <v>0</v>
      </c>
      <c r="M421" s="385">
        <v>0</v>
      </c>
      <c r="N421" s="385">
        <v>0</v>
      </c>
      <c r="O421" s="385">
        <v>0</v>
      </c>
      <c r="P421" s="385">
        <v>0</v>
      </c>
      <c r="Q421" s="385">
        <v>0</v>
      </c>
      <c r="R421" s="385">
        <v>0</v>
      </c>
      <c r="S421" s="385">
        <v>0</v>
      </c>
      <c r="T421" s="319" t="e">
        <v>#DIV/0!</v>
      </c>
      <c r="U421" s="239">
        <v>0</v>
      </c>
      <c r="V421" s="239">
        <v>0</v>
      </c>
      <c r="W421" s="239">
        <v>0</v>
      </c>
      <c r="X421" s="239">
        <v>0</v>
      </c>
      <c r="Y421" s="239">
        <v>0</v>
      </c>
      <c r="Z421" s="239">
        <v>0</v>
      </c>
    </row>
    <row r="422" spans="1:26" x14ac:dyDescent="0.25">
      <c r="A422" s="322" t="s">
        <v>676</v>
      </c>
      <c r="B422" s="385">
        <v>0</v>
      </c>
      <c r="C422" s="385">
        <v>0</v>
      </c>
      <c r="D422" s="385">
        <v>0</v>
      </c>
      <c r="E422" s="385">
        <v>0</v>
      </c>
      <c r="F422" s="385">
        <v>0</v>
      </c>
      <c r="G422" s="385">
        <v>0</v>
      </c>
      <c r="H422" s="385">
        <v>0</v>
      </c>
      <c r="I422" s="385">
        <v>0</v>
      </c>
      <c r="J422" s="385">
        <v>0</v>
      </c>
      <c r="K422" s="385">
        <v>0</v>
      </c>
      <c r="L422" s="385">
        <v>0</v>
      </c>
      <c r="M422" s="385">
        <v>0</v>
      </c>
      <c r="N422" s="385">
        <v>0</v>
      </c>
      <c r="O422" s="385">
        <v>0</v>
      </c>
      <c r="P422" s="385">
        <v>0</v>
      </c>
      <c r="Q422" s="385">
        <v>0</v>
      </c>
      <c r="R422" s="385">
        <v>0</v>
      </c>
      <c r="S422" s="385">
        <v>0</v>
      </c>
      <c r="T422" s="319" t="e">
        <v>#DIV/0!</v>
      </c>
      <c r="U422" s="239">
        <v>0</v>
      </c>
      <c r="V422" s="239">
        <v>0</v>
      </c>
      <c r="W422" s="239">
        <v>0</v>
      </c>
      <c r="X422" s="239">
        <v>0</v>
      </c>
      <c r="Y422" s="239">
        <v>0</v>
      </c>
      <c r="Z422" s="239">
        <v>0</v>
      </c>
    </row>
    <row r="423" spans="1:26" x14ac:dyDescent="0.25">
      <c r="A423" s="322" t="s">
        <v>677</v>
      </c>
      <c r="B423" s="385">
        <v>0</v>
      </c>
      <c r="C423" s="385">
        <v>0</v>
      </c>
      <c r="D423" s="385">
        <v>0</v>
      </c>
      <c r="E423" s="385">
        <v>0</v>
      </c>
      <c r="F423" s="385">
        <v>0</v>
      </c>
      <c r="G423" s="385">
        <v>0</v>
      </c>
      <c r="H423" s="385">
        <v>0</v>
      </c>
      <c r="I423" s="385">
        <v>0</v>
      </c>
      <c r="J423" s="385">
        <v>0</v>
      </c>
      <c r="K423" s="385">
        <v>0</v>
      </c>
      <c r="L423" s="385">
        <v>0</v>
      </c>
      <c r="M423" s="385">
        <v>0</v>
      </c>
      <c r="N423" s="385">
        <v>0</v>
      </c>
      <c r="O423" s="385">
        <v>0</v>
      </c>
      <c r="P423" s="385">
        <v>0</v>
      </c>
      <c r="Q423" s="385">
        <v>0</v>
      </c>
      <c r="R423" s="385">
        <v>0</v>
      </c>
      <c r="S423" s="385">
        <v>0</v>
      </c>
      <c r="T423" s="319" t="e">
        <v>#DIV/0!</v>
      </c>
      <c r="U423" s="239">
        <v>0</v>
      </c>
      <c r="V423" s="239">
        <v>0</v>
      </c>
      <c r="W423" s="239">
        <v>0</v>
      </c>
      <c r="X423" s="239">
        <v>0</v>
      </c>
      <c r="Y423" s="239">
        <v>0</v>
      </c>
      <c r="Z423" s="239">
        <v>0</v>
      </c>
    </row>
    <row r="424" spans="1:26" x14ac:dyDescent="0.25">
      <c r="A424" s="322" t="s">
        <v>678</v>
      </c>
      <c r="B424" s="385">
        <v>0</v>
      </c>
      <c r="C424" s="385">
        <v>0</v>
      </c>
      <c r="D424" s="385">
        <v>0</v>
      </c>
      <c r="E424" s="385">
        <v>0</v>
      </c>
      <c r="F424" s="385">
        <v>0</v>
      </c>
      <c r="G424" s="385">
        <v>0</v>
      </c>
      <c r="H424" s="385">
        <v>0</v>
      </c>
      <c r="I424" s="385">
        <v>0</v>
      </c>
      <c r="J424" s="385">
        <v>0</v>
      </c>
      <c r="K424" s="385">
        <v>0</v>
      </c>
      <c r="L424" s="385">
        <v>0</v>
      </c>
      <c r="M424" s="385">
        <v>0</v>
      </c>
      <c r="N424" s="385">
        <v>0</v>
      </c>
      <c r="O424" s="385">
        <v>0</v>
      </c>
      <c r="P424" s="385">
        <v>0</v>
      </c>
      <c r="Q424" s="385">
        <v>0</v>
      </c>
      <c r="R424" s="385">
        <v>0</v>
      </c>
      <c r="S424" s="385">
        <v>0</v>
      </c>
      <c r="T424" s="319" t="e">
        <v>#DIV/0!</v>
      </c>
      <c r="U424" s="239">
        <v>0</v>
      </c>
      <c r="V424" s="239">
        <v>0</v>
      </c>
      <c r="W424" s="239">
        <v>0</v>
      </c>
      <c r="X424" s="239">
        <v>0</v>
      </c>
      <c r="Y424" s="239">
        <v>0</v>
      </c>
      <c r="Z424" s="239">
        <v>0</v>
      </c>
    </row>
    <row r="425" spans="1:26" x14ac:dyDescent="0.25">
      <c r="A425" s="322" t="s">
        <v>679</v>
      </c>
      <c r="B425" s="385">
        <v>0</v>
      </c>
      <c r="C425" s="385">
        <v>0</v>
      </c>
      <c r="D425" s="385">
        <v>0</v>
      </c>
      <c r="E425" s="385">
        <v>0</v>
      </c>
      <c r="F425" s="385">
        <v>0</v>
      </c>
      <c r="G425" s="385">
        <v>0</v>
      </c>
      <c r="H425" s="385">
        <v>0</v>
      </c>
      <c r="I425" s="385">
        <v>0</v>
      </c>
      <c r="J425" s="385">
        <v>0</v>
      </c>
      <c r="K425" s="385">
        <v>0</v>
      </c>
      <c r="L425" s="385">
        <v>0</v>
      </c>
      <c r="M425" s="385">
        <v>0</v>
      </c>
      <c r="N425" s="385">
        <v>0</v>
      </c>
      <c r="O425" s="385">
        <v>0</v>
      </c>
      <c r="P425" s="385">
        <v>0</v>
      </c>
      <c r="Q425" s="385">
        <v>0</v>
      </c>
      <c r="R425" s="385">
        <v>0</v>
      </c>
      <c r="S425" s="385">
        <v>0</v>
      </c>
      <c r="T425" s="319" t="e">
        <v>#DIV/0!</v>
      </c>
      <c r="U425" s="239">
        <v>0</v>
      </c>
      <c r="V425" s="239">
        <v>0</v>
      </c>
      <c r="W425" s="239">
        <v>0</v>
      </c>
      <c r="X425" s="239">
        <v>0</v>
      </c>
      <c r="Y425" s="239">
        <v>0</v>
      </c>
      <c r="Z425" s="239">
        <v>0</v>
      </c>
    </row>
    <row r="426" spans="1:26" x14ac:dyDescent="0.25">
      <c r="A426" s="322" t="s">
        <v>680</v>
      </c>
      <c r="B426" s="385">
        <v>0</v>
      </c>
      <c r="C426" s="385">
        <v>0</v>
      </c>
      <c r="D426" s="385">
        <v>0</v>
      </c>
      <c r="E426" s="385">
        <v>0</v>
      </c>
      <c r="F426" s="385">
        <v>0</v>
      </c>
      <c r="G426" s="385">
        <v>0</v>
      </c>
      <c r="H426" s="385">
        <v>0</v>
      </c>
      <c r="I426" s="385">
        <v>0</v>
      </c>
      <c r="J426" s="385">
        <v>0</v>
      </c>
      <c r="K426" s="385">
        <v>0</v>
      </c>
      <c r="L426" s="385">
        <v>0</v>
      </c>
      <c r="M426" s="385">
        <v>0</v>
      </c>
      <c r="N426" s="385">
        <v>0</v>
      </c>
      <c r="O426" s="385">
        <v>0</v>
      </c>
      <c r="P426" s="385">
        <v>0</v>
      </c>
      <c r="Q426" s="385">
        <v>0</v>
      </c>
      <c r="R426" s="385">
        <v>0</v>
      </c>
      <c r="S426" s="385">
        <v>0</v>
      </c>
      <c r="T426" s="319" t="e">
        <v>#DIV/0!</v>
      </c>
      <c r="U426" s="239">
        <v>0</v>
      </c>
      <c r="V426" s="239">
        <v>0</v>
      </c>
      <c r="W426" s="239">
        <v>0</v>
      </c>
      <c r="X426" s="239">
        <v>0</v>
      </c>
      <c r="Y426" s="239">
        <v>0</v>
      </c>
      <c r="Z426" s="239">
        <v>0</v>
      </c>
    </row>
    <row r="427" spans="1:26" x14ac:dyDescent="0.25">
      <c r="A427" s="322" t="s">
        <v>681</v>
      </c>
      <c r="B427" s="385">
        <v>0</v>
      </c>
      <c r="C427" s="385">
        <v>0</v>
      </c>
      <c r="D427" s="385">
        <v>0</v>
      </c>
      <c r="E427" s="385">
        <v>0</v>
      </c>
      <c r="F427" s="385">
        <v>0</v>
      </c>
      <c r="G427" s="385">
        <v>0</v>
      </c>
      <c r="H427" s="385">
        <v>0</v>
      </c>
      <c r="I427" s="385">
        <v>0</v>
      </c>
      <c r="J427" s="385">
        <v>0</v>
      </c>
      <c r="K427" s="385">
        <v>0</v>
      </c>
      <c r="L427" s="385">
        <v>0</v>
      </c>
      <c r="M427" s="385">
        <v>0</v>
      </c>
      <c r="N427" s="385">
        <v>0</v>
      </c>
      <c r="O427" s="385">
        <v>0</v>
      </c>
      <c r="P427" s="385">
        <v>0</v>
      </c>
      <c r="Q427" s="385">
        <v>0</v>
      </c>
      <c r="R427" s="385">
        <v>0</v>
      </c>
      <c r="S427" s="385">
        <v>0</v>
      </c>
      <c r="T427" s="319" t="e">
        <v>#DIV/0!</v>
      </c>
      <c r="U427" s="239">
        <v>0</v>
      </c>
      <c r="V427" s="239">
        <v>0</v>
      </c>
      <c r="W427" s="239">
        <v>0</v>
      </c>
      <c r="X427" s="239">
        <v>0</v>
      </c>
      <c r="Y427" s="239">
        <v>0</v>
      </c>
      <c r="Z427" s="239">
        <v>0</v>
      </c>
    </row>
    <row r="428" spans="1:26" x14ac:dyDescent="0.25">
      <c r="A428" s="322" t="s">
        <v>682</v>
      </c>
      <c r="B428" s="385">
        <v>0</v>
      </c>
      <c r="C428" s="385">
        <v>0</v>
      </c>
      <c r="D428" s="385">
        <v>0</v>
      </c>
      <c r="E428" s="385">
        <v>0</v>
      </c>
      <c r="F428" s="385">
        <v>0</v>
      </c>
      <c r="G428" s="385">
        <v>0</v>
      </c>
      <c r="H428" s="385">
        <v>0</v>
      </c>
      <c r="I428" s="385">
        <v>0</v>
      </c>
      <c r="J428" s="385">
        <v>0</v>
      </c>
      <c r="K428" s="385">
        <v>0</v>
      </c>
      <c r="L428" s="385">
        <v>0</v>
      </c>
      <c r="M428" s="385">
        <v>0</v>
      </c>
      <c r="N428" s="385">
        <v>0</v>
      </c>
      <c r="O428" s="385">
        <v>0</v>
      </c>
      <c r="P428" s="385">
        <v>0</v>
      </c>
      <c r="Q428" s="385">
        <v>0</v>
      </c>
      <c r="R428" s="385">
        <v>0</v>
      </c>
      <c r="S428" s="385">
        <v>0</v>
      </c>
      <c r="T428" s="319" t="e">
        <v>#DIV/0!</v>
      </c>
      <c r="U428" s="239">
        <v>0</v>
      </c>
      <c r="V428" s="239">
        <v>0</v>
      </c>
      <c r="W428" s="239">
        <v>0</v>
      </c>
      <c r="X428" s="239">
        <v>0</v>
      </c>
      <c r="Y428" s="239">
        <v>0</v>
      </c>
      <c r="Z428" s="239">
        <v>0</v>
      </c>
    </row>
    <row r="429" spans="1:26" x14ac:dyDescent="0.25">
      <c r="A429" s="322" t="s">
        <v>683</v>
      </c>
      <c r="B429" s="385">
        <v>0</v>
      </c>
      <c r="C429" s="385">
        <v>0</v>
      </c>
      <c r="D429" s="385">
        <v>0</v>
      </c>
      <c r="E429" s="385">
        <v>0</v>
      </c>
      <c r="F429" s="385">
        <v>0</v>
      </c>
      <c r="G429" s="385">
        <v>0</v>
      </c>
      <c r="H429" s="385">
        <v>0</v>
      </c>
      <c r="I429" s="385">
        <v>0</v>
      </c>
      <c r="J429" s="385">
        <v>0</v>
      </c>
      <c r="K429" s="385">
        <v>0</v>
      </c>
      <c r="L429" s="385">
        <v>0</v>
      </c>
      <c r="M429" s="385">
        <v>0</v>
      </c>
      <c r="N429" s="385">
        <v>0</v>
      </c>
      <c r="O429" s="385">
        <v>0</v>
      </c>
      <c r="P429" s="385">
        <v>0</v>
      </c>
      <c r="Q429" s="385">
        <v>0</v>
      </c>
      <c r="R429" s="385">
        <v>0</v>
      </c>
      <c r="S429" s="385">
        <v>0</v>
      </c>
      <c r="T429" s="319" t="e">
        <v>#DIV/0!</v>
      </c>
      <c r="U429" s="239">
        <v>0</v>
      </c>
      <c r="V429" s="239">
        <v>0</v>
      </c>
      <c r="W429" s="239">
        <v>0</v>
      </c>
      <c r="X429" s="239">
        <v>0</v>
      </c>
      <c r="Y429" s="239">
        <v>0</v>
      </c>
      <c r="Z429" s="239">
        <v>0</v>
      </c>
    </row>
    <row r="430" spans="1:26" x14ac:dyDescent="0.25">
      <c r="A430" s="322" t="s">
        <v>684</v>
      </c>
      <c r="B430" s="385">
        <v>0</v>
      </c>
      <c r="C430" s="385">
        <v>0</v>
      </c>
      <c r="D430" s="385">
        <v>0</v>
      </c>
      <c r="E430" s="385">
        <v>0</v>
      </c>
      <c r="F430" s="385">
        <v>0</v>
      </c>
      <c r="G430" s="385">
        <v>0</v>
      </c>
      <c r="H430" s="385">
        <v>0</v>
      </c>
      <c r="I430" s="385">
        <v>0</v>
      </c>
      <c r="J430" s="385">
        <v>0</v>
      </c>
      <c r="K430" s="385">
        <v>0</v>
      </c>
      <c r="L430" s="385">
        <v>0</v>
      </c>
      <c r="M430" s="385">
        <v>0</v>
      </c>
      <c r="N430" s="385">
        <v>0</v>
      </c>
      <c r="O430" s="385">
        <v>0</v>
      </c>
      <c r="P430" s="385">
        <v>0</v>
      </c>
      <c r="Q430" s="385">
        <v>0</v>
      </c>
      <c r="R430" s="385">
        <v>0</v>
      </c>
      <c r="S430" s="385">
        <v>0</v>
      </c>
      <c r="T430" s="319" t="e">
        <v>#DIV/0!</v>
      </c>
      <c r="U430" s="239">
        <v>0</v>
      </c>
      <c r="V430" s="239">
        <v>0</v>
      </c>
      <c r="W430" s="239">
        <v>0</v>
      </c>
      <c r="X430" s="239">
        <v>0</v>
      </c>
      <c r="Y430" s="239">
        <v>0</v>
      </c>
      <c r="Z430" s="239">
        <v>0</v>
      </c>
    </row>
    <row r="431" spans="1:26" x14ac:dyDescent="0.25">
      <c r="A431" s="322" t="s">
        <v>685</v>
      </c>
      <c r="B431" s="385">
        <v>0</v>
      </c>
      <c r="C431" s="385">
        <v>0</v>
      </c>
      <c r="D431" s="385">
        <v>0</v>
      </c>
      <c r="E431" s="385">
        <v>0</v>
      </c>
      <c r="F431" s="385">
        <v>0</v>
      </c>
      <c r="G431" s="385">
        <v>0</v>
      </c>
      <c r="H431" s="385">
        <v>0</v>
      </c>
      <c r="I431" s="385">
        <v>0</v>
      </c>
      <c r="J431" s="385">
        <v>0</v>
      </c>
      <c r="K431" s="385">
        <v>0</v>
      </c>
      <c r="L431" s="385">
        <v>0</v>
      </c>
      <c r="M431" s="385">
        <v>0</v>
      </c>
      <c r="N431" s="385">
        <v>0</v>
      </c>
      <c r="O431" s="385">
        <v>0</v>
      </c>
      <c r="P431" s="385">
        <v>0</v>
      </c>
      <c r="Q431" s="385">
        <v>0</v>
      </c>
      <c r="R431" s="385">
        <v>0</v>
      </c>
      <c r="S431" s="385">
        <v>0</v>
      </c>
      <c r="T431" s="319" t="e">
        <v>#DIV/0!</v>
      </c>
      <c r="U431" s="239">
        <v>0</v>
      </c>
      <c r="V431" s="239">
        <v>0</v>
      </c>
      <c r="W431" s="239">
        <v>0</v>
      </c>
      <c r="X431" s="239">
        <v>0</v>
      </c>
      <c r="Y431" s="239">
        <v>0</v>
      </c>
      <c r="Z431" s="239">
        <v>0</v>
      </c>
    </row>
    <row r="432" spans="1:26" x14ac:dyDescent="0.25">
      <c r="A432" s="322" t="s">
        <v>686</v>
      </c>
      <c r="B432" s="385">
        <v>0</v>
      </c>
      <c r="C432" s="385">
        <v>0</v>
      </c>
      <c r="D432" s="385">
        <v>0</v>
      </c>
      <c r="E432" s="385">
        <v>0</v>
      </c>
      <c r="F432" s="385">
        <v>0</v>
      </c>
      <c r="G432" s="385">
        <v>0</v>
      </c>
      <c r="H432" s="385">
        <v>0</v>
      </c>
      <c r="I432" s="385">
        <v>0</v>
      </c>
      <c r="J432" s="385">
        <v>0</v>
      </c>
      <c r="K432" s="385">
        <v>0</v>
      </c>
      <c r="L432" s="385">
        <v>0</v>
      </c>
      <c r="M432" s="385">
        <v>0</v>
      </c>
      <c r="N432" s="385">
        <v>0</v>
      </c>
      <c r="O432" s="385">
        <v>0</v>
      </c>
      <c r="P432" s="385">
        <v>0</v>
      </c>
      <c r="Q432" s="385">
        <v>0</v>
      </c>
      <c r="R432" s="385">
        <v>0</v>
      </c>
      <c r="S432" s="385">
        <v>0</v>
      </c>
      <c r="T432" s="319" t="e">
        <v>#DIV/0!</v>
      </c>
      <c r="U432" s="239">
        <v>0</v>
      </c>
      <c r="V432" s="239">
        <v>0</v>
      </c>
      <c r="W432" s="239">
        <v>0</v>
      </c>
      <c r="X432" s="239">
        <v>0</v>
      </c>
      <c r="Y432" s="239">
        <v>0</v>
      </c>
      <c r="Z432" s="239">
        <v>0</v>
      </c>
    </row>
    <row r="433" spans="1:26" x14ac:dyDescent="0.25">
      <c r="A433" s="322" t="s">
        <v>687</v>
      </c>
      <c r="B433" s="385">
        <v>0</v>
      </c>
      <c r="C433" s="385">
        <v>0</v>
      </c>
      <c r="D433" s="385">
        <v>0</v>
      </c>
      <c r="E433" s="385">
        <v>0</v>
      </c>
      <c r="F433" s="385">
        <v>0</v>
      </c>
      <c r="G433" s="385">
        <v>0</v>
      </c>
      <c r="H433" s="385">
        <v>0</v>
      </c>
      <c r="I433" s="385">
        <v>0</v>
      </c>
      <c r="J433" s="385">
        <v>0</v>
      </c>
      <c r="K433" s="385">
        <v>0</v>
      </c>
      <c r="L433" s="385">
        <v>0</v>
      </c>
      <c r="M433" s="385">
        <v>0</v>
      </c>
      <c r="N433" s="385">
        <v>0</v>
      </c>
      <c r="O433" s="385">
        <v>0</v>
      </c>
      <c r="P433" s="385">
        <v>0</v>
      </c>
      <c r="Q433" s="385">
        <v>0</v>
      </c>
      <c r="R433" s="385">
        <v>0</v>
      </c>
      <c r="S433" s="385">
        <v>0</v>
      </c>
      <c r="T433" s="319" t="e">
        <v>#DIV/0!</v>
      </c>
      <c r="U433" s="239">
        <v>0</v>
      </c>
      <c r="V433" s="239">
        <v>0</v>
      </c>
      <c r="W433" s="239">
        <v>0</v>
      </c>
      <c r="X433" s="239">
        <v>0</v>
      </c>
      <c r="Y433" s="239">
        <v>0</v>
      </c>
      <c r="Z433" s="239">
        <v>0</v>
      </c>
    </row>
    <row r="434" spans="1:26" x14ac:dyDescent="0.25">
      <c r="A434" s="322" t="s">
        <v>688</v>
      </c>
      <c r="B434" s="385">
        <v>0</v>
      </c>
      <c r="C434" s="385">
        <v>0</v>
      </c>
      <c r="D434" s="385">
        <v>0</v>
      </c>
      <c r="E434" s="385">
        <v>0</v>
      </c>
      <c r="F434" s="385">
        <v>0</v>
      </c>
      <c r="G434" s="385">
        <v>0</v>
      </c>
      <c r="H434" s="385">
        <v>0</v>
      </c>
      <c r="I434" s="385">
        <v>0</v>
      </c>
      <c r="J434" s="385">
        <v>0</v>
      </c>
      <c r="K434" s="385">
        <v>0</v>
      </c>
      <c r="L434" s="385">
        <v>0</v>
      </c>
      <c r="M434" s="385">
        <v>0</v>
      </c>
      <c r="N434" s="385">
        <v>0</v>
      </c>
      <c r="O434" s="385">
        <v>0</v>
      </c>
      <c r="P434" s="385">
        <v>0</v>
      </c>
      <c r="Q434" s="385">
        <v>0</v>
      </c>
      <c r="R434" s="385">
        <v>0</v>
      </c>
      <c r="S434" s="385">
        <v>0</v>
      </c>
      <c r="T434" s="319" t="e">
        <v>#DIV/0!</v>
      </c>
      <c r="U434" s="239">
        <v>0</v>
      </c>
      <c r="V434" s="239">
        <v>0</v>
      </c>
      <c r="W434" s="239">
        <v>0</v>
      </c>
      <c r="X434" s="239">
        <v>0</v>
      </c>
      <c r="Y434" s="239">
        <v>0</v>
      </c>
      <c r="Z434" s="239">
        <v>0</v>
      </c>
    </row>
    <row r="435" spans="1:26" x14ac:dyDescent="0.25">
      <c r="A435" s="314" t="s">
        <v>689</v>
      </c>
      <c r="B435" s="198">
        <v>0</v>
      </c>
      <c r="C435" s="198">
        <v>0</v>
      </c>
      <c r="D435" s="198">
        <v>0</v>
      </c>
      <c r="E435" s="198">
        <v>0</v>
      </c>
      <c r="F435" s="198">
        <v>0</v>
      </c>
      <c r="G435" s="198">
        <v>0</v>
      </c>
      <c r="H435" s="198">
        <v>0</v>
      </c>
      <c r="I435" s="198">
        <v>0</v>
      </c>
      <c r="J435" s="198">
        <v>0</v>
      </c>
      <c r="K435" s="198">
        <v>0</v>
      </c>
      <c r="L435" s="198">
        <v>0</v>
      </c>
      <c r="M435" s="198">
        <v>0</v>
      </c>
      <c r="N435" s="198">
        <v>0</v>
      </c>
      <c r="O435" s="198">
        <v>0</v>
      </c>
      <c r="P435" s="198">
        <v>0</v>
      </c>
      <c r="Q435" s="198">
        <v>0</v>
      </c>
      <c r="R435" s="198">
        <v>0</v>
      </c>
      <c r="S435" s="198">
        <v>0</v>
      </c>
      <c r="T435" s="317" t="e">
        <v>#DIV/0!</v>
      </c>
      <c r="U435" s="316">
        <v>0</v>
      </c>
      <c r="V435" s="316">
        <v>0</v>
      </c>
      <c r="W435" s="316">
        <v>0</v>
      </c>
      <c r="X435" s="316">
        <v>0</v>
      </c>
      <c r="Y435" s="316">
        <v>0</v>
      </c>
      <c r="Z435" s="316">
        <v>0</v>
      </c>
    </row>
    <row r="436" spans="1:26" x14ac:dyDescent="0.25">
      <c r="A436" s="308" t="s">
        <v>690</v>
      </c>
      <c r="B436" s="384">
        <v>0</v>
      </c>
      <c r="C436" s="384">
        <v>0</v>
      </c>
      <c r="D436" s="384">
        <v>0</v>
      </c>
      <c r="E436" s="384">
        <v>0</v>
      </c>
      <c r="F436" s="384">
        <v>0</v>
      </c>
      <c r="G436" s="384">
        <v>0</v>
      </c>
      <c r="H436" s="384">
        <v>0</v>
      </c>
      <c r="I436" s="384">
        <v>0</v>
      </c>
      <c r="J436" s="384">
        <v>0</v>
      </c>
      <c r="K436" s="384">
        <v>0</v>
      </c>
      <c r="L436" s="384">
        <v>0</v>
      </c>
      <c r="M436" s="384">
        <v>0</v>
      </c>
      <c r="N436" s="384">
        <v>0</v>
      </c>
      <c r="O436" s="384">
        <v>0</v>
      </c>
      <c r="P436" s="384">
        <v>0</v>
      </c>
      <c r="Q436" s="384">
        <v>0</v>
      </c>
      <c r="R436" s="384">
        <v>0</v>
      </c>
      <c r="S436" s="384">
        <v>0</v>
      </c>
      <c r="T436" s="311" t="e">
        <v>#DIV/0!</v>
      </c>
      <c r="U436" s="310">
        <v>0</v>
      </c>
      <c r="V436" s="310">
        <v>0</v>
      </c>
      <c r="W436" s="310">
        <v>0</v>
      </c>
      <c r="X436" s="310">
        <v>0</v>
      </c>
      <c r="Y436" s="310">
        <v>0</v>
      </c>
      <c r="Z436" s="310">
        <v>0</v>
      </c>
    </row>
    <row r="437" spans="1:26" x14ac:dyDescent="0.25">
      <c r="A437" s="314" t="s">
        <v>691</v>
      </c>
      <c r="B437" s="363">
        <v>0</v>
      </c>
      <c r="C437" s="363">
        <v>0</v>
      </c>
      <c r="D437" s="363">
        <v>0</v>
      </c>
      <c r="E437" s="363">
        <v>0</v>
      </c>
      <c r="F437" s="363">
        <v>0</v>
      </c>
      <c r="G437" s="363">
        <v>0</v>
      </c>
      <c r="H437" s="363">
        <v>0</v>
      </c>
      <c r="I437" s="363">
        <v>0</v>
      </c>
      <c r="J437" s="363">
        <v>0</v>
      </c>
      <c r="K437" s="363">
        <v>0</v>
      </c>
      <c r="L437" s="363">
        <v>0</v>
      </c>
      <c r="M437" s="363">
        <v>0</v>
      </c>
      <c r="N437" s="363">
        <v>0</v>
      </c>
      <c r="O437" s="363">
        <v>0</v>
      </c>
      <c r="P437" s="363">
        <v>0</v>
      </c>
      <c r="Q437" s="363">
        <v>0</v>
      </c>
      <c r="R437" s="363">
        <v>0</v>
      </c>
      <c r="S437" s="363">
        <v>0</v>
      </c>
      <c r="T437" s="317" t="e">
        <v>#DIV/0!</v>
      </c>
      <c r="U437" s="316">
        <v>0</v>
      </c>
      <c r="V437" s="316">
        <v>0</v>
      </c>
      <c r="W437" s="316">
        <v>0</v>
      </c>
      <c r="X437" s="316">
        <v>0</v>
      </c>
      <c r="Y437" s="316">
        <v>0</v>
      </c>
      <c r="Z437" s="316">
        <v>0</v>
      </c>
    </row>
    <row r="438" spans="1:26" x14ac:dyDescent="0.25">
      <c r="A438" s="322" t="s">
        <v>692</v>
      </c>
      <c r="B438" s="385">
        <v>0</v>
      </c>
      <c r="C438" s="385">
        <v>0</v>
      </c>
      <c r="D438" s="385">
        <v>0</v>
      </c>
      <c r="E438" s="385">
        <v>0</v>
      </c>
      <c r="F438" s="385">
        <v>0</v>
      </c>
      <c r="G438" s="385">
        <v>0</v>
      </c>
      <c r="H438" s="385">
        <v>0</v>
      </c>
      <c r="I438" s="385">
        <v>0</v>
      </c>
      <c r="J438" s="385">
        <v>0</v>
      </c>
      <c r="K438" s="385">
        <v>0</v>
      </c>
      <c r="L438" s="385">
        <v>0</v>
      </c>
      <c r="M438" s="385">
        <v>0</v>
      </c>
      <c r="N438" s="385">
        <v>0</v>
      </c>
      <c r="O438" s="385">
        <v>0</v>
      </c>
      <c r="P438" s="385">
        <v>0</v>
      </c>
      <c r="Q438" s="385">
        <v>0</v>
      </c>
      <c r="R438" s="385">
        <v>0</v>
      </c>
      <c r="S438" s="385">
        <v>0</v>
      </c>
      <c r="T438" s="319" t="e">
        <v>#DIV/0!</v>
      </c>
      <c r="U438" s="239">
        <v>0</v>
      </c>
      <c r="V438" s="239">
        <v>0</v>
      </c>
      <c r="W438" s="239">
        <v>0</v>
      </c>
      <c r="X438" s="239">
        <v>0</v>
      </c>
      <c r="Y438" s="239">
        <v>0</v>
      </c>
      <c r="Z438" s="239">
        <v>0</v>
      </c>
    </row>
    <row r="439" spans="1:26" x14ac:dyDescent="0.25">
      <c r="A439" s="322" t="s">
        <v>693</v>
      </c>
      <c r="B439" s="385">
        <v>0</v>
      </c>
      <c r="C439" s="385">
        <v>0</v>
      </c>
      <c r="D439" s="385">
        <v>0</v>
      </c>
      <c r="E439" s="385">
        <v>0</v>
      </c>
      <c r="F439" s="385">
        <v>0</v>
      </c>
      <c r="G439" s="385">
        <v>0</v>
      </c>
      <c r="H439" s="385">
        <v>0</v>
      </c>
      <c r="I439" s="385">
        <v>0</v>
      </c>
      <c r="J439" s="385">
        <v>0</v>
      </c>
      <c r="K439" s="385">
        <v>0</v>
      </c>
      <c r="L439" s="385">
        <v>0</v>
      </c>
      <c r="M439" s="385">
        <v>0</v>
      </c>
      <c r="N439" s="385">
        <v>0</v>
      </c>
      <c r="O439" s="385">
        <v>0</v>
      </c>
      <c r="P439" s="385">
        <v>0</v>
      </c>
      <c r="Q439" s="385">
        <v>0</v>
      </c>
      <c r="R439" s="385">
        <v>0</v>
      </c>
      <c r="S439" s="385">
        <v>0</v>
      </c>
      <c r="T439" s="319" t="e">
        <v>#DIV/0!</v>
      </c>
      <c r="U439" s="239">
        <v>0</v>
      </c>
      <c r="V439" s="239">
        <v>0</v>
      </c>
      <c r="W439" s="239">
        <v>0</v>
      </c>
      <c r="X439" s="239">
        <v>0</v>
      </c>
      <c r="Y439" s="239">
        <v>0</v>
      </c>
      <c r="Z439" s="239">
        <v>0</v>
      </c>
    </row>
    <row r="440" spans="1:26" x14ac:dyDescent="0.25">
      <c r="A440" s="322" t="s">
        <v>694</v>
      </c>
      <c r="B440" s="385">
        <v>0</v>
      </c>
      <c r="C440" s="385">
        <v>0</v>
      </c>
      <c r="D440" s="385">
        <v>0</v>
      </c>
      <c r="E440" s="385">
        <v>0</v>
      </c>
      <c r="F440" s="385">
        <v>0</v>
      </c>
      <c r="G440" s="385">
        <v>0</v>
      </c>
      <c r="H440" s="385">
        <v>0</v>
      </c>
      <c r="I440" s="385">
        <v>0</v>
      </c>
      <c r="J440" s="385">
        <v>0</v>
      </c>
      <c r="K440" s="385">
        <v>0</v>
      </c>
      <c r="L440" s="385">
        <v>0</v>
      </c>
      <c r="M440" s="385">
        <v>0</v>
      </c>
      <c r="N440" s="385">
        <v>0</v>
      </c>
      <c r="O440" s="385">
        <v>0</v>
      </c>
      <c r="P440" s="385">
        <v>0</v>
      </c>
      <c r="Q440" s="385">
        <v>0</v>
      </c>
      <c r="R440" s="385">
        <v>0</v>
      </c>
      <c r="S440" s="385">
        <v>0</v>
      </c>
      <c r="T440" s="319" t="e">
        <v>#DIV/0!</v>
      </c>
      <c r="U440" s="239">
        <v>0</v>
      </c>
      <c r="V440" s="239">
        <v>0</v>
      </c>
      <c r="W440" s="239">
        <v>0</v>
      </c>
      <c r="X440" s="239">
        <v>0</v>
      </c>
      <c r="Y440" s="239">
        <v>0</v>
      </c>
      <c r="Z440" s="239">
        <v>0</v>
      </c>
    </row>
    <row r="441" spans="1:26" x14ac:dyDescent="0.25">
      <c r="A441" s="322" t="s">
        <v>695</v>
      </c>
      <c r="B441" s="385">
        <v>0</v>
      </c>
      <c r="C441" s="385">
        <v>0</v>
      </c>
      <c r="D441" s="385">
        <v>0</v>
      </c>
      <c r="E441" s="385">
        <v>0</v>
      </c>
      <c r="F441" s="385">
        <v>0</v>
      </c>
      <c r="G441" s="385">
        <v>0</v>
      </c>
      <c r="H441" s="385">
        <v>0</v>
      </c>
      <c r="I441" s="385">
        <v>0</v>
      </c>
      <c r="J441" s="385">
        <v>0</v>
      </c>
      <c r="K441" s="385">
        <v>0</v>
      </c>
      <c r="L441" s="385">
        <v>0</v>
      </c>
      <c r="M441" s="385">
        <v>0</v>
      </c>
      <c r="N441" s="385">
        <v>0</v>
      </c>
      <c r="O441" s="385">
        <v>0</v>
      </c>
      <c r="P441" s="385">
        <v>0</v>
      </c>
      <c r="Q441" s="385">
        <v>0</v>
      </c>
      <c r="R441" s="385">
        <v>0</v>
      </c>
      <c r="S441" s="385">
        <v>0</v>
      </c>
      <c r="T441" s="319" t="e">
        <v>#DIV/0!</v>
      </c>
      <c r="U441" s="239">
        <v>0</v>
      </c>
      <c r="V441" s="239">
        <v>0</v>
      </c>
      <c r="W441" s="239">
        <v>0</v>
      </c>
      <c r="X441" s="239">
        <v>0</v>
      </c>
      <c r="Y441" s="239">
        <v>0</v>
      </c>
      <c r="Z441" s="239">
        <v>0</v>
      </c>
    </row>
    <row r="442" spans="1:26" x14ac:dyDescent="0.25">
      <c r="A442" s="322" t="s">
        <v>696</v>
      </c>
      <c r="B442" s="385">
        <v>0</v>
      </c>
      <c r="C442" s="385">
        <v>0</v>
      </c>
      <c r="D442" s="385">
        <v>0</v>
      </c>
      <c r="E442" s="385">
        <v>0</v>
      </c>
      <c r="F442" s="385">
        <v>0</v>
      </c>
      <c r="G442" s="385">
        <v>0</v>
      </c>
      <c r="H442" s="385">
        <v>0</v>
      </c>
      <c r="I442" s="385">
        <v>0</v>
      </c>
      <c r="J442" s="385">
        <v>0</v>
      </c>
      <c r="K442" s="385">
        <v>0</v>
      </c>
      <c r="L442" s="385">
        <v>0</v>
      </c>
      <c r="M442" s="385">
        <v>0</v>
      </c>
      <c r="N442" s="385">
        <v>0</v>
      </c>
      <c r="O442" s="385">
        <v>0</v>
      </c>
      <c r="P442" s="385">
        <v>0</v>
      </c>
      <c r="Q442" s="385">
        <v>0</v>
      </c>
      <c r="R442" s="385">
        <v>0</v>
      </c>
      <c r="S442" s="385">
        <v>0</v>
      </c>
      <c r="T442" s="319" t="e">
        <v>#DIV/0!</v>
      </c>
      <c r="U442" s="239">
        <v>0</v>
      </c>
      <c r="V442" s="239">
        <v>0</v>
      </c>
      <c r="W442" s="239">
        <v>0</v>
      </c>
      <c r="X442" s="239">
        <v>0</v>
      </c>
      <c r="Y442" s="239">
        <v>0</v>
      </c>
      <c r="Z442" s="239">
        <v>0</v>
      </c>
    </row>
    <row r="443" spans="1:26" x14ac:dyDescent="0.25">
      <c r="A443" s="322" t="s">
        <v>697</v>
      </c>
      <c r="B443" s="385">
        <v>0</v>
      </c>
      <c r="C443" s="385">
        <v>0</v>
      </c>
      <c r="D443" s="385">
        <v>0</v>
      </c>
      <c r="E443" s="385">
        <v>0</v>
      </c>
      <c r="F443" s="385">
        <v>0</v>
      </c>
      <c r="G443" s="385">
        <v>0</v>
      </c>
      <c r="H443" s="385">
        <v>0</v>
      </c>
      <c r="I443" s="385">
        <v>0</v>
      </c>
      <c r="J443" s="385">
        <v>0</v>
      </c>
      <c r="K443" s="385">
        <v>0</v>
      </c>
      <c r="L443" s="385">
        <v>0</v>
      </c>
      <c r="M443" s="385">
        <v>0</v>
      </c>
      <c r="N443" s="385">
        <v>0</v>
      </c>
      <c r="O443" s="385">
        <v>0</v>
      </c>
      <c r="P443" s="385">
        <v>0</v>
      </c>
      <c r="Q443" s="385">
        <v>0</v>
      </c>
      <c r="R443" s="385">
        <v>0</v>
      </c>
      <c r="S443" s="385">
        <v>0</v>
      </c>
      <c r="T443" s="319" t="e">
        <v>#DIV/0!</v>
      </c>
      <c r="U443" s="239">
        <v>0</v>
      </c>
      <c r="V443" s="239">
        <v>0</v>
      </c>
      <c r="W443" s="239">
        <v>0</v>
      </c>
      <c r="X443" s="239">
        <v>0</v>
      </c>
      <c r="Y443" s="239">
        <v>0</v>
      </c>
      <c r="Z443" s="239">
        <v>0</v>
      </c>
    </row>
    <row r="444" spans="1:26" x14ac:dyDescent="0.25">
      <c r="A444" s="322" t="s">
        <v>698</v>
      </c>
      <c r="B444" s="385">
        <v>0</v>
      </c>
      <c r="C444" s="385">
        <v>0</v>
      </c>
      <c r="D444" s="385">
        <v>0</v>
      </c>
      <c r="E444" s="385">
        <v>0</v>
      </c>
      <c r="F444" s="385">
        <v>0</v>
      </c>
      <c r="G444" s="385">
        <v>0</v>
      </c>
      <c r="H444" s="385">
        <v>0</v>
      </c>
      <c r="I444" s="385">
        <v>0</v>
      </c>
      <c r="J444" s="385">
        <v>0</v>
      </c>
      <c r="K444" s="385">
        <v>0</v>
      </c>
      <c r="L444" s="385">
        <v>0</v>
      </c>
      <c r="M444" s="385">
        <v>0</v>
      </c>
      <c r="N444" s="385">
        <v>0</v>
      </c>
      <c r="O444" s="385">
        <v>0</v>
      </c>
      <c r="P444" s="385">
        <v>0</v>
      </c>
      <c r="Q444" s="385">
        <v>0</v>
      </c>
      <c r="R444" s="385">
        <v>0</v>
      </c>
      <c r="S444" s="385">
        <v>0</v>
      </c>
      <c r="T444" s="319" t="e">
        <v>#DIV/0!</v>
      </c>
      <c r="U444" s="239">
        <v>0</v>
      </c>
      <c r="V444" s="239">
        <v>0</v>
      </c>
      <c r="W444" s="239">
        <v>0</v>
      </c>
      <c r="X444" s="239">
        <v>0</v>
      </c>
      <c r="Y444" s="239">
        <v>0</v>
      </c>
      <c r="Z444" s="239">
        <v>0</v>
      </c>
    </row>
    <row r="445" spans="1:26" x14ac:dyDescent="0.25">
      <c r="A445" s="322" t="s">
        <v>699</v>
      </c>
      <c r="B445" s="385">
        <v>0</v>
      </c>
      <c r="C445" s="385">
        <v>0</v>
      </c>
      <c r="D445" s="385">
        <v>0</v>
      </c>
      <c r="E445" s="385">
        <v>0</v>
      </c>
      <c r="F445" s="385">
        <v>0</v>
      </c>
      <c r="G445" s="385">
        <v>0</v>
      </c>
      <c r="H445" s="385">
        <v>0</v>
      </c>
      <c r="I445" s="385">
        <v>0</v>
      </c>
      <c r="J445" s="385">
        <v>0</v>
      </c>
      <c r="K445" s="385">
        <v>0</v>
      </c>
      <c r="L445" s="385">
        <v>0</v>
      </c>
      <c r="M445" s="385">
        <v>0</v>
      </c>
      <c r="N445" s="385">
        <v>0</v>
      </c>
      <c r="O445" s="385">
        <v>0</v>
      </c>
      <c r="P445" s="385">
        <v>0</v>
      </c>
      <c r="Q445" s="385">
        <v>0</v>
      </c>
      <c r="R445" s="385">
        <v>0</v>
      </c>
      <c r="S445" s="385">
        <v>0</v>
      </c>
      <c r="T445" s="319" t="e">
        <v>#DIV/0!</v>
      </c>
      <c r="U445" s="239">
        <v>0</v>
      </c>
      <c r="V445" s="239">
        <v>0</v>
      </c>
      <c r="W445" s="239">
        <v>0</v>
      </c>
      <c r="X445" s="239">
        <v>0</v>
      </c>
      <c r="Y445" s="239">
        <v>0</v>
      </c>
      <c r="Z445" s="239">
        <v>0</v>
      </c>
    </row>
    <row r="446" spans="1:26" x14ac:dyDescent="0.25">
      <c r="A446" s="322" t="s">
        <v>700</v>
      </c>
      <c r="B446" s="385">
        <v>0</v>
      </c>
      <c r="C446" s="385">
        <v>0</v>
      </c>
      <c r="D446" s="385">
        <v>0</v>
      </c>
      <c r="E446" s="385">
        <v>0</v>
      </c>
      <c r="F446" s="385">
        <v>0</v>
      </c>
      <c r="G446" s="385">
        <v>0</v>
      </c>
      <c r="H446" s="385">
        <v>0</v>
      </c>
      <c r="I446" s="385">
        <v>0</v>
      </c>
      <c r="J446" s="385">
        <v>0</v>
      </c>
      <c r="K446" s="385">
        <v>0</v>
      </c>
      <c r="L446" s="385">
        <v>0</v>
      </c>
      <c r="M446" s="385">
        <v>0</v>
      </c>
      <c r="N446" s="385">
        <v>0</v>
      </c>
      <c r="O446" s="385">
        <v>0</v>
      </c>
      <c r="P446" s="385">
        <v>0</v>
      </c>
      <c r="Q446" s="385">
        <v>0</v>
      </c>
      <c r="R446" s="385">
        <v>0</v>
      </c>
      <c r="S446" s="385">
        <v>0</v>
      </c>
      <c r="T446" s="319" t="e">
        <v>#DIV/0!</v>
      </c>
      <c r="U446" s="239">
        <v>0</v>
      </c>
      <c r="V446" s="239">
        <v>0</v>
      </c>
      <c r="W446" s="239">
        <v>0</v>
      </c>
      <c r="X446" s="239">
        <v>0</v>
      </c>
      <c r="Y446" s="239">
        <v>0</v>
      </c>
      <c r="Z446" s="239">
        <v>0</v>
      </c>
    </row>
    <row r="447" spans="1:26" x14ac:dyDescent="0.25">
      <c r="A447" s="322" t="s">
        <v>701</v>
      </c>
      <c r="B447" s="385">
        <v>0</v>
      </c>
      <c r="C447" s="385">
        <v>0</v>
      </c>
      <c r="D447" s="385">
        <v>0</v>
      </c>
      <c r="E447" s="385">
        <v>0</v>
      </c>
      <c r="F447" s="385">
        <v>0</v>
      </c>
      <c r="G447" s="385">
        <v>0</v>
      </c>
      <c r="H447" s="385">
        <v>0</v>
      </c>
      <c r="I447" s="385">
        <v>0</v>
      </c>
      <c r="J447" s="385">
        <v>0</v>
      </c>
      <c r="K447" s="385">
        <v>0</v>
      </c>
      <c r="L447" s="385">
        <v>0</v>
      </c>
      <c r="M447" s="385">
        <v>0</v>
      </c>
      <c r="N447" s="385">
        <v>0</v>
      </c>
      <c r="O447" s="385">
        <v>0</v>
      </c>
      <c r="P447" s="385">
        <v>0</v>
      </c>
      <c r="Q447" s="385">
        <v>0</v>
      </c>
      <c r="R447" s="385">
        <v>0</v>
      </c>
      <c r="S447" s="385">
        <v>0</v>
      </c>
      <c r="T447" s="319" t="e">
        <v>#DIV/0!</v>
      </c>
      <c r="U447" s="239">
        <v>0</v>
      </c>
      <c r="V447" s="239">
        <v>0</v>
      </c>
      <c r="W447" s="239">
        <v>0</v>
      </c>
      <c r="X447" s="239">
        <v>0</v>
      </c>
      <c r="Y447" s="239">
        <v>0</v>
      </c>
      <c r="Z447" s="239">
        <v>0</v>
      </c>
    </row>
    <row r="448" spans="1:26" x14ac:dyDescent="0.25">
      <c r="A448" s="322" t="s">
        <v>702</v>
      </c>
      <c r="B448" s="385">
        <v>0</v>
      </c>
      <c r="C448" s="385">
        <v>0</v>
      </c>
      <c r="D448" s="385">
        <v>0</v>
      </c>
      <c r="E448" s="385">
        <v>0</v>
      </c>
      <c r="F448" s="385">
        <v>0</v>
      </c>
      <c r="G448" s="385">
        <v>0</v>
      </c>
      <c r="H448" s="385">
        <v>0</v>
      </c>
      <c r="I448" s="385">
        <v>0</v>
      </c>
      <c r="J448" s="385">
        <v>0</v>
      </c>
      <c r="K448" s="385">
        <v>0</v>
      </c>
      <c r="L448" s="385">
        <v>0</v>
      </c>
      <c r="M448" s="385">
        <v>0</v>
      </c>
      <c r="N448" s="385">
        <v>0</v>
      </c>
      <c r="O448" s="385">
        <v>0</v>
      </c>
      <c r="P448" s="385">
        <v>0</v>
      </c>
      <c r="Q448" s="385">
        <v>0</v>
      </c>
      <c r="R448" s="385">
        <v>0</v>
      </c>
      <c r="S448" s="385">
        <v>0</v>
      </c>
      <c r="T448" s="319" t="e">
        <v>#DIV/0!</v>
      </c>
      <c r="U448" s="239">
        <v>0</v>
      </c>
      <c r="V448" s="239">
        <v>0</v>
      </c>
      <c r="W448" s="239">
        <v>0</v>
      </c>
      <c r="X448" s="239">
        <v>0</v>
      </c>
      <c r="Y448" s="239">
        <v>0</v>
      </c>
      <c r="Z448" s="239">
        <v>0</v>
      </c>
    </row>
    <row r="449" spans="1:27" x14ac:dyDescent="0.25">
      <c r="A449" s="322" t="s">
        <v>703</v>
      </c>
      <c r="B449" s="385">
        <v>0</v>
      </c>
      <c r="C449" s="385">
        <v>0</v>
      </c>
      <c r="D449" s="385">
        <v>0</v>
      </c>
      <c r="E449" s="385">
        <v>0</v>
      </c>
      <c r="F449" s="385">
        <v>0</v>
      </c>
      <c r="G449" s="385">
        <v>0</v>
      </c>
      <c r="H449" s="385">
        <v>0</v>
      </c>
      <c r="I449" s="385">
        <v>0</v>
      </c>
      <c r="J449" s="385">
        <v>0</v>
      </c>
      <c r="K449" s="385">
        <v>0</v>
      </c>
      <c r="L449" s="385">
        <v>0</v>
      </c>
      <c r="M449" s="385">
        <v>0</v>
      </c>
      <c r="N449" s="385">
        <v>0</v>
      </c>
      <c r="O449" s="385">
        <v>0</v>
      </c>
      <c r="P449" s="385">
        <v>0</v>
      </c>
      <c r="Q449" s="385">
        <v>0</v>
      </c>
      <c r="R449" s="385">
        <v>0</v>
      </c>
      <c r="S449" s="385">
        <v>0</v>
      </c>
      <c r="T449" s="319" t="e">
        <v>#DIV/0!</v>
      </c>
      <c r="U449" s="239">
        <v>0</v>
      </c>
      <c r="V449" s="239">
        <v>0</v>
      </c>
      <c r="W449" s="239">
        <v>0</v>
      </c>
      <c r="X449" s="239">
        <v>0</v>
      </c>
      <c r="Y449" s="239">
        <v>0</v>
      </c>
      <c r="Z449" s="239">
        <v>0</v>
      </c>
    </row>
    <row r="450" spans="1:27" x14ac:dyDescent="0.25">
      <c r="A450" s="322" t="s">
        <v>704</v>
      </c>
      <c r="B450" s="385">
        <v>0</v>
      </c>
      <c r="C450" s="385">
        <v>0</v>
      </c>
      <c r="D450" s="385">
        <v>0</v>
      </c>
      <c r="E450" s="385">
        <v>0</v>
      </c>
      <c r="F450" s="385">
        <v>0</v>
      </c>
      <c r="G450" s="385">
        <v>0</v>
      </c>
      <c r="H450" s="385">
        <v>0</v>
      </c>
      <c r="I450" s="385">
        <v>0</v>
      </c>
      <c r="J450" s="385">
        <v>0</v>
      </c>
      <c r="K450" s="385">
        <v>0</v>
      </c>
      <c r="L450" s="385">
        <v>0</v>
      </c>
      <c r="M450" s="385">
        <v>0</v>
      </c>
      <c r="N450" s="385">
        <v>0</v>
      </c>
      <c r="O450" s="385">
        <v>0</v>
      </c>
      <c r="P450" s="385">
        <v>0</v>
      </c>
      <c r="Q450" s="385">
        <v>0</v>
      </c>
      <c r="R450" s="385">
        <v>0</v>
      </c>
      <c r="S450" s="385">
        <v>0</v>
      </c>
      <c r="T450" s="319" t="e">
        <v>#DIV/0!</v>
      </c>
      <c r="U450" s="239">
        <v>0</v>
      </c>
      <c r="V450" s="239">
        <v>0</v>
      </c>
      <c r="W450" s="239">
        <v>0</v>
      </c>
      <c r="X450" s="239">
        <v>0</v>
      </c>
      <c r="Y450" s="239">
        <v>0</v>
      </c>
      <c r="Z450" s="239">
        <v>0</v>
      </c>
    </row>
    <row r="451" spans="1:27" x14ac:dyDescent="0.25">
      <c r="A451" s="322" t="s">
        <v>705</v>
      </c>
      <c r="B451" s="385">
        <v>0</v>
      </c>
      <c r="C451" s="385">
        <v>0</v>
      </c>
      <c r="D451" s="385">
        <v>0</v>
      </c>
      <c r="E451" s="385">
        <v>0</v>
      </c>
      <c r="F451" s="385">
        <v>0</v>
      </c>
      <c r="G451" s="385">
        <v>0</v>
      </c>
      <c r="H451" s="385">
        <v>0</v>
      </c>
      <c r="I451" s="385">
        <v>0</v>
      </c>
      <c r="J451" s="385">
        <v>0</v>
      </c>
      <c r="K451" s="385">
        <v>0</v>
      </c>
      <c r="L451" s="385">
        <v>0</v>
      </c>
      <c r="M451" s="385">
        <v>0</v>
      </c>
      <c r="N451" s="385">
        <v>0</v>
      </c>
      <c r="O451" s="385">
        <v>0</v>
      </c>
      <c r="P451" s="385">
        <v>0</v>
      </c>
      <c r="Q451" s="385">
        <v>0</v>
      </c>
      <c r="R451" s="385">
        <v>0</v>
      </c>
      <c r="S451" s="385">
        <v>0</v>
      </c>
      <c r="T451" s="319" t="e">
        <v>#DIV/0!</v>
      </c>
      <c r="U451" s="239">
        <v>0</v>
      </c>
      <c r="V451" s="239">
        <v>0</v>
      </c>
      <c r="W451" s="239">
        <v>0</v>
      </c>
      <c r="X451" s="239">
        <v>0</v>
      </c>
      <c r="Y451" s="239">
        <v>0</v>
      </c>
      <c r="Z451" s="239">
        <v>0</v>
      </c>
    </row>
    <row r="452" spans="1:27" x14ac:dyDescent="0.25">
      <c r="A452" s="322" t="s">
        <v>706</v>
      </c>
      <c r="B452" s="385">
        <v>0</v>
      </c>
      <c r="C452" s="385">
        <v>0</v>
      </c>
      <c r="D452" s="385">
        <v>0</v>
      </c>
      <c r="E452" s="385">
        <v>0</v>
      </c>
      <c r="F452" s="385">
        <v>0</v>
      </c>
      <c r="G452" s="385">
        <v>0</v>
      </c>
      <c r="H452" s="385">
        <v>0</v>
      </c>
      <c r="I452" s="385">
        <v>0</v>
      </c>
      <c r="J452" s="385">
        <v>0</v>
      </c>
      <c r="K452" s="385">
        <v>0</v>
      </c>
      <c r="L452" s="385">
        <v>0</v>
      </c>
      <c r="M452" s="385">
        <v>0</v>
      </c>
      <c r="N452" s="385">
        <v>0</v>
      </c>
      <c r="O452" s="385">
        <v>0</v>
      </c>
      <c r="P452" s="385">
        <v>0</v>
      </c>
      <c r="Q452" s="385">
        <v>0</v>
      </c>
      <c r="R452" s="385">
        <v>0</v>
      </c>
      <c r="S452" s="385">
        <v>0</v>
      </c>
      <c r="T452" s="319" t="e">
        <v>#DIV/0!</v>
      </c>
      <c r="U452" s="239">
        <v>0</v>
      </c>
      <c r="V452" s="239">
        <v>0</v>
      </c>
      <c r="W452" s="239">
        <v>0</v>
      </c>
      <c r="X452" s="239">
        <v>0</v>
      </c>
      <c r="Y452" s="239">
        <v>0</v>
      </c>
      <c r="Z452" s="239">
        <v>0</v>
      </c>
    </row>
    <row r="453" spans="1:27" x14ac:dyDescent="0.25">
      <c r="A453" s="322" t="s">
        <v>707</v>
      </c>
      <c r="B453" s="385">
        <v>0</v>
      </c>
      <c r="C453" s="385">
        <v>0</v>
      </c>
      <c r="D453" s="385">
        <v>0</v>
      </c>
      <c r="E453" s="385">
        <v>0</v>
      </c>
      <c r="F453" s="385">
        <v>0</v>
      </c>
      <c r="G453" s="385">
        <v>0</v>
      </c>
      <c r="H453" s="385">
        <v>0</v>
      </c>
      <c r="I453" s="385">
        <v>0</v>
      </c>
      <c r="J453" s="385">
        <v>0</v>
      </c>
      <c r="K453" s="385">
        <v>0</v>
      </c>
      <c r="L453" s="385">
        <v>0</v>
      </c>
      <c r="M453" s="385">
        <v>0</v>
      </c>
      <c r="N453" s="385">
        <v>0</v>
      </c>
      <c r="O453" s="385">
        <v>0</v>
      </c>
      <c r="P453" s="385">
        <v>0</v>
      </c>
      <c r="Q453" s="385">
        <v>0</v>
      </c>
      <c r="R453" s="385">
        <v>0</v>
      </c>
      <c r="S453" s="385">
        <v>0</v>
      </c>
      <c r="T453" s="319" t="e">
        <v>#DIV/0!</v>
      </c>
      <c r="U453" s="239">
        <v>0</v>
      </c>
      <c r="V453" s="239">
        <v>0</v>
      </c>
      <c r="W453" s="239">
        <v>0</v>
      </c>
      <c r="X453" s="239">
        <v>0</v>
      </c>
      <c r="Y453" s="239">
        <v>0</v>
      </c>
      <c r="Z453" s="239">
        <v>0</v>
      </c>
    </row>
    <row r="454" spans="1:27" x14ac:dyDescent="0.25">
      <c r="A454" s="322" t="s">
        <v>708</v>
      </c>
      <c r="B454" s="385">
        <v>0</v>
      </c>
      <c r="C454" s="385">
        <v>0</v>
      </c>
      <c r="D454" s="385">
        <v>0</v>
      </c>
      <c r="E454" s="385">
        <v>0</v>
      </c>
      <c r="F454" s="385">
        <v>0</v>
      </c>
      <c r="G454" s="385">
        <v>0</v>
      </c>
      <c r="H454" s="385">
        <v>0</v>
      </c>
      <c r="I454" s="385">
        <v>0</v>
      </c>
      <c r="J454" s="385">
        <v>0</v>
      </c>
      <c r="K454" s="385">
        <v>0</v>
      </c>
      <c r="L454" s="385">
        <v>0</v>
      </c>
      <c r="M454" s="385">
        <v>0</v>
      </c>
      <c r="N454" s="385">
        <v>0</v>
      </c>
      <c r="O454" s="385">
        <v>0</v>
      </c>
      <c r="P454" s="385">
        <v>0</v>
      </c>
      <c r="Q454" s="385">
        <v>0</v>
      </c>
      <c r="R454" s="385">
        <v>0</v>
      </c>
      <c r="S454" s="385">
        <v>0</v>
      </c>
      <c r="T454" s="319" t="e">
        <v>#DIV/0!</v>
      </c>
      <c r="U454" s="239">
        <v>0</v>
      </c>
      <c r="V454" s="239">
        <v>0</v>
      </c>
      <c r="W454" s="239">
        <v>0</v>
      </c>
      <c r="X454" s="239">
        <v>0</v>
      </c>
      <c r="Y454" s="239">
        <v>0</v>
      </c>
      <c r="Z454" s="239">
        <v>0</v>
      </c>
    </row>
    <row r="455" spans="1:27" x14ac:dyDescent="0.25">
      <c r="A455" s="322" t="s">
        <v>709</v>
      </c>
      <c r="B455" s="385">
        <v>0</v>
      </c>
      <c r="C455" s="385">
        <v>0</v>
      </c>
      <c r="D455" s="385">
        <v>0</v>
      </c>
      <c r="E455" s="385">
        <v>0</v>
      </c>
      <c r="F455" s="385">
        <v>0</v>
      </c>
      <c r="G455" s="385">
        <v>0</v>
      </c>
      <c r="H455" s="385">
        <v>0</v>
      </c>
      <c r="I455" s="385">
        <v>0</v>
      </c>
      <c r="J455" s="385">
        <v>0</v>
      </c>
      <c r="K455" s="385">
        <v>0</v>
      </c>
      <c r="L455" s="385">
        <v>0</v>
      </c>
      <c r="M455" s="385">
        <v>0</v>
      </c>
      <c r="N455" s="385">
        <v>0</v>
      </c>
      <c r="O455" s="385">
        <v>0</v>
      </c>
      <c r="P455" s="385">
        <v>0</v>
      </c>
      <c r="Q455" s="385">
        <v>0</v>
      </c>
      <c r="R455" s="385">
        <v>0</v>
      </c>
      <c r="S455" s="385">
        <v>0</v>
      </c>
      <c r="T455" s="319" t="e">
        <v>#DIV/0!</v>
      </c>
      <c r="U455" s="239">
        <v>0</v>
      </c>
      <c r="V455" s="239">
        <v>0</v>
      </c>
      <c r="W455" s="239">
        <v>0</v>
      </c>
      <c r="X455" s="239">
        <v>0</v>
      </c>
      <c r="Y455" s="239">
        <v>0</v>
      </c>
      <c r="Z455" s="239">
        <v>0</v>
      </c>
    </row>
    <row r="456" spans="1:27" x14ac:dyDescent="0.25">
      <c r="A456" s="326" t="s">
        <v>710</v>
      </c>
      <c r="B456" s="375">
        <v>0</v>
      </c>
      <c r="C456" s="375">
        <v>0</v>
      </c>
      <c r="D456" s="375">
        <v>335543.28999999998</v>
      </c>
      <c r="E456" s="375">
        <v>335543.28999999998</v>
      </c>
      <c r="F456" s="375">
        <v>335543.28999999998</v>
      </c>
      <c r="G456" s="375">
        <v>335543.28999999998</v>
      </c>
      <c r="H456" s="375">
        <v>0</v>
      </c>
      <c r="I456" s="375">
        <v>0</v>
      </c>
      <c r="J456" s="375">
        <v>0</v>
      </c>
      <c r="K456" s="375">
        <v>0</v>
      </c>
      <c r="L456" s="375">
        <v>0</v>
      </c>
      <c r="M456" s="375">
        <v>0</v>
      </c>
      <c r="N456" s="375">
        <v>0</v>
      </c>
      <c r="O456" s="375">
        <v>0</v>
      </c>
      <c r="P456" s="375">
        <v>0</v>
      </c>
      <c r="Q456" s="375">
        <v>0</v>
      </c>
      <c r="R456" s="375">
        <v>0</v>
      </c>
      <c r="S456" s="375">
        <v>335543.28999999998</v>
      </c>
      <c r="T456" s="329" t="e">
        <v>#DIV/0!</v>
      </c>
      <c r="U456" s="328">
        <v>-335543.28999999998</v>
      </c>
      <c r="V456" s="328">
        <v>-335543.28999999998</v>
      </c>
      <c r="W456" s="328">
        <v>-335543.28999999998</v>
      </c>
      <c r="X456" s="328">
        <v>0</v>
      </c>
      <c r="Y456" s="328">
        <v>0</v>
      </c>
      <c r="Z456" s="328">
        <v>0</v>
      </c>
    </row>
    <row r="457" spans="1:27" x14ac:dyDescent="0.25">
      <c r="A457" s="314" t="s">
        <v>711</v>
      </c>
      <c r="B457" s="198">
        <v>0</v>
      </c>
      <c r="C457" s="198">
        <v>0</v>
      </c>
      <c r="D457" s="198">
        <v>0</v>
      </c>
      <c r="E457" s="198">
        <v>0</v>
      </c>
      <c r="F457" s="198">
        <v>0</v>
      </c>
      <c r="G457" s="198">
        <v>0</v>
      </c>
      <c r="H457" s="198">
        <v>0</v>
      </c>
      <c r="I457" s="198">
        <v>0</v>
      </c>
      <c r="J457" s="198">
        <v>0</v>
      </c>
      <c r="K457" s="198">
        <v>0</v>
      </c>
      <c r="L457" s="198">
        <v>0</v>
      </c>
      <c r="M457" s="198">
        <v>0</v>
      </c>
      <c r="N457" s="198">
        <v>0</v>
      </c>
      <c r="O457" s="198">
        <v>0</v>
      </c>
      <c r="P457" s="198">
        <v>0</v>
      </c>
      <c r="Q457" s="198">
        <v>0</v>
      </c>
      <c r="R457" s="198">
        <v>0</v>
      </c>
      <c r="S457" s="198">
        <v>0</v>
      </c>
      <c r="T457" s="317" t="e">
        <v>#DIV/0!</v>
      </c>
      <c r="U457" s="316">
        <v>0</v>
      </c>
      <c r="V457" s="316">
        <v>0</v>
      </c>
      <c r="W457" s="316">
        <v>0</v>
      </c>
      <c r="X457" s="316">
        <v>0</v>
      </c>
      <c r="Y457" s="316">
        <v>0</v>
      </c>
      <c r="Z457" s="316">
        <v>0</v>
      </c>
      <c r="AA457" s="368"/>
    </row>
    <row r="458" spans="1:27" x14ac:dyDescent="0.25">
      <c r="A458" s="314" t="s">
        <v>712</v>
      </c>
      <c r="B458" s="363">
        <v>0</v>
      </c>
      <c r="C458" s="363">
        <v>0</v>
      </c>
      <c r="D458" s="363">
        <v>0</v>
      </c>
      <c r="E458" s="363">
        <v>0</v>
      </c>
      <c r="F458" s="363">
        <v>0</v>
      </c>
      <c r="G458" s="363">
        <v>0</v>
      </c>
      <c r="H458" s="363">
        <v>0</v>
      </c>
      <c r="I458" s="363">
        <v>0</v>
      </c>
      <c r="J458" s="363">
        <v>0</v>
      </c>
      <c r="K458" s="363">
        <v>0</v>
      </c>
      <c r="L458" s="363">
        <v>0</v>
      </c>
      <c r="M458" s="363">
        <v>0</v>
      </c>
      <c r="N458" s="363">
        <v>0</v>
      </c>
      <c r="O458" s="363">
        <v>0</v>
      </c>
      <c r="P458" s="363">
        <v>0</v>
      </c>
      <c r="Q458" s="363">
        <v>0</v>
      </c>
      <c r="R458" s="363">
        <v>0</v>
      </c>
      <c r="S458" s="363">
        <v>0</v>
      </c>
      <c r="T458" s="317" t="e">
        <v>#DIV/0!</v>
      </c>
      <c r="U458" s="316">
        <v>0</v>
      </c>
      <c r="V458" s="316">
        <v>0</v>
      </c>
      <c r="W458" s="316">
        <v>0</v>
      </c>
      <c r="X458" s="316">
        <v>0</v>
      </c>
      <c r="Y458" s="316">
        <v>0</v>
      </c>
      <c r="Z458" s="316">
        <v>0</v>
      </c>
      <c r="AA458" s="368"/>
    </row>
    <row r="459" spans="1:27" x14ac:dyDescent="0.25">
      <c r="A459" s="322" t="s">
        <v>713</v>
      </c>
      <c r="B459" s="385">
        <v>0</v>
      </c>
      <c r="C459" s="385">
        <v>0</v>
      </c>
      <c r="D459" s="385">
        <v>0</v>
      </c>
      <c r="E459" s="385">
        <v>0</v>
      </c>
      <c r="F459" s="385">
        <v>0</v>
      </c>
      <c r="G459" s="385">
        <v>0</v>
      </c>
      <c r="H459" s="385">
        <v>0</v>
      </c>
      <c r="I459" s="385">
        <v>0</v>
      </c>
      <c r="J459" s="385">
        <v>0</v>
      </c>
      <c r="K459" s="385">
        <v>0</v>
      </c>
      <c r="L459" s="385">
        <v>0</v>
      </c>
      <c r="M459" s="385">
        <v>0</v>
      </c>
      <c r="N459" s="385">
        <v>0</v>
      </c>
      <c r="O459" s="385">
        <v>0</v>
      </c>
      <c r="P459" s="385">
        <v>0</v>
      </c>
      <c r="Q459" s="385">
        <v>0</v>
      </c>
      <c r="R459" s="385">
        <v>0</v>
      </c>
      <c r="S459" s="385">
        <v>0</v>
      </c>
      <c r="T459" s="319" t="e">
        <v>#DIV/0!</v>
      </c>
      <c r="U459" s="239">
        <v>0</v>
      </c>
      <c r="V459" s="239">
        <v>0</v>
      </c>
      <c r="W459" s="239">
        <v>0</v>
      </c>
      <c r="X459" s="239">
        <v>0</v>
      </c>
      <c r="Y459" s="239">
        <v>0</v>
      </c>
      <c r="Z459" s="239">
        <v>0</v>
      </c>
    </row>
    <row r="460" spans="1:27" x14ac:dyDescent="0.25">
      <c r="A460" s="322" t="s">
        <v>714</v>
      </c>
      <c r="B460" s="385">
        <v>0</v>
      </c>
      <c r="C460" s="385">
        <v>0</v>
      </c>
      <c r="D460" s="385">
        <v>0</v>
      </c>
      <c r="E460" s="385">
        <v>0</v>
      </c>
      <c r="F460" s="385">
        <v>0</v>
      </c>
      <c r="G460" s="385">
        <v>0</v>
      </c>
      <c r="H460" s="385">
        <v>0</v>
      </c>
      <c r="I460" s="385">
        <v>0</v>
      </c>
      <c r="J460" s="385">
        <v>0</v>
      </c>
      <c r="K460" s="385">
        <v>0</v>
      </c>
      <c r="L460" s="385">
        <v>0</v>
      </c>
      <c r="M460" s="385">
        <v>0</v>
      </c>
      <c r="N460" s="385">
        <v>0</v>
      </c>
      <c r="O460" s="385">
        <v>0</v>
      </c>
      <c r="P460" s="385">
        <v>0</v>
      </c>
      <c r="Q460" s="385">
        <v>0</v>
      </c>
      <c r="R460" s="385">
        <v>0</v>
      </c>
      <c r="S460" s="385">
        <v>0</v>
      </c>
      <c r="T460" s="319" t="e">
        <v>#DIV/0!</v>
      </c>
      <c r="U460" s="239">
        <v>0</v>
      </c>
      <c r="V460" s="239">
        <v>0</v>
      </c>
      <c r="W460" s="239">
        <v>0</v>
      </c>
      <c r="X460" s="239">
        <v>0</v>
      </c>
      <c r="Y460" s="239">
        <v>0</v>
      </c>
      <c r="Z460" s="239">
        <v>0</v>
      </c>
    </row>
    <row r="461" spans="1:27" x14ac:dyDescent="0.25">
      <c r="A461" s="322" t="s">
        <v>715</v>
      </c>
      <c r="B461" s="385">
        <v>0</v>
      </c>
      <c r="C461" s="385">
        <v>0</v>
      </c>
      <c r="D461" s="385">
        <v>0</v>
      </c>
      <c r="E461" s="385">
        <v>0</v>
      </c>
      <c r="F461" s="385">
        <v>0</v>
      </c>
      <c r="G461" s="385">
        <v>0</v>
      </c>
      <c r="H461" s="385">
        <v>0</v>
      </c>
      <c r="I461" s="385">
        <v>0</v>
      </c>
      <c r="J461" s="385">
        <v>0</v>
      </c>
      <c r="K461" s="385">
        <v>0</v>
      </c>
      <c r="L461" s="385">
        <v>0</v>
      </c>
      <c r="M461" s="385">
        <v>0</v>
      </c>
      <c r="N461" s="385">
        <v>0</v>
      </c>
      <c r="O461" s="385">
        <v>0</v>
      </c>
      <c r="P461" s="385">
        <v>0</v>
      </c>
      <c r="Q461" s="385">
        <v>0</v>
      </c>
      <c r="R461" s="385">
        <v>0</v>
      </c>
      <c r="S461" s="385">
        <v>0</v>
      </c>
      <c r="T461" s="319" t="e">
        <v>#DIV/0!</v>
      </c>
      <c r="U461" s="239">
        <v>0</v>
      </c>
      <c r="V461" s="239">
        <v>0</v>
      </c>
      <c r="W461" s="239">
        <v>0</v>
      </c>
      <c r="X461" s="239">
        <v>0</v>
      </c>
      <c r="Y461" s="239">
        <v>0</v>
      </c>
      <c r="Z461" s="239">
        <v>0</v>
      </c>
    </row>
    <row r="462" spans="1:27" x14ac:dyDescent="0.25">
      <c r="A462" s="314" t="s">
        <v>716</v>
      </c>
      <c r="B462" s="363">
        <v>0</v>
      </c>
      <c r="C462" s="363">
        <v>0</v>
      </c>
      <c r="D462" s="363">
        <v>0</v>
      </c>
      <c r="E462" s="363">
        <v>0</v>
      </c>
      <c r="F462" s="363">
        <v>0</v>
      </c>
      <c r="G462" s="363">
        <v>0</v>
      </c>
      <c r="H462" s="363">
        <v>0</v>
      </c>
      <c r="I462" s="363">
        <v>0</v>
      </c>
      <c r="J462" s="363">
        <v>0</v>
      </c>
      <c r="K462" s="363">
        <v>0</v>
      </c>
      <c r="L462" s="363">
        <v>0</v>
      </c>
      <c r="M462" s="363">
        <v>0</v>
      </c>
      <c r="N462" s="363">
        <v>0</v>
      </c>
      <c r="O462" s="363">
        <v>0</v>
      </c>
      <c r="P462" s="363">
        <v>0</v>
      </c>
      <c r="Q462" s="363">
        <v>0</v>
      </c>
      <c r="R462" s="363">
        <v>0</v>
      </c>
      <c r="S462" s="363">
        <v>0</v>
      </c>
      <c r="T462" s="317" t="e">
        <v>#DIV/0!</v>
      </c>
      <c r="U462" s="316">
        <v>0</v>
      </c>
      <c r="V462" s="316">
        <v>0</v>
      </c>
      <c r="W462" s="316">
        <v>0</v>
      </c>
      <c r="X462" s="316">
        <v>0</v>
      </c>
      <c r="Y462" s="316">
        <v>0</v>
      </c>
      <c r="Z462" s="316">
        <v>0</v>
      </c>
    </row>
    <row r="463" spans="1:27" x14ac:dyDescent="0.25">
      <c r="A463" s="322" t="s">
        <v>717</v>
      </c>
      <c r="B463" s="385">
        <v>0</v>
      </c>
      <c r="C463" s="385">
        <v>0</v>
      </c>
      <c r="D463" s="385">
        <v>0</v>
      </c>
      <c r="E463" s="385">
        <v>0</v>
      </c>
      <c r="F463" s="385">
        <v>0</v>
      </c>
      <c r="G463" s="385">
        <v>0</v>
      </c>
      <c r="H463" s="385">
        <v>0</v>
      </c>
      <c r="I463" s="385">
        <v>0</v>
      </c>
      <c r="J463" s="385">
        <v>0</v>
      </c>
      <c r="K463" s="385">
        <v>0</v>
      </c>
      <c r="L463" s="385">
        <v>0</v>
      </c>
      <c r="M463" s="385">
        <v>0</v>
      </c>
      <c r="N463" s="385">
        <v>0</v>
      </c>
      <c r="O463" s="385">
        <v>0</v>
      </c>
      <c r="P463" s="385">
        <v>0</v>
      </c>
      <c r="Q463" s="385">
        <v>0</v>
      </c>
      <c r="R463" s="385">
        <v>0</v>
      </c>
      <c r="S463" s="385">
        <v>0</v>
      </c>
      <c r="T463" s="319" t="e">
        <v>#DIV/0!</v>
      </c>
      <c r="U463" s="239">
        <v>0</v>
      </c>
      <c r="V463" s="239">
        <v>0</v>
      </c>
      <c r="W463" s="239">
        <v>0</v>
      </c>
      <c r="X463" s="239">
        <v>0</v>
      </c>
      <c r="Y463" s="239">
        <v>0</v>
      </c>
      <c r="Z463" s="239">
        <v>0</v>
      </c>
    </row>
    <row r="464" spans="1:27" x14ac:dyDescent="0.25">
      <c r="A464" s="322" t="s">
        <v>718</v>
      </c>
      <c r="B464" s="385">
        <v>0</v>
      </c>
      <c r="C464" s="385">
        <v>0</v>
      </c>
      <c r="D464" s="385">
        <v>0</v>
      </c>
      <c r="E464" s="385">
        <v>0</v>
      </c>
      <c r="F464" s="385">
        <v>0</v>
      </c>
      <c r="G464" s="385">
        <v>0</v>
      </c>
      <c r="H464" s="385">
        <v>0</v>
      </c>
      <c r="I464" s="385">
        <v>0</v>
      </c>
      <c r="J464" s="385">
        <v>0</v>
      </c>
      <c r="K464" s="385">
        <v>0</v>
      </c>
      <c r="L464" s="385">
        <v>0</v>
      </c>
      <c r="M464" s="385">
        <v>0</v>
      </c>
      <c r="N464" s="385">
        <v>0</v>
      </c>
      <c r="O464" s="385">
        <v>0</v>
      </c>
      <c r="P464" s="385">
        <v>0</v>
      </c>
      <c r="Q464" s="385">
        <v>0</v>
      </c>
      <c r="R464" s="385">
        <v>0</v>
      </c>
      <c r="S464" s="385">
        <v>0</v>
      </c>
      <c r="T464" s="319" t="e">
        <v>#DIV/0!</v>
      </c>
      <c r="U464" s="239">
        <v>0</v>
      </c>
      <c r="V464" s="239">
        <v>0</v>
      </c>
      <c r="W464" s="239">
        <v>0</v>
      </c>
      <c r="X464" s="239">
        <v>0</v>
      </c>
      <c r="Y464" s="239">
        <v>0</v>
      </c>
      <c r="Z464" s="239">
        <v>0</v>
      </c>
    </row>
    <row r="465" spans="1:26" x14ac:dyDescent="0.25">
      <c r="A465" s="322" t="s">
        <v>719</v>
      </c>
      <c r="B465" s="385">
        <v>0</v>
      </c>
      <c r="C465" s="385">
        <v>0</v>
      </c>
      <c r="D465" s="385">
        <v>0</v>
      </c>
      <c r="E465" s="385">
        <v>0</v>
      </c>
      <c r="F465" s="385">
        <v>0</v>
      </c>
      <c r="G465" s="385">
        <v>0</v>
      </c>
      <c r="H465" s="385">
        <v>0</v>
      </c>
      <c r="I465" s="385">
        <v>0</v>
      </c>
      <c r="J465" s="385">
        <v>0</v>
      </c>
      <c r="K465" s="385">
        <v>0</v>
      </c>
      <c r="L465" s="385">
        <v>0</v>
      </c>
      <c r="M465" s="385">
        <v>0</v>
      </c>
      <c r="N465" s="385">
        <v>0</v>
      </c>
      <c r="O465" s="385">
        <v>0</v>
      </c>
      <c r="P465" s="385">
        <v>0</v>
      </c>
      <c r="Q465" s="385">
        <v>0</v>
      </c>
      <c r="R465" s="385">
        <v>0</v>
      </c>
      <c r="S465" s="385">
        <v>0</v>
      </c>
      <c r="T465" s="319" t="e">
        <v>#DIV/0!</v>
      </c>
      <c r="U465" s="239">
        <v>0</v>
      </c>
      <c r="V465" s="239">
        <v>0</v>
      </c>
      <c r="W465" s="239">
        <v>0</v>
      </c>
      <c r="X465" s="239">
        <v>0</v>
      </c>
      <c r="Y465" s="239">
        <v>0</v>
      </c>
      <c r="Z465" s="239">
        <v>0</v>
      </c>
    </row>
    <row r="466" spans="1:26" x14ac:dyDescent="0.25">
      <c r="A466" s="314" t="s">
        <v>720</v>
      </c>
      <c r="B466" s="198">
        <v>0</v>
      </c>
      <c r="C466" s="198">
        <v>0</v>
      </c>
      <c r="D466" s="198">
        <v>335543.28999999998</v>
      </c>
      <c r="E466" s="198">
        <v>335543.28999999998</v>
      </c>
      <c r="F466" s="198">
        <v>335543.28999999998</v>
      </c>
      <c r="G466" s="198">
        <v>335543.28999999998</v>
      </c>
      <c r="H466" s="198">
        <v>0</v>
      </c>
      <c r="I466" s="198">
        <v>0</v>
      </c>
      <c r="J466" s="198">
        <v>0</v>
      </c>
      <c r="K466" s="198">
        <v>0</v>
      </c>
      <c r="L466" s="198">
        <v>0</v>
      </c>
      <c r="M466" s="198">
        <v>0</v>
      </c>
      <c r="N466" s="198">
        <v>0</v>
      </c>
      <c r="O466" s="198">
        <v>0</v>
      </c>
      <c r="P466" s="198">
        <v>0</v>
      </c>
      <c r="Q466" s="198">
        <v>0</v>
      </c>
      <c r="R466" s="198">
        <v>0</v>
      </c>
      <c r="S466" s="198">
        <v>335543.28999999998</v>
      </c>
      <c r="T466" s="317" t="e">
        <v>#DIV/0!</v>
      </c>
      <c r="U466" s="316">
        <v>-335543.28999999998</v>
      </c>
      <c r="V466" s="316">
        <v>-335543.28999999998</v>
      </c>
      <c r="W466" s="316">
        <v>-335543.28999999998</v>
      </c>
      <c r="X466" s="316">
        <v>0</v>
      </c>
      <c r="Y466" s="316">
        <v>0</v>
      </c>
      <c r="Z466" s="316">
        <v>0</v>
      </c>
    </row>
    <row r="467" spans="1:26" x14ac:dyDescent="0.25">
      <c r="A467" s="330" t="s">
        <v>35</v>
      </c>
      <c r="B467" s="386">
        <v>74976685</v>
      </c>
      <c r="C467" s="386">
        <v>74976685</v>
      </c>
      <c r="D467" s="386">
        <v>74826145</v>
      </c>
      <c r="E467" s="386">
        <v>69305124.159999996</v>
      </c>
      <c r="F467" s="386">
        <v>68946038.159999996</v>
      </c>
      <c r="G467" s="386">
        <v>1806.97</v>
      </c>
      <c r="H467" s="386">
        <v>1844.2</v>
      </c>
      <c r="I467" s="386">
        <v>21919203.41</v>
      </c>
      <c r="J467" s="386">
        <v>32574.489999999998</v>
      </c>
      <c r="K467" s="386">
        <v>1992134.99</v>
      </c>
      <c r="L467" s="386">
        <v>21328098.199999999</v>
      </c>
      <c r="M467" s="386">
        <v>1047823.52</v>
      </c>
      <c r="N467" s="386">
        <v>1075131.26</v>
      </c>
      <c r="O467" s="386">
        <v>21547421.120000001</v>
      </c>
      <c r="P467" s="386">
        <v>0</v>
      </c>
      <c r="Q467" s="386">
        <v>0</v>
      </c>
      <c r="R467" s="386">
        <v>0</v>
      </c>
      <c r="S467" s="386">
        <v>68946038.159999996</v>
      </c>
      <c r="T467" s="333">
        <v>0.91956637133263486</v>
      </c>
      <c r="U467" s="332">
        <v>6030646.8400000036</v>
      </c>
      <c r="V467" s="332">
        <v>150540</v>
      </c>
      <c r="W467" s="332">
        <v>5671560.8400000036</v>
      </c>
      <c r="X467" s="332">
        <v>5521020.8400000036</v>
      </c>
      <c r="Y467" s="332">
        <v>359086</v>
      </c>
      <c r="Z467" s="332">
        <v>0</v>
      </c>
    </row>
    <row r="468" spans="1:26" x14ac:dyDescent="0.25">
      <c r="A468" s="334" t="s">
        <v>72</v>
      </c>
      <c r="B468" s="387">
        <v>74976685</v>
      </c>
      <c r="C468" s="387">
        <v>74976685</v>
      </c>
      <c r="D468" s="387">
        <v>74826145</v>
      </c>
      <c r="E468" s="387">
        <v>69305124.159999996</v>
      </c>
      <c r="F468" s="387">
        <v>68946038.159999996</v>
      </c>
      <c r="G468" s="387">
        <v>1806.97</v>
      </c>
      <c r="H468" s="387">
        <v>1844.2</v>
      </c>
      <c r="I468" s="387">
        <v>21919203.41</v>
      </c>
      <c r="J468" s="387">
        <v>32574.489999999998</v>
      </c>
      <c r="K468" s="387">
        <v>1992134.99</v>
      </c>
      <c r="L468" s="387">
        <v>21328098.199999999</v>
      </c>
      <c r="M468" s="387">
        <v>1047823.52</v>
      </c>
      <c r="N468" s="387">
        <v>1075131.26</v>
      </c>
      <c r="O468" s="387">
        <v>21547421.120000001</v>
      </c>
      <c r="P468" s="387">
        <v>0</v>
      </c>
      <c r="Q468" s="387">
        <v>0</v>
      </c>
      <c r="R468" s="387">
        <v>0</v>
      </c>
      <c r="S468" s="387">
        <v>68946038.159999996</v>
      </c>
      <c r="T468" s="337">
        <v>0.91956637133263486</v>
      </c>
      <c r="U468" s="336">
        <v>6030646.8400000036</v>
      </c>
      <c r="V468" s="336">
        <v>150540</v>
      </c>
      <c r="W468" s="336">
        <v>5671560.8400000036</v>
      </c>
      <c r="X468" s="336">
        <v>5521020.8400000036</v>
      </c>
      <c r="Y468" s="336">
        <v>359086</v>
      </c>
      <c r="Z468" s="336">
        <v>0</v>
      </c>
    </row>
    <row r="469" spans="1:26" x14ac:dyDescent="0.25">
      <c r="A469" s="334" t="s">
        <v>73</v>
      </c>
      <c r="B469" s="387">
        <v>74976685</v>
      </c>
      <c r="C469" s="387">
        <v>74976685</v>
      </c>
      <c r="D469" s="387">
        <v>74826145</v>
      </c>
      <c r="E469" s="387">
        <v>69305124.159999996</v>
      </c>
      <c r="F469" s="387">
        <v>68946038.159999996</v>
      </c>
      <c r="G469" s="387">
        <v>1806.97</v>
      </c>
      <c r="H469" s="387">
        <v>1844.2</v>
      </c>
      <c r="I469" s="387">
        <v>21919203.41</v>
      </c>
      <c r="J469" s="387">
        <v>32574.489999999998</v>
      </c>
      <c r="K469" s="387">
        <v>1992134.99</v>
      </c>
      <c r="L469" s="387">
        <v>21328098.199999999</v>
      </c>
      <c r="M469" s="387">
        <v>1047823.52</v>
      </c>
      <c r="N469" s="387">
        <v>1075131.26</v>
      </c>
      <c r="O469" s="387">
        <v>21547421.120000001</v>
      </c>
      <c r="P469" s="387">
        <v>0</v>
      </c>
      <c r="Q469" s="387">
        <v>0</v>
      </c>
      <c r="R469" s="387">
        <v>0</v>
      </c>
      <c r="S469" s="387">
        <v>68946038.159999996</v>
      </c>
      <c r="T469" s="337">
        <v>0.91956637133263486</v>
      </c>
      <c r="U469" s="336">
        <v>6030646.8400000036</v>
      </c>
      <c r="V469" s="336">
        <v>150540</v>
      </c>
      <c r="W469" s="336">
        <v>5671560.8400000036</v>
      </c>
      <c r="X469" s="336">
        <v>5521020.8400000036</v>
      </c>
      <c r="Y469" s="336">
        <v>359086</v>
      </c>
      <c r="Z469" s="336">
        <v>0</v>
      </c>
    </row>
    <row r="470" spans="1:26" x14ac:dyDescent="0.25">
      <c r="A470" s="334" t="s">
        <v>74</v>
      </c>
      <c r="B470" s="387">
        <v>74976685</v>
      </c>
      <c r="C470" s="387">
        <v>74976685</v>
      </c>
      <c r="D470" s="387">
        <v>74826145</v>
      </c>
      <c r="E470" s="387">
        <v>69305124.159999996</v>
      </c>
      <c r="F470" s="387">
        <v>68946038.159999996</v>
      </c>
      <c r="G470" s="387">
        <v>1806.97</v>
      </c>
      <c r="H470" s="387">
        <v>1844.2</v>
      </c>
      <c r="I470" s="387">
        <v>21919203.41</v>
      </c>
      <c r="J470" s="387">
        <v>32574.489999999998</v>
      </c>
      <c r="K470" s="387">
        <v>1992134.99</v>
      </c>
      <c r="L470" s="387">
        <v>21328098.199999999</v>
      </c>
      <c r="M470" s="387">
        <v>1047823.52</v>
      </c>
      <c r="N470" s="387">
        <v>1075131.26</v>
      </c>
      <c r="O470" s="387">
        <v>21547421.120000001</v>
      </c>
      <c r="P470" s="387">
        <v>0</v>
      </c>
      <c r="Q470" s="387">
        <v>0</v>
      </c>
      <c r="R470" s="387">
        <v>0</v>
      </c>
      <c r="S470" s="387">
        <v>68946038.159999996</v>
      </c>
      <c r="T470" s="337">
        <v>0.91956637133263486</v>
      </c>
      <c r="U470" s="336">
        <v>6030646.8400000036</v>
      </c>
      <c r="V470" s="336">
        <v>150540</v>
      </c>
      <c r="W470" s="336">
        <v>5671560.8400000036</v>
      </c>
      <c r="X470" s="336">
        <v>5521020.8400000036</v>
      </c>
      <c r="Y470" s="336">
        <v>359086</v>
      </c>
      <c r="Z470" s="336">
        <v>0</v>
      </c>
    </row>
    <row r="471" spans="1:26" x14ac:dyDescent="0.25">
      <c r="A471" s="344" t="s">
        <v>75</v>
      </c>
      <c r="B471" s="388">
        <v>0</v>
      </c>
      <c r="C471" s="388">
        <v>0</v>
      </c>
      <c r="D471" s="388"/>
      <c r="E471" s="388"/>
      <c r="F471" s="388"/>
      <c r="G471" s="388">
        <v>-1806.97</v>
      </c>
      <c r="H471" s="388">
        <v>365855.91</v>
      </c>
      <c r="I471" s="388">
        <v>15201438.98</v>
      </c>
      <c r="J471" s="388">
        <v>-32574.489999999998</v>
      </c>
      <c r="K471" s="388">
        <v>-1992134.99</v>
      </c>
      <c r="L471" s="388">
        <v>16160244.300000001</v>
      </c>
      <c r="M471" s="388">
        <v>-1047823.52</v>
      </c>
      <c r="N471" s="388">
        <v>-1075131.26</v>
      </c>
      <c r="O471" s="388">
        <v>-21547421.120000001</v>
      </c>
      <c r="P471" s="388">
        <v>0</v>
      </c>
      <c r="Q471" s="388">
        <v>0</v>
      </c>
      <c r="R471" s="388">
        <v>0</v>
      </c>
      <c r="S471" s="388">
        <v>6030646.8400000036</v>
      </c>
      <c r="T471" s="346"/>
      <c r="U471" s="345">
        <v>-6030646.8400000036</v>
      </c>
      <c r="V471" s="345">
        <v>0</v>
      </c>
      <c r="W471" s="345">
        <v>0</v>
      </c>
      <c r="X471" s="345">
        <v>0</v>
      </c>
      <c r="Y471" s="345">
        <v>0</v>
      </c>
      <c r="Z471" s="345">
        <v>-6030646.8400000036</v>
      </c>
    </row>
    <row r="472" spans="1:26" x14ac:dyDescent="0.25">
      <c r="A472" s="389" t="s">
        <v>76</v>
      </c>
      <c r="B472" s="388">
        <v>0</v>
      </c>
      <c r="C472" s="388">
        <v>0</v>
      </c>
      <c r="D472" s="388"/>
      <c r="E472" s="388"/>
      <c r="F472" s="388"/>
      <c r="G472" s="388">
        <v>-1806.97</v>
      </c>
      <c r="H472" s="388">
        <v>365855.91</v>
      </c>
      <c r="I472" s="388">
        <v>15201438.98</v>
      </c>
      <c r="J472" s="388">
        <v>-32574.489999999998</v>
      </c>
      <c r="K472" s="388">
        <v>-1992134.99</v>
      </c>
      <c r="L472" s="388">
        <v>16160244.300000001</v>
      </c>
      <c r="M472" s="388">
        <v>-1047823.52</v>
      </c>
      <c r="N472" s="388">
        <v>-1075131.26</v>
      </c>
      <c r="O472" s="388">
        <v>-21547421.120000001</v>
      </c>
      <c r="P472" s="388">
        <v>0</v>
      </c>
      <c r="Q472" s="388">
        <v>0</v>
      </c>
      <c r="R472" s="388">
        <v>0</v>
      </c>
      <c r="S472" s="388">
        <v>6030646.8400000036</v>
      </c>
      <c r="T472" s="346"/>
      <c r="U472" s="345">
        <v>-6030646.8400000036</v>
      </c>
      <c r="V472" s="345">
        <v>0</v>
      </c>
      <c r="W472" s="345">
        <v>0</v>
      </c>
      <c r="X472" s="345">
        <v>0</v>
      </c>
      <c r="Y472" s="345">
        <v>0</v>
      </c>
      <c r="Z472" s="345">
        <v>-6030646.8400000036</v>
      </c>
    </row>
    <row r="473" spans="1:26" x14ac:dyDescent="0.25">
      <c r="A473" s="389" t="s">
        <v>77</v>
      </c>
      <c r="B473" s="388">
        <v>0</v>
      </c>
      <c r="C473" s="388">
        <v>-367700.1099999994</v>
      </c>
      <c r="D473" s="388"/>
      <c r="E473" s="388"/>
      <c r="F473" s="388"/>
      <c r="G473" s="388">
        <v>-1806.97</v>
      </c>
      <c r="H473" s="388">
        <v>-1844.2</v>
      </c>
      <c r="I473" s="388">
        <v>15201438.98</v>
      </c>
      <c r="J473" s="388">
        <v>-32574.489999999998</v>
      </c>
      <c r="K473" s="388">
        <v>-1992134.99</v>
      </c>
      <c r="L473" s="388">
        <v>16160244.300000001</v>
      </c>
      <c r="M473" s="388">
        <v>-1047823.52</v>
      </c>
      <c r="N473" s="388">
        <v>-1075131.26</v>
      </c>
      <c r="O473" s="388">
        <v>-21547421.120000001</v>
      </c>
      <c r="P473" s="388">
        <v>0</v>
      </c>
      <c r="Q473" s="388">
        <v>0</v>
      </c>
      <c r="R473" s="388">
        <v>0</v>
      </c>
      <c r="S473" s="388">
        <v>5662946.7300000042</v>
      </c>
      <c r="T473" s="346"/>
      <c r="U473" s="345">
        <v>-6030646.8400000036</v>
      </c>
      <c r="V473" s="345">
        <v>-367700.1099999994</v>
      </c>
      <c r="W473" s="345">
        <v>-367700.1099999994</v>
      </c>
      <c r="X473" s="345">
        <v>0</v>
      </c>
      <c r="Y473" s="345">
        <v>0</v>
      </c>
      <c r="Z473" s="345">
        <v>-5662946.7300000042</v>
      </c>
    </row>
    <row r="474" spans="1:26" x14ac:dyDescent="0.25">
      <c r="A474" s="389" t="s">
        <v>78</v>
      </c>
      <c r="B474" s="388">
        <v>0</v>
      </c>
      <c r="C474" s="388">
        <v>-367700.1099999994</v>
      </c>
      <c r="D474" s="388"/>
      <c r="E474" s="388"/>
      <c r="F474" s="388"/>
      <c r="G474" s="388">
        <v>-1806.97</v>
      </c>
      <c r="H474" s="388">
        <v>-1844.2</v>
      </c>
      <c r="I474" s="388">
        <v>15201438.98</v>
      </c>
      <c r="J474" s="388">
        <v>-32574.489999999998</v>
      </c>
      <c r="K474" s="388">
        <v>-1992134.99</v>
      </c>
      <c r="L474" s="388">
        <v>16160244.300000001</v>
      </c>
      <c r="M474" s="388">
        <v>-1047823.52</v>
      </c>
      <c r="N474" s="388">
        <v>-1075131.26</v>
      </c>
      <c r="O474" s="388">
        <v>-21547421.120000001</v>
      </c>
      <c r="P474" s="388">
        <v>0</v>
      </c>
      <c r="Q474" s="388">
        <v>0</v>
      </c>
      <c r="R474" s="388">
        <v>0</v>
      </c>
      <c r="S474" s="388">
        <v>5662946.7300000042</v>
      </c>
      <c r="T474" s="346"/>
      <c r="U474" s="345">
        <v>-6030646.8400000036</v>
      </c>
      <c r="V474" s="345">
        <v>-367700.1099999994</v>
      </c>
      <c r="W474" s="345">
        <v>-367700.1099999994</v>
      </c>
      <c r="X474" s="345">
        <v>0</v>
      </c>
      <c r="Y474" s="345">
        <v>0</v>
      </c>
      <c r="Z474" s="345">
        <v>-5662946.7300000042</v>
      </c>
    </row>
  </sheetData>
  <sheetProtection formatCells="0" formatColumns="0" formatRows="0"/>
  <mergeCells count="43">
    <mergeCell ref="A2:Z2"/>
    <mergeCell ref="A3:Z3"/>
    <mergeCell ref="A4:Z4"/>
    <mergeCell ref="A6:Z6"/>
    <mergeCell ref="A7:A9"/>
    <mergeCell ref="B7:B8"/>
    <mergeCell ref="C7:C8"/>
    <mergeCell ref="G7:G8"/>
    <mergeCell ref="H7:H8"/>
    <mergeCell ref="I7:I8"/>
    <mergeCell ref="A170:Z170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U7:U8"/>
    <mergeCell ref="V7:V8"/>
    <mergeCell ref="O171:O172"/>
    <mergeCell ref="A171:A173"/>
    <mergeCell ref="B171:B172"/>
    <mergeCell ref="C171:C172"/>
    <mergeCell ref="G171:G172"/>
    <mergeCell ref="H171:H172"/>
    <mergeCell ref="I171:I172"/>
    <mergeCell ref="J171:J172"/>
    <mergeCell ref="K171:K172"/>
    <mergeCell ref="L171:L172"/>
    <mergeCell ref="M171:M172"/>
    <mergeCell ref="N171:N172"/>
    <mergeCell ref="X171:X172"/>
    <mergeCell ref="Y171:Y172"/>
    <mergeCell ref="Z171:Z172"/>
    <mergeCell ref="P171:P172"/>
    <mergeCell ref="Q171:Q172"/>
    <mergeCell ref="R171:R172"/>
    <mergeCell ref="U171:U172"/>
    <mergeCell ref="V171:V172"/>
    <mergeCell ref="W171:W17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21A79-1F26-4599-B6B7-9C0D6D4F9E4D}">
  <sheetPr>
    <tabColor theme="9" tint="0.39997558519241921"/>
  </sheetPr>
  <dimension ref="A1:Z474"/>
  <sheetViews>
    <sheetView zoomScale="90" zoomScaleNormal="90" workbookViewId="0">
      <pane ySplit="9" topLeftCell="A461" activePane="bottomLeft" state="frozen"/>
      <selection activeCell="L1" sqref="L1"/>
      <selection pane="bottomLeft" activeCell="L486" sqref="L486"/>
    </sheetView>
  </sheetViews>
  <sheetFormatPr defaultColWidth="8.7265625" defaultRowHeight="12" x14ac:dyDescent="0.25"/>
  <cols>
    <col min="1" max="1" width="51.81640625" style="362" customWidth="1"/>
    <col min="2" max="2" width="16.1796875" style="362" customWidth="1"/>
    <col min="3" max="3" width="16" style="362" customWidth="1"/>
    <col min="4" max="4" width="18.7265625" style="362" customWidth="1"/>
    <col min="5" max="5" width="15.1796875" style="362" customWidth="1"/>
    <col min="6" max="6" width="15.453125" style="362" customWidth="1"/>
    <col min="7" max="7" width="12.1796875" style="362" customWidth="1"/>
    <col min="8" max="8" width="13.1796875" style="362" customWidth="1"/>
    <col min="9" max="10" width="12.81640625" style="362" customWidth="1"/>
    <col min="11" max="11" width="12.54296875" style="362" customWidth="1"/>
    <col min="12" max="12" width="12.81640625" style="362" customWidth="1"/>
    <col min="13" max="13" width="12.7265625" style="362" customWidth="1"/>
    <col min="14" max="14" width="11.7265625" style="362" customWidth="1"/>
    <col min="15" max="15" width="12.54296875" style="362" customWidth="1"/>
    <col min="16" max="16" width="12.26953125" style="362" customWidth="1"/>
    <col min="17" max="17" width="11.453125" style="362" customWidth="1"/>
    <col min="18" max="18" width="12.1796875" style="362" customWidth="1"/>
    <col min="19" max="19" width="13" style="362" customWidth="1"/>
    <col min="20" max="20" width="12.81640625" style="362" customWidth="1"/>
    <col min="21" max="21" width="12.453125" style="362" customWidth="1"/>
    <col min="22" max="22" width="18.453125" style="362" customWidth="1"/>
    <col min="23" max="23" width="15.81640625" style="362" customWidth="1"/>
    <col min="24" max="24" width="14.81640625" style="362" customWidth="1"/>
    <col min="25" max="25" width="13" style="362" customWidth="1"/>
    <col min="26" max="26" width="13.81640625" style="362" customWidth="1"/>
    <col min="27" max="16384" width="8.7265625" style="362"/>
  </cols>
  <sheetData>
    <row r="1" spans="1:26" s="350" customFormat="1" ht="14.5" x14ac:dyDescent="0.25">
      <c r="A1" s="32"/>
      <c r="B1" s="32"/>
      <c r="C1" s="33"/>
    </row>
    <row r="2" spans="1:26" s="350" customFormat="1" ht="14.5" x14ac:dyDescent="0.25">
      <c r="A2" s="432" t="s">
        <v>0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</row>
    <row r="3" spans="1:26" s="350" customFormat="1" ht="14.5" x14ac:dyDescent="0.25">
      <c r="A3" s="432" t="s">
        <v>1099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</row>
    <row r="4" spans="1:26" s="350" customFormat="1" ht="14.5" x14ac:dyDescent="0.25">
      <c r="A4" s="433">
        <v>2024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</row>
    <row r="5" spans="1:26" s="215" customFormat="1" x14ac:dyDescent="0.25">
      <c r="A5" s="6"/>
      <c r="B5" s="8"/>
      <c r="C5" s="8"/>
      <c r="U5" s="351"/>
      <c r="V5" s="9"/>
      <c r="W5" s="9"/>
      <c r="X5" s="9"/>
      <c r="Y5" s="9"/>
      <c r="Z5" s="9" t="s">
        <v>1</v>
      </c>
    </row>
    <row r="6" spans="1:26" s="215" customFormat="1" x14ac:dyDescent="0.25">
      <c r="A6" s="434" t="s">
        <v>25</v>
      </c>
      <c r="B6" s="434"/>
      <c r="C6" s="434"/>
      <c r="D6" s="434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434"/>
      <c r="Z6" s="434"/>
    </row>
    <row r="7" spans="1:26" s="215" customFormat="1" ht="24" x14ac:dyDescent="0.25">
      <c r="A7" s="435" t="s">
        <v>721</v>
      </c>
      <c r="B7" s="435" t="s">
        <v>2</v>
      </c>
      <c r="C7" s="435" t="s">
        <v>3</v>
      </c>
      <c r="D7" s="352" t="s">
        <v>4</v>
      </c>
      <c r="E7" s="353"/>
      <c r="F7" s="353"/>
      <c r="G7" s="431" t="s">
        <v>5</v>
      </c>
      <c r="H7" s="431" t="s">
        <v>6</v>
      </c>
      <c r="I7" s="431" t="s">
        <v>7</v>
      </c>
      <c r="J7" s="431" t="s">
        <v>8</v>
      </c>
      <c r="K7" s="431" t="s">
        <v>9</v>
      </c>
      <c r="L7" s="431" t="s">
        <v>10</v>
      </c>
      <c r="M7" s="431" t="s">
        <v>11</v>
      </c>
      <c r="N7" s="431" t="s">
        <v>12</v>
      </c>
      <c r="O7" s="431" t="s">
        <v>13</v>
      </c>
      <c r="P7" s="431" t="s">
        <v>14</v>
      </c>
      <c r="Q7" s="431" t="s">
        <v>15</v>
      </c>
      <c r="R7" s="431" t="s">
        <v>16</v>
      </c>
      <c r="S7" s="352" t="s">
        <v>17</v>
      </c>
      <c r="T7" s="352" t="s">
        <v>18</v>
      </c>
      <c r="U7" s="431" t="s">
        <v>19</v>
      </c>
      <c r="V7" s="431" t="s">
        <v>48</v>
      </c>
      <c r="W7" s="353"/>
      <c r="X7" s="353"/>
      <c r="Y7" s="353"/>
      <c r="Z7" s="353"/>
    </row>
    <row r="8" spans="1:26" s="215" customFormat="1" ht="24" x14ac:dyDescent="0.25">
      <c r="A8" s="435"/>
      <c r="B8" s="435"/>
      <c r="C8" s="435"/>
      <c r="D8" s="354" t="s">
        <v>1145</v>
      </c>
      <c r="E8" s="355"/>
      <c r="F8" s="355"/>
      <c r="G8" s="431"/>
      <c r="H8" s="431"/>
      <c r="I8" s="431"/>
      <c r="J8" s="431"/>
      <c r="K8" s="431"/>
      <c r="L8" s="431"/>
      <c r="M8" s="431"/>
      <c r="N8" s="431"/>
      <c r="O8" s="431"/>
      <c r="P8" s="431"/>
      <c r="Q8" s="431"/>
      <c r="R8" s="431"/>
      <c r="S8" s="354" t="s">
        <v>1145</v>
      </c>
      <c r="T8" s="354" t="s">
        <v>1145</v>
      </c>
      <c r="U8" s="431"/>
      <c r="V8" s="431"/>
      <c r="W8" s="355"/>
      <c r="X8" s="355"/>
      <c r="Y8" s="355"/>
      <c r="Z8" s="355"/>
    </row>
    <row r="9" spans="1:26" s="215" customFormat="1" x14ac:dyDescent="0.25">
      <c r="A9" s="435"/>
      <c r="B9" s="356" t="s">
        <v>20</v>
      </c>
      <c r="C9" s="356" t="s">
        <v>21</v>
      </c>
      <c r="D9" s="356" t="s">
        <v>22</v>
      </c>
      <c r="E9" s="357"/>
      <c r="F9" s="357"/>
      <c r="G9" s="356" t="s">
        <v>23</v>
      </c>
      <c r="H9" s="356" t="s">
        <v>23</v>
      </c>
      <c r="I9" s="356" t="s">
        <v>23</v>
      </c>
      <c r="J9" s="356" t="s">
        <v>23</v>
      </c>
      <c r="K9" s="356" t="s">
        <v>23</v>
      </c>
      <c r="L9" s="356" t="s">
        <v>23</v>
      </c>
      <c r="M9" s="356" t="s">
        <v>23</v>
      </c>
      <c r="N9" s="356" t="s">
        <v>23</v>
      </c>
      <c r="O9" s="356" t="s">
        <v>23</v>
      </c>
      <c r="P9" s="356" t="s">
        <v>23</v>
      </c>
      <c r="Q9" s="356" t="s">
        <v>23</v>
      </c>
      <c r="R9" s="356" t="s">
        <v>23</v>
      </c>
      <c r="S9" s="356" t="s">
        <v>49</v>
      </c>
      <c r="T9" s="356" t="s">
        <v>50</v>
      </c>
      <c r="U9" s="356" t="s">
        <v>51</v>
      </c>
      <c r="V9" s="356" t="s">
        <v>52</v>
      </c>
      <c r="W9" s="357"/>
      <c r="X9" s="357"/>
      <c r="Y9" s="357"/>
      <c r="Z9" s="357"/>
    </row>
    <row r="10" spans="1:26" x14ac:dyDescent="0.25">
      <c r="A10" s="338" t="s">
        <v>272</v>
      </c>
      <c r="B10" s="358">
        <v>2000000</v>
      </c>
      <c r="C10" s="358">
        <v>2000000</v>
      </c>
      <c r="D10" s="358">
        <v>0</v>
      </c>
      <c r="E10" s="359"/>
      <c r="F10" s="359"/>
      <c r="G10" s="358">
        <v>0</v>
      </c>
      <c r="H10" s="358">
        <v>0</v>
      </c>
      <c r="I10" s="358">
        <v>0</v>
      </c>
      <c r="J10" s="358">
        <v>0</v>
      </c>
      <c r="K10" s="358">
        <v>0</v>
      </c>
      <c r="L10" s="358">
        <v>0</v>
      </c>
      <c r="M10" s="358">
        <v>0</v>
      </c>
      <c r="N10" s="358">
        <v>0</v>
      </c>
      <c r="O10" s="358">
        <v>0</v>
      </c>
      <c r="P10" s="358">
        <v>0</v>
      </c>
      <c r="Q10" s="358">
        <v>0</v>
      </c>
      <c r="R10" s="358">
        <v>0</v>
      </c>
      <c r="S10" s="358">
        <v>0</v>
      </c>
      <c r="T10" s="339">
        <v>0</v>
      </c>
      <c r="U10" s="360">
        <v>2000000</v>
      </c>
      <c r="V10" s="360">
        <v>0</v>
      </c>
      <c r="W10" s="361"/>
      <c r="X10" s="361"/>
      <c r="Y10" s="361"/>
      <c r="Z10" s="361"/>
    </row>
    <row r="11" spans="1:26" x14ac:dyDescent="0.25">
      <c r="A11" s="314" t="s">
        <v>273</v>
      </c>
      <c r="B11" s="363">
        <v>0</v>
      </c>
      <c r="C11" s="363">
        <v>0</v>
      </c>
      <c r="D11" s="363">
        <v>0</v>
      </c>
      <c r="E11" s="359"/>
      <c r="F11" s="359"/>
      <c r="G11" s="363">
        <v>0</v>
      </c>
      <c r="H11" s="363">
        <v>0</v>
      </c>
      <c r="I11" s="363">
        <v>0</v>
      </c>
      <c r="J11" s="363">
        <v>0</v>
      </c>
      <c r="K11" s="363">
        <v>0</v>
      </c>
      <c r="L11" s="363">
        <v>0</v>
      </c>
      <c r="M11" s="363">
        <v>0</v>
      </c>
      <c r="N11" s="363">
        <v>0</v>
      </c>
      <c r="O11" s="363">
        <v>0</v>
      </c>
      <c r="P11" s="363">
        <v>0</v>
      </c>
      <c r="Q11" s="363">
        <v>0</v>
      </c>
      <c r="R11" s="363">
        <v>0</v>
      </c>
      <c r="S11" s="363">
        <v>0</v>
      </c>
      <c r="T11" s="317" t="e">
        <v>#DIV/0!</v>
      </c>
      <c r="U11" s="364">
        <v>0</v>
      </c>
      <c r="V11" s="364">
        <v>0</v>
      </c>
      <c r="W11" s="361"/>
      <c r="X11" s="361"/>
      <c r="Y11" s="361"/>
      <c r="Z11" s="361"/>
    </row>
    <row r="12" spans="1:26" x14ac:dyDescent="0.25">
      <c r="A12" s="318" t="s">
        <v>274</v>
      </c>
      <c r="B12" s="251">
        <v>0</v>
      </c>
      <c r="C12" s="251">
        <v>0</v>
      </c>
      <c r="D12" s="251">
        <v>0</v>
      </c>
      <c r="E12" s="361"/>
      <c r="F12" s="361"/>
      <c r="G12" s="251">
        <v>0</v>
      </c>
      <c r="H12" s="251">
        <v>0</v>
      </c>
      <c r="I12" s="251">
        <v>0</v>
      </c>
      <c r="J12" s="251">
        <v>0</v>
      </c>
      <c r="K12" s="251">
        <v>0</v>
      </c>
      <c r="L12" s="251">
        <v>0</v>
      </c>
      <c r="M12" s="251">
        <v>0</v>
      </c>
      <c r="N12" s="251">
        <v>0</v>
      </c>
      <c r="O12" s="251">
        <v>0</v>
      </c>
      <c r="P12" s="251">
        <v>0</v>
      </c>
      <c r="Q12" s="251">
        <v>0</v>
      </c>
      <c r="R12" s="251">
        <v>0</v>
      </c>
      <c r="S12" s="251">
        <v>0</v>
      </c>
      <c r="T12" s="319" t="e">
        <v>#DIV/0!</v>
      </c>
      <c r="U12" s="365">
        <v>0</v>
      </c>
      <c r="V12" s="365">
        <v>0</v>
      </c>
      <c r="W12" s="361"/>
      <c r="X12" s="361"/>
      <c r="Y12" s="361"/>
      <c r="Z12" s="361"/>
    </row>
    <row r="13" spans="1:26" x14ac:dyDescent="0.25">
      <c r="A13" s="318" t="s">
        <v>275</v>
      </c>
      <c r="B13" s="251">
        <v>0</v>
      </c>
      <c r="C13" s="251">
        <v>0</v>
      </c>
      <c r="D13" s="251">
        <v>0</v>
      </c>
      <c r="E13" s="361"/>
      <c r="F13" s="361"/>
      <c r="G13" s="251">
        <v>0</v>
      </c>
      <c r="H13" s="251">
        <v>0</v>
      </c>
      <c r="I13" s="251">
        <v>0</v>
      </c>
      <c r="J13" s="251">
        <v>0</v>
      </c>
      <c r="K13" s="251">
        <v>0</v>
      </c>
      <c r="L13" s="251">
        <v>0</v>
      </c>
      <c r="M13" s="251">
        <v>0</v>
      </c>
      <c r="N13" s="251">
        <v>0</v>
      </c>
      <c r="O13" s="251">
        <v>0</v>
      </c>
      <c r="P13" s="251">
        <v>0</v>
      </c>
      <c r="Q13" s="251">
        <v>0</v>
      </c>
      <c r="R13" s="251">
        <v>0</v>
      </c>
      <c r="S13" s="251">
        <v>0</v>
      </c>
      <c r="T13" s="319" t="e">
        <v>#DIV/0!</v>
      </c>
      <c r="U13" s="365">
        <v>0</v>
      </c>
      <c r="V13" s="365">
        <v>0</v>
      </c>
      <c r="W13" s="361"/>
      <c r="X13" s="361"/>
      <c r="Y13" s="361"/>
      <c r="Z13" s="361"/>
    </row>
    <row r="14" spans="1:26" x14ac:dyDescent="0.25">
      <c r="A14" s="318" t="s">
        <v>276</v>
      </c>
      <c r="B14" s="251">
        <v>0</v>
      </c>
      <c r="C14" s="251">
        <v>0</v>
      </c>
      <c r="D14" s="251">
        <v>0</v>
      </c>
      <c r="E14" s="361"/>
      <c r="F14" s="361"/>
      <c r="G14" s="251">
        <v>0</v>
      </c>
      <c r="H14" s="251">
        <v>0</v>
      </c>
      <c r="I14" s="251">
        <v>0</v>
      </c>
      <c r="J14" s="251">
        <v>0</v>
      </c>
      <c r="K14" s="251">
        <v>0</v>
      </c>
      <c r="L14" s="251">
        <v>0</v>
      </c>
      <c r="M14" s="251">
        <v>0</v>
      </c>
      <c r="N14" s="251">
        <v>0</v>
      </c>
      <c r="O14" s="251">
        <v>0</v>
      </c>
      <c r="P14" s="251">
        <v>0</v>
      </c>
      <c r="Q14" s="251">
        <v>0</v>
      </c>
      <c r="R14" s="251">
        <v>0</v>
      </c>
      <c r="S14" s="251">
        <v>0</v>
      </c>
      <c r="T14" s="319" t="e">
        <v>#DIV/0!</v>
      </c>
      <c r="U14" s="365">
        <v>0</v>
      </c>
      <c r="V14" s="365">
        <v>0</v>
      </c>
      <c r="W14" s="361"/>
      <c r="X14" s="361"/>
      <c r="Y14" s="361"/>
      <c r="Z14" s="361"/>
    </row>
    <row r="15" spans="1:26" x14ac:dyDescent="0.25">
      <c r="A15" s="318" t="s">
        <v>277</v>
      </c>
      <c r="B15" s="251">
        <v>0</v>
      </c>
      <c r="C15" s="251">
        <v>0</v>
      </c>
      <c r="D15" s="251">
        <v>0</v>
      </c>
      <c r="E15" s="361"/>
      <c r="F15" s="361"/>
      <c r="G15" s="251">
        <v>0</v>
      </c>
      <c r="H15" s="251">
        <v>0</v>
      </c>
      <c r="I15" s="251">
        <v>0</v>
      </c>
      <c r="J15" s="251">
        <v>0</v>
      </c>
      <c r="K15" s="251">
        <v>0</v>
      </c>
      <c r="L15" s="251">
        <v>0</v>
      </c>
      <c r="M15" s="251">
        <v>0</v>
      </c>
      <c r="N15" s="251">
        <v>0</v>
      </c>
      <c r="O15" s="251">
        <v>0</v>
      </c>
      <c r="P15" s="251">
        <v>0</v>
      </c>
      <c r="Q15" s="251">
        <v>0</v>
      </c>
      <c r="R15" s="251">
        <v>0</v>
      </c>
      <c r="S15" s="251">
        <v>0</v>
      </c>
      <c r="T15" s="319" t="e">
        <v>#DIV/0!</v>
      </c>
      <c r="U15" s="365">
        <v>0</v>
      </c>
      <c r="V15" s="365">
        <v>0</v>
      </c>
      <c r="W15" s="361"/>
      <c r="X15" s="361"/>
      <c r="Y15" s="361"/>
      <c r="Z15" s="361"/>
    </row>
    <row r="16" spans="1:26" x14ac:dyDescent="0.25">
      <c r="A16" s="318" t="s">
        <v>278</v>
      </c>
      <c r="B16" s="251">
        <v>0</v>
      </c>
      <c r="C16" s="251">
        <v>0</v>
      </c>
      <c r="D16" s="251">
        <v>0</v>
      </c>
      <c r="E16" s="361"/>
      <c r="F16" s="361"/>
      <c r="G16" s="251">
        <v>0</v>
      </c>
      <c r="H16" s="251">
        <v>0</v>
      </c>
      <c r="I16" s="251">
        <v>0</v>
      </c>
      <c r="J16" s="251">
        <v>0</v>
      </c>
      <c r="K16" s="251">
        <v>0</v>
      </c>
      <c r="L16" s="251">
        <v>0</v>
      </c>
      <c r="M16" s="251">
        <v>0</v>
      </c>
      <c r="N16" s="251">
        <v>0</v>
      </c>
      <c r="O16" s="251">
        <v>0</v>
      </c>
      <c r="P16" s="251">
        <v>0</v>
      </c>
      <c r="Q16" s="251">
        <v>0</v>
      </c>
      <c r="R16" s="251">
        <v>0</v>
      </c>
      <c r="S16" s="251">
        <v>0</v>
      </c>
      <c r="T16" s="319" t="e">
        <v>#DIV/0!</v>
      </c>
      <c r="U16" s="365">
        <v>0</v>
      </c>
      <c r="V16" s="365">
        <v>0</v>
      </c>
      <c r="W16" s="361"/>
      <c r="X16" s="361"/>
      <c r="Y16" s="361"/>
      <c r="Z16" s="361"/>
    </row>
    <row r="17" spans="1:26" x14ac:dyDescent="0.25">
      <c r="A17" s="318" t="s">
        <v>279</v>
      </c>
      <c r="B17" s="251">
        <v>0</v>
      </c>
      <c r="C17" s="251">
        <v>0</v>
      </c>
      <c r="D17" s="251">
        <v>0</v>
      </c>
      <c r="E17" s="361"/>
      <c r="F17" s="361"/>
      <c r="G17" s="251">
        <v>0</v>
      </c>
      <c r="H17" s="251">
        <v>0</v>
      </c>
      <c r="I17" s="251">
        <v>0</v>
      </c>
      <c r="J17" s="251">
        <v>0</v>
      </c>
      <c r="K17" s="251">
        <v>0</v>
      </c>
      <c r="L17" s="251">
        <v>0</v>
      </c>
      <c r="M17" s="251">
        <v>0</v>
      </c>
      <c r="N17" s="251">
        <v>0</v>
      </c>
      <c r="O17" s="251">
        <v>0</v>
      </c>
      <c r="P17" s="251">
        <v>0</v>
      </c>
      <c r="Q17" s="251">
        <v>0</v>
      </c>
      <c r="R17" s="251">
        <v>0</v>
      </c>
      <c r="S17" s="251">
        <v>0</v>
      </c>
      <c r="T17" s="319" t="e">
        <v>#DIV/0!</v>
      </c>
      <c r="U17" s="365">
        <v>0</v>
      </c>
      <c r="V17" s="365">
        <v>0</v>
      </c>
      <c r="W17" s="361"/>
      <c r="X17" s="361"/>
      <c r="Y17" s="361"/>
      <c r="Z17" s="361"/>
    </row>
    <row r="18" spans="1:26" x14ac:dyDescent="0.25">
      <c r="A18" s="318" t="s">
        <v>280</v>
      </c>
      <c r="B18" s="251">
        <v>0</v>
      </c>
      <c r="C18" s="251">
        <v>0</v>
      </c>
      <c r="D18" s="251">
        <v>0</v>
      </c>
      <c r="E18" s="361"/>
      <c r="F18" s="361"/>
      <c r="G18" s="251">
        <v>0</v>
      </c>
      <c r="H18" s="251">
        <v>0</v>
      </c>
      <c r="I18" s="251">
        <v>0</v>
      </c>
      <c r="J18" s="251">
        <v>0</v>
      </c>
      <c r="K18" s="251">
        <v>0</v>
      </c>
      <c r="L18" s="251">
        <v>0</v>
      </c>
      <c r="M18" s="251">
        <v>0</v>
      </c>
      <c r="N18" s="251">
        <v>0</v>
      </c>
      <c r="O18" s="251">
        <v>0</v>
      </c>
      <c r="P18" s="251">
        <v>0</v>
      </c>
      <c r="Q18" s="251">
        <v>0</v>
      </c>
      <c r="R18" s="251">
        <v>0</v>
      </c>
      <c r="S18" s="251">
        <v>0</v>
      </c>
      <c r="T18" s="319" t="e">
        <v>#DIV/0!</v>
      </c>
      <c r="U18" s="365">
        <v>0</v>
      </c>
      <c r="V18" s="365">
        <v>0</v>
      </c>
      <c r="W18" s="361"/>
      <c r="X18" s="361"/>
      <c r="Y18" s="361"/>
      <c r="Z18" s="361"/>
    </row>
    <row r="19" spans="1:26" x14ac:dyDescent="0.25">
      <c r="A19" s="318" t="s">
        <v>281</v>
      </c>
      <c r="B19" s="251">
        <v>0</v>
      </c>
      <c r="C19" s="251">
        <v>0</v>
      </c>
      <c r="D19" s="251">
        <v>0</v>
      </c>
      <c r="E19" s="361"/>
      <c r="F19" s="361"/>
      <c r="G19" s="251">
        <v>0</v>
      </c>
      <c r="H19" s="251">
        <v>0</v>
      </c>
      <c r="I19" s="251">
        <v>0</v>
      </c>
      <c r="J19" s="251">
        <v>0</v>
      </c>
      <c r="K19" s="251">
        <v>0</v>
      </c>
      <c r="L19" s="251">
        <v>0</v>
      </c>
      <c r="M19" s="251">
        <v>0</v>
      </c>
      <c r="N19" s="251">
        <v>0</v>
      </c>
      <c r="O19" s="251">
        <v>0</v>
      </c>
      <c r="P19" s="251">
        <v>0</v>
      </c>
      <c r="Q19" s="251">
        <v>0</v>
      </c>
      <c r="R19" s="251">
        <v>0</v>
      </c>
      <c r="S19" s="251">
        <v>0</v>
      </c>
      <c r="T19" s="319" t="e">
        <v>#DIV/0!</v>
      </c>
      <c r="U19" s="365">
        <v>0</v>
      </c>
      <c r="V19" s="365">
        <v>0</v>
      </c>
      <c r="W19" s="361"/>
      <c r="X19" s="361"/>
      <c r="Y19" s="361"/>
      <c r="Z19" s="361"/>
    </row>
    <row r="20" spans="1:26" x14ac:dyDescent="0.25">
      <c r="A20" s="318" t="s">
        <v>282</v>
      </c>
      <c r="B20" s="251">
        <v>0</v>
      </c>
      <c r="C20" s="251">
        <v>0</v>
      </c>
      <c r="D20" s="251">
        <v>0</v>
      </c>
      <c r="E20" s="361"/>
      <c r="F20" s="361"/>
      <c r="G20" s="251">
        <v>0</v>
      </c>
      <c r="H20" s="251">
        <v>0</v>
      </c>
      <c r="I20" s="251">
        <v>0</v>
      </c>
      <c r="J20" s="251">
        <v>0</v>
      </c>
      <c r="K20" s="251">
        <v>0</v>
      </c>
      <c r="L20" s="251">
        <v>0</v>
      </c>
      <c r="M20" s="251">
        <v>0</v>
      </c>
      <c r="N20" s="251">
        <v>0</v>
      </c>
      <c r="O20" s="251">
        <v>0</v>
      </c>
      <c r="P20" s="251">
        <v>0</v>
      </c>
      <c r="Q20" s="251">
        <v>0</v>
      </c>
      <c r="R20" s="251">
        <v>0</v>
      </c>
      <c r="S20" s="251">
        <v>0</v>
      </c>
      <c r="T20" s="319" t="e">
        <v>#DIV/0!</v>
      </c>
      <c r="U20" s="365">
        <v>0</v>
      </c>
      <c r="V20" s="365">
        <v>0</v>
      </c>
      <c r="W20" s="361"/>
      <c r="X20" s="361"/>
      <c r="Y20" s="361"/>
      <c r="Z20" s="361"/>
    </row>
    <row r="21" spans="1:26" x14ac:dyDescent="0.25">
      <c r="A21" s="318" t="s">
        <v>283</v>
      </c>
      <c r="B21" s="251">
        <v>0</v>
      </c>
      <c r="C21" s="251">
        <v>0</v>
      </c>
      <c r="D21" s="251">
        <v>0</v>
      </c>
      <c r="E21" s="361"/>
      <c r="F21" s="361"/>
      <c r="G21" s="251">
        <v>0</v>
      </c>
      <c r="H21" s="251">
        <v>0</v>
      </c>
      <c r="I21" s="251">
        <v>0</v>
      </c>
      <c r="J21" s="251">
        <v>0</v>
      </c>
      <c r="K21" s="251">
        <v>0</v>
      </c>
      <c r="L21" s="251">
        <v>0</v>
      </c>
      <c r="M21" s="251">
        <v>0</v>
      </c>
      <c r="N21" s="251">
        <v>0</v>
      </c>
      <c r="O21" s="251">
        <v>0</v>
      </c>
      <c r="P21" s="251">
        <v>0</v>
      </c>
      <c r="Q21" s="251">
        <v>0</v>
      </c>
      <c r="R21" s="251">
        <v>0</v>
      </c>
      <c r="S21" s="251">
        <v>0</v>
      </c>
      <c r="T21" s="319" t="e">
        <v>#DIV/0!</v>
      </c>
      <c r="U21" s="365">
        <v>0</v>
      </c>
      <c r="V21" s="365">
        <v>0</v>
      </c>
      <c r="W21" s="361"/>
      <c r="X21" s="361"/>
      <c r="Y21" s="361"/>
      <c r="Z21" s="361"/>
    </row>
    <row r="22" spans="1:26" x14ac:dyDescent="0.25">
      <c r="A22" s="318" t="s">
        <v>284</v>
      </c>
      <c r="B22" s="251">
        <v>0</v>
      </c>
      <c r="C22" s="251">
        <v>0</v>
      </c>
      <c r="D22" s="251">
        <v>0</v>
      </c>
      <c r="E22" s="361"/>
      <c r="F22" s="361"/>
      <c r="G22" s="251">
        <v>0</v>
      </c>
      <c r="H22" s="251">
        <v>0</v>
      </c>
      <c r="I22" s="251">
        <v>0</v>
      </c>
      <c r="J22" s="251">
        <v>0</v>
      </c>
      <c r="K22" s="251">
        <v>0</v>
      </c>
      <c r="L22" s="251">
        <v>0</v>
      </c>
      <c r="M22" s="251">
        <v>0</v>
      </c>
      <c r="N22" s="251">
        <v>0</v>
      </c>
      <c r="O22" s="251">
        <v>0</v>
      </c>
      <c r="P22" s="251">
        <v>0</v>
      </c>
      <c r="Q22" s="251">
        <v>0</v>
      </c>
      <c r="R22" s="251">
        <v>0</v>
      </c>
      <c r="S22" s="251">
        <v>0</v>
      </c>
      <c r="T22" s="319" t="e">
        <v>#DIV/0!</v>
      </c>
      <c r="U22" s="365">
        <v>0</v>
      </c>
      <c r="V22" s="365">
        <v>0</v>
      </c>
      <c r="W22" s="361"/>
      <c r="X22" s="361"/>
      <c r="Y22" s="361"/>
      <c r="Z22" s="361"/>
    </row>
    <row r="23" spans="1:26" s="368" customFormat="1" x14ac:dyDescent="0.25">
      <c r="A23" s="314" t="s">
        <v>285</v>
      </c>
      <c r="B23" s="366">
        <v>0</v>
      </c>
      <c r="C23" s="366">
        <v>0</v>
      </c>
      <c r="D23" s="366">
        <v>0</v>
      </c>
      <c r="E23" s="367"/>
      <c r="F23" s="367"/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366">
        <v>0</v>
      </c>
      <c r="O23" s="366">
        <v>0</v>
      </c>
      <c r="P23" s="366">
        <v>0</v>
      </c>
      <c r="Q23" s="366">
        <v>0</v>
      </c>
      <c r="R23" s="366">
        <v>0</v>
      </c>
      <c r="S23" s="366">
        <v>0</v>
      </c>
      <c r="T23" s="317" t="e">
        <v>#DIV/0!</v>
      </c>
      <c r="U23" s="364">
        <v>0</v>
      </c>
      <c r="V23" s="364">
        <v>0</v>
      </c>
      <c r="W23" s="367"/>
      <c r="X23" s="367"/>
      <c r="Y23" s="367"/>
      <c r="Z23" s="367"/>
    </row>
    <row r="24" spans="1:26" x14ac:dyDescent="0.25">
      <c r="A24" s="314" t="s">
        <v>286</v>
      </c>
      <c r="B24" s="363">
        <v>2000000</v>
      </c>
      <c r="C24" s="363">
        <v>2000000</v>
      </c>
      <c r="D24" s="363">
        <v>0</v>
      </c>
      <c r="E24" s="359"/>
      <c r="F24" s="359"/>
      <c r="G24" s="363">
        <v>0</v>
      </c>
      <c r="H24" s="363">
        <v>0</v>
      </c>
      <c r="I24" s="363">
        <v>0</v>
      </c>
      <c r="J24" s="363">
        <v>0</v>
      </c>
      <c r="K24" s="363">
        <v>0</v>
      </c>
      <c r="L24" s="363">
        <v>0</v>
      </c>
      <c r="M24" s="363">
        <v>0</v>
      </c>
      <c r="N24" s="363">
        <v>0</v>
      </c>
      <c r="O24" s="363">
        <v>0</v>
      </c>
      <c r="P24" s="363">
        <v>0</v>
      </c>
      <c r="Q24" s="363">
        <v>0</v>
      </c>
      <c r="R24" s="363">
        <v>0</v>
      </c>
      <c r="S24" s="363">
        <v>0</v>
      </c>
      <c r="T24" s="317">
        <v>0</v>
      </c>
      <c r="U24" s="364">
        <v>2000000</v>
      </c>
      <c r="V24" s="364">
        <v>0</v>
      </c>
      <c r="W24" s="361"/>
      <c r="X24" s="361"/>
      <c r="Y24" s="361"/>
      <c r="Z24" s="361"/>
    </row>
    <row r="25" spans="1:26" x14ac:dyDescent="0.25">
      <c r="A25" s="318" t="s">
        <v>287</v>
      </c>
      <c r="B25" s="251">
        <v>0</v>
      </c>
      <c r="C25" s="251">
        <v>0</v>
      </c>
      <c r="D25" s="251">
        <v>0</v>
      </c>
      <c r="E25" s="361"/>
      <c r="F25" s="361"/>
      <c r="G25" s="251">
        <v>0</v>
      </c>
      <c r="H25" s="251">
        <v>0</v>
      </c>
      <c r="I25" s="251">
        <v>0</v>
      </c>
      <c r="J25" s="251">
        <v>0</v>
      </c>
      <c r="K25" s="251">
        <v>0</v>
      </c>
      <c r="L25" s="251">
        <v>0</v>
      </c>
      <c r="M25" s="251">
        <v>0</v>
      </c>
      <c r="N25" s="251">
        <v>0</v>
      </c>
      <c r="O25" s="251">
        <v>0</v>
      </c>
      <c r="P25" s="251">
        <v>0</v>
      </c>
      <c r="Q25" s="251">
        <v>0</v>
      </c>
      <c r="R25" s="251">
        <v>0</v>
      </c>
      <c r="S25" s="251">
        <v>0</v>
      </c>
      <c r="T25" s="319" t="e">
        <v>#DIV/0!</v>
      </c>
      <c r="U25" s="365">
        <v>0</v>
      </c>
      <c r="V25" s="365">
        <v>0</v>
      </c>
      <c r="W25" s="361"/>
      <c r="X25" s="361"/>
      <c r="Y25" s="361"/>
      <c r="Z25" s="361"/>
    </row>
    <row r="26" spans="1:26" x14ac:dyDescent="0.25">
      <c r="A26" s="318" t="s">
        <v>288</v>
      </c>
      <c r="B26" s="251">
        <v>0</v>
      </c>
      <c r="C26" s="251">
        <v>0</v>
      </c>
      <c r="D26" s="251">
        <v>0</v>
      </c>
      <c r="E26" s="361"/>
      <c r="F26" s="361"/>
      <c r="G26" s="251">
        <v>0</v>
      </c>
      <c r="H26" s="251">
        <v>0</v>
      </c>
      <c r="I26" s="251">
        <v>0</v>
      </c>
      <c r="J26" s="251">
        <v>0</v>
      </c>
      <c r="K26" s="251">
        <v>0</v>
      </c>
      <c r="L26" s="251">
        <v>0</v>
      </c>
      <c r="M26" s="251">
        <v>0</v>
      </c>
      <c r="N26" s="251">
        <v>0</v>
      </c>
      <c r="O26" s="251">
        <v>0</v>
      </c>
      <c r="P26" s="251">
        <v>0</v>
      </c>
      <c r="Q26" s="251">
        <v>0</v>
      </c>
      <c r="R26" s="251">
        <v>0</v>
      </c>
      <c r="S26" s="251">
        <v>0</v>
      </c>
      <c r="T26" s="319" t="e">
        <v>#DIV/0!</v>
      </c>
      <c r="U26" s="365">
        <v>0</v>
      </c>
      <c r="V26" s="365">
        <v>0</v>
      </c>
      <c r="W26" s="361"/>
      <c r="X26" s="361"/>
      <c r="Y26" s="361"/>
      <c r="Z26" s="361"/>
    </row>
    <row r="27" spans="1:26" x14ac:dyDescent="0.25">
      <c r="A27" s="318" t="s">
        <v>289</v>
      </c>
      <c r="B27" s="251">
        <v>2000000</v>
      </c>
      <c r="C27" s="251">
        <v>2000000</v>
      </c>
      <c r="D27" s="251">
        <v>0</v>
      </c>
      <c r="E27" s="361"/>
      <c r="F27" s="361"/>
      <c r="G27" s="251">
        <v>0</v>
      </c>
      <c r="H27" s="251">
        <v>0</v>
      </c>
      <c r="I27" s="251">
        <v>0</v>
      </c>
      <c r="J27" s="251">
        <v>0</v>
      </c>
      <c r="K27" s="251">
        <v>0</v>
      </c>
      <c r="L27" s="251">
        <v>0</v>
      </c>
      <c r="M27" s="251">
        <v>0</v>
      </c>
      <c r="N27" s="251">
        <v>0</v>
      </c>
      <c r="O27" s="251">
        <v>0</v>
      </c>
      <c r="P27" s="251">
        <v>0</v>
      </c>
      <c r="Q27" s="251">
        <v>0</v>
      </c>
      <c r="R27" s="251">
        <v>0</v>
      </c>
      <c r="S27" s="251">
        <v>0</v>
      </c>
      <c r="T27" s="319">
        <v>0</v>
      </c>
      <c r="U27" s="365">
        <v>2000000</v>
      </c>
      <c r="V27" s="365">
        <v>0</v>
      </c>
      <c r="W27" s="361"/>
      <c r="X27" s="361"/>
      <c r="Y27" s="361"/>
      <c r="Z27" s="361"/>
    </row>
    <row r="28" spans="1:26" x14ac:dyDescent="0.25">
      <c r="A28" s="318" t="s">
        <v>290</v>
      </c>
      <c r="B28" s="251">
        <v>0</v>
      </c>
      <c r="C28" s="251">
        <v>0</v>
      </c>
      <c r="D28" s="251">
        <v>0</v>
      </c>
      <c r="E28" s="361"/>
      <c r="F28" s="361"/>
      <c r="G28" s="251">
        <v>0</v>
      </c>
      <c r="H28" s="251">
        <v>0</v>
      </c>
      <c r="I28" s="251">
        <v>0</v>
      </c>
      <c r="J28" s="251">
        <v>0</v>
      </c>
      <c r="K28" s="251">
        <v>0</v>
      </c>
      <c r="L28" s="251">
        <v>0</v>
      </c>
      <c r="M28" s="251">
        <v>0</v>
      </c>
      <c r="N28" s="251">
        <v>0</v>
      </c>
      <c r="O28" s="251">
        <v>0</v>
      </c>
      <c r="P28" s="251">
        <v>0</v>
      </c>
      <c r="Q28" s="251">
        <v>0</v>
      </c>
      <c r="R28" s="251">
        <v>0</v>
      </c>
      <c r="S28" s="251">
        <v>0</v>
      </c>
      <c r="T28" s="319" t="e">
        <v>#DIV/0!</v>
      </c>
      <c r="U28" s="365">
        <v>0</v>
      </c>
      <c r="V28" s="365">
        <v>0</v>
      </c>
      <c r="W28" s="361"/>
      <c r="X28" s="361"/>
      <c r="Y28" s="361"/>
      <c r="Z28" s="361"/>
    </row>
    <row r="29" spans="1:26" x14ac:dyDescent="0.25">
      <c r="A29" s="338" t="s">
        <v>291</v>
      </c>
      <c r="B29" s="358">
        <v>0</v>
      </c>
      <c r="C29" s="358">
        <v>0</v>
      </c>
      <c r="D29" s="358">
        <v>0</v>
      </c>
      <c r="E29" s="359"/>
      <c r="F29" s="359"/>
      <c r="G29" s="358">
        <v>0</v>
      </c>
      <c r="H29" s="358">
        <v>0</v>
      </c>
      <c r="I29" s="358">
        <v>0</v>
      </c>
      <c r="J29" s="358">
        <v>0</v>
      </c>
      <c r="K29" s="358">
        <v>0</v>
      </c>
      <c r="L29" s="358">
        <v>0</v>
      </c>
      <c r="M29" s="358">
        <v>0</v>
      </c>
      <c r="N29" s="358">
        <v>0</v>
      </c>
      <c r="O29" s="358">
        <v>0</v>
      </c>
      <c r="P29" s="358">
        <v>0</v>
      </c>
      <c r="Q29" s="358">
        <v>0</v>
      </c>
      <c r="R29" s="358">
        <v>0</v>
      </c>
      <c r="S29" s="358">
        <v>0</v>
      </c>
      <c r="T29" s="339" t="e">
        <v>#DIV/0!</v>
      </c>
      <c r="U29" s="360">
        <v>0</v>
      </c>
      <c r="V29" s="360">
        <v>0</v>
      </c>
      <c r="W29" s="361"/>
      <c r="X29" s="361"/>
      <c r="Y29" s="361"/>
      <c r="Z29" s="361"/>
    </row>
    <row r="30" spans="1:26" x14ac:dyDescent="0.25">
      <c r="A30" s="314" t="s">
        <v>292</v>
      </c>
      <c r="B30" s="363">
        <v>0</v>
      </c>
      <c r="C30" s="363">
        <v>0</v>
      </c>
      <c r="D30" s="363">
        <v>0</v>
      </c>
      <c r="E30" s="359"/>
      <c r="F30" s="359"/>
      <c r="G30" s="363">
        <v>0</v>
      </c>
      <c r="H30" s="363">
        <v>0</v>
      </c>
      <c r="I30" s="363">
        <v>0</v>
      </c>
      <c r="J30" s="363">
        <v>0</v>
      </c>
      <c r="K30" s="363">
        <v>0</v>
      </c>
      <c r="L30" s="363">
        <v>0</v>
      </c>
      <c r="M30" s="363">
        <v>0</v>
      </c>
      <c r="N30" s="363">
        <v>0</v>
      </c>
      <c r="O30" s="363">
        <v>0</v>
      </c>
      <c r="P30" s="363">
        <v>0</v>
      </c>
      <c r="Q30" s="363">
        <v>0</v>
      </c>
      <c r="R30" s="363">
        <v>0</v>
      </c>
      <c r="S30" s="363">
        <v>0</v>
      </c>
      <c r="T30" s="317" t="e">
        <v>#DIV/0!</v>
      </c>
      <c r="U30" s="364">
        <v>0</v>
      </c>
      <c r="V30" s="364">
        <v>0</v>
      </c>
      <c r="W30" s="361"/>
      <c r="X30" s="361"/>
      <c r="Y30" s="361"/>
      <c r="Z30" s="361"/>
    </row>
    <row r="31" spans="1:26" x14ac:dyDescent="0.25">
      <c r="A31" s="318" t="s">
        <v>293</v>
      </c>
      <c r="B31" s="251">
        <v>0</v>
      </c>
      <c r="C31" s="251">
        <v>0</v>
      </c>
      <c r="D31" s="251">
        <v>0</v>
      </c>
      <c r="E31" s="361"/>
      <c r="F31" s="361"/>
      <c r="G31" s="251">
        <v>0</v>
      </c>
      <c r="H31" s="251">
        <v>0</v>
      </c>
      <c r="I31" s="251">
        <v>0</v>
      </c>
      <c r="J31" s="251">
        <v>0</v>
      </c>
      <c r="K31" s="251">
        <v>0</v>
      </c>
      <c r="L31" s="251">
        <v>0</v>
      </c>
      <c r="M31" s="251">
        <v>0</v>
      </c>
      <c r="N31" s="251">
        <v>0</v>
      </c>
      <c r="O31" s="251">
        <v>0</v>
      </c>
      <c r="P31" s="251">
        <v>0</v>
      </c>
      <c r="Q31" s="251">
        <v>0</v>
      </c>
      <c r="R31" s="251">
        <v>0</v>
      </c>
      <c r="S31" s="251">
        <v>0</v>
      </c>
      <c r="T31" s="319" t="e">
        <v>#DIV/0!</v>
      </c>
      <c r="U31" s="365">
        <v>0</v>
      </c>
      <c r="V31" s="365">
        <v>0</v>
      </c>
      <c r="W31" s="361"/>
      <c r="X31" s="361"/>
      <c r="Y31" s="361"/>
      <c r="Z31" s="361"/>
    </row>
    <row r="32" spans="1:26" x14ac:dyDescent="0.25">
      <c r="A32" s="318" t="s">
        <v>294</v>
      </c>
      <c r="B32" s="251">
        <v>0</v>
      </c>
      <c r="C32" s="251">
        <v>0</v>
      </c>
      <c r="D32" s="251">
        <v>0</v>
      </c>
      <c r="E32" s="361"/>
      <c r="F32" s="361"/>
      <c r="G32" s="251">
        <v>0</v>
      </c>
      <c r="H32" s="251">
        <v>0</v>
      </c>
      <c r="I32" s="251">
        <v>0</v>
      </c>
      <c r="J32" s="251">
        <v>0</v>
      </c>
      <c r="K32" s="251">
        <v>0</v>
      </c>
      <c r="L32" s="251">
        <v>0</v>
      </c>
      <c r="M32" s="251">
        <v>0</v>
      </c>
      <c r="N32" s="251">
        <v>0</v>
      </c>
      <c r="O32" s="251">
        <v>0</v>
      </c>
      <c r="P32" s="251">
        <v>0</v>
      </c>
      <c r="Q32" s="251">
        <v>0</v>
      </c>
      <c r="R32" s="251">
        <v>0</v>
      </c>
      <c r="S32" s="251">
        <v>0</v>
      </c>
      <c r="T32" s="319" t="e">
        <v>#DIV/0!</v>
      </c>
      <c r="U32" s="365">
        <v>0</v>
      </c>
      <c r="V32" s="365">
        <v>0</v>
      </c>
      <c r="W32" s="361"/>
      <c r="X32" s="361"/>
      <c r="Y32" s="361"/>
      <c r="Z32" s="361"/>
    </row>
    <row r="33" spans="1:26" x14ac:dyDescent="0.25">
      <c r="A33" s="318" t="s">
        <v>295</v>
      </c>
      <c r="B33" s="251">
        <v>0</v>
      </c>
      <c r="C33" s="251">
        <v>0</v>
      </c>
      <c r="D33" s="251">
        <v>0</v>
      </c>
      <c r="E33" s="361"/>
      <c r="F33" s="361"/>
      <c r="G33" s="251">
        <v>0</v>
      </c>
      <c r="H33" s="251">
        <v>0</v>
      </c>
      <c r="I33" s="251">
        <v>0</v>
      </c>
      <c r="J33" s="251">
        <v>0</v>
      </c>
      <c r="K33" s="251">
        <v>0</v>
      </c>
      <c r="L33" s="251">
        <v>0</v>
      </c>
      <c r="M33" s="251">
        <v>0</v>
      </c>
      <c r="N33" s="251">
        <v>0</v>
      </c>
      <c r="O33" s="251">
        <v>0</v>
      </c>
      <c r="P33" s="251">
        <v>0</v>
      </c>
      <c r="Q33" s="251">
        <v>0</v>
      </c>
      <c r="R33" s="251">
        <v>0</v>
      </c>
      <c r="S33" s="251">
        <v>0</v>
      </c>
      <c r="T33" s="319" t="e">
        <v>#DIV/0!</v>
      </c>
      <c r="U33" s="365">
        <v>0</v>
      </c>
      <c r="V33" s="365">
        <v>0</v>
      </c>
      <c r="W33" s="361"/>
      <c r="X33" s="361"/>
      <c r="Y33" s="361"/>
      <c r="Z33" s="361"/>
    </row>
    <row r="34" spans="1:26" x14ac:dyDescent="0.25">
      <c r="A34" s="318" t="s">
        <v>296</v>
      </c>
      <c r="B34" s="251">
        <v>0</v>
      </c>
      <c r="C34" s="251">
        <v>0</v>
      </c>
      <c r="D34" s="251">
        <v>0</v>
      </c>
      <c r="E34" s="361"/>
      <c r="F34" s="361"/>
      <c r="G34" s="251">
        <v>0</v>
      </c>
      <c r="H34" s="251">
        <v>0</v>
      </c>
      <c r="I34" s="251">
        <v>0</v>
      </c>
      <c r="J34" s="251">
        <v>0</v>
      </c>
      <c r="K34" s="251">
        <v>0</v>
      </c>
      <c r="L34" s="251">
        <v>0</v>
      </c>
      <c r="M34" s="251">
        <v>0</v>
      </c>
      <c r="N34" s="251">
        <v>0</v>
      </c>
      <c r="O34" s="251">
        <v>0</v>
      </c>
      <c r="P34" s="251">
        <v>0</v>
      </c>
      <c r="Q34" s="251">
        <v>0</v>
      </c>
      <c r="R34" s="251">
        <v>0</v>
      </c>
      <c r="S34" s="251">
        <v>0</v>
      </c>
      <c r="T34" s="319" t="e">
        <v>#DIV/0!</v>
      </c>
      <c r="U34" s="365">
        <v>0</v>
      </c>
      <c r="V34" s="365">
        <v>0</v>
      </c>
      <c r="W34" s="361"/>
      <c r="X34" s="361"/>
      <c r="Y34" s="361"/>
      <c r="Z34" s="361"/>
    </row>
    <row r="35" spans="1:26" x14ac:dyDescent="0.25">
      <c r="A35" s="318" t="s">
        <v>297</v>
      </c>
      <c r="B35" s="251">
        <v>0</v>
      </c>
      <c r="C35" s="251">
        <v>0</v>
      </c>
      <c r="D35" s="251">
        <v>0</v>
      </c>
      <c r="E35" s="361"/>
      <c r="F35" s="361"/>
      <c r="G35" s="251">
        <v>0</v>
      </c>
      <c r="H35" s="251">
        <v>0</v>
      </c>
      <c r="I35" s="251">
        <v>0</v>
      </c>
      <c r="J35" s="251">
        <v>0</v>
      </c>
      <c r="K35" s="251">
        <v>0</v>
      </c>
      <c r="L35" s="251">
        <v>0</v>
      </c>
      <c r="M35" s="251">
        <v>0</v>
      </c>
      <c r="N35" s="251">
        <v>0</v>
      </c>
      <c r="O35" s="251">
        <v>0</v>
      </c>
      <c r="P35" s="251">
        <v>0</v>
      </c>
      <c r="Q35" s="251">
        <v>0</v>
      </c>
      <c r="R35" s="251">
        <v>0</v>
      </c>
      <c r="S35" s="251">
        <v>0</v>
      </c>
      <c r="T35" s="319" t="e">
        <v>#DIV/0!</v>
      </c>
      <c r="U35" s="365">
        <v>0</v>
      </c>
      <c r="V35" s="365">
        <v>0</v>
      </c>
      <c r="W35" s="361"/>
      <c r="X35" s="361"/>
      <c r="Y35" s="361"/>
      <c r="Z35" s="361"/>
    </row>
    <row r="36" spans="1:26" x14ac:dyDescent="0.25">
      <c r="A36" s="318" t="s">
        <v>298</v>
      </c>
      <c r="B36" s="251">
        <v>0</v>
      </c>
      <c r="C36" s="251">
        <v>0</v>
      </c>
      <c r="D36" s="251">
        <v>0</v>
      </c>
      <c r="E36" s="361"/>
      <c r="F36" s="361"/>
      <c r="G36" s="251">
        <v>0</v>
      </c>
      <c r="H36" s="251">
        <v>0</v>
      </c>
      <c r="I36" s="251">
        <v>0</v>
      </c>
      <c r="J36" s="251">
        <v>0</v>
      </c>
      <c r="K36" s="251">
        <v>0</v>
      </c>
      <c r="L36" s="251">
        <v>0</v>
      </c>
      <c r="M36" s="251">
        <v>0</v>
      </c>
      <c r="N36" s="251">
        <v>0</v>
      </c>
      <c r="O36" s="251">
        <v>0</v>
      </c>
      <c r="P36" s="251">
        <v>0</v>
      </c>
      <c r="Q36" s="251">
        <v>0</v>
      </c>
      <c r="R36" s="251">
        <v>0</v>
      </c>
      <c r="S36" s="251">
        <v>0</v>
      </c>
      <c r="T36" s="319" t="e">
        <v>#DIV/0!</v>
      </c>
      <c r="U36" s="365">
        <v>0</v>
      </c>
      <c r="V36" s="365">
        <v>0</v>
      </c>
      <c r="W36" s="361"/>
      <c r="X36" s="361"/>
      <c r="Y36" s="361"/>
      <c r="Z36" s="361"/>
    </row>
    <row r="37" spans="1:26" x14ac:dyDescent="0.25">
      <c r="A37" s="318" t="s">
        <v>299</v>
      </c>
      <c r="B37" s="251">
        <v>0</v>
      </c>
      <c r="C37" s="251">
        <v>0</v>
      </c>
      <c r="D37" s="251">
        <v>0</v>
      </c>
      <c r="E37" s="361"/>
      <c r="F37" s="361"/>
      <c r="G37" s="251">
        <v>0</v>
      </c>
      <c r="H37" s="251">
        <v>0</v>
      </c>
      <c r="I37" s="251">
        <v>0</v>
      </c>
      <c r="J37" s="251">
        <v>0</v>
      </c>
      <c r="K37" s="251">
        <v>0</v>
      </c>
      <c r="L37" s="251">
        <v>0</v>
      </c>
      <c r="M37" s="251">
        <v>0</v>
      </c>
      <c r="N37" s="251">
        <v>0</v>
      </c>
      <c r="O37" s="251">
        <v>0</v>
      </c>
      <c r="P37" s="251">
        <v>0</v>
      </c>
      <c r="Q37" s="251">
        <v>0</v>
      </c>
      <c r="R37" s="251">
        <v>0</v>
      </c>
      <c r="S37" s="251">
        <v>0</v>
      </c>
      <c r="T37" s="319" t="e">
        <v>#DIV/0!</v>
      </c>
      <c r="U37" s="365">
        <v>0</v>
      </c>
      <c r="V37" s="365">
        <v>0</v>
      </c>
      <c r="W37" s="361"/>
      <c r="X37" s="361"/>
      <c r="Y37" s="361"/>
      <c r="Z37" s="361"/>
    </row>
    <row r="38" spans="1:26" x14ac:dyDescent="0.25">
      <c r="A38" s="318" t="s">
        <v>300</v>
      </c>
      <c r="B38" s="251">
        <v>0</v>
      </c>
      <c r="C38" s="251">
        <v>0</v>
      </c>
      <c r="D38" s="251">
        <v>0</v>
      </c>
      <c r="E38" s="361"/>
      <c r="F38" s="361"/>
      <c r="G38" s="251">
        <v>0</v>
      </c>
      <c r="H38" s="251">
        <v>0</v>
      </c>
      <c r="I38" s="251">
        <v>0</v>
      </c>
      <c r="J38" s="251">
        <v>0</v>
      </c>
      <c r="K38" s="251">
        <v>0</v>
      </c>
      <c r="L38" s="251">
        <v>0</v>
      </c>
      <c r="M38" s="251">
        <v>0</v>
      </c>
      <c r="N38" s="251">
        <v>0</v>
      </c>
      <c r="O38" s="251">
        <v>0</v>
      </c>
      <c r="P38" s="251">
        <v>0</v>
      </c>
      <c r="Q38" s="251">
        <v>0</v>
      </c>
      <c r="R38" s="251">
        <v>0</v>
      </c>
      <c r="S38" s="251">
        <v>0</v>
      </c>
      <c r="T38" s="319" t="e">
        <v>#DIV/0!</v>
      </c>
      <c r="U38" s="365">
        <v>0</v>
      </c>
      <c r="V38" s="365">
        <v>0</v>
      </c>
      <c r="W38" s="361"/>
      <c r="X38" s="361"/>
      <c r="Y38" s="361"/>
      <c r="Z38" s="361"/>
    </row>
    <row r="39" spans="1:26" x14ac:dyDescent="0.25">
      <c r="A39" s="318" t="s">
        <v>301</v>
      </c>
      <c r="B39" s="251">
        <v>0</v>
      </c>
      <c r="C39" s="251">
        <v>0</v>
      </c>
      <c r="D39" s="251">
        <v>0</v>
      </c>
      <c r="E39" s="361"/>
      <c r="F39" s="361"/>
      <c r="G39" s="251">
        <v>0</v>
      </c>
      <c r="H39" s="251">
        <v>0</v>
      </c>
      <c r="I39" s="251">
        <v>0</v>
      </c>
      <c r="J39" s="251">
        <v>0</v>
      </c>
      <c r="K39" s="251">
        <v>0</v>
      </c>
      <c r="L39" s="251">
        <v>0</v>
      </c>
      <c r="M39" s="251">
        <v>0</v>
      </c>
      <c r="N39" s="251">
        <v>0</v>
      </c>
      <c r="O39" s="251">
        <v>0</v>
      </c>
      <c r="P39" s="251">
        <v>0</v>
      </c>
      <c r="Q39" s="251">
        <v>0</v>
      </c>
      <c r="R39" s="251">
        <v>0</v>
      </c>
      <c r="S39" s="251">
        <v>0</v>
      </c>
      <c r="T39" s="319" t="e">
        <v>#DIV/0!</v>
      </c>
      <c r="U39" s="365">
        <v>0</v>
      </c>
      <c r="V39" s="365">
        <v>0</v>
      </c>
      <c r="W39" s="361"/>
      <c r="X39" s="361"/>
      <c r="Y39" s="361"/>
      <c r="Z39" s="361"/>
    </row>
    <row r="40" spans="1:26" x14ac:dyDescent="0.25">
      <c r="A40" s="318" t="s">
        <v>302</v>
      </c>
      <c r="B40" s="251">
        <v>0</v>
      </c>
      <c r="C40" s="251">
        <v>0</v>
      </c>
      <c r="D40" s="251">
        <v>0</v>
      </c>
      <c r="E40" s="361"/>
      <c r="F40" s="361"/>
      <c r="G40" s="251">
        <v>0</v>
      </c>
      <c r="H40" s="251">
        <v>0</v>
      </c>
      <c r="I40" s="251">
        <v>0</v>
      </c>
      <c r="J40" s="251">
        <v>0</v>
      </c>
      <c r="K40" s="251">
        <v>0</v>
      </c>
      <c r="L40" s="251">
        <v>0</v>
      </c>
      <c r="M40" s="251">
        <v>0</v>
      </c>
      <c r="N40" s="251">
        <v>0</v>
      </c>
      <c r="O40" s="251">
        <v>0</v>
      </c>
      <c r="P40" s="251">
        <v>0</v>
      </c>
      <c r="Q40" s="251">
        <v>0</v>
      </c>
      <c r="R40" s="251">
        <v>0</v>
      </c>
      <c r="S40" s="251">
        <v>0</v>
      </c>
      <c r="T40" s="319" t="e">
        <v>#DIV/0!</v>
      </c>
      <c r="U40" s="365">
        <v>0</v>
      </c>
      <c r="V40" s="365">
        <v>0</v>
      </c>
      <c r="W40" s="361"/>
      <c r="X40" s="361"/>
      <c r="Y40" s="361"/>
      <c r="Z40" s="361"/>
    </row>
    <row r="41" spans="1:26" x14ac:dyDescent="0.25">
      <c r="A41" s="318" t="s">
        <v>303</v>
      </c>
      <c r="B41" s="251">
        <v>0</v>
      </c>
      <c r="C41" s="251">
        <v>0</v>
      </c>
      <c r="D41" s="251">
        <v>0</v>
      </c>
      <c r="E41" s="361"/>
      <c r="F41" s="361"/>
      <c r="G41" s="251">
        <v>0</v>
      </c>
      <c r="H41" s="251">
        <v>0</v>
      </c>
      <c r="I41" s="251">
        <v>0</v>
      </c>
      <c r="J41" s="251">
        <v>0</v>
      </c>
      <c r="K41" s="251">
        <v>0</v>
      </c>
      <c r="L41" s="251">
        <v>0</v>
      </c>
      <c r="M41" s="251">
        <v>0</v>
      </c>
      <c r="N41" s="251">
        <v>0</v>
      </c>
      <c r="O41" s="251">
        <v>0</v>
      </c>
      <c r="P41" s="251">
        <v>0</v>
      </c>
      <c r="Q41" s="251">
        <v>0</v>
      </c>
      <c r="R41" s="251">
        <v>0</v>
      </c>
      <c r="S41" s="251">
        <v>0</v>
      </c>
      <c r="T41" s="319" t="e">
        <v>#DIV/0!</v>
      </c>
      <c r="U41" s="365">
        <v>0</v>
      </c>
      <c r="V41" s="365">
        <v>0</v>
      </c>
      <c r="W41" s="361"/>
      <c r="X41" s="361"/>
      <c r="Y41" s="361"/>
      <c r="Z41" s="361"/>
    </row>
    <row r="42" spans="1:26" x14ac:dyDescent="0.25">
      <c r="A42" s="318" t="s">
        <v>304</v>
      </c>
      <c r="B42" s="251">
        <v>0</v>
      </c>
      <c r="C42" s="251">
        <v>0</v>
      </c>
      <c r="D42" s="251">
        <v>0</v>
      </c>
      <c r="E42" s="361"/>
      <c r="F42" s="361"/>
      <c r="G42" s="251">
        <v>0</v>
      </c>
      <c r="H42" s="251">
        <v>0</v>
      </c>
      <c r="I42" s="251">
        <v>0</v>
      </c>
      <c r="J42" s="251">
        <v>0</v>
      </c>
      <c r="K42" s="251">
        <v>0</v>
      </c>
      <c r="L42" s="251">
        <v>0</v>
      </c>
      <c r="M42" s="251">
        <v>0</v>
      </c>
      <c r="N42" s="251">
        <v>0</v>
      </c>
      <c r="O42" s="251">
        <v>0</v>
      </c>
      <c r="P42" s="251">
        <v>0</v>
      </c>
      <c r="Q42" s="251">
        <v>0</v>
      </c>
      <c r="R42" s="251">
        <v>0</v>
      </c>
      <c r="S42" s="251">
        <v>0</v>
      </c>
      <c r="T42" s="319" t="e">
        <v>#DIV/0!</v>
      </c>
      <c r="U42" s="365">
        <v>0</v>
      </c>
      <c r="V42" s="365">
        <v>0</v>
      </c>
      <c r="W42" s="361"/>
      <c r="X42" s="361"/>
      <c r="Y42" s="361"/>
      <c r="Z42" s="361"/>
    </row>
    <row r="43" spans="1:26" x14ac:dyDescent="0.25">
      <c r="A43" s="318" t="s">
        <v>305</v>
      </c>
      <c r="B43" s="251">
        <v>0</v>
      </c>
      <c r="C43" s="251">
        <v>0</v>
      </c>
      <c r="D43" s="251">
        <v>0</v>
      </c>
      <c r="E43" s="361"/>
      <c r="F43" s="361"/>
      <c r="G43" s="251">
        <v>0</v>
      </c>
      <c r="H43" s="251">
        <v>0</v>
      </c>
      <c r="I43" s="251">
        <v>0</v>
      </c>
      <c r="J43" s="251">
        <v>0</v>
      </c>
      <c r="K43" s="251">
        <v>0</v>
      </c>
      <c r="L43" s="251">
        <v>0</v>
      </c>
      <c r="M43" s="251">
        <v>0</v>
      </c>
      <c r="N43" s="251">
        <v>0</v>
      </c>
      <c r="O43" s="251">
        <v>0</v>
      </c>
      <c r="P43" s="251">
        <v>0</v>
      </c>
      <c r="Q43" s="251">
        <v>0</v>
      </c>
      <c r="R43" s="251">
        <v>0</v>
      </c>
      <c r="S43" s="251">
        <v>0</v>
      </c>
      <c r="T43" s="319" t="e">
        <v>#DIV/0!</v>
      </c>
      <c r="U43" s="365">
        <v>0</v>
      </c>
      <c r="V43" s="365">
        <v>0</v>
      </c>
      <c r="W43" s="361"/>
      <c r="X43" s="361"/>
      <c r="Y43" s="361"/>
      <c r="Z43" s="361"/>
    </row>
    <row r="44" spans="1:26" x14ac:dyDescent="0.25">
      <c r="A44" s="318" t="s">
        <v>306</v>
      </c>
      <c r="B44" s="251">
        <v>0</v>
      </c>
      <c r="C44" s="251">
        <v>0</v>
      </c>
      <c r="D44" s="251">
        <v>0</v>
      </c>
      <c r="E44" s="361"/>
      <c r="F44" s="361"/>
      <c r="G44" s="251">
        <v>0</v>
      </c>
      <c r="H44" s="251">
        <v>0</v>
      </c>
      <c r="I44" s="251">
        <v>0</v>
      </c>
      <c r="J44" s="251">
        <v>0</v>
      </c>
      <c r="K44" s="251">
        <v>0</v>
      </c>
      <c r="L44" s="251">
        <v>0</v>
      </c>
      <c r="M44" s="251">
        <v>0</v>
      </c>
      <c r="N44" s="251">
        <v>0</v>
      </c>
      <c r="O44" s="251">
        <v>0</v>
      </c>
      <c r="P44" s="251">
        <v>0</v>
      </c>
      <c r="Q44" s="251">
        <v>0</v>
      </c>
      <c r="R44" s="251">
        <v>0</v>
      </c>
      <c r="S44" s="251">
        <v>0</v>
      </c>
      <c r="T44" s="319" t="e">
        <v>#DIV/0!</v>
      </c>
      <c r="U44" s="365">
        <v>0</v>
      </c>
      <c r="V44" s="365">
        <v>0</v>
      </c>
      <c r="W44" s="361"/>
      <c r="X44" s="361"/>
      <c r="Y44" s="361"/>
      <c r="Z44" s="361"/>
    </row>
    <row r="45" spans="1:26" x14ac:dyDescent="0.25">
      <c r="A45" s="318" t="s">
        <v>307</v>
      </c>
      <c r="B45" s="251">
        <v>0</v>
      </c>
      <c r="C45" s="251">
        <v>0</v>
      </c>
      <c r="D45" s="251">
        <v>0</v>
      </c>
      <c r="E45" s="361"/>
      <c r="F45" s="361"/>
      <c r="G45" s="251">
        <v>0</v>
      </c>
      <c r="H45" s="251">
        <v>0</v>
      </c>
      <c r="I45" s="251">
        <v>0</v>
      </c>
      <c r="J45" s="251">
        <v>0</v>
      </c>
      <c r="K45" s="251">
        <v>0</v>
      </c>
      <c r="L45" s="251">
        <v>0</v>
      </c>
      <c r="M45" s="251">
        <v>0</v>
      </c>
      <c r="N45" s="251">
        <v>0</v>
      </c>
      <c r="O45" s="251">
        <v>0</v>
      </c>
      <c r="P45" s="251">
        <v>0</v>
      </c>
      <c r="Q45" s="251">
        <v>0</v>
      </c>
      <c r="R45" s="251">
        <v>0</v>
      </c>
      <c r="S45" s="251">
        <v>0</v>
      </c>
      <c r="T45" s="319" t="e">
        <v>#DIV/0!</v>
      </c>
      <c r="U45" s="365">
        <v>0</v>
      </c>
      <c r="V45" s="365">
        <v>0</v>
      </c>
      <c r="W45" s="361"/>
      <c r="X45" s="361"/>
      <c r="Y45" s="361"/>
      <c r="Z45" s="361"/>
    </row>
    <row r="46" spans="1:26" x14ac:dyDescent="0.25">
      <c r="A46" s="318" t="s">
        <v>308</v>
      </c>
      <c r="B46" s="251">
        <v>0</v>
      </c>
      <c r="C46" s="251">
        <v>0</v>
      </c>
      <c r="D46" s="251">
        <v>0</v>
      </c>
      <c r="E46" s="361"/>
      <c r="F46" s="361"/>
      <c r="G46" s="251">
        <v>0</v>
      </c>
      <c r="H46" s="251">
        <v>0</v>
      </c>
      <c r="I46" s="251">
        <v>0</v>
      </c>
      <c r="J46" s="251">
        <v>0</v>
      </c>
      <c r="K46" s="251">
        <v>0</v>
      </c>
      <c r="L46" s="251">
        <v>0</v>
      </c>
      <c r="M46" s="251">
        <v>0</v>
      </c>
      <c r="N46" s="251">
        <v>0</v>
      </c>
      <c r="O46" s="251">
        <v>0</v>
      </c>
      <c r="P46" s="251">
        <v>0</v>
      </c>
      <c r="Q46" s="251">
        <v>0</v>
      </c>
      <c r="R46" s="251">
        <v>0</v>
      </c>
      <c r="S46" s="251">
        <v>0</v>
      </c>
      <c r="T46" s="319" t="e">
        <v>#DIV/0!</v>
      </c>
      <c r="U46" s="365">
        <v>0</v>
      </c>
      <c r="V46" s="365">
        <v>0</v>
      </c>
      <c r="W46" s="361"/>
      <c r="X46" s="361"/>
      <c r="Y46" s="361"/>
      <c r="Z46" s="361"/>
    </row>
    <row r="47" spans="1:26" x14ac:dyDescent="0.25">
      <c r="A47" s="318" t="s">
        <v>309</v>
      </c>
      <c r="B47" s="251">
        <v>0</v>
      </c>
      <c r="C47" s="251">
        <v>0</v>
      </c>
      <c r="D47" s="251">
        <v>0</v>
      </c>
      <c r="E47" s="361"/>
      <c r="F47" s="361"/>
      <c r="G47" s="251">
        <v>0</v>
      </c>
      <c r="H47" s="251">
        <v>0</v>
      </c>
      <c r="I47" s="251">
        <v>0</v>
      </c>
      <c r="J47" s="251">
        <v>0</v>
      </c>
      <c r="K47" s="251">
        <v>0</v>
      </c>
      <c r="L47" s="251">
        <v>0</v>
      </c>
      <c r="M47" s="251">
        <v>0</v>
      </c>
      <c r="N47" s="251">
        <v>0</v>
      </c>
      <c r="O47" s="251">
        <v>0</v>
      </c>
      <c r="P47" s="251">
        <v>0</v>
      </c>
      <c r="Q47" s="251">
        <v>0</v>
      </c>
      <c r="R47" s="251">
        <v>0</v>
      </c>
      <c r="S47" s="251">
        <v>0</v>
      </c>
      <c r="T47" s="319" t="e">
        <v>#DIV/0!</v>
      </c>
      <c r="U47" s="365">
        <v>0</v>
      </c>
      <c r="V47" s="365">
        <v>0</v>
      </c>
      <c r="W47" s="361"/>
      <c r="X47" s="361"/>
      <c r="Y47" s="361"/>
      <c r="Z47" s="361"/>
    </row>
    <row r="48" spans="1:26" x14ac:dyDescent="0.25">
      <c r="A48" s="318" t="s">
        <v>310</v>
      </c>
      <c r="B48" s="251">
        <v>0</v>
      </c>
      <c r="C48" s="251">
        <v>0</v>
      </c>
      <c r="D48" s="251">
        <v>0</v>
      </c>
      <c r="E48" s="361"/>
      <c r="F48" s="361"/>
      <c r="G48" s="251">
        <v>0</v>
      </c>
      <c r="H48" s="251">
        <v>0</v>
      </c>
      <c r="I48" s="251">
        <v>0</v>
      </c>
      <c r="J48" s="251">
        <v>0</v>
      </c>
      <c r="K48" s="251">
        <v>0</v>
      </c>
      <c r="L48" s="251">
        <v>0</v>
      </c>
      <c r="M48" s="251">
        <v>0</v>
      </c>
      <c r="N48" s="251">
        <v>0</v>
      </c>
      <c r="O48" s="251">
        <v>0</v>
      </c>
      <c r="P48" s="251">
        <v>0</v>
      </c>
      <c r="Q48" s="251">
        <v>0</v>
      </c>
      <c r="R48" s="251">
        <v>0</v>
      </c>
      <c r="S48" s="251">
        <v>0</v>
      </c>
      <c r="T48" s="319" t="e">
        <v>#DIV/0!</v>
      </c>
      <c r="U48" s="365">
        <v>0</v>
      </c>
      <c r="V48" s="365">
        <v>0</v>
      </c>
      <c r="W48" s="361"/>
      <c r="X48" s="361"/>
      <c r="Y48" s="361"/>
      <c r="Z48" s="361"/>
    </row>
    <row r="49" spans="1:26" x14ac:dyDescent="0.25">
      <c r="A49" s="314" t="s">
        <v>311</v>
      </c>
      <c r="B49" s="363">
        <v>0</v>
      </c>
      <c r="C49" s="363">
        <v>0</v>
      </c>
      <c r="D49" s="363">
        <v>0</v>
      </c>
      <c r="E49" s="359"/>
      <c r="F49" s="359"/>
      <c r="G49" s="363">
        <v>0</v>
      </c>
      <c r="H49" s="363">
        <v>0</v>
      </c>
      <c r="I49" s="363">
        <v>0</v>
      </c>
      <c r="J49" s="363">
        <v>0</v>
      </c>
      <c r="K49" s="363">
        <v>0</v>
      </c>
      <c r="L49" s="363">
        <v>0</v>
      </c>
      <c r="M49" s="363">
        <v>0</v>
      </c>
      <c r="N49" s="363">
        <v>0</v>
      </c>
      <c r="O49" s="363">
        <v>0</v>
      </c>
      <c r="P49" s="363">
        <v>0</v>
      </c>
      <c r="Q49" s="363">
        <v>0</v>
      </c>
      <c r="R49" s="363">
        <v>0</v>
      </c>
      <c r="S49" s="363">
        <v>0</v>
      </c>
      <c r="T49" s="317" t="e">
        <v>#DIV/0!</v>
      </c>
      <c r="U49" s="364">
        <v>0</v>
      </c>
      <c r="V49" s="364">
        <v>0</v>
      </c>
      <c r="W49" s="361"/>
      <c r="X49" s="361"/>
      <c r="Y49" s="361"/>
      <c r="Z49" s="361"/>
    </row>
    <row r="50" spans="1:26" x14ac:dyDescent="0.25">
      <c r="A50" s="318" t="s">
        <v>312</v>
      </c>
      <c r="B50" s="251">
        <v>0</v>
      </c>
      <c r="C50" s="251">
        <v>0</v>
      </c>
      <c r="D50" s="251">
        <v>0</v>
      </c>
      <c r="E50" s="361"/>
      <c r="F50" s="361"/>
      <c r="G50" s="251">
        <v>0</v>
      </c>
      <c r="H50" s="251">
        <v>0</v>
      </c>
      <c r="I50" s="251">
        <v>0</v>
      </c>
      <c r="J50" s="251">
        <v>0</v>
      </c>
      <c r="K50" s="251">
        <v>0</v>
      </c>
      <c r="L50" s="251">
        <v>0</v>
      </c>
      <c r="M50" s="251">
        <v>0</v>
      </c>
      <c r="N50" s="251">
        <v>0</v>
      </c>
      <c r="O50" s="251">
        <v>0</v>
      </c>
      <c r="P50" s="251">
        <v>0</v>
      </c>
      <c r="Q50" s="251">
        <v>0</v>
      </c>
      <c r="R50" s="251">
        <v>0</v>
      </c>
      <c r="S50" s="251">
        <v>0</v>
      </c>
      <c r="T50" s="319" t="e">
        <v>#DIV/0!</v>
      </c>
      <c r="U50" s="365">
        <v>0</v>
      </c>
      <c r="V50" s="365">
        <v>0</v>
      </c>
      <c r="W50" s="361"/>
      <c r="X50" s="361"/>
      <c r="Y50" s="361"/>
      <c r="Z50" s="361"/>
    </row>
    <row r="51" spans="1:26" x14ac:dyDescent="0.25">
      <c r="A51" s="318" t="s">
        <v>313</v>
      </c>
      <c r="B51" s="251">
        <v>0</v>
      </c>
      <c r="C51" s="251">
        <v>0</v>
      </c>
      <c r="D51" s="251">
        <v>0</v>
      </c>
      <c r="E51" s="361"/>
      <c r="F51" s="361"/>
      <c r="G51" s="251">
        <v>0</v>
      </c>
      <c r="H51" s="251">
        <v>0</v>
      </c>
      <c r="I51" s="251">
        <v>0</v>
      </c>
      <c r="J51" s="251">
        <v>0</v>
      </c>
      <c r="K51" s="251">
        <v>0</v>
      </c>
      <c r="L51" s="251">
        <v>0</v>
      </c>
      <c r="M51" s="251">
        <v>0</v>
      </c>
      <c r="N51" s="251">
        <v>0</v>
      </c>
      <c r="O51" s="251">
        <v>0</v>
      </c>
      <c r="P51" s="251">
        <v>0</v>
      </c>
      <c r="Q51" s="251">
        <v>0</v>
      </c>
      <c r="R51" s="251">
        <v>0</v>
      </c>
      <c r="S51" s="251">
        <v>0</v>
      </c>
      <c r="T51" s="319" t="e">
        <v>#DIV/0!</v>
      </c>
      <c r="U51" s="365">
        <v>0</v>
      </c>
      <c r="V51" s="365">
        <v>0</v>
      </c>
      <c r="W51" s="361"/>
      <c r="X51" s="361"/>
      <c r="Y51" s="361"/>
      <c r="Z51" s="361"/>
    </row>
    <row r="52" spans="1:26" x14ac:dyDescent="0.25">
      <c r="A52" s="318" t="s">
        <v>314</v>
      </c>
      <c r="B52" s="251">
        <v>0</v>
      </c>
      <c r="C52" s="251">
        <v>0</v>
      </c>
      <c r="D52" s="251">
        <v>0</v>
      </c>
      <c r="E52" s="361"/>
      <c r="F52" s="361"/>
      <c r="G52" s="251">
        <v>0</v>
      </c>
      <c r="H52" s="251">
        <v>0</v>
      </c>
      <c r="I52" s="251">
        <v>0</v>
      </c>
      <c r="J52" s="251">
        <v>0</v>
      </c>
      <c r="K52" s="251">
        <v>0</v>
      </c>
      <c r="L52" s="251">
        <v>0</v>
      </c>
      <c r="M52" s="251">
        <v>0</v>
      </c>
      <c r="N52" s="251">
        <v>0</v>
      </c>
      <c r="O52" s="251">
        <v>0</v>
      </c>
      <c r="P52" s="251">
        <v>0</v>
      </c>
      <c r="Q52" s="251">
        <v>0</v>
      </c>
      <c r="R52" s="251">
        <v>0</v>
      </c>
      <c r="S52" s="251">
        <v>0</v>
      </c>
      <c r="T52" s="319" t="e">
        <v>#DIV/0!</v>
      </c>
      <c r="U52" s="365">
        <v>0</v>
      </c>
      <c r="V52" s="365">
        <v>0</v>
      </c>
      <c r="W52" s="361"/>
      <c r="X52" s="361"/>
      <c r="Y52" s="361"/>
      <c r="Z52" s="361"/>
    </row>
    <row r="53" spans="1:26" x14ac:dyDescent="0.25">
      <c r="A53" s="318" t="s">
        <v>315</v>
      </c>
      <c r="B53" s="251">
        <v>0</v>
      </c>
      <c r="C53" s="251">
        <v>0</v>
      </c>
      <c r="D53" s="251">
        <v>0</v>
      </c>
      <c r="E53" s="361"/>
      <c r="F53" s="361"/>
      <c r="G53" s="251">
        <v>0</v>
      </c>
      <c r="H53" s="251">
        <v>0</v>
      </c>
      <c r="I53" s="251">
        <v>0</v>
      </c>
      <c r="J53" s="251">
        <v>0</v>
      </c>
      <c r="K53" s="251">
        <v>0</v>
      </c>
      <c r="L53" s="251">
        <v>0</v>
      </c>
      <c r="M53" s="251">
        <v>0</v>
      </c>
      <c r="N53" s="251">
        <v>0</v>
      </c>
      <c r="O53" s="251">
        <v>0</v>
      </c>
      <c r="P53" s="251">
        <v>0</v>
      </c>
      <c r="Q53" s="251">
        <v>0</v>
      </c>
      <c r="R53" s="251">
        <v>0</v>
      </c>
      <c r="S53" s="251">
        <v>0</v>
      </c>
      <c r="T53" s="319" t="e">
        <v>#DIV/0!</v>
      </c>
      <c r="U53" s="365">
        <v>0</v>
      </c>
      <c r="V53" s="365">
        <v>0</v>
      </c>
      <c r="W53" s="361"/>
      <c r="X53" s="361"/>
      <c r="Y53" s="361"/>
      <c r="Z53" s="361"/>
    </row>
    <row r="54" spans="1:26" x14ac:dyDescent="0.25">
      <c r="A54" s="318" t="s">
        <v>316</v>
      </c>
      <c r="B54" s="251">
        <v>0</v>
      </c>
      <c r="C54" s="251">
        <v>0</v>
      </c>
      <c r="D54" s="251">
        <v>0</v>
      </c>
      <c r="E54" s="361"/>
      <c r="F54" s="361"/>
      <c r="G54" s="251">
        <v>0</v>
      </c>
      <c r="H54" s="251">
        <v>0</v>
      </c>
      <c r="I54" s="251">
        <v>0</v>
      </c>
      <c r="J54" s="251">
        <v>0</v>
      </c>
      <c r="K54" s="251">
        <v>0</v>
      </c>
      <c r="L54" s="251">
        <v>0</v>
      </c>
      <c r="M54" s="251">
        <v>0</v>
      </c>
      <c r="N54" s="251">
        <v>0</v>
      </c>
      <c r="O54" s="251">
        <v>0</v>
      </c>
      <c r="P54" s="251">
        <v>0</v>
      </c>
      <c r="Q54" s="251">
        <v>0</v>
      </c>
      <c r="R54" s="251">
        <v>0</v>
      </c>
      <c r="S54" s="251">
        <v>0</v>
      </c>
      <c r="T54" s="319" t="e">
        <v>#DIV/0!</v>
      </c>
      <c r="U54" s="365">
        <v>0</v>
      </c>
      <c r="V54" s="365">
        <v>0</v>
      </c>
      <c r="W54" s="361"/>
      <c r="X54" s="361"/>
      <c r="Y54" s="361"/>
      <c r="Z54" s="361"/>
    </row>
    <row r="55" spans="1:26" x14ac:dyDescent="0.25">
      <c r="A55" s="318" t="s">
        <v>317</v>
      </c>
      <c r="B55" s="251">
        <v>0</v>
      </c>
      <c r="C55" s="251">
        <v>0</v>
      </c>
      <c r="D55" s="251">
        <v>0</v>
      </c>
      <c r="E55" s="361"/>
      <c r="F55" s="361"/>
      <c r="G55" s="251">
        <v>0</v>
      </c>
      <c r="H55" s="251">
        <v>0</v>
      </c>
      <c r="I55" s="251">
        <v>0</v>
      </c>
      <c r="J55" s="251">
        <v>0</v>
      </c>
      <c r="K55" s="251">
        <v>0</v>
      </c>
      <c r="L55" s="251">
        <v>0</v>
      </c>
      <c r="M55" s="251">
        <v>0</v>
      </c>
      <c r="N55" s="251">
        <v>0</v>
      </c>
      <c r="O55" s="251">
        <v>0</v>
      </c>
      <c r="P55" s="251">
        <v>0</v>
      </c>
      <c r="Q55" s="251">
        <v>0</v>
      </c>
      <c r="R55" s="251">
        <v>0</v>
      </c>
      <c r="S55" s="251">
        <v>0</v>
      </c>
      <c r="T55" s="319" t="e">
        <v>#DIV/0!</v>
      </c>
      <c r="U55" s="365">
        <v>0</v>
      </c>
      <c r="V55" s="365">
        <v>0</v>
      </c>
      <c r="W55" s="361"/>
      <c r="X55" s="361"/>
      <c r="Y55" s="361"/>
      <c r="Z55" s="361"/>
    </row>
    <row r="56" spans="1:26" x14ac:dyDescent="0.25">
      <c r="A56" s="318" t="s">
        <v>318</v>
      </c>
      <c r="B56" s="251">
        <v>0</v>
      </c>
      <c r="C56" s="251">
        <v>0</v>
      </c>
      <c r="D56" s="251">
        <v>0</v>
      </c>
      <c r="E56" s="361"/>
      <c r="F56" s="361"/>
      <c r="G56" s="251">
        <v>0</v>
      </c>
      <c r="H56" s="251">
        <v>0</v>
      </c>
      <c r="I56" s="251">
        <v>0</v>
      </c>
      <c r="J56" s="251">
        <v>0</v>
      </c>
      <c r="K56" s="251">
        <v>0</v>
      </c>
      <c r="L56" s="251">
        <v>0</v>
      </c>
      <c r="M56" s="251">
        <v>0</v>
      </c>
      <c r="N56" s="251">
        <v>0</v>
      </c>
      <c r="O56" s="251">
        <v>0</v>
      </c>
      <c r="P56" s="251">
        <v>0</v>
      </c>
      <c r="Q56" s="251">
        <v>0</v>
      </c>
      <c r="R56" s="251">
        <v>0</v>
      </c>
      <c r="S56" s="251">
        <v>0</v>
      </c>
      <c r="T56" s="319" t="e">
        <v>#DIV/0!</v>
      </c>
      <c r="U56" s="365">
        <v>0</v>
      </c>
      <c r="V56" s="365">
        <v>0</v>
      </c>
      <c r="W56" s="361"/>
      <c r="X56" s="361"/>
      <c r="Y56" s="361"/>
      <c r="Z56" s="361"/>
    </row>
    <row r="57" spans="1:26" x14ac:dyDescent="0.25">
      <c r="A57" s="338" t="s">
        <v>319</v>
      </c>
      <c r="B57" s="358">
        <v>0</v>
      </c>
      <c r="C57" s="358">
        <v>0</v>
      </c>
      <c r="D57" s="358">
        <v>0</v>
      </c>
      <c r="E57" s="359"/>
      <c r="F57" s="359"/>
      <c r="G57" s="358">
        <v>0</v>
      </c>
      <c r="H57" s="358">
        <v>0</v>
      </c>
      <c r="I57" s="358">
        <v>0</v>
      </c>
      <c r="J57" s="358">
        <v>0</v>
      </c>
      <c r="K57" s="358">
        <v>0</v>
      </c>
      <c r="L57" s="358">
        <v>0</v>
      </c>
      <c r="M57" s="358">
        <v>0</v>
      </c>
      <c r="N57" s="358">
        <v>0</v>
      </c>
      <c r="O57" s="358">
        <v>0</v>
      </c>
      <c r="P57" s="358">
        <v>0</v>
      </c>
      <c r="Q57" s="358">
        <v>0</v>
      </c>
      <c r="R57" s="358">
        <v>0</v>
      </c>
      <c r="S57" s="358">
        <v>0</v>
      </c>
      <c r="T57" s="339" t="e">
        <v>#DIV/0!</v>
      </c>
      <c r="U57" s="360">
        <v>0</v>
      </c>
      <c r="V57" s="360">
        <v>0</v>
      </c>
      <c r="W57" s="361"/>
      <c r="X57" s="361"/>
      <c r="Y57" s="361"/>
      <c r="Z57" s="361"/>
    </row>
    <row r="58" spans="1:26" x14ac:dyDescent="0.25">
      <c r="A58" s="369" t="s">
        <v>320</v>
      </c>
      <c r="B58" s="363">
        <v>0</v>
      </c>
      <c r="C58" s="363">
        <v>0</v>
      </c>
      <c r="D58" s="363">
        <v>0</v>
      </c>
      <c r="E58" s="359"/>
      <c r="F58" s="359"/>
      <c r="G58" s="363">
        <v>0</v>
      </c>
      <c r="H58" s="363">
        <v>0</v>
      </c>
      <c r="I58" s="363">
        <v>0</v>
      </c>
      <c r="J58" s="363">
        <v>0</v>
      </c>
      <c r="K58" s="363">
        <v>0</v>
      </c>
      <c r="L58" s="363">
        <v>0</v>
      </c>
      <c r="M58" s="363">
        <v>0</v>
      </c>
      <c r="N58" s="363">
        <v>0</v>
      </c>
      <c r="O58" s="363">
        <v>0</v>
      </c>
      <c r="P58" s="363">
        <v>0</v>
      </c>
      <c r="Q58" s="363">
        <v>0</v>
      </c>
      <c r="R58" s="363">
        <v>0</v>
      </c>
      <c r="S58" s="363">
        <v>0</v>
      </c>
      <c r="T58" s="317" t="e">
        <v>#DIV/0!</v>
      </c>
      <c r="U58" s="364">
        <v>0</v>
      </c>
      <c r="V58" s="364">
        <v>0</v>
      </c>
      <c r="W58" s="361"/>
      <c r="X58" s="361"/>
      <c r="Y58" s="361"/>
      <c r="Z58" s="361"/>
    </row>
    <row r="59" spans="1:26" x14ac:dyDescent="0.25">
      <c r="A59" s="318" t="s">
        <v>321</v>
      </c>
      <c r="B59" s="251">
        <v>0</v>
      </c>
      <c r="C59" s="251">
        <v>0</v>
      </c>
      <c r="D59" s="251">
        <v>0</v>
      </c>
      <c r="E59" s="361"/>
      <c r="F59" s="361"/>
      <c r="G59" s="251">
        <v>0</v>
      </c>
      <c r="H59" s="251">
        <v>0</v>
      </c>
      <c r="I59" s="251">
        <v>0</v>
      </c>
      <c r="J59" s="251">
        <v>0</v>
      </c>
      <c r="K59" s="251">
        <v>0</v>
      </c>
      <c r="L59" s="251">
        <v>0</v>
      </c>
      <c r="M59" s="251">
        <v>0</v>
      </c>
      <c r="N59" s="251">
        <v>0</v>
      </c>
      <c r="O59" s="251">
        <v>0</v>
      </c>
      <c r="P59" s="251">
        <v>0</v>
      </c>
      <c r="Q59" s="251">
        <v>0</v>
      </c>
      <c r="R59" s="251">
        <v>0</v>
      </c>
      <c r="S59" s="251">
        <v>0</v>
      </c>
      <c r="T59" s="319" t="e">
        <v>#DIV/0!</v>
      </c>
      <c r="U59" s="365">
        <v>0</v>
      </c>
      <c r="V59" s="365">
        <v>0</v>
      </c>
      <c r="W59" s="361"/>
      <c r="X59" s="361"/>
      <c r="Y59" s="361"/>
      <c r="Z59" s="361"/>
    </row>
    <row r="60" spans="1:26" x14ac:dyDescent="0.25">
      <c r="A60" s="318" t="s">
        <v>322</v>
      </c>
      <c r="B60" s="251">
        <v>0</v>
      </c>
      <c r="C60" s="251">
        <v>0</v>
      </c>
      <c r="D60" s="251">
        <v>0</v>
      </c>
      <c r="E60" s="361"/>
      <c r="F60" s="361"/>
      <c r="G60" s="251">
        <v>0</v>
      </c>
      <c r="H60" s="251">
        <v>0</v>
      </c>
      <c r="I60" s="251">
        <v>0</v>
      </c>
      <c r="J60" s="251">
        <v>0</v>
      </c>
      <c r="K60" s="251">
        <v>0</v>
      </c>
      <c r="L60" s="251">
        <v>0</v>
      </c>
      <c r="M60" s="251">
        <v>0</v>
      </c>
      <c r="N60" s="251">
        <v>0</v>
      </c>
      <c r="O60" s="251">
        <v>0</v>
      </c>
      <c r="P60" s="251">
        <v>0</v>
      </c>
      <c r="Q60" s="251">
        <v>0</v>
      </c>
      <c r="R60" s="251">
        <v>0</v>
      </c>
      <c r="S60" s="251">
        <v>0</v>
      </c>
      <c r="T60" s="319" t="e">
        <v>#DIV/0!</v>
      </c>
      <c r="U60" s="365">
        <v>0</v>
      </c>
      <c r="V60" s="365">
        <v>0</v>
      </c>
      <c r="W60" s="361"/>
      <c r="X60" s="361"/>
      <c r="Y60" s="361"/>
      <c r="Z60" s="361"/>
    </row>
    <row r="61" spans="1:26" x14ac:dyDescent="0.25">
      <c r="A61" s="318" t="s">
        <v>323</v>
      </c>
      <c r="B61" s="251">
        <v>0</v>
      </c>
      <c r="C61" s="251">
        <v>0</v>
      </c>
      <c r="D61" s="251">
        <v>0</v>
      </c>
      <c r="E61" s="361"/>
      <c r="F61" s="361"/>
      <c r="G61" s="251">
        <v>0</v>
      </c>
      <c r="H61" s="251">
        <v>0</v>
      </c>
      <c r="I61" s="251">
        <v>0</v>
      </c>
      <c r="J61" s="251">
        <v>0</v>
      </c>
      <c r="K61" s="251">
        <v>0</v>
      </c>
      <c r="L61" s="251">
        <v>0</v>
      </c>
      <c r="M61" s="251">
        <v>0</v>
      </c>
      <c r="N61" s="251">
        <v>0</v>
      </c>
      <c r="O61" s="251">
        <v>0</v>
      </c>
      <c r="P61" s="251">
        <v>0</v>
      </c>
      <c r="Q61" s="251">
        <v>0</v>
      </c>
      <c r="R61" s="251">
        <v>0</v>
      </c>
      <c r="S61" s="251">
        <v>0</v>
      </c>
      <c r="T61" s="319" t="e">
        <v>#DIV/0!</v>
      </c>
      <c r="U61" s="365">
        <v>0</v>
      </c>
      <c r="V61" s="365">
        <v>0</v>
      </c>
      <c r="W61" s="361"/>
      <c r="X61" s="361"/>
      <c r="Y61" s="361"/>
      <c r="Z61" s="361"/>
    </row>
    <row r="62" spans="1:26" x14ac:dyDescent="0.25">
      <c r="A62" s="318" t="s">
        <v>324</v>
      </c>
      <c r="B62" s="251">
        <v>0</v>
      </c>
      <c r="C62" s="251">
        <v>0</v>
      </c>
      <c r="D62" s="251">
        <v>0</v>
      </c>
      <c r="E62" s="361"/>
      <c r="F62" s="361"/>
      <c r="G62" s="251">
        <v>0</v>
      </c>
      <c r="H62" s="251">
        <v>0</v>
      </c>
      <c r="I62" s="251">
        <v>0</v>
      </c>
      <c r="J62" s="251">
        <v>0</v>
      </c>
      <c r="K62" s="251">
        <v>0</v>
      </c>
      <c r="L62" s="251">
        <v>0</v>
      </c>
      <c r="M62" s="251">
        <v>0</v>
      </c>
      <c r="N62" s="251">
        <v>0</v>
      </c>
      <c r="O62" s="251">
        <v>0</v>
      </c>
      <c r="P62" s="251">
        <v>0</v>
      </c>
      <c r="Q62" s="251">
        <v>0</v>
      </c>
      <c r="R62" s="251">
        <v>0</v>
      </c>
      <c r="S62" s="251">
        <v>0</v>
      </c>
      <c r="T62" s="319" t="e">
        <v>#DIV/0!</v>
      </c>
      <c r="U62" s="365">
        <v>0</v>
      </c>
      <c r="V62" s="365">
        <v>0</v>
      </c>
      <c r="W62" s="361"/>
      <c r="X62" s="361"/>
      <c r="Y62" s="361"/>
      <c r="Z62" s="361"/>
    </row>
    <row r="63" spans="1:26" x14ac:dyDescent="0.25">
      <c r="A63" s="318" t="s">
        <v>325</v>
      </c>
      <c r="B63" s="251">
        <v>0</v>
      </c>
      <c r="C63" s="251">
        <v>0</v>
      </c>
      <c r="D63" s="251">
        <v>0</v>
      </c>
      <c r="E63" s="361"/>
      <c r="F63" s="361"/>
      <c r="G63" s="251">
        <v>0</v>
      </c>
      <c r="H63" s="251">
        <v>0</v>
      </c>
      <c r="I63" s="251">
        <v>0</v>
      </c>
      <c r="J63" s="251">
        <v>0</v>
      </c>
      <c r="K63" s="251">
        <v>0</v>
      </c>
      <c r="L63" s="251">
        <v>0</v>
      </c>
      <c r="M63" s="251">
        <v>0</v>
      </c>
      <c r="N63" s="251">
        <v>0</v>
      </c>
      <c r="O63" s="251">
        <v>0</v>
      </c>
      <c r="P63" s="251">
        <v>0</v>
      </c>
      <c r="Q63" s="251">
        <v>0</v>
      </c>
      <c r="R63" s="251">
        <v>0</v>
      </c>
      <c r="S63" s="251">
        <v>0</v>
      </c>
      <c r="T63" s="319" t="e">
        <v>#DIV/0!</v>
      </c>
      <c r="U63" s="365">
        <v>0</v>
      </c>
      <c r="V63" s="365">
        <v>0</v>
      </c>
      <c r="W63" s="361"/>
      <c r="X63" s="361"/>
      <c r="Y63" s="361"/>
      <c r="Z63" s="361"/>
    </row>
    <row r="64" spans="1:26" x14ac:dyDescent="0.25">
      <c r="A64" s="369" t="s">
        <v>326</v>
      </c>
      <c r="B64" s="366">
        <v>0</v>
      </c>
      <c r="C64" s="366">
        <v>0</v>
      </c>
      <c r="D64" s="366">
        <v>0</v>
      </c>
      <c r="E64" s="367"/>
      <c r="F64" s="367"/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0</v>
      </c>
      <c r="N64" s="366">
        <v>0</v>
      </c>
      <c r="O64" s="366">
        <v>0</v>
      </c>
      <c r="P64" s="366">
        <v>0</v>
      </c>
      <c r="Q64" s="366">
        <v>0</v>
      </c>
      <c r="R64" s="366">
        <v>0</v>
      </c>
      <c r="S64" s="366">
        <v>0</v>
      </c>
      <c r="T64" s="317" t="e">
        <v>#DIV/0!</v>
      </c>
      <c r="U64" s="364">
        <v>0</v>
      </c>
      <c r="V64" s="364">
        <v>0</v>
      </c>
      <c r="W64" s="367"/>
      <c r="X64" s="367"/>
      <c r="Y64" s="361"/>
      <c r="Z64" s="361"/>
    </row>
    <row r="65" spans="1:26" x14ac:dyDescent="0.25">
      <c r="A65" s="369" t="s">
        <v>327</v>
      </c>
      <c r="B65" s="366">
        <v>0</v>
      </c>
      <c r="C65" s="366">
        <v>0</v>
      </c>
      <c r="D65" s="366">
        <v>0</v>
      </c>
      <c r="E65" s="367"/>
      <c r="F65" s="367"/>
      <c r="G65" s="366">
        <v>0</v>
      </c>
      <c r="H65" s="366">
        <v>0</v>
      </c>
      <c r="I65" s="366">
        <v>0</v>
      </c>
      <c r="J65" s="366">
        <v>0</v>
      </c>
      <c r="K65" s="366">
        <v>0</v>
      </c>
      <c r="L65" s="366">
        <v>0</v>
      </c>
      <c r="M65" s="366">
        <v>0</v>
      </c>
      <c r="N65" s="366">
        <v>0</v>
      </c>
      <c r="O65" s="366">
        <v>0</v>
      </c>
      <c r="P65" s="366">
        <v>0</v>
      </c>
      <c r="Q65" s="366">
        <v>0</v>
      </c>
      <c r="R65" s="366">
        <v>0</v>
      </c>
      <c r="S65" s="366">
        <v>0</v>
      </c>
      <c r="T65" s="317" t="e">
        <v>#DIV/0!</v>
      </c>
      <c r="U65" s="364">
        <v>0</v>
      </c>
      <c r="V65" s="364">
        <v>0</v>
      </c>
      <c r="W65" s="367"/>
      <c r="X65" s="367"/>
      <c r="Y65" s="361"/>
      <c r="Z65" s="361"/>
    </row>
    <row r="66" spans="1:26" x14ac:dyDescent="0.25">
      <c r="A66" s="369" t="s">
        <v>328</v>
      </c>
      <c r="B66" s="363">
        <v>0</v>
      </c>
      <c r="C66" s="363">
        <v>0</v>
      </c>
      <c r="D66" s="363">
        <v>0</v>
      </c>
      <c r="E66" s="359"/>
      <c r="F66" s="359"/>
      <c r="G66" s="363">
        <v>0</v>
      </c>
      <c r="H66" s="363">
        <v>0</v>
      </c>
      <c r="I66" s="363">
        <v>0</v>
      </c>
      <c r="J66" s="363">
        <v>0</v>
      </c>
      <c r="K66" s="363">
        <v>0</v>
      </c>
      <c r="L66" s="363">
        <v>0</v>
      </c>
      <c r="M66" s="363">
        <v>0</v>
      </c>
      <c r="N66" s="363">
        <v>0</v>
      </c>
      <c r="O66" s="363">
        <v>0</v>
      </c>
      <c r="P66" s="363">
        <v>0</v>
      </c>
      <c r="Q66" s="363">
        <v>0</v>
      </c>
      <c r="R66" s="363">
        <v>0</v>
      </c>
      <c r="S66" s="363">
        <v>0</v>
      </c>
      <c r="T66" s="317" t="e">
        <v>#DIV/0!</v>
      </c>
      <c r="U66" s="364">
        <v>0</v>
      </c>
      <c r="V66" s="364">
        <v>0</v>
      </c>
      <c r="W66" s="367"/>
      <c r="X66" s="367"/>
      <c r="Y66" s="361"/>
      <c r="Z66" s="361"/>
    </row>
    <row r="67" spans="1:26" x14ac:dyDescent="0.25">
      <c r="A67" s="318" t="s">
        <v>329</v>
      </c>
      <c r="B67" s="251">
        <v>0</v>
      </c>
      <c r="C67" s="251">
        <v>0</v>
      </c>
      <c r="D67" s="251">
        <v>0</v>
      </c>
      <c r="E67" s="361"/>
      <c r="F67" s="361"/>
      <c r="G67" s="251">
        <v>0</v>
      </c>
      <c r="H67" s="251">
        <v>0</v>
      </c>
      <c r="I67" s="251">
        <v>0</v>
      </c>
      <c r="J67" s="251">
        <v>0</v>
      </c>
      <c r="K67" s="251">
        <v>0</v>
      </c>
      <c r="L67" s="251">
        <v>0</v>
      </c>
      <c r="M67" s="251">
        <v>0</v>
      </c>
      <c r="N67" s="251">
        <v>0</v>
      </c>
      <c r="O67" s="251">
        <v>0</v>
      </c>
      <c r="P67" s="251">
        <v>0</v>
      </c>
      <c r="Q67" s="251">
        <v>0</v>
      </c>
      <c r="R67" s="251">
        <v>0</v>
      </c>
      <c r="S67" s="251">
        <v>0</v>
      </c>
      <c r="T67" s="319" t="e">
        <v>#DIV/0!</v>
      </c>
      <c r="U67" s="365">
        <v>0</v>
      </c>
      <c r="V67" s="365">
        <v>0</v>
      </c>
      <c r="W67" s="361"/>
      <c r="X67" s="361"/>
      <c r="Y67" s="361"/>
      <c r="Z67" s="361"/>
    </row>
    <row r="68" spans="1:26" x14ac:dyDescent="0.25">
      <c r="A68" s="318" t="s">
        <v>330</v>
      </c>
      <c r="B68" s="251">
        <v>0</v>
      </c>
      <c r="C68" s="251">
        <v>0</v>
      </c>
      <c r="D68" s="251">
        <v>0</v>
      </c>
      <c r="E68" s="361"/>
      <c r="F68" s="361"/>
      <c r="G68" s="251">
        <v>0</v>
      </c>
      <c r="H68" s="251">
        <v>0</v>
      </c>
      <c r="I68" s="251">
        <v>0</v>
      </c>
      <c r="J68" s="251">
        <v>0</v>
      </c>
      <c r="K68" s="251">
        <v>0</v>
      </c>
      <c r="L68" s="251">
        <v>0</v>
      </c>
      <c r="M68" s="251">
        <v>0</v>
      </c>
      <c r="N68" s="251">
        <v>0</v>
      </c>
      <c r="O68" s="251">
        <v>0</v>
      </c>
      <c r="P68" s="251">
        <v>0</v>
      </c>
      <c r="Q68" s="251">
        <v>0</v>
      </c>
      <c r="R68" s="251">
        <v>0</v>
      </c>
      <c r="S68" s="251">
        <v>0</v>
      </c>
      <c r="T68" s="319" t="e">
        <v>#DIV/0!</v>
      </c>
      <c r="U68" s="365">
        <v>0</v>
      </c>
      <c r="V68" s="365">
        <v>0</v>
      </c>
      <c r="W68" s="361"/>
      <c r="X68" s="361"/>
      <c r="Y68" s="361"/>
      <c r="Z68" s="361"/>
    </row>
    <row r="69" spans="1:26" x14ac:dyDescent="0.25">
      <c r="A69" s="318" t="s">
        <v>331</v>
      </c>
      <c r="B69" s="251">
        <v>0</v>
      </c>
      <c r="C69" s="251">
        <v>0</v>
      </c>
      <c r="D69" s="251">
        <v>0</v>
      </c>
      <c r="E69" s="361"/>
      <c r="F69" s="361"/>
      <c r="G69" s="251">
        <v>0</v>
      </c>
      <c r="H69" s="251">
        <v>0</v>
      </c>
      <c r="I69" s="251">
        <v>0</v>
      </c>
      <c r="J69" s="251">
        <v>0</v>
      </c>
      <c r="K69" s="251">
        <v>0</v>
      </c>
      <c r="L69" s="251">
        <v>0</v>
      </c>
      <c r="M69" s="251">
        <v>0</v>
      </c>
      <c r="N69" s="251">
        <v>0</v>
      </c>
      <c r="O69" s="251">
        <v>0</v>
      </c>
      <c r="P69" s="251">
        <v>0</v>
      </c>
      <c r="Q69" s="251">
        <v>0</v>
      </c>
      <c r="R69" s="251">
        <v>0</v>
      </c>
      <c r="S69" s="251">
        <v>0</v>
      </c>
      <c r="T69" s="319" t="e">
        <v>#DIV/0!</v>
      </c>
      <c r="U69" s="365">
        <v>0</v>
      </c>
      <c r="V69" s="365">
        <v>0</v>
      </c>
      <c r="W69" s="361"/>
      <c r="X69" s="361"/>
      <c r="Y69" s="361"/>
      <c r="Z69" s="361"/>
    </row>
    <row r="70" spans="1:26" x14ac:dyDescent="0.25">
      <c r="A70" s="369" t="s">
        <v>332</v>
      </c>
      <c r="B70" s="366">
        <v>0</v>
      </c>
      <c r="C70" s="366">
        <v>0</v>
      </c>
      <c r="D70" s="366">
        <v>0</v>
      </c>
      <c r="E70" s="367"/>
      <c r="F70" s="367"/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17" t="e">
        <v>#DIV/0!</v>
      </c>
      <c r="U70" s="364">
        <v>0</v>
      </c>
      <c r="V70" s="364">
        <v>0</v>
      </c>
      <c r="W70" s="367"/>
      <c r="X70" s="367"/>
      <c r="Y70" s="361"/>
      <c r="Z70" s="361"/>
    </row>
    <row r="71" spans="1:26" x14ac:dyDescent="0.25">
      <c r="A71" s="338" t="s">
        <v>333</v>
      </c>
      <c r="B71" s="358">
        <v>4799770</v>
      </c>
      <c r="C71" s="358">
        <v>3722081.01</v>
      </c>
      <c r="D71" s="358">
        <v>3722081.0100000002</v>
      </c>
      <c r="E71" s="359"/>
      <c r="F71" s="359"/>
      <c r="G71" s="358">
        <v>0</v>
      </c>
      <c r="H71" s="358">
        <v>0</v>
      </c>
      <c r="I71" s="358">
        <v>1412154.02</v>
      </c>
      <c r="J71" s="358">
        <v>0</v>
      </c>
      <c r="K71" s="358">
        <v>0</v>
      </c>
      <c r="L71" s="358">
        <v>2309926.9900000002</v>
      </c>
      <c r="M71" s="358">
        <v>0</v>
      </c>
      <c r="N71" s="358">
        <v>0</v>
      </c>
      <c r="O71" s="358">
        <v>0</v>
      </c>
      <c r="P71" s="358">
        <v>0</v>
      </c>
      <c r="Q71" s="358">
        <v>0</v>
      </c>
      <c r="R71" s="358">
        <v>0</v>
      </c>
      <c r="S71" s="358">
        <v>3722081.0100000002</v>
      </c>
      <c r="T71" s="339">
        <v>1.0000000000000002</v>
      </c>
      <c r="U71" s="360">
        <v>0</v>
      </c>
      <c r="V71" s="360">
        <v>0</v>
      </c>
      <c r="W71" s="361"/>
      <c r="X71" s="361"/>
      <c r="Y71" s="361"/>
      <c r="Z71" s="361"/>
    </row>
    <row r="72" spans="1:26" ht="24" x14ac:dyDescent="0.25">
      <c r="A72" s="369" t="s">
        <v>334</v>
      </c>
      <c r="B72" s="366">
        <v>0</v>
      </c>
      <c r="C72" s="366">
        <v>0</v>
      </c>
      <c r="D72" s="366">
        <v>0</v>
      </c>
      <c r="E72" s="367"/>
      <c r="F72" s="367"/>
      <c r="G72" s="366">
        <v>0</v>
      </c>
      <c r="H72" s="366">
        <v>0</v>
      </c>
      <c r="I72" s="366">
        <v>0</v>
      </c>
      <c r="J72" s="366">
        <v>0</v>
      </c>
      <c r="K72" s="366">
        <v>0</v>
      </c>
      <c r="L72" s="366">
        <v>0</v>
      </c>
      <c r="M72" s="366">
        <v>0</v>
      </c>
      <c r="N72" s="366">
        <v>0</v>
      </c>
      <c r="O72" s="366">
        <v>0</v>
      </c>
      <c r="P72" s="366">
        <v>0</v>
      </c>
      <c r="Q72" s="366">
        <v>0</v>
      </c>
      <c r="R72" s="366">
        <v>0</v>
      </c>
      <c r="S72" s="366">
        <v>0</v>
      </c>
      <c r="T72" s="317" t="e">
        <v>#DIV/0!</v>
      </c>
      <c r="U72" s="364">
        <v>0</v>
      </c>
      <c r="V72" s="364">
        <v>0</v>
      </c>
      <c r="W72" s="367"/>
      <c r="X72" s="361"/>
      <c r="Y72" s="361"/>
      <c r="Z72" s="361"/>
    </row>
    <row r="73" spans="1:26" x14ac:dyDescent="0.25">
      <c r="A73" s="369" t="s">
        <v>335</v>
      </c>
      <c r="B73" s="363">
        <v>4799770</v>
      </c>
      <c r="C73" s="363">
        <v>3722081.01</v>
      </c>
      <c r="D73" s="363">
        <v>3722081.0100000002</v>
      </c>
      <c r="E73" s="359"/>
      <c r="F73" s="359"/>
      <c r="G73" s="363">
        <v>0</v>
      </c>
      <c r="H73" s="363">
        <v>0</v>
      </c>
      <c r="I73" s="363">
        <v>1412154.02</v>
      </c>
      <c r="J73" s="363">
        <v>0</v>
      </c>
      <c r="K73" s="363">
        <v>0</v>
      </c>
      <c r="L73" s="363">
        <v>2309926.9900000002</v>
      </c>
      <c r="M73" s="363">
        <v>0</v>
      </c>
      <c r="N73" s="363">
        <v>0</v>
      </c>
      <c r="O73" s="363">
        <v>0</v>
      </c>
      <c r="P73" s="363">
        <v>0</v>
      </c>
      <c r="Q73" s="363">
        <v>0</v>
      </c>
      <c r="R73" s="363">
        <v>0</v>
      </c>
      <c r="S73" s="363">
        <v>3722081.0100000002</v>
      </c>
      <c r="T73" s="317">
        <v>1.0000000000000002</v>
      </c>
      <c r="U73" s="364">
        <v>0</v>
      </c>
      <c r="V73" s="364">
        <v>0</v>
      </c>
      <c r="W73" s="367"/>
      <c r="X73" s="361"/>
      <c r="Y73" s="361"/>
      <c r="Z73" s="361"/>
    </row>
    <row r="74" spans="1:26" x14ac:dyDescent="0.25">
      <c r="A74" s="318" t="s">
        <v>336</v>
      </c>
      <c r="B74" s="370">
        <v>4799770</v>
      </c>
      <c r="C74" s="370">
        <v>3722081.01</v>
      </c>
      <c r="D74" s="370">
        <v>3722081.0100000002</v>
      </c>
      <c r="E74" s="371"/>
      <c r="F74" s="371"/>
      <c r="G74" s="370">
        <v>0</v>
      </c>
      <c r="H74" s="370">
        <v>0</v>
      </c>
      <c r="I74" s="370">
        <v>1412154.02</v>
      </c>
      <c r="J74" s="370">
        <v>0</v>
      </c>
      <c r="K74" s="370">
        <v>0</v>
      </c>
      <c r="L74" s="370">
        <v>2309926.9900000002</v>
      </c>
      <c r="M74" s="370">
        <v>0</v>
      </c>
      <c r="N74" s="370">
        <v>0</v>
      </c>
      <c r="O74" s="370">
        <v>0</v>
      </c>
      <c r="P74" s="370">
        <v>0</v>
      </c>
      <c r="Q74" s="370">
        <v>0</v>
      </c>
      <c r="R74" s="370">
        <v>0</v>
      </c>
      <c r="S74" s="370">
        <v>3722081.0100000002</v>
      </c>
      <c r="T74" s="319">
        <v>1.0000000000000002</v>
      </c>
      <c r="U74" s="365">
        <v>0</v>
      </c>
      <c r="V74" s="365">
        <v>0</v>
      </c>
      <c r="W74" s="361"/>
      <c r="X74" s="361"/>
      <c r="Y74" s="361"/>
      <c r="Z74" s="361"/>
    </row>
    <row r="75" spans="1:26" x14ac:dyDescent="0.25">
      <c r="A75" s="324" t="s">
        <v>337</v>
      </c>
      <c r="B75" s="370">
        <v>4799770</v>
      </c>
      <c r="C75" s="370">
        <v>3722081.01</v>
      </c>
      <c r="D75" s="370">
        <v>3722081.0100000002</v>
      </c>
      <c r="E75" s="371"/>
      <c r="F75" s="371"/>
      <c r="G75" s="370">
        <v>0</v>
      </c>
      <c r="H75" s="370">
        <v>0</v>
      </c>
      <c r="I75" s="370">
        <v>1412154.02</v>
      </c>
      <c r="J75" s="370">
        <v>0</v>
      </c>
      <c r="K75" s="370">
        <v>0</v>
      </c>
      <c r="L75" s="370">
        <v>2309926.9900000002</v>
      </c>
      <c r="M75" s="370">
        <v>0</v>
      </c>
      <c r="N75" s="370">
        <v>0</v>
      </c>
      <c r="O75" s="370">
        <v>0</v>
      </c>
      <c r="P75" s="370">
        <v>0</v>
      </c>
      <c r="Q75" s="370">
        <v>0</v>
      </c>
      <c r="R75" s="370">
        <v>0</v>
      </c>
      <c r="S75" s="370">
        <v>3722081.0100000002</v>
      </c>
      <c r="T75" s="319">
        <v>1.0000000000000002</v>
      </c>
      <c r="U75" s="365">
        <v>0</v>
      </c>
      <c r="V75" s="365">
        <v>0</v>
      </c>
      <c r="W75" s="361"/>
      <c r="X75" s="361"/>
      <c r="Y75" s="361"/>
      <c r="Z75" s="361"/>
    </row>
    <row r="76" spans="1:26" x14ac:dyDescent="0.25">
      <c r="A76" s="325" t="s">
        <v>338</v>
      </c>
      <c r="B76" s="251">
        <v>0</v>
      </c>
      <c r="C76" s="251">
        <v>0</v>
      </c>
      <c r="D76" s="251">
        <v>0</v>
      </c>
      <c r="E76" s="361"/>
      <c r="F76" s="361"/>
      <c r="G76" s="251">
        <v>0</v>
      </c>
      <c r="H76" s="251">
        <v>0</v>
      </c>
      <c r="I76" s="251">
        <v>0</v>
      </c>
      <c r="J76" s="251">
        <v>0</v>
      </c>
      <c r="K76" s="251">
        <v>0</v>
      </c>
      <c r="L76" s="251">
        <v>0</v>
      </c>
      <c r="M76" s="251">
        <v>0</v>
      </c>
      <c r="N76" s="251">
        <v>0</v>
      </c>
      <c r="O76" s="251">
        <v>0</v>
      </c>
      <c r="P76" s="251">
        <v>0</v>
      </c>
      <c r="Q76" s="251">
        <v>0</v>
      </c>
      <c r="R76" s="251">
        <v>0</v>
      </c>
      <c r="S76" s="251">
        <v>0</v>
      </c>
      <c r="T76" s="319" t="e">
        <v>#DIV/0!</v>
      </c>
      <c r="U76" s="365">
        <v>0</v>
      </c>
      <c r="V76" s="365">
        <v>0</v>
      </c>
      <c r="W76" s="361"/>
      <c r="X76" s="361"/>
      <c r="Y76" s="361"/>
      <c r="Z76" s="361"/>
    </row>
    <row r="77" spans="1:26" x14ac:dyDescent="0.25">
      <c r="A77" s="325" t="s">
        <v>339</v>
      </c>
      <c r="B77" s="251">
        <v>0</v>
      </c>
      <c r="C77" s="251">
        <v>0</v>
      </c>
      <c r="D77" s="251">
        <v>0</v>
      </c>
      <c r="E77" s="361"/>
      <c r="F77" s="361"/>
      <c r="G77" s="251">
        <v>0</v>
      </c>
      <c r="H77" s="251">
        <v>0</v>
      </c>
      <c r="I77" s="251">
        <v>0</v>
      </c>
      <c r="J77" s="251">
        <v>0</v>
      </c>
      <c r="K77" s="251">
        <v>0</v>
      </c>
      <c r="L77" s="251">
        <v>0</v>
      </c>
      <c r="M77" s="251">
        <v>0</v>
      </c>
      <c r="N77" s="251">
        <v>0</v>
      </c>
      <c r="O77" s="251">
        <v>0</v>
      </c>
      <c r="P77" s="251">
        <v>0</v>
      </c>
      <c r="Q77" s="251">
        <v>0</v>
      </c>
      <c r="R77" s="251">
        <v>0</v>
      </c>
      <c r="S77" s="251">
        <v>0</v>
      </c>
      <c r="T77" s="319" t="e">
        <v>#DIV/0!</v>
      </c>
      <c r="U77" s="365">
        <v>0</v>
      </c>
      <c r="V77" s="365">
        <v>0</v>
      </c>
      <c r="W77" s="361"/>
      <c r="X77" s="361"/>
      <c r="Y77" s="361"/>
      <c r="Z77" s="361"/>
    </row>
    <row r="78" spans="1:26" x14ac:dyDescent="0.25">
      <c r="A78" s="325" t="s">
        <v>340</v>
      </c>
      <c r="B78" s="251">
        <v>4799770</v>
      </c>
      <c r="C78" s="251">
        <v>3722081.01</v>
      </c>
      <c r="D78" s="251">
        <v>3722081.0100000002</v>
      </c>
      <c r="E78" s="361"/>
      <c r="F78" s="361"/>
      <c r="G78" s="251">
        <v>0</v>
      </c>
      <c r="H78" s="251">
        <v>0</v>
      </c>
      <c r="I78" s="251">
        <v>1412154.02</v>
      </c>
      <c r="J78" s="251">
        <v>0</v>
      </c>
      <c r="K78" s="251">
        <v>0</v>
      </c>
      <c r="L78" s="251">
        <v>2309926.9900000002</v>
      </c>
      <c r="M78" s="251">
        <v>0</v>
      </c>
      <c r="N78" s="251">
        <v>0</v>
      </c>
      <c r="O78" s="251">
        <v>0</v>
      </c>
      <c r="P78" s="251">
        <v>0</v>
      </c>
      <c r="Q78" s="251">
        <v>0</v>
      </c>
      <c r="R78" s="251">
        <v>0</v>
      </c>
      <c r="S78" s="251">
        <v>3722081.0100000002</v>
      </c>
      <c r="T78" s="319">
        <v>1.0000000000000002</v>
      </c>
      <c r="U78" s="365">
        <v>0</v>
      </c>
      <c r="V78" s="365">
        <v>0</v>
      </c>
      <c r="W78" s="361"/>
      <c r="X78" s="361"/>
      <c r="Y78" s="361"/>
      <c r="Z78" s="361"/>
    </row>
    <row r="79" spans="1:26" ht="24" x14ac:dyDescent="0.25">
      <c r="A79" s="325" t="s">
        <v>341</v>
      </c>
      <c r="B79" s="251">
        <v>0</v>
      </c>
      <c r="C79" s="251">
        <v>0</v>
      </c>
      <c r="D79" s="251">
        <v>0</v>
      </c>
      <c r="E79" s="361"/>
      <c r="F79" s="361"/>
      <c r="G79" s="251">
        <v>0</v>
      </c>
      <c r="H79" s="251">
        <v>0</v>
      </c>
      <c r="I79" s="251">
        <v>0</v>
      </c>
      <c r="J79" s="251">
        <v>0</v>
      </c>
      <c r="K79" s="251">
        <v>0</v>
      </c>
      <c r="L79" s="251">
        <v>0</v>
      </c>
      <c r="M79" s="251">
        <v>0</v>
      </c>
      <c r="N79" s="251">
        <v>0</v>
      </c>
      <c r="O79" s="251">
        <v>0</v>
      </c>
      <c r="P79" s="251">
        <v>0</v>
      </c>
      <c r="Q79" s="251">
        <v>0</v>
      </c>
      <c r="R79" s="251">
        <v>0</v>
      </c>
      <c r="S79" s="251">
        <v>0</v>
      </c>
      <c r="T79" s="319" t="e">
        <v>#DIV/0!</v>
      </c>
      <c r="U79" s="365">
        <v>0</v>
      </c>
      <c r="V79" s="365">
        <v>0</v>
      </c>
      <c r="W79" s="361"/>
      <c r="X79" s="361"/>
      <c r="Y79" s="361"/>
      <c r="Z79" s="361"/>
    </row>
    <row r="80" spans="1:26" ht="24" x14ac:dyDescent="0.25">
      <c r="A80" s="324" t="s">
        <v>342</v>
      </c>
      <c r="B80" s="251">
        <v>0</v>
      </c>
      <c r="C80" s="251">
        <v>0</v>
      </c>
      <c r="D80" s="251">
        <v>0</v>
      </c>
      <c r="E80" s="361"/>
      <c r="F80" s="361"/>
      <c r="G80" s="251">
        <v>0</v>
      </c>
      <c r="H80" s="251">
        <v>0</v>
      </c>
      <c r="I80" s="251">
        <v>0</v>
      </c>
      <c r="J80" s="251">
        <v>0</v>
      </c>
      <c r="K80" s="251">
        <v>0</v>
      </c>
      <c r="L80" s="251">
        <v>0</v>
      </c>
      <c r="M80" s="251">
        <v>0</v>
      </c>
      <c r="N80" s="251">
        <v>0</v>
      </c>
      <c r="O80" s="251">
        <v>0</v>
      </c>
      <c r="P80" s="251">
        <v>0</v>
      </c>
      <c r="Q80" s="251">
        <v>0</v>
      </c>
      <c r="R80" s="251">
        <v>0</v>
      </c>
      <c r="S80" s="251">
        <v>0</v>
      </c>
      <c r="T80" s="319" t="e">
        <v>#DIV/0!</v>
      </c>
      <c r="U80" s="365">
        <v>0</v>
      </c>
      <c r="V80" s="365">
        <v>0</v>
      </c>
      <c r="W80" s="361"/>
      <c r="X80" s="361"/>
      <c r="Y80" s="361"/>
      <c r="Z80" s="361"/>
    </row>
    <row r="81" spans="1:26" x14ac:dyDescent="0.25">
      <c r="A81" s="318" t="s">
        <v>343</v>
      </c>
      <c r="B81" s="251">
        <v>0</v>
      </c>
      <c r="C81" s="251">
        <v>0</v>
      </c>
      <c r="D81" s="251">
        <v>0</v>
      </c>
      <c r="E81" s="361"/>
      <c r="F81" s="361"/>
      <c r="G81" s="251">
        <v>0</v>
      </c>
      <c r="H81" s="251">
        <v>0</v>
      </c>
      <c r="I81" s="251">
        <v>0</v>
      </c>
      <c r="J81" s="251">
        <v>0</v>
      </c>
      <c r="K81" s="251">
        <v>0</v>
      </c>
      <c r="L81" s="251">
        <v>0</v>
      </c>
      <c r="M81" s="251">
        <v>0</v>
      </c>
      <c r="N81" s="251">
        <v>0</v>
      </c>
      <c r="O81" s="251">
        <v>0</v>
      </c>
      <c r="P81" s="251">
        <v>0</v>
      </c>
      <c r="Q81" s="251">
        <v>0</v>
      </c>
      <c r="R81" s="251">
        <v>0</v>
      </c>
      <c r="S81" s="251">
        <v>0</v>
      </c>
      <c r="T81" s="319" t="e">
        <v>#DIV/0!</v>
      </c>
      <c r="U81" s="365">
        <v>0</v>
      </c>
      <c r="V81" s="365">
        <v>0</v>
      </c>
      <c r="W81" s="361"/>
      <c r="X81" s="361"/>
      <c r="Y81" s="361"/>
      <c r="Z81" s="361"/>
    </row>
    <row r="82" spans="1:26" x14ac:dyDescent="0.25">
      <c r="A82" s="318" t="s">
        <v>344</v>
      </c>
      <c r="B82" s="251">
        <v>0</v>
      </c>
      <c r="C82" s="251">
        <v>0</v>
      </c>
      <c r="D82" s="251">
        <v>0</v>
      </c>
      <c r="E82" s="361"/>
      <c r="F82" s="361"/>
      <c r="G82" s="251">
        <v>0</v>
      </c>
      <c r="H82" s="251">
        <v>0</v>
      </c>
      <c r="I82" s="251">
        <v>0</v>
      </c>
      <c r="J82" s="251">
        <v>0</v>
      </c>
      <c r="K82" s="251">
        <v>0</v>
      </c>
      <c r="L82" s="251">
        <v>0</v>
      </c>
      <c r="M82" s="251">
        <v>0</v>
      </c>
      <c r="N82" s="251">
        <v>0</v>
      </c>
      <c r="O82" s="251">
        <v>0</v>
      </c>
      <c r="P82" s="251">
        <v>0</v>
      </c>
      <c r="Q82" s="251">
        <v>0</v>
      </c>
      <c r="R82" s="251">
        <v>0</v>
      </c>
      <c r="S82" s="251">
        <v>0</v>
      </c>
      <c r="T82" s="319" t="e">
        <v>#DIV/0!</v>
      </c>
      <c r="U82" s="365">
        <v>0</v>
      </c>
      <c r="V82" s="365">
        <v>0</v>
      </c>
      <c r="W82" s="361"/>
      <c r="X82" s="361"/>
      <c r="Y82" s="361"/>
      <c r="Z82" s="361"/>
    </row>
    <row r="83" spans="1:26" x14ac:dyDescent="0.25">
      <c r="A83" s="318" t="s">
        <v>345</v>
      </c>
      <c r="B83" s="251">
        <v>0</v>
      </c>
      <c r="C83" s="251">
        <v>0</v>
      </c>
      <c r="D83" s="251">
        <v>0</v>
      </c>
      <c r="E83" s="361"/>
      <c r="F83" s="361"/>
      <c r="G83" s="251">
        <v>0</v>
      </c>
      <c r="H83" s="251">
        <v>0</v>
      </c>
      <c r="I83" s="251">
        <v>0</v>
      </c>
      <c r="J83" s="251">
        <v>0</v>
      </c>
      <c r="K83" s="251">
        <v>0</v>
      </c>
      <c r="L83" s="251">
        <v>0</v>
      </c>
      <c r="M83" s="251">
        <v>0</v>
      </c>
      <c r="N83" s="251">
        <v>0</v>
      </c>
      <c r="O83" s="251">
        <v>0</v>
      </c>
      <c r="P83" s="251">
        <v>0</v>
      </c>
      <c r="Q83" s="251">
        <v>0</v>
      </c>
      <c r="R83" s="251">
        <v>0</v>
      </c>
      <c r="S83" s="251">
        <v>0</v>
      </c>
      <c r="T83" s="319" t="e">
        <v>#DIV/0!</v>
      </c>
      <c r="U83" s="365">
        <v>0</v>
      </c>
      <c r="V83" s="365">
        <v>0</v>
      </c>
      <c r="W83" s="361"/>
      <c r="X83" s="361"/>
      <c r="Y83" s="361"/>
      <c r="Z83" s="361"/>
    </row>
    <row r="84" spans="1:26" x14ac:dyDescent="0.25">
      <c r="A84" s="369" t="s">
        <v>346</v>
      </c>
      <c r="B84" s="366">
        <v>0</v>
      </c>
      <c r="C84" s="366">
        <v>0</v>
      </c>
      <c r="D84" s="366">
        <v>0</v>
      </c>
      <c r="E84" s="367"/>
      <c r="F84" s="367"/>
      <c r="G84" s="366">
        <v>0</v>
      </c>
      <c r="H84" s="366">
        <v>0</v>
      </c>
      <c r="I84" s="366">
        <v>0</v>
      </c>
      <c r="J84" s="366">
        <v>0</v>
      </c>
      <c r="K84" s="366">
        <v>0</v>
      </c>
      <c r="L84" s="366">
        <v>0</v>
      </c>
      <c r="M84" s="366">
        <v>0</v>
      </c>
      <c r="N84" s="366">
        <v>0</v>
      </c>
      <c r="O84" s="366">
        <v>0</v>
      </c>
      <c r="P84" s="366">
        <v>0</v>
      </c>
      <c r="Q84" s="366">
        <v>0</v>
      </c>
      <c r="R84" s="366">
        <v>0</v>
      </c>
      <c r="S84" s="366">
        <v>0</v>
      </c>
      <c r="T84" s="317" t="e">
        <v>#DIV/0!</v>
      </c>
      <c r="U84" s="364">
        <v>0</v>
      </c>
      <c r="V84" s="364">
        <v>0</v>
      </c>
      <c r="W84" s="367"/>
      <c r="X84" s="361"/>
      <c r="Y84" s="361"/>
      <c r="Z84" s="361"/>
    </row>
    <row r="85" spans="1:26" x14ac:dyDescent="0.25">
      <c r="A85" s="369" t="s">
        <v>347</v>
      </c>
      <c r="B85" s="366">
        <v>0</v>
      </c>
      <c r="C85" s="366">
        <v>0</v>
      </c>
      <c r="D85" s="366">
        <v>0</v>
      </c>
      <c r="E85" s="367"/>
      <c r="F85" s="367"/>
      <c r="G85" s="366">
        <v>0</v>
      </c>
      <c r="H85" s="366">
        <v>0</v>
      </c>
      <c r="I85" s="366">
        <v>0</v>
      </c>
      <c r="J85" s="366">
        <v>0</v>
      </c>
      <c r="K85" s="366">
        <v>0</v>
      </c>
      <c r="L85" s="366">
        <v>0</v>
      </c>
      <c r="M85" s="366">
        <v>0</v>
      </c>
      <c r="N85" s="366">
        <v>0</v>
      </c>
      <c r="O85" s="366">
        <v>0</v>
      </c>
      <c r="P85" s="366">
        <v>0</v>
      </c>
      <c r="Q85" s="366">
        <v>0</v>
      </c>
      <c r="R85" s="366">
        <v>0</v>
      </c>
      <c r="S85" s="366">
        <v>0</v>
      </c>
      <c r="T85" s="317" t="e">
        <v>#DIV/0!</v>
      </c>
      <c r="U85" s="364">
        <v>0</v>
      </c>
      <c r="V85" s="364">
        <v>0</v>
      </c>
      <c r="W85" s="367"/>
      <c r="X85" s="361"/>
      <c r="Y85" s="361"/>
      <c r="Z85" s="361"/>
    </row>
    <row r="86" spans="1:26" x14ac:dyDescent="0.25">
      <c r="A86" s="369" t="s">
        <v>348</v>
      </c>
      <c r="B86" s="363">
        <v>0</v>
      </c>
      <c r="C86" s="363">
        <v>0</v>
      </c>
      <c r="D86" s="363">
        <v>0</v>
      </c>
      <c r="E86" s="359"/>
      <c r="F86" s="359"/>
      <c r="G86" s="363">
        <v>0</v>
      </c>
      <c r="H86" s="363">
        <v>0</v>
      </c>
      <c r="I86" s="363">
        <v>0</v>
      </c>
      <c r="J86" s="363">
        <v>0</v>
      </c>
      <c r="K86" s="363">
        <v>0</v>
      </c>
      <c r="L86" s="363">
        <v>0</v>
      </c>
      <c r="M86" s="363">
        <v>0</v>
      </c>
      <c r="N86" s="363">
        <v>0</v>
      </c>
      <c r="O86" s="363">
        <v>0</v>
      </c>
      <c r="P86" s="363">
        <v>0</v>
      </c>
      <c r="Q86" s="363">
        <v>0</v>
      </c>
      <c r="R86" s="363">
        <v>0</v>
      </c>
      <c r="S86" s="363">
        <v>0</v>
      </c>
      <c r="T86" s="317" t="e">
        <v>#DIV/0!</v>
      </c>
      <c r="U86" s="364">
        <v>0</v>
      </c>
      <c r="V86" s="364">
        <v>0</v>
      </c>
      <c r="W86" s="367"/>
      <c r="X86" s="361"/>
      <c r="Y86" s="361"/>
      <c r="Z86" s="361"/>
    </row>
    <row r="87" spans="1:26" x14ac:dyDescent="0.25">
      <c r="A87" s="318" t="s">
        <v>349</v>
      </c>
      <c r="B87" s="251">
        <v>0</v>
      </c>
      <c r="C87" s="251">
        <v>0</v>
      </c>
      <c r="D87" s="251">
        <v>0</v>
      </c>
      <c r="E87" s="361"/>
      <c r="F87" s="361"/>
      <c r="G87" s="251">
        <v>0</v>
      </c>
      <c r="H87" s="251">
        <v>0</v>
      </c>
      <c r="I87" s="251">
        <v>0</v>
      </c>
      <c r="J87" s="251">
        <v>0</v>
      </c>
      <c r="K87" s="251">
        <v>0</v>
      </c>
      <c r="L87" s="251">
        <v>0</v>
      </c>
      <c r="M87" s="251">
        <v>0</v>
      </c>
      <c r="N87" s="251">
        <v>0</v>
      </c>
      <c r="O87" s="251">
        <v>0</v>
      </c>
      <c r="P87" s="251">
        <v>0</v>
      </c>
      <c r="Q87" s="251">
        <v>0</v>
      </c>
      <c r="R87" s="251">
        <v>0</v>
      </c>
      <c r="S87" s="251">
        <v>0</v>
      </c>
      <c r="T87" s="319" t="e">
        <v>#DIV/0!</v>
      </c>
      <c r="U87" s="365">
        <v>0</v>
      </c>
      <c r="V87" s="365">
        <v>0</v>
      </c>
      <c r="W87" s="361"/>
      <c r="X87" s="361"/>
      <c r="Y87" s="361"/>
      <c r="Z87" s="361"/>
    </row>
    <row r="88" spans="1:26" x14ac:dyDescent="0.25">
      <c r="A88" s="318" t="s">
        <v>350</v>
      </c>
      <c r="B88" s="251">
        <v>0</v>
      </c>
      <c r="C88" s="251">
        <v>0</v>
      </c>
      <c r="D88" s="251">
        <v>0</v>
      </c>
      <c r="E88" s="361"/>
      <c r="F88" s="361"/>
      <c r="G88" s="251">
        <v>0</v>
      </c>
      <c r="H88" s="251">
        <v>0</v>
      </c>
      <c r="I88" s="251">
        <v>0</v>
      </c>
      <c r="J88" s="251">
        <v>0</v>
      </c>
      <c r="K88" s="251">
        <v>0</v>
      </c>
      <c r="L88" s="251">
        <v>0</v>
      </c>
      <c r="M88" s="251">
        <v>0</v>
      </c>
      <c r="N88" s="251">
        <v>0</v>
      </c>
      <c r="O88" s="251">
        <v>0</v>
      </c>
      <c r="P88" s="251">
        <v>0</v>
      </c>
      <c r="Q88" s="251">
        <v>0</v>
      </c>
      <c r="R88" s="251">
        <v>0</v>
      </c>
      <c r="S88" s="251">
        <v>0</v>
      </c>
      <c r="T88" s="319" t="e">
        <v>#DIV/0!</v>
      </c>
      <c r="U88" s="365">
        <v>0</v>
      </c>
      <c r="V88" s="365">
        <v>0</v>
      </c>
      <c r="W88" s="361"/>
      <c r="X88" s="361"/>
      <c r="Y88" s="361"/>
      <c r="Z88" s="361"/>
    </row>
    <row r="89" spans="1:26" ht="24" x14ac:dyDescent="0.25">
      <c r="A89" s="318" t="s">
        <v>351</v>
      </c>
      <c r="B89" s="251">
        <v>0</v>
      </c>
      <c r="C89" s="251">
        <v>0</v>
      </c>
      <c r="D89" s="251">
        <v>0</v>
      </c>
      <c r="E89" s="361"/>
      <c r="F89" s="361"/>
      <c r="G89" s="251">
        <v>0</v>
      </c>
      <c r="H89" s="251">
        <v>0</v>
      </c>
      <c r="I89" s="251">
        <v>0</v>
      </c>
      <c r="J89" s="251">
        <v>0</v>
      </c>
      <c r="K89" s="251">
        <v>0</v>
      </c>
      <c r="L89" s="251">
        <v>0</v>
      </c>
      <c r="M89" s="251">
        <v>0</v>
      </c>
      <c r="N89" s="251">
        <v>0</v>
      </c>
      <c r="O89" s="251">
        <v>0</v>
      </c>
      <c r="P89" s="251">
        <v>0</v>
      </c>
      <c r="Q89" s="251">
        <v>0</v>
      </c>
      <c r="R89" s="251">
        <v>0</v>
      </c>
      <c r="S89" s="251">
        <v>0</v>
      </c>
      <c r="T89" s="319" t="e">
        <v>#DIV/0!</v>
      </c>
      <c r="U89" s="365">
        <v>0</v>
      </c>
      <c r="V89" s="365">
        <v>0</v>
      </c>
      <c r="W89" s="361"/>
      <c r="X89" s="361"/>
      <c r="Y89" s="361"/>
      <c r="Z89" s="361"/>
    </row>
    <row r="90" spans="1:26" x14ac:dyDescent="0.25">
      <c r="A90" s="369" t="s">
        <v>352</v>
      </c>
      <c r="B90" s="363">
        <v>0</v>
      </c>
      <c r="C90" s="363">
        <v>0</v>
      </c>
      <c r="D90" s="363">
        <v>0</v>
      </c>
      <c r="E90" s="359"/>
      <c r="F90" s="359"/>
      <c r="G90" s="363">
        <v>0</v>
      </c>
      <c r="H90" s="363">
        <v>0</v>
      </c>
      <c r="I90" s="363">
        <v>0</v>
      </c>
      <c r="J90" s="363">
        <v>0</v>
      </c>
      <c r="K90" s="363">
        <v>0</v>
      </c>
      <c r="L90" s="363">
        <v>0</v>
      </c>
      <c r="M90" s="363">
        <v>0</v>
      </c>
      <c r="N90" s="363">
        <v>0</v>
      </c>
      <c r="O90" s="363">
        <v>0</v>
      </c>
      <c r="P90" s="363">
        <v>0</v>
      </c>
      <c r="Q90" s="363">
        <v>0</v>
      </c>
      <c r="R90" s="363">
        <v>0</v>
      </c>
      <c r="S90" s="363">
        <v>0</v>
      </c>
      <c r="T90" s="317" t="e">
        <v>#DIV/0!</v>
      </c>
      <c r="U90" s="364">
        <v>0</v>
      </c>
      <c r="V90" s="364">
        <v>0</v>
      </c>
      <c r="W90" s="367"/>
      <c r="X90" s="367"/>
      <c r="Y90" s="361"/>
      <c r="Z90" s="361"/>
    </row>
    <row r="91" spans="1:26" x14ac:dyDescent="0.25">
      <c r="A91" s="318" t="s">
        <v>353</v>
      </c>
      <c r="B91" s="251">
        <v>0</v>
      </c>
      <c r="C91" s="251">
        <v>0</v>
      </c>
      <c r="D91" s="251">
        <v>0</v>
      </c>
      <c r="E91" s="361"/>
      <c r="F91" s="361"/>
      <c r="G91" s="251">
        <v>0</v>
      </c>
      <c r="H91" s="251">
        <v>0</v>
      </c>
      <c r="I91" s="251">
        <v>0</v>
      </c>
      <c r="J91" s="251">
        <v>0</v>
      </c>
      <c r="K91" s="251">
        <v>0</v>
      </c>
      <c r="L91" s="251">
        <v>0</v>
      </c>
      <c r="M91" s="251">
        <v>0</v>
      </c>
      <c r="N91" s="251">
        <v>0</v>
      </c>
      <c r="O91" s="251">
        <v>0</v>
      </c>
      <c r="P91" s="251">
        <v>0</v>
      </c>
      <c r="Q91" s="251">
        <v>0</v>
      </c>
      <c r="R91" s="251">
        <v>0</v>
      </c>
      <c r="S91" s="251">
        <v>0</v>
      </c>
      <c r="T91" s="319" t="e">
        <v>#DIV/0!</v>
      </c>
      <c r="U91" s="365">
        <v>0</v>
      </c>
      <c r="V91" s="365">
        <v>0</v>
      </c>
      <c r="W91" s="361"/>
      <c r="X91" s="361"/>
      <c r="Y91" s="361"/>
      <c r="Z91" s="361"/>
    </row>
    <row r="92" spans="1:26" x14ac:dyDescent="0.25">
      <c r="A92" s="318" t="s">
        <v>354</v>
      </c>
      <c r="B92" s="251">
        <v>0</v>
      </c>
      <c r="C92" s="251">
        <v>0</v>
      </c>
      <c r="D92" s="251">
        <v>0</v>
      </c>
      <c r="E92" s="361"/>
      <c r="F92" s="361"/>
      <c r="G92" s="251">
        <v>0</v>
      </c>
      <c r="H92" s="251">
        <v>0</v>
      </c>
      <c r="I92" s="251">
        <v>0</v>
      </c>
      <c r="J92" s="251">
        <v>0</v>
      </c>
      <c r="K92" s="251">
        <v>0</v>
      </c>
      <c r="L92" s="251">
        <v>0</v>
      </c>
      <c r="M92" s="251">
        <v>0</v>
      </c>
      <c r="N92" s="251">
        <v>0</v>
      </c>
      <c r="O92" s="251">
        <v>0</v>
      </c>
      <c r="P92" s="251">
        <v>0</v>
      </c>
      <c r="Q92" s="251">
        <v>0</v>
      </c>
      <c r="R92" s="251">
        <v>0</v>
      </c>
      <c r="S92" s="251">
        <v>0</v>
      </c>
      <c r="T92" s="319" t="e">
        <v>#DIV/0!</v>
      </c>
      <c r="U92" s="365">
        <v>0</v>
      </c>
      <c r="V92" s="365">
        <v>0</v>
      </c>
      <c r="W92" s="361"/>
      <c r="X92" s="361"/>
      <c r="Y92" s="361"/>
      <c r="Z92" s="361"/>
    </row>
    <row r="93" spans="1:26" x14ac:dyDescent="0.25">
      <c r="A93" s="318" t="s">
        <v>355</v>
      </c>
      <c r="B93" s="251">
        <v>0</v>
      </c>
      <c r="C93" s="251">
        <v>0</v>
      </c>
      <c r="D93" s="251">
        <v>0</v>
      </c>
      <c r="E93" s="361"/>
      <c r="F93" s="361"/>
      <c r="G93" s="251">
        <v>0</v>
      </c>
      <c r="H93" s="251">
        <v>0</v>
      </c>
      <c r="I93" s="251">
        <v>0</v>
      </c>
      <c r="J93" s="251">
        <v>0</v>
      </c>
      <c r="K93" s="251">
        <v>0</v>
      </c>
      <c r="L93" s="251">
        <v>0</v>
      </c>
      <c r="M93" s="251">
        <v>0</v>
      </c>
      <c r="N93" s="251">
        <v>0</v>
      </c>
      <c r="O93" s="251">
        <v>0</v>
      </c>
      <c r="P93" s="251">
        <v>0</v>
      </c>
      <c r="Q93" s="251">
        <v>0</v>
      </c>
      <c r="R93" s="251">
        <v>0</v>
      </c>
      <c r="S93" s="251">
        <v>0</v>
      </c>
      <c r="T93" s="319" t="e">
        <v>#DIV/0!</v>
      </c>
      <c r="U93" s="365">
        <v>0</v>
      </c>
      <c r="V93" s="365">
        <v>0</v>
      </c>
      <c r="W93" s="361"/>
      <c r="X93" s="361"/>
      <c r="Y93" s="361"/>
      <c r="Z93" s="361"/>
    </row>
    <row r="94" spans="1:26" x14ac:dyDescent="0.25">
      <c r="A94" s="369" t="s">
        <v>356</v>
      </c>
      <c r="B94" s="366">
        <v>0</v>
      </c>
      <c r="C94" s="366">
        <v>0</v>
      </c>
      <c r="D94" s="366">
        <v>0</v>
      </c>
      <c r="E94" s="367"/>
      <c r="F94" s="367"/>
      <c r="G94" s="366">
        <v>0</v>
      </c>
      <c r="H94" s="366">
        <v>0</v>
      </c>
      <c r="I94" s="366">
        <v>0</v>
      </c>
      <c r="J94" s="366">
        <v>0</v>
      </c>
      <c r="K94" s="366">
        <v>0</v>
      </c>
      <c r="L94" s="366">
        <v>0</v>
      </c>
      <c r="M94" s="366">
        <v>0</v>
      </c>
      <c r="N94" s="366">
        <v>0</v>
      </c>
      <c r="O94" s="366">
        <v>0</v>
      </c>
      <c r="P94" s="366">
        <v>0</v>
      </c>
      <c r="Q94" s="366">
        <v>0</v>
      </c>
      <c r="R94" s="366">
        <v>0</v>
      </c>
      <c r="S94" s="366">
        <v>0</v>
      </c>
      <c r="T94" s="317" t="e">
        <v>#DIV/0!</v>
      </c>
      <c r="U94" s="364">
        <v>0</v>
      </c>
      <c r="V94" s="364">
        <v>0</v>
      </c>
      <c r="W94" s="367"/>
      <c r="X94" s="367"/>
      <c r="Y94" s="361"/>
      <c r="Z94" s="361"/>
    </row>
    <row r="95" spans="1:26" ht="24" x14ac:dyDescent="0.25">
      <c r="A95" s="369" t="s">
        <v>357</v>
      </c>
      <c r="B95" s="366">
        <v>0</v>
      </c>
      <c r="C95" s="366">
        <v>0</v>
      </c>
      <c r="D95" s="366">
        <v>0</v>
      </c>
      <c r="E95" s="367"/>
      <c r="F95" s="367"/>
      <c r="G95" s="366">
        <v>0</v>
      </c>
      <c r="H95" s="366">
        <v>0</v>
      </c>
      <c r="I95" s="366">
        <v>0</v>
      </c>
      <c r="J95" s="366">
        <v>0</v>
      </c>
      <c r="K95" s="366">
        <v>0</v>
      </c>
      <c r="L95" s="366">
        <v>0</v>
      </c>
      <c r="M95" s="366">
        <v>0</v>
      </c>
      <c r="N95" s="366">
        <v>0</v>
      </c>
      <c r="O95" s="366">
        <v>0</v>
      </c>
      <c r="P95" s="366">
        <v>0</v>
      </c>
      <c r="Q95" s="366">
        <v>0</v>
      </c>
      <c r="R95" s="366">
        <v>0</v>
      </c>
      <c r="S95" s="366">
        <v>0</v>
      </c>
      <c r="T95" s="317" t="e">
        <v>#DIV/0!</v>
      </c>
      <c r="U95" s="364">
        <v>0</v>
      </c>
      <c r="V95" s="364">
        <v>0</v>
      </c>
      <c r="W95" s="367"/>
      <c r="X95" s="367"/>
      <c r="Y95" s="361"/>
      <c r="Z95" s="361"/>
    </row>
    <row r="96" spans="1:26" x14ac:dyDescent="0.25">
      <c r="A96" s="369" t="s">
        <v>358</v>
      </c>
      <c r="B96" s="363">
        <v>0</v>
      </c>
      <c r="C96" s="363">
        <v>0</v>
      </c>
      <c r="D96" s="363">
        <v>0</v>
      </c>
      <c r="E96" s="359"/>
      <c r="F96" s="359"/>
      <c r="G96" s="363">
        <v>0</v>
      </c>
      <c r="H96" s="363">
        <v>0</v>
      </c>
      <c r="I96" s="363">
        <v>0</v>
      </c>
      <c r="J96" s="363">
        <v>0</v>
      </c>
      <c r="K96" s="363">
        <v>0</v>
      </c>
      <c r="L96" s="363">
        <v>0</v>
      </c>
      <c r="M96" s="363">
        <v>0</v>
      </c>
      <c r="N96" s="363">
        <v>0</v>
      </c>
      <c r="O96" s="363">
        <v>0</v>
      </c>
      <c r="P96" s="363">
        <v>0</v>
      </c>
      <c r="Q96" s="363">
        <v>0</v>
      </c>
      <c r="R96" s="363">
        <v>0</v>
      </c>
      <c r="S96" s="363">
        <v>0</v>
      </c>
      <c r="T96" s="317" t="e">
        <v>#DIV/0!</v>
      </c>
      <c r="U96" s="364">
        <v>0</v>
      </c>
      <c r="V96" s="364">
        <v>0</v>
      </c>
      <c r="W96" s="367"/>
      <c r="X96" s="367"/>
      <c r="Y96" s="361"/>
      <c r="Z96" s="361"/>
    </row>
    <row r="97" spans="1:26" x14ac:dyDescent="0.25">
      <c r="A97" s="318" t="s">
        <v>359</v>
      </c>
      <c r="B97" s="251">
        <v>0</v>
      </c>
      <c r="C97" s="251">
        <v>0</v>
      </c>
      <c r="D97" s="251">
        <v>0</v>
      </c>
      <c r="E97" s="361"/>
      <c r="F97" s="361"/>
      <c r="G97" s="251">
        <v>0</v>
      </c>
      <c r="H97" s="251">
        <v>0</v>
      </c>
      <c r="I97" s="251">
        <v>0</v>
      </c>
      <c r="J97" s="251">
        <v>0</v>
      </c>
      <c r="K97" s="251">
        <v>0</v>
      </c>
      <c r="L97" s="251">
        <v>0</v>
      </c>
      <c r="M97" s="251">
        <v>0</v>
      </c>
      <c r="N97" s="251">
        <v>0</v>
      </c>
      <c r="O97" s="251">
        <v>0</v>
      </c>
      <c r="P97" s="251">
        <v>0</v>
      </c>
      <c r="Q97" s="251">
        <v>0</v>
      </c>
      <c r="R97" s="251">
        <v>0</v>
      </c>
      <c r="S97" s="251">
        <v>0</v>
      </c>
      <c r="T97" s="319" t="e">
        <v>#DIV/0!</v>
      </c>
      <c r="U97" s="365">
        <v>0</v>
      </c>
      <c r="V97" s="365">
        <v>0</v>
      </c>
      <c r="W97" s="361"/>
      <c r="X97" s="361"/>
      <c r="Y97" s="361"/>
      <c r="Z97" s="361"/>
    </row>
    <row r="98" spans="1:26" x14ac:dyDescent="0.25">
      <c r="A98" s="318" t="s">
        <v>360</v>
      </c>
      <c r="B98" s="251">
        <v>0</v>
      </c>
      <c r="C98" s="251">
        <v>0</v>
      </c>
      <c r="D98" s="251">
        <v>0</v>
      </c>
      <c r="E98" s="361"/>
      <c r="F98" s="361"/>
      <c r="G98" s="251">
        <v>0</v>
      </c>
      <c r="H98" s="251">
        <v>0</v>
      </c>
      <c r="I98" s="251">
        <v>0</v>
      </c>
      <c r="J98" s="251">
        <v>0</v>
      </c>
      <c r="K98" s="251">
        <v>0</v>
      </c>
      <c r="L98" s="251">
        <v>0</v>
      </c>
      <c r="M98" s="251">
        <v>0</v>
      </c>
      <c r="N98" s="251">
        <v>0</v>
      </c>
      <c r="O98" s="251">
        <v>0</v>
      </c>
      <c r="P98" s="251">
        <v>0</v>
      </c>
      <c r="Q98" s="251">
        <v>0</v>
      </c>
      <c r="R98" s="251">
        <v>0</v>
      </c>
      <c r="S98" s="251">
        <v>0</v>
      </c>
      <c r="T98" s="319" t="e">
        <v>#DIV/0!</v>
      </c>
      <c r="U98" s="365">
        <v>0</v>
      </c>
      <c r="V98" s="365">
        <v>0</v>
      </c>
      <c r="W98" s="361"/>
      <c r="X98" s="361"/>
      <c r="Y98" s="361"/>
      <c r="Z98" s="361"/>
    </row>
    <row r="99" spans="1:26" x14ac:dyDescent="0.25">
      <c r="A99" s="318" t="s">
        <v>361</v>
      </c>
      <c r="B99" s="251">
        <v>0</v>
      </c>
      <c r="C99" s="251">
        <v>0</v>
      </c>
      <c r="D99" s="251">
        <v>0</v>
      </c>
      <c r="E99" s="361"/>
      <c r="F99" s="361"/>
      <c r="G99" s="251">
        <v>0</v>
      </c>
      <c r="H99" s="251">
        <v>0</v>
      </c>
      <c r="I99" s="251">
        <v>0</v>
      </c>
      <c r="J99" s="251">
        <v>0</v>
      </c>
      <c r="K99" s="251">
        <v>0</v>
      </c>
      <c r="L99" s="251">
        <v>0</v>
      </c>
      <c r="M99" s="251">
        <v>0</v>
      </c>
      <c r="N99" s="251">
        <v>0</v>
      </c>
      <c r="O99" s="251">
        <v>0</v>
      </c>
      <c r="P99" s="251">
        <v>0</v>
      </c>
      <c r="Q99" s="251">
        <v>0</v>
      </c>
      <c r="R99" s="251">
        <v>0</v>
      </c>
      <c r="S99" s="251">
        <v>0</v>
      </c>
      <c r="T99" s="319" t="e">
        <v>#DIV/0!</v>
      </c>
      <c r="U99" s="365">
        <v>0</v>
      </c>
      <c r="V99" s="365">
        <v>0</v>
      </c>
      <c r="W99" s="361"/>
      <c r="X99" s="361"/>
      <c r="Y99" s="361"/>
      <c r="Z99" s="361"/>
    </row>
    <row r="100" spans="1:26" x14ac:dyDescent="0.25">
      <c r="A100" s="318" t="s">
        <v>362</v>
      </c>
      <c r="B100" s="251">
        <v>0</v>
      </c>
      <c r="C100" s="251">
        <v>0</v>
      </c>
      <c r="D100" s="251">
        <v>0</v>
      </c>
      <c r="E100" s="361"/>
      <c r="F100" s="361"/>
      <c r="G100" s="251">
        <v>0</v>
      </c>
      <c r="H100" s="251">
        <v>0</v>
      </c>
      <c r="I100" s="251">
        <v>0</v>
      </c>
      <c r="J100" s="251">
        <v>0</v>
      </c>
      <c r="K100" s="251">
        <v>0</v>
      </c>
      <c r="L100" s="251">
        <v>0</v>
      </c>
      <c r="M100" s="251">
        <v>0</v>
      </c>
      <c r="N100" s="251">
        <v>0</v>
      </c>
      <c r="O100" s="251">
        <v>0</v>
      </c>
      <c r="P100" s="251">
        <v>0</v>
      </c>
      <c r="Q100" s="251">
        <v>0</v>
      </c>
      <c r="R100" s="251">
        <v>0</v>
      </c>
      <c r="S100" s="251">
        <v>0</v>
      </c>
      <c r="T100" s="319" t="e">
        <v>#DIV/0!</v>
      </c>
      <c r="U100" s="365">
        <v>0</v>
      </c>
      <c r="V100" s="365">
        <v>0</v>
      </c>
      <c r="W100" s="361"/>
      <c r="X100" s="361"/>
      <c r="Y100" s="361"/>
      <c r="Z100" s="361"/>
    </row>
    <row r="101" spans="1:26" x14ac:dyDescent="0.25">
      <c r="A101" s="369" t="s">
        <v>363</v>
      </c>
      <c r="B101" s="366">
        <v>0</v>
      </c>
      <c r="C101" s="366">
        <v>0</v>
      </c>
      <c r="D101" s="366">
        <v>0</v>
      </c>
      <c r="E101" s="367"/>
      <c r="F101" s="367"/>
      <c r="G101" s="366">
        <v>0</v>
      </c>
      <c r="H101" s="366">
        <v>0</v>
      </c>
      <c r="I101" s="366">
        <v>0</v>
      </c>
      <c r="J101" s="366">
        <v>0</v>
      </c>
      <c r="K101" s="366">
        <v>0</v>
      </c>
      <c r="L101" s="366">
        <v>0</v>
      </c>
      <c r="M101" s="366">
        <v>0</v>
      </c>
      <c r="N101" s="366">
        <v>0</v>
      </c>
      <c r="O101" s="366">
        <v>0</v>
      </c>
      <c r="P101" s="366">
        <v>0</v>
      </c>
      <c r="Q101" s="366">
        <v>0</v>
      </c>
      <c r="R101" s="366">
        <v>0</v>
      </c>
      <c r="S101" s="366">
        <v>0</v>
      </c>
      <c r="T101" s="317" t="e">
        <v>#DIV/0!</v>
      </c>
      <c r="U101" s="364">
        <v>0</v>
      </c>
      <c r="V101" s="364">
        <v>0</v>
      </c>
      <c r="W101" s="367"/>
      <c r="X101" s="367"/>
      <c r="Y101" s="367"/>
      <c r="Z101" s="361"/>
    </row>
    <row r="102" spans="1:26" x14ac:dyDescent="0.25">
      <c r="A102" s="338" t="s">
        <v>364</v>
      </c>
      <c r="B102" s="358">
        <v>0</v>
      </c>
      <c r="C102" s="358">
        <v>0</v>
      </c>
      <c r="D102" s="358">
        <v>0</v>
      </c>
      <c r="E102" s="359"/>
      <c r="F102" s="359"/>
      <c r="G102" s="358">
        <v>0</v>
      </c>
      <c r="H102" s="358">
        <v>0</v>
      </c>
      <c r="I102" s="358">
        <v>0</v>
      </c>
      <c r="J102" s="358">
        <v>0</v>
      </c>
      <c r="K102" s="358">
        <v>0</v>
      </c>
      <c r="L102" s="358">
        <v>0</v>
      </c>
      <c r="M102" s="358">
        <v>0</v>
      </c>
      <c r="N102" s="358">
        <v>0</v>
      </c>
      <c r="O102" s="358">
        <v>0</v>
      </c>
      <c r="P102" s="358">
        <v>0</v>
      </c>
      <c r="Q102" s="358">
        <v>0</v>
      </c>
      <c r="R102" s="358">
        <v>0</v>
      </c>
      <c r="S102" s="358">
        <v>0</v>
      </c>
      <c r="T102" s="339" t="e">
        <v>#DIV/0!</v>
      </c>
      <c r="U102" s="360">
        <v>0</v>
      </c>
      <c r="V102" s="360">
        <v>0</v>
      </c>
      <c r="W102" s="361"/>
      <c r="X102" s="361"/>
      <c r="Y102" s="361"/>
      <c r="Z102" s="361"/>
    </row>
    <row r="103" spans="1:26" x14ac:dyDescent="0.25">
      <c r="A103" s="369" t="s">
        <v>365</v>
      </c>
      <c r="B103" s="363">
        <v>0</v>
      </c>
      <c r="C103" s="363">
        <v>0</v>
      </c>
      <c r="D103" s="363">
        <v>0</v>
      </c>
      <c r="E103" s="359"/>
      <c r="F103" s="359"/>
      <c r="G103" s="363">
        <v>0</v>
      </c>
      <c r="H103" s="363">
        <v>0</v>
      </c>
      <c r="I103" s="363">
        <v>0</v>
      </c>
      <c r="J103" s="363">
        <v>0</v>
      </c>
      <c r="K103" s="363">
        <v>0</v>
      </c>
      <c r="L103" s="363">
        <v>0</v>
      </c>
      <c r="M103" s="363">
        <v>0</v>
      </c>
      <c r="N103" s="363">
        <v>0</v>
      </c>
      <c r="O103" s="363">
        <v>0</v>
      </c>
      <c r="P103" s="363">
        <v>0</v>
      </c>
      <c r="Q103" s="363">
        <v>0</v>
      </c>
      <c r="R103" s="363">
        <v>0</v>
      </c>
      <c r="S103" s="363">
        <v>0</v>
      </c>
      <c r="T103" s="317" t="e">
        <v>#DIV/0!</v>
      </c>
      <c r="U103" s="364">
        <v>0</v>
      </c>
      <c r="V103" s="364">
        <v>0</v>
      </c>
      <c r="W103" s="361"/>
      <c r="X103" s="361"/>
      <c r="Y103" s="361"/>
      <c r="Z103" s="361"/>
    </row>
    <row r="104" spans="1:26" x14ac:dyDescent="0.25">
      <c r="A104" s="318" t="s">
        <v>366</v>
      </c>
      <c r="B104" s="251">
        <v>0</v>
      </c>
      <c r="C104" s="251">
        <v>0</v>
      </c>
      <c r="D104" s="251">
        <v>0</v>
      </c>
      <c r="E104" s="361"/>
      <c r="F104" s="361"/>
      <c r="G104" s="251">
        <v>0</v>
      </c>
      <c r="H104" s="251">
        <v>0</v>
      </c>
      <c r="I104" s="251">
        <v>0</v>
      </c>
      <c r="J104" s="251">
        <v>0</v>
      </c>
      <c r="K104" s="251">
        <v>0</v>
      </c>
      <c r="L104" s="251">
        <v>0</v>
      </c>
      <c r="M104" s="251">
        <v>0</v>
      </c>
      <c r="N104" s="251">
        <v>0</v>
      </c>
      <c r="O104" s="251">
        <v>0</v>
      </c>
      <c r="P104" s="251">
        <v>0</v>
      </c>
      <c r="Q104" s="251">
        <v>0</v>
      </c>
      <c r="R104" s="251">
        <v>0</v>
      </c>
      <c r="S104" s="251">
        <v>0</v>
      </c>
      <c r="T104" s="319" t="e">
        <v>#DIV/0!</v>
      </c>
      <c r="U104" s="365">
        <v>0</v>
      </c>
      <c r="V104" s="365">
        <v>0</v>
      </c>
      <c r="W104" s="361"/>
      <c r="X104" s="361"/>
      <c r="Y104" s="361"/>
      <c r="Z104" s="361"/>
    </row>
    <row r="105" spans="1:26" x14ac:dyDescent="0.25">
      <c r="A105" s="318" t="s">
        <v>367</v>
      </c>
      <c r="B105" s="251">
        <v>0</v>
      </c>
      <c r="C105" s="251">
        <v>0</v>
      </c>
      <c r="D105" s="251">
        <v>0</v>
      </c>
      <c r="E105" s="361"/>
      <c r="F105" s="361"/>
      <c r="G105" s="251">
        <v>0</v>
      </c>
      <c r="H105" s="251">
        <v>0</v>
      </c>
      <c r="I105" s="251">
        <v>0</v>
      </c>
      <c r="J105" s="251">
        <v>0</v>
      </c>
      <c r="K105" s="251">
        <v>0</v>
      </c>
      <c r="L105" s="251">
        <v>0</v>
      </c>
      <c r="M105" s="251">
        <v>0</v>
      </c>
      <c r="N105" s="251">
        <v>0</v>
      </c>
      <c r="O105" s="251">
        <v>0</v>
      </c>
      <c r="P105" s="251">
        <v>0</v>
      </c>
      <c r="Q105" s="251">
        <v>0</v>
      </c>
      <c r="R105" s="251">
        <v>0</v>
      </c>
      <c r="S105" s="251">
        <v>0</v>
      </c>
      <c r="T105" s="319" t="e">
        <v>#DIV/0!</v>
      </c>
      <c r="U105" s="365">
        <v>0</v>
      </c>
      <c r="V105" s="365">
        <v>0</v>
      </c>
      <c r="W105" s="361"/>
      <c r="X105" s="361"/>
      <c r="Y105" s="361"/>
      <c r="Z105" s="361"/>
    </row>
    <row r="106" spans="1:26" x14ac:dyDescent="0.25">
      <c r="A106" s="318" t="s">
        <v>368</v>
      </c>
      <c r="B106" s="251">
        <v>0</v>
      </c>
      <c r="C106" s="251">
        <v>0</v>
      </c>
      <c r="D106" s="251">
        <v>0</v>
      </c>
      <c r="E106" s="361"/>
      <c r="F106" s="361"/>
      <c r="G106" s="251">
        <v>0</v>
      </c>
      <c r="H106" s="251">
        <v>0</v>
      </c>
      <c r="I106" s="251">
        <v>0</v>
      </c>
      <c r="J106" s="251">
        <v>0</v>
      </c>
      <c r="K106" s="251">
        <v>0</v>
      </c>
      <c r="L106" s="251">
        <v>0</v>
      </c>
      <c r="M106" s="251">
        <v>0</v>
      </c>
      <c r="N106" s="251">
        <v>0</v>
      </c>
      <c r="O106" s="251">
        <v>0</v>
      </c>
      <c r="P106" s="251">
        <v>0</v>
      </c>
      <c r="Q106" s="251">
        <v>0</v>
      </c>
      <c r="R106" s="251">
        <v>0</v>
      </c>
      <c r="S106" s="251">
        <v>0</v>
      </c>
      <c r="T106" s="319" t="e">
        <v>#DIV/0!</v>
      </c>
      <c r="U106" s="365">
        <v>0</v>
      </c>
      <c r="V106" s="365">
        <v>0</v>
      </c>
      <c r="W106" s="361"/>
      <c r="X106" s="361"/>
      <c r="Y106" s="361"/>
      <c r="Z106" s="361"/>
    </row>
    <row r="107" spans="1:26" x14ac:dyDescent="0.25">
      <c r="A107" s="318" t="s">
        <v>369</v>
      </c>
      <c r="B107" s="251">
        <v>0</v>
      </c>
      <c r="C107" s="251">
        <v>0</v>
      </c>
      <c r="D107" s="251">
        <v>0</v>
      </c>
      <c r="E107" s="361"/>
      <c r="F107" s="361"/>
      <c r="G107" s="251">
        <v>0</v>
      </c>
      <c r="H107" s="251">
        <v>0</v>
      </c>
      <c r="I107" s="251">
        <v>0</v>
      </c>
      <c r="J107" s="251">
        <v>0</v>
      </c>
      <c r="K107" s="251">
        <v>0</v>
      </c>
      <c r="L107" s="251">
        <v>0</v>
      </c>
      <c r="M107" s="251">
        <v>0</v>
      </c>
      <c r="N107" s="251">
        <v>0</v>
      </c>
      <c r="O107" s="251">
        <v>0</v>
      </c>
      <c r="P107" s="251">
        <v>0</v>
      </c>
      <c r="Q107" s="251">
        <v>0</v>
      </c>
      <c r="R107" s="251">
        <v>0</v>
      </c>
      <c r="S107" s="251">
        <v>0</v>
      </c>
      <c r="T107" s="319" t="e">
        <v>#DIV/0!</v>
      </c>
      <c r="U107" s="365">
        <v>0</v>
      </c>
      <c r="V107" s="365">
        <v>0</v>
      </c>
      <c r="W107" s="361"/>
      <c r="X107" s="361"/>
      <c r="Y107" s="361"/>
      <c r="Z107" s="361"/>
    </row>
    <row r="108" spans="1:26" x14ac:dyDescent="0.25">
      <c r="A108" s="318" t="s">
        <v>370</v>
      </c>
      <c r="B108" s="251">
        <v>0</v>
      </c>
      <c r="C108" s="251">
        <v>0</v>
      </c>
      <c r="D108" s="251">
        <v>0</v>
      </c>
      <c r="E108" s="361"/>
      <c r="F108" s="361"/>
      <c r="G108" s="251">
        <v>0</v>
      </c>
      <c r="H108" s="251">
        <v>0</v>
      </c>
      <c r="I108" s="251">
        <v>0</v>
      </c>
      <c r="J108" s="251">
        <v>0</v>
      </c>
      <c r="K108" s="251">
        <v>0</v>
      </c>
      <c r="L108" s="251">
        <v>0</v>
      </c>
      <c r="M108" s="251">
        <v>0</v>
      </c>
      <c r="N108" s="251">
        <v>0</v>
      </c>
      <c r="O108" s="251">
        <v>0</v>
      </c>
      <c r="P108" s="251">
        <v>0</v>
      </c>
      <c r="Q108" s="251">
        <v>0</v>
      </c>
      <c r="R108" s="251">
        <v>0</v>
      </c>
      <c r="S108" s="251">
        <v>0</v>
      </c>
      <c r="T108" s="319" t="e">
        <v>#DIV/0!</v>
      </c>
      <c r="U108" s="365">
        <v>0</v>
      </c>
      <c r="V108" s="365">
        <v>0</v>
      </c>
      <c r="W108" s="361"/>
      <c r="X108" s="361"/>
      <c r="Y108" s="361"/>
      <c r="Z108" s="361"/>
    </row>
    <row r="109" spans="1:26" x14ac:dyDescent="0.25">
      <c r="A109" s="318" t="s">
        <v>371</v>
      </c>
      <c r="B109" s="251">
        <v>0</v>
      </c>
      <c r="C109" s="251">
        <v>0</v>
      </c>
      <c r="D109" s="251">
        <v>0</v>
      </c>
      <c r="E109" s="361"/>
      <c r="F109" s="361"/>
      <c r="G109" s="251">
        <v>0</v>
      </c>
      <c r="H109" s="251">
        <v>0</v>
      </c>
      <c r="I109" s="251">
        <v>0</v>
      </c>
      <c r="J109" s="251">
        <v>0</v>
      </c>
      <c r="K109" s="251">
        <v>0</v>
      </c>
      <c r="L109" s="251">
        <v>0</v>
      </c>
      <c r="M109" s="251">
        <v>0</v>
      </c>
      <c r="N109" s="251">
        <v>0</v>
      </c>
      <c r="O109" s="251">
        <v>0</v>
      </c>
      <c r="P109" s="251">
        <v>0</v>
      </c>
      <c r="Q109" s="251">
        <v>0</v>
      </c>
      <c r="R109" s="251">
        <v>0</v>
      </c>
      <c r="S109" s="251">
        <v>0</v>
      </c>
      <c r="T109" s="319" t="e">
        <v>#DIV/0!</v>
      </c>
      <c r="U109" s="365">
        <v>0</v>
      </c>
      <c r="V109" s="365">
        <v>0</v>
      </c>
      <c r="W109" s="361"/>
      <c r="X109" s="361"/>
      <c r="Y109" s="361"/>
      <c r="Z109" s="361"/>
    </row>
    <row r="110" spans="1:26" x14ac:dyDescent="0.25">
      <c r="A110" s="318" t="s">
        <v>372</v>
      </c>
      <c r="B110" s="251">
        <v>0</v>
      </c>
      <c r="C110" s="251">
        <v>0</v>
      </c>
      <c r="D110" s="251">
        <v>0</v>
      </c>
      <c r="E110" s="361"/>
      <c r="F110" s="361"/>
      <c r="G110" s="251">
        <v>0</v>
      </c>
      <c r="H110" s="251">
        <v>0</v>
      </c>
      <c r="I110" s="251">
        <v>0</v>
      </c>
      <c r="J110" s="251">
        <v>0</v>
      </c>
      <c r="K110" s="251">
        <v>0</v>
      </c>
      <c r="L110" s="251">
        <v>0</v>
      </c>
      <c r="M110" s="251">
        <v>0</v>
      </c>
      <c r="N110" s="251">
        <v>0</v>
      </c>
      <c r="O110" s="251">
        <v>0</v>
      </c>
      <c r="P110" s="251">
        <v>0</v>
      </c>
      <c r="Q110" s="251">
        <v>0</v>
      </c>
      <c r="R110" s="251">
        <v>0</v>
      </c>
      <c r="S110" s="251">
        <v>0</v>
      </c>
      <c r="T110" s="319" t="e">
        <v>#DIV/0!</v>
      </c>
      <c r="U110" s="365">
        <v>0</v>
      </c>
      <c r="V110" s="365">
        <v>0</v>
      </c>
      <c r="W110" s="361"/>
      <c r="X110" s="361"/>
      <c r="Y110" s="361"/>
      <c r="Z110" s="361"/>
    </row>
    <row r="111" spans="1:26" x14ac:dyDescent="0.25">
      <c r="A111" s="318" t="s">
        <v>373</v>
      </c>
      <c r="B111" s="251">
        <v>0</v>
      </c>
      <c r="C111" s="251">
        <v>0</v>
      </c>
      <c r="D111" s="251">
        <v>0</v>
      </c>
      <c r="E111" s="361"/>
      <c r="F111" s="361"/>
      <c r="G111" s="251">
        <v>0</v>
      </c>
      <c r="H111" s="251">
        <v>0</v>
      </c>
      <c r="I111" s="251">
        <v>0</v>
      </c>
      <c r="J111" s="251">
        <v>0</v>
      </c>
      <c r="K111" s="251">
        <v>0</v>
      </c>
      <c r="L111" s="251">
        <v>0</v>
      </c>
      <c r="M111" s="251">
        <v>0</v>
      </c>
      <c r="N111" s="251">
        <v>0</v>
      </c>
      <c r="O111" s="251">
        <v>0</v>
      </c>
      <c r="P111" s="251">
        <v>0</v>
      </c>
      <c r="Q111" s="251">
        <v>0</v>
      </c>
      <c r="R111" s="251">
        <v>0</v>
      </c>
      <c r="S111" s="251">
        <v>0</v>
      </c>
      <c r="T111" s="319" t="e">
        <v>#DIV/0!</v>
      </c>
      <c r="U111" s="365">
        <v>0</v>
      </c>
      <c r="V111" s="365">
        <v>0</v>
      </c>
      <c r="W111" s="361"/>
      <c r="X111" s="361"/>
      <c r="Y111" s="361"/>
      <c r="Z111" s="361"/>
    </row>
    <row r="112" spans="1:26" x14ac:dyDescent="0.25">
      <c r="A112" s="318" t="s">
        <v>374</v>
      </c>
      <c r="B112" s="251">
        <v>0</v>
      </c>
      <c r="C112" s="251">
        <v>0</v>
      </c>
      <c r="D112" s="251">
        <v>0</v>
      </c>
      <c r="E112" s="361"/>
      <c r="F112" s="361"/>
      <c r="G112" s="251">
        <v>0</v>
      </c>
      <c r="H112" s="251">
        <v>0</v>
      </c>
      <c r="I112" s="251">
        <v>0</v>
      </c>
      <c r="J112" s="251">
        <v>0</v>
      </c>
      <c r="K112" s="251">
        <v>0</v>
      </c>
      <c r="L112" s="251">
        <v>0</v>
      </c>
      <c r="M112" s="251">
        <v>0</v>
      </c>
      <c r="N112" s="251">
        <v>0</v>
      </c>
      <c r="O112" s="251">
        <v>0</v>
      </c>
      <c r="P112" s="251">
        <v>0</v>
      </c>
      <c r="Q112" s="251">
        <v>0</v>
      </c>
      <c r="R112" s="251">
        <v>0</v>
      </c>
      <c r="S112" s="251">
        <v>0</v>
      </c>
      <c r="T112" s="319" t="e">
        <v>#DIV/0!</v>
      </c>
      <c r="U112" s="365">
        <v>0</v>
      </c>
      <c r="V112" s="365">
        <v>0</v>
      </c>
      <c r="W112" s="361"/>
      <c r="X112" s="361"/>
      <c r="Y112" s="361"/>
      <c r="Z112" s="361"/>
    </row>
    <row r="113" spans="1:26" x14ac:dyDescent="0.25">
      <c r="A113" s="318" t="s">
        <v>375</v>
      </c>
      <c r="B113" s="251">
        <v>0</v>
      </c>
      <c r="C113" s="251">
        <v>0</v>
      </c>
      <c r="D113" s="251">
        <v>0</v>
      </c>
      <c r="E113" s="361"/>
      <c r="F113" s="361"/>
      <c r="G113" s="251">
        <v>0</v>
      </c>
      <c r="H113" s="251">
        <v>0</v>
      </c>
      <c r="I113" s="251">
        <v>0</v>
      </c>
      <c r="J113" s="251">
        <v>0</v>
      </c>
      <c r="K113" s="251">
        <v>0</v>
      </c>
      <c r="L113" s="251">
        <v>0</v>
      </c>
      <c r="M113" s="251">
        <v>0</v>
      </c>
      <c r="N113" s="251">
        <v>0</v>
      </c>
      <c r="O113" s="251">
        <v>0</v>
      </c>
      <c r="P113" s="251">
        <v>0</v>
      </c>
      <c r="Q113" s="251">
        <v>0</v>
      </c>
      <c r="R113" s="251">
        <v>0</v>
      </c>
      <c r="S113" s="251">
        <v>0</v>
      </c>
      <c r="T113" s="319" t="e">
        <v>#DIV/0!</v>
      </c>
      <c r="U113" s="365">
        <v>0</v>
      </c>
      <c r="V113" s="365">
        <v>0</v>
      </c>
      <c r="W113" s="361"/>
      <c r="X113" s="361"/>
      <c r="Y113" s="361"/>
      <c r="Z113" s="361"/>
    </row>
    <row r="114" spans="1:26" x14ac:dyDescent="0.25">
      <c r="A114" s="314" t="s">
        <v>376</v>
      </c>
      <c r="B114" s="363">
        <v>0</v>
      </c>
      <c r="C114" s="363">
        <v>0</v>
      </c>
      <c r="D114" s="363">
        <v>0</v>
      </c>
      <c r="E114" s="359"/>
      <c r="F114" s="359"/>
      <c r="G114" s="363">
        <v>0</v>
      </c>
      <c r="H114" s="363">
        <v>0</v>
      </c>
      <c r="I114" s="363">
        <v>0</v>
      </c>
      <c r="J114" s="363">
        <v>0</v>
      </c>
      <c r="K114" s="363">
        <v>0</v>
      </c>
      <c r="L114" s="363">
        <v>0</v>
      </c>
      <c r="M114" s="363">
        <v>0</v>
      </c>
      <c r="N114" s="363">
        <v>0</v>
      </c>
      <c r="O114" s="363">
        <v>0</v>
      </c>
      <c r="P114" s="363">
        <v>0</v>
      </c>
      <c r="Q114" s="363">
        <v>0</v>
      </c>
      <c r="R114" s="363">
        <v>0</v>
      </c>
      <c r="S114" s="363">
        <v>0</v>
      </c>
      <c r="T114" s="317" t="e">
        <v>#DIV/0!</v>
      </c>
      <c r="U114" s="364">
        <v>0</v>
      </c>
      <c r="V114" s="364">
        <v>0</v>
      </c>
      <c r="W114" s="361"/>
      <c r="X114" s="361"/>
      <c r="Y114" s="361"/>
      <c r="Z114" s="361"/>
    </row>
    <row r="115" spans="1:26" x14ac:dyDescent="0.25">
      <c r="A115" s="318" t="s">
        <v>377</v>
      </c>
      <c r="B115" s="251">
        <v>0</v>
      </c>
      <c r="C115" s="251">
        <v>0</v>
      </c>
      <c r="D115" s="251">
        <v>0</v>
      </c>
      <c r="E115" s="361"/>
      <c r="F115" s="361"/>
      <c r="G115" s="251">
        <v>0</v>
      </c>
      <c r="H115" s="251">
        <v>0</v>
      </c>
      <c r="I115" s="251">
        <v>0</v>
      </c>
      <c r="J115" s="251">
        <v>0</v>
      </c>
      <c r="K115" s="251">
        <v>0</v>
      </c>
      <c r="L115" s="251">
        <v>0</v>
      </c>
      <c r="M115" s="251">
        <v>0</v>
      </c>
      <c r="N115" s="251">
        <v>0</v>
      </c>
      <c r="O115" s="251">
        <v>0</v>
      </c>
      <c r="P115" s="251">
        <v>0</v>
      </c>
      <c r="Q115" s="251">
        <v>0</v>
      </c>
      <c r="R115" s="251">
        <v>0</v>
      </c>
      <c r="S115" s="251">
        <v>0</v>
      </c>
      <c r="T115" s="319" t="e">
        <v>#DIV/0!</v>
      </c>
      <c r="U115" s="365">
        <v>0</v>
      </c>
      <c r="V115" s="365">
        <v>0</v>
      </c>
      <c r="W115" s="361"/>
      <c r="X115" s="361"/>
      <c r="Y115" s="361"/>
      <c r="Z115" s="361"/>
    </row>
    <row r="116" spans="1:26" x14ac:dyDescent="0.25">
      <c r="A116" s="318" t="s">
        <v>378</v>
      </c>
      <c r="B116" s="251">
        <v>0</v>
      </c>
      <c r="C116" s="251">
        <v>0</v>
      </c>
      <c r="D116" s="251">
        <v>0</v>
      </c>
      <c r="E116" s="361"/>
      <c r="F116" s="361"/>
      <c r="G116" s="251">
        <v>0</v>
      </c>
      <c r="H116" s="251">
        <v>0</v>
      </c>
      <c r="I116" s="251">
        <v>0</v>
      </c>
      <c r="J116" s="251">
        <v>0</v>
      </c>
      <c r="K116" s="251">
        <v>0</v>
      </c>
      <c r="L116" s="251">
        <v>0</v>
      </c>
      <c r="M116" s="251">
        <v>0</v>
      </c>
      <c r="N116" s="251">
        <v>0</v>
      </c>
      <c r="O116" s="251">
        <v>0</v>
      </c>
      <c r="P116" s="251">
        <v>0</v>
      </c>
      <c r="Q116" s="251">
        <v>0</v>
      </c>
      <c r="R116" s="251">
        <v>0</v>
      </c>
      <c r="S116" s="251">
        <v>0</v>
      </c>
      <c r="T116" s="319" t="e">
        <v>#DIV/0!</v>
      </c>
      <c r="U116" s="365">
        <v>0</v>
      </c>
      <c r="V116" s="365">
        <v>0</v>
      </c>
      <c r="W116" s="361"/>
      <c r="X116" s="361"/>
      <c r="Y116" s="361"/>
      <c r="Z116" s="361"/>
    </row>
    <row r="117" spans="1:26" x14ac:dyDescent="0.25">
      <c r="A117" s="318" t="s">
        <v>379</v>
      </c>
      <c r="B117" s="251">
        <v>0</v>
      </c>
      <c r="C117" s="251">
        <v>0</v>
      </c>
      <c r="D117" s="251">
        <v>0</v>
      </c>
      <c r="E117" s="361"/>
      <c r="F117" s="361"/>
      <c r="G117" s="251">
        <v>0</v>
      </c>
      <c r="H117" s="251">
        <v>0</v>
      </c>
      <c r="I117" s="251">
        <v>0</v>
      </c>
      <c r="J117" s="251">
        <v>0</v>
      </c>
      <c r="K117" s="251">
        <v>0</v>
      </c>
      <c r="L117" s="251">
        <v>0</v>
      </c>
      <c r="M117" s="251">
        <v>0</v>
      </c>
      <c r="N117" s="251">
        <v>0</v>
      </c>
      <c r="O117" s="251">
        <v>0</v>
      </c>
      <c r="P117" s="251">
        <v>0</v>
      </c>
      <c r="Q117" s="251">
        <v>0</v>
      </c>
      <c r="R117" s="251">
        <v>0</v>
      </c>
      <c r="S117" s="251">
        <v>0</v>
      </c>
      <c r="T117" s="319" t="e">
        <v>#DIV/0!</v>
      </c>
      <c r="U117" s="365">
        <v>0</v>
      </c>
      <c r="V117" s="365">
        <v>0</v>
      </c>
      <c r="W117" s="361"/>
      <c r="X117" s="361"/>
      <c r="Y117" s="361"/>
      <c r="Z117" s="361"/>
    </row>
    <row r="118" spans="1:26" x14ac:dyDescent="0.25">
      <c r="A118" s="318" t="s">
        <v>380</v>
      </c>
      <c r="B118" s="251">
        <v>0</v>
      </c>
      <c r="C118" s="251">
        <v>0</v>
      </c>
      <c r="D118" s="251">
        <v>0</v>
      </c>
      <c r="E118" s="361"/>
      <c r="F118" s="361"/>
      <c r="G118" s="251">
        <v>0</v>
      </c>
      <c r="H118" s="251">
        <v>0</v>
      </c>
      <c r="I118" s="251">
        <v>0</v>
      </c>
      <c r="J118" s="251">
        <v>0</v>
      </c>
      <c r="K118" s="251">
        <v>0</v>
      </c>
      <c r="L118" s="251">
        <v>0</v>
      </c>
      <c r="M118" s="251">
        <v>0</v>
      </c>
      <c r="N118" s="251">
        <v>0</v>
      </c>
      <c r="O118" s="251">
        <v>0</v>
      </c>
      <c r="P118" s="251">
        <v>0</v>
      </c>
      <c r="Q118" s="251">
        <v>0</v>
      </c>
      <c r="R118" s="251">
        <v>0</v>
      </c>
      <c r="S118" s="251">
        <v>0</v>
      </c>
      <c r="T118" s="319" t="e">
        <v>#DIV/0!</v>
      </c>
      <c r="U118" s="365">
        <v>0</v>
      </c>
      <c r="V118" s="365">
        <v>0</v>
      </c>
      <c r="W118" s="361"/>
      <c r="X118" s="361"/>
      <c r="Y118" s="361"/>
      <c r="Z118" s="361"/>
    </row>
    <row r="119" spans="1:26" x14ac:dyDescent="0.25">
      <c r="A119" s="318" t="s">
        <v>381</v>
      </c>
      <c r="B119" s="251">
        <v>0</v>
      </c>
      <c r="C119" s="251">
        <v>0</v>
      </c>
      <c r="D119" s="251">
        <v>0</v>
      </c>
      <c r="E119" s="361"/>
      <c r="F119" s="361"/>
      <c r="G119" s="251">
        <v>0</v>
      </c>
      <c r="H119" s="251">
        <v>0</v>
      </c>
      <c r="I119" s="251">
        <v>0</v>
      </c>
      <c r="J119" s="251">
        <v>0</v>
      </c>
      <c r="K119" s="251">
        <v>0</v>
      </c>
      <c r="L119" s="251">
        <v>0</v>
      </c>
      <c r="M119" s="251">
        <v>0</v>
      </c>
      <c r="N119" s="251">
        <v>0</v>
      </c>
      <c r="O119" s="251">
        <v>0</v>
      </c>
      <c r="P119" s="251">
        <v>0</v>
      </c>
      <c r="Q119" s="251">
        <v>0</v>
      </c>
      <c r="R119" s="251">
        <v>0</v>
      </c>
      <c r="S119" s="251">
        <v>0</v>
      </c>
      <c r="T119" s="319" t="e">
        <v>#DIV/0!</v>
      </c>
      <c r="U119" s="365">
        <v>0</v>
      </c>
      <c r="V119" s="365">
        <v>0</v>
      </c>
      <c r="W119" s="361"/>
      <c r="X119" s="361"/>
      <c r="Y119" s="361"/>
      <c r="Z119" s="361"/>
    </row>
    <row r="120" spans="1:26" x14ac:dyDescent="0.25">
      <c r="A120" s="318" t="s">
        <v>382</v>
      </c>
      <c r="B120" s="251">
        <v>0</v>
      </c>
      <c r="C120" s="251">
        <v>0</v>
      </c>
      <c r="D120" s="251">
        <v>0</v>
      </c>
      <c r="E120" s="361"/>
      <c r="F120" s="361"/>
      <c r="G120" s="251">
        <v>0</v>
      </c>
      <c r="H120" s="251">
        <v>0</v>
      </c>
      <c r="I120" s="251">
        <v>0</v>
      </c>
      <c r="J120" s="251">
        <v>0</v>
      </c>
      <c r="K120" s="251">
        <v>0</v>
      </c>
      <c r="L120" s="251">
        <v>0</v>
      </c>
      <c r="M120" s="251">
        <v>0</v>
      </c>
      <c r="N120" s="251">
        <v>0</v>
      </c>
      <c r="O120" s="251">
        <v>0</v>
      </c>
      <c r="P120" s="251">
        <v>0</v>
      </c>
      <c r="Q120" s="251">
        <v>0</v>
      </c>
      <c r="R120" s="251">
        <v>0</v>
      </c>
      <c r="S120" s="251">
        <v>0</v>
      </c>
      <c r="T120" s="319" t="e">
        <v>#DIV/0!</v>
      </c>
      <c r="U120" s="365">
        <v>0</v>
      </c>
      <c r="V120" s="365">
        <v>0</v>
      </c>
      <c r="W120" s="361"/>
      <c r="X120" s="361"/>
      <c r="Y120" s="361"/>
      <c r="Z120" s="361"/>
    </row>
    <row r="121" spans="1:26" x14ac:dyDescent="0.25">
      <c r="A121" s="318" t="s">
        <v>383</v>
      </c>
      <c r="B121" s="251">
        <v>0</v>
      </c>
      <c r="C121" s="251">
        <v>0</v>
      </c>
      <c r="D121" s="251">
        <v>0</v>
      </c>
      <c r="E121" s="361"/>
      <c r="F121" s="361"/>
      <c r="G121" s="251">
        <v>0</v>
      </c>
      <c r="H121" s="251">
        <v>0</v>
      </c>
      <c r="I121" s="251">
        <v>0</v>
      </c>
      <c r="J121" s="251">
        <v>0</v>
      </c>
      <c r="K121" s="251">
        <v>0</v>
      </c>
      <c r="L121" s="251">
        <v>0</v>
      </c>
      <c r="M121" s="251">
        <v>0</v>
      </c>
      <c r="N121" s="251">
        <v>0</v>
      </c>
      <c r="O121" s="251">
        <v>0</v>
      </c>
      <c r="P121" s="251">
        <v>0</v>
      </c>
      <c r="Q121" s="251">
        <v>0</v>
      </c>
      <c r="R121" s="251">
        <v>0</v>
      </c>
      <c r="S121" s="251">
        <v>0</v>
      </c>
      <c r="T121" s="319" t="e">
        <v>#DIV/0!</v>
      </c>
      <c r="U121" s="365">
        <v>0</v>
      </c>
      <c r="V121" s="365">
        <v>0</v>
      </c>
      <c r="W121" s="361"/>
      <c r="X121" s="361"/>
      <c r="Y121" s="361"/>
      <c r="Z121" s="361"/>
    </row>
    <row r="122" spans="1:26" x14ac:dyDescent="0.25">
      <c r="A122" s="318" t="s">
        <v>384</v>
      </c>
      <c r="B122" s="251">
        <v>0</v>
      </c>
      <c r="C122" s="251">
        <v>0</v>
      </c>
      <c r="D122" s="251">
        <v>0</v>
      </c>
      <c r="E122" s="361"/>
      <c r="F122" s="361"/>
      <c r="G122" s="251">
        <v>0</v>
      </c>
      <c r="H122" s="251">
        <v>0</v>
      </c>
      <c r="I122" s="251">
        <v>0</v>
      </c>
      <c r="J122" s="251">
        <v>0</v>
      </c>
      <c r="K122" s="251">
        <v>0</v>
      </c>
      <c r="L122" s="251">
        <v>0</v>
      </c>
      <c r="M122" s="251">
        <v>0</v>
      </c>
      <c r="N122" s="251">
        <v>0</v>
      </c>
      <c r="O122" s="251">
        <v>0</v>
      </c>
      <c r="P122" s="251">
        <v>0</v>
      </c>
      <c r="Q122" s="251">
        <v>0</v>
      </c>
      <c r="R122" s="251">
        <v>0</v>
      </c>
      <c r="S122" s="251">
        <v>0</v>
      </c>
      <c r="T122" s="319" t="e">
        <v>#DIV/0!</v>
      </c>
      <c r="U122" s="365">
        <v>0</v>
      </c>
      <c r="V122" s="365">
        <v>0</v>
      </c>
      <c r="W122" s="361"/>
      <c r="X122" s="361"/>
      <c r="Y122" s="361"/>
      <c r="Z122" s="361"/>
    </row>
    <row r="123" spans="1:26" x14ac:dyDescent="0.25">
      <c r="A123" s="318" t="s">
        <v>385</v>
      </c>
      <c r="B123" s="251">
        <v>0</v>
      </c>
      <c r="C123" s="251">
        <v>0</v>
      </c>
      <c r="D123" s="251">
        <v>0</v>
      </c>
      <c r="E123" s="361"/>
      <c r="F123" s="361"/>
      <c r="G123" s="251">
        <v>0</v>
      </c>
      <c r="H123" s="251">
        <v>0</v>
      </c>
      <c r="I123" s="251">
        <v>0</v>
      </c>
      <c r="J123" s="251">
        <v>0</v>
      </c>
      <c r="K123" s="251">
        <v>0</v>
      </c>
      <c r="L123" s="251">
        <v>0</v>
      </c>
      <c r="M123" s="251">
        <v>0</v>
      </c>
      <c r="N123" s="251">
        <v>0</v>
      </c>
      <c r="O123" s="251">
        <v>0</v>
      </c>
      <c r="P123" s="251">
        <v>0</v>
      </c>
      <c r="Q123" s="251">
        <v>0</v>
      </c>
      <c r="R123" s="251">
        <v>0</v>
      </c>
      <c r="S123" s="251">
        <v>0</v>
      </c>
      <c r="T123" s="319" t="e">
        <v>#DIV/0!</v>
      </c>
      <c r="U123" s="365">
        <v>0</v>
      </c>
      <c r="V123" s="365">
        <v>0</v>
      </c>
      <c r="W123" s="361"/>
      <c r="X123" s="361"/>
      <c r="Y123" s="361"/>
      <c r="Z123" s="361"/>
    </row>
    <row r="124" spans="1:26" x14ac:dyDescent="0.25">
      <c r="A124" s="318" t="s">
        <v>386</v>
      </c>
      <c r="B124" s="251">
        <v>0</v>
      </c>
      <c r="C124" s="251">
        <v>0</v>
      </c>
      <c r="D124" s="251">
        <v>0</v>
      </c>
      <c r="E124" s="361"/>
      <c r="F124" s="361"/>
      <c r="G124" s="251">
        <v>0</v>
      </c>
      <c r="H124" s="251">
        <v>0</v>
      </c>
      <c r="I124" s="251">
        <v>0</v>
      </c>
      <c r="J124" s="251">
        <v>0</v>
      </c>
      <c r="K124" s="251">
        <v>0</v>
      </c>
      <c r="L124" s="251">
        <v>0</v>
      </c>
      <c r="M124" s="251">
        <v>0</v>
      </c>
      <c r="N124" s="251">
        <v>0</v>
      </c>
      <c r="O124" s="251">
        <v>0</v>
      </c>
      <c r="P124" s="251">
        <v>0</v>
      </c>
      <c r="Q124" s="251">
        <v>0</v>
      </c>
      <c r="R124" s="251">
        <v>0</v>
      </c>
      <c r="S124" s="251">
        <v>0</v>
      </c>
      <c r="T124" s="319" t="e">
        <v>#DIV/0!</v>
      </c>
      <c r="U124" s="365">
        <v>0</v>
      </c>
      <c r="V124" s="365">
        <v>0</v>
      </c>
      <c r="W124" s="361"/>
      <c r="X124" s="361"/>
      <c r="Y124" s="361"/>
      <c r="Z124" s="361"/>
    </row>
    <row r="125" spans="1:26" x14ac:dyDescent="0.25">
      <c r="A125" s="318" t="s">
        <v>387</v>
      </c>
      <c r="B125" s="251">
        <v>0</v>
      </c>
      <c r="C125" s="251">
        <v>0</v>
      </c>
      <c r="D125" s="251">
        <v>0</v>
      </c>
      <c r="E125" s="361"/>
      <c r="F125" s="361"/>
      <c r="G125" s="251">
        <v>0</v>
      </c>
      <c r="H125" s="251">
        <v>0</v>
      </c>
      <c r="I125" s="251">
        <v>0</v>
      </c>
      <c r="J125" s="251">
        <v>0</v>
      </c>
      <c r="K125" s="251">
        <v>0</v>
      </c>
      <c r="L125" s="251">
        <v>0</v>
      </c>
      <c r="M125" s="251">
        <v>0</v>
      </c>
      <c r="N125" s="251">
        <v>0</v>
      </c>
      <c r="O125" s="251">
        <v>0</v>
      </c>
      <c r="P125" s="251">
        <v>0</v>
      </c>
      <c r="Q125" s="251">
        <v>0</v>
      </c>
      <c r="R125" s="251">
        <v>0</v>
      </c>
      <c r="S125" s="251">
        <v>0</v>
      </c>
      <c r="T125" s="319" t="e">
        <v>#DIV/0!</v>
      </c>
      <c r="U125" s="365">
        <v>0</v>
      </c>
      <c r="V125" s="365">
        <v>0</v>
      </c>
      <c r="W125" s="361"/>
      <c r="X125" s="361"/>
      <c r="Y125" s="361"/>
      <c r="Z125" s="361"/>
    </row>
    <row r="126" spans="1:26" x14ac:dyDescent="0.25">
      <c r="A126" s="318" t="s">
        <v>388</v>
      </c>
      <c r="B126" s="251">
        <v>0</v>
      </c>
      <c r="C126" s="251">
        <v>0</v>
      </c>
      <c r="D126" s="251">
        <v>0</v>
      </c>
      <c r="E126" s="361"/>
      <c r="F126" s="361"/>
      <c r="G126" s="251">
        <v>0</v>
      </c>
      <c r="H126" s="251">
        <v>0</v>
      </c>
      <c r="I126" s="251">
        <v>0</v>
      </c>
      <c r="J126" s="251">
        <v>0</v>
      </c>
      <c r="K126" s="251">
        <v>0</v>
      </c>
      <c r="L126" s="251">
        <v>0</v>
      </c>
      <c r="M126" s="251">
        <v>0</v>
      </c>
      <c r="N126" s="251">
        <v>0</v>
      </c>
      <c r="O126" s="251">
        <v>0</v>
      </c>
      <c r="P126" s="251">
        <v>0</v>
      </c>
      <c r="Q126" s="251">
        <v>0</v>
      </c>
      <c r="R126" s="251">
        <v>0</v>
      </c>
      <c r="S126" s="251">
        <v>0</v>
      </c>
      <c r="T126" s="319" t="e">
        <v>#DIV/0!</v>
      </c>
      <c r="U126" s="365">
        <v>0</v>
      </c>
      <c r="V126" s="365">
        <v>0</v>
      </c>
      <c r="W126" s="361"/>
      <c r="X126" s="361"/>
      <c r="Y126" s="361"/>
      <c r="Z126" s="361"/>
    </row>
    <row r="127" spans="1:26" x14ac:dyDescent="0.25">
      <c r="A127" s="318" t="s">
        <v>389</v>
      </c>
      <c r="B127" s="251">
        <v>0</v>
      </c>
      <c r="C127" s="251">
        <v>0</v>
      </c>
      <c r="D127" s="251">
        <v>0</v>
      </c>
      <c r="E127" s="361"/>
      <c r="F127" s="361"/>
      <c r="G127" s="251">
        <v>0</v>
      </c>
      <c r="H127" s="251">
        <v>0</v>
      </c>
      <c r="I127" s="251">
        <v>0</v>
      </c>
      <c r="J127" s="251">
        <v>0</v>
      </c>
      <c r="K127" s="251">
        <v>0</v>
      </c>
      <c r="L127" s="251">
        <v>0</v>
      </c>
      <c r="M127" s="251">
        <v>0</v>
      </c>
      <c r="N127" s="251">
        <v>0</v>
      </c>
      <c r="O127" s="251">
        <v>0</v>
      </c>
      <c r="P127" s="251">
        <v>0</v>
      </c>
      <c r="Q127" s="251">
        <v>0</v>
      </c>
      <c r="R127" s="251">
        <v>0</v>
      </c>
      <c r="S127" s="251">
        <v>0</v>
      </c>
      <c r="T127" s="319" t="e">
        <v>#DIV/0!</v>
      </c>
      <c r="U127" s="365">
        <v>0</v>
      </c>
      <c r="V127" s="365">
        <v>0</v>
      </c>
      <c r="W127" s="361"/>
      <c r="X127" s="361"/>
      <c r="Y127" s="361"/>
      <c r="Z127" s="361"/>
    </row>
    <row r="128" spans="1:26" x14ac:dyDescent="0.25">
      <c r="A128" s="318" t="s">
        <v>390</v>
      </c>
      <c r="B128" s="251">
        <v>0</v>
      </c>
      <c r="C128" s="251">
        <v>0</v>
      </c>
      <c r="D128" s="251">
        <v>0</v>
      </c>
      <c r="E128" s="361"/>
      <c r="F128" s="361"/>
      <c r="G128" s="251">
        <v>0</v>
      </c>
      <c r="H128" s="251">
        <v>0</v>
      </c>
      <c r="I128" s="251">
        <v>0</v>
      </c>
      <c r="J128" s="251">
        <v>0</v>
      </c>
      <c r="K128" s="251">
        <v>0</v>
      </c>
      <c r="L128" s="251">
        <v>0</v>
      </c>
      <c r="M128" s="251">
        <v>0</v>
      </c>
      <c r="N128" s="251">
        <v>0</v>
      </c>
      <c r="O128" s="251">
        <v>0</v>
      </c>
      <c r="P128" s="251">
        <v>0</v>
      </c>
      <c r="Q128" s="251">
        <v>0</v>
      </c>
      <c r="R128" s="251">
        <v>0</v>
      </c>
      <c r="S128" s="251">
        <v>0</v>
      </c>
      <c r="T128" s="319" t="e">
        <v>#DIV/0!</v>
      </c>
      <c r="U128" s="365">
        <v>0</v>
      </c>
      <c r="V128" s="365">
        <v>0</v>
      </c>
      <c r="W128" s="361"/>
      <c r="X128" s="361"/>
      <c r="Y128" s="361"/>
      <c r="Z128" s="361"/>
    </row>
    <row r="129" spans="1:26" x14ac:dyDescent="0.25">
      <c r="A129" s="318" t="s">
        <v>391</v>
      </c>
      <c r="B129" s="251">
        <v>0</v>
      </c>
      <c r="C129" s="251">
        <v>0</v>
      </c>
      <c r="D129" s="251">
        <v>0</v>
      </c>
      <c r="E129" s="361"/>
      <c r="F129" s="361"/>
      <c r="G129" s="251">
        <v>0</v>
      </c>
      <c r="H129" s="251">
        <v>0</v>
      </c>
      <c r="I129" s="251">
        <v>0</v>
      </c>
      <c r="J129" s="251">
        <v>0</v>
      </c>
      <c r="K129" s="251">
        <v>0</v>
      </c>
      <c r="L129" s="251">
        <v>0</v>
      </c>
      <c r="M129" s="251">
        <v>0</v>
      </c>
      <c r="N129" s="251">
        <v>0</v>
      </c>
      <c r="O129" s="251">
        <v>0</v>
      </c>
      <c r="P129" s="251">
        <v>0</v>
      </c>
      <c r="Q129" s="251">
        <v>0</v>
      </c>
      <c r="R129" s="251">
        <v>0</v>
      </c>
      <c r="S129" s="251">
        <v>0</v>
      </c>
      <c r="T129" s="319" t="e">
        <v>#DIV/0!</v>
      </c>
      <c r="U129" s="365">
        <v>0</v>
      </c>
      <c r="V129" s="365">
        <v>0</v>
      </c>
      <c r="W129" s="361"/>
      <c r="X129" s="361"/>
      <c r="Y129" s="361"/>
      <c r="Z129" s="361"/>
    </row>
    <row r="130" spans="1:26" x14ac:dyDescent="0.25">
      <c r="A130" s="318" t="s">
        <v>392</v>
      </c>
      <c r="B130" s="251">
        <v>0</v>
      </c>
      <c r="C130" s="251">
        <v>0</v>
      </c>
      <c r="D130" s="251">
        <v>0</v>
      </c>
      <c r="E130" s="361"/>
      <c r="F130" s="361"/>
      <c r="G130" s="251">
        <v>0</v>
      </c>
      <c r="H130" s="251">
        <v>0</v>
      </c>
      <c r="I130" s="251">
        <v>0</v>
      </c>
      <c r="J130" s="251">
        <v>0</v>
      </c>
      <c r="K130" s="251">
        <v>0</v>
      </c>
      <c r="L130" s="251">
        <v>0</v>
      </c>
      <c r="M130" s="251">
        <v>0</v>
      </c>
      <c r="N130" s="251">
        <v>0</v>
      </c>
      <c r="O130" s="251">
        <v>0</v>
      </c>
      <c r="P130" s="251">
        <v>0</v>
      </c>
      <c r="Q130" s="251">
        <v>0</v>
      </c>
      <c r="R130" s="251">
        <v>0</v>
      </c>
      <c r="S130" s="251">
        <v>0</v>
      </c>
      <c r="T130" s="319" t="e">
        <v>#DIV/0!</v>
      </c>
      <c r="U130" s="365">
        <v>0</v>
      </c>
      <c r="V130" s="365">
        <v>0</v>
      </c>
      <c r="W130" s="361"/>
      <c r="X130" s="361"/>
      <c r="Y130" s="361"/>
      <c r="Z130" s="361"/>
    </row>
    <row r="131" spans="1:26" x14ac:dyDescent="0.25">
      <c r="A131" s="318" t="s">
        <v>393</v>
      </c>
      <c r="B131" s="251">
        <v>0</v>
      </c>
      <c r="C131" s="251">
        <v>0</v>
      </c>
      <c r="D131" s="251">
        <v>0</v>
      </c>
      <c r="E131" s="361"/>
      <c r="F131" s="361"/>
      <c r="G131" s="251">
        <v>0</v>
      </c>
      <c r="H131" s="251">
        <v>0</v>
      </c>
      <c r="I131" s="251">
        <v>0</v>
      </c>
      <c r="J131" s="251">
        <v>0</v>
      </c>
      <c r="K131" s="251">
        <v>0</v>
      </c>
      <c r="L131" s="251">
        <v>0</v>
      </c>
      <c r="M131" s="251">
        <v>0</v>
      </c>
      <c r="N131" s="251">
        <v>0</v>
      </c>
      <c r="O131" s="251">
        <v>0</v>
      </c>
      <c r="P131" s="251">
        <v>0</v>
      </c>
      <c r="Q131" s="251">
        <v>0</v>
      </c>
      <c r="R131" s="251">
        <v>0</v>
      </c>
      <c r="S131" s="251">
        <v>0</v>
      </c>
      <c r="T131" s="319" t="e">
        <v>#DIV/0!</v>
      </c>
      <c r="U131" s="365">
        <v>0</v>
      </c>
      <c r="V131" s="365">
        <v>0</v>
      </c>
      <c r="W131" s="361"/>
      <c r="X131" s="361"/>
      <c r="Y131" s="361"/>
      <c r="Z131" s="361"/>
    </row>
    <row r="132" spans="1:26" x14ac:dyDescent="0.25">
      <c r="A132" s="369" t="s">
        <v>394</v>
      </c>
      <c r="B132" s="363">
        <v>0</v>
      </c>
      <c r="C132" s="363">
        <v>0</v>
      </c>
      <c r="D132" s="363">
        <v>0</v>
      </c>
      <c r="E132" s="359"/>
      <c r="F132" s="359"/>
      <c r="G132" s="363">
        <v>0</v>
      </c>
      <c r="H132" s="363">
        <v>0</v>
      </c>
      <c r="I132" s="363">
        <v>0</v>
      </c>
      <c r="J132" s="363">
        <v>0</v>
      </c>
      <c r="K132" s="363">
        <v>0</v>
      </c>
      <c r="L132" s="363">
        <v>0</v>
      </c>
      <c r="M132" s="363">
        <v>0</v>
      </c>
      <c r="N132" s="363">
        <v>0</v>
      </c>
      <c r="O132" s="363">
        <v>0</v>
      </c>
      <c r="P132" s="363">
        <v>0</v>
      </c>
      <c r="Q132" s="363">
        <v>0</v>
      </c>
      <c r="R132" s="363">
        <v>0</v>
      </c>
      <c r="S132" s="363">
        <v>0</v>
      </c>
      <c r="T132" s="317" t="e">
        <v>#DIV/0!</v>
      </c>
      <c r="U132" s="364">
        <v>0</v>
      </c>
      <c r="V132" s="364">
        <v>0</v>
      </c>
      <c r="W132" s="361"/>
      <c r="X132" s="361"/>
      <c r="Y132" s="361"/>
      <c r="Z132" s="361"/>
    </row>
    <row r="133" spans="1:26" x14ac:dyDescent="0.25">
      <c r="A133" s="318" t="s">
        <v>395</v>
      </c>
      <c r="B133" s="251">
        <v>0</v>
      </c>
      <c r="C133" s="251">
        <v>0</v>
      </c>
      <c r="D133" s="251">
        <v>0</v>
      </c>
      <c r="E133" s="361"/>
      <c r="F133" s="361"/>
      <c r="G133" s="251">
        <v>0</v>
      </c>
      <c r="H133" s="251">
        <v>0</v>
      </c>
      <c r="I133" s="251">
        <v>0</v>
      </c>
      <c r="J133" s="251">
        <v>0</v>
      </c>
      <c r="K133" s="251">
        <v>0</v>
      </c>
      <c r="L133" s="251">
        <v>0</v>
      </c>
      <c r="M133" s="251">
        <v>0</v>
      </c>
      <c r="N133" s="251">
        <v>0</v>
      </c>
      <c r="O133" s="251">
        <v>0</v>
      </c>
      <c r="P133" s="251">
        <v>0</v>
      </c>
      <c r="Q133" s="251">
        <v>0</v>
      </c>
      <c r="R133" s="251">
        <v>0</v>
      </c>
      <c r="S133" s="251">
        <v>0</v>
      </c>
      <c r="T133" s="319" t="e">
        <v>#DIV/0!</v>
      </c>
      <c r="U133" s="365">
        <v>0</v>
      </c>
      <c r="V133" s="365">
        <v>0</v>
      </c>
      <c r="W133" s="361"/>
      <c r="X133" s="361"/>
      <c r="Y133" s="361"/>
      <c r="Z133" s="361"/>
    </row>
    <row r="134" spans="1:26" x14ac:dyDescent="0.25">
      <c r="A134" s="318" t="s">
        <v>396</v>
      </c>
      <c r="B134" s="251">
        <v>0</v>
      </c>
      <c r="C134" s="251">
        <v>0</v>
      </c>
      <c r="D134" s="251">
        <v>0</v>
      </c>
      <c r="E134" s="361"/>
      <c r="F134" s="361"/>
      <c r="G134" s="251">
        <v>0</v>
      </c>
      <c r="H134" s="251">
        <v>0</v>
      </c>
      <c r="I134" s="251">
        <v>0</v>
      </c>
      <c r="J134" s="251">
        <v>0</v>
      </c>
      <c r="K134" s="251">
        <v>0</v>
      </c>
      <c r="L134" s="251">
        <v>0</v>
      </c>
      <c r="M134" s="251">
        <v>0</v>
      </c>
      <c r="N134" s="251">
        <v>0</v>
      </c>
      <c r="O134" s="251">
        <v>0</v>
      </c>
      <c r="P134" s="251">
        <v>0</v>
      </c>
      <c r="Q134" s="251">
        <v>0</v>
      </c>
      <c r="R134" s="251">
        <v>0</v>
      </c>
      <c r="S134" s="251">
        <v>0</v>
      </c>
      <c r="T134" s="319" t="e">
        <v>#DIV/0!</v>
      </c>
      <c r="U134" s="365">
        <v>0</v>
      </c>
      <c r="V134" s="365">
        <v>0</v>
      </c>
      <c r="W134" s="361"/>
      <c r="X134" s="361"/>
      <c r="Y134" s="361"/>
      <c r="Z134" s="361"/>
    </row>
    <row r="135" spans="1:26" x14ac:dyDescent="0.25">
      <c r="A135" s="318" t="s">
        <v>397</v>
      </c>
      <c r="B135" s="251">
        <v>0</v>
      </c>
      <c r="C135" s="251">
        <v>0</v>
      </c>
      <c r="D135" s="251">
        <v>0</v>
      </c>
      <c r="E135" s="361"/>
      <c r="F135" s="361"/>
      <c r="G135" s="251">
        <v>0</v>
      </c>
      <c r="H135" s="251">
        <v>0</v>
      </c>
      <c r="I135" s="251">
        <v>0</v>
      </c>
      <c r="J135" s="251">
        <v>0</v>
      </c>
      <c r="K135" s="251">
        <v>0</v>
      </c>
      <c r="L135" s="251">
        <v>0</v>
      </c>
      <c r="M135" s="251">
        <v>0</v>
      </c>
      <c r="N135" s="251">
        <v>0</v>
      </c>
      <c r="O135" s="251">
        <v>0</v>
      </c>
      <c r="P135" s="251">
        <v>0</v>
      </c>
      <c r="Q135" s="251">
        <v>0</v>
      </c>
      <c r="R135" s="251">
        <v>0</v>
      </c>
      <c r="S135" s="251">
        <v>0</v>
      </c>
      <c r="T135" s="319" t="e">
        <v>#DIV/0!</v>
      </c>
      <c r="U135" s="365">
        <v>0</v>
      </c>
      <c r="V135" s="365">
        <v>0</v>
      </c>
      <c r="W135" s="361"/>
      <c r="X135" s="361"/>
      <c r="Y135" s="361"/>
      <c r="Z135" s="361"/>
    </row>
    <row r="136" spans="1:26" x14ac:dyDescent="0.25">
      <c r="A136" s="318" t="s">
        <v>398</v>
      </c>
      <c r="B136" s="251">
        <v>0</v>
      </c>
      <c r="C136" s="251">
        <v>0</v>
      </c>
      <c r="D136" s="251">
        <v>0</v>
      </c>
      <c r="E136" s="361"/>
      <c r="F136" s="361"/>
      <c r="G136" s="251">
        <v>0</v>
      </c>
      <c r="H136" s="251">
        <v>0</v>
      </c>
      <c r="I136" s="251">
        <v>0</v>
      </c>
      <c r="J136" s="251">
        <v>0</v>
      </c>
      <c r="K136" s="251">
        <v>0</v>
      </c>
      <c r="L136" s="251">
        <v>0</v>
      </c>
      <c r="M136" s="251">
        <v>0</v>
      </c>
      <c r="N136" s="251">
        <v>0</v>
      </c>
      <c r="O136" s="251">
        <v>0</v>
      </c>
      <c r="P136" s="251">
        <v>0</v>
      </c>
      <c r="Q136" s="251">
        <v>0</v>
      </c>
      <c r="R136" s="251">
        <v>0</v>
      </c>
      <c r="S136" s="251">
        <v>0</v>
      </c>
      <c r="T136" s="319" t="e">
        <v>#DIV/0!</v>
      </c>
      <c r="U136" s="365">
        <v>0</v>
      </c>
      <c r="V136" s="365">
        <v>0</v>
      </c>
      <c r="W136" s="361"/>
      <c r="X136" s="361"/>
      <c r="Y136" s="361"/>
      <c r="Z136" s="361"/>
    </row>
    <row r="137" spans="1:26" x14ac:dyDescent="0.25">
      <c r="A137" s="318" t="s">
        <v>399</v>
      </c>
      <c r="B137" s="251">
        <v>0</v>
      </c>
      <c r="C137" s="251">
        <v>0</v>
      </c>
      <c r="D137" s="251">
        <v>0</v>
      </c>
      <c r="E137" s="361"/>
      <c r="F137" s="361"/>
      <c r="G137" s="251">
        <v>0</v>
      </c>
      <c r="H137" s="251">
        <v>0</v>
      </c>
      <c r="I137" s="251">
        <v>0</v>
      </c>
      <c r="J137" s="251">
        <v>0</v>
      </c>
      <c r="K137" s="251">
        <v>0</v>
      </c>
      <c r="L137" s="251">
        <v>0</v>
      </c>
      <c r="M137" s="251">
        <v>0</v>
      </c>
      <c r="N137" s="251">
        <v>0</v>
      </c>
      <c r="O137" s="251">
        <v>0</v>
      </c>
      <c r="P137" s="251">
        <v>0</v>
      </c>
      <c r="Q137" s="251">
        <v>0</v>
      </c>
      <c r="R137" s="251">
        <v>0</v>
      </c>
      <c r="S137" s="251">
        <v>0</v>
      </c>
      <c r="T137" s="319" t="e">
        <v>#DIV/0!</v>
      </c>
      <c r="U137" s="365">
        <v>0</v>
      </c>
      <c r="V137" s="365">
        <v>0</v>
      </c>
      <c r="W137" s="361"/>
      <c r="X137" s="361"/>
      <c r="Y137" s="361"/>
      <c r="Z137" s="361"/>
    </row>
    <row r="138" spans="1:26" x14ac:dyDescent="0.25">
      <c r="A138" s="318" t="s">
        <v>400</v>
      </c>
      <c r="B138" s="251">
        <v>0</v>
      </c>
      <c r="C138" s="251">
        <v>0</v>
      </c>
      <c r="D138" s="251">
        <v>0</v>
      </c>
      <c r="E138" s="361"/>
      <c r="F138" s="361"/>
      <c r="G138" s="251">
        <v>0</v>
      </c>
      <c r="H138" s="251">
        <v>0</v>
      </c>
      <c r="I138" s="251">
        <v>0</v>
      </c>
      <c r="J138" s="251">
        <v>0</v>
      </c>
      <c r="K138" s="251">
        <v>0</v>
      </c>
      <c r="L138" s="251">
        <v>0</v>
      </c>
      <c r="M138" s="251">
        <v>0</v>
      </c>
      <c r="N138" s="251">
        <v>0</v>
      </c>
      <c r="O138" s="251">
        <v>0</v>
      </c>
      <c r="P138" s="251">
        <v>0</v>
      </c>
      <c r="Q138" s="251">
        <v>0</v>
      </c>
      <c r="R138" s="251">
        <v>0</v>
      </c>
      <c r="S138" s="251">
        <v>0</v>
      </c>
      <c r="T138" s="319" t="e">
        <v>#DIV/0!</v>
      </c>
      <c r="U138" s="365">
        <v>0</v>
      </c>
      <c r="V138" s="365">
        <v>0</v>
      </c>
      <c r="W138" s="361"/>
      <c r="X138" s="361"/>
      <c r="Y138" s="361"/>
      <c r="Z138" s="361"/>
    </row>
    <row r="139" spans="1:26" x14ac:dyDescent="0.25">
      <c r="A139" s="318" t="s">
        <v>401</v>
      </c>
      <c r="B139" s="251">
        <v>0</v>
      </c>
      <c r="C139" s="251">
        <v>0</v>
      </c>
      <c r="D139" s="251">
        <v>0</v>
      </c>
      <c r="E139" s="361"/>
      <c r="F139" s="361"/>
      <c r="G139" s="251">
        <v>0</v>
      </c>
      <c r="H139" s="251">
        <v>0</v>
      </c>
      <c r="I139" s="251">
        <v>0</v>
      </c>
      <c r="J139" s="251">
        <v>0</v>
      </c>
      <c r="K139" s="251">
        <v>0</v>
      </c>
      <c r="L139" s="251">
        <v>0</v>
      </c>
      <c r="M139" s="251">
        <v>0</v>
      </c>
      <c r="N139" s="251">
        <v>0</v>
      </c>
      <c r="O139" s="251">
        <v>0</v>
      </c>
      <c r="P139" s="251">
        <v>0</v>
      </c>
      <c r="Q139" s="251">
        <v>0</v>
      </c>
      <c r="R139" s="251">
        <v>0</v>
      </c>
      <c r="S139" s="251">
        <v>0</v>
      </c>
      <c r="T139" s="319" t="e">
        <v>#DIV/0!</v>
      </c>
      <c r="U139" s="365">
        <v>0</v>
      </c>
      <c r="V139" s="365">
        <v>0</v>
      </c>
      <c r="W139" s="361"/>
      <c r="X139" s="361"/>
      <c r="Y139" s="361"/>
      <c r="Z139" s="361"/>
    </row>
    <row r="140" spans="1:26" x14ac:dyDescent="0.25">
      <c r="A140" s="318" t="s">
        <v>402</v>
      </c>
      <c r="B140" s="251">
        <v>0</v>
      </c>
      <c r="C140" s="251">
        <v>0</v>
      </c>
      <c r="D140" s="251">
        <v>0</v>
      </c>
      <c r="E140" s="361"/>
      <c r="F140" s="361"/>
      <c r="G140" s="251">
        <v>0</v>
      </c>
      <c r="H140" s="251">
        <v>0</v>
      </c>
      <c r="I140" s="251">
        <v>0</v>
      </c>
      <c r="J140" s="251">
        <v>0</v>
      </c>
      <c r="K140" s="251">
        <v>0</v>
      </c>
      <c r="L140" s="251">
        <v>0</v>
      </c>
      <c r="M140" s="251">
        <v>0</v>
      </c>
      <c r="N140" s="251">
        <v>0</v>
      </c>
      <c r="O140" s="251">
        <v>0</v>
      </c>
      <c r="P140" s="251">
        <v>0</v>
      </c>
      <c r="Q140" s="251">
        <v>0</v>
      </c>
      <c r="R140" s="251">
        <v>0</v>
      </c>
      <c r="S140" s="251">
        <v>0</v>
      </c>
      <c r="T140" s="319" t="e">
        <v>#DIV/0!</v>
      </c>
      <c r="U140" s="365">
        <v>0</v>
      </c>
      <c r="V140" s="365">
        <v>0</v>
      </c>
      <c r="W140" s="361"/>
      <c r="X140" s="361"/>
      <c r="Y140" s="361"/>
      <c r="Z140" s="361"/>
    </row>
    <row r="141" spans="1:26" x14ac:dyDescent="0.25">
      <c r="A141" s="318" t="s">
        <v>403</v>
      </c>
      <c r="B141" s="251">
        <v>0</v>
      </c>
      <c r="C141" s="251">
        <v>0</v>
      </c>
      <c r="D141" s="251">
        <v>0</v>
      </c>
      <c r="E141" s="361"/>
      <c r="F141" s="361"/>
      <c r="G141" s="251">
        <v>0</v>
      </c>
      <c r="H141" s="251">
        <v>0</v>
      </c>
      <c r="I141" s="251">
        <v>0</v>
      </c>
      <c r="J141" s="251">
        <v>0</v>
      </c>
      <c r="K141" s="251">
        <v>0</v>
      </c>
      <c r="L141" s="251">
        <v>0</v>
      </c>
      <c r="M141" s="251">
        <v>0</v>
      </c>
      <c r="N141" s="251">
        <v>0</v>
      </c>
      <c r="O141" s="251">
        <v>0</v>
      </c>
      <c r="P141" s="251">
        <v>0</v>
      </c>
      <c r="Q141" s="251">
        <v>0</v>
      </c>
      <c r="R141" s="251">
        <v>0</v>
      </c>
      <c r="S141" s="251">
        <v>0</v>
      </c>
      <c r="T141" s="319" t="e">
        <v>#DIV/0!</v>
      </c>
      <c r="U141" s="365">
        <v>0</v>
      </c>
      <c r="V141" s="365">
        <v>0</v>
      </c>
      <c r="W141" s="361"/>
      <c r="X141" s="361"/>
      <c r="Y141" s="361"/>
      <c r="Z141" s="361"/>
    </row>
    <row r="142" spans="1:26" x14ac:dyDescent="0.25">
      <c r="A142" s="318" t="s">
        <v>404</v>
      </c>
      <c r="B142" s="251">
        <v>0</v>
      </c>
      <c r="C142" s="251">
        <v>0</v>
      </c>
      <c r="D142" s="251">
        <v>0</v>
      </c>
      <c r="E142" s="361"/>
      <c r="F142" s="361"/>
      <c r="G142" s="251">
        <v>0</v>
      </c>
      <c r="H142" s="251">
        <v>0</v>
      </c>
      <c r="I142" s="251">
        <v>0</v>
      </c>
      <c r="J142" s="251">
        <v>0</v>
      </c>
      <c r="K142" s="251">
        <v>0</v>
      </c>
      <c r="L142" s="251">
        <v>0</v>
      </c>
      <c r="M142" s="251">
        <v>0</v>
      </c>
      <c r="N142" s="251">
        <v>0</v>
      </c>
      <c r="O142" s="251">
        <v>0</v>
      </c>
      <c r="P142" s="251">
        <v>0</v>
      </c>
      <c r="Q142" s="251">
        <v>0</v>
      </c>
      <c r="R142" s="251">
        <v>0</v>
      </c>
      <c r="S142" s="251">
        <v>0</v>
      </c>
      <c r="T142" s="319" t="e">
        <v>#DIV/0!</v>
      </c>
      <c r="U142" s="365">
        <v>0</v>
      </c>
      <c r="V142" s="365">
        <v>0</v>
      </c>
      <c r="W142" s="361"/>
      <c r="X142" s="361"/>
      <c r="Y142" s="361"/>
      <c r="Z142" s="361"/>
    </row>
    <row r="143" spans="1:26" x14ac:dyDescent="0.25">
      <c r="A143" s="369" t="s">
        <v>405</v>
      </c>
      <c r="B143" s="366">
        <v>0</v>
      </c>
      <c r="C143" s="366">
        <v>0</v>
      </c>
      <c r="D143" s="366">
        <v>0</v>
      </c>
      <c r="E143" s="367"/>
      <c r="F143" s="367"/>
      <c r="G143" s="366">
        <v>0</v>
      </c>
      <c r="H143" s="366">
        <v>0</v>
      </c>
      <c r="I143" s="366">
        <v>0</v>
      </c>
      <c r="J143" s="366">
        <v>0</v>
      </c>
      <c r="K143" s="366">
        <v>0</v>
      </c>
      <c r="L143" s="366">
        <v>0</v>
      </c>
      <c r="M143" s="366">
        <v>0</v>
      </c>
      <c r="N143" s="366">
        <v>0</v>
      </c>
      <c r="O143" s="366">
        <v>0</v>
      </c>
      <c r="P143" s="366">
        <v>0</v>
      </c>
      <c r="Q143" s="366">
        <v>0</v>
      </c>
      <c r="R143" s="366">
        <v>0</v>
      </c>
      <c r="S143" s="366">
        <v>0</v>
      </c>
      <c r="T143" s="317" t="e">
        <v>#DIV/0!</v>
      </c>
      <c r="U143" s="364">
        <v>0</v>
      </c>
      <c r="V143" s="364">
        <v>0</v>
      </c>
      <c r="W143" s="367"/>
      <c r="X143" s="367"/>
      <c r="Y143" s="361"/>
      <c r="Z143" s="361"/>
    </row>
    <row r="144" spans="1:26" x14ac:dyDescent="0.25">
      <c r="A144" s="338" t="s">
        <v>406</v>
      </c>
      <c r="B144" s="358">
        <v>0</v>
      </c>
      <c r="C144" s="358">
        <v>0</v>
      </c>
      <c r="D144" s="358">
        <v>0</v>
      </c>
      <c r="E144" s="359"/>
      <c r="F144" s="359"/>
      <c r="G144" s="358">
        <v>0</v>
      </c>
      <c r="H144" s="358">
        <v>0</v>
      </c>
      <c r="I144" s="358">
        <v>0</v>
      </c>
      <c r="J144" s="358">
        <v>0</v>
      </c>
      <c r="K144" s="358">
        <v>0</v>
      </c>
      <c r="L144" s="358">
        <v>0</v>
      </c>
      <c r="M144" s="358">
        <v>0</v>
      </c>
      <c r="N144" s="358">
        <v>0</v>
      </c>
      <c r="O144" s="358">
        <v>0</v>
      </c>
      <c r="P144" s="358">
        <v>0</v>
      </c>
      <c r="Q144" s="358">
        <v>0</v>
      </c>
      <c r="R144" s="358">
        <v>0</v>
      </c>
      <c r="S144" s="358">
        <v>0</v>
      </c>
      <c r="T144" s="339" t="e">
        <v>#DIV/0!</v>
      </c>
      <c r="U144" s="360">
        <v>0</v>
      </c>
      <c r="V144" s="360">
        <v>0</v>
      </c>
      <c r="W144" s="361"/>
      <c r="X144" s="361"/>
      <c r="Y144" s="361"/>
      <c r="Z144" s="361"/>
    </row>
    <row r="145" spans="1:26" x14ac:dyDescent="0.25">
      <c r="A145" s="369" t="s">
        <v>407</v>
      </c>
      <c r="B145" s="363">
        <v>0</v>
      </c>
      <c r="C145" s="363">
        <v>0</v>
      </c>
      <c r="D145" s="363">
        <v>0</v>
      </c>
      <c r="E145" s="359"/>
      <c r="F145" s="359"/>
      <c r="G145" s="363">
        <v>0</v>
      </c>
      <c r="H145" s="363">
        <v>0</v>
      </c>
      <c r="I145" s="363">
        <v>0</v>
      </c>
      <c r="J145" s="363">
        <v>0</v>
      </c>
      <c r="K145" s="363">
        <v>0</v>
      </c>
      <c r="L145" s="363">
        <v>0</v>
      </c>
      <c r="M145" s="363">
        <v>0</v>
      </c>
      <c r="N145" s="363">
        <v>0</v>
      </c>
      <c r="O145" s="363">
        <v>0</v>
      </c>
      <c r="P145" s="363">
        <v>0</v>
      </c>
      <c r="Q145" s="363">
        <v>0</v>
      </c>
      <c r="R145" s="363">
        <v>0</v>
      </c>
      <c r="S145" s="363">
        <v>0</v>
      </c>
      <c r="T145" s="317" t="e">
        <v>#DIV/0!</v>
      </c>
      <c r="U145" s="364">
        <v>0</v>
      </c>
      <c r="V145" s="364">
        <v>0</v>
      </c>
      <c r="W145" s="361"/>
      <c r="X145" s="361"/>
      <c r="Y145" s="361"/>
      <c r="Z145" s="361"/>
    </row>
    <row r="146" spans="1:26" x14ac:dyDescent="0.25">
      <c r="A146" s="318" t="s">
        <v>408</v>
      </c>
      <c r="B146" s="251">
        <v>0</v>
      </c>
      <c r="C146" s="251">
        <v>0</v>
      </c>
      <c r="D146" s="251">
        <v>0</v>
      </c>
      <c r="E146" s="361"/>
      <c r="F146" s="361"/>
      <c r="G146" s="251">
        <v>0</v>
      </c>
      <c r="H146" s="251">
        <v>0</v>
      </c>
      <c r="I146" s="251">
        <v>0</v>
      </c>
      <c r="J146" s="251">
        <v>0</v>
      </c>
      <c r="K146" s="251">
        <v>0</v>
      </c>
      <c r="L146" s="251">
        <v>0</v>
      </c>
      <c r="M146" s="251">
        <v>0</v>
      </c>
      <c r="N146" s="251">
        <v>0</v>
      </c>
      <c r="O146" s="251">
        <v>0</v>
      </c>
      <c r="P146" s="251">
        <v>0</v>
      </c>
      <c r="Q146" s="251">
        <v>0</v>
      </c>
      <c r="R146" s="251">
        <v>0</v>
      </c>
      <c r="S146" s="251">
        <v>0</v>
      </c>
      <c r="T146" s="319" t="e">
        <v>#DIV/0!</v>
      </c>
      <c r="U146" s="365">
        <v>0</v>
      </c>
      <c r="V146" s="365">
        <v>0</v>
      </c>
      <c r="W146" s="361"/>
      <c r="X146" s="361"/>
      <c r="Y146" s="361"/>
      <c r="Z146" s="361"/>
    </row>
    <row r="147" spans="1:26" x14ac:dyDescent="0.25">
      <c r="A147" s="318" t="s">
        <v>409</v>
      </c>
      <c r="B147" s="251">
        <v>0</v>
      </c>
      <c r="C147" s="251">
        <v>0</v>
      </c>
      <c r="D147" s="251">
        <v>0</v>
      </c>
      <c r="E147" s="361"/>
      <c r="F147" s="361"/>
      <c r="G147" s="251">
        <v>0</v>
      </c>
      <c r="H147" s="251">
        <v>0</v>
      </c>
      <c r="I147" s="251">
        <v>0</v>
      </c>
      <c r="J147" s="251">
        <v>0</v>
      </c>
      <c r="K147" s="251">
        <v>0</v>
      </c>
      <c r="L147" s="251">
        <v>0</v>
      </c>
      <c r="M147" s="251">
        <v>0</v>
      </c>
      <c r="N147" s="251">
        <v>0</v>
      </c>
      <c r="O147" s="251">
        <v>0</v>
      </c>
      <c r="P147" s="251">
        <v>0</v>
      </c>
      <c r="Q147" s="251">
        <v>0</v>
      </c>
      <c r="R147" s="251">
        <v>0</v>
      </c>
      <c r="S147" s="251">
        <v>0</v>
      </c>
      <c r="T147" s="319" t="e">
        <v>#DIV/0!</v>
      </c>
      <c r="U147" s="365">
        <v>0</v>
      </c>
      <c r="V147" s="365">
        <v>0</v>
      </c>
      <c r="W147" s="361"/>
      <c r="X147" s="361"/>
      <c r="Y147" s="361"/>
      <c r="Z147" s="361"/>
    </row>
    <row r="148" spans="1:26" x14ac:dyDescent="0.25">
      <c r="A148" s="318" t="s">
        <v>410</v>
      </c>
      <c r="B148" s="251">
        <v>0</v>
      </c>
      <c r="C148" s="251">
        <v>0</v>
      </c>
      <c r="D148" s="251">
        <v>0</v>
      </c>
      <c r="E148" s="361"/>
      <c r="F148" s="361"/>
      <c r="G148" s="251">
        <v>0</v>
      </c>
      <c r="H148" s="251">
        <v>0</v>
      </c>
      <c r="I148" s="251">
        <v>0</v>
      </c>
      <c r="J148" s="251">
        <v>0</v>
      </c>
      <c r="K148" s="251">
        <v>0</v>
      </c>
      <c r="L148" s="251">
        <v>0</v>
      </c>
      <c r="M148" s="251">
        <v>0</v>
      </c>
      <c r="N148" s="251">
        <v>0</v>
      </c>
      <c r="O148" s="251">
        <v>0</v>
      </c>
      <c r="P148" s="251">
        <v>0</v>
      </c>
      <c r="Q148" s="251">
        <v>0</v>
      </c>
      <c r="R148" s="251">
        <v>0</v>
      </c>
      <c r="S148" s="251">
        <v>0</v>
      </c>
      <c r="T148" s="319" t="e">
        <v>#DIV/0!</v>
      </c>
      <c r="U148" s="365">
        <v>0</v>
      </c>
      <c r="V148" s="365">
        <v>0</v>
      </c>
      <c r="W148" s="361"/>
      <c r="X148" s="361"/>
      <c r="Y148" s="361"/>
      <c r="Z148" s="361"/>
    </row>
    <row r="149" spans="1:26" x14ac:dyDescent="0.25">
      <c r="A149" s="318" t="s">
        <v>411</v>
      </c>
      <c r="B149" s="251">
        <v>0</v>
      </c>
      <c r="C149" s="251">
        <v>0</v>
      </c>
      <c r="D149" s="251">
        <v>0</v>
      </c>
      <c r="E149" s="361"/>
      <c r="F149" s="361"/>
      <c r="G149" s="251">
        <v>0</v>
      </c>
      <c r="H149" s="251">
        <v>0</v>
      </c>
      <c r="I149" s="251">
        <v>0</v>
      </c>
      <c r="J149" s="251">
        <v>0</v>
      </c>
      <c r="K149" s="251">
        <v>0</v>
      </c>
      <c r="L149" s="251">
        <v>0</v>
      </c>
      <c r="M149" s="251">
        <v>0</v>
      </c>
      <c r="N149" s="251">
        <v>0</v>
      </c>
      <c r="O149" s="251">
        <v>0</v>
      </c>
      <c r="P149" s="251">
        <v>0</v>
      </c>
      <c r="Q149" s="251">
        <v>0</v>
      </c>
      <c r="R149" s="251">
        <v>0</v>
      </c>
      <c r="S149" s="251">
        <v>0</v>
      </c>
      <c r="T149" s="319" t="e">
        <v>#DIV/0!</v>
      </c>
      <c r="U149" s="365">
        <v>0</v>
      </c>
      <c r="V149" s="365">
        <v>0</v>
      </c>
      <c r="W149" s="361"/>
      <c r="X149" s="361"/>
      <c r="Y149" s="361"/>
      <c r="Z149" s="361"/>
    </row>
    <row r="150" spans="1:26" x14ac:dyDescent="0.25">
      <c r="A150" s="318" t="s">
        <v>412</v>
      </c>
      <c r="B150" s="251">
        <v>0</v>
      </c>
      <c r="C150" s="251">
        <v>0</v>
      </c>
      <c r="D150" s="251">
        <v>0</v>
      </c>
      <c r="E150" s="361"/>
      <c r="F150" s="361"/>
      <c r="G150" s="251">
        <v>0</v>
      </c>
      <c r="H150" s="251">
        <v>0</v>
      </c>
      <c r="I150" s="251">
        <v>0</v>
      </c>
      <c r="J150" s="251">
        <v>0</v>
      </c>
      <c r="K150" s="251">
        <v>0</v>
      </c>
      <c r="L150" s="251">
        <v>0</v>
      </c>
      <c r="M150" s="251">
        <v>0</v>
      </c>
      <c r="N150" s="251">
        <v>0</v>
      </c>
      <c r="O150" s="251">
        <v>0</v>
      </c>
      <c r="P150" s="251">
        <v>0</v>
      </c>
      <c r="Q150" s="251">
        <v>0</v>
      </c>
      <c r="R150" s="251">
        <v>0</v>
      </c>
      <c r="S150" s="251">
        <v>0</v>
      </c>
      <c r="T150" s="319" t="e">
        <v>#DIV/0!</v>
      </c>
      <c r="U150" s="365">
        <v>0</v>
      </c>
      <c r="V150" s="365">
        <v>0</v>
      </c>
      <c r="W150" s="361"/>
      <c r="X150" s="361"/>
      <c r="Y150" s="361"/>
      <c r="Z150" s="361"/>
    </row>
    <row r="151" spans="1:26" x14ac:dyDescent="0.25">
      <c r="A151" s="318" t="s">
        <v>413</v>
      </c>
      <c r="B151" s="251">
        <v>0</v>
      </c>
      <c r="C151" s="251">
        <v>0</v>
      </c>
      <c r="D151" s="251">
        <v>0</v>
      </c>
      <c r="E151" s="361"/>
      <c r="F151" s="361"/>
      <c r="G151" s="251">
        <v>0</v>
      </c>
      <c r="H151" s="251">
        <v>0</v>
      </c>
      <c r="I151" s="251">
        <v>0</v>
      </c>
      <c r="J151" s="251">
        <v>0</v>
      </c>
      <c r="K151" s="251">
        <v>0</v>
      </c>
      <c r="L151" s="251">
        <v>0</v>
      </c>
      <c r="M151" s="251">
        <v>0</v>
      </c>
      <c r="N151" s="251">
        <v>0</v>
      </c>
      <c r="O151" s="251">
        <v>0</v>
      </c>
      <c r="P151" s="251">
        <v>0</v>
      </c>
      <c r="Q151" s="251">
        <v>0</v>
      </c>
      <c r="R151" s="251">
        <v>0</v>
      </c>
      <c r="S151" s="251">
        <v>0</v>
      </c>
      <c r="T151" s="319" t="e">
        <v>#DIV/0!</v>
      </c>
      <c r="U151" s="365">
        <v>0</v>
      </c>
      <c r="V151" s="365">
        <v>0</v>
      </c>
      <c r="W151" s="361"/>
      <c r="X151" s="361"/>
      <c r="Y151" s="361"/>
      <c r="Z151" s="361"/>
    </row>
    <row r="152" spans="1:26" x14ac:dyDescent="0.25">
      <c r="A152" s="314" t="s">
        <v>414</v>
      </c>
      <c r="B152" s="363">
        <v>0</v>
      </c>
      <c r="C152" s="363">
        <v>0</v>
      </c>
      <c r="D152" s="363">
        <v>0</v>
      </c>
      <c r="E152" s="359"/>
      <c r="F152" s="359"/>
      <c r="G152" s="363">
        <v>0</v>
      </c>
      <c r="H152" s="363">
        <v>0</v>
      </c>
      <c r="I152" s="363">
        <v>0</v>
      </c>
      <c r="J152" s="363">
        <v>0</v>
      </c>
      <c r="K152" s="363">
        <v>0</v>
      </c>
      <c r="L152" s="363">
        <v>0</v>
      </c>
      <c r="M152" s="363">
        <v>0</v>
      </c>
      <c r="N152" s="363">
        <v>0</v>
      </c>
      <c r="O152" s="363">
        <v>0</v>
      </c>
      <c r="P152" s="363">
        <v>0</v>
      </c>
      <c r="Q152" s="363">
        <v>0</v>
      </c>
      <c r="R152" s="363">
        <v>0</v>
      </c>
      <c r="S152" s="363">
        <v>0</v>
      </c>
      <c r="T152" s="317" t="e">
        <v>#DIV/0!</v>
      </c>
      <c r="U152" s="364">
        <v>0</v>
      </c>
      <c r="V152" s="364">
        <v>0</v>
      </c>
      <c r="W152" s="361"/>
      <c r="X152" s="361"/>
      <c r="Y152" s="361"/>
      <c r="Z152" s="361"/>
    </row>
    <row r="153" spans="1:26" x14ac:dyDescent="0.25">
      <c r="A153" s="322" t="s">
        <v>415</v>
      </c>
      <c r="B153" s="251">
        <v>0</v>
      </c>
      <c r="C153" s="251">
        <v>0</v>
      </c>
      <c r="D153" s="251">
        <v>0</v>
      </c>
      <c r="E153" s="361"/>
      <c r="F153" s="361"/>
      <c r="G153" s="251">
        <v>0</v>
      </c>
      <c r="H153" s="251">
        <v>0</v>
      </c>
      <c r="I153" s="251">
        <v>0</v>
      </c>
      <c r="J153" s="251">
        <v>0</v>
      </c>
      <c r="K153" s="251">
        <v>0</v>
      </c>
      <c r="L153" s="251">
        <v>0</v>
      </c>
      <c r="M153" s="251">
        <v>0</v>
      </c>
      <c r="N153" s="251">
        <v>0</v>
      </c>
      <c r="O153" s="251">
        <v>0</v>
      </c>
      <c r="P153" s="251">
        <v>0</v>
      </c>
      <c r="Q153" s="251">
        <v>0</v>
      </c>
      <c r="R153" s="251">
        <v>0</v>
      </c>
      <c r="S153" s="251">
        <v>0</v>
      </c>
      <c r="T153" s="319" t="e">
        <v>#DIV/0!</v>
      </c>
      <c r="U153" s="365">
        <v>0</v>
      </c>
      <c r="V153" s="365">
        <v>0</v>
      </c>
      <c r="W153" s="361"/>
      <c r="X153" s="361"/>
      <c r="Y153" s="361"/>
      <c r="Z153" s="361"/>
    </row>
    <row r="154" spans="1:26" x14ac:dyDescent="0.25">
      <c r="A154" s="322" t="s">
        <v>416</v>
      </c>
      <c r="B154" s="251">
        <v>0</v>
      </c>
      <c r="C154" s="251">
        <v>0</v>
      </c>
      <c r="D154" s="251">
        <v>0</v>
      </c>
      <c r="E154" s="361"/>
      <c r="F154" s="361"/>
      <c r="G154" s="251">
        <v>0</v>
      </c>
      <c r="H154" s="251">
        <v>0</v>
      </c>
      <c r="I154" s="251">
        <v>0</v>
      </c>
      <c r="J154" s="251">
        <v>0</v>
      </c>
      <c r="K154" s="251">
        <v>0</v>
      </c>
      <c r="L154" s="251">
        <v>0</v>
      </c>
      <c r="M154" s="251">
        <v>0</v>
      </c>
      <c r="N154" s="251">
        <v>0</v>
      </c>
      <c r="O154" s="251">
        <v>0</v>
      </c>
      <c r="P154" s="251">
        <v>0</v>
      </c>
      <c r="Q154" s="251">
        <v>0</v>
      </c>
      <c r="R154" s="251">
        <v>0</v>
      </c>
      <c r="S154" s="251">
        <v>0</v>
      </c>
      <c r="T154" s="319" t="e">
        <v>#DIV/0!</v>
      </c>
      <c r="U154" s="365">
        <v>0</v>
      </c>
      <c r="V154" s="365">
        <v>0</v>
      </c>
      <c r="W154" s="361"/>
      <c r="X154" s="361"/>
      <c r="Y154" s="361"/>
      <c r="Z154" s="361"/>
    </row>
    <row r="155" spans="1:26" x14ac:dyDescent="0.25">
      <c r="A155" s="322" t="s">
        <v>417</v>
      </c>
      <c r="B155" s="251">
        <v>0</v>
      </c>
      <c r="C155" s="251">
        <v>0</v>
      </c>
      <c r="D155" s="251">
        <v>0</v>
      </c>
      <c r="E155" s="361"/>
      <c r="F155" s="361"/>
      <c r="G155" s="251">
        <v>0</v>
      </c>
      <c r="H155" s="251">
        <v>0</v>
      </c>
      <c r="I155" s="251">
        <v>0</v>
      </c>
      <c r="J155" s="251">
        <v>0</v>
      </c>
      <c r="K155" s="251">
        <v>0</v>
      </c>
      <c r="L155" s="251">
        <v>0</v>
      </c>
      <c r="M155" s="251">
        <v>0</v>
      </c>
      <c r="N155" s="251">
        <v>0</v>
      </c>
      <c r="O155" s="251">
        <v>0</v>
      </c>
      <c r="P155" s="251">
        <v>0</v>
      </c>
      <c r="Q155" s="251">
        <v>0</v>
      </c>
      <c r="R155" s="251">
        <v>0</v>
      </c>
      <c r="S155" s="251">
        <v>0</v>
      </c>
      <c r="T155" s="319" t="e">
        <v>#DIV/0!</v>
      </c>
      <c r="U155" s="365">
        <v>0</v>
      </c>
      <c r="V155" s="365">
        <v>0</v>
      </c>
      <c r="W155" s="361"/>
      <c r="X155" s="361"/>
      <c r="Y155" s="361"/>
      <c r="Z155" s="361"/>
    </row>
    <row r="156" spans="1:26" x14ac:dyDescent="0.25">
      <c r="A156" s="338" t="s">
        <v>418</v>
      </c>
      <c r="B156" s="372">
        <v>0</v>
      </c>
      <c r="C156" s="372">
        <v>0</v>
      </c>
      <c r="D156" s="372">
        <v>0</v>
      </c>
      <c r="E156" s="367"/>
      <c r="F156" s="367"/>
      <c r="G156" s="372">
        <v>0</v>
      </c>
      <c r="H156" s="372">
        <v>0</v>
      </c>
      <c r="I156" s="372">
        <v>0</v>
      </c>
      <c r="J156" s="372">
        <v>0</v>
      </c>
      <c r="K156" s="372">
        <v>0</v>
      </c>
      <c r="L156" s="372">
        <v>0</v>
      </c>
      <c r="M156" s="372">
        <v>0</v>
      </c>
      <c r="N156" s="372">
        <v>0</v>
      </c>
      <c r="O156" s="372">
        <v>0</v>
      </c>
      <c r="P156" s="372">
        <v>0</v>
      </c>
      <c r="Q156" s="372">
        <v>0</v>
      </c>
      <c r="R156" s="372">
        <v>0</v>
      </c>
      <c r="S156" s="372">
        <v>0</v>
      </c>
      <c r="T156" s="339" t="e">
        <v>#DIV/0!</v>
      </c>
      <c r="U156" s="360">
        <v>0</v>
      </c>
      <c r="V156" s="360">
        <v>0</v>
      </c>
      <c r="W156" s="361"/>
      <c r="X156" s="361"/>
      <c r="Y156" s="361"/>
      <c r="Z156" s="361"/>
    </row>
    <row r="157" spans="1:26" x14ac:dyDescent="0.25">
      <c r="A157" s="373" t="s">
        <v>419</v>
      </c>
      <c r="B157" s="372">
        <v>0</v>
      </c>
      <c r="C157" s="372">
        <v>1077688.99</v>
      </c>
      <c r="D157" s="372">
        <v>1077412.8600000001</v>
      </c>
      <c r="E157" s="367"/>
      <c r="F157" s="367"/>
      <c r="G157" s="372">
        <v>0</v>
      </c>
      <c r="H157" s="372">
        <v>1077412.8600000001</v>
      </c>
      <c r="I157" s="372">
        <v>0</v>
      </c>
      <c r="J157" s="372">
        <v>0</v>
      </c>
      <c r="K157" s="372">
        <v>0</v>
      </c>
      <c r="L157" s="372">
        <v>0</v>
      </c>
      <c r="M157" s="372">
        <v>0</v>
      </c>
      <c r="N157" s="372">
        <v>0</v>
      </c>
      <c r="O157" s="372">
        <v>0</v>
      </c>
      <c r="P157" s="372">
        <v>0</v>
      </c>
      <c r="Q157" s="372">
        <v>0</v>
      </c>
      <c r="R157" s="372">
        <v>0</v>
      </c>
      <c r="S157" s="372">
        <v>1077412.8600000001</v>
      </c>
      <c r="T157" s="339">
        <v>0.99974377579936125</v>
      </c>
      <c r="U157" s="360">
        <v>276.12999999988824</v>
      </c>
      <c r="V157" s="360">
        <v>0</v>
      </c>
      <c r="W157" s="361"/>
      <c r="X157" s="361"/>
      <c r="Y157" s="361"/>
      <c r="Z157" s="361"/>
    </row>
    <row r="158" spans="1:26" x14ac:dyDescent="0.25">
      <c r="A158" s="374" t="s">
        <v>420</v>
      </c>
      <c r="B158" s="375">
        <v>2077785</v>
      </c>
      <c r="C158" s="375">
        <v>2077508.87</v>
      </c>
      <c r="D158" s="375">
        <v>2129656.67</v>
      </c>
      <c r="E158" s="359"/>
      <c r="F158" s="359"/>
      <c r="G158" s="375">
        <v>51865.67</v>
      </c>
      <c r="H158" s="375">
        <v>0</v>
      </c>
      <c r="I158" s="375">
        <v>0</v>
      </c>
      <c r="J158" s="375">
        <v>1035927</v>
      </c>
      <c r="K158" s="375">
        <v>0</v>
      </c>
      <c r="L158" s="375">
        <v>0</v>
      </c>
      <c r="M158" s="375">
        <v>1041864</v>
      </c>
      <c r="N158" s="375">
        <v>0</v>
      </c>
      <c r="O158" s="375">
        <v>0</v>
      </c>
      <c r="P158" s="375">
        <v>0</v>
      </c>
      <c r="Q158" s="375">
        <v>0</v>
      </c>
      <c r="R158" s="375">
        <v>0</v>
      </c>
      <c r="S158" s="375">
        <v>2129656.67</v>
      </c>
      <c r="T158" s="329">
        <v>1.0251011202662157</v>
      </c>
      <c r="U158" s="376">
        <v>-52147.799999999814</v>
      </c>
      <c r="V158" s="376">
        <v>0</v>
      </c>
      <c r="W158" s="361"/>
      <c r="X158" s="361"/>
      <c r="Y158" s="361"/>
      <c r="Z158" s="361"/>
    </row>
    <row r="159" spans="1:26" x14ac:dyDescent="0.25">
      <c r="A159" s="369" t="s">
        <v>421</v>
      </c>
      <c r="B159" s="366">
        <v>0</v>
      </c>
      <c r="C159" s="366">
        <v>0</v>
      </c>
      <c r="D159" s="366">
        <v>0</v>
      </c>
      <c r="E159" s="367"/>
      <c r="F159" s="367"/>
      <c r="G159" s="366">
        <v>0</v>
      </c>
      <c r="H159" s="366">
        <v>0</v>
      </c>
      <c r="I159" s="366">
        <v>0</v>
      </c>
      <c r="J159" s="366">
        <v>0</v>
      </c>
      <c r="K159" s="366">
        <v>0</v>
      </c>
      <c r="L159" s="366">
        <v>0</v>
      </c>
      <c r="M159" s="366">
        <v>0</v>
      </c>
      <c r="N159" s="366">
        <v>0</v>
      </c>
      <c r="O159" s="366">
        <v>0</v>
      </c>
      <c r="P159" s="366">
        <v>0</v>
      </c>
      <c r="Q159" s="366">
        <v>0</v>
      </c>
      <c r="R159" s="366">
        <v>0</v>
      </c>
      <c r="S159" s="366">
        <v>0</v>
      </c>
      <c r="T159" s="317" t="e">
        <v>#DIV/0!</v>
      </c>
      <c r="U159" s="364">
        <v>0</v>
      </c>
      <c r="V159" s="364">
        <v>0</v>
      </c>
      <c r="W159" s="367"/>
      <c r="X159" s="367"/>
      <c r="Y159" s="361"/>
      <c r="Z159" s="361"/>
    </row>
    <row r="160" spans="1:26" x14ac:dyDescent="0.25">
      <c r="A160" s="369" t="s">
        <v>422</v>
      </c>
      <c r="B160" s="366">
        <v>0</v>
      </c>
      <c r="C160" s="366">
        <v>0</v>
      </c>
      <c r="D160" s="366">
        <v>0</v>
      </c>
      <c r="E160" s="367"/>
      <c r="F160" s="367"/>
      <c r="G160" s="366">
        <v>0</v>
      </c>
      <c r="H160" s="366">
        <v>0</v>
      </c>
      <c r="I160" s="366">
        <v>0</v>
      </c>
      <c r="J160" s="366">
        <v>0</v>
      </c>
      <c r="K160" s="366">
        <v>0</v>
      </c>
      <c r="L160" s="366">
        <v>0</v>
      </c>
      <c r="M160" s="366">
        <v>0</v>
      </c>
      <c r="N160" s="366">
        <v>0</v>
      </c>
      <c r="O160" s="366">
        <v>0</v>
      </c>
      <c r="P160" s="366">
        <v>0</v>
      </c>
      <c r="Q160" s="366">
        <v>0</v>
      </c>
      <c r="R160" s="366">
        <v>0</v>
      </c>
      <c r="S160" s="366">
        <v>0</v>
      </c>
      <c r="T160" s="317" t="e">
        <v>#DIV/0!</v>
      </c>
      <c r="U160" s="364">
        <v>0</v>
      </c>
      <c r="V160" s="364">
        <v>0</v>
      </c>
      <c r="W160" s="367"/>
      <c r="X160" s="367"/>
      <c r="Y160" s="361"/>
      <c r="Z160" s="361"/>
    </row>
    <row r="161" spans="1:26" x14ac:dyDescent="0.25">
      <c r="A161" s="369" t="s">
        <v>423</v>
      </c>
      <c r="B161" s="363">
        <v>0</v>
      </c>
      <c r="C161" s="363">
        <v>0</v>
      </c>
      <c r="D161" s="363">
        <v>0</v>
      </c>
      <c r="E161" s="359"/>
      <c r="F161" s="359"/>
      <c r="G161" s="363">
        <v>0</v>
      </c>
      <c r="H161" s="363">
        <v>0</v>
      </c>
      <c r="I161" s="363">
        <v>0</v>
      </c>
      <c r="J161" s="363">
        <v>0</v>
      </c>
      <c r="K161" s="363">
        <v>0</v>
      </c>
      <c r="L161" s="363">
        <v>0</v>
      </c>
      <c r="M161" s="363">
        <v>0</v>
      </c>
      <c r="N161" s="363">
        <v>0</v>
      </c>
      <c r="O161" s="363">
        <v>0</v>
      </c>
      <c r="P161" s="363">
        <v>0</v>
      </c>
      <c r="Q161" s="363">
        <v>0</v>
      </c>
      <c r="R161" s="363">
        <v>0</v>
      </c>
      <c r="S161" s="363">
        <v>0</v>
      </c>
      <c r="T161" s="317" t="e">
        <v>#DIV/0!</v>
      </c>
      <c r="U161" s="364">
        <v>0</v>
      </c>
      <c r="V161" s="364">
        <v>0</v>
      </c>
      <c r="W161" s="367"/>
      <c r="X161" s="367"/>
      <c r="Y161" s="361"/>
      <c r="Z161" s="361"/>
    </row>
    <row r="162" spans="1:26" x14ac:dyDescent="0.25">
      <c r="A162" s="318" t="s">
        <v>424</v>
      </c>
      <c r="B162" s="251">
        <v>0</v>
      </c>
      <c r="C162" s="251">
        <v>0</v>
      </c>
      <c r="D162" s="251">
        <v>0</v>
      </c>
      <c r="E162" s="361"/>
      <c r="F162" s="361"/>
      <c r="G162" s="251">
        <v>0</v>
      </c>
      <c r="H162" s="251">
        <v>0</v>
      </c>
      <c r="I162" s="251">
        <v>0</v>
      </c>
      <c r="J162" s="251">
        <v>0</v>
      </c>
      <c r="K162" s="251">
        <v>0</v>
      </c>
      <c r="L162" s="251">
        <v>0</v>
      </c>
      <c r="M162" s="251">
        <v>0</v>
      </c>
      <c r="N162" s="251">
        <v>0</v>
      </c>
      <c r="O162" s="251">
        <v>0</v>
      </c>
      <c r="P162" s="251">
        <v>0</v>
      </c>
      <c r="Q162" s="251">
        <v>0</v>
      </c>
      <c r="R162" s="251">
        <v>0</v>
      </c>
      <c r="S162" s="251">
        <v>0</v>
      </c>
      <c r="T162" s="319" t="e">
        <v>#DIV/0!</v>
      </c>
      <c r="U162" s="365">
        <v>0</v>
      </c>
      <c r="V162" s="365">
        <v>0</v>
      </c>
      <c r="W162" s="361"/>
      <c r="X162" s="361"/>
      <c r="Y162" s="361"/>
      <c r="Z162" s="361"/>
    </row>
    <row r="163" spans="1:26" x14ac:dyDescent="0.25">
      <c r="A163" s="318" t="s">
        <v>425</v>
      </c>
      <c r="B163" s="251">
        <v>0</v>
      </c>
      <c r="C163" s="251">
        <v>0</v>
      </c>
      <c r="D163" s="251">
        <v>0</v>
      </c>
      <c r="E163" s="361"/>
      <c r="F163" s="361"/>
      <c r="G163" s="251">
        <v>0</v>
      </c>
      <c r="H163" s="251">
        <v>0</v>
      </c>
      <c r="I163" s="251">
        <v>0</v>
      </c>
      <c r="J163" s="251">
        <v>0</v>
      </c>
      <c r="K163" s="251">
        <v>0</v>
      </c>
      <c r="L163" s="251">
        <v>0</v>
      </c>
      <c r="M163" s="251">
        <v>0</v>
      </c>
      <c r="N163" s="251">
        <v>0</v>
      </c>
      <c r="O163" s="251">
        <v>0</v>
      </c>
      <c r="P163" s="251">
        <v>0</v>
      </c>
      <c r="Q163" s="251">
        <v>0</v>
      </c>
      <c r="R163" s="251">
        <v>0</v>
      </c>
      <c r="S163" s="251">
        <v>0</v>
      </c>
      <c r="T163" s="319" t="e">
        <v>#DIV/0!</v>
      </c>
      <c r="U163" s="365">
        <v>0</v>
      </c>
      <c r="V163" s="365">
        <v>0</v>
      </c>
      <c r="W163" s="361"/>
      <c r="X163" s="361"/>
      <c r="Y163" s="361"/>
      <c r="Z163" s="361"/>
    </row>
    <row r="164" spans="1:26" x14ac:dyDescent="0.25">
      <c r="A164" s="318" t="s">
        <v>426</v>
      </c>
      <c r="B164" s="251">
        <v>0</v>
      </c>
      <c r="C164" s="251">
        <v>0</v>
      </c>
      <c r="D164" s="251">
        <v>0</v>
      </c>
      <c r="E164" s="361"/>
      <c r="F164" s="361"/>
      <c r="G164" s="251">
        <v>0</v>
      </c>
      <c r="H164" s="251">
        <v>0</v>
      </c>
      <c r="I164" s="251">
        <v>0</v>
      </c>
      <c r="J164" s="251">
        <v>0</v>
      </c>
      <c r="K164" s="251">
        <v>0</v>
      </c>
      <c r="L164" s="251">
        <v>0</v>
      </c>
      <c r="M164" s="251">
        <v>0</v>
      </c>
      <c r="N164" s="251">
        <v>0</v>
      </c>
      <c r="O164" s="251">
        <v>0</v>
      </c>
      <c r="P164" s="251">
        <v>0</v>
      </c>
      <c r="Q164" s="251">
        <v>0</v>
      </c>
      <c r="R164" s="251">
        <v>0</v>
      </c>
      <c r="S164" s="251">
        <v>0</v>
      </c>
      <c r="T164" s="319" t="e">
        <v>#DIV/0!</v>
      </c>
      <c r="U164" s="365">
        <v>0</v>
      </c>
      <c r="V164" s="365">
        <v>0</v>
      </c>
      <c r="W164" s="361"/>
      <c r="X164" s="361"/>
      <c r="Y164" s="361"/>
      <c r="Z164" s="361"/>
    </row>
    <row r="165" spans="1:26" x14ac:dyDescent="0.25">
      <c r="A165" s="369" t="s">
        <v>427</v>
      </c>
      <c r="B165" s="366">
        <v>2077785</v>
      </c>
      <c r="C165" s="366">
        <v>2077508.87</v>
      </c>
      <c r="D165" s="366">
        <v>2129656.67</v>
      </c>
      <c r="E165" s="367"/>
      <c r="F165" s="367"/>
      <c r="G165" s="366">
        <v>51865.67</v>
      </c>
      <c r="H165" s="366">
        <v>0</v>
      </c>
      <c r="I165" s="366">
        <v>0</v>
      </c>
      <c r="J165" s="366">
        <v>1035927</v>
      </c>
      <c r="K165" s="366">
        <v>0</v>
      </c>
      <c r="L165" s="366">
        <v>0</v>
      </c>
      <c r="M165" s="366">
        <v>1041864</v>
      </c>
      <c r="N165" s="366">
        <v>0</v>
      </c>
      <c r="O165" s="366">
        <v>0</v>
      </c>
      <c r="P165" s="366">
        <v>0</v>
      </c>
      <c r="Q165" s="366">
        <v>0</v>
      </c>
      <c r="R165" s="366">
        <v>0</v>
      </c>
      <c r="S165" s="366">
        <v>2129656.67</v>
      </c>
      <c r="T165" s="317">
        <v>1.0251011202662157</v>
      </c>
      <c r="U165" s="364">
        <v>-52147.799999999814</v>
      </c>
      <c r="V165" s="364">
        <v>0</v>
      </c>
      <c r="W165" s="367"/>
      <c r="X165" s="367"/>
      <c r="Y165" s="367"/>
      <c r="Z165" s="361"/>
    </row>
    <row r="166" spans="1:26" x14ac:dyDescent="0.25">
      <c r="A166" s="340" t="s">
        <v>53</v>
      </c>
      <c r="B166" s="377">
        <v>6799770</v>
      </c>
      <c r="C166" s="377">
        <v>6799770</v>
      </c>
      <c r="D166" s="377">
        <v>4799493.87</v>
      </c>
      <c r="E166" s="359"/>
      <c r="F166" s="359"/>
      <c r="G166" s="377">
        <v>0</v>
      </c>
      <c r="H166" s="377">
        <v>1077412.8600000001</v>
      </c>
      <c r="I166" s="377">
        <v>1412154.02</v>
      </c>
      <c r="J166" s="377">
        <v>0</v>
      </c>
      <c r="K166" s="377">
        <v>0</v>
      </c>
      <c r="L166" s="377">
        <v>2309926.9900000002</v>
      </c>
      <c r="M166" s="377">
        <v>0</v>
      </c>
      <c r="N166" s="377">
        <v>0</v>
      </c>
      <c r="O166" s="377">
        <v>0</v>
      </c>
      <c r="P166" s="377">
        <v>0</v>
      </c>
      <c r="Q166" s="377">
        <v>0</v>
      </c>
      <c r="R166" s="377">
        <v>0</v>
      </c>
      <c r="S166" s="377">
        <v>4799493.87</v>
      </c>
      <c r="T166" s="341">
        <v>0.70583179578132793</v>
      </c>
      <c r="U166" s="378">
        <v>2000276.13</v>
      </c>
      <c r="V166" s="378">
        <v>0</v>
      </c>
      <c r="W166" s="367"/>
      <c r="X166" s="367"/>
      <c r="Y166" s="367"/>
      <c r="Z166" s="367"/>
    </row>
    <row r="167" spans="1:26" x14ac:dyDescent="0.25">
      <c r="A167" s="342" t="s">
        <v>54</v>
      </c>
      <c r="B167" s="379">
        <v>6799770</v>
      </c>
      <c r="C167" s="379">
        <v>6799770</v>
      </c>
      <c r="D167" s="379">
        <v>4799493.87</v>
      </c>
      <c r="E167" s="359"/>
      <c r="F167" s="359"/>
      <c r="G167" s="379">
        <v>0</v>
      </c>
      <c r="H167" s="379">
        <v>1077412.8600000001</v>
      </c>
      <c r="I167" s="379">
        <v>1412154.02</v>
      </c>
      <c r="J167" s="379">
        <v>0</v>
      </c>
      <c r="K167" s="379">
        <v>0</v>
      </c>
      <c r="L167" s="379">
        <v>2309926.9900000002</v>
      </c>
      <c r="M167" s="379">
        <v>0</v>
      </c>
      <c r="N167" s="379">
        <v>0</v>
      </c>
      <c r="O167" s="379">
        <v>0</v>
      </c>
      <c r="P167" s="379">
        <v>0</v>
      </c>
      <c r="Q167" s="379">
        <v>0</v>
      </c>
      <c r="R167" s="379">
        <v>0</v>
      </c>
      <c r="S167" s="379">
        <v>4799493.87</v>
      </c>
      <c r="T167" s="343">
        <v>0.70583179578132793</v>
      </c>
      <c r="U167" s="380">
        <v>2000276.13</v>
      </c>
      <c r="V167" s="380">
        <v>0</v>
      </c>
      <c r="W167" s="367"/>
      <c r="X167" s="367"/>
      <c r="Y167" s="367"/>
      <c r="Z167" s="367"/>
    </row>
    <row r="168" spans="1:26" x14ac:dyDescent="0.25">
      <c r="A168" s="342" t="s">
        <v>55</v>
      </c>
      <c r="B168" s="379">
        <v>6799770</v>
      </c>
      <c r="C168" s="379">
        <v>5722081.0099999998</v>
      </c>
      <c r="D168" s="379">
        <v>3722081.01</v>
      </c>
      <c r="E168" s="359"/>
      <c r="F168" s="359"/>
      <c r="G168" s="379">
        <v>0</v>
      </c>
      <c r="H168" s="379">
        <v>0</v>
      </c>
      <c r="I168" s="379">
        <v>1412154.02</v>
      </c>
      <c r="J168" s="379">
        <v>0</v>
      </c>
      <c r="K168" s="379">
        <v>0</v>
      </c>
      <c r="L168" s="379">
        <v>2309926.9900000002</v>
      </c>
      <c r="M168" s="379">
        <v>0</v>
      </c>
      <c r="N168" s="379">
        <v>0</v>
      </c>
      <c r="O168" s="379">
        <v>0</v>
      </c>
      <c r="P168" s="379">
        <v>0</v>
      </c>
      <c r="Q168" s="379">
        <v>0</v>
      </c>
      <c r="R168" s="379">
        <v>0</v>
      </c>
      <c r="S168" s="379">
        <v>3722081.01</v>
      </c>
      <c r="T168" s="343">
        <v>0.65047681140746383</v>
      </c>
      <c r="U168" s="380">
        <v>2000000</v>
      </c>
      <c r="V168" s="380">
        <v>0</v>
      </c>
      <c r="W168" s="367"/>
      <c r="X168" s="367"/>
      <c r="Y168" s="367"/>
      <c r="Z168" s="367"/>
    </row>
    <row r="169" spans="1:26" x14ac:dyDescent="0.25">
      <c r="A169" s="342" t="s">
        <v>56</v>
      </c>
      <c r="B169" s="379">
        <v>6799770</v>
      </c>
      <c r="C169" s="379">
        <v>5722081.0099999998</v>
      </c>
      <c r="D169" s="379">
        <v>3722081.01</v>
      </c>
      <c r="E169" s="359"/>
      <c r="F169" s="359"/>
      <c r="G169" s="379">
        <v>0</v>
      </c>
      <c r="H169" s="379">
        <v>0</v>
      </c>
      <c r="I169" s="379">
        <v>1412154.02</v>
      </c>
      <c r="J169" s="379">
        <v>0</v>
      </c>
      <c r="K169" s="379">
        <v>0</v>
      </c>
      <c r="L169" s="379">
        <v>2309926.9900000002</v>
      </c>
      <c r="M169" s="379">
        <v>0</v>
      </c>
      <c r="N169" s="379">
        <v>0</v>
      </c>
      <c r="O169" s="379">
        <v>0</v>
      </c>
      <c r="P169" s="379">
        <v>0</v>
      </c>
      <c r="Q169" s="379">
        <v>0</v>
      </c>
      <c r="R169" s="379">
        <v>0</v>
      </c>
      <c r="S169" s="379">
        <v>3722081.01</v>
      </c>
      <c r="T169" s="343">
        <v>0.65047681140746383</v>
      </c>
      <c r="U169" s="380">
        <v>2000000</v>
      </c>
      <c r="V169" s="380">
        <v>0</v>
      </c>
      <c r="W169" s="367"/>
      <c r="X169" s="367"/>
      <c r="Y169" s="367"/>
      <c r="Z169" s="367"/>
    </row>
    <row r="170" spans="1:26" s="215" customFormat="1" x14ac:dyDescent="0.25">
      <c r="A170" s="430" t="s">
        <v>34</v>
      </c>
      <c r="B170" s="430"/>
      <c r="C170" s="430"/>
      <c r="D170" s="430"/>
      <c r="E170" s="430"/>
      <c r="F170" s="430"/>
      <c r="G170" s="430"/>
      <c r="H170" s="430"/>
      <c r="I170" s="430"/>
      <c r="J170" s="430"/>
      <c r="K170" s="430"/>
      <c r="L170" s="430"/>
      <c r="M170" s="430"/>
      <c r="N170" s="430"/>
      <c r="O170" s="430"/>
      <c r="P170" s="430"/>
      <c r="Q170" s="430"/>
      <c r="R170" s="430"/>
      <c r="S170" s="430"/>
      <c r="T170" s="430"/>
      <c r="U170" s="430"/>
      <c r="V170" s="430"/>
      <c r="W170" s="430"/>
      <c r="X170" s="430"/>
      <c r="Y170" s="430"/>
      <c r="Z170" s="430"/>
    </row>
    <row r="171" spans="1:26" s="215" customFormat="1" ht="24" x14ac:dyDescent="0.25">
      <c r="A171" s="428" t="s">
        <v>721</v>
      </c>
      <c r="B171" s="429" t="s">
        <v>2</v>
      </c>
      <c r="C171" s="429" t="s">
        <v>3</v>
      </c>
      <c r="D171" s="381" t="s">
        <v>57</v>
      </c>
      <c r="E171" s="381" t="s">
        <v>30</v>
      </c>
      <c r="F171" s="381" t="s">
        <v>58</v>
      </c>
      <c r="G171" s="427" t="s">
        <v>5</v>
      </c>
      <c r="H171" s="427" t="s">
        <v>6</v>
      </c>
      <c r="I171" s="427" t="s">
        <v>7</v>
      </c>
      <c r="J171" s="427" t="s">
        <v>8</v>
      </c>
      <c r="K171" s="427" t="s">
        <v>9</v>
      </c>
      <c r="L171" s="427" t="s">
        <v>10</v>
      </c>
      <c r="M171" s="427" t="s">
        <v>11</v>
      </c>
      <c r="N171" s="427" t="s">
        <v>12</v>
      </c>
      <c r="O171" s="427" t="s">
        <v>13</v>
      </c>
      <c r="P171" s="427" t="s">
        <v>14</v>
      </c>
      <c r="Q171" s="427" t="s">
        <v>15</v>
      </c>
      <c r="R171" s="427" t="s">
        <v>16</v>
      </c>
      <c r="S171" s="381" t="s">
        <v>17</v>
      </c>
      <c r="T171" s="381" t="s">
        <v>18</v>
      </c>
      <c r="U171" s="427" t="s">
        <v>59</v>
      </c>
      <c r="V171" s="427" t="s">
        <v>60</v>
      </c>
      <c r="W171" s="427" t="s">
        <v>32</v>
      </c>
      <c r="X171" s="427" t="s">
        <v>31</v>
      </c>
      <c r="Y171" s="427" t="s">
        <v>61</v>
      </c>
      <c r="Z171" s="427" t="s">
        <v>62</v>
      </c>
    </row>
    <row r="172" spans="1:26" s="215" customFormat="1" ht="24" x14ac:dyDescent="0.25">
      <c r="A172" s="428"/>
      <c r="B172" s="429"/>
      <c r="C172" s="429"/>
      <c r="D172" s="382" t="s">
        <v>1145</v>
      </c>
      <c r="E172" s="382" t="s">
        <v>1145</v>
      </c>
      <c r="F172" s="382" t="s">
        <v>1145</v>
      </c>
      <c r="G172" s="427"/>
      <c r="H172" s="427"/>
      <c r="I172" s="427"/>
      <c r="J172" s="427"/>
      <c r="K172" s="427"/>
      <c r="L172" s="427"/>
      <c r="M172" s="427"/>
      <c r="N172" s="427"/>
      <c r="O172" s="427"/>
      <c r="P172" s="427"/>
      <c r="Q172" s="427"/>
      <c r="R172" s="427"/>
      <c r="S172" s="382" t="s">
        <v>1145</v>
      </c>
      <c r="T172" s="382" t="s">
        <v>1145</v>
      </c>
      <c r="U172" s="427"/>
      <c r="V172" s="427"/>
      <c r="W172" s="427"/>
      <c r="X172" s="427"/>
      <c r="Y172" s="427"/>
      <c r="Z172" s="427"/>
    </row>
    <row r="173" spans="1:26" s="215" customFormat="1" x14ac:dyDescent="0.25">
      <c r="A173" s="428"/>
      <c r="B173" s="383" t="s">
        <v>20</v>
      </c>
      <c r="C173" s="383" t="s">
        <v>21</v>
      </c>
      <c r="D173" s="383" t="s">
        <v>22</v>
      </c>
      <c r="E173" s="383" t="s">
        <v>23</v>
      </c>
      <c r="F173" s="383" t="s">
        <v>24</v>
      </c>
      <c r="G173" s="383" t="s">
        <v>63</v>
      </c>
      <c r="H173" s="383" t="s">
        <v>63</v>
      </c>
      <c r="I173" s="383" t="s">
        <v>63</v>
      </c>
      <c r="J173" s="383" t="s">
        <v>63</v>
      </c>
      <c r="K173" s="383" t="s">
        <v>63</v>
      </c>
      <c r="L173" s="383" t="s">
        <v>63</v>
      </c>
      <c r="M173" s="383" t="s">
        <v>63</v>
      </c>
      <c r="N173" s="383" t="s">
        <v>63</v>
      </c>
      <c r="O173" s="383" t="s">
        <v>63</v>
      </c>
      <c r="P173" s="383" t="s">
        <v>63</v>
      </c>
      <c r="Q173" s="383" t="s">
        <v>63</v>
      </c>
      <c r="R173" s="383" t="s">
        <v>63</v>
      </c>
      <c r="S173" s="383" t="s">
        <v>64</v>
      </c>
      <c r="T173" s="383" t="s">
        <v>65</v>
      </c>
      <c r="U173" s="383" t="s">
        <v>66</v>
      </c>
      <c r="V173" s="383" t="s">
        <v>67</v>
      </c>
      <c r="W173" s="383" t="s">
        <v>68</v>
      </c>
      <c r="X173" s="383" t="s">
        <v>69</v>
      </c>
      <c r="Y173" s="383" t="s">
        <v>70</v>
      </c>
      <c r="Z173" s="383" t="s">
        <v>71</v>
      </c>
    </row>
    <row r="174" spans="1:26" x14ac:dyDescent="0.25">
      <c r="A174" s="308" t="s">
        <v>428</v>
      </c>
      <c r="B174" s="384">
        <v>2282256</v>
      </c>
      <c r="C174" s="384">
        <v>2282256</v>
      </c>
      <c r="D174" s="384">
        <v>2219556</v>
      </c>
      <c r="E174" s="384">
        <v>1416991.0517391306</v>
      </c>
      <c r="F174" s="384">
        <v>978430.54</v>
      </c>
      <c r="G174" s="384">
        <v>86859.37</v>
      </c>
      <c r="H174" s="384">
        <v>76037.319999999992</v>
      </c>
      <c r="I174" s="384">
        <v>93584.639999999999</v>
      </c>
      <c r="J174" s="384">
        <v>81701.439999999988</v>
      </c>
      <c r="K174" s="384">
        <v>97166.209999999992</v>
      </c>
      <c r="L174" s="384">
        <v>119669.51999999999</v>
      </c>
      <c r="M174" s="384">
        <v>144039.05999999997</v>
      </c>
      <c r="N174" s="384">
        <v>138898.06999999998</v>
      </c>
      <c r="O174" s="384">
        <v>128892.7</v>
      </c>
      <c r="P174" s="384">
        <v>0</v>
      </c>
      <c r="Q174" s="384">
        <v>0</v>
      </c>
      <c r="R174" s="384">
        <v>0</v>
      </c>
      <c r="S174" s="384">
        <v>966848.32999999984</v>
      </c>
      <c r="T174" s="311">
        <v>0.42363710731837262</v>
      </c>
      <c r="U174" s="310">
        <v>1315407.6700000002</v>
      </c>
      <c r="V174" s="310">
        <v>62700</v>
      </c>
      <c r="W174" s="310">
        <v>865264.94826086937</v>
      </c>
      <c r="X174" s="310">
        <v>802564.94826086937</v>
      </c>
      <c r="Y174" s="310">
        <v>438560.5117391306</v>
      </c>
      <c r="Z174" s="310">
        <v>11582.210000000196</v>
      </c>
    </row>
    <row r="175" spans="1:26" x14ac:dyDescent="0.25">
      <c r="A175" s="314" t="s">
        <v>429</v>
      </c>
      <c r="B175" s="363">
        <v>2031373</v>
      </c>
      <c r="C175" s="363">
        <v>2031373</v>
      </c>
      <c r="D175" s="363">
        <v>2021773</v>
      </c>
      <c r="E175" s="363">
        <v>1339076.8417391307</v>
      </c>
      <c r="F175" s="363">
        <v>900969.05</v>
      </c>
      <c r="G175" s="363">
        <v>76264.42</v>
      </c>
      <c r="H175" s="363">
        <v>73212.319999999992</v>
      </c>
      <c r="I175" s="363">
        <v>82838.28</v>
      </c>
      <c r="J175" s="363">
        <v>78001.439999999988</v>
      </c>
      <c r="K175" s="363">
        <v>85328.159999999989</v>
      </c>
      <c r="L175" s="363">
        <v>116719.51999999999</v>
      </c>
      <c r="M175" s="363">
        <v>129454.33999999997</v>
      </c>
      <c r="N175" s="363">
        <v>128586.87999999998</v>
      </c>
      <c r="O175" s="363">
        <v>125940.52</v>
      </c>
      <c r="P175" s="363">
        <v>0</v>
      </c>
      <c r="Q175" s="363">
        <v>0</v>
      </c>
      <c r="R175" s="363">
        <v>0</v>
      </c>
      <c r="S175" s="363">
        <v>896345.87999999989</v>
      </c>
      <c r="T175" s="317">
        <v>0.44125125223186479</v>
      </c>
      <c r="U175" s="316">
        <v>1135027.1200000001</v>
      </c>
      <c r="V175" s="316">
        <v>9600</v>
      </c>
      <c r="W175" s="316">
        <v>692296.15826086933</v>
      </c>
      <c r="X175" s="316">
        <v>682696.15826086933</v>
      </c>
      <c r="Y175" s="316">
        <v>438107.79173913063</v>
      </c>
      <c r="Z175" s="316">
        <v>4623.1700000001583</v>
      </c>
    </row>
    <row r="176" spans="1:26" x14ac:dyDescent="0.25">
      <c r="A176" s="318" t="s">
        <v>430</v>
      </c>
      <c r="B176" s="385">
        <v>0</v>
      </c>
      <c r="C176" s="385">
        <v>0</v>
      </c>
      <c r="D176" s="385">
        <v>0</v>
      </c>
      <c r="E176" s="385">
        <v>0</v>
      </c>
      <c r="F176" s="385">
        <v>0</v>
      </c>
      <c r="G176" s="385">
        <v>0</v>
      </c>
      <c r="H176" s="385">
        <v>0</v>
      </c>
      <c r="I176" s="385">
        <v>0</v>
      </c>
      <c r="J176" s="385">
        <v>0</v>
      </c>
      <c r="K176" s="385">
        <v>0</v>
      </c>
      <c r="L176" s="385">
        <v>0</v>
      </c>
      <c r="M176" s="385">
        <v>0</v>
      </c>
      <c r="N176" s="385">
        <v>0</v>
      </c>
      <c r="O176" s="385">
        <v>0</v>
      </c>
      <c r="P176" s="385">
        <v>0</v>
      </c>
      <c r="Q176" s="385">
        <v>0</v>
      </c>
      <c r="R176" s="385">
        <v>0</v>
      </c>
      <c r="S176" s="385">
        <v>0</v>
      </c>
      <c r="T176" s="319" t="e">
        <v>#DIV/0!</v>
      </c>
      <c r="U176" s="239">
        <v>0</v>
      </c>
      <c r="V176" s="239">
        <v>0</v>
      </c>
      <c r="W176" s="239">
        <v>0</v>
      </c>
      <c r="X176" s="239">
        <v>0</v>
      </c>
      <c r="Y176" s="239">
        <v>0</v>
      </c>
      <c r="Z176" s="239">
        <v>0</v>
      </c>
    </row>
    <row r="177" spans="1:26" x14ac:dyDescent="0.25">
      <c r="A177" s="318" t="s">
        <v>431</v>
      </c>
      <c r="B177" s="385">
        <v>153600</v>
      </c>
      <c r="C177" s="385">
        <v>153600</v>
      </c>
      <c r="D177" s="385">
        <v>144000</v>
      </c>
      <c r="E177" s="385">
        <v>78160</v>
      </c>
      <c r="F177" s="385">
        <v>54586.30000000001</v>
      </c>
      <c r="G177" s="385">
        <v>6500</v>
      </c>
      <c r="H177" s="385">
        <v>6240</v>
      </c>
      <c r="I177" s="385">
        <v>6760</v>
      </c>
      <c r="J177" s="385">
        <v>5758.5</v>
      </c>
      <c r="K177" s="385">
        <v>6760</v>
      </c>
      <c r="L177" s="385">
        <v>6240</v>
      </c>
      <c r="M177" s="385">
        <v>6760</v>
      </c>
      <c r="N177" s="385">
        <v>4717.28</v>
      </c>
      <c r="O177" s="385">
        <v>4564.7999999999993</v>
      </c>
      <c r="P177" s="385">
        <v>0</v>
      </c>
      <c r="Q177" s="385">
        <v>0</v>
      </c>
      <c r="R177" s="385">
        <v>0</v>
      </c>
      <c r="S177" s="385">
        <v>54300.58</v>
      </c>
      <c r="T177" s="319">
        <v>0.35351940104166668</v>
      </c>
      <c r="U177" s="239">
        <v>99299.42</v>
      </c>
      <c r="V177" s="239">
        <v>9600</v>
      </c>
      <c r="W177" s="239">
        <v>75440</v>
      </c>
      <c r="X177" s="239">
        <v>65840</v>
      </c>
      <c r="Y177" s="239">
        <v>23573.69999999999</v>
      </c>
      <c r="Z177" s="239">
        <v>285.72000000000844</v>
      </c>
    </row>
    <row r="178" spans="1:26" x14ac:dyDescent="0.25">
      <c r="A178" s="318" t="s">
        <v>432</v>
      </c>
      <c r="B178" s="385">
        <v>0</v>
      </c>
      <c r="C178" s="385">
        <v>0</v>
      </c>
      <c r="D178" s="385">
        <v>0</v>
      </c>
      <c r="E178" s="385">
        <v>0</v>
      </c>
      <c r="F178" s="385">
        <v>0</v>
      </c>
      <c r="G178" s="385">
        <v>0</v>
      </c>
      <c r="H178" s="385">
        <v>0</v>
      </c>
      <c r="I178" s="385">
        <v>0</v>
      </c>
      <c r="J178" s="385">
        <v>0</v>
      </c>
      <c r="K178" s="385">
        <v>0</v>
      </c>
      <c r="L178" s="385">
        <v>0</v>
      </c>
      <c r="M178" s="385">
        <v>0</v>
      </c>
      <c r="N178" s="385">
        <v>0</v>
      </c>
      <c r="O178" s="385">
        <v>0</v>
      </c>
      <c r="P178" s="385">
        <v>0</v>
      </c>
      <c r="Q178" s="385">
        <v>0</v>
      </c>
      <c r="R178" s="385">
        <v>0</v>
      </c>
      <c r="S178" s="385">
        <v>0</v>
      </c>
      <c r="T178" s="319" t="e">
        <v>#DIV/0!</v>
      </c>
      <c r="U178" s="239">
        <v>0</v>
      </c>
      <c r="V178" s="239">
        <v>0</v>
      </c>
      <c r="W178" s="239">
        <v>0</v>
      </c>
      <c r="X178" s="239">
        <v>0</v>
      </c>
      <c r="Y178" s="239">
        <v>0</v>
      </c>
      <c r="Z178" s="239">
        <v>0</v>
      </c>
    </row>
    <row r="179" spans="1:26" x14ac:dyDescent="0.25">
      <c r="A179" s="318" t="s">
        <v>433</v>
      </c>
      <c r="B179" s="385">
        <v>1370652</v>
      </c>
      <c r="C179" s="385">
        <v>1344652</v>
      </c>
      <c r="D179" s="385">
        <v>1344652</v>
      </c>
      <c r="E179" s="385">
        <v>865201.32000000018</v>
      </c>
      <c r="F179" s="385">
        <v>573410.48</v>
      </c>
      <c r="G179" s="385">
        <v>40890.329999999994</v>
      </c>
      <c r="H179" s="385">
        <v>39827.519999999997</v>
      </c>
      <c r="I179" s="385">
        <v>47508.02</v>
      </c>
      <c r="J179" s="385">
        <v>45798.139999999992</v>
      </c>
      <c r="K179" s="385">
        <v>49952.959999999985</v>
      </c>
      <c r="L179" s="385">
        <v>82931.51999999999</v>
      </c>
      <c r="M179" s="385">
        <v>85094.549999999974</v>
      </c>
      <c r="N179" s="385">
        <v>89784.269999999975</v>
      </c>
      <c r="O179" s="385">
        <v>88289.72</v>
      </c>
      <c r="P179" s="385">
        <v>0</v>
      </c>
      <c r="Q179" s="385">
        <v>0</v>
      </c>
      <c r="R179" s="385">
        <v>0</v>
      </c>
      <c r="S179" s="385">
        <v>570077.02999999991</v>
      </c>
      <c r="T179" s="319">
        <v>0.42395878636256812</v>
      </c>
      <c r="U179" s="239">
        <v>774574.97000000009</v>
      </c>
      <c r="V179" s="239">
        <v>0</v>
      </c>
      <c r="W179" s="239">
        <v>479450.67999999982</v>
      </c>
      <c r="X179" s="239">
        <v>479450.67999999982</v>
      </c>
      <c r="Y179" s="239">
        <v>291790.8400000002</v>
      </c>
      <c r="Z179" s="239">
        <v>3333.4500000000698</v>
      </c>
    </row>
    <row r="180" spans="1:26" x14ac:dyDescent="0.25">
      <c r="A180" s="318" t="s">
        <v>434</v>
      </c>
      <c r="B180" s="385">
        <v>140400</v>
      </c>
      <c r="C180" s="385">
        <v>166400</v>
      </c>
      <c r="D180" s="385">
        <v>166400</v>
      </c>
      <c r="E180" s="385">
        <v>165611.60173913045</v>
      </c>
      <c r="F180" s="385">
        <v>101118.34999999999</v>
      </c>
      <c r="G180" s="385">
        <v>7770.17</v>
      </c>
      <c r="H180" s="385">
        <v>8524.7999999999993</v>
      </c>
      <c r="I180" s="385">
        <v>9190.2599999999984</v>
      </c>
      <c r="J180" s="385">
        <v>9074.7999999999993</v>
      </c>
      <c r="K180" s="385">
        <v>9235.2000000000007</v>
      </c>
      <c r="L180" s="385">
        <v>8928</v>
      </c>
      <c r="M180" s="385">
        <v>18219.789999999997</v>
      </c>
      <c r="N180" s="385">
        <v>15085.33</v>
      </c>
      <c r="O180" s="385">
        <v>14466</v>
      </c>
      <c r="P180" s="385">
        <v>0</v>
      </c>
      <c r="Q180" s="385">
        <v>0</v>
      </c>
      <c r="R180" s="385">
        <v>0</v>
      </c>
      <c r="S180" s="385">
        <v>100494.34999999999</v>
      </c>
      <c r="T180" s="319">
        <v>0.60393239182692304</v>
      </c>
      <c r="U180" s="239">
        <v>65905.650000000009</v>
      </c>
      <c r="V180" s="239">
        <v>0</v>
      </c>
      <c r="W180" s="239">
        <v>788.39826086955145</v>
      </c>
      <c r="X180" s="239">
        <v>788.39826086955145</v>
      </c>
      <c r="Y180" s="239">
        <v>64493.251739130457</v>
      </c>
      <c r="Z180" s="239">
        <v>624</v>
      </c>
    </row>
    <row r="181" spans="1:26" x14ac:dyDescent="0.25">
      <c r="A181" s="318" t="s">
        <v>435</v>
      </c>
      <c r="B181" s="385">
        <v>228000</v>
      </c>
      <c r="C181" s="385">
        <v>228000</v>
      </c>
      <c r="D181" s="385">
        <v>228000</v>
      </c>
      <c r="E181" s="385">
        <v>228000</v>
      </c>
      <c r="F181" s="385">
        <v>169750</v>
      </c>
      <c r="G181" s="385">
        <v>19000</v>
      </c>
      <c r="H181" s="385">
        <v>18620</v>
      </c>
      <c r="I181" s="385">
        <v>19380</v>
      </c>
      <c r="J181" s="385">
        <v>17370</v>
      </c>
      <c r="K181" s="385">
        <v>19380</v>
      </c>
      <c r="L181" s="385">
        <v>18620</v>
      </c>
      <c r="M181" s="385">
        <v>19380</v>
      </c>
      <c r="N181" s="385">
        <v>19000</v>
      </c>
      <c r="O181" s="385">
        <v>18620</v>
      </c>
      <c r="P181" s="385">
        <v>0</v>
      </c>
      <c r="Q181" s="385">
        <v>0</v>
      </c>
      <c r="R181" s="385">
        <v>0</v>
      </c>
      <c r="S181" s="385">
        <v>169370</v>
      </c>
      <c r="T181" s="319">
        <v>0.74285087719298248</v>
      </c>
      <c r="U181" s="239">
        <v>58630</v>
      </c>
      <c r="V181" s="239">
        <v>0</v>
      </c>
      <c r="W181" s="239">
        <v>0</v>
      </c>
      <c r="X181" s="239">
        <v>0</v>
      </c>
      <c r="Y181" s="239">
        <v>58250</v>
      </c>
      <c r="Z181" s="239">
        <v>380</v>
      </c>
    </row>
    <row r="182" spans="1:26" ht="24" x14ac:dyDescent="0.25">
      <c r="A182" s="318" t="s">
        <v>436</v>
      </c>
      <c r="B182" s="385">
        <v>0</v>
      </c>
      <c r="C182" s="385">
        <v>0</v>
      </c>
      <c r="D182" s="385">
        <v>0</v>
      </c>
      <c r="E182" s="385">
        <v>0</v>
      </c>
      <c r="F182" s="385">
        <v>0</v>
      </c>
      <c r="G182" s="385">
        <v>0</v>
      </c>
      <c r="H182" s="385">
        <v>0</v>
      </c>
      <c r="I182" s="385">
        <v>0</v>
      </c>
      <c r="J182" s="385">
        <v>0</v>
      </c>
      <c r="K182" s="385">
        <v>0</v>
      </c>
      <c r="L182" s="385">
        <v>0</v>
      </c>
      <c r="M182" s="385">
        <v>0</v>
      </c>
      <c r="N182" s="385">
        <v>0</v>
      </c>
      <c r="O182" s="385">
        <v>0</v>
      </c>
      <c r="P182" s="385">
        <v>0</v>
      </c>
      <c r="Q182" s="385">
        <v>0</v>
      </c>
      <c r="R182" s="385">
        <v>0</v>
      </c>
      <c r="S182" s="385">
        <v>0</v>
      </c>
      <c r="T182" s="319" t="e">
        <v>#DIV/0!</v>
      </c>
      <c r="U182" s="239">
        <v>0</v>
      </c>
      <c r="V182" s="239">
        <v>0</v>
      </c>
      <c r="W182" s="239">
        <v>0</v>
      </c>
      <c r="X182" s="239">
        <v>0</v>
      </c>
      <c r="Y182" s="239">
        <v>0</v>
      </c>
      <c r="Z182" s="239">
        <v>0</v>
      </c>
    </row>
    <row r="183" spans="1:26" ht="24" x14ac:dyDescent="0.25">
      <c r="A183" s="318" t="s">
        <v>437</v>
      </c>
      <c r="B183" s="385">
        <v>0</v>
      </c>
      <c r="C183" s="385">
        <v>0</v>
      </c>
      <c r="D183" s="385">
        <v>0</v>
      </c>
      <c r="E183" s="385">
        <v>0</v>
      </c>
      <c r="F183" s="385">
        <v>0</v>
      </c>
      <c r="G183" s="385">
        <v>0</v>
      </c>
      <c r="H183" s="385">
        <v>0</v>
      </c>
      <c r="I183" s="385">
        <v>0</v>
      </c>
      <c r="J183" s="385">
        <v>0</v>
      </c>
      <c r="K183" s="385">
        <v>0</v>
      </c>
      <c r="L183" s="385">
        <v>0</v>
      </c>
      <c r="M183" s="385">
        <v>0</v>
      </c>
      <c r="N183" s="385">
        <v>0</v>
      </c>
      <c r="O183" s="385">
        <v>0</v>
      </c>
      <c r="P183" s="385">
        <v>0</v>
      </c>
      <c r="Q183" s="385">
        <v>0</v>
      </c>
      <c r="R183" s="385">
        <v>0</v>
      </c>
      <c r="S183" s="385">
        <v>0</v>
      </c>
      <c r="T183" s="319" t="e">
        <v>#DIV/0!</v>
      </c>
      <c r="U183" s="239">
        <v>0</v>
      </c>
      <c r="V183" s="239">
        <v>0</v>
      </c>
      <c r="W183" s="239">
        <v>0</v>
      </c>
      <c r="X183" s="239">
        <v>0</v>
      </c>
      <c r="Y183" s="239">
        <v>0</v>
      </c>
      <c r="Z183" s="239">
        <v>0</v>
      </c>
    </row>
    <row r="184" spans="1:26" x14ac:dyDescent="0.25">
      <c r="A184" s="318" t="s">
        <v>438</v>
      </c>
      <c r="B184" s="385">
        <v>0</v>
      </c>
      <c r="C184" s="385">
        <v>0</v>
      </c>
      <c r="D184" s="385">
        <v>0</v>
      </c>
      <c r="E184" s="385">
        <v>0</v>
      </c>
      <c r="F184" s="385">
        <v>0</v>
      </c>
      <c r="G184" s="385">
        <v>0</v>
      </c>
      <c r="H184" s="385">
        <v>0</v>
      </c>
      <c r="I184" s="385">
        <v>0</v>
      </c>
      <c r="J184" s="385">
        <v>0</v>
      </c>
      <c r="K184" s="385">
        <v>0</v>
      </c>
      <c r="L184" s="385">
        <v>0</v>
      </c>
      <c r="M184" s="385">
        <v>0</v>
      </c>
      <c r="N184" s="385">
        <v>0</v>
      </c>
      <c r="O184" s="385">
        <v>0</v>
      </c>
      <c r="P184" s="385">
        <v>0</v>
      </c>
      <c r="Q184" s="385">
        <v>0</v>
      </c>
      <c r="R184" s="385">
        <v>0</v>
      </c>
      <c r="S184" s="385">
        <v>0</v>
      </c>
      <c r="T184" s="319" t="e">
        <v>#DIV/0!</v>
      </c>
      <c r="U184" s="239">
        <v>0</v>
      </c>
      <c r="V184" s="239">
        <v>0</v>
      </c>
      <c r="W184" s="239">
        <v>0</v>
      </c>
      <c r="X184" s="239">
        <v>0</v>
      </c>
      <c r="Y184" s="239">
        <v>0</v>
      </c>
      <c r="Z184" s="239">
        <v>0</v>
      </c>
    </row>
    <row r="185" spans="1:26" x14ac:dyDescent="0.25">
      <c r="A185" s="318" t="s">
        <v>439</v>
      </c>
      <c r="B185" s="385">
        <v>0</v>
      </c>
      <c r="C185" s="385">
        <v>0</v>
      </c>
      <c r="D185" s="385">
        <v>0</v>
      </c>
      <c r="E185" s="385">
        <v>0</v>
      </c>
      <c r="F185" s="385">
        <v>0</v>
      </c>
      <c r="G185" s="385">
        <v>0</v>
      </c>
      <c r="H185" s="385">
        <v>0</v>
      </c>
      <c r="I185" s="385">
        <v>0</v>
      </c>
      <c r="J185" s="385">
        <v>0</v>
      </c>
      <c r="K185" s="385">
        <v>0</v>
      </c>
      <c r="L185" s="385">
        <v>0</v>
      </c>
      <c r="M185" s="385">
        <v>0</v>
      </c>
      <c r="N185" s="385">
        <v>0</v>
      </c>
      <c r="O185" s="385">
        <v>0</v>
      </c>
      <c r="P185" s="385">
        <v>0</v>
      </c>
      <c r="Q185" s="385">
        <v>0</v>
      </c>
      <c r="R185" s="385">
        <v>0</v>
      </c>
      <c r="S185" s="385">
        <v>0</v>
      </c>
      <c r="T185" s="319" t="e">
        <v>#DIV/0!</v>
      </c>
      <c r="U185" s="239">
        <v>0</v>
      </c>
      <c r="V185" s="239">
        <v>0</v>
      </c>
      <c r="W185" s="239">
        <v>0</v>
      </c>
      <c r="X185" s="239">
        <v>0</v>
      </c>
      <c r="Y185" s="239">
        <v>0</v>
      </c>
      <c r="Z185" s="239">
        <v>0</v>
      </c>
    </row>
    <row r="186" spans="1:26" x14ac:dyDescent="0.25">
      <c r="A186" s="318" t="s">
        <v>440</v>
      </c>
      <c r="B186" s="385">
        <v>138721</v>
      </c>
      <c r="C186" s="385">
        <v>138721</v>
      </c>
      <c r="D186" s="385">
        <v>138721</v>
      </c>
      <c r="E186" s="385">
        <v>2103.92</v>
      </c>
      <c r="F186" s="385">
        <v>2103.92</v>
      </c>
      <c r="G186" s="385">
        <v>2103.92</v>
      </c>
      <c r="H186" s="385">
        <v>0</v>
      </c>
      <c r="I186" s="385">
        <v>0</v>
      </c>
      <c r="J186" s="385">
        <v>0</v>
      </c>
      <c r="K186" s="385">
        <v>0</v>
      </c>
      <c r="L186" s="385">
        <v>0</v>
      </c>
      <c r="M186" s="385">
        <v>0</v>
      </c>
      <c r="N186" s="385">
        <v>0</v>
      </c>
      <c r="O186" s="385">
        <v>0</v>
      </c>
      <c r="P186" s="385">
        <v>0</v>
      </c>
      <c r="Q186" s="385">
        <v>0</v>
      </c>
      <c r="R186" s="385">
        <v>0</v>
      </c>
      <c r="S186" s="385">
        <v>2103.92</v>
      </c>
      <c r="T186" s="319">
        <v>1.5166557334505951E-2</v>
      </c>
      <c r="U186" s="239">
        <v>136617.07999999999</v>
      </c>
      <c r="V186" s="239">
        <v>0</v>
      </c>
      <c r="W186" s="239">
        <v>136617.07999999999</v>
      </c>
      <c r="X186" s="239">
        <v>136617.07999999999</v>
      </c>
      <c r="Y186" s="239">
        <v>0</v>
      </c>
      <c r="Z186" s="239">
        <v>0</v>
      </c>
    </row>
    <row r="187" spans="1:26" x14ac:dyDescent="0.25">
      <c r="A187" s="318" t="s">
        <v>441</v>
      </c>
      <c r="B187" s="385">
        <v>0</v>
      </c>
      <c r="C187" s="385">
        <v>0</v>
      </c>
      <c r="D187" s="385">
        <v>0</v>
      </c>
      <c r="E187" s="385">
        <v>0</v>
      </c>
      <c r="F187" s="385">
        <v>0</v>
      </c>
      <c r="G187" s="385">
        <v>0</v>
      </c>
      <c r="H187" s="385">
        <v>0</v>
      </c>
      <c r="I187" s="385">
        <v>0</v>
      </c>
      <c r="J187" s="385">
        <v>0</v>
      </c>
      <c r="K187" s="385">
        <v>0</v>
      </c>
      <c r="L187" s="385">
        <v>0</v>
      </c>
      <c r="M187" s="385">
        <v>0</v>
      </c>
      <c r="N187" s="385">
        <v>0</v>
      </c>
      <c r="O187" s="385">
        <v>0</v>
      </c>
      <c r="P187" s="385">
        <v>0</v>
      </c>
      <c r="Q187" s="385">
        <v>0</v>
      </c>
      <c r="R187" s="385">
        <v>0</v>
      </c>
      <c r="S187" s="385">
        <v>0</v>
      </c>
      <c r="T187" s="319" t="e">
        <v>#DIV/0!</v>
      </c>
      <c r="U187" s="239">
        <v>0</v>
      </c>
      <c r="V187" s="239">
        <v>0</v>
      </c>
      <c r="W187" s="239">
        <v>0</v>
      </c>
      <c r="X187" s="239">
        <v>0</v>
      </c>
      <c r="Y187" s="239">
        <v>0</v>
      </c>
      <c r="Z187" s="239">
        <v>0</v>
      </c>
    </row>
    <row r="188" spans="1:26" x14ac:dyDescent="0.25">
      <c r="A188" s="314" t="s">
        <v>442</v>
      </c>
      <c r="B188" s="363">
        <v>129000</v>
      </c>
      <c r="C188" s="363">
        <v>129000</v>
      </c>
      <c r="D188" s="363">
        <v>75900</v>
      </c>
      <c r="E188" s="363">
        <v>28853.440000000002</v>
      </c>
      <c r="F188" s="363">
        <v>28400.720000000001</v>
      </c>
      <c r="G188" s="363">
        <v>3150</v>
      </c>
      <c r="H188" s="363">
        <v>2825</v>
      </c>
      <c r="I188" s="363">
        <v>2900</v>
      </c>
      <c r="J188" s="363">
        <v>3700</v>
      </c>
      <c r="K188" s="363">
        <v>3300</v>
      </c>
      <c r="L188" s="363">
        <v>2950</v>
      </c>
      <c r="M188" s="363">
        <v>3502.7200000000003</v>
      </c>
      <c r="N188" s="363">
        <v>3323</v>
      </c>
      <c r="O188" s="363">
        <v>2750</v>
      </c>
      <c r="P188" s="363">
        <v>0</v>
      </c>
      <c r="Q188" s="363">
        <v>0</v>
      </c>
      <c r="R188" s="363">
        <v>0</v>
      </c>
      <c r="S188" s="363">
        <v>28400.720000000001</v>
      </c>
      <c r="T188" s="317">
        <v>0.22016062015503876</v>
      </c>
      <c r="U188" s="316">
        <v>100599.28</v>
      </c>
      <c r="V188" s="316">
        <v>53100</v>
      </c>
      <c r="W188" s="316">
        <v>100146.56</v>
      </c>
      <c r="X188" s="316">
        <v>47046.559999999998</v>
      </c>
      <c r="Y188" s="316">
        <v>452.72000000000116</v>
      </c>
      <c r="Z188" s="316">
        <v>0</v>
      </c>
    </row>
    <row r="189" spans="1:26" x14ac:dyDescent="0.25">
      <c r="A189" s="318" t="s">
        <v>443</v>
      </c>
      <c r="B189" s="385">
        <v>0</v>
      </c>
      <c r="C189" s="385">
        <v>0</v>
      </c>
      <c r="D189" s="385">
        <v>0</v>
      </c>
      <c r="E189" s="385">
        <v>0</v>
      </c>
      <c r="F189" s="385">
        <v>0</v>
      </c>
      <c r="G189" s="385">
        <v>0</v>
      </c>
      <c r="H189" s="385">
        <v>0</v>
      </c>
      <c r="I189" s="385">
        <v>0</v>
      </c>
      <c r="J189" s="385">
        <v>0</v>
      </c>
      <c r="K189" s="385">
        <v>0</v>
      </c>
      <c r="L189" s="385">
        <v>0</v>
      </c>
      <c r="M189" s="385">
        <v>0</v>
      </c>
      <c r="N189" s="385">
        <v>0</v>
      </c>
      <c r="O189" s="385">
        <v>0</v>
      </c>
      <c r="P189" s="385">
        <v>0</v>
      </c>
      <c r="Q189" s="385">
        <v>0</v>
      </c>
      <c r="R189" s="385">
        <v>0</v>
      </c>
      <c r="S189" s="385">
        <v>0</v>
      </c>
      <c r="T189" s="319" t="e">
        <v>#DIV/0!</v>
      </c>
      <c r="U189" s="239">
        <v>0</v>
      </c>
      <c r="V189" s="239">
        <v>0</v>
      </c>
      <c r="W189" s="239">
        <v>0</v>
      </c>
      <c r="X189" s="239">
        <v>0</v>
      </c>
      <c r="Y189" s="239">
        <v>0</v>
      </c>
      <c r="Z189" s="239">
        <v>0</v>
      </c>
    </row>
    <row r="190" spans="1:26" x14ac:dyDescent="0.25">
      <c r="A190" s="318" t="s">
        <v>444</v>
      </c>
      <c r="B190" s="385">
        <v>74700</v>
      </c>
      <c r="C190" s="385">
        <v>74700</v>
      </c>
      <c r="D190" s="385">
        <v>71100</v>
      </c>
      <c r="E190" s="385">
        <v>26253.440000000002</v>
      </c>
      <c r="F190" s="385">
        <v>26200.720000000001</v>
      </c>
      <c r="G190" s="385">
        <v>2950</v>
      </c>
      <c r="H190" s="385">
        <v>2825</v>
      </c>
      <c r="I190" s="385">
        <v>2900</v>
      </c>
      <c r="J190" s="385">
        <v>2900</v>
      </c>
      <c r="K190" s="385">
        <v>2900</v>
      </c>
      <c r="L190" s="385">
        <v>2950</v>
      </c>
      <c r="M190" s="385">
        <v>3102.7200000000003</v>
      </c>
      <c r="N190" s="385">
        <v>2923</v>
      </c>
      <c r="O190" s="385">
        <v>2750</v>
      </c>
      <c r="P190" s="385">
        <v>0</v>
      </c>
      <c r="Q190" s="385">
        <v>0</v>
      </c>
      <c r="R190" s="385">
        <v>0</v>
      </c>
      <c r="S190" s="385">
        <v>26200.720000000001</v>
      </c>
      <c r="T190" s="319">
        <v>0.35074591700133873</v>
      </c>
      <c r="U190" s="239">
        <v>48499.28</v>
      </c>
      <c r="V190" s="239">
        <v>3600</v>
      </c>
      <c r="W190" s="239">
        <v>48446.559999999998</v>
      </c>
      <c r="X190" s="239">
        <v>44846.559999999998</v>
      </c>
      <c r="Y190" s="239">
        <v>52.720000000001164</v>
      </c>
      <c r="Z190" s="239">
        <v>0</v>
      </c>
    </row>
    <row r="191" spans="1:26" x14ac:dyDescent="0.25">
      <c r="A191" s="318" t="s">
        <v>445</v>
      </c>
      <c r="B191" s="385">
        <v>0</v>
      </c>
      <c r="C191" s="385">
        <v>0</v>
      </c>
      <c r="D191" s="385">
        <v>0</v>
      </c>
      <c r="E191" s="385">
        <v>0</v>
      </c>
      <c r="F191" s="385">
        <v>0</v>
      </c>
      <c r="G191" s="385">
        <v>0</v>
      </c>
      <c r="H191" s="385">
        <v>0</v>
      </c>
      <c r="I191" s="385">
        <v>0</v>
      </c>
      <c r="J191" s="385">
        <v>0</v>
      </c>
      <c r="K191" s="385">
        <v>0</v>
      </c>
      <c r="L191" s="385">
        <v>0</v>
      </c>
      <c r="M191" s="385">
        <v>0</v>
      </c>
      <c r="N191" s="385">
        <v>0</v>
      </c>
      <c r="O191" s="385">
        <v>0</v>
      </c>
      <c r="P191" s="385">
        <v>0</v>
      </c>
      <c r="Q191" s="385">
        <v>0</v>
      </c>
      <c r="R191" s="385">
        <v>0</v>
      </c>
      <c r="S191" s="385">
        <v>0</v>
      </c>
      <c r="T191" s="319" t="e">
        <v>#DIV/0!</v>
      </c>
      <c r="U191" s="239">
        <v>0</v>
      </c>
      <c r="V191" s="239">
        <v>0</v>
      </c>
      <c r="W191" s="239">
        <v>0</v>
      </c>
      <c r="X191" s="239">
        <v>0</v>
      </c>
      <c r="Y191" s="239">
        <v>0</v>
      </c>
      <c r="Z191" s="239">
        <v>0</v>
      </c>
    </row>
    <row r="192" spans="1:26" x14ac:dyDescent="0.25">
      <c r="A192" s="318" t="s">
        <v>446</v>
      </c>
      <c r="B192" s="385">
        <v>0</v>
      </c>
      <c r="C192" s="385">
        <v>0</v>
      </c>
      <c r="D192" s="385">
        <v>0</v>
      </c>
      <c r="E192" s="385">
        <v>0</v>
      </c>
      <c r="F192" s="385">
        <v>0</v>
      </c>
      <c r="G192" s="385">
        <v>0</v>
      </c>
      <c r="H192" s="385">
        <v>0</v>
      </c>
      <c r="I192" s="385">
        <v>0</v>
      </c>
      <c r="J192" s="385">
        <v>0</v>
      </c>
      <c r="K192" s="385">
        <v>0</v>
      </c>
      <c r="L192" s="385">
        <v>0</v>
      </c>
      <c r="M192" s="385">
        <v>0</v>
      </c>
      <c r="N192" s="385">
        <v>0</v>
      </c>
      <c r="O192" s="385">
        <v>0</v>
      </c>
      <c r="P192" s="385">
        <v>0</v>
      </c>
      <c r="Q192" s="385">
        <v>0</v>
      </c>
      <c r="R192" s="385">
        <v>0</v>
      </c>
      <c r="S192" s="385">
        <v>0</v>
      </c>
      <c r="T192" s="319" t="e">
        <v>#DIV/0!</v>
      </c>
      <c r="U192" s="239">
        <v>0</v>
      </c>
      <c r="V192" s="239">
        <v>0</v>
      </c>
      <c r="W192" s="239">
        <v>0</v>
      </c>
      <c r="X192" s="239">
        <v>0</v>
      </c>
      <c r="Y192" s="239">
        <v>0</v>
      </c>
      <c r="Z192" s="239">
        <v>0</v>
      </c>
    </row>
    <row r="193" spans="1:26" x14ac:dyDescent="0.25">
      <c r="A193" s="318" t="s">
        <v>447</v>
      </c>
      <c r="B193" s="385">
        <v>0</v>
      </c>
      <c r="C193" s="385">
        <v>0</v>
      </c>
      <c r="D193" s="385">
        <v>0</v>
      </c>
      <c r="E193" s="385">
        <v>0</v>
      </c>
      <c r="F193" s="385">
        <v>0</v>
      </c>
      <c r="G193" s="385">
        <v>0</v>
      </c>
      <c r="H193" s="385">
        <v>0</v>
      </c>
      <c r="I193" s="385">
        <v>0</v>
      </c>
      <c r="J193" s="385">
        <v>0</v>
      </c>
      <c r="K193" s="385">
        <v>0</v>
      </c>
      <c r="L193" s="385">
        <v>0</v>
      </c>
      <c r="M193" s="385">
        <v>0</v>
      </c>
      <c r="N193" s="385">
        <v>0</v>
      </c>
      <c r="O193" s="385">
        <v>0</v>
      </c>
      <c r="P193" s="385">
        <v>0</v>
      </c>
      <c r="Q193" s="385">
        <v>0</v>
      </c>
      <c r="R193" s="385">
        <v>0</v>
      </c>
      <c r="S193" s="385">
        <v>0</v>
      </c>
      <c r="T193" s="319" t="e">
        <v>#DIV/0!</v>
      </c>
      <c r="U193" s="239">
        <v>0</v>
      </c>
      <c r="V193" s="239">
        <v>0</v>
      </c>
      <c r="W193" s="239">
        <v>0</v>
      </c>
      <c r="X193" s="239">
        <v>0</v>
      </c>
      <c r="Y193" s="239">
        <v>0</v>
      </c>
      <c r="Z193" s="239">
        <v>0</v>
      </c>
    </row>
    <row r="194" spans="1:26" x14ac:dyDescent="0.25">
      <c r="A194" s="318" t="s">
        <v>448</v>
      </c>
      <c r="B194" s="385">
        <v>0</v>
      </c>
      <c r="C194" s="385">
        <v>0</v>
      </c>
      <c r="D194" s="385">
        <v>0</v>
      </c>
      <c r="E194" s="385">
        <v>0</v>
      </c>
      <c r="F194" s="385">
        <v>0</v>
      </c>
      <c r="G194" s="385">
        <v>0</v>
      </c>
      <c r="H194" s="385">
        <v>0</v>
      </c>
      <c r="I194" s="385">
        <v>0</v>
      </c>
      <c r="J194" s="385">
        <v>0</v>
      </c>
      <c r="K194" s="385">
        <v>0</v>
      </c>
      <c r="L194" s="385">
        <v>0</v>
      </c>
      <c r="M194" s="385">
        <v>0</v>
      </c>
      <c r="N194" s="385">
        <v>0</v>
      </c>
      <c r="O194" s="385">
        <v>0</v>
      </c>
      <c r="P194" s="385">
        <v>0</v>
      </c>
      <c r="Q194" s="385">
        <v>0</v>
      </c>
      <c r="R194" s="385">
        <v>0</v>
      </c>
      <c r="S194" s="385">
        <v>0</v>
      </c>
      <c r="T194" s="319" t="e">
        <v>#DIV/0!</v>
      </c>
      <c r="U194" s="239">
        <v>0</v>
      </c>
      <c r="V194" s="239">
        <v>0</v>
      </c>
      <c r="W194" s="239">
        <v>0</v>
      </c>
      <c r="X194" s="239">
        <v>0</v>
      </c>
      <c r="Y194" s="239">
        <v>0</v>
      </c>
      <c r="Z194" s="239">
        <v>0</v>
      </c>
    </row>
    <row r="195" spans="1:26" x14ac:dyDescent="0.25">
      <c r="A195" s="318" t="s">
        <v>449</v>
      </c>
      <c r="B195" s="385">
        <v>0</v>
      </c>
      <c r="C195" s="385">
        <v>0</v>
      </c>
      <c r="D195" s="385">
        <v>0</v>
      </c>
      <c r="E195" s="385">
        <v>0</v>
      </c>
      <c r="F195" s="385">
        <v>0</v>
      </c>
      <c r="G195" s="385">
        <v>0</v>
      </c>
      <c r="H195" s="385">
        <v>0</v>
      </c>
      <c r="I195" s="385">
        <v>0</v>
      </c>
      <c r="J195" s="385">
        <v>0</v>
      </c>
      <c r="K195" s="385">
        <v>0</v>
      </c>
      <c r="L195" s="385">
        <v>0</v>
      </c>
      <c r="M195" s="385">
        <v>0</v>
      </c>
      <c r="N195" s="385">
        <v>0</v>
      </c>
      <c r="O195" s="385">
        <v>0</v>
      </c>
      <c r="P195" s="385">
        <v>0</v>
      </c>
      <c r="Q195" s="385">
        <v>0</v>
      </c>
      <c r="R195" s="385">
        <v>0</v>
      </c>
      <c r="S195" s="385">
        <v>0</v>
      </c>
      <c r="T195" s="319" t="e">
        <v>#DIV/0!</v>
      </c>
      <c r="U195" s="239">
        <v>0</v>
      </c>
      <c r="V195" s="239">
        <v>0</v>
      </c>
      <c r="W195" s="239">
        <v>0</v>
      </c>
      <c r="X195" s="239">
        <v>0</v>
      </c>
      <c r="Y195" s="239">
        <v>0</v>
      </c>
      <c r="Z195" s="239">
        <v>0</v>
      </c>
    </row>
    <row r="196" spans="1:26" x14ac:dyDescent="0.25">
      <c r="A196" s="318" t="s">
        <v>450</v>
      </c>
      <c r="B196" s="385">
        <v>0</v>
      </c>
      <c r="C196" s="385">
        <v>0</v>
      </c>
      <c r="D196" s="385">
        <v>0</v>
      </c>
      <c r="E196" s="385">
        <v>0</v>
      </c>
      <c r="F196" s="385">
        <v>0</v>
      </c>
      <c r="G196" s="385">
        <v>0</v>
      </c>
      <c r="H196" s="385">
        <v>0</v>
      </c>
      <c r="I196" s="385">
        <v>0</v>
      </c>
      <c r="J196" s="385">
        <v>0</v>
      </c>
      <c r="K196" s="385">
        <v>0</v>
      </c>
      <c r="L196" s="385">
        <v>0</v>
      </c>
      <c r="M196" s="385">
        <v>0</v>
      </c>
      <c r="N196" s="385">
        <v>0</v>
      </c>
      <c r="O196" s="385">
        <v>0</v>
      </c>
      <c r="P196" s="385">
        <v>0</v>
      </c>
      <c r="Q196" s="385">
        <v>0</v>
      </c>
      <c r="R196" s="385">
        <v>0</v>
      </c>
      <c r="S196" s="385">
        <v>0</v>
      </c>
      <c r="T196" s="319" t="e">
        <v>#DIV/0!</v>
      </c>
      <c r="U196" s="239">
        <v>0</v>
      </c>
      <c r="V196" s="239">
        <v>0</v>
      </c>
      <c r="W196" s="239">
        <v>0</v>
      </c>
      <c r="X196" s="239">
        <v>0</v>
      </c>
      <c r="Y196" s="239">
        <v>0</v>
      </c>
      <c r="Z196" s="239">
        <v>0</v>
      </c>
    </row>
    <row r="197" spans="1:26" x14ac:dyDescent="0.25">
      <c r="A197" s="318" t="s">
        <v>451</v>
      </c>
      <c r="B197" s="385">
        <v>54300</v>
      </c>
      <c r="C197" s="385">
        <v>54300</v>
      </c>
      <c r="D197" s="385">
        <v>4800</v>
      </c>
      <c r="E197" s="385">
        <v>2600</v>
      </c>
      <c r="F197" s="385">
        <v>2200</v>
      </c>
      <c r="G197" s="385">
        <v>200</v>
      </c>
      <c r="H197" s="385">
        <v>0</v>
      </c>
      <c r="I197" s="385">
        <v>0</v>
      </c>
      <c r="J197" s="385">
        <v>800</v>
      </c>
      <c r="K197" s="385">
        <v>400</v>
      </c>
      <c r="L197" s="385">
        <v>0</v>
      </c>
      <c r="M197" s="385">
        <v>400</v>
      </c>
      <c r="N197" s="385">
        <v>400</v>
      </c>
      <c r="O197" s="385">
        <v>0</v>
      </c>
      <c r="P197" s="385">
        <v>0</v>
      </c>
      <c r="Q197" s="385">
        <v>0</v>
      </c>
      <c r="R197" s="385">
        <v>0</v>
      </c>
      <c r="S197" s="385">
        <v>2200</v>
      </c>
      <c r="T197" s="319">
        <v>4.0515653775322284E-2</v>
      </c>
      <c r="U197" s="239">
        <v>52100</v>
      </c>
      <c r="V197" s="239">
        <v>49500</v>
      </c>
      <c r="W197" s="239">
        <v>51700</v>
      </c>
      <c r="X197" s="239">
        <v>2200</v>
      </c>
      <c r="Y197" s="239">
        <v>400</v>
      </c>
      <c r="Z197" s="239">
        <v>0</v>
      </c>
    </row>
    <row r="198" spans="1:26" ht="24" x14ac:dyDescent="0.25">
      <c r="A198" s="314" t="s">
        <v>452</v>
      </c>
      <c r="B198" s="198">
        <v>121883</v>
      </c>
      <c r="C198" s="198">
        <v>121883</v>
      </c>
      <c r="D198" s="198">
        <v>121883</v>
      </c>
      <c r="E198" s="198">
        <v>49060.770000000004</v>
      </c>
      <c r="F198" s="198">
        <v>49060.770000000004</v>
      </c>
      <c r="G198" s="198">
        <v>7444.95</v>
      </c>
      <c r="H198" s="198">
        <v>0</v>
      </c>
      <c r="I198" s="198">
        <v>7846.3600000000006</v>
      </c>
      <c r="J198" s="198">
        <v>0</v>
      </c>
      <c r="K198" s="198">
        <v>8538.0499999999993</v>
      </c>
      <c r="L198" s="198">
        <v>0</v>
      </c>
      <c r="M198" s="198">
        <v>11082</v>
      </c>
      <c r="N198" s="198">
        <v>6988.1900000000005</v>
      </c>
      <c r="O198" s="198">
        <v>202.18</v>
      </c>
      <c r="P198" s="198">
        <v>0</v>
      </c>
      <c r="Q198" s="198">
        <v>0</v>
      </c>
      <c r="R198" s="198">
        <v>0</v>
      </c>
      <c r="S198" s="198">
        <v>42101.73</v>
      </c>
      <c r="T198" s="317">
        <v>0.34542741809768385</v>
      </c>
      <c r="U198" s="316">
        <v>79781.26999999999</v>
      </c>
      <c r="V198" s="316">
        <v>0</v>
      </c>
      <c r="W198" s="316">
        <v>72822.23</v>
      </c>
      <c r="X198" s="316">
        <v>72822.23</v>
      </c>
      <c r="Y198" s="316">
        <v>0</v>
      </c>
      <c r="Z198" s="316">
        <v>6959.0400000000009</v>
      </c>
    </row>
    <row r="199" spans="1:26" x14ac:dyDescent="0.25">
      <c r="A199" s="314" t="s">
        <v>453</v>
      </c>
      <c r="B199" s="198">
        <v>0</v>
      </c>
      <c r="C199" s="198">
        <v>0</v>
      </c>
      <c r="D199" s="198">
        <v>0</v>
      </c>
      <c r="E199" s="198">
        <v>0</v>
      </c>
      <c r="F199" s="198">
        <v>0</v>
      </c>
      <c r="G199" s="198">
        <v>0</v>
      </c>
      <c r="H199" s="198">
        <v>0</v>
      </c>
      <c r="I199" s="198">
        <v>0</v>
      </c>
      <c r="J199" s="198">
        <v>0</v>
      </c>
      <c r="K199" s="198">
        <v>0</v>
      </c>
      <c r="L199" s="198">
        <v>0</v>
      </c>
      <c r="M199" s="198">
        <v>0</v>
      </c>
      <c r="N199" s="198">
        <v>0</v>
      </c>
      <c r="O199" s="198">
        <v>0</v>
      </c>
      <c r="P199" s="198">
        <v>0</v>
      </c>
      <c r="Q199" s="198">
        <v>0</v>
      </c>
      <c r="R199" s="198">
        <v>0</v>
      </c>
      <c r="S199" s="198">
        <v>0</v>
      </c>
      <c r="T199" s="317" t="e">
        <v>#DIV/0!</v>
      </c>
      <c r="U199" s="316">
        <v>0</v>
      </c>
      <c r="V199" s="316">
        <v>0</v>
      </c>
      <c r="W199" s="316">
        <v>0</v>
      </c>
      <c r="X199" s="316">
        <v>0</v>
      </c>
      <c r="Y199" s="316">
        <v>0</v>
      </c>
      <c r="Z199" s="316">
        <v>0</v>
      </c>
    </row>
    <row r="200" spans="1:26" x14ac:dyDescent="0.25">
      <c r="A200" s="308" t="s">
        <v>454</v>
      </c>
      <c r="B200" s="384">
        <v>2802854</v>
      </c>
      <c r="C200" s="384">
        <v>2802154</v>
      </c>
      <c r="D200" s="384">
        <v>719024</v>
      </c>
      <c r="E200" s="384">
        <v>456678.84</v>
      </c>
      <c r="F200" s="384">
        <v>433609.93</v>
      </c>
      <c r="G200" s="384">
        <v>2412.87</v>
      </c>
      <c r="H200" s="384">
        <v>10890.28</v>
      </c>
      <c r="I200" s="384">
        <v>75022.909999999989</v>
      </c>
      <c r="J200" s="384">
        <v>40545.100000000006</v>
      </c>
      <c r="K200" s="384">
        <v>47807.23</v>
      </c>
      <c r="L200" s="384">
        <v>32151.17</v>
      </c>
      <c r="M200" s="384">
        <v>40202.885000000002</v>
      </c>
      <c r="N200" s="384">
        <v>150264.04999999999</v>
      </c>
      <c r="O200" s="384">
        <v>31290.43</v>
      </c>
      <c r="P200" s="384">
        <v>0</v>
      </c>
      <c r="Q200" s="384">
        <v>0</v>
      </c>
      <c r="R200" s="384">
        <v>0</v>
      </c>
      <c r="S200" s="384">
        <v>430586.92499999999</v>
      </c>
      <c r="T200" s="311">
        <v>0.15366283401982903</v>
      </c>
      <c r="U200" s="310">
        <v>2371567.0750000002</v>
      </c>
      <c r="V200" s="310">
        <v>2083130</v>
      </c>
      <c r="W200" s="310">
        <v>2345475.16</v>
      </c>
      <c r="X200" s="310">
        <v>262345.15999999997</v>
      </c>
      <c r="Y200" s="310">
        <v>23068.910000000033</v>
      </c>
      <c r="Z200" s="310">
        <v>3023.0050000000047</v>
      </c>
    </row>
    <row r="201" spans="1:26" x14ac:dyDescent="0.25">
      <c r="A201" s="314" t="s">
        <v>455</v>
      </c>
      <c r="B201" s="198">
        <v>0</v>
      </c>
      <c r="C201" s="198">
        <v>0</v>
      </c>
      <c r="D201" s="198">
        <v>0</v>
      </c>
      <c r="E201" s="198">
        <v>0</v>
      </c>
      <c r="F201" s="198">
        <v>0</v>
      </c>
      <c r="G201" s="198">
        <v>0</v>
      </c>
      <c r="H201" s="198">
        <v>0</v>
      </c>
      <c r="I201" s="198">
        <v>0</v>
      </c>
      <c r="J201" s="198">
        <v>0</v>
      </c>
      <c r="K201" s="198">
        <v>0</v>
      </c>
      <c r="L201" s="198">
        <v>0</v>
      </c>
      <c r="M201" s="198">
        <v>0</v>
      </c>
      <c r="N201" s="198">
        <v>0</v>
      </c>
      <c r="O201" s="198">
        <v>0</v>
      </c>
      <c r="P201" s="198">
        <v>0</v>
      </c>
      <c r="Q201" s="198">
        <v>0</v>
      </c>
      <c r="R201" s="198">
        <v>0</v>
      </c>
      <c r="S201" s="198">
        <v>0</v>
      </c>
      <c r="T201" s="317" t="e">
        <v>#DIV/0!</v>
      </c>
      <c r="U201" s="316">
        <v>0</v>
      </c>
      <c r="V201" s="316">
        <v>0</v>
      </c>
      <c r="W201" s="316">
        <v>0</v>
      </c>
      <c r="X201" s="316">
        <v>0</v>
      </c>
      <c r="Y201" s="316">
        <v>0</v>
      </c>
      <c r="Z201" s="316">
        <v>0</v>
      </c>
    </row>
    <row r="202" spans="1:26" x14ac:dyDescent="0.25">
      <c r="A202" s="314" t="s">
        <v>456</v>
      </c>
      <c r="B202" s="198">
        <v>0</v>
      </c>
      <c r="C202" s="198">
        <v>0</v>
      </c>
      <c r="D202" s="198">
        <v>0</v>
      </c>
      <c r="E202" s="198">
        <v>0</v>
      </c>
      <c r="F202" s="198">
        <v>0</v>
      </c>
      <c r="G202" s="198">
        <v>0</v>
      </c>
      <c r="H202" s="198">
        <v>0</v>
      </c>
      <c r="I202" s="198">
        <v>0</v>
      </c>
      <c r="J202" s="198">
        <v>0</v>
      </c>
      <c r="K202" s="198">
        <v>0</v>
      </c>
      <c r="L202" s="198">
        <v>0</v>
      </c>
      <c r="M202" s="198">
        <v>0</v>
      </c>
      <c r="N202" s="198">
        <v>0</v>
      </c>
      <c r="O202" s="198">
        <v>0</v>
      </c>
      <c r="P202" s="198">
        <v>0</v>
      </c>
      <c r="Q202" s="198">
        <v>0</v>
      </c>
      <c r="R202" s="198">
        <v>0</v>
      </c>
      <c r="S202" s="198">
        <v>0</v>
      </c>
      <c r="T202" s="317" t="e">
        <v>#DIV/0!</v>
      </c>
      <c r="U202" s="316">
        <v>0</v>
      </c>
      <c r="V202" s="316">
        <v>0</v>
      </c>
      <c r="W202" s="316">
        <v>0</v>
      </c>
      <c r="X202" s="316">
        <v>0</v>
      </c>
      <c r="Y202" s="316">
        <v>0</v>
      </c>
      <c r="Z202" s="316">
        <v>0</v>
      </c>
    </row>
    <row r="203" spans="1:26" x14ac:dyDescent="0.25">
      <c r="A203" s="314" t="s">
        <v>457</v>
      </c>
      <c r="B203" s="363">
        <v>0</v>
      </c>
      <c r="C203" s="363">
        <v>0</v>
      </c>
      <c r="D203" s="363">
        <v>0</v>
      </c>
      <c r="E203" s="363">
        <v>0</v>
      </c>
      <c r="F203" s="363">
        <v>0</v>
      </c>
      <c r="G203" s="363">
        <v>0</v>
      </c>
      <c r="H203" s="363">
        <v>0</v>
      </c>
      <c r="I203" s="363">
        <v>0</v>
      </c>
      <c r="J203" s="363">
        <v>0</v>
      </c>
      <c r="K203" s="363">
        <v>0</v>
      </c>
      <c r="L203" s="363">
        <v>0</v>
      </c>
      <c r="M203" s="363">
        <v>0</v>
      </c>
      <c r="N203" s="363">
        <v>0</v>
      </c>
      <c r="O203" s="363">
        <v>0</v>
      </c>
      <c r="P203" s="363">
        <v>0</v>
      </c>
      <c r="Q203" s="363">
        <v>0</v>
      </c>
      <c r="R203" s="363">
        <v>0</v>
      </c>
      <c r="S203" s="363">
        <v>0</v>
      </c>
      <c r="T203" s="317" t="e">
        <v>#DIV/0!</v>
      </c>
      <c r="U203" s="316">
        <v>0</v>
      </c>
      <c r="V203" s="316">
        <v>0</v>
      </c>
      <c r="W203" s="316">
        <v>0</v>
      </c>
      <c r="X203" s="316">
        <v>0</v>
      </c>
      <c r="Y203" s="316">
        <v>0</v>
      </c>
      <c r="Z203" s="316">
        <v>0</v>
      </c>
    </row>
    <row r="204" spans="1:26" x14ac:dyDescent="0.25">
      <c r="A204" s="318" t="s">
        <v>458</v>
      </c>
      <c r="B204" s="385">
        <v>0</v>
      </c>
      <c r="C204" s="385">
        <v>0</v>
      </c>
      <c r="D204" s="385">
        <v>0</v>
      </c>
      <c r="E204" s="385">
        <v>0</v>
      </c>
      <c r="F204" s="385">
        <v>0</v>
      </c>
      <c r="G204" s="385">
        <v>0</v>
      </c>
      <c r="H204" s="385">
        <v>0</v>
      </c>
      <c r="I204" s="385">
        <v>0</v>
      </c>
      <c r="J204" s="385">
        <v>0</v>
      </c>
      <c r="K204" s="385">
        <v>0</v>
      </c>
      <c r="L204" s="385">
        <v>0</v>
      </c>
      <c r="M204" s="385">
        <v>0</v>
      </c>
      <c r="N204" s="385">
        <v>0</v>
      </c>
      <c r="O204" s="385">
        <v>0</v>
      </c>
      <c r="P204" s="385">
        <v>0</v>
      </c>
      <c r="Q204" s="385">
        <v>0</v>
      </c>
      <c r="R204" s="385">
        <v>0</v>
      </c>
      <c r="S204" s="385">
        <v>0</v>
      </c>
      <c r="T204" s="319" t="e">
        <v>#DIV/0!</v>
      </c>
      <c r="U204" s="239">
        <v>0</v>
      </c>
      <c r="V204" s="239">
        <v>0</v>
      </c>
      <c r="W204" s="239">
        <v>0</v>
      </c>
      <c r="X204" s="239">
        <v>0</v>
      </c>
      <c r="Y204" s="239">
        <v>0</v>
      </c>
      <c r="Z204" s="239">
        <v>0</v>
      </c>
    </row>
    <row r="205" spans="1:26" x14ac:dyDescent="0.25">
      <c r="A205" s="318" t="s">
        <v>459</v>
      </c>
      <c r="B205" s="385">
        <v>0</v>
      </c>
      <c r="C205" s="385">
        <v>0</v>
      </c>
      <c r="D205" s="385">
        <v>0</v>
      </c>
      <c r="E205" s="385">
        <v>0</v>
      </c>
      <c r="F205" s="385">
        <v>0</v>
      </c>
      <c r="G205" s="385">
        <v>0</v>
      </c>
      <c r="H205" s="385">
        <v>0</v>
      </c>
      <c r="I205" s="385">
        <v>0</v>
      </c>
      <c r="J205" s="385">
        <v>0</v>
      </c>
      <c r="K205" s="385">
        <v>0</v>
      </c>
      <c r="L205" s="385">
        <v>0</v>
      </c>
      <c r="M205" s="385">
        <v>0</v>
      </c>
      <c r="N205" s="385">
        <v>0</v>
      </c>
      <c r="O205" s="385">
        <v>0</v>
      </c>
      <c r="P205" s="385">
        <v>0</v>
      </c>
      <c r="Q205" s="385">
        <v>0</v>
      </c>
      <c r="R205" s="385">
        <v>0</v>
      </c>
      <c r="S205" s="385">
        <v>0</v>
      </c>
      <c r="T205" s="319" t="e">
        <v>#DIV/0!</v>
      </c>
      <c r="U205" s="239">
        <v>0</v>
      </c>
      <c r="V205" s="239">
        <v>0</v>
      </c>
      <c r="W205" s="239">
        <v>0</v>
      </c>
      <c r="X205" s="239">
        <v>0</v>
      </c>
      <c r="Y205" s="239">
        <v>0</v>
      </c>
      <c r="Z205" s="239">
        <v>0</v>
      </c>
    </row>
    <row r="206" spans="1:26" x14ac:dyDescent="0.25">
      <c r="A206" s="314" t="s">
        <v>460</v>
      </c>
      <c r="B206" s="363">
        <v>0</v>
      </c>
      <c r="C206" s="363">
        <v>0</v>
      </c>
      <c r="D206" s="363">
        <v>0</v>
      </c>
      <c r="E206" s="363">
        <v>0</v>
      </c>
      <c r="F206" s="363">
        <v>0</v>
      </c>
      <c r="G206" s="363">
        <v>0</v>
      </c>
      <c r="H206" s="363">
        <v>0</v>
      </c>
      <c r="I206" s="363">
        <v>0</v>
      </c>
      <c r="J206" s="363">
        <v>0</v>
      </c>
      <c r="K206" s="363">
        <v>0</v>
      </c>
      <c r="L206" s="363">
        <v>0</v>
      </c>
      <c r="M206" s="363">
        <v>0</v>
      </c>
      <c r="N206" s="363">
        <v>0</v>
      </c>
      <c r="O206" s="363">
        <v>0</v>
      </c>
      <c r="P206" s="363">
        <v>0</v>
      </c>
      <c r="Q206" s="363">
        <v>0</v>
      </c>
      <c r="R206" s="363">
        <v>0</v>
      </c>
      <c r="S206" s="363">
        <v>0</v>
      </c>
      <c r="T206" s="317" t="e">
        <v>#DIV/0!</v>
      </c>
      <c r="U206" s="316">
        <v>0</v>
      </c>
      <c r="V206" s="316">
        <v>0</v>
      </c>
      <c r="W206" s="316">
        <v>0</v>
      </c>
      <c r="X206" s="316">
        <v>0</v>
      </c>
      <c r="Y206" s="316">
        <v>0</v>
      </c>
      <c r="Z206" s="316">
        <v>0</v>
      </c>
    </row>
    <row r="207" spans="1:26" x14ac:dyDescent="0.25">
      <c r="A207" s="318" t="s">
        <v>461</v>
      </c>
      <c r="B207" s="385">
        <v>0</v>
      </c>
      <c r="C207" s="385">
        <v>0</v>
      </c>
      <c r="D207" s="385">
        <v>0</v>
      </c>
      <c r="E207" s="385">
        <v>0</v>
      </c>
      <c r="F207" s="385">
        <v>0</v>
      </c>
      <c r="G207" s="385">
        <v>0</v>
      </c>
      <c r="H207" s="385">
        <v>0</v>
      </c>
      <c r="I207" s="385">
        <v>0</v>
      </c>
      <c r="J207" s="385">
        <v>0</v>
      </c>
      <c r="K207" s="385">
        <v>0</v>
      </c>
      <c r="L207" s="385">
        <v>0</v>
      </c>
      <c r="M207" s="385">
        <v>0</v>
      </c>
      <c r="N207" s="385">
        <v>0</v>
      </c>
      <c r="O207" s="385">
        <v>0</v>
      </c>
      <c r="P207" s="385">
        <v>0</v>
      </c>
      <c r="Q207" s="385">
        <v>0</v>
      </c>
      <c r="R207" s="385">
        <v>0</v>
      </c>
      <c r="S207" s="385">
        <v>0</v>
      </c>
      <c r="T207" s="319" t="e">
        <v>#DIV/0!</v>
      </c>
      <c r="U207" s="239">
        <v>0</v>
      </c>
      <c r="V207" s="239">
        <v>0</v>
      </c>
      <c r="W207" s="239">
        <v>0</v>
      </c>
      <c r="X207" s="239">
        <v>0</v>
      </c>
      <c r="Y207" s="239">
        <v>0</v>
      </c>
      <c r="Z207" s="239">
        <v>0</v>
      </c>
    </row>
    <row r="208" spans="1:26" x14ac:dyDescent="0.25">
      <c r="A208" s="318" t="s">
        <v>462</v>
      </c>
      <c r="B208" s="385">
        <v>0</v>
      </c>
      <c r="C208" s="385">
        <v>0</v>
      </c>
      <c r="D208" s="385">
        <v>0</v>
      </c>
      <c r="E208" s="385">
        <v>0</v>
      </c>
      <c r="F208" s="385">
        <v>0</v>
      </c>
      <c r="G208" s="385">
        <v>0</v>
      </c>
      <c r="H208" s="385">
        <v>0</v>
      </c>
      <c r="I208" s="385">
        <v>0</v>
      </c>
      <c r="J208" s="385">
        <v>0</v>
      </c>
      <c r="K208" s="385">
        <v>0</v>
      </c>
      <c r="L208" s="385">
        <v>0</v>
      </c>
      <c r="M208" s="385">
        <v>0</v>
      </c>
      <c r="N208" s="385">
        <v>0</v>
      </c>
      <c r="O208" s="385">
        <v>0</v>
      </c>
      <c r="P208" s="385">
        <v>0</v>
      </c>
      <c r="Q208" s="385">
        <v>0</v>
      </c>
      <c r="R208" s="385">
        <v>0</v>
      </c>
      <c r="S208" s="385">
        <v>0</v>
      </c>
      <c r="T208" s="319" t="e">
        <v>#DIV/0!</v>
      </c>
      <c r="U208" s="239">
        <v>0</v>
      </c>
      <c r="V208" s="239">
        <v>0</v>
      </c>
      <c r="W208" s="239">
        <v>0</v>
      </c>
      <c r="X208" s="239">
        <v>0</v>
      </c>
      <c r="Y208" s="239">
        <v>0</v>
      </c>
      <c r="Z208" s="239">
        <v>0</v>
      </c>
    </row>
    <row r="209" spans="1:26" x14ac:dyDescent="0.25">
      <c r="A209" s="318" t="s">
        <v>463</v>
      </c>
      <c r="B209" s="385">
        <v>0</v>
      </c>
      <c r="C209" s="385">
        <v>0</v>
      </c>
      <c r="D209" s="385">
        <v>0</v>
      </c>
      <c r="E209" s="385">
        <v>0</v>
      </c>
      <c r="F209" s="385">
        <v>0</v>
      </c>
      <c r="G209" s="385">
        <v>0</v>
      </c>
      <c r="H209" s="385">
        <v>0</v>
      </c>
      <c r="I209" s="385">
        <v>0</v>
      </c>
      <c r="J209" s="385">
        <v>0</v>
      </c>
      <c r="K209" s="385">
        <v>0</v>
      </c>
      <c r="L209" s="385">
        <v>0</v>
      </c>
      <c r="M209" s="385">
        <v>0</v>
      </c>
      <c r="N209" s="385">
        <v>0</v>
      </c>
      <c r="O209" s="385">
        <v>0</v>
      </c>
      <c r="P209" s="385">
        <v>0</v>
      </c>
      <c r="Q209" s="385">
        <v>0</v>
      </c>
      <c r="R209" s="385">
        <v>0</v>
      </c>
      <c r="S209" s="385">
        <v>0</v>
      </c>
      <c r="T209" s="319" t="e">
        <v>#DIV/0!</v>
      </c>
      <c r="U209" s="239">
        <v>0</v>
      </c>
      <c r="V209" s="239">
        <v>0</v>
      </c>
      <c r="W209" s="239">
        <v>0</v>
      </c>
      <c r="X209" s="239">
        <v>0</v>
      </c>
      <c r="Y209" s="239">
        <v>0</v>
      </c>
      <c r="Z209" s="239">
        <v>0</v>
      </c>
    </row>
    <row r="210" spans="1:26" x14ac:dyDescent="0.25">
      <c r="A210" s="318" t="s">
        <v>464</v>
      </c>
      <c r="B210" s="385">
        <v>0</v>
      </c>
      <c r="C210" s="385">
        <v>0</v>
      </c>
      <c r="D210" s="385">
        <v>0</v>
      </c>
      <c r="E210" s="385">
        <v>0</v>
      </c>
      <c r="F210" s="385">
        <v>0</v>
      </c>
      <c r="G210" s="385">
        <v>0</v>
      </c>
      <c r="H210" s="385">
        <v>0</v>
      </c>
      <c r="I210" s="385">
        <v>0</v>
      </c>
      <c r="J210" s="385">
        <v>0</v>
      </c>
      <c r="K210" s="385">
        <v>0</v>
      </c>
      <c r="L210" s="385">
        <v>0</v>
      </c>
      <c r="M210" s="385">
        <v>0</v>
      </c>
      <c r="N210" s="385">
        <v>0</v>
      </c>
      <c r="O210" s="385">
        <v>0</v>
      </c>
      <c r="P210" s="385">
        <v>0</v>
      </c>
      <c r="Q210" s="385">
        <v>0</v>
      </c>
      <c r="R210" s="385">
        <v>0</v>
      </c>
      <c r="S210" s="385">
        <v>0</v>
      </c>
      <c r="T210" s="319" t="e">
        <v>#DIV/0!</v>
      </c>
      <c r="U210" s="239">
        <v>0</v>
      </c>
      <c r="V210" s="239">
        <v>0</v>
      </c>
      <c r="W210" s="239">
        <v>0</v>
      </c>
      <c r="X210" s="239">
        <v>0</v>
      </c>
      <c r="Y210" s="239">
        <v>0</v>
      </c>
      <c r="Z210" s="239">
        <v>0</v>
      </c>
    </row>
    <row r="211" spans="1:26" x14ac:dyDescent="0.25">
      <c r="A211" s="314" t="s">
        <v>465</v>
      </c>
      <c r="B211" s="363">
        <v>9626</v>
      </c>
      <c r="C211" s="363">
        <v>9626</v>
      </c>
      <c r="D211" s="363">
        <v>9626</v>
      </c>
      <c r="E211" s="363">
        <v>5433</v>
      </c>
      <c r="F211" s="363">
        <v>5433</v>
      </c>
      <c r="G211" s="363">
        <v>0</v>
      </c>
      <c r="H211" s="363">
        <v>0</v>
      </c>
      <c r="I211" s="363">
        <v>1050</v>
      </c>
      <c r="J211" s="363">
        <v>815</v>
      </c>
      <c r="K211" s="363">
        <v>2444</v>
      </c>
      <c r="L211" s="363">
        <v>364</v>
      </c>
      <c r="M211" s="363">
        <v>573</v>
      </c>
      <c r="N211" s="363">
        <v>187</v>
      </c>
      <c r="O211" s="363">
        <v>0</v>
      </c>
      <c r="P211" s="363">
        <v>0</v>
      </c>
      <c r="Q211" s="363">
        <v>0</v>
      </c>
      <c r="R211" s="363">
        <v>0</v>
      </c>
      <c r="S211" s="363">
        <v>5433</v>
      </c>
      <c r="T211" s="317">
        <v>0.56440889258258886</v>
      </c>
      <c r="U211" s="316">
        <v>4193</v>
      </c>
      <c r="V211" s="316">
        <v>0</v>
      </c>
      <c r="W211" s="316">
        <v>4193</v>
      </c>
      <c r="X211" s="316">
        <v>4193</v>
      </c>
      <c r="Y211" s="316">
        <v>0</v>
      </c>
      <c r="Z211" s="316">
        <v>0</v>
      </c>
    </row>
    <row r="212" spans="1:26" x14ac:dyDescent="0.25">
      <c r="A212" s="318" t="s">
        <v>466</v>
      </c>
      <c r="B212" s="385">
        <v>3306</v>
      </c>
      <c r="C212" s="385">
        <v>3306</v>
      </c>
      <c r="D212" s="385">
        <v>3306</v>
      </c>
      <c r="E212" s="385">
        <v>2976</v>
      </c>
      <c r="F212" s="385">
        <v>2976</v>
      </c>
      <c r="G212" s="385">
        <v>0</v>
      </c>
      <c r="H212" s="385">
        <v>0</v>
      </c>
      <c r="I212" s="385">
        <v>1050</v>
      </c>
      <c r="J212" s="385">
        <v>190</v>
      </c>
      <c r="K212" s="385">
        <v>1271</v>
      </c>
      <c r="L212" s="385">
        <v>78</v>
      </c>
      <c r="M212" s="385">
        <v>231</v>
      </c>
      <c r="N212" s="385">
        <v>156</v>
      </c>
      <c r="O212" s="385">
        <v>0</v>
      </c>
      <c r="P212" s="385">
        <v>0</v>
      </c>
      <c r="Q212" s="385">
        <v>0</v>
      </c>
      <c r="R212" s="385">
        <v>0</v>
      </c>
      <c r="S212" s="385">
        <v>2976</v>
      </c>
      <c r="T212" s="319">
        <v>0.90018148820326682</v>
      </c>
      <c r="U212" s="239">
        <v>330</v>
      </c>
      <c r="V212" s="239">
        <v>0</v>
      </c>
      <c r="W212" s="239">
        <v>330</v>
      </c>
      <c r="X212" s="239">
        <v>330</v>
      </c>
      <c r="Y212" s="239">
        <v>0</v>
      </c>
      <c r="Z212" s="239">
        <v>0</v>
      </c>
    </row>
    <row r="213" spans="1:26" x14ac:dyDescent="0.25">
      <c r="A213" s="318" t="s">
        <v>467</v>
      </c>
      <c r="B213" s="385">
        <v>0</v>
      </c>
      <c r="C213" s="385">
        <v>0</v>
      </c>
      <c r="D213" s="385">
        <v>0</v>
      </c>
      <c r="E213" s="385">
        <v>0</v>
      </c>
      <c r="F213" s="385">
        <v>0</v>
      </c>
      <c r="G213" s="385">
        <v>0</v>
      </c>
      <c r="H213" s="385">
        <v>0</v>
      </c>
      <c r="I213" s="385">
        <v>0</v>
      </c>
      <c r="J213" s="385">
        <v>0</v>
      </c>
      <c r="K213" s="385">
        <v>0</v>
      </c>
      <c r="L213" s="385">
        <v>0</v>
      </c>
      <c r="M213" s="385">
        <v>0</v>
      </c>
      <c r="N213" s="385">
        <v>0</v>
      </c>
      <c r="O213" s="385">
        <v>0</v>
      </c>
      <c r="P213" s="385">
        <v>0</v>
      </c>
      <c r="Q213" s="385">
        <v>0</v>
      </c>
      <c r="R213" s="385">
        <v>0</v>
      </c>
      <c r="S213" s="385">
        <v>0</v>
      </c>
      <c r="T213" s="319" t="e">
        <v>#DIV/0!</v>
      </c>
      <c r="U213" s="239">
        <v>0</v>
      </c>
      <c r="V213" s="239">
        <v>0</v>
      </c>
      <c r="W213" s="239">
        <v>0</v>
      </c>
      <c r="X213" s="239">
        <v>0</v>
      </c>
      <c r="Y213" s="239">
        <v>0</v>
      </c>
      <c r="Z213" s="239">
        <v>0</v>
      </c>
    </row>
    <row r="214" spans="1:26" x14ac:dyDescent="0.25">
      <c r="A214" s="318" t="s">
        <v>468</v>
      </c>
      <c r="B214" s="385">
        <v>2840</v>
      </c>
      <c r="C214" s="385">
        <v>2840</v>
      </c>
      <c r="D214" s="385">
        <v>2840</v>
      </c>
      <c r="E214" s="385">
        <v>2289</v>
      </c>
      <c r="F214" s="385">
        <v>2289</v>
      </c>
      <c r="G214" s="385">
        <v>0</v>
      </c>
      <c r="H214" s="385">
        <v>0</v>
      </c>
      <c r="I214" s="385">
        <v>0</v>
      </c>
      <c r="J214" s="385">
        <v>625</v>
      </c>
      <c r="K214" s="385">
        <v>1005</v>
      </c>
      <c r="L214" s="385">
        <v>286</v>
      </c>
      <c r="M214" s="385">
        <v>342</v>
      </c>
      <c r="N214" s="385">
        <v>31</v>
      </c>
      <c r="O214" s="385">
        <v>0</v>
      </c>
      <c r="P214" s="385">
        <v>0</v>
      </c>
      <c r="Q214" s="385">
        <v>0</v>
      </c>
      <c r="R214" s="385">
        <v>0</v>
      </c>
      <c r="S214" s="385">
        <v>2289</v>
      </c>
      <c r="T214" s="319">
        <v>0.80598591549295773</v>
      </c>
      <c r="U214" s="239">
        <v>551</v>
      </c>
      <c r="V214" s="239">
        <v>0</v>
      </c>
      <c r="W214" s="239">
        <v>551</v>
      </c>
      <c r="X214" s="239">
        <v>551</v>
      </c>
      <c r="Y214" s="239">
        <v>0</v>
      </c>
      <c r="Z214" s="239">
        <v>0</v>
      </c>
    </row>
    <row r="215" spans="1:26" x14ac:dyDescent="0.25">
      <c r="A215" s="318" t="s">
        <v>469</v>
      </c>
      <c r="B215" s="385">
        <v>3480</v>
      </c>
      <c r="C215" s="385">
        <v>3480</v>
      </c>
      <c r="D215" s="385">
        <v>3480</v>
      </c>
      <c r="E215" s="385">
        <v>168</v>
      </c>
      <c r="F215" s="385">
        <v>168</v>
      </c>
      <c r="G215" s="385">
        <v>0</v>
      </c>
      <c r="H215" s="385">
        <v>0</v>
      </c>
      <c r="I215" s="385">
        <v>0</v>
      </c>
      <c r="J215" s="385">
        <v>0</v>
      </c>
      <c r="K215" s="385">
        <v>168</v>
      </c>
      <c r="L215" s="385">
        <v>0</v>
      </c>
      <c r="M215" s="385">
        <v>0</v>
      </c>
      <c r="N215" s="385">
        <v>0</v>
      </c>
      <c r="O215" s="385">
        <v>0</v>
      </c>
      <c r="P215" s="385">
        <v>0</v>
      </c>
      <c r="Q215" s="385">
        <v>0</v>
      </c>
      <c r="R215" s="385">
        <v>0</v>
      </c>
      <c r="S215" s="385">
        <v>168</v>
      </c>
      <c r="T215" s="319">
        <v>4.8275862068965517E-2</v>
      </c>
      <c r="U215" s="239">
        <v>3312</v>
      </c>
      <c r="V215" s="239">
        <v>0</v>
      </c>
      <c r="W215" s="239">
        <v>3312</v>
      </c>
      <c r="X215" s="239">
        <v>3312</v>
      </c>
      <c r="Y215" s="239">
        <v>0</v>
      </c>
      <c r="Z215" s="239">
        <v>0</v>
      </c>
    </row>
    <row r="216" spans="1:26" x14ac:dyDescent="0.25">
      <c r="A216" s="314" t="s">
        <v>470</v>
      </c>
      <c r="B216" s="198">
        <v>0</v>
      </c>
      <c r="C216" s="198">
        <v>0</v>
      </c>
      <c r="D216" s="198">
        <v>0</v>
      </c>
      <c r="E216" s="198">
        <v>0</v>
      </c>
      <c r="F216" s="198">
        <v>0</v>
      </c>
      <c r="G216" s="198">
        <v>0</v>
      </c>
      <c r="H216" s="198">
        <v>0</v>
      </c>
      <c r="I216" s="198">
        <v>0</v>
      </c>
      <c r="J216" s="198">
        <v>0</v>
      </c>
      <c r="K216" s="198">
        <v>0</v>
      </c>
      <c r="L216" s="198">
        <v>0</v>
      </c>
      <c r="M216" s="198">
        <v>0</v>
      </c>
      <c r="N216" s="198">
        <v>0</v>
      </c>
      <c r="O216" s="198">
        <v>0</v>
      </c>
      <c r="P216" s="198">
        <v>0</v>
      </c>
      <c r="Q216" s="198">
        <v>0</v>
      </c>
      <c r="R216" s="198">
        <v>0</v>
      </c>
      <c r="S216" s="198">
        <v>0</v>
      </c>
      <c r="T216" s="317" t="e">
        <v>#DIV/0!</v>
      </c>
      <c r="U216" s="316">
        <v>0</v>
      </c>
      <c r="V216" s="316">
        <v>0</v>
      </c>
      <c r="W216" s="316">
        <v>0</v>
      </c>
      <c r="X216" s="316">
        <v>0</v>
      </c>
      <c r="Y216" s="316">
        <v>0</v>
      </c>
      <c r="Z216" s="316">
        <v>0</v>
      </c>
    </row>
    <row r="217" spans="1:26" x14ac:dyDescent="0.25">
      <c r="A217" s="314" t="s">
        <v>471</v>
      </c>
      <c r="B217" s="198">
        <v>0</v>
      </c>
      <c r="C217" s="198">
        <v>0</v>
      </c>
      <c r="D217" s="198">
        <v>0</v>
      </c>
      <c r="E217" s="198">
        <v>0</v>
      </c>
      <c r="F217" s="198">
        <v>0</v>
      </c>
      <c r="G217" s="198">
        <v>0</v>
      </c>
      <c r="H217" s="198">
        <v>0</v>
      </c>
      <c r="I217" s="198">
        <v>0</v>
      </c>
      <c r="J217" s="198">
        <v>0</v>
      </c>
      <c r="K217" s="198">
        <v>0</v>
      </c>
      <c r="L217" s="198">
        <v>0</v>
      </c>
      <c r="M217" s="198">
        <v>0</v>
      </c>
      <c r="N217" s="198">
        <v>0</v>
      </c>
      <c r="O217" s="198">
        <v>0</v>
      </c>
      <c r="P217" s="198">
        <v>0</v>
      </c>
      <c r="Q217" s="198">
        <v>0</v>
      </c>
      <c r="R217" s="198">
        <v>0</v>
      </c>
      <c r="S217" s="198">
        <v>0</v>
      </c>
      <c r="T217" s="317" t="e">
        <v>#DIV/0!</v>
      </c>
      <c r="U217" s="316">
        <v>0</v>
      </c>
      <c r="V217" s="316">
        <v>0</v>
      </c>
      <c r="W217" s="316">
        <v>0</v>
      </c>
      <c r="X217" s="316">
        <v>0</v>
      </c>
      <c r="Y217" s="316">
        <v>0</v>
      </c>
      <c r="Z217" s="316">
        <v>0</v>
      </c>
    </row>
    <row r="218" spans="1:26" x14ac:dyDescent="0.25">
      <c r="A218" s="314" t="s">
        <v>472</v>
      </c>
      <c r="B218" s="198">
        <v>0</v>
      </c>
      <c r="C218" s="198">
        <v>0</v>
      </c>
      <c r="D218" s="198">
        <v>0</v>
      </c>
      <c r="E218" s="198">
        <v>0</v>
      </c>
      <c r="F218" s="198">
        <v>0</v>
      </c>
      <c r="G218" s="198">
        <v>0</v>
      </c>
      <c r="H218" s="198">
        <v>0</v>
      </c>
      <c r="I218" s="198">
        <v>0</v>
      </c>
      <c r="J218" s="198">
        <v>0</v>
      </c>
      <c r="K218" s="198">
        <v>0</v>
      </c>
      <c r="L218" s="198">
        <v>0</v>
      </c>
      <c r="M218" s="198">
        <v>0</v>
      </c>
      <c r="N218" s="198">
        <v>0</v>
      </c>
      <c r="O218" s="198">
        <v>0</v>
      </c>
      <c r="P218" s="198">
        <v>0</v>
      </c>
      <c r="Q218" s="198">
        <v>0</v>
      </c>
      <c r="R218" s="198">
        <v>0</v>
      </c>
      <c r="S218" s="198">
        <v>0</v>
      </c>
      <c r="T218" s="317" t="e">
        <v>#DIV/0!</v>
      </c>
      <c r="U218" s="316">
        <v>0</v>
      </c>
      <c r="V218" s="316">
        <v>0</v>
      </c>
      <c r="W218" s="316">
        <v>0</v>
      </c>
      <c r="X218" s="316">
        <v>0</v>
      </c>
      <c r="Y218" s="316">
        <v>0</v>
      </c>
      <c r="Z218" s="316">
        <v>0</v>
      </c>
    </row>
    <row r="219" spans="1:26" x14ac:dyDescent="0.25">
      <c r="A219" s="314" t="s">
        <v>473</v>
      </c>
      <c r="B219" s="198">
        <v>34590</v>
      </c>
      <c r="C219" s="198">
        <v>34590</v>
      </c>
      <c r="D219" s="198">
        <v>34590</v>
      </c>
      <c r="E219" s="198">
        <v>34548</v>
      </c>
      <c r="F219" s="198">
        <v>34548</v>
      </c>
      <c r="G219" s="198">
        <v>0</v>
      </c>
      <c r="H219" s="198">
        <v>0</v>
      </c>
      <c r="I219" s="198">
        <v>0</v>
      </c>
      <c r="J219" s="198">
        <v>0</v>
      </c>
      <c r="K219" s="198">
        <v>0</v>
      </c>
      <c r="L219" s="198">
        <v>4787</v>
      </c>
      <c r="M219" s="198">
        <v>15740</v>
      </c>
      <c r="N219" s="198">
        <v>11811</v>
      </c>
      <c r="O219" s="198">
        <v>2210</v>
      </c>
      <c r="P219" s="198">
        <v>0</v>
      </c>
      <c r="Q219" s="198">
        <v>0</v>
      </c>
      <c r="R219" s="198">
        <v>0</v>
      </c>
      <c r="S219" s="198">
        <v>34548</v>
      </c>
      <c r="T219" s="317">
        <v>0.99878577623590636</v>
      </c>
      <c r="U219" s="316">
        <v>42</v>
      </c>
      <c r="V219" s="316">
        <v>0</v>
      </c>
      <c r="W219" s="316">
        <v>42</v>
      </c>
      <c r="X219" s="316">
        <v>42</v>
      </c>
      <c r="Y219" s="316">
        <v>0</v>
      </c>
      <c r="Z219" s="316">
        <v>0</v>
      </c>
    </row>
    <row r="220" spans="1:26" x14ac:dyDescent="0.25">
      <c r="A220" s="314" t="s">
        <v>474</v>
      </c>
      <c r="B220" s="363">
        <v>9900</v>
      </c>
      <c r="C220" s="363">
        <v>9900</v>
      </c>
      <c r="D220" s="363">
        <v>9900</v>
      </c>
      <c r="E220" s="363">
        <v>9870</v>
      </c>
      <c r="F220" s="363">
        <v>9870</v>
      </c>
      <c r="G220" s="363">
        <v>0</v>
      </c>
      <c r="H220" s="363">
        <v>0</v>
      </c>
      <c r="I220" s="363">
        <v>0</v>
      </c>
      <c r="J220" s="363">
        <v>9600</v>
      </c>
      <c r="K220" s="363">
        <v>0</v>
      </c>
      <c r="L220" s="363">
        <v>0</v>
      </c>
      <c r="M220" s="363">
        <v>0</v>
      </c>
      <c r="N220" s="363">
        <v>270</v>
      </c>
      <c r="O220" s="363">
        <v>0</v>
      </c>
      <c r="P220" s="363">
        <v>0</v>
      </c>
      <c r="Q220" s="363">
        <v>0</v>
      </c>
      <c r="R220" s="363">
        <v>0</v>
      </c>
      <c r="S220" s="363">
        <v>9870</v>
      </c>
      <c r="T220" s="317">
        <v>0.99696969696969695</v>
      </c>
      <c r="U220" s="316">
        <v>30</v>
      </c>
      <c r="V220" s="316">
        <v>0</v>
      </c>
      <c r="W220" s="316">
        <v>30</v>
      </c>
      <c r="X220" s="316">
        <v>30</v>
      </c>
      <c r="Y220" s="316">
        <v>0</v>
      </c>
      <c r="Z220" s="316">
        <v>0</v>
      </c>
    </row>
    <row r="221" spans="1:26" x14ac:dyDescent="0.25">
      <c r="A221" s="318" t="s">
        <v>475</v>
      </c>
      <c r="B221" s="385">
        <v>1080</v>
      </c>
      <c r="C221" s="385">
        <v>1080</v>
      </c>
      <c r="D221" s="385">
        <v>1080</v>
      </c>
      <c r="E221" s="385">
        <v>1080</v>
      </c>
      <c r="F221" s="385">
        <v>1080</v>
      </c>
      <c r="G221" s="385">
        <v>0</v>
      </c>
      <c r="H221" s="385">
        <v>0</v>
      </c>
      <c r="I221" s="385">
        <v>0</v>
      </c>
      <c r="J221" s="385">
        <v>1080</v>
      </c>
      <c r="K221" s="385">
        <v>0</v>
      </c>
      <c r="L221" s="385">
        <v>0</v>
      </c>
      <c r="M221" s="385">
        <v>0</v>
      </c>
      <c r="N221" s="385">
        <v>0</v>
      </c>
      <c r="O221" s="385">
        <v>0</v>
      </c>
      <c r="P221" s="385">
        <v>0</v>
      </c>
      <c r="Q221" s="385">
        <v>0</v>
      </c>
      <c r="R221" s="385">
        <v>0</v>
      </c>
      <c r="S221" s="385">
        <v>1080</v>
      </c>
      <c r="T221" s="319">
        <v>1</v>
      </c>
      <c r="U221" s="239">
        <v>0</v>
      </c>
      <c r="V221" s="239">
        <v>0</v>
      </c>
      <c r="W221" s="239">
        <v>0</v>
      </c>
      <c r="X221" s="239">
        <v>0</v>
      </c>
      <c r="Y221" s="239">
        <v>0</v>
      </c>
      <c r="Z221" s="239">
        <v>0</v>
      </c>
    </row>
    <row r="222" spans="1:26" x14ac:dyDescent="0.25">
      <c r="A222" s="318" t="s">
        <v>476</v>
      </c>
      <c r="B222" s="385">
        <v>8520</v>
      </c>
      <c r="C222" s="385">
        <v>8520</v>
      </c>
      <c r="D222" s="385">
        <v>8520</v>
      </c>
      <c r="E222" s="385">
        <v>8520</v>
      </c>
      <c r="F222" s="385">
        <v>8520</v>
      </c>
      <c r="G222" s="385">
        <v>0</v>
      </c>
      <c r="H222" s="385">
        <v>0</v>
      </c>
      <c r="I222" s="385">
        <v>0</v>
      </c>
      <c r="J222" s="385">
        <v>8520</v>
      </c>
      <c r="K222" s="385">
        <v>0</v>
      </c>
      <c r="L222" s="385">
        <v>0</v>
      </c>
      <c r="M222" s="385">
        <v>0</v>
      </c>
      <c r="N222" s="385">
        <v>0</v>
      </c>
      <c r="O222" s="385">
        <v>0</v>
      </c>
      <c r="P222" s="385">
        <v>0</v>
      </c>
      <c r="Q222" s="385">
        <v>0</v>
      </c>
      <c r="R222" s="385">
        <v>0</v>
      </c>
      <c r="S222" s="385">
        <v>8520</v>
      </c>
      <c r="T222" s="319">
        <v>1</v>
      </c>
      <c r="U222" s="239">
        <v>0</v>
      </c>
      <c r="V222" s="239">
        <v>0</v>
      </c>
      <c r="W222" s="239">
        <v>0</v>
      </c>
      <c r="X222" s="239">
        <v>0</v>
      </c>
      <c r="Y222" s="239">
        <v>0</v>
      </c>
      <c r="Z222" s="239">
        <v>0</v>
      </c>
    </row>
    <row r="223" spans="1:26" x14ac:dyDescent="0.25">
      <c r="A223" s="318" t="s">
        <v>477</v>
      </c>
      <c r="B223" s="385">
        <v>0</v>
      </c>
      <c r="C223" s="385">
        <v>0</v>
      </c>
      <c r="D223" s="385">
        <v>0</v>
      </c>
      <c r="E223" s="385">
        <v>0</v>
      </c>
      <c r="F223" s="385">
        <v>0</v>
      </c>
      <c r="G223" s="385">
        <v>0</v>
      </c>
      <c r="H223" s="385">
        <v>0</v>
      </c>
      <c r="I223" s="385">
        <v>0</v>
      </c>
      <c r="J223" s="385">
        <v>0</v>
      </c>
      <c r="K223" s="385">
        <v>0</v>
      </c>
      <c r="L223" s="385">
        <v>0</v>
      </c>
      <c r="M223" s="385">
        <v>0</v>
      </c>
      <c r="N223" s="385">
        <v>0</v>
      </c>
      <c r="O223" s="385">
        <v>0</v>
      </c>
      <c r="P223" s="385">
        <v>0</v>
      </c>
      <c r="Q223" s="385">
        <v>0</v>
      </c>
      <c r="R223" s="385">
        <v>0</v>
      </c>
      <c r="S223" s="385">
        <v>0</v>
      </c>
      <c r="T223" s="319" t="e">
        <v>#DIV/0!</v>
      </c>
      <c r="U223" s="239">
        <v>0</v>
      </c>
      <c r="V223" s="239">
        <v>0</v>
      </c>
      <c r="W223" s="239">
        <v>0</v>
      </c>
      <c r="X223" s="239">
        <v>0</v>
      </c>
      <c r="Y223" s="239">
        <v>0</v>
      </c>
      <c r="Z223" s="239">
        <v>0</v>
      </c>
    </row>
    <row r="224" spans="1:26" x14ac:dyDescent="0.25">
      <c r="A224" s="318" t="s">
        <v>478</v>
      </c>
      <c r="B224" s="385">
        <v>0</v>
      </c>
      <c r="C224" s="385">
        <v>0</v>
      </c>
      <c r="D224" s="385">
        <v>0</v>
      </c>
      <c r="E224" s="385">
        <v>0</v>
      </c>
      <c r="F224" s="385">
        <v>0</v>
      </c>
      <c r="G224" s="385">
        <v>0</v>
      </c>
      <c r="H224" s="385">
        <v>0</v>
      </c>
      <c r="I224" s="385">
        <v>0</v>
      </c>
      <c r="J224" s="385">
        <v>0</v>
      </c>
      <c r="K224" s="385">
        <v>0</v>
      </c>
      <c r="L224" s="385">
        <v>0</v>
      </c>
      <c r="M224" s="385">
        <v>0</v>
      </c>
      <c r="N224" s="385">
        <v>0</v>
      </c>
      <c r="O224" s="385">
        <v>0</v>
      </c>
      <c r="P224" s="385">
        <v>0</v>
      </c>
      <c r="Q224" s="385">
        <v>0</v>
      </c>
      <c r="R224" s="385">
        <v>0</v>
      </c>
      <c r="S224" s="385">
        <v>0</v>
      </c>
      <c r="T224" s="319" t="e">
        <v>#DIV/0!</v>
      </c>
      <c r="U224" s="239">
        <v>0</v>
      </c>
      <c r="V224" s="239">
        <v>0</v>
      </c>
      <c r="W224" s="239">
        <v>0</v>
      </c>
      <c r="X224" s="239">
        <v>0</v>
      </c>
      <c r="Y224" s="239">
        <v>0</v>
      </c>
      <c r="Z224" s="239">
        <v>0</v>
      </c>
    </row>
    <row r="225" spans="1:26" x14ac:dyDescent="0.25">
      <c r="A225" s="318" t="s">
        <v>479</v>
      </c>
      <c r="B225" s="385">
        <v>300</v>
      </c>
      <c r="C225" s="385">
        <v>300</v>
      </c>
      <c r="D225" s="385">
        <v>300</v>
      </c>
      <c r="E225" s="385">
        <v>270</v>
      </c>
      <c r="F225" s="385">
        <v>270</v>
      </c>
      <c r="G225" s="385">
        <v>0</v>
      </c>
      <c r="H225" s="385">
        <v>0</v>
      </c>
      <c r="I225" s="385">
        <v>0</v>
      </c>
      <c r="J225" s="385">
        <v>0</v>
      </c>
      <c r="K225" s="385">
        <v>0</v>
      </c>
      <c r="L225" s="385">
        <v>0</v>
      </c>
      <c r="M225" s="385">
        <v>0</v>
      </c>
      <c r="N225" s="385">
        <v>270</v>
      </c>
      <c r="O225" s="385">
        <v>0</v>
      </c>
      <c r="P225" s="385">
        <v>0</v>
      </c>
      <c r="Q225" s="385">
        <v>0</v>
      </c>
      <c r="R225" s="385">
        <v>0</v>
      </c>
      <c r="S225" s="385">
        <v>270</v>
      </c>
      <c r="T225" s="319">
        <v>0.9</v>
      </c>
      <c r="U225" s="239">
        <v>30</v>
      </c>
      <c r="V225" s="239">
        <v>0</v>
      </c>
      <c r="W225" s="239">
        <v>30</v>
      </c>
      <c r="X225" s="239">
        <v>30</v>
      </c>
      <c r="Y225" s="239">
        <v>0</v>
      </c>
      <c r="Z225" s="239">
        <v>0</v>
      </c>
    </row>
    <row r="226" spans="1:26" x14ac:dyDescent="0.25">
      <c r="A226" s="314" t="s">
        <v>480</v>
      </c>
      <c r="B226" s="363">
        <v>3398</v>
      </c>
      <c r="C226" s="363">
        <v>3448</v>
      </c>
      <c r="D226" s="363">
        <v>3448</v>
      </c>
      <c r="E226" s="363">
        <v>2996.7</v>
      </c>
      <c r="F226" s="363">
        <v>2996.7000000000003</v>
      </c>
      <c r="G226" s="363">
        <v>0</v>
      </c>
      <c r="H226" s="363">
        <v>0</v>
      </c>
      <c r="I226" s="363">
        <v>0</v>
      </c>
      <c r="J226" s="363">
        <v>0</v>
      </c>
      <c r="K226" s="363">
        <v>842</v>
      </c>
      <c r="L226" s="363">
        <v>158</v>
      </c>
      <c r="M226" s="363">
        <v>0</v>
      </c>
      <c r="N226" s="363">
        <v>1996.6999999999998</v>
      </c>
      <c r="O226" s="363">
        <v>0</v>
      </c>
      <c r="P226" s="363">
        <v>0</v>
      </c>
      <c r="Q226" s="363">
        <v>0</v>
      </c>
      <c r="R226" s="363">
        <v>0</v>
      </c>
      <c r="S226" s="363">
        <v>2996.7</v>
      </c>
      <c r="T226" s="317">
        <v>0.86911252900232017</v>
      </c>
      <c r="U226" s="316">
        <v>451.30000000000018</v>
      </c>
      <c r="V226" s="316">
        <v>0</v>
      </c>
      <c r="W226" s="316">
        <v>451.30000000000018</v>
      </c>
      <c r="X226" s="316">
        <v>451.30000000000018</v>
      </c>
      <c r="Y226" s="316">
        <v>0</v>
      </c>
      <c r="Z226" s="316">
        <v>0</v>
      </c>
    </row>
    <row r="227" spans="1:26" x14ac:dyDescent="0.25">
      <c r="A227" s="318" t="s">
        <v>481</v>
      </c>
      <c r="B227" s="385">
        <v>0</v>
      </c>
      <c r="C227" s="385">
        <v>0</v>
      </c>
      <c r="D227" s="385">
        <v>0</v>
      </c>
      <c r="E227" s="385">
        <v>0</v>
      </c>
      <c r="F227" s="385">
        <v>0</v>
      </c>
      <c r="G227" s="385">
        <v>0</v>
      </c>
      <c r="H227" s="385">
        <v>0</v>
      </c>
      <c r="I227" s="385">
        <v>0</v>
      </c>
      <c r="J227" s="385">
        <v>0</v>
      </c>
      <c r="K227" s="385">
        <v>0</v>
      </c>
      <c r="L227" s="385">
        <v>0</v>
      </c>
      <c r="M227" s="385">
        <v>0</v>
      </c>
      <c r="N227" s="385">
        <v>0</v>
      </c>
      <c r="O227" s="385">
        <v>0</v>
      </c>
      <c r="P227" s="385">
        <v>0</v>
      </c>
      <c r="Q227" s="385">
        <v>0</v>
      </c>
      <c r="R227" s="385">
        <v>0</v>
      </c>
      <c r="S227" s="385">
        <v>0</v>
      </c>
      <c r="T227" s="319" t="e">
        <v>#DIV/0!</v>
      </c>
      <c r="U227" s="239">
        <v>0</v>
      </c>
      <c r="V227" s="239">
        <v>0</v>
      </c>
      <c r="W227" s="239">
        <v>0</v>
      </c>
      <c r="X227" s="239">
        <v>0</v>
      </c>
      <c r="Y227" s="239">
        <v>0</v>
      </c>
      <c r="Z227" s="239">
        <v>0</v>
      </c>
    </row>
    <row r="228" spans="1:26" x14ac:dyDescent="0.25">
      <c r="A228" s="318" t="s">
        <v>482</v>
      </c>
      <c r="B228" s="385">
        <v>2900</v>
      </c>
      <c r="C228" s="385">
        <v>2950</v>
      </c>
      <c r="D228" s="385">
        <v>2950</v>
      </c>
      <c r="E228" s="385">
        <v>2499.6</v>
      </c>
      <c r="F228" s="385">
        <v>2499.6000000000004</v>
      </c>
      <c r="G228" s="385">
        <v>0</v>
      </c>
      <c r="H228" s="385">
        <v>0</v>
      </c>
      <c r="I228" s="385">
        <v>0</v>
      </c>
      <c r="J228" s="385">
        <v>0</v>
      </c>
      <c r="K228" s="385">
        <v>842</v>
      </c>
      <c r="L228" s="385">
        <v>158</v>
      </c>
      <c r="M228" s="385">
        <v>0</v>
      </c>
      <c r="N228" s="385">
        <v>1499.6</v>
      </c>
      <c r="O228" s="385">
        <v>0</v>
      </c>
      <c r="P228" s="385">
        <v>0</v>
      </c>
      <c r="Q228" s="385">
        <v>0</v>
      </c>
      <c r="R228" s="385">
        <v>0</v>
      </c>
      <c r="S228" s="385">
        <v>2499.6</v>
      </c>
      <c r="T228" s="319">
        <v>0.84732203389830507</v>
      </c>
      <c r="U228" s="239">
        <v>450.40000000000009</v>
      </c>
      <c r="V228" s="239">
        <v>0</v>
      </c>
      <c r="W228" s="239">
        <v>450.40000000000009</v>
      </c>
      <c r="X228" s="239">
        <v>450.40000000000009</v>
      </c>
      <c r="Y228" s="239">
        <v>0</v>
      </c>
      <c r="Z228" s="239">
        <v>0</v>
      </c>
    </row>
    <row r="229" spans="1:26" x14ac:dyDescent="0.25">
      <c r="A229" s="318" t="s">
        <v>483</v>
      </c>
      <c r="B229" s="385">
        <v>0</v>
      </c>
      <c r="C229" s="385">
        <v>0</v>
      </c>
      <c r="D229" s="385">
        <v>0</v>
      </c>
      <c r="E229" s="385">
        <v>0</v>
      </c>
      <c r="F229" s="385">
        <v>0</v>
      </c>
      <c r="G229" s="385">
        <v>0</v>
      </c>
      <c r="H229" s="385">
        <v>0</v>
      </c>
      <c r="I229" s="385">
        <v>0</v>
      </c>
      <c r="J229" s="385">
        <v>0</v>
      </c>
      <c r="K229" s="385">
        <v>0</v>
      </c>
      <c r="L229" s="385">
        <v>0</v>
      </c>
      <c r="M229" s="385">
        <v>0</v>
      </c>
      <c r="N229" s="385">
        <v>0</v>
      </c>
      <c r="O229" s="385">
        <v>0</v>
      </c>
      <c r="P229" s="385">
        <v>0</v>
      </c>
      <c r="Q229" s="385">
        <v>0</v>
      </c>
      <c r="R229" s="385">
        <v>0</v>
      </c>
      <c r="S229" s="385">
        <v>0</v>
      </c>
      <c r="T229" s="319" t="e">
        <v>#DIV/0!</v>
      </c>
      <c r="U229" s="239">
        <v>0</v>
      </c>
      <c r="V229" s="239">
        <v>0</v>
      </c>
      <c r="W229" s="239">
        <v>0</v>
      </c>
      <c r="X229" s="239">
        <v>0</v>
      </c>
      <c r="Y229" s="239">
        <v>0</v>
      </c>
      <c r="Z229" s="239">
        <v>0</v>
      </c>
    </row>
    <row r="230" spans="1:26" x14ac:dyDescent="0.25">
      <c r="A230" s="318" t="s">
        <v>484</v>
      </c>
      <c r="B230" s="385">
        <v>0</v>
      </c>
      <c r="C230" s="385">
        <v>0</v>
      </c>
      <c r="D230" s="385">
        <v>0</v>
      </c>
      <c r="E230" s="385">
        <v>0</v>
      </c>
      <c r="F230" s="385">
        <v>0</v>
      </c>
      <c r="G230" s="385">
        <v>0</v>
      </c>
      <c r="H230" s="385">
        <v>0</v>
      </c>
      <c r="I230" s="385">
        <v>0</v>
      </c>
      <c r="J230" s="385">
        <v>0</v>
      </c>
      <c r="K230" s="385">
        <v>0</v>
      </c>
      <c r="L230" s="385">
        <v>0</v>
      </c>
      <c r="M230" s="385">
        <v>0</v>
      </c>
      <c r="N230" s="385">
        <v>0</v>
      </c>
      <c r="O230" s="385">
        <v>0</v>
      </c>
      <c r="P230" s="385">
        <v>0</v>
      </c>
      <c r="Q230" s="385">
        <v>0</v>
      </c>
      <c r="R230" s="385">
        <v>0</v>
      </c>
      <c r="S230" s="385">
        <v>0</v>
      </c>
      <c r="T230" s="319" t="e">
        <v>#DIV/0!</v>
      </c>
      <c r="U230" s="239">
        <v>0</v>
      </c>
      <c r="V230" s="239">
        <v>0</v>
      </c>
      <c r="W230" s="239">
        <v>0</v>
      </c>
      <c r="X230" s="239">
        <v>0</v>
      </c>
      <c r="Y230" s="239">
        <v>0</v>
      </c>
      <c r="Z230" s="239">
        <v>0</v>
      </c>
    </row>
    <row r="231" spans="1:26" x14ac:dyDescent="0.25">
      <c r="A231" s="318" t="s">
        <v>485</v>
      </c>
      <c r="B231" s="385">
        <v>0</v>
      </c>
      <c r="C231" s="385">
        <v>0</v>
      </c>
      <c r="D231" s="385">
        <v>0</v>
      </c>
      <c r="E231" s="385">
        <v>0</v>
      </c>
      <c r="F231" s="385">
        <v>0</v>
      </c>
      <c r="G231" s="385">
        <v>0</v>
      </c>
      <c r="H231" s="385">
        <v>0</v>
      </c>
      <c r="I231" s="385">
        <v>0</v>
      </c>
      <c r="J231" s="385">
        <v>0</v>
      </c>
      <c r="K231" s="385">
        <v>0</v>
      </c>
      <c r="L231" s="385">
        <v>0</v>
      </c>
      <c r="M231" s="385">
        <v>0</v>
      </c>
      <c r="N231" s="385">
        <v>0</v>
      </c>
      <c r="O231" s="385">
        <v>0</v>
      </c>
      <c r="P231" s="385">
        <v>0</v>
      </c>
      <c r="Q231" s="385">
        <v>0</v>
      </c>
      <c r="R231" s="385">
        <v>0</v>
      </c>
      <c r="S231" s="385">
        <v>0</v>
      </c>
      <c r="T231" s="319" t="e">
        <v>#DIV/0!</v>
      </c>
      <c r="U231" s="239">
        <v>0</v>
      </c>
      <c r="V231" s="239">
        <v>0</v>
      </c>
      <c r="W231" s="239">
        <v>0</v>
      </c>
      <c r="X231" s="239">
        <v>0</v>
      </c>
      <c r="Y231" s="239">
        <v>0</v>
      </c>
      <c r="Z231" s="239">
        <v>0</v>
      </c>
    </row>
    <row r="232" spans="1:26" x14ac:dyDescent="0.25">
      <c r="A232" s="318" t="s">
        <v>486</v>
      </c>
      <c r="B232" s="385">
        <v>498</v>
      </c>
      <c r="C232" s="385">
        <v>498</v>
      </c>
      <c r="D232" s="385">
        <v>498</v>
      </c>
      <c r="E232" s="385">
        <v>497.09999999999997</v>
      </c>
      <c r="F232" s="385">
        <v>497.09999999999997</v>
      </c>
      <c r="G232" s="385">
        <v>0</v>
      </c>
      <c r="H232" s="385">
        <v>0</v>
      </c>
      <c r="I232" s="385">
        <v>0</v>
      </c>
      <c r="J232" s="385">
        <v>0</v>
      </c>
      <c r="K232" s="385">
        <v>0</v>
      </c>
      <c r="L232" s="385">
        <v>0</v>
      </c>
      <c r="M232" s="385">
        <v>0</v>
      </c>
      <c r="N232" s="385">
        <v>497.09999999999997</v>
      </c>
      <c r="O232" s="385">
        <v>0</v>
      </c>
      <c r="P232" s="385">
        <v>0</v>
      </c>
      <c r="Q232" s="385">
        <v>0</v>
      </c>
      <c r="R232" s="385">
        <v>0</v>
      </c>
      <c r="S232" s="385">
        <v>497.09999999999997</v>
      </c>
      <c r="T232" s="319">
        <v>0.99819277108433724</v>
      </c>
      <c r="U232" s="239">
        <v>0.90000000000003411</v>
      </c>
      <c r="V232" s="239">
        <v>0</v>
      </c>
      <c r="W232" s="239">
        <v>0.90000000000003411</v>
      </c>
      <c r="X232" s="239">
        <v>0.90000000000003411</v>
      </c>
      <c r="Y232" s="239">
        <v>0</v>
      </c>
      <c r="Z232" s="239">
        <v>0</v>
      </c>
    </row>
    <row r="233" spans="1:26" x14ac:dyDescent="0.25">
      <c r="A233" s="314" t="s">
        <v>487</v>
      </c>
      <c r="B233" s="363">
        <v>0</v>
      </c>
      <c r="C233" s="363">
        <v>0</v>
      </c>
      <c r="D233" s="363">
        <v>0</v>
      </c>
      <c r="E233" s="363">
        <v>0</v>
      </c>
      <c r="F233" s="363">
        <v>0</v>
      </c>
      <c r="G233" s="363">
        <v>0</v>
      </c>
      <c r="H233" s="363">
        <v>0</v>
      </c>
      <c r="I233" s="363">
        <v>0</v>
      </c>
      <c r="J233" s="363">
        <v>0</v>
      </c>
      <c r="K233" s="363">
        <v>0</v>
      </c>
      <c r="L233" s="363">
        <v>0</v>
      </c>
      <c r="M233" s="363">
        <v>0</v>
      </c>
      <c r="N233" s="363">
        <v>0</v>
      </c>
      <c r="O233" s="363">
        <v>0</v>
      </c>
      <c r="P233" s="363">
        <v>0</v>
      </c>
      <c r="Q233" s="363">
        <v>0</v>
      </c>
      <c r="R233" s="363">
        <v>0</v>
      </c>
      <c r="S233" s="363">
        <v>0</v>
      </c>
      <c r="T233" s="317" t="e">
        <v>#DIV/0!</v>
      </c>
      <c r="U233" s="316">
        <v>0</v>
      </c>
      <c r="V233" s="316">
        <v>0</v>
      </c>
      <c r="W233" s="316">
        <v>0</v>
      </c>
      <c r="X233" s="316">
        <v>0</v>
      </c>
      <c r="Y233" s="316">
        <v>0</v>
      </c>
      <c r="Z233" s="316">
        <v>0</v>
      </c>
    </row>
    <row r="234" spans="1:26" x14ac:dyDescent="0.25">
      <c r="A234" s="318" t="s">
        <v>488</v>
      </c>
      <c r="B234" s="385">
        <v>0</v>
      </c>
      <c r="C234" s="385">
        <v>0</v>
      </c>
      <c r="D234" s="385">
        <v>0</v>
      </c>
      <c r="E234" s="385">
        <v>0</v>
      </c>
      <c r="F234" s="385">
        <v>0</v>
      </c>
      <c r="G234" s="385">
        <v>0</v>
      </c>
      <c r="H234" s="385">
        <v>0</v>
      </c>
      <c r="I234" s="385">
        <v>0</v>
      </c>
      <c r="J234" s="385">
        <v>0</v>
      </c>
      <c r="K234" s="385">
        <v>0</v>
      </c>
      <c r="L234" s="385">
        <v>0</v>
      </c>
      <c r="M234" s="385">
        <v>0</v>
      </c>
      <c r="N234" s="385">
        <v>0</v>
      </c>
      <c r="O234" s="385">
        <v>0</v>
      </c>
      <c r="P234" s="385">
        <v>0</v>
      </c>
      <c r="Q234" s="385">
        <v>0</v>
      </c>
      <c r="R234" s="385">
        <v>0</v>
      </c>
      <c r="S234" s="385">
        <v>0</v>
      </c>
      <c r="T234" s="319" t="e">
        <v>#DIV/0!</v>
      </c>
      <c r="U234" s="239">
        <v>0</v>
      </c>
      <c r="V234" s="239">
        <v>0</v>
      </c>
      <c r="W234" s="239">
        <v>0</v>
      </c>
      <c r="X234" s="239">
        <v>0</v>
      </c>
      <c r="Y234" s="239">
        <v>0</v>
      </c>
      <c r="Z234" s="239">
        <v>0</v>
      </c>
    </row>
    <row r="235" spans="1:26" x14ac:dyDescent="0.25">
      <c r="A235" s="318" t="s">
        <v>489</v>
      </c>
      <c r="B235" s="385">
        <v>0</v>
      </c>
      <c r="C235" s="385">
        <v>0</v>
      </c>
      <c r="D235" s="385">
        <v>0</v>
      </c>
      <c r="E235" s="385">
        <v>0</v>
      </c>
      <c r="F235" s="385">
        <v>0</v>
      </c>
      <c r="G235" s="385">
        <v>0</v>
      </c>
      <c r="H235" s="385">
        <v>0</v>
      </c>
      <c r="I235" s="385">
        <v>0</v>
      </c>
      <c r="J235" s="385">
        <v>0</v>
      </c>
      <c r="K235" s="385">
        <v>0</v>
      </c>
      <c r="L235" s="385">
        <v>0</v>
      </c>
      <c r="M235" s="385">
        <v>0</v>
      </c>
      <c r="N235" s="385">
        <v>0</v>
      </c>
      <c r="O235" s="385">
        <v>0</v>
      </c>
      <c r="P235" s="385">
        <v>0</v>
      </c>
      <c r="Q235" s="385">
        <v>0</v>
      </c>
      <c r="R235" s="385">
        <v>0</v>
      </c>
      <c r="S235" s="385">
        <v>0</v>
      </c>
      <c r="T235" s="319" t="e">
        <v>#DIV/0!</v>
      </c>
      <c r="U235" s="239">
        <v>0</v>
      </c>
      <c r="V235" s="239">
        <v>0</v>
      </c>
      <c r="W235" s="239">
        <v>0</v>
      </c>
      <c r="X235" s="239">
        <v>0</v>
      </c>
      <c r="Y235" s="239">
        <v>0</v>
      </c>
      <c r="Z235" s="239">
        <v>0</v>
      </c>
    </row>
    <row r="236" spans="1:26" x14ac:dyDescent="0.25">
      <c r="A236" s="314" t="s">
        <v>490</v>
      </c>
      <c r="B236" s="198">
        <v>0</v>
      </c>
      <c r="C236" s="198">
        <v>0</v>
      </c>
      <c r="D236" s="198">
        <v>0</v>
      </c>
      <c r="E236" s="198">
        <v>0</v>
      </c>
      <c r="F236" s="198">
        <v>0</v>
      </c>
      <c r="G236" s="198">
        <v>0</v>
      </c>
      <c r="H236" s="198">
        <v>0</v>
      </c>
      <c r="I236" s="198">
        <v>0</v>
      </c>
      <c r="J236" s="198">
        <v>0</v>
      </c>
      <c r="K236" s="198">
        <v>0</v>
      </c>
      <c r="L236" s="198">
        <v>0</v>
      </c>
      <c r="M236" s="198">
        <v>0</v>
      </c>
      <c r="N236" s="198">
        <v>0</v>
      </c>
      <c r="O236" s="198">
        <v>0</v>
      </c>
      <c r="P236" s="198">
        <v>0</v>
      </c>
      <c r="Q236" s="198">
        <v>0</v>
      </c>
      <c r="R236" s="198">
        <v>0</v>
      </c>
      <c r="S236" s="198">
        <v>0</v>
      </c>
      <c r="T236" s="317" t="e">
        <v>#DIV/0!</v>
      </c>
      <c r="U236" s="316">
        <v>0</v>
      </c>
      <c r="V236" s="316">
        <v>0</v>
      </c>
      <c r="W236" s="316">
        <v>0</v>
      </c>
      <c r="X236" s="316">
        <v>0</v>
      </c>
      <c r="Y236" s="316">
        <v>0</v>
      </c>
      <c r="Z236" s="316">
        <v>0</v>
      </c>
    </row>
    <row r="237" spans="1:26" x14ac:dyDescent="0.25">
      <c r="A237" s="314" t="s">
        <v>491</v>
      </c>
      <c r="B237" s="198">
        <v>0</v>
      </c>
      <c r="C237" s="198">
        <v>0</v>
      </c>
      <c r="D237" s="198">
        <v>0</v>
      </c>
      <c r="E237" s="198">
        <v>0</v>
      </c>
      <c r="F237" s="198">
        <v>0</v>
      </c>
      <c r="G237" s="198">
        <v>0</v>
      </c>
      <c r="H237" s="198">
        <v>0</v>
      </c>
      <c r="I237" s="198">
        <v>0</v>
      </c>
      <c r="J237" s="198">
        <v>0</v>
      </c>
      <c r="K237" s="198">
        <v>0</v>
      </c>
      <c r="L237" s="198">
        <v>0</v>
      </c>
      <c r="M237" s="198">
        <v>0</v>
      </c>
      <c r="N237" s="198">
        <v>0</v>
      </c>
      <c r="O237" s="198">
        <v>0</v>
      </c>
      <c r="P237" s="198">
        <v>0</v>
      </c>
      <c r="Q237" s="198">
        <v>0</v>
      </c>
      <c r="R237" s="198">
        <v>0</v>
      </c>
      <c r="S237" s="198">
        <v>0</v>
      </c>
      <c r="T237" s="317" t="e">
        <v>#DIV/0!</v>
      </c>
      <c r="U237" s="316">
        <v>0</v>
      </c>
      <c r="V237" s="316">
        <v>0</v>
      </c>
      <c r="W237" s="316">
        <v>0</v>
      </c>
      <c r="X237" s="316">
        <v>0</v>
      </c>
      <c r="Y237" s="316">
        <v>0</v>
      </c>
      <c r="Z237" s="316">
        <v>0</v>
      </c>
    </row>
    <row r="238" spans="1:26" x14ac:dyDescent="0.25">
      <c r="A238" s="314" t="s">
        <v>492</v>
      </c>
      <c r="B238" s="198">
        <v>0</v>
      </c>
      <c r="C238" s="198">
        <v>9600</v>
      </c>
      <c r="D238" s="198">
        <v>9600</v>
      </c>
      <c r="E238" s="198">
        <v>5792</v>
      </c>
      <c r="F238" s="198">
        <v>5783.09</v>
      </c>
      <c r="G238" s="198">
        <v>0</v>
      </c>
      <c r="H238" s="198">
        <v>0</v>
      </c>
      <c r="I238" s="198">
        <v>370</v>
      </c>
      <c r="J238" s="198">
        <v>2726.0899999999997</v>
      </c>
      <c r="K238" s="198">
        <v>687</v>
      </c>
      <c r="L238" s="198">
        <v>0</v>
      </c>
      <c r="M238" s="198">
        <v>1745</v>
      </c>
      <c r="N238" s="198">
        <v>0</v>
      </c>
      <c r="O238" s="198">
        <v>0</v>
      </c>
      <c r="P238" s="198">
        <v>0</v>
      </c>
      <c r="Q238" s="198">
        <v>0</v>
      </c>
      <c r="R238" s="198">
        <v>0</v>
      </c>
      <c r="S238" s="198">
        <v>5528.09</v>
      </c>
      <c r="T238" s="317">
        <v>0.5758427083333334</v>
      </c>
      <c r="U238" s="316">
        <v>4071.91</v>
      </c>
      <c r="V238" s="316">
        <v>0</v>
      </c>
      <c r="W238" s="316">
        <v>3808</v>
      </c>
      <c r="X238" s="316">
        <v>3808</v>
      </c>
      <c r="Y238" s="316">
        <v>8.9099999999998545</v>
      </c>
      <c r="Z238" s="316">
        <v>255</v>
      </c>
    </row>
    <row r="239" spans="1:26" x14ac:dyDescent="0.25">
      <c r="A239" s="314" t="s">
        <v>493</v>
      </c>
      <c r="B239" s="363">
        <v>0</v>
      </c>
      <c r="C239" s="363">
        <v>0</v>
      </c>
      <c r="D239" s="363">
        <v>0</v>
      </c>
      <c r="E239" s="363">
        <v>0</v>
      </c>
      <c r="F239" s="363">
        <v>0</v>
      </c>
      <c r="G239" s="363">
        <v>0</v>
      </c>
      <c r="H239" s="363">
        <v>0</v>
      </c>
      <c r="I239" s="363">
        <v>0</v>
      </c>
      <c r="J239" s="363">
        <v>0</v>
      </c>
      <c r="K239" s="363">
        <v>0</v>
      </c>
      <c r="L239" s="363">
        <v>0</v>
      </c>
      <c r="M239" s="363">
        <v>0</v>
      </c>
      <c r="N239" s="363">
        <v>0</v>
      </c>
      <c r="O239" s="363">
        <v>0</v>
      </c>
      <c r="P239" s="363">
        <v>0</v>
      </c>
      <c r="Q239" s="363">
        <v>0</v>
      </c>
      <c r="R239" s="363">
        <v>0</v>
      </c>
      <c r="S239" s="363">
        <v>0</v>
      </c>
      <c r="T239" s="317" t="e">
        <v>#DIV/0!</v>
      </c>
      <c r="U239" s="316">
        <v>0</v>
      </c>
      <c r="V239" s="316">
        <v>0</v>
      </c>
      <c r="W239" s="316">
        <v>0</v>
      </c>
      <c r="X239" s="316">
        <v>0</v>
      </c>
      <c r="Y239" s="316">
        <v>0</v>
      </c>
      <c r="Z239" s="316">
        <v>0</v>
      </c>
    </row>
    <row r="240" spans="1:26" x14ac:dyDescent="0.25">
      <c r="A240" s="318" t="s">
        <v>494</v>
      </c>
      <c r="B240" s="385">
        <v>0</v>
      </c>
      <c r="C240" s="385">
        <v>0</v>
      </c>
      <c r="D240" s="385">
        <v>0</v>
      </c>
      <c r="E240" s="385">
        <v>0</v>
      </c>
      <c r="F240" s="385">
        <v>0</v>
      </c>
      <c r="G240" s="385">
        <v>0</v>
      </c>
      <c r="H240" s="385">
        <v>0</v>
      </c>
      <c r="I240" s="385">
        <v>0</v>
      </c>
      <c r="J240" s="385">
        <v>0</v>
      </c>
      <c r="K240" s="385">
        <v>0</v>
      </c>
      <c r="L240" s="385">
        <v>0</v>
      </c>
      <c r="M240" s="385">
        <v>0</v>
      </c>
      <c r="N240" s="385">
        <v>0</v>
      </c>
      <c r="O240" s="385">
        <v>0</v>
      </c>
      <c r="P240" s="385">
        <v>0</v>
      </c>
      <c r="Q240" s="385">
        <v>0</v>
      </c>
      <c r="R240" s="385">
        <v>0</v>
      </c>
      <c r="S240" s="385">
        <v>0</v>
      </c>
      <c r="T240" s="319" t="e">
        <v>#DIV/0!</v>
      </c>
      <c r="U240" s="239">
        <v>0</v>
      </c>
      <c r="V240" s="239">
        <v>0</v>
      </c>
      <c r="W240" s="239">
        <v>0</v>
      </c>
      <c r="X240" s="239">
        <v>0</v>
      </c>
      <c r="Y240" s="239">
        <v>0</v>
      </c>
      <c r="Z240" s="239">
        <v>0</v>
      </c>
    </row>
    <row r="241" spans="1:26" x14ac:dyDescent="0.25">
      <c r="A241" s="318" t="s">
        <v>495</v>
      </c>
      <c r="B241" s="385">
        <v>0</v>
      </c>
      <c r="C241" s="385">
        <v>0</v>
      </c>
      <c r="D241" s="385">
        <v>0</v>
      </c>
      <c r="E241" s="385">
        <v>0</v>
      </c>
      <c r="F241" s="385">
        <v>0</v>
      </c>
      <c r="G241" s="385">
        <v>0</v>
      </c>
      <c r="H241" s="385">
        <v>0</v>
      </c>
      <c r="I241" s="385">
        <v>0</v>
      </c>
      <c r="J241" s="385">
        <v>0</v>
      </c>
      <c r="K241" s="385">
        <v>0</v>
      </c>
      <c r="L241" s="385">
        <v>0</v>
      </c>
      <c r="M241" s="385">
        <v>0</v>
      </c>
      <c r="N241" s="385">
        <v>0</v>
      </c>
      <c r="O241" s="385">
        <v>0</v>
      </c>
      <c r="P241" s="385">
        <v>0</v>
      </c>
      <c r="Q241" s="385">
        <v>0</v>
      </c>
      <c r="R241" s="385">
        <v>0</v>
      </c>
      <c r="S241" s="385">
        <v>0</v>
      </c>
      <c r="T241" s="319" t="e">
        <v>#DIV/0!</v>
      </c>
      <c r="U241" s="239">
        <v>0</v>
      </c>
      <c r="V241" s="239">
        <v>0</v>
      </c>
      <c r="W241" s="239">
        <v>0</v>
      </c>
      <c r="X241" s="239">
        <v>0</v>
      </c>
      <c r="Y241" s="239">
        <v>0</v>
      </c>
      <c r="Z241" s="239">
        <v>0</v>
      </c>
    </row>
    <row r="242" spans="1:26" x14ac:dyDescent="0.25">
      <c r="A242" s="314" t="s">
        <v>496</v>
      </c>
      <c r="B242" s="363">
        <v>0</v>
      </c>
      <c r="C242" s="363">
        <v>0</v>
      </c>
      <c r="D242" s="363">
        <v>0</v>
      </c>
      <c r="E242" s="363">
        <v>0</v>
      </c>
      <c r="F242" s="363">
        <v>0</v>
      </c>
      <c r="G242" s="363">
        <v>0</v>
      </c>
      <c r="H242" s="363">
        <v>0</v>
      </c>
      <c r="I242" s="363">
        <v>0</v>
      </c>
      <c r="J242" s="363">
        <v>0</v>
      </c>
      <c r="K242" s="363">
        <v>0</v>
      </c>
      <c r="L242" s="363">
        <v>0</v>
      </c>
      <c r="M242" s="363">
        <v>0</v>
      </c>
      <c r="N242" s="363">
        <v>0</v>
      </c>
      <c r="O242" s="363">
        <v>0</v>
      </c>
      <c r="P242" s="363">
        <v>0</v>
      </c>
      <c r="Q242" s="363">
        <v>0</v>
      </c>
      <c r="R242" s="363">
        <v>0</v>
      </c>
      <c r="S242" s="363">
        <v>0</v>
      </c>
      <c r="T242" s="317" t="e">
        <v>#DIV/0!</v>
      </c>
      <c r="U242" s="316">
        <v>0</v>
      </c>
      <c r="V242" s="316">
        <v>0</v>
      </c>
      <c r="W242" s="316">
        <v>0</v>
      </c>
      <c r="X242" s="316">
        <v>0</v>
      </c>
      <c r="Y242" s="316">
        <v>0</v>
      </c>
      <c r="Z242" s="316">
        <v>0</v>
      </c>
    </row>
    <row r="243" spans="1:26" x14ac:dyDescent="0.25">
      <c r="A243" s="322" t="s">
        <v>497</v>
      </c>
      <c r="B243" s="385">
        <v>0</v>
      </c>
      <c r="C243" s="385">
        <v>0</v>
      </c>
      <c r="D243" s="385">
        <v>0</v>
      </c>
      <c r="E243" s="385">
        <v>0</v>
      </c>
      <c r="F243" s="385">
        <v>0</v>
      </c>
      <c r="G243" s="385">
        <v>0</v>
      </c>
      <c r="H243" s="385">
        <v>0</v>
      </c>
      <c r="I243" s="385">
        <v>0</v>
      </c>
      <c r="J243" s="385">
        <v>0</v>
      </c>
      <c r="K243" s="385">
        <v>0</v>
      </c>
      <c r="L243" s="385">
        <v>0</v>
      </c>
      <c r="M243" s="385">
        <v>0</v>
      </c>
      <c r="N243" s="385">
        <v>0</v>
      </c>
      <c r="O243" s="385">
        <v>0</v>
      </c>
      <c r="P243" s="385">
        <v>0</v>
      </c>
      <c r="Q243" s="385">
        <v>0</v>
      </c>
      <c r="R243" s="385">
        <v>0</v>
      </c>
      <c r="S243" s="385">
        <v>0</v>
      </c>
      <c r="T243" s="319" t="e">
        <v>#DIV/0!</v>
      </c>
      <c r="U243" s="239">
        <v>0</v>
      </c>
      <c r="V243" s="239">
        <v>0</v>
      </c>
      <c r="W243" s="239">
        <v>0</v>
      </c>
      <c r="X243" s="239">
        <v>0</v>
      </c>
      <c r="Y243" s="239">
        <v>0</v>
      </c>
      <c r="Z243" s="239">
        <v>0</v>
      </c>
    </row>
    <row r="244" spans="1:26" x14ac:dyDescent="0.25">
      <c r="A244" s="322" t="s">
        <v>498</v>
      </c>
      <c r="B244" s="385">
        <v>0</v>
      </c>
      <c r="C244" s="385">
        <v>0</v>
      </c>
      <c r="D244" s="385">
        <v>0</v>
      </c>
      <c r="E244" s="385">
        <v>0</v>
      </c>
      <c r="F244" s="385">
        <v>0</v>
      </c>
      <c r="G244" s="385">
        <v>0</v>
      </c>
      <c r="H244" s="385">
        <v>0</v>
      </c>
      <c r="I244" s="385">
        <v>0</v>
      </c>
      <c r="J244" s="385">
        <v>0</v>
      </c>
      <c r="K244" s="385">
        <v>0</v>
      </c>
      <c r="L244" s="385">
        <v>0</v>
      </c>
      <c r="M244" s="385">
        <v>0</v>
      </c>
      <c r="N244" s="385">
        <v>0</v>
      </c>
      <c r="O244" s="385">
        <v>0</v>
      </c>
      <c r="P244" s="385">
        <v>0</v>
      </c>
      <c r="Q244" s="385">
        <v>0</v>
      </c>
      <c r="R244" s="385">
        <v>0</v>
      </c>
      <c r="S244" s="385">
        <v>0</v>
      </c>
      <c r="T244" s="319" t="e">
        <v>#DIV/0!</v>
      </c>
      <c r="U244" s="239">
        <v>0</v>
      </c>
      <c r="V244" s="239">
        <v>0</v>
      </c>
      <c r="W244" s="239">
        <v>0</v>
      </c>
      <c r="X244" s="239">
        <v>0</v>
      </c>
      <c r="Y244" s="239">
        <v>0</v>
      </c>
      <c r="Z244" s="239">
        <v>0</v>
      </c>
    </row>
    <row r="245" spans="1:26" x14ac:dyDescent="0.25">
      <c r="A245" s="322" t="s">
        <v>499</v>
      </c>
      <c r="B245" s="385">
        <v>0</v>
      </c>
      <c r="C245" s="385">
        <v>0</v>
      </c>
      <c r="D245" s="385">
        <v>0</v>
      </c>
      <c r="E245" s="385">
        <v>0</v>
      </c>
      <c r="F245" s="385">
        <v>0</v>
      </c>
      <c r="G245" s="385">
        <v>0</v>
      </c>
      <c r="H245" s="385">
        <v>0</v>
      </c>
      <c r="I245" s="385">
        <v>0</v>
      </c>
      <c r="J245" s="385">
        <v>0</v>
      </c>
      <c r="K245" s="385">
        <v>0</v>
      </c>
      <c r="L245" s="385">
        <v>0</v>
      </c>
      <c r="M245" s="385">
        <v>0</v>
      </c>
      <c r="N245" s="385">
        <v>0</v>
      </c>
      <c r="O245" s="385">
        <v>0</v>
      </c>
      <c r="P245" s="385">
        <v>0</v>
      </c>
      <c r="Q245" s="385">
        <v>0</v>
      </c>
      <c r="R245" s="385">
        <v>0</v>
      </c>
      <c r="S245" s="385">
        <v>0</v>
      </c>
      <c r="T245" s="319" t="e">
        <v>#DIV/0!</v>
      </c>
      <c r="U245" s="239">
        <v>0</v>
      </c>
      <c r="V245" s="239">
        <v>0</v>
      </c>
      <c r="W245" s="239">
        <v>0</v>
      </c>
      <c r="X245" s="239">
        <v>0</v>
      </c>
      <c r="Y245" s="239">
        <v>0</v>
      </c>
      <c r="Z245" s="239">
        <v>0</v>
      </c>
    </row>
    <row r="246" spans="1:26" x14ac:dyDescent="0.25">
      <c r="A246" s="322" t="s">
        <v>500</v>
      </c>
      <c r="B246" s="385">
        <v>0</v>
      </c>
      <c r="C246" s="385">
        <v>0</v>
      </c>
      <c r="D246" s="385">
        <v>0</v>
      </c>
      <c r="E246" s="385">
        <v>0</v>
      </c>
      <c r="F246" s="385">
        <v>0</v>
      </c>
      <c r="G246" s="385">
        <v>0</v>
      </c>
      <c r="H246" s="385">
        <v>0</v>
      </c>
      <c r="I246" s="385">
        <v>0</v>
      </c>
      <c r="J246" s="385">
        <v>0</v>
      </c>
      <c r="K246" s="385">
        <v>0</v>
      </c>
      <c r="L246" s="385">
        <v>0</v>
      </c>
      <c r="M246" s="385">
        <v>0</v>
      </c>
      <c r="N246" s="385">
        <v>0</v>
      </c>
      <c r="O246" s="385">
        <v>0</v>
      </c>
      <c r="P246" s="385">
        <v>0</v>
      </c>
      <c r="Q246" s="385">
        <v>0</v>
      </c>
      <c r="R246" s="385">
        <v>0</v>
      </c>
      <c r="S246" s="385">
        <v>0</v>
      </c>
      <c r="T246" s="319" t="e">
        <v>#DIV/0!</v>
      </c>
      <c r="U246" s="239">
        <v>0</v>
      </c>
      <c r="V246" s="239">
        <v>0</v>
      </c>
      <c r="W246" s="239">
        <v>0</v>
      </c>
      <c r="X246" s="239">
        <v>0</v>
      </c>
      <c r="Y246" s="239">
        <v>0</v>
      </c>
      <c r="Z246" s="239">
        <v>0</v>
      </c>
    </row>
    <row r="247" spans="1:26" x14ac:dyDescent="0.25">
      <c r="A247" s="322" t="s">
        <v>501</v>
      </c>
      <c r="B247" s="385">
        <v>0</v>
      </c>
      <c r="C247" s="385">
        <v>0</v>
      </c>
      <c r="D247" s="385">
        <v>0</v>
      </c>
      <c r="E247" s="385">
        <v>0</v>
      </c>
      <c r="F247" s="385">
        <v>0</v>
      </c>
      <c r="G247" s="385">
        <v>0</v>
      </c>
      <c r="H247" s="385">
        <v>0</v>
      </c>
      <c r="I247" s="385">
        <v>0</v>
      </c>
      <c r="J247" s="385">
        <v>0</v>
      </c>
      <c r="K247" s="385">
        <v>0</v>
      </c>
      <c r="L247" s="385">
        <v>0</v>
      </c>
      <c r="M247" s="385">
        <v>0</v>
      </c>
      <c r="N247" s="385">
        <v>0</v>
      </c>
      <c r="O247" s="385">
        <v>0</v>
      </c>
      <c r="P247" s="385">
        <v>0</v>
      </c>
      <c r="Q247" s="385">
        <v>0</v>
      </c>
      <c r="R247" s="385">
        <v>0</v>
      </c>
      <c r="S247" s="385">
        <v>0</v>
      </c>
      <c r="T247" s="319" t="e">
        <v>#DIV/0!</v>
      </c>
      <c r="U247" s="239">
        <v>0</v>
      </c>
      <c r="V247" s="239">
        <v>0</v>
      </c>
      <c r="W247" s="239">
        <v>0</v>
      </c>
      <c r="X247" s="239">
        <v>0</v>
      </c>
      <c r="Y247" s="239">
        <v>0</v>
      </c>
      <c r="Z247" s="239">
        <v>0</v>
      </c>
    </row>
    <row r="248" spans="1:26" x14ac:dyDescent="0.25">
      <c r="A248" s="322" t="s">
        <v>502</v>
      </c>
      <c r="B248" s="385">
        <v>0</v>
      </c>
      <c r="C248" s="385">
        <v>0</v>
      </c>
      <c r="D248" s="385">
        <v>0</v>
      </c>
      <c r="E248" s="385">
        <v>0</v>
      </c>
      <c r="F248" s="385">
        <v>0</v>
      </c>
      <c r="G248" s="385">
        <v>0</v>
      </c>
      <c r="H248" s="385">
        <v>0</v>
      </c>
      <c r="I248" s="385">
        <v>0</v>
      </c>
      <c r="J248" s="385">
        <v>0</v>
      </c>
      <c r="K248" s="385">
        <v>0</v>
      </c>
      <c r="L248" s="385">
        <v>0</v>
      </c>
      <c r="M248" s="385">
        <v>0</v>
      </c>
      <c r="N248" s="385">
        <v>0</v>
      </c>
      <c r="O248" s="385">
        <v>0</v>
      </c>
      <c r="P248" s="385">
        <v>0</v>
      </c>
      <c r="Q248" s="385">
        <v>0</v>
      </c>
      <c r="R248" s="385">
        <v>0</v>
      </c>
      <c r="S248" s="385">
        <v>0</v>
      </c>
      <c r="T248" s="319" t="e">
        <v>#DIV/0!</v>
      </c>
      <c r="U248" s="239">
        <v>0</v>
      </c>
      <c r="V248" s="239">
        <v>0</v>
      </c>
      <c r="W248" s="239">
        <v>0</v>
      </c>
      <c r="X248" s="239">
        <v>0</v>
      </c>
      <c r="Y248" s="239">
        <v>0</v>
      </c>
      <c r="Z248" s="239">
        <v>0</v>
      </c>
    </row>
    <row r="249" spans="1:26" x14ac:dyDescent="0.25">
      <c r="A249" s="322" t="s">
        <v>503</v>
      </c>
      <c r="B249" s="385">
        <v>0</v>
      </c>
      <c r="C249" s="385">
        <v>0</v>
      </c>
      <c r="D249" s="385">
        <v>0</v>
      </c>
      <c r="E249" s="385">
        <v>0</v>
      </c>
      <c r="F249" s="385">
        <v>0</v>
      </c>
      <c r="G249" s="385">
        <v>0</v>
      </c>
      <c r="H249" s="385">
        <v>0</v>
      </c>
      <c r="I249" s="385">
        <v>0</v>
      </c>
      <c r="J249" s="385">
        <v>0</v>
      </c>
      <c r="K249" s="385">
        <v>0</v>
      </c>
      <c r="L249" s="385">
        <v>0</v>
      </c>
      <c r="M249" s="385">
        <v>0</v>
      </c>
      <c r="N249" s="385">
        <v>0</v>
      </c>
      <c r="O249" s="385">
        <v>0</v>
      </c>
      <c r="P249" s="385">
        <v>0</v>
      </c>
      <c r="Q249" s="385">
        <v>0</v>
      </c>
      <c r="R249" s="385">
        <v>0</v>
      </c>
      <c r="S249" s="385">
        <v>0</v>
      </c>
      <c r="T249" s="319" t="e">
        <v>#DIV/0!</v>
      </c>
      <c r="U249" s="239">
        <v>0</v>
      </c>
      <c r="V249" s="239">
        <v>0</v>
      </c>
      <c r="W249" s="239">
        <v>0</v>
      </c>
      <c r="X249" s="239">
        <v>0</v>
      </c>
      <c r="Y249" s="239">
        <v>0</v>
      </c>
      <c r="Z249" s="239">
        <v>0</v>
      </c>
    </row>
    <row r="250" spans="1:26" x14ac:dyDescent="0.25">
      <c r="A250" s="322" t="s">
        <v>504</v>
      </c>
      <c r="B250" s="385">
        <v>0</v>
      </c>
      <c r="C250" s="385">
        <v>0</v>
      </c>
      <c r="D250" s="385">
        <v>0</v>
      </c>
      <c r="E250" s="385">
        <v>0</v>
      </c>
      <c r="F250" s="385">
        <v>0</v>
      </c>
      <c r="G250" s="385">
        <v>0</v>
      </c>
      <c r="H250" s="385">
        <v>0</v>
      </c>
      <c r="I250" s="385">
        <v>0</v>
      </c>
      <c r="J250" s="385">
        <v>0</v>
      </c>
      <c r="K250" s="385">
        <v>0</v>
      </c>
      <c r="L250" s="385">
        <v>0</v>
      </c>
      <c r="M250" s="385">
        <v>0</v>
      </c>
      <c r="N250" s="385">
        <v>0</v>
      </c>
      <c r="O250" s="385">
        <v>0</v>
      </c>
      <c r="P250" s="385">
        <v>0</v>
      </c>
      <c r="Q250" s="385">
        <v>0</v>
      </c>
      <c r="R250" s="385">
        <v>0</v>
      </c>
      <c r="S250" s="385">
        <v>0</v>
      </c>
      <c r="T250" s="319" t="e">
        <v>#DIV/0!</v>
      </c>
      <c r="U250" s="239">
        <v>0</v>
      </c>
      <c r="V250" s="239">
        <v>0</v>
      </c>
      <c r="W250" s="239">
        <v>0</v>
      </c>
      <c r="X250" s="239">
        <v>0</v>
      </c>
      <c r="Y250" s="239">
        <v>0</v>
      </c>
      <c r="Z250" s="239">
        <v>0</v>
      </c>
    </row>
    <row r="251" spans="1:26" x14ac:dyDescent="0.25">
      <c r="A251" s="322" t="s">
        <v>505</v>
      </c>
      <c r="B251" s="385">
        <v>0</v>
      </c>
      <c r="C251" s="385">
        <v>0</v>
      </c>
      <c r="D251" s="385">
        <v>0</v>
      </c>
      <c r="E251" s="385">
        <v>0</v>
      </c>
      <c r="F251" s="385">
        <v>0</v>
      </c>
      <c r="G251" s="385">
        <v>0</v>
      </c>
      <c r="H251" s="385">
        <v>0</v>
      </c>
      <c r="I251" s="385">
        <v>0</v>
      </c>
      <c r="J251" s="385">
        <v>0</v>
      </c>
      <c r="K251" s="385">
        <v>0</v>
      </c>
      <c r="L251" s="385">
        <v>0</v>
      </c>
      <c r="M251" s="385">
        <v>0</v>
      </c>
      <c r="N251" s="385">
        <v>0</v>
      </c>
      <c r="O251" s="385">
        <v>0</v>
      </c>
      <c r="P251" s="385">
        <v>0</v>
      </c>
      <c r="Q251" s="385">
        <v>0</v>
      </c>
      <c r="R251" s="385">
        <v>0</v>
      </c>
      <c r="S251" s="385">
        <v>0</v>
      </c>
      <c r="T251" s="319" t="e">
        <v>#DIV/0!</v>
      </c>
      <c r="U251" s="239">
        <v>0</v>
      </c>
      <c r="V251" s="239">
        <v>0</v>
      </c>
      <c r="W251" s="239">
        <v>0</v>
      </c>
      <c r="X251" s="239">
        <v>0</v>
      </c>
      <c r="Y251" s="239">
        <v>0</v>
      </c>
      <c r="Z251" s="239">
        <v>0</v>
      </c>
    </row>
    <row r="252" spans="1:26" x14ac:dyDescent="0.25">
      <c r="A252" s="322" t="s">
        <v>506</v>
      </c>
      <c r="B252" s="385">
        <v>0</v>
      </c>
      <c r="C252" s="385">
        <v>0</v>
      </c>
      <c r="D252" s="385">
        <v>0</v>
      </c>
      <c r="E252" s="385">
        <v>0</v>
      </c>
      <c r="F252" s="385">
        <v>0</v>
      </c>
      <c r="G252" s="385">
        <v>0</v>
      </c>
      <c r="H252" s="385">
        <v>0</v>
      </c>
      <c r="I252" s="385">
        <v>0</v>
      </c>
      <c r="J252" s="385">
        <v>0</v>
      </c>
      <c r="K252" s="385">
        <v>0</v>
      </c>
      <c r="L252" s="385">
        <v>0</v>
      </c>
      <c r="M252" s="385">
        <v>0</v>
      </c>
      <c r="N252" s="385">
        <v>0</v>
      </c>
      <c r="O252" s="385">
        <v>0</v>
      </c>
      <c r="P252" s="385">
        <v>0</v>
      </c>
      <c r="Q252" s="385">
        <v>0</v>
      </c>
      <c r="R252" s="385">
        <v>0</v>
      </c>
      <c r="S252" s="385">
        <v>0</v>
      </c>
      <c r="T252" s="319" t="e">
        <v>#DIV/0!</v>
      </c>
      <c r="U252" s="239">
        <v>0</v>
      </c>
      <c r="V252" s="239">
        <v>0</v>
      </c>
      <c r="W252" s="239">
        <v>0</v>
      </c>
      <c r="X252" s="239">
        <v>0</v>
      </c>
      <c r="Y252" s="239">
        <v>0</v>
      </c>
      <c r="Z252" s="239">
        <v>0</v>
      </c>
    </row>
    <row r="253" spans="1:26" x14ac:dyDescent="0.25">
      <c r="A253" s="322" t="s">
        <v>507</v>
      </c>
      <c r="B253" s="385">
        <v>0</v>
      </c>
      <c r="C253" s="385">
        <v>0</v>
      </c>
      <c r="D253" s="385">
        <v>0</v>
      </c>
      <c r="E253" s="385">
        <v>0</v>
      </c>
      <c r="F253" s="385">
        <v>0</v>
      </c>
      <c r="G253" s="385">
        <v>0</v>
      </c>
      <c r="H253" s="385">
        <v>0</v>
      </c>
      <c r="I253" s="385">
        <v>0</v>
      </c>
      <c r="J253" s="385">
        <v>0</v>
      </c>
      <c r="K253" s="385">
        <v>0</v>
      </c>
      <c r="L253" s="385">
        <v>0</v>
      </c>
      <c r="M253" s="385">
        <v>0</v>
      </c>
      <c r="N253" s="385">
        <v>0</v>
      </c>
      <c r="O253" s="385">
        <v>0</v>
      </c>
      <c r="P253" s="385">
        <v>0</v>
      </c>
      <c r="Q253" s="385">
        <v>0</v>
      </c>
      <c r="R253" s="385">
        <v>0</v>
      </c>
      <c r="S253" s="385">
        <v>0</v>
      </c>
      <c r="T253" s="319" t="e">
        <v>#DIV/0!</v>
      </c>
      <c r="U253" s="239">
        <v>0</v>
      </c>
      <c r="V253" s="239">
        <v>0</v>
      </c>
      <c r="W253" s="239">
        <v>0</v>
      </c>
      <c r="X253" s="239">
        <v>0</v>
      </c>
      <c r="Y253" s="239">
        <v>0</v>
      </c>
      <c r="Z253" s="239">
        <v>0</v>
      </c>
    </row>
    <row r="254" spans="1:26" x14ac:dyDescent="0.25">
      <c r="A254" s="322" t="s">
        <v>508</v>
      </c>
      <c r="B254" s="385">
        <v>0</v>
      </c>
      <c r="C254" s="385">
        <v>0</v>
      </c>
      <c r="D254" s="385">
        <v>0</v>
      </c>
      <c r="E254" s="385">
        <v>0</v>
      </c>
      <c r="F254" s="385">
        <v>0</v>
      </c>
      <c r="G254" s="385">
        <v>0</v>
      </c>
      <c r="H254" s="385">
        <v>0</v>
      </c>
      <c r="I254" s="385">
        <v>0</v>
      </c>
      <c r="J254" s="385">
        <v>0</v>
      </c>
      <c r="K254" s="385">
        <v>0</v>
      </c>
      <c r="L254" s="385">
        <v>0</v>
      </c>
      <c r="M254" s="385">
        <v>0</v>
      </c>
      <c r="N254" s="385">
        <v>0</v>
      </c>
      <c r="O254" s="385">
        <v>0</v>
      </c>
      <c r="P254" s="385">
        <v>0</v>
      </c>
      <c r="Q254" s="385">
        <v>0</v>
      </c>
      <c r="R254" s="385">
        <v>0</v>
      </c>
      <c r="S254" s="385">
        <v>0</v>
      </c>
      <c r="T254" s="319" t="e">
        <v>#DIV/0!</v>
      </c>
      <c r="U254" s="239">
        <v>0</v>
      </c>
      <c r="V254" s="239">
        <v>0</v>
      </c>
      <c r="W254" s="239">
        <v>0</v>
      </c>
      <c r="X254" s="239">
        <v>0</v>
      </c>
      <c r="Y254" s="239">
        <v>0</v>
      </c>
      <c r="Z254" s="239">
        <v>0</v>
      </c>
    </row>
    <row r="255" spans="1:26" x14ac:dyDescent="0.25">
      <c r="A255" s="322" t="s">
        <v>509</v>
      </c>
      <c r="B255" s="385">
        <v>0</v>
      </c>
      <c r="C255" s="385">
        <v>0</v>
      </c>
      <c r="D255" s="385">
        <v>0</v>
      </c>
      <c r="E255" s="385">
        <v>0</v>
      </c>
      <c r="F255" s="385">
        <v>0</v>
      </c>
      <c r="G255" s="385">
        <v>0</v>
      </c>
      <c r="H255" s="385">
        <v>0</v>
      </c>
      <c r="I255" s="385">
        <v>0</v>
      </c>
      <c r="J255" s="385">
        <v>0</v>
      </c>
      <c r="K255" s="385">
        <v>0</v>
      </c>
      <c r="L255" s="385">
        <v>0</v>
      </c>
      <c r="M255" s="385">
        <v>0</v>
      </c>
      <c r="N255" s="385">
        <v>0</v>
      </c>
      <c r="O255" s="385">
        <v>0</v>
      </c>
      <c r="P255" s="385">
        <v>0</v>
      </c>
      <c r="Q255" s="385">
        <v>0</v>
      </c>
      <c r="R255" s="385">
        <v>0</v>
      </c>
      <c r="S255" s="385">
        <v>0</v>
      </c>
      <c r="T255" s="319" t="e">
        <v>#DIV/0!</v>
      </c>
      <c r="U255" s="239">
        <v>0</v>
      </c>
      <c r="V255" s="239">
        <v>0</v>
      </c>
      <c r="W255" s="239">
        <v>0</v>
      </c>
      <c r="X255" s="239">
        <v>0</v>
      </c>
      <c r="Y255" s="239">
        <v>0</v>
      </c>
      <c r="Z255" s="239">
        <v>0</v>
      </c>
    </row>
    <row r="256" spans="1:26" x14ac:dyDescent="0.25">
      <c r="A256" s="322" t="s">
        <v>510</v>
      </c>
      <c r="B256" s="385">
        <v>0</v>
      </c>
      <c r="C256" s="385">
        <v>0</v>
      </c>
      <c r="D256" s="385">
        <v>0</v>
      </c>
      <c r="E256" s="385">
        <v>0</v>
      </c>
      <c r="F256" s="385">
        <v>0</v>
      </c>
      <c r="G256" s="385">
        <v>0</v>
      </c>
      <c r="H256" s="385">
        <v>0</v>
      </c>
      <c r="I256" s="385">
        <v>0</v>
      </c>
      <c r="J256" s="385">
        <v>0</v>
      </c>
      <c r="K256" s="385">
        <v>0</v>
      </c>
      <c r="L256" s="385">
        <v>0</v>
      </c>
      <c r="M256" s="385">
        <v>0</v>
      </c>
      <c r="N256" s="385">
        <v>0</v>
      </c>
      <c r="O256" s="385">
        <v>0</v>
      </c>
      <c r="P256" s="385">
        <v>0</v>
      </c>
      <c r="Q256" s="385">
        <v>0</v>
      </c>
      <c r="R256" s="385">
        <v>0</v>
      </c>
      <c r="S256" s="385">
        <v>0</v>
      </c>
      <c r="T256" s="319" t="e">
        <v>#DIV/0!</v>
      </c>
      <c r="U256" s="239">
        <v>0</v>
      </c>
      <c r="V256" s="239">
        <v>0</v>
      </c>
      <c r="W256" s="239">
        <v>0</v>
      </c>
      <c r="X256" s="239">
        <v>0</v>
      </c>
      <c r="Y256" s="239">
        <v>0</v>
      </c>
      <c r="Z256" s="239">
        <v>0</v>
      </c>
    </row>
    <row r="257" spans="1:26" x14ac:dyDescent="0.25">
      <c r="A257" s="322" t="s">
        <v>511</v>
      </c>
      <c r="B257" s="385">
        <v>0</v>
      </c>
      <c r="C257" s="385">
        <v>0</v>
      </c>
      <c r="D257" s="385">
        <v>0</v>
      </c>
      <c r="E257" s="385">
        <v>0</v>
      </c>
      <c r="F257" s="385">
        <v>0</v>
      </c>
      <c r="G257" s="385">
        <v>0</v>
      </c>
      <c r="H257" s="385">
        <v>0</v>
      </c>
      <c r="I257" s="385">
        <v>0</v>
      </c>
      <c r="J257" s="385">
        <v>0</v>
      </c>
      <c r="K257" s="385">
        <v>0</v>
      </c>
      <c r="L257" s="385">
        <v>0</v>
      </c>
      <c r="M257" s="385">
        <v>0</v>
      </c>
      <c r="N257" s="385">
        <v>0</v>
      </c>
      <c r="O257" s="385">
        <v>0</v>
      </c>
      <c r="P257" s="385">
        <v>0</v>
      </c>
      <c r="Q257" s="385">
        <v>0</v>
      </c>
      <c r="R257" s="385">
        <v>0</v>
      </c>
      <c r="S257" s="385">
        <v>0</v>
      </c>
      <c r="T257" s="319" t="e">
        <v>#DIV/0!</v>
      </c>
      <c r="U257" s="239">
        <v>0</v>
      </c>
      <c r="V257" s="239">
        <v>0</v>
      </c>
      <c r="W257" s="239">
        <v>0</v>
      </c>
      <c r="X257" s="239">
        <v>0</v>
      </c>
      <c r="Y257" s="239">
        <v>0</v>
      </c>
      <c r="Z257" s="239">
        <v>0</v>
      </c>
    </row>
    <row r="258" spans="1:26" x14ac:dyDescent="0.25">
      <c r="A258" s="322" t="s">
        <v>512</v>
      </c>
      <c r="B258" s="385">
        <v>0</v>
      </c>
      <c r="C258" s="385">
        <v>0</v>
      </c>
      <c r="D258" s="385">
        <v>0</v>
      </c>
      <c r="E258" s="385">
        <v>0</v>
      </c>
      <c r="F258" s="385">
        <v>0</v>
      </c>
      <c r="G258" s="385">
        <v>0</v>
      </c>
      <c r="H258" s="385">
        <v>0</v>
      </c>
      <c r="I258" s="385">
        <v>0</v>
      </c>
      <c r="J258" s="385">
        <v>0</v>
      </c>
      <c r="K258" s="385">
        <v>0</v>
      </c>
      <c r="L258" s="385">
        <v>0</v>
      </c>
      <c r="M258" s="385">
        <v>0</v>
      </c>
      <c r="N258" s="385">
        <v>0</v>
      </c>
      <c r="O258" s="385">
        <v>0</v>
      </c>
      <c r="P258" s="385">
        <v>0</v>
      </c>
      <c r="Q258" s="385">
        <v>0</v>
      </c>
      <c r="R258" s="385">
        <v>0</v>
      </c>
      <c r="S258" s="385">
        <v>0</v>
      </c>
      <c r="T258" s="319" t="e">
        <v>#DIV/0!</v>
      </c>
      <c r="U258" s="239">
        <v>0</v>
      </c>
      <c r="V258" s="239">
        <v>0</v>
      </c>
      <c r="W258" s="239">
        <v>0</v>
      </c>
      <c r="X258" s="239">
        <v>0</v>
      </c>
      <c r="Y258" s="239">
        <v>0</v>
      </c>
      <c r="Z258" s="239">
        <v>0</v>
      </c>
    </row>
    <row r="259" spans="1:26" x14ac:dyDescent="0.25">
      <c r="A259" s="322" t="s">
        <v>513</v>
      </c>
      <c r="B259" s="385">
        <v>0</v>
      </c>
      <c r="C259" s="385">
        <v>0</v>
      </c>
      <c r="D259" s="385">
        <v>0</v>
      </c>
      <c r="E259" s="385">
        <v>0</v>
      </c>
      <c r="F259" s="385">
        <v>0</v>
      </c>
      <c r="G259" s="385">
        <v>0</v>
      </c>
      <c r="H259" s="385">
        <v>0</v>
      </c>
      <c r="I259" s="385">
        <v>0</v>
      </c>
      <c r="J259" s="385">
        <v>0</v>
      </c>
      <c r="K259" s="385">
        <v>0</v>
      </c>
      <c r="L259" s="385">
        <v>0</v>
      </c>
      <c r="M259" s="385">
        <v>0</v>
      </c>
      <c r="N259" s="385">
        <v>0</v>
      </c>
      <c r="O259" s="385">
        <v>0</v>
      </c>
      <c r="P259" s="385">
        <v>0</v>
      </c>
      <c r="Q259" s="385">
        <v>0</v>
      </c>
      <c r="R259" s="385">
        <v>0</v>
      </c>
      <c r="S259" s="385">
        <v>0</v>
      </c>
      <c r="T259" s="319" t="e">
        <v>#DIV/0!</v>
      </c>
      <c r="U259" s="239">
        <v>0</v>
      </c>
      <c r="V259" s="239">
        <v>0</v>
      </c>
      <c r="W259" s="239">
        <v>0</v>
      </c>
      <c r="X259" s="239">
        <v>0</v>
      </c>
      <c r="Y259" s="239">
        <v>0</v>
      </c>
      <c r="Z259" s="239">
        <v>0</v>
      </c>
    </row>
    <row r="260" spans="1:26" x14ac:dyDescent="0.25">
      <c r="A260" s="322" t="s">
        <v>514</v>
      </c>
      <c r="B260" s="385">
        <v>0</v>
      </c>
      <c r="C260" s="385">
        <v>0</v>
      </c>
      <c r="D260" s="385">
        <v>0</v>
      </c>
      <c r="E260" s="385">
        <v>0</v>
      </c>
      <c r="F260" s="385">
        <v>0</v>
      </c>
      <c r="G260" s="385">
        <v>0</v>
      </c>
      <c r="H260" s="385">
        <v>0</v>
      </c>
      <c r="I260" s="385">
        <v>0</v>
      </c>
      <c r="J260" s="385">
        <v>0</v>
      </c>
      <c r="K260" s="385">
        <v>0</v>
      </c>
      <c r="L260" s="385">
        <v>0</v>
      </c>
      <c r="M260" s="385">
        <v>0</v>
      </c>
      <c r="N260" s="385">
        <v>0</v>
      </c>
      <c r="O260" s="385">
        <v>0</v>
      </c>
      <c r="P260" s="385">
        <v>0</v>
      </c>
      <c r="Q260" s="385">
        <v>0</v>
      </c>
      <c r="R260" s="385">
        <v>0</v>
      </c>
      <c r="S260" s="385">
        <v>0</v>
      </c>
      <c r="T260" s="319" t="e">
        <v>#DIV/0!</v>
      </c>
      <c r="U260" s="239">
        <v>0</v>
      </c>
      <c r="V260" s="239">
        <v>0</v>
      </c>
      <c r="W260" s="239">
        <v>0</v>
      </c>
      <c r="X260" s="239">
        <v>0</v>
      </c>
      <c r="Y260" s="239">
        <v>0</v>
      </c>
      <c r="Z260" s="239">
        <v>0</v>
      </c>
    </row>
    <row r="261" spans="1:26" x14ac:dyDescent="0.25">
      <c r="A261" s="322" t="s">
        <v>515</v>
      </c>
      <c r="B261" s="385">
        <v>0</v>
      </c>
      <c r="C261" s="385">
        <v>0</v>
      </c>
      <c r="D261" s="385">
        <v>0</v>
      </c>
      <c r="E261" s="385">
        <v>0</v>
      </c>
      <c r="F261" s="385">
        <v>0</v>
      </c>
      <c r="G261" s="385">
        <v>0</v>
      </c>
      <c r="H261" s="385">
        <v>0</v>
      </c>
      <c r="I261" s="385">
        <v>0</v>
      </c>
      <c r="J261" s="385">
        <v>0</v>
      </c>
      <c r="K261" s="385">
        <v>0</v>
      </c>
      <c r="L261" s="385">
        <v>0</v>
      </c>
      <c r="M261" s="385">
        <v>0</v>
      </c>
      <c r="N261" s="385">
        <v>0</v>
      </c>
      <c r="O261" s="385">
        <v>0</v>
      </c>
      <c r="P261" s="385">
        <v>0</v>
      </c>
      <c r="Q261" s="385">
        <v>0</v>
      </c>
      <c r="R261" s="385">
        <v>0</v>
      </c>
      <c r="S261" s="385">
        <v>0</v>
      </c>
      <c r="T261" s="319" t="e">
        <v>#DIV/0!</v>
      </c>
      <c r="U261" s="239">
        <v>0</v>
      </c>
      <c r="V261" s="239">
        <v>0</v>
      </c>
      <c r="W261" s="239">
        <v>0</v>
      </c>
      <c r="X261" s="239">
        <v>0</v>
      </c>
      <c r="Y261" s="239">
        <v>0</v>
      </c>
      <c r="Z261" s="239">
        <v>0</v>
      </c>
    </row>
    <row r="262" spans="1:26" x14ac:dyDescent="0.25">
      <c r="A262" s="322" t="s">
        <v>516</v>
      </c>
      <c r="B262" s="385">
        <v>0</v>
      </c>
      <c r="C262" s="385">
        <v>0</v>
      </c>
      <c r="D262" s="385">
        <v>0</v>
      </c>
      <c r="E262" s="385">
        <v>0</v>
      </c>
      <c r="F262" s="385">
        <v>0</v>
      </c>
      <c r="G262" s="385">
        <v>0</v>
      </c>
      <c r="H262" s="385">
        <v>0</v>
      </c>
      <c r="I262" s="385">
        <v>0</v>
      </c>
      <c r="J262" s="385">
        <v>0</v>
      </c>
      <c r="K262" s="385">
        <v>0</v>
      </c>
      <c r="L262" s="385">
        <v>0</v>
      </c>
      <c r="M262" s="385">
        <v>0</v>
      </c>
      <c r="N262" s="385">
        <v>0</v>
      </c>
      <c r="O262" s="385">
        <v>0</v>
      </c>
      <c r="P262" s="385">
        <v>0</v>
      </c>
      <c r="Q262" s="385">
        <v>0</v>
      </c>
      <c r="R262" s="385">
        <v>0</v>
      </c>
      <c r="S262" s="385">
        <v>0</v>
      </c>
      <c r="T262" s="319" t="e">
        <v>#DIV/0!</v>
      </c>
      <c r="U262" s="239">
        <v>0</v>
      </c>
      <c r="V262" s="239">
        <v>0</v>
      </c>
      <c r="W262" s="239">
        <v>0</v>
      </c>
      <c r="X262" s="239">
        <v>0</v>
      </c>
      <c r="Y262" s="239">
        <v>0</v>
      </c>
      <c r="Z262" s="239">
        <v>0</v>
      </c>
    </row>
    <row r="263" spans="1:26" x14ac:dyDescent="0.25">
      <c r="A263" s="322" t="s">
        <v>517</v>
      </c>
      <c r="B263" s="385">
        <v>0</v>
      </c>
      <c r="C263" s="385">
        <v>0</v>
      </c>
      <c r="D263" s="385">
        <v>0</v>
      </c>
      <c r="E263" s="385">
        <v>0</v>
      </c>
      <c r="F263" s="385">
        <v>0</v>
      </c>
      <c r="G263" s="385">
        <v>0</v>
      </c>
      <c r="H263" s="385">
        <v>0</v>
      </c>
      <c r="I263" s="385">
        <v>0</v>
      </c>
      <c r="J263" s="385">
        <v>0</v>
      </c>
      <c r="K263" s="385">
        <v>0</v>
      </c>
      <c r="L263" s="385">
        <v>0</v>
      </c>
      <c r="M263" s="385">
        <v>0</v>
      </c>
      <c r="N263" s="385">
        <v>0</v>
      </c>
      <c r="O263" s="385">
        <v>0</v>
      </c>
      <c r="P263" s="385">
        <v>0</v>
      </c>
      <c r="Q263" s="385">
        <v>0</v>
      </c>
      <c r="R263" s="385">
        <v>0</v>
      </c>
      <c r="S263" s="385">
        <v>0</v>
      </c>
      <c r="T263" s="319" t="e">
        <v>#DIV/0!</v>
      </c>
      <c r="U263" s="239">
        <v>0</v>
      </c>
      <c r="V263" s="239">
        <v>0</v>
      </c>
      <c r="W263" s="239">
        <v>0</v>
      </c>
      <c r="X263" s="239">
        <v>0</v>
      </c>
      <c r="Y263" s="239">
        <v>0</v>
      </c>
      <c r="Z263" s="239">
        <v>0</v>
      </c>
    </row>
    <row r="264" spans="1:26" x14ac:dyDescent="0.25">
      <c r="A264" s="322" t="s">
        <v>518</v>
      </c>
      <c r="B264" s="385">
        <v>0</v>
      </c>
      <c r="C264" s="385">
        <v>0</v>
      </c>
      <c r="D264" s="385">
        <v>0</v>
      </c>
      <c r="E264" s="385">
        <v>0</v>
      </c>
      <c r="F264" s="385">
        <v>0</v>
      </c>
      <c r="G264" s="385">
        <v>0</v>
      </c>
      <c r="H264" s="385">
        <v>0</v>
      </c>
      <c r="I264" s="385">
        <v>0</v>
      </c>
      <c r="J264" s="385">
        <v>0</v>
      </c>
      <c r="K264" s="385">
        <v>0</v>
      </c>
      <c r="L264" s="385">
        <v>0</v>
      </c>
      <c r="M264" s="385">
        <v>0</v>
      </c>
      <c r="N264" s="385">
        <v>0</v>
      </c>
      <c r="O264" s="385">
        <v>0</v>
      </c>
      <c r="P264" s="385">
        <v>0</v>
      </c>
      <c r="Q264" s="385">
        <v>0</v>
      </c>
      <c r="R264" s="385">
        <v>0</v>
      </c>
      <c r="S264" s="385">
        <v>0</v>
      </c>
      <c r="T264" s="319" t="e">
        <v>#DIV/0!</v>
      </c>
      <c r="U264" s="239">
        <v>0</v>
      </c>
      <c r="V264" s="239">
        <v>0</v>
      </c>
      <c r="W264" s="239">
        <v>0</v>
      </c>
      <c r="X264" s="239">
        <v>0</v>
      </c>
      <c r="Y264" s="239">
        <v>0</v>
      </c>
      <c r="Z264" s="239">
        <v>0</v>
      </c>
    </row>
    <row r="265" spans="1:26" x14ac:dyDescent="0.25">
      <c r="A265" s="322" t="s">
        <v>519</v>
      </c>
      <c r="B265" s="385">
        <v>0</v>
      </c>
      <c r="C265" s="385">
        <v>0</v>
      </c>
      <c r="D265" s="385">
        <v>0</v>
      </c>
      <c r="E265" s="385">
        <v>0</v>
      </c>
      <c r="F265" s="385">
        <v>0</v>
      </c>
      <c r="G265" s="385">
        <v>0</v>
      </c>
      <c r="H265" s="385">
        <v>0</v>
      </c>
      <c r="I265" s="385">
        <v>0</v>
      </c>
      <c r="J265" s="385">
        <v>0</v>
      </c>
      <c r="K265" s="385">
        <v>0</v>
      </c>
      <c r="L265" s="385">
        <v>0</v>
      </c>
      <c r="M265" s="385">
        <v>0</v>
      </c>
      <c r="N265" s="385">
        <v>0</v>
      </c>
      <c r="O265" s="385">
        <v>0</v>
      </c>
      <c r="P265" s="385">
        <v>0</v>
      </c>
      <c r="Q265" s="385">
        <v>0</v>
      </c>
      <c r="R265" s="385">
        <v>0</v>
      </c>
      <c r="S265" s="385">
        <v>0</v>
      </c>
      <c r="T265" s="319" t="e">
        <v>#DIV/0!</v>
      </c>
      <c r="U265" s="239">
        <v>0</v>
      </c>
      <c r="V265" s="239">
        <v>0</v>
      </c>
      <c r="W265" s="239">
        <v>0</v>
      </c>
      <c r="X265" s="239">
        <v>0</v>
      </c>
      <c r="Y265" s="239">
        <v>0</v>
      </c>
      <c r="Z265" s="239">
        <v>0</v>
      </c>
    </row>
    <row r="266" spans="1:26" x14ac:dyDescent="0.25">
      <c r="A266" s="322" t="s">
        <v>520</v>
      </c>
      <c r="B266" s="385">
        <v>0</v>
      </c>
      <c r="C266" s="385">
        <v>0</v>
      </c>
      <c r="D266" s="385">
        <v>0</v>
      </c>
      <c r="E266" s="385">
        <v>0</v>
      </c>
      <c r="F266" s="385">
        <v>0</v>
      </c>
      <c r="G266" s="385">
        <v>0</v>
      </c>
      <c r="H266" s="385">
        <v>0</v>
      </c>
      <c r="I266" s="385">
        <v>0</v>
      </c>
      <c r="J266" s="385">
        <v>0</v>
      </c>
      <c r="K266" s="385">
        <v>0</v>
      </c>
      <c r="L266" s="385">
        <v>0</v>
      </c>
      <c r="M266" s="385">
        <v>0</v>
      </c>
      <c r="N266" s="385">
        <v>0</v>
      </c>
      <c r="O266" s="385">
        <v>0</v>
      </c>
      <c r="P266" s="385">
        <v>0</v>
      </c>
      <c r="Q266" s="385">
        <v>0</v>
      </c>
      <c r="R266" s="385">
        <v>0</v>
      </c>
      <c r="S266" s="385">
        <v>0</v>
      </c>
      <c r="T266" s="319" t="e">
        <v>#DIV/0!</v>
      </c>
      <c r="U266" s="239">
        <v>0</v>
      </c>
      <c r="V266" s="239">
        <v>0</v>
      </c>
      <c r="W266" s="239">
        <v>0</v>
      </c>
      <c r="X266" s="239">
        <v>0</v>
      </c>
      <c r="Y266" s="239">
        <v>0</v>
      </c>
      <c r="Z266" s="239">
        <v>0</v>
      </c>
    </row>
    <row r="267" spans="1:26" x14ac:dyDescent="0.25">
      <c r="A267" s="322" t="s">
        <v>521</v>
      </c>
      <c r="B267" s="385">
        <v>0</v>
      </c>
      <c r="C267" s="385">
        <v>0</v>
      </c>
      <c r="D267" s="385">
        <v>0</v>
      </c>
      <c r="E267" s="385">
        <v>0</v>
      </c>
      <c r="F267" s="385">
        <v>0</v>
      </c>
      <c r="G267" s="385">
        <v>0</v>
      </c>
      <c r="H267" s="385">
        <v>0</v>
      </c>
      <c r="I267" s="385">
        <v>0</v>
      </c>
      <c r="J267" s="385">
        <v>0</v>
      </c>
      <c r="K267" s="385">
        <v>0</v>
      </c>
      <c r="L267" s="385">
        <v>0</v>
      </c>
      <c r="M267" s="385">
        <v>0</v>
      </c>
      <c r="N267" s="385">
        <v>0</v>
      </c>
      <c r="O267" s="385">
        <v>0</v>
      </c>
      <c r="P267" s="385">
        <v>0</v>
      </c>
      <c r="Q267" s="385">
        <v>0</v>
      </c>
      <c r="R267" s="385">
        <v>0</v>
      </c>
      <c r="S267" s="385">
        <v>0</v>
      </c>
      <c r="T267" s="319" t="e">
        <v>#DIV/0!</v>
      </c>
      <c r="U267" s="239">
        <v>0</v>
      </c>
      <c r="V267" s="239">
        <v>0</v>
      </c>
      <c r="W267" s="239">
        <v>0</v>
      </c>
      <c r="X267" s="239">
        <v>0</v>
      </c>
      <c r="Y267" s="239">
        <v>0</v>
      </c>
      <c r="Z267" s="239">
        <v>0</v>
      </c>
    </row>
    <row r="268" spans="1:26" x14ac:dyDescent="0.25">
      <c r="A268" s="322" t="s">
        <v>522</v>
      </c>
      <c r="B268" s="385">
        <v>0</v>
      </c>
      <c r="C268" s="385">
        <v>0</v>
      </c>
      <c r="D268" s="385">
        <v>0</v>
      </c>
      <c r="E268" s="385">
        <v>0</v>
      </c>
      <c r="F268" s="385">
        <v>0</v>
      </c>
      <c r="G268" s="385">
        <v>0</v>
      </c>
      <c r="H268" s="385">
        <v>0</v>
      </c>
      <c r="I268" s="385">
        <v>0</v>
      </c>
      <c r="J268" s="385">
        <v>0</v>
      </c>
      <c r="K268" s="385">
        <v>0</v>
      </c>
      <c r="L268" s="385">
        <v>0</v>
      </c>
      <c r="M268" s="385">
        <v>0</v>
      </c>
      <c r="N268" s="385">
        <v>0</v>
      </c>
      <c r="O268" s="385">
        <v>0</v>
      </c>
      <c r="P268" s="385">
        <v>0</v>
      </c>
      <c r="Q268" s="385">
        <v>0</v>
      </c>
      <c r="R268" s="385">
        <v>0</v>
      </c>
      <c r="S268" s="385">
        <v>0</v>
      </c>
      <c r="T268" s="319" t="e">
        <v>#DIV/0!</v>
      </c>
      <c r="U268" s="239">
        <v>0</v>
      </c>
      <c r="V268" s="239">
        <v>0</v>
      </c>
      <c r="W268" s="239">
        <v>0</v>
      </c>
      <c r="X268" s="239">
        <v>0</v>
      </c>
      <c r="Y268" s="239">
        <v>0</v>
      </c>
      <c r="Z268" s="239">
        <v>0</v>
      </c>
    </row>
    <row r="269" spans="1:26" x14ac:dyDescent="0.25">
      <c r="A269" s="314" t="s">
        <v>523</v>
      </c>
      <c r="B269" s="363">
        <v>32395</v>
      </c>
      <c r="C269" s="363">
        <v>18715</v>
      </c>
      <c r="D269" s="363">
        <v>18495</v>
      </c>
      <c r="E269" s="363">
        <v>15709.360000000002</v>
      </c>
      <c r="F269" s="363">
        <v>15709.360000000002</v>
      </c>
      <c r="G269" s="363">
        <v>1317.6</v>
      </c>
      <c r="H269" s="363">
        <v>1605.6</v>
      </c>
      <c r="I269" s="363">
        <v>1634.4</v>
      </c>
      <c r="J269" s="363">
        <v>1915.2</v>
      </c>
      <c r="K269" s="363">
        <v>1862.32</v>
      </c>
      <c r="L269" s="363">
        <v>2121.12</v>
      </c>
      <c r="M269" s="363">
        <v>1677.6</v>
      </c>
      <c r="N269" s="363">
        <v>1735.2</v>
      </c>
      <c r="O269" s="363">
        <v>1840.3200000000002</v>
      </c>
      <c r="P269" s="363">
        <v>0</v>
      </c>
      <c r="Q269" s="363">
        <v>0</v>
      </c>
      <c r="R269" s="363">
        <v>0</v>
      </c>
      <c r="S269" s="363">
        <v>15709.360000000002</v>
      </c>
      <c r="T269" s="317">
        <v>0.83939941223617431</v>
      </c>
      <c r="U269" s="316">
        <v>3005.6399999999976</v>
      </c>
      <c r="V269" s="316">
        <v>220</v>
      </c>
      <c r="W269" s="316">
        <v>3005.6399999999976</v>
      </c>
      <c r="X269" s="316">
        <v>2785.6399999999976</v>
      </c>
      <c r="Y269" s="316">
        <v>0</v>
      </c>
      <c r="Z269" s="316">
        <v>0</v>
      </c>
    </row>
    <row r="270" spans="1:26" x14ac:dyDescent="0.25">
      <c r="A270" s="322" t="s">
        <v>524</v>
      </c>
      <c r="B270" s="385">
        <v>220</v>
      </c>
      <c r="C270" s="385">
        <v>220</v>
      </c>
      <c r="D270" s="385">
        <v>0</v>
      </c>
      <c r="E270" s="385">
        <v>0</v>
      </c>
      <c r="F270" s="385">
        <v>0</v>
      </c>
      <c r="G270" s="385">
        <v>0</v>
      </c>
      <c r="H270" s="385">
        <v>0</v>
      </c>
      <c r="I270" s="385">
        <v>0</v>
      </c>
      <c r="J270" s="385">
        <v>0</v>
      </c>
      <c r="K270" s="385">
        <v>0</v>
      </c>
      <c r="L270" s="385">
        <v>0</v>
      </c>
      <c r="M270" s="385">
        <v>0</v>
      </c>
      <c r="N270" s="385">
        <v>0</v>
      </c>
      <c r="O270" s="385">
        <v>0</v>
      </c>
      <c r="P270" s="385">
        <v>0</v>
      </c>
      <c r="Q270" s="385">
        <v>0</v>
      </c>
      <c r="R270" s="385">
        <v>0</v>
      </c>
      <c r="S270" s="385">
        <v>0</v>
      </c>
      <c r="T270" s="319">
        <v>0</v>
      </c>
      <c r="U270" s="239">
        <v>220</v>
      </c>
      <c r="V270" s="239">
        <v>220</v>
      </c>
      <c r="W270" s="239">
        <v>220</v>
      </c>
      <c r="X270" s="239">
        <v>0</v>
      </c>
      <c r="Y270" s="239">
        <v>0</v>
      </c>
      <c r="Z270" s="239">
        <v>0</v>
      </c>
    </row>
    <row r="271" spans="1:26" x14ac:dyDescent="0.25">
      <c r="A271" s="322" t="s">
        <v>525</v>
      </c>
      <c r="B271" s="385">
        <v>32175</v>
      </c>
      <c r="C271" s="385">
        <v>18495</v>
      </c>
      <c r="D271" s="385">
        <v>18495</v>
      </c>
      <c r="E271" s="385">
        <v>15709.360000000002</v>
      </c>
      <c r="F271" s="385">
        <v>15709.360000000002</v>
      </c>
      <c r="G271" s="385">
        <v>1317.6</v>
      </c>
      <c r="H271" s="385">
        <v>1605.6</v>
      </c>
      <c r="I271" s="385">
        <v>1634.4</v>
      </c>
      <c r="J271" s="385">
        <v>1915.2</v>
      </c>
      <c r="K271" s="385">
        <v>1862.32</v>
      </c>
      <c r="L271" s="385">
        <v>2121.12</v>
      </c>
      <c r="M271" s="385">
        <v>1677.6</v>
      </c>
      <c r="N271" s="385">
        <v>1735.2</v>
      </c>
      <c r="O271" s="385">
        <v>1840.3200000000002</v>
      </c>
      <c r="P271" s="385">
        <v>0</v>
      </c>
      <c r="Q271" s="385">
        <v>0</v>
      </c>
      <c r="R271" s="385">
        <v>0</v>
      </c>
      <c r="S271" s="385">
        <v>15709.360000000002</v>
      </c>
      <c r="T271" s="319">
        <v>0.84938415788050836</v>
      </c>
      <c r="U271" s="239">
        <v>2785.6399999999976</v>
      </c>
      <c r="V271" s="239">
        <v>0</v>
      </c>
      <c r="W271" s="239">
        <v>2785.6399999999976</v>
      </c>
      <c r="X271" s="239">
        <v>2785.6399999999976</v>
      </c>
      <c r="Y271" s="239">
        <v>0</v>
      </c>
      <c r="Z271" s="239">
        <v>0</v>
      </c>
    </row>
    <row r="272" spans="1:26" x14ac:dyDescent="0.25">
      <c r="A272" s="322" t="s">
        <v>526</v>
      </c>
      <c r="B272" s="385">
        <v>0</v>
      </c>
      <c r="C272" s="385">
        <v>0</v>
      </c>
      <c r="D272" s="385">
        <v>0</v>
      </c>
      <c r="E272" s="385">
        <v>0</v>
      </c>
      <c r="F272" s="385">
        <v>0</v>
      </c>
      <c r="G272" s="385">
        <v>0</v>
      </c>
      <c r="H272" s="385">
        <v>0</v>
      </c>
      <c r="I272" s="385">
        <v>0</v>
      </c>
      <c r="J272" s="385">
        <v>0</v>
      </c>
      <c r="K272" s="385">
        <v>0</v>
      </c>
      <c r="L272" s="385">
        <v>0</v>
      </c>
      <c r="M272" s="385">
        <v>0</v>
      </c>
      <c r="N272" s="385">
        <v>0</v>
      </c>
      <c r="O272" s="385">
        <v>0</v>
      </c>
      <c r="P272" s="385">
        <v>0</v>
      </c>
      <c r="Q272" s="385">
        <v>0</v>
      </c>
      <c r="R272" s="385">
        <v>0</v>
      </c>
      <c r="S272" s="385">
        <v>0</v>
      </c>
      <c r="T272" s="319" t="e">
        <v>#DIV/0!</v>
      </c>
      <c r="U272" s="239">
        <v>0</v>
      </c>
      <c r="V272" s="239">
        <v>0</v>
      </c>
      <c r="W272" s="239">
        <v>0</v>
      </c>
      <c r="X272" s="239">
        <v>0</v>
      </c>
      <c r="Y272" s="239">
        <v>0</v>
      </c>
      <c r="Z272" s="239">
        <v>0</v>
      </c>
    </row>
    <row r="273" spans="1:26" x14ac:dyDescent="0.25">
      <c r="A273" s="322" t="s">
        <v>527</v>
      </c>
      <c r="B273" s="385">
        <v>0</v>
      </c>
      <c r="C273" s="385">
        <v>0</v>
      </c>
      <c r="D273" s="385">
        <v>0</v>
      </c>
      <c r="E273" s="385">
        <v>0</v>
      </c>
      <c r="F273" s="385">
        <v>0</v>
      </c>
      <c r="G273" s="385">
        <v>0</v>
      </c>
      <c r="H273" s="385">
        <v>0</v>
      </c>
      <c r="I273" s="385">
        <v>0</v>
      </c>
      <c r="J273" s="385">
        <v>0</v>
      </c>
      <c r="K273" s="385">
        <v>0</v>
      </c>
      <c r="L273" s="385">
        <v>0</v>
      </c>
      <c r="M273" s="385">
        <v>0</v>
      </c>
      <c r="N273" s="385">
        <v>0</v>
      </c>
      <c r="O273" s="385">
        <v>0</v>
      </c>
      <c r="P273" s="385">
        <v>0</v>
      </c>
      <c r="Q273" s="385">
        <v>0</v>
      </c>
      <c r="R273" s="385">
        <v>0</v>
      </c>
      <c r="S273" s="385">
        <v>0</v>
      </c>
      <c r="T273" s="319" t="e">
        <v>#DIV/0!</v>
      </c>
      <c r="U273" s="239">
        <v>0</v>
      </c>
      <c r="V273" s="239">
        <v>0</v>
      </c>
      <c r="W273" s="239">
        <v>0</v>
      </c>
      <c r="X273" s="239">
        <v>0</v>
      </c>
      <c r="Y273" s="239">
        <v>0</v>
      </c>
      <c r="Z273" s="239">
        <v>0</v>
      </c>
    </row>
    <row r="274" spans="1:26" x14ac:dyDescent="0.25">
      <c r="A274" s="314" t="s">
        <v>528</v>
      </c>
      <c r="B274" s="363">
        <v>63480</v>
      </c>
      <c r="C274" s="363">
        <v>63730</v>
      </c>
      <c r="D274" s="363">
        <v>60730</v>
      </c>
      <c r="E274" s="363">
        <v>46980</v>
      </c>
      <c r="F274" s="363">
        <v>36680</v>
      </c>
      <c r="G274" s="363">
        <v>0</v>
      </c>
      <c r="H274" s="363">
        <v>0</v>
      </c>
      <c r="I274" s="363">
        <v>12200</v>
      </c>
      <c r="J274" s="363">
        <v>0</v>
      </c>
      <c r="K274" s="363">
        <v>3175</v>
      </c>
      <c r="L274" s="363">
        <v>2575</v>
      </c>
      <c r="M274" s="363">
        <v>5150</v>
      </c>
      <c r="N274" s="363">
        <v>8430</v>
      </c>
      <c r="O274" s="363">
        <v>5150</v>
      </c>
      <c r="P274" s="363">
        <v>0</v>
      </c>
      <c r="Q274" s="363">
        <v>0</v>
      </c>
      <c r="R274" s="363">
        <v>0</v>
      </c>
      <c r="S274" s="363">
        <v>36680</v>
      </c>
      <c r="T274" s="317">
        <v>0.5755531147026518</v>
      </c>
      <c r="U274" s="316">
        <v>27050</v>
      </c>
      <c r="V274" s="316">
        <v>3000</v>
      </c>
      <c r="W274" s="316">
        <v>16750</v>
      </c>
      <c r="X274" s="316">
        <v>13750</v>
      </c>
      <c r="Y274" s="316">
        <v>10300</v>
      </c>
      <c r="Z274" s="316">
        <v>0</v>
      </c>
    </row>
    <row r="275" spans="1:26" x14ac:dyDescent="0.25">
      <c r="A275" s="322" t="s">
        <v>529</v>
      </c>
      <c r="B275" s="385">
        <v>0</v>
      </c>
      <c r="C275" s="385">
        <v>0</v>
      </c>
      <c r="D275" s="385">
        <v>0</v>
      </c>
      <c r="E275" s="385">
        <v>0</v>
      </c>
      <c r="F275" s="385">
        <v>0</v>
      </c>
      <c r="G275" s="385">
        <v>0</v>
      </c>
      <c r="H275" s="385">
        <v>0</v>
      </c>
      <c r="I275" s="385">
        <v>0</v>
      </c>
      <c r="J275" s="385">
        <v>0</v>
      </c>
      <c r="K275" s="385">
        <v>0</v>
      </c>
      <c r="L275" s="385">
        <v>0</v>
      </c>
      <c r="M275" s="385">
        <v>0</v>
      </c>
      <c r="N275" s="385">
        <v>0</v>
      </c>
      <c r="O275" s="385">
        <v>0</v>
      </c>
      <c r="P275" s="385">
        <v>0</v>
      </c>
      <c r="Q275" s="385">
        <v>0</v>
      </c>
      <c r="R275" s="385">
        <v>0</v>
      </c>
      <c r="S275" s="385">
        <v>0</v>
      </c>
      <c r="T275" s="319" t="e">
        <v>#DIV/0!</v>
      </c>
      <c r="U275" s="239">
        <v>0</v>
      </c>
      <c r="V275" s="239">
        <v>0</v>
      </c>
      <c r="W275" s="239">
        <v>0</v>
      </c>
      <c r="X275" s="239">
        <v>0</v>
      </c>
      <c r="Y275" s="239">
        <v>0</v>
      </c>
      <c r="Z275" s="239">
        <v>0</v>
      </c>
    </row>
    <row r="276" spans="1:26" x14ac:dyDescent="0.25">
      <c r="A276" s="322" t="s">
        <v>530</v>
      </c>
      <c r="B276" s="385">
        <v>16080</v>
      </c>
      <c r="C276" s="385">
        <v>16330</v>
      </c>
      <c r="D276" s="385">
        <v>16330</v>
      </c>
      <c r="E276" s="385">
        <v>16080</v>
      </c>
      <c r="F276" s="385">
        <v>16080</v>
      </c>
      <c r="G276" s="385">
        <v>0</v>
      </c>
      <c r="H276" s="385">
        <v>0</v>
      </c>
      <c r="I276" s="385">
        <v>7050</v>
      </c>
      <c r="J276" s="385">
        <v>0</v>
      </c>
      <c r="K276" s="385">
        <v>600</v>
      </c>
      <c r="L276" s="385">
        <v>0</v>
      </c>
      <c r="M276" s="385">
        <v>0</v>
      </c>
      <c r="N276" s="385">
        <v>8430</v>
      </c>
      <c r="O276" s="385">
        <v>0</v>
      </c>
      <c r="P276" s="385">
        <v>0</v>
      </c>
      <c r="Q276" s="385">
        <v>0</v>
      </c>
      <c r="R276" s="385">
        <v>0</v>
      </c>
      <c r="S276" s="385">
        <v>16080</v>
      </c>
      <c r="T276" s="319">
        <v>0.98469075321494182</v>
      </c>
      <c r="U276" s="239">
        <v>250</v>
      </c>
      <c r="V276" s="239">
        <v>0</v>
      </c>
      <c r="W276" s="239">
        <v>250</v>
      </c>
      <c r="X276" s="239">
        <v>250</v>
      </c>
      <c r="Y276" s="239">
        <v>0</v>
      </c>
      <c r="Z276" s="239">
        <v>0</v>
      </c>
    </row>
    <row r="277" spans="1:26" x14ac:dyDescent="0.25">
      <c r="A277" s="322" t="s">
        <v>531</v>
      </c>
      <c r="B277" s="385">
        <v>47400</v>
      </c>
      <c r="C277" s="385">
        <v>47400</v>
      </c>
      <c r="D277" s="385">
        <v>44400</v>
      </c>
      <c r="E277" s="385">
        <v>30900</v>
      </c>
      <c r="F277" s="385">
        <v>20600</v>
      </c>
      <c r="G277" s="385">
        <v>0</v>
      </c>
      <c r="H277" s="385">
        <v>0</v>
      </c>
      <c r="I277" s="385">
        <v>5150</v>
      </c>
      <c r="J277" s="385">
        <v>0</v>
      </c>
      <c r="K277" s="385">
        <v>2575</v>
      </c>
      <c r="L277" s="385">
        <v>2575</v>
      </c>
      <c r="M277" s="385">
        <v>5150</v>
      </c>
      <c r="N277" s="385">
        <v>0</v>
      </c>
      <c r="O277" s="385">
        <v>5150</v>
      </c>
      <c r="P277" s="385">
        <v>0</v>
      </c>
      <c r="Q277" s="385">
        <v>0</v>
      </c>
      <c r="R277" s="385">
        <v>0</v>
      </c>
      <c r="S277" s="385">
        <v>20600</v>
      </c>
      <c r="T277" s="319">
        <v>0.43459915611814348</v>
      </c>
      <c r="U277" s="239">
        <v>26800</v>
      </c>
      <c r="V277" s="239">
        <v>3000</v>
      </c>
      <c r="W277" s="239">
        <v>16500</v>
      </c>
      <c r="X277" s="239">
        <v>13500</v>
      </c>
      <c r="Y277" s="239">
        <v>10300</v>
      </c>
      <c r="Z277" s="239">
        <v>0</v>
      </c>
    </row>
    <row r="278" spans="1:26" x14ac:dyDescent="0.25">
      <c r="A278" s="322" t="s">
        <v>532</v>
      </c>
      <c r="B278" s="385">
        <v>0</v>
      </c>
      <c r="C278" s="385">
        <v>0</v>
      </c>
      <c r="D278" s="385">
        <v>0</v>
      </c>
      <c r="E278" s="385">
        <v>0</v>
      </c>
      <c r="F278" s="385">
        <v>0</v>
      </c>
      <c r="G278" s="385">
        <v>0</v>
      </c>
      <c r="H278" s="385">
        <v>0</v>
      </c>
      <c r="I278" s="385">
        <v>0</v>
      </c>
      <c r="J278" s="385">
        <v>0</v>
      </c>
      <c r="K278" s="385">
        <v>0</v>
      </c>
      <c r="L278" s="385">
        <v>0</v>
      </c>
      <c r="M278" s="385">
        <v>0</v>
      </c>
      <c r="N278" s="385">
        <v>0</v>
      </c>
      <c r="O278" s="385">
        <v>0</v>
      </c>
      <c r="P278" s="385">
        <v>0</v>
      </c>
      <c r="Q278" s="385">
        <v>0</v>
      </c>
      <c r="R278" s="385">
        <v>0</v>
      </c>
      <c r="S278" s="385">
        <v>0</v>
      </c>
      <c r="T278" s="319" t="e">
        <v>#DIV/0!</v>
      </c>
      <c r="U278" s="239">
        <v>0</v>
      </c>
      <c r="V278" s="239">
        <v>0</v>
      </c>
      <c r="W278" s="239">
        <v>0</v>
      </c>
      <c r="X278" s="239">
        <v>0</v>
      </c>
      <c r="Y278" s="239">
        <v>0</v>
      </c>
      <c r="Z278" s="239">
        <v>0</v>
      </c>
    </row>
    <row r="279" spans="1:26" x14ac:dyDescent="0.25">
      <c r="A279" s="322" t="s">
        <v>533</v>
      </c>
      <c r="B279" s="385">
        <v>0</v>
      </c>
      <c r="C279" s="385">
        <v>0</v>
      </c>
      <c r="D279" s="385">
        <v>0</v>
      </c>
      <c r="E279" s="385">
        <v>0</v>
      </c>
      <c r="F279" s="385">
        <v>0</v>
      </c>
      <c r="G279" s="385">
        <v>0</v>
      </c>
      <c r="H279" s="385">
        <v>0</v>
      </c>
      <c r="I279" s="385">
        <v>0</v>
      </c>
      <c r="J279" s="385">
        <v>0</v>
      </c>
      <c r="K279" s="385">
        <v>0</v>
      </c>
      <c r="L279" s="385">
        <v>0</v>
      </c>
      <c r="M279" s="385">
        <v>0</v>
      </c>
      <c r="N279" s="385">
        <v>0</v>
      </c>
      <c r="O279" s="385">
        <v>0</v>
      </c>
      <c r="P279" s="385">
        <v>0</v>
      </c>
      <c r="Q279" s="385">
        <v>0</v>
      </c>
      <c r="R279" s="385">
        <v>0</v>
      </c>
      <c r="S279" s="385">
        <v>0</v>
      </c>
      <c r="T279" s="319" t="e">
        <v>#DIV/0!</v>
      </c>
      <c r="U279" s="239">
        <v>0</v>
      </c>
      <c r="V279" s="239">
        <v>0</v>
      </c>
      <c r="W279" s="239">
        <v>0</v>
      </c>
      <c r="X279" s="239">
        <v>0</v>
      </c>
      <c r="Y279" s="239">
        <v>0</v>
      </c>
      <c r="Z279" s="239">
        <v>0</v>
      </c>
    </row>
    <row r="280" spans="1:26" x14ac:dyDescent="0.25">
      <c r="A280" s="322" t="s">
        <v>534</v>
      </c>
      <c r="B280" s="385">
        <v>0</v>
      </c>
      <c r="C280" s="385">
        <v>0</v>
      </c>
      <c r="D280" s="385">
        <v>0</v>
      </c>
      <c r="E280" s="385">
        <v>0</v>
      </c>
      <c r="F280" s="385">
        <v>0</v>
      </c>
      <c r="G280" s="385">
        <v>0</v>
      </c>
      <c r="H280" s="385">
        <v>0</v>
      </c>
      <c r="I280" s="385">
        <v>0</v>
      </c>
      <c r="J280" s="385">
        <v>0</v>
      </c>
      <c r="K280" s="385">
        <v>0</v>
      </c>
      <c r="L280" s="385">
        <v>0</v>
      </c>
      <c r="M280" s="385">
        <v>0</v>
      </c>
      <c r="N280" s="385">
        <v>0</v>
      </c>
      <c r="O280" s="385">
        <v>0</v>
      </c>
      <c r="P280" s="385">
        <v>0</v>
      </c>
      <c r="Q280" s="385">
        <v>0</v>
      </c>
      <c r="R280" s="385">
        <v>0</v>
      </c>
      <c r="S280" s="385">
        <v>0</v>
      </c>
      <c r="T280" s="319" t="e">
        <v>#DIV/0!</v>
      </c>
      <c r="U280" s="239">
        <v>0</v>
      </c>
      <c r="V280" s="239">
        <v>0</v>
      </c>
      <c r="W280" s="239">
        <v>0</v>
      </c>
      <c r="X280" s="239">
        <v>0</v>
      </c>
      <c r="Y280" s="239">
        <v>0</v>
      </c>
      <c r="Z280" s="239">
        <v>0</v>
      </c>
    </row>
    <row r="281" spans="1:26" x14ac:dyDescent="0.25">
      <c r="A281" s="314" t="s">
        <v>535</v>
      </c>
      <c r="B281" s="363">
        <v>36960</v>
      </c>
      <c r="C281" s="363">
        <v>95692</v>
      </c>
      <c r="D281" s="363">
        <v>84450</v>
      </c>
      <c r="E281" s="363">
        <v>71268</v>
      </c>
      <c r="F281" s="363">
        <v>71268</v>
      </c>
      <c r="G281" s="363">
        <v>0</v>
      </c>
      <c r="H281" s="363">
        <v>1126</v>
      </c>
      <c r="I281" s="363">
        <v>24676</v>
      </c>
      <c r="J281" s="363">
        <v>2287</v>
      </c>
      <c r="K281" s="363">
        <v>10822</v>
      </c>
      <c r="L281" s="363">
        <v>11607</v>
      </c>
      <c r="M281" s="363">
        <v>0</v>
      </c>
      <c r="N281" s="363">
        <v>19710</v>
      </c>
      <c r="O281" s="363">
        <v>40</v>
      </c>
      <c r="P281" s="363">
        <v>0</v>
      </c>
      <c r="Q281" s="363">
        <v>0</v>
      </c>
      <c r="R281" s="363">
        <v>0</v>
      </c>
      <c r="S281" s="363">
        <v>70268</v>
      </c>
      <c r="T281" s="317">
        <v>0.73431425824520336</v>
      </c>
      <c r="U281" s="316">
        <v>25424</v>
      </c>
      <c r="V281" s="316">
        <v>11242</v>
      </c>
      <c r="W281" s="316">
        <v>24424</v>
      </c>
      <c r="X281" s="316">
        <v>13182</v>
      </c>
      <c r="Y281" s="316">
        <v>0</v>
      </c>
      <c r="Z281" s="316">
        <v>1000</v>
      </c>
    </row>
    <row r="282" spans="1:26" x14ac:dyDescent="0.25">
      <c r="A282" s="322" t="s">
        <v>536</v>
      </c>
      <c r="B282" s="385">
        <v>1560</v>
      </c>
      <c r="C282" s="385">
        <v>4560</v>
      </c>
      <c r="D282" s="385">
        <v>1560</v>
      </c>
      <c r="E282" s="385">
        <v>1410</v>
      </c>
      <c r="F282" s="385">
        <v>1410</v>
      </c>
      <c r="G282" s="385">
        <v>0</v>
      </c>
      <c r="H282" s="385">
        <v>0</v>
      </c>
      <c r="I282" s="385">
        <v>0</v>
      </c>
      <c r="J282" s="385">
        <v>0</v>
      </c>
      <c r="K282" s="385">
        <v>230</v>
      </c>
      <c r="L282" s="385">
        <v>0</v>
      </c>
      <c r="M282" s="385">
        <v>0</v>
      </c>
      <c r="N282" s="385">
        <v>140</v>
      </c>
      <c r="O282" s="385">
        <v>40</v>
      </c>
      <c r="P282" s="385">
        <v>0</v>
      </c>
      <c r="Q282" s="385">
        <v>0</v>
      </c>
      <c r="R282" s="385">
        <v>0</v>
      </c>
      <c r="S282" s="385">
        <v>410</v>
      </c>
      <c r="T282" s="319">
        <v>8.9912280701754388E-2</v>
      </c>
      <c r="U282" s="239">
        <v>4150</v>
      </c>
      <c r="V282" s="239">
        <v>3000</v>
      </c>
      <c r="W282" s="239">
        <v>3150</v>
      </c>
      <c r="X282" s="239">
        <v>150</v>
      </c>
      <c r="Y282" s="239">
        <v>0</v>
      </c>
      <c r="Z282" s="239">
        <v>1000</v>
      </c>
    </row>
    <row r="283" spans="1:26" x14ac:dyDescent="0.25">
      <c r="A283" s="322" t="s">
        <v>537</v>
      </c>
      <c r="B283" s="385">
        <v>35400</v>
      </c>
      <c r="C283" s="385">
        <v>91132</v>
      </c>
      <c r="D283" s="385">
        <v>82890</v>
      </c>
      <c r="E283" s="385">
        <v>69858</v>
      </c>
      <c r="F283" s="385">
        <v>69858</v>
      </c>
      <c r="G283" s="385">
        <v>0</v>
      </c>
      <c r="H283" s="385">
        <v>1126</v>
      </c>
      <c r="I283" s="385">
        <v>24676</v>
      </c>
      <c r="J283" s="385">
        <v>2287</v>
      </c>
      <c r="K283" s="385">
        <v>10592</v>
      </c>
      <c r="L283" s="385">
        <v>11607</v>
      </c>
      <c r="M283" s="385">
        <v>0</v>
      </c>
      <c r="N283" s="385">
        <v>19570</v>
      </c>
      <c r="O283" s="385">
        <v>0</v>
      </c>
      <c r="P283" s="385">
        <v>0</v>
      </c>
      <c r="Q283" s="385">
        <v>0</v>
      </c>
      <c r="R283" s="385">
        <v>0</v>
      </c>
      <c r="S283" s="385">
        <v>69858</v>
      </c>
      <c r="T283" s="319">
        <v>0.76655839880612742</v>
      </c>
      <c r="U283" s="239">
        <v>21274</v>
      </c>
      <c r="V283" s="239">
        <v>8242</v>
      </c>
      <c r="W283" s="239">
        <v>21274</v>
      </c>
      <c r="X283" s="239">
        <v>13032</v>
      </c>
      <c r="Y283" s="239">
        <v>0</v>
      </c>
      <c r="Z283" s="239">
        <v>0</v>
      </c>
    </row>
    <row r="284" spans="1:26" x14ac:dyDescent="0.25">
      <c r="A284" s="314" t="s">
        <v>538</v>
      </c>
      <c r="B284" s="198">
        <v>4320</v>
      </c>
      <c r="C284" s="198">
        <v>18350</v>
      </c>
      <c r="D284" s="198">
        <v>9850</v>
      </c>
      <c r="E284" s="198">
        <v>9431.5</v>
      </c>
      <c r="F284" s="198">
        <v>9431.5</v>
      </c>
      <c r="G284" s="198">
        <v>0</v>
      </c>
      <c r="H284" s="198">
        <v>0</v>
      </c>
      <c r="I284" s="198">
        <v>8054</v>
      </c>
      <c r="J284" s="198">
        <v>165</v>
      </c>
      <c r="K284" s="198">
        <v>670</v>
      </c>
      <c r="L284" s="198">
        <v>405</v>
      </c>
      <c r="M284" s="198">
        <v>137.5</v>
      </c>
      <c r="N284" s="198">
        <v>0</v>
      </c>
      <c r="O284" s="198">
        <v>0</v>
      </c>
      <c r="P284" s="198">
        <v>0</v>
      </c>
      <c r="Q284" s="198">
        <v>0</v>
      </c>
      <c r="R284" s="198">
        <v>0</v>
      </c>
      <c r="S284" s="198">
        <v>9431.5</v>
      </c>
      <c r="T284" s="317">
        <v>0.5139782016348774</v>
      </c>
      <c r="U284" s="316">
        <v>8918.5</v>
      </c>
      <c r="V284" s="316">
        <v>8500</v>
      </c>
      <c r="W284" s="316">
        <v>8918.5</v>
      </c>
      <c r="X284" s="316">
        <v>418.5</v>
      </c>
      <c r="Y284" s="316">
        <v>0</v>
      </c>
      <c r="Z284" s="316">
        <v>0</v>
      </c>
    </row>
    <row r="285" spans="1:26" x14ac:dyDescent="0.25">
      <c r="A285" s="314" t="s">
        <v>539</v>
      </c>
      <c r="B285" s="363">
        <v>20080</v>
      </c>
      <c r="C285" s="363">
        <v>20085</v>
      </c>
      <c r="D285" s="363">
        <v>20085</v>
      </c>
      <c r="E285" s="363">
        <v>17725</v>
      </c>
      <c r="F285" s="363">
        <v>17725</v>
      </c>
      <c r="G285" s="363">
        <v>0</v>
      </c>
      <c r="H285" s="363">
        <v>0</v>
      </c>
      <c r="I285" s="363">
        <v>6475</v>
      </c>
      <c r="J285" s="363">
        <v>3220</v>
      </c>
      <c r="K285" s="363">
        <v>530</v>
      </c>
      <c r="L285" s="363">
        <v>2646</v>
      </c>
      <c r="M285" s="363">
        <v>45</v>
      </c>
      <c r="N285" s="363">
        <v>3075</v>
      </c>
      <c r="O285" s="363">
        <v>1734</v>
      </c>
      <c r="P285" s="363">
        <v>0</v>
      </c>
      <c r="Q285" s="363">
        <v>0</v>
      </c>
      <c r="R285" s="363">
        <v>0</v>
      </c>
      <c r="S285" s="363">
        <v>17725</v>
      </c>
      <c r="T285" s="317">
        <v>0.88249937764500874</v>
      </c>
      <c r="U285" s="316">
        <v>2360</v>
      </c>
      <c r="V285" s="316">
        <v>0</v>
      </c>
      <c r="W285" s="316">
        <v>2360</v>
      </c>
      <c r="X285" s="316">
        <v>2360</v>
      </c>
      <c r="Y285" s="316">
        <v>0</v>
      </c>
      <c r="Z285" s="316">
        <v>0</v>
      </c>
    </row>
    <row r="286" spans="1:26" x14ac:dyDescent="0.25">
      <c r="A286" s="322" t="s">
        <v>540</v>
      </c>
      <c r="B286" s="385">
        <v>0</v>
      </c>
      <c r="C286" s="385">
        <v>0</v>
      </c>
      <c r="D286" s="385">
        <v>0</v>
      </c>
      <c r="E286" s="385">
        <v>0</v>
      </c>
      <c r="F286" s="385">
        <v>0</v>
      </c>
      <c r="G286" s="385">
        <v>0</v>
      </c>
      <c r="H286" s="385">
        <v>0</v>
      </c>
      <c r="I286" s="385">
        <v>0</v>
      </c>
      <c r="J286" s="385">
        <v>0</v>
      </c>
      <c r="K286" s="385">
        <v>0</v>
      </c>
      <c r="L286" s="385">
        <v>0</v>
      </c>
      <c r="M286" s="385">
        <v>0</v>
      </c>
      <c r="N286" s="385">
        <v>0</v>
      </c>
      <c r="O286" s="385">
        <v>0</v>
      </c>
      <c r="P286" s="385">
        <v>0</v>
      </c>
      <c r="Q286" s="385">
        <v>0</v>
      </c>
      <c r="R286" s="385">
        <v>0</v>
      </c>
      <c r="S286" s="385">
        <v>0</v>
      </c>
      <c r="T286" s="319" t="e">
        <v>#DIV/0!</v>
      </c>
      <c r="U286" s="239">
        <v>0</v>
      </c>
      <c r="V286" s="239">
        <v>0</v>
      </c>
      <c r="W286" s="239">
        <v>0</v>
      </c>
      <c r="X286" s="239">
        <v>0</v>
      </c>
      <c r="Y286" s="239">
        <v>0</v>
      </c>
      <c r="Z286" s="239">
        <v>0</v>
      </c>
    </row>
    <row r="287" spans="1:26" x14ac:dyDescent="0.25">
      <c r="A287" s="322" t="s">
        <v>541</v>
      </c>
      <c r="B287" s="385">
        <v>20080</v>
      </c>
      <c r="C287" s="385">
        <v>20085</v>
      </c>
      <c r="D287" s="385">
        <v>20085</v>
      </c>
      <c r="E287" s="385">
        <v>17725</v>
      </c>
      <c r="F287" s="385">
        <v>17725</v>
      </c>
      <c r="G287" s="385">
        <v>0</v>
      </c>
      <c r="H287" s="385">
        <v>0</v>
      </c>
      <c r="I287" s="385">
        <v>6475</v>
      </c>
      <c r="J287" s="385">
        <v>3220</v>
      </c>
      <c r="K287" s="385">
        <v>530</v>
      </c>
      <c r="L287" s="385">
        <v>2646</v>
      </c>
      <c r="M287" s="385">
        <v>45</v>
      </c>
      <c r="N287" s="385">
        <v>3075</v>
      </c>
      <c r="O287" s="385">
        <v>1734</v>
      </c>
      <c r="P287" s="385">
        <v>0</v>
      </c>
      <c r="Q287" s="385">
        <v>0</v>
      </c>
      <c r="R287" s="385">
        <v>0</v>
      </c>
      <c r="S287" s="385">
        <v>17725</v>
      </c>
      <c r="T287" s="319">
        <v>0.88249937764500874</v>
      </c>
      <c r="U287" s="239">
        <v>2360</v>
      </c>
      <c r="V287" s="239">
        <v>0</v>
      </c>
      <c r="W287" s="239">
        <v>2360</v>
      </c>
      <c r="X287" s="239">
        <v>2360</v>
      </c>
      <c r="Y287" s="239">
        <v>0</v>
      </c>
      <c r="Z287" s="239">
        <v>0</v>
      </c>
    </row>
    <row r="288" spans="1:26" x14ac:dyDescent="0.25">
      <c r="A288" s="314" t="s">
        <v>542</v>
      </c>
      <c r="B288" s="363">
        <v>0</v>
      </c>
      <c r="C288" s="363">
        <v>0</v>
      </c>
      <c r="D288" s="363">
        <v>0</v>
      </c>
      <c r="E288" s="363">
        <v>0</v>
      </c>
      <c r="F288" s="363">
        <v>0</v>
      </c>
      <c r="G288" s="363">
        <v>0</v>
      </c>
      <c r="H288" s="363">
        <v>0</v>
      </c>
      <c r="I288" s="363">
        <v>0</v>
      </c>
      <c r="J288" s="363">
        <v>0</v>
      </c>
      <c r="K288" s="363">
        <v>0</v>
      </c>
      <c r="L288" s="363">
        <v>0</v>
      </c>
      <c r="M288" s="363">
        <v>0</v>
      </c>
      <c r="N288" s="363">
        <v>0</v>
      </c>
      <c r="O288" s="363">
        <v>0</v>
      </c>
      <c r="P288" s="363">
        <v>0</v>
      </c>
      <c r="Q288" s="363">
        <v>0</v>
      </c>
      <c r="R288" s="363">
        <v>0</v>
      </c>
      <c r="S288" s="363">
        <v>0</v>
      </c>
      <c r="T288" s="317" t="e">
        <v>#DIV/0!</v>
      </c>
      <c r="U288" s="316">
        <v>0</v>
      </c>
      <c r="V288" s="316">
        <v>0</v>
      </c>
      <c r="W288" s="316">
        <v>0</v>
      </c>
      <c r="X288" s="316">
        <v>0</v>
      </c>
      <c r="Y288" s="316">
        <v>0</v>
      </c>
      <c r="Z288" s="316">
        <v>0</v>
      </c>
    </row>
    <row r="289" spans="1:26" x14ac:dyDescent="0.25">
      <c r="A289" s="322" t="s">
        <v>543</v>
      </c>
      <c r="B289" s="385">
        <v>0</v>
      </c>
      <c r="C289" s="385">
        <v>0</v>
      </c>
      <c r="D289" s="385">
        <v>0</v>
      </c>
      <c r="E289" s="385">
        <v>0</v>
      </c>
      <c r="F289" s="385">
        <v>0</v>
      </c>
      <c r="G289" s="385">
        <v>0</v>
      </c>
      <c r="H289" s="385">
        <v>0</v>
      </c>
      <c r="I289" s="385">
        <v>0</v>
      </c>
      <c r="J289" s="385">
        <v>0</v>
      </c>
      <c r="K289" s="385">
        <v>0</v>
      </c>
      <c r="L289" s="385">
        <v>0</v>
      </c>
      <c r="M289" s="385">
        <v>0</v>
      </c>
      <c r="N289" s="385">
        <v>0</v>
      </c>
      <c r="O289" s="385">
        <v>0</v>
      </c>
      <c r="P289" s="385">
        <v>0</v>
      </c>
      <c r="Q289" s="385">
        <v>0</v>
      </c>
      <c r="R289" s="385">
        <v>0</v>
      </c>
      <c r="S289" s="385">
        <v>0</v>
      </c>
      <c r="T289" s="319" t="e">
        <v>#DIV/0!</v>
      </c>
      <c r="U289" s="239">
        <v>0</v>
      </c>
      <c r="V289" s="239">
        <v>0</v>
      </c>
      <c r="W289" s="239">
        <v>0</v>
      </c>
      <c r="X289" s="239">
        <v>0</v>
      </c>
      <c r="Y289" s="239">
        <v>0</v>
      </c>
      <c r="Z289" s="239">
        <v>0</v>
      </c>
    </row>
    <row r="290" spans="1:26" x14ac:dyDescent="0.25">
      <c r="A290" s="322" t="s">
        <v>544</v>
      </c>
      <c r="B290" s="385">
        <v>0</v>
      </c>
      <c r="C290" s="385">
        <v>0</v>
      </c>
      <c r="D290" s="385">
        <v>0</v>
      </c>
      <c r="E290" s="385">
        <v>0</v>
      </c>
      <c r="F290" s="385">
        <v>0</v>
      </c>
      <c r="G290" s="385">
        <v>0</v>
      </c>
      <c r="H290" s="385">
        <v>0</v>
      </c>
      <c r="I290" s="385">
        <v>0</v>
      </c>
      <c r="J290" s="385">
        <v>0</v>
      </c>
      <c r="K290" s="385">
        <v>0</v>
      </c>
      <c r="L290" s="385">
        <v>0</v>
      </c>
      <c r="M290" s="385">
        <v>0</v>
      </c>
      <c r="N290" s="385">
        <v>0</v>
      </c>
      <c r="O290" s="385">
        <v>0</v>
      </c>
      <c r="P290" s="385">
        <v>0</v>
      </c>
      <c r="Q290" s="385">
        <v>0</v>
      </c>
      <c r="R290" s="385">
        <v>0</v>
      </c>
      <c r="S290" s="385">
        <v>0</v>
      </c>
      <c r="T290" s="319" t="e">
        <v>#DIV/0!</v>
      </c>
      <c r="U290" s="239">
        <v>0</v>
      </c>
      <c r="V290" s="239">
        <v>0</v>
      </c>
      <c r="W290" s="239">
        <v>0</v>
      </c>
      <c r="X290" s="239">
        <v>0</v>
      </c>
      <c r="Y290" s="239">
        <v>0</v>
      </c>
      <c r="Z290" s="239">
        <v>0</v>
      </c>
    </row>
    <row r="291" spans="1:26" x14ac:dyDescent="0.25">
      <c r="A291" s="314" t="s">
        <v>545</v>
      </c>
      <c r="B291" s="363">
        <v>179775</v>
      </c>
      <c r="C291" s="363">
        <v>239019</v>
      </c>
      <c r="D291" s="363">
        <v>239019</v>
      </c>
      <c r="E291" s="363">
        <v>193104.7</v>
      </c>
      <c r="F291" s="363">
        <v>191344.7</v>
      </c>
      <c r="G291" s="363">
        <v>939</v>
      </c>
      <c r="H291" s="363">
        <v>5806</v>
      </c>
      <c r="I291" s="363">
        <v>19383</v>
      </c>
      <c r="J291" s="363">
        <v>15762</v>
      </c>
      <c r="K291" s="363">
        <v>21599</v>
      </c>
      <c r="L291" s="363">
        <v>5030.5</v>
      </c>
      <c r="M291" s="363">
        <v>10460</v>
      </c>
      <c r="N291" s="363">
        <v>92077</v>
      </c>
      <c r="O291" s="363">
        <v>18520.2</v>
      </c>
      <c r="P291" s="363">
        <v>0</v>
      </c>
      <c r="Q291" s="363">
        <v>0</v>
      </c>
      <c r="R291" s="363">
        <v>0</v>
      </c>
      <c r="S291" s="363">
        <v>189576.7</v>
      </c>
      <c r="T291" s="317">
        <v>0.79314489643082775</v>
      </c>
      <c r="U291" s="316">
        <v>49442.299999999988</v>
      </c>
      <c r="V291" s="316">
        <v>0</v>
      </c>
      <c r="W291" s="316">
        <v>45914.299999999988</v>
      </c>
      <c r="X291" s="316">
        <v>45914.299999999988</v>
      </c>
      <c r="Y291" s="316">
        <v>1760</v>
      </c>
      <c r="Z291" s="316">
        <v>1768</v>
      </c>
    </row>
    <row r="292" spans="1:26" x14ac:dyDescent="0.25">
      <c r="A292" s="318" t="s">
        <v>546</v>
      </c>
      <c r="B292" s="385">
        <v>91440</v>
      </c>
      <c r="C292" s="385">
        <v>102480</v>
      </c>
      <c r="D292" s="385">
        <v>102480</v>
      </c>
      <c r="E292" s="385">
        <v>76800</v>
      </c>
      <c r="F292" s="385">
        <v>75040</v>
      </c>
      <c r="G292" s="385">
        <v>0</v>
      </c>
      <c r="H292" s="385">
        <v>520</v>
      </c>
      <c r="I292" s="385">
        <v>3680</v>
      </c>
      <c r="J292" s="385">
        <v>12760</v>
      </c>
      <c r="K292" s="385">
        <v>13460</v>
      </c>
      <c r="L292" s="385">
        <v>4540</v>
      </c>
      <c r="M292" s="385">
        <v>10460</v>
      </c>
      <c r="N292" s="385">
        <v>12520</v>
      </c>
      <c r="O292" s="385">
        <v>16860</v>
      </c>
      <c r="P292" s="385">
        <v>0</v>
      </c>
      <c r="Q292" s="385">
        <v>0</v>
      </c>
      <c r="R292" s="385">
        <v>0</v>
      </c>
      <c r="S292" s="385">
        <v>74800</v>
      </c>
      <c r="T292" s="319">
        <v>0.72989851678376272</v>
      </c>
      <c r="U292" s="239">
        <v>27680</v>
      </c>
      <c r="V292" s="239">
        <v>0</v>
      </c>
      <c r="W292" s="239">
        <v>25680</v>
      </c>
      <c r="X292" s="239">
        <v>25680</v>
      </c>
      <c r="Y292" s="239">
        <v>1760</v>
      </c>
      <c r="Z292" s="239">
        <v>240</v>
      </c>
    </row>
    <row r="293" spans="1:26" x14ac:dyDescent="0.25">
      <c r="A293" s="318" t="s">
        <v>547</v>
      </c>
      <c r="B293" s="385">
        <v>88335</v>
      </c>
      <c r="C293" s="385">
        <v>136539</v>
      </c>
      <c r="D293" s="385">
        <v>136539</v>
      </c>
      <c r="E293" s="385">
        <v>116304.7</v>
      </c>
      <c r="F293" s="385">
        <v>116304.70000000001</v>
      </c>
      <c r="G293" s="385">
        <v>939</v>
      </c>
      <c r="H293" s="385">
        <v>5286</v>
      </c>
      <c r="I293" s="385">
        <v>15703</v>
      </c>
      <c r="J293" s="385">
        <v>3002</v>
      </c>
      <c r="K293" s="385">
        <v>8139</v>
      </c>
      <c r="L293" s="385">
        <v>490.5</v>
      </c>
      <c r="M293" s="385">
        <v>0</v>
      </c>
      <c r="N293" s="385">
        <v>79557</v>
      </c>
      <c r="O293" s="385">
        <v>1660.1999999999998</v>
      </c>
      <c r="P293" s="385">
        <v>0</v>
      </c>
      <c r="Q293" s="385">
        <v>0</v>
      </c>
      <c r="R293" s="385">
        <v>0</v>
      </c>
      <c r="S293" s="385">
        <v>114776.7</v>
      </c>
      <c r="T293" s="319">
        <v>0.84061476940654312</v>
      </c>
      <c r="U293" s="239">
        <v>21762.300000000003</v>
      </c>
      <c r="V293" s="239">
        <v>0</v>
      </c>
      <c r="W293" s="239">
        <v>20234.300000000003</v>
      </c>
      <c r="X293" s="239">
        <v>20234.300000000003</v>
      </c>
      <c r="Y293" s="239">
        <v>0</v>
      </c>
      <c r="Z293" s="239">
        <v>1528.0000000000146</v>
      </c>
    </row>
    <row r="294" spans="1:26" ht="24" x14ac:dyDescent="0.25">
      <c r="A294" s="318" t="s">
        <v>548</v>
      </c>
      <c r="B294" s="385">
        <v>0</v>
      </c>
      <c r="C294" s="385">
        <v>0</v>
      </c>
      <c r="D294" s="385">
        <v>0</v>
      </c>
      <c r="E294" s="385">
        <v>0</v>
      </c>
      <c r="F294" s="385">
        <v>0</v>
      </c>
      <c r="G294" s="385">
        <v>0</v>
      </c>
      <c r="H294" s="385">
        <v>0</v>
      </c>
      <c r="I294" s="385">
        <v>0</v>
      </c>
      <c r="J294" s="385">
        <v>0</v>
      </c>
      <c r="K294" s="385">
        <v>0</v>
      </c>
      <c r="L294" s="385">
        <v>0</v>
      </c>
      <c r="M294" s="385">
        <v>0</v>
      </c>
      <c r="N294" s="385">
        <v>0</v>
      </c>
      <c r="O294" s="385">
        <v>0</v>
      </c>
      <c r="P294" s="385">
        <v>0</v>
      </c>
      <c r="Q294" s="385">
        <v>0</v>
      </c>
      <c r="R294" s="385">
        <v>0</v>
      </c>
      <c r="S294" s="385">
        <v>0</v>
      </c>
      <c r="T294" s="319" t="e">
        <v>#DIV/0!</v>
      </c>
      <c r="U294" s="239">
        <v>0</v>
      </c>
      <c r="V294" s="239">
        <v>0</v>
      </c>
      <c r="W294" s="239">
        <v>0</v>
      </c>
      <c r="X294" s="239">
        <v>0</v>
      </c>
      <c r="Y294" s="239">
        <v>0</v>
      </c>
      <c r="Z294" s="239">
        <v>0</v>
      </c>
    </row>
    <row r="295" spans="1:26" x14ac:dyDescent="0.25">
      <c r="A295" s="314" t="s">
        <v>549</v>
      </c>
      <c r="B295" s="363">
        <v>248510</v>
      </c>
      <c r="C295" s="363">
        <v>210555</v>
      </c>
      <c r="D295" s="363">
        <v>57905</v>
      </c>
      <c r="E295" s="363">
        <v>10207.879999999999</v>
      </c>
      <c r="F295" s="363">
        <v>10207.879999999999</v>
      </c>
      <c r="G295" s="363">
        <v>0</v>
      </c>
      <c r="H295" s="363">
        <v>0</v>
      </c>
      <c r="I295" s="363">
        <v>0</v>
      </c>
      <c r="J295" s="363">
        <v>0</v>
      </c>
      <c r="K295" s="363">
        <v>420</v>
      </c>
      <c r="L295" s="363">
        <v>0</v>
      </c>
      <c r="M295" s="363">
        <v>225</v>
      </c>
      <c r="N295" s="363">
        <v>8962.8799999999992</v>
      </c>
      <c r="O295" s="363">
        <v>600</v>
      </c>
      <c r="P295" s="363">
        <v>0</v>
      </c>
      <c r="Q295" s="363">
        <v>0</v>
      </c>
      <c r="R295" s="363">
        <v>0</v>
      </c>
      <c r="S295" s="363">
        <v>10207.879999999999</v>
      </c>
      <c r="T295" s="317">
        <v>4.8480824487663554E-2</v>
      </c>
      <c r="U295" s="316">
        <v>200347.12</v>
      </c>
      <c r="V295" s="316">
        <v>152650</v>
      </c>
      <c r="W295" s="316">
        <v>200347.12</v>
      </c>
      <c r="X295" s="316">
        <v>47697.120000000003</v>
      </c>
      <c r="Y295" s="316">
        <v>0</v>
      </c>
      <c r="Z295" s="316">
        <v>0</v>
      </c>
    </row>
    <row r="296" spans="1:26" x14ac:dyDescent="0.25">
      <c r="A296" s="322" t="s">
        <v>550</v>
      </c>
      <c r="B296" s="385">
        <v>50000</v>
      </c>
      <c r="C296" s="385">
        <v>2152</v>
      </c>
      <c r="D296" s="385">
        <v>0</v>
      </c>
      <c r="E296" s="385">
        <v>0</v>
      </c>
      <c r="F296" s="385">
        <v>0</v>
      </c>
      <c r="G296" s="385">
        <v>0</v>
      </c>
      <c r="H296" s="385">
        <v>0</v>
      </c>
      <c r="I296" s="385">
        <v>0</v>
      </c>
      <c r="J296" s="385">
        <v>0</v>
      </c>
      <c r="K296" s="385">
        <v>0</v>
      </c>
      <c r="L296" s="385">
        <v>0</v>
      </c>
      <c r="M296" s="385">
        <v>0</v>
      </c>
      <c r="N296" s="385">
        <v>0</v>
      </c>
      <c r="O296" s="385">
        <v>0</v>
      </c>
      <c r="P296" s="385">
        <v>0</v>
      </c>
      <c r="Q296" s="385">
        <v>0</v>
      </c>
      <c r="R296" s="385">
        <v>0</v>
      </c>
      <c r="S296" s="385">
        <v>0</v>
      </c>
      <c r="T296" s="319">
        <v>0</v>
      </c>
      <c r="U296" s="239">
        <v>2152</v>
      </c>
      <c r="V296" s="239">
        <v>2152</v>
      </c>
      <c r="W296" s="239">
        <v>2152</v>
      </c>
      <c r="X296" s="239">
        <v>0</v>
      </c>
      <c r="Y296" s="239">
        <v>0</v>
      </c>
      <c r="Z296" s="239">
        <v>0</v>
      </c>
    </row>
    <row r="297" spans="1:26" x14ac:dyDescent="0.25">
      <c r="A297" s="322" t="s">
        <v>551</v>
      </c>
      <c r="B297" s="385">
        <v>62500</v>
      </c>
      <c r="C297" s="385">
        <v>99393</v>
      </c>
      <c r="D297" s="385">
        <v>24645</v>
      </c>
      <c r="E297" s="385">
        <v>8962.8799999999992</v>
      </c>
      <c r="F297" s="385">
        <v>8962.8799999999992</v>
      </c>
      <c r="G297" s="385">
        <v>0</v>
      </c>
      <c r="H297" s="385">
        <v>0</v>
      </c>
      <c r="I297" s="385">
        <v>0</v>
      </c>
      <c r="J297" s="385">
        <v>0</v>
      </c>
      <c r="K297" s="385">
        <v>0</v>
      </c>
      <c r="L297" s="385">
        <v>0</v>
      </c>
      <c r="M297" s="385">
        <v>0</v>
      </c>
      <c r="N297" s="385">
        <v>8962.8799999999992</v>
      </c>
      <c r="O297" s="385">
        <v>0</v>
      </c>
      <c r="P297" s="385">
        <v>0</v>
      </c>
      <c r="Q297" s="385">
        <v>0</v>
      </c>
      <c r="R297" s="385">
        <v>0</v>
      </c>
      <c r="S297" s="385">
        <v>8962.8799999999992</v>
      </c>
      <c r="T297" s="319">
        <v>9.0176169347941995E-2</v>
      </c>
      <c r="U297" s="239">
        <v>90430.12</v>
      </c>
      <c r="V297" s="239">
        <v>74748</v>
      </c>
      <c r="W297" s="239">
        <v>90430.12</v>
      </c>
      <c r="X297" s="239">
        <v>15682.12</v>
      </c>
      <c r="Y297" s="239">
        <v>0</v>
      </c>
      <c r="Z297" s="239">
        <v>0</v>
      </c>
    </row>
    <row r="298" spans="1:26" x14ac:dyDescent="0.25">
      <c r="A298" s="322" t="s">
        <v>552</v>
      </c>
      <c r="B298" s="385">
        <v>0</v>
      </c>
      <c r="C298" s="385">
        <v>0</v>
      </c>
      <c r="D298" s="385">
        <v>0</v>
      </c>
      <c r="E298" s="385">
        <v>0</v>
      </c>
      <c r="F298" s="385">
        <v>0</v>
      </c>
      <c r="G298" s="385">
        <v>0</v>
      </c>
      <c r="H298" s="385">
        <v>0</v>
      </c>
      <c r="I298" s="385">
        <v>0</v>
      </c>
      <c r="J298" s="385">
        <v>0</v>
      </c>
      <c r="K298" s="385">
        <v>0</v>
      </c>
      <c r="L298" s="385">
        <v>0</v>
      </c>
      <c r="M298" s="385">
        <v>0</v>
      </c>
      <c r="N298" s="385">
        <v>0</v>
      </c>
      <c r="O298" s="385">
        <v>0</v>
      </c>
      <c r="P298" s="385">
        <v>0</v>
      </c>
      <c r="Q298" s="385">
        <v>0</v>
      </c>
      <c r="R298" s="385">
        <v>0</v>
      </c>
      <c r="S298" s="385">
        <v>0</v>
      </c>
      <c r="T298" s="319" t="e">
        <v>#DIV/0!</v>
      </c>
      <c r="U298" s="239">
        <v>0</v>
      </c>
      <c r="V298" s="239">
        <v>0</v>
      </c>
      <c r="W298" s="239">
        <v>0</v>
      </c>
      <c r="X298" s="239">
        <v>0</v>
      </c>
      <c r="Y298" s="239">
        <v>0</v>
      </c>
      <c r="Z298" s="239">
        <v>0</v>
      </c>
    </row>
    <row r="299" spans="1:26" x14ac:dyDescent="0.25">
      <c r="A299" s="322" t="s">
        <v>553</v>
      </c>
      <c r="B299" s="385">
        <v>134750</v>
      </c>
      <c r="C299" s="385">
        <v>107750</v>
      </c>
      <c r="D299" s="385">
        <v>32000</v>
      </c>
      <c r="E299" s="385">
        <v>225</v>
      </c>
      <c r="F299" s="385">
        <v>225</v>
      </c>
      <c r="G299" s="385">
        <v>0</v>
      </c>
      <c r="H299" s="385">
        <v>0</v>
      </c>
      <c r="I299" s="385">
        <v>0</v>
      </c>
      <c r="J299" s="385">
        <v>0</v>
      </c>
      <c r="K299" s="385">
        <v>0</v>
      </c>
      <c r="L299" s="385">
        <v>0</v>
      </c>
      <c r="M299" s="385">
        <v>225</v>
      </c>
      <c r="N299" s="385">
        <v>0</v>
      </c>
      <c r="O299" s="385">
        <v>0</v>
      </c>
      <c r="P299" s="385">
        <v>0</v>
      </c>
      <c r="Q299" s="385">
        <v>0</v>
      </c>
      <c r="R299" s="385">
        <v>0</v>
      </c>
      <c r="S299" s="385">
        <v>225</v>
      </c>
      <c r="T299" s="319">
        <v>2.0881670533642693E-3</v>
      </c>
      <c r="U299" s="239">
        <v>107525</v>
      </c>
      <c r="V299" s="239">
        <v>75750</v>
      </c>
      <c r="W299" s="239">
        <v>107525</v>
      </c>
      <c r="X299" s="239">
        <v>31775</v>
      </c>
      <c r="Y299" s="239">
        <v>0</v>
      </c>
      <c r="Z299" s="239">
        <v>0</v>
      </c>
    </row>
    <row r="300" spans="1:26" x14ac:dyDescent="0.25">
      <c r="A300" s="322" t="s">
        <v>554</v>
      </c>
      <c r="B300" s="385">
        <v>0</v>
      </c>
      <c r="C300" s="385">
        <v>0</v>
      </c>
      <c r="D300" s="385">
        <v>0</v>
      </c>
      <c r="E300" s="385">
        <v>0</v>
      </c>
      <c r="F300" s="385">
        <v>0</v>
      </c>
      <c r="G300" s="385">
        <v>0</v>
      </c>
      <c r="H300" s="385">
        <v>0</v>
      </c>
      <c r="I300" s="385">
        <v>0</v>
      </c>
      <c r="J300" s="385">
        <v>0</v>
      </c>
      <c r="K300" s="385">
        <v>0</v>
      </c>
      <c r="L300" s="385">
        <v>0</v>
      </c>
      <c r="M300" s="385">
        <v>0</v>
      </c>
      <c r="N300" s="385">
        <v>0</v>
      </c>
      <c r="O300" s="385">
        <v>0</v>
      </c>
      <c r="P300" s="385">
        <v>0</v>
      </c>
      <c r="Q300" s="385">
        <v>0</v>
      </c>
      <c r="R300" s="385">
        <v>0</v>
      </c>
      <c r="S300" s="385">
        <v>0</v>
      </c>
      <c r="T300" s="319" t="e">
        <v>#DIV/0!</v>
      </c>
      <c r="U300" s="239">
        <v>0</v>
      </c>
      <c r="V300" s="239">
        <v>0</v>
      </c>
      <c r="W300" s="239">
        <v>0</v>
      </c>
      <c r="X300" s="239">
        <v>0</v>
      </c>
      <c r="Y300" s="239">
        <v>0</v>
      </c>
      <c r="Z300" s="239">
        <v>0</v>
      </c>
    </row>
    <row r="301" spans="1:26" x14ac:dyDescent="0.25">
      <c r="A301" s="322" t="s">
        <v>555</v>
      </c>
      <c r="B301" s="385">
        <v>1260</v>
      </c>
      <c r="C301" s="385">
        <v>1260</v>
      </c>
      <c r="D301" s="385">
        <v>1260</v>
      </c>
      <c r="E301" s="385">
        <v>1020</v>
      </c>
      <c r="F301" s="385">
        <v>1020</v>
      </c>
      <c r="G301" s="385">
        <v>0</v>
      </c>
      <c r="H301" s="385">
        <v>0</v>
      </c>
      <c r="I301" s="385">
        <v>0</v>
      </c>
      <c r="J301" s="385">
        <v>0</v>
      </c>
      <c r="K301" s="385">
        <v>420</v>
      </c>
      <c r="L301" s="385">
        <v>0</v>
      </c>
      <c r="M301" s="385">
        <v>0</v>
      </c>
      <c r="N301" s="385">
        <v>0</v>
      </c>
      <c r="O301" s="385">
        <v>600</v>
      </c>
      <c r="P301" s="385">
        <v>0</v>
      </c>
      <c r="Q301" s="385">
        <v>0</v>
      </c>
      <c r="R301" s="385">
        <v>0</v>
      </c>
      <c r="S301" s="385">
        <v>1020</v>
      </c>
      <c r="T301" s="319">
        <v>0.80952380952380953</v>
      </c>
      <c r="U301" s="239">
        <v>240</v>
      </c>
      <c r="V301" s="239">
        <v>0</v>
      </c>
      <c r="W301" s="239">
        <v>240</v>
      </c>
      <c r="X301" s="239">
        <v>240</v>
      </c>
      <c r="Y301" s="239">
        <v>0</v>
      </c>
      <c r="Z301" s="239">
        <v>0</v>
      </c>
    </row>
    <row r="302" spans="1:26" x14ac:dyDescent="0.25">
      <c r="A302" s="322" t="s">
        <v>556</v>
      </c>
      <c r="B302" s="385">
        <v>0</v>
      </c>
      <c r="C302" s="385">
        <v>0</v>
      </c>
      <c r="D302" s="385">
        <v>0</v>
      </c>
      <c r="E302" s="385">
        <v>0</v>
      </c>
      <c r="F302" s="385">
        <v>0</v>
      </c>
      <c r="G302" s="385">
        <v>0</v>
      </c>
      <c r="H302" s="385">
        <v>0</v>
      </c>
      <c r="I302" s="385">
        <v>0</v>
      </c>
      <c r="J302" s="385">
        <v>0</v>
      </c>
      <c r="K302" s="385">
        <v>0</v>
      </c>
      <c r="L302" s="385">
        <v>0</v>
      </c>
      <c r="M302" s="385">
        <v>0</v>
      </c>
      <c r="N302" s="385">
        <v>0</v>
      </c>
      <c r="O302" s="385">
        <v>0</v>
      </c>
      <c r="P302" s="385">
        <v>0</v>
      </c>
      <c r="Q302" s="385">
        <v>0</v>
      </c>
      <c r="R302" s="385">
        <v>0</v>
      </c>
      <c r="S302" s="385">
        <v>0</v>
      </c>
      <c r="T302" s="319" t="e">
        <v>#DIV/0!</v>
      </c>
      <c r="U302" s="239">
        <v>0</v>
      </c>
      <c r="V302" s="239">
        <v>0</v>
      </c>
      <c r="W302" s="239">
        <v>0</v>
      </c>
      <c r="X302" s="239">
        <v>0</v>
      </c>
      <c r="Y302" s="239">
        <v>0</v>
      </c>
      <c r="Z302" s="239">
        <v>0</v>
      </c>
    </row>
    <row r="303" spans="1:26" x14ac:dyDescent="0.25">
      <c r="A303" s="314" t="s">
        <v>557</v>
      </c>
      <c r="B303" s="198">
        <v>0</v>
      </c>
      <c r="C303" s="198">
        <v>0</v>
      </c>
      <c r="D303" s="198">
        <v>0</v>
      </c>
      <c r="E303" s="198">
        <v>0</v>
      </c>
      <c r="F303" s="198">
        <v>0</v>
      </c>
      <c r="G303" s="198">
        <v>0</v>
      </c>
      <c r="H303" s="198">
        <v>0</v>
      </c>
      <c r="I303" s="198">
        <v>0</v>
      </c>
      <c r="J303" s="198">
        <v>0</v>
      </c>
      <c r="K303" s="198">
        <v>0</v>
      </c>
      <c r="L303" s="198">
        <v>0</v>
      </c>
      <c r="M303" s="198">
        <v>0</v>
      </c>
      <c r="N303" s="198">
        <v>0</v>
      </c>
      <c r="O303" s="198">
        <v>0</v>
      </c>
      <c r="P303" s="198">
        <v>0</v>
      </c>
      <c r="Q303" s="198">
        <v>0</v>
      </c>
      <c r="R303" s="198">
        <v>0</v>
      </c>
      <c r="S303" s="198">
        <v>0</v>
      </c>
      <c r="T303" s="317" t="e">
        <v>#DIV/0!</v>
      </c>
      <c r="U303" s="316">
        <v>0</v>
      </c>
      <c r="V303" s="316">
        <v>0</v>
      </c>
      <c r="W303" s="316">
        <v>0</v>
      </c>
      <c r="X303" s="316">
        <v>0</v>
      </c>
      <c r="Y303" s="316">
        <v>0</v>
      </c>
      <c r="Z303" s="316">
        <v>0</v>
      </c>
    </row>
    <row r="304" spans="1:26" x14ac:dyDescent="0.25">
      <c r="A304" s="314" t="s">
        <v>558</v>
      </c>
      <c r="B304" s="198">
        <v>3440</v>
      </c>
      <c r="C304" s="198">
        <v>5440</v>
      </c>
      <c r="D304" s="198">
        <v>3200</v>
      </c>
      <c r="E304" s="198">
        <v>3028.75</v>
      </c>
      <c r="F304" s="198">
        <v>3028.75</v>
      </c>
      <c r="G304" s="198">
        <v>0</v>
      </c>
      <c r="H304" s="198">
        <v>0</v>
      </c>
      <c r="I304" s="198">
        <v>0</v>
      </c>
      <c r="J304" s="198">
        <v>0</v>
      </c>
      <c r="K304" s="198">
        <v>2439.5</v>
      </c>
      <c r="L304" s="198">
        <v>589.25</v>
      </c>
      <c r="M304" s="198">
        <v>0</v>
      </c>
      <c r="N304" s="198">
        <v>0</v>
      </c>
      <c r="O304" s="198">
        <v>0</v>
      </c>
      <c r="P304" s="198">
        <v>0</v>
      </c>
      <c r="Q304" s="198">
        <v>0</v>
      </c>
      <c r="R304" s="198">
        <v>0</v>
      </c>
      <c r="S304" s="198">
        <v>3028.75</v>
      </c>
      <c r="T304" s="317">
        <v>0.55675551470588236</v>
      </c>
      <c r="U304" s="316">
        <v>2411.25</v>
      </c>
      <c r="V304" s="316">
        <v>2240</v>
      </c>
      <c r="W304" s="316">
        <v>2411.25</v>
      </c>
      <c r="X304" s="316">
        <v>171.25</v>
      </c>
      <c r="Y304" s="316">
        <v>0</v>
      </c>
      <c r="Z304" s="316">
        <v>0</v>
      </c>
    </row>
    <row r="305" spans="1:26" x14ac:dyDescent="0.25">
      <c r="A305" s="314" t="s">
        <v>559</v>
      </c>
      <c r="B305" s="363">
        <v>2050000</v>
      </c>
      <c r="C305" s="363">
        <v>2006696</v>
      </c>
      <c r="D305" s="363">
        <v>101696</v>
      </c>
      <c r="E305" s="363">
        <v>12607.95</v>
      </c>
      <c r="F305" s="363">
        <v>2657.95</v>
      </c>
      <c r="G305" s="363">
        <v>156.26999999999998</v>
      </c>
      <c r="H305" s="363">
        <v>252.68</v>
      </c>
      <c r="I305" s="363">
        <v>205.50999999999993</v>
      </c>
      <c r="J305" s="363">
        <v>214.81</v>
      </c>
      <c r="K305" s="363">
        <v>516.41</v>
      </c>
      <c r="L305" s="363">
        <v>287.29999999999995</v>
      </c>
      <c r="M305" s="363">
        <v>459.78500000000003</v>
      </c>
      <c r="N305" s="363">
        <v>329.27</v>
      </c>
      <c r="O305" s="363">
        <v>235.90999999999997</v>
      </c>
      <c r="P305" s="363">
        <v>0</v>
      </c>
      <c r="Q305" s="363">
        <v>0</v>
      </c>
      <c r="R305" s="363">
        <v>0</v>
      </c>
      <c r="S305" s="363">
        <v>2657.9449999999997</v>
      </c>
      <c r="T305" s="317">
        <v>1.3245379469535993E-3</v>
      </c>
      <c r="U305" s="316">
        <v>2004038.0549999999</v>
      </c>
      <c r="V305" s="316">
        <v>1905000</v>
      </c>
      <c r="W305" s="316">
        <v>1994088.05</v>
      </c>
      <c r="X305" s="316">
        <v>89088.05</v>
      </c>
      <c r="Y305" s="316">
        <v>9950</v>
      </c>
      <c r="Z305" s="316">
        <v>5.0000000001091394E-3</v>
      </c>
    </row>
    <row r="306" spans="1:26" x14ac:dyDescent="0.25">
      <c r="A306" s="322" t="s">
        <v>560</v>
      </c>
      <c r="B306" s="385">
        <v>50000</v>
      </c>
      <c r="C306" s="385">
        <v>6696</v>
      </c>
      <c r="D306" s="385">
        <v>6696</v>
      </c>
      <c r="E306" s="385">
        <v>2657.95</v>
      </c>
      <c r="F306" s="385">
        <v>2657.95</v>
      </c>
      <c r="G306" s="385">
        <v>156.26999999999998</v>
      </c>
      <c r="H306" s="385">
        <v>252.68</v>
      </c>
      <c r="I306" s="385">
        <v>205.50999999999993</v>
      </c>
      <c r="J306" s="385">
        <v>214.81</v>
      </c>
      <c r="K306" s="385">
        <v>516.41</v>
      </c>
      <c r="L306" s="385">
        <v>287.29999999999995</v>
      </c>
      <c r="M306" s="385">
        <v>459.78500000000003</v>
      </c>
      <c r="N306" s="385">
        <v>329.27</v>
      </c>
      <c r="O306" s="385">
        <v>235.90999999999997</v>
      </c>
      <c r="P306" s="385">
        <v>0</v>
      </c>
      <c r="Q306" s="385">
        <v>0</v>
      </c>
      <c r="R306" s="385">
        <v>0</v>
      </c>
      <c r="S306" s="385">
        <v>2657.9449999999997</v>
      </c>
      <c r="T306" s="319">
        <v>0.39694519115890081</v>
      </c>
      <c r="U306" s="239">
        <v>4038.0550000000003</v>
      </c>
      <c r="V306" s="239">
        <v>0</v>
      </c>
      <c r="W306" s="239">
        <v>4038.05</v>
      </c>
      <c r="X306" s="239">
        <v>4038.05</v>
      </c>
      <c r="Y306" s="239">
        <v>0</v>
      </c>
      <c r="Z306" s="239">
        <v>5.0000000001091394E-3</v>
      </c>
    </row>
    <row r="307" spans="1:26" x14ac:dyDescent="0.25">
      <c r="A307" s="322" t="s">
        <v>561</v>
      </c>
      <c r="B307" s="385">
        <v>0</v>
      </c>
      <c r="C307" s="385">
        <v>0</v>
      </c>
      <c r="D307" s="385">
        <v>0</v>
      </c>
      <c r="E307" s="385">
        <v>0</v>
      </c>
      <c r="F307" s="385">
        <v>0</v>
      </c>
      <c r="G307" s="385">
        <v>0</v>
      </c>
      <c r="H307" s="385">
        <v>0</v>
      </c>
      <c r="I307" s="385">
        <v>0</v>
      </c>
      <c r="J307" s="385">
        <v>0</v>
      </c>
      <c r="K307" s="385">
        <v>0</v>
      </c>
      <c r="L307" s="385">
        <v>0</v>
      </c>
      <c r="M307" s="385">
        <v>0</v>
      </c>
      <c r="N307" s="385">
        <v>0</v>
      </c>
      <c r="O307" s="385">
        <v>0</v>
      </c>
      <c r="P307" s="385">
        <v>0</v>
      </c>
      <c r="Q307" s="385">
        <v>0</v>
      </c>
      <c r="R307" s="385">
        <v>0</v>
      </c>
      <c r="S307" s="385">
        <v>0</v>
      </c>
      <c r="T307" s="319" t="e">
        <v>#DIV/0!</v>
      </c>
      <c r="U307" s="239">
        <v>0</v>
      </c>
      <c r="V307" s="239">
        <v>0</v>
      </c>
      <c r="W307" s="239">
        <v>0</v>
      </c>
      <c r="X307" s="239">
        <v>0</v>
      </c>
      <c r="Y307" s="239">
        <v>0</v>
      </c>
      <c r="Z307" s="239">
        <v>0</v>
      </c>
    </row>
    <row r="308" spans="1:26" x14ac:dyDescent="0.25">
      <c r="A308" s="322" t="s">
        <v>562</v>
      </c>
      <c r="B308" s="385">
        <v>0</v>
      </c>
      <c r="C308" s="385">
        <v>0</v>
      </c>
      <c r="D308" s="385">
        <v>0</v>
      </c>
      <c r="E308" s="385">
        <v>0</v>
      </c>
      <c r="F308" s="385">
        <v>0</v>
      </c>
      <c r="G308" s="385">
        <v>0</v>
      </c>
      <c r="H308" s="385">
        <v>0</v>
      </c>
      <c r="I308" s="385">
        <v>0</v>
      </c>
      <c r="J308" s="385">
        <v>0</v>
      </c>
      <c r="K308" s="385">
        <v>0</v>
      </c>
      <c r="L308" s="385">
        <v>0</v>
      </c>
      <c r="M308" s="385">
        <v>0</v>
      </c>
      <c r="N308" s="385">
        <v>0</v>
      </c>
      <c r="O308" s="385">
        <v>0</v>
      </c>
      <c r="P308" s="385">
        <v>0</v>
      </c>
      <c r="Q308" s="385">
        <v>0</v>
      </c>
      <c r="R308" s="385">
        <v>0</v>
      </c>
      <c r="S308" s="385">
        <v>0</v>
      </c>
      <c r="T308" s="319" t="e">
        <v>#DIV/0!</v>
      </c>
      <c r="U308" s="239">
        <v>0</v>
      </c>
      <c r="V308" s="239">
        <v>0</v>
      </c>
      <c r="W308" s="239">
        <v>0</v>
      </c>
      <c r="X308" s="239">
        <v>0</v>
      </c>
      <c r="Y308" s="239">
        <v>0</v>
      </c>
      <c r="Z308" s="239">
        <v>0</v>
      </c>
    </row>
    <row r="309" spans="1:26" x14ac:dyDescent="0.25">
      <c r="A309" s="322" t="s">
        <v>563</v>
      </c>
      <c r="B309" s="385">
        <v>0</v>
      </c>
      <c r="C309" s="385">
        <v>0</v>
      </c>
      <c r="D309" s="385">
        <v>0</v>
      </c>
      <c r="E309" s="385">
        <v>0</v>
      </c>
      <c r="F309" s="385">
        <v>0</v>
      </c>
      <c r="G309" s="385">
        <v>0</v>
      </c>
      <c r="H309" s="385">
        <v>0</v>
      </c>
      <c r="I309" s="385">
        <v>0</v>
      </c>
      <c r="J309" s="385">
        <v>0</v>
      </c>
      <c r="K309" s="385">
        <v>0</v>
      </c>
      <c r="L309" s="385">
        <v>0</v>
      </c>
      <c r="M309" s="385">
        <v>0</v>
      </c>
      <c r="N309" s="385">
        <v>0</v>
      </c>
      <c r="O309" s="385">
        <v>0</v>
      </c>
      <c r="P309" s="385">
        <v>0</v>
      </c>
      <c r="Q309" s="385">
        <v>0</v>
      </c>
      <c r="R309" s="385">
        <v>0</v>
      </c>
      <c r="S309" s="385">
        <v>0</v>
      </c>
      <c r="T309" s="319" t="e">
        <v>#DIV/0!</v>
      </c>
      <c r="U309" s="239">
        <v>0</v>
      </c>
      <c r="V309" s="239">
        <v>0</v>
      </c>
      <c r="W309" s="239">
        <v>0</v>
      </c>
      <c r="X309" s="239">
        <v>0</v>
      </c>
      <c r="Y309" s="239">
        <v>0</v>
      </c>
      <c r="Z309" s="239">
        <v>0</v>
      </c>
    </row>
    <row r="310" spans="1:26" x14ac:dyDescent="0.25">
      <c r="A310" s="322" t="s">
        <v>564</v>
      </c>
      <c r="B310" s="385">
        <v>0</v>
      </c>
      <c r="C310" s="385">
        <v>0</v>
      </c>
      <c r="D310" s="385">
        <v>0</v>
      </c>
      <c r="E310" s="385">
        <v>0</v>
      </c>
      <c r="F310" s="385">
        <v>0</v>
      </c>
      <c r="G310" s="385">
        <v>0</v>
      </c>
      <c r="H310" s="385">
        <v>0</v>
      </c>
      <c r="I310" s="385">
        <v>0</v>
      </c>
      <c r="J310" s="385">
        <v>0</v>
      </c>
      <c r="K310" s="385">
        <v>0</v>
      </c>
      <c r="L310" s="385">
        <v>0</v>
      </c>
      <c r="M310" s="385">
        <v>0</v>
      </c>
      <c r="N310" s="385">
        <v>0</v>
      </c>
      <c r="O310" s="385">
        <v>0</v>
      </c>
      <c r="P310" s="385">
        <v>0</v>
      </c>
      <c r="Q310" s="385">
        <v>0</v>
      </c>
      <c r="R310" s="385">
        <v>0</v>
      </c>
      <c r="S310" s="385">
        <v>0</v>
      </c>
      <c r="T310" s="319" t="e">
        <v>#DIV/0!</v>
      </c>
      <c r="U310" s="239">
        <v>0</v>
      </c>
      <c r="V310" s="239">
        <v>0</v>
      </c>
      <c r="W310" s="239">
        <v>0</v>
      </c>
      <c r="X310" s="239">
        <v>0</v>
      </c>
      <c r="Y310" s="239">
        <v>0</v>
      </c>
      <c r="Z310" s="239">
        <v>0</v>
      </c>
    </row>
    <row r="311" spans="1:26" x14ac:dyDescent="0.25">
      <c r="A311" s="322" t="s">
        <v>565</v>
      </c>
      <c r="B311" s="385">
        <v>2000000</v>
      </c>
      <c r="C311" s="385">
        <v>2000000</v>
      </c>
      <c r="D311" s="385">
        <v>95000</v>
      </c>
      <c r="E311" s="385">
        <v>9950</v>
      </c>
      <c r="F311" s="385">
        <v>0</v>
      </c>
      <c r="G311" s="385">
        <v>0</v>
      </c>
      <c r="H311" s="385">
        <v>0</v>
      </c>
      <c r="I311" s="385">
        <v>0</v>
      </c>
      <c r="J311" s="385">
        <v>0</v>
      </c>
      <c r="K311" s="385">
        <v>0</v>
      </c>
      <c r="L311" s="385">
        <v>0</v>
      </c>
      <c r="M311" s="385">
        <v>0</v>
      </c>
      <c r="N311" s="385">
        <v>0</v>
      </c>
      <c r="O311" s="385">
        <v>0</v>
      </c>
      <c r="P311" s="385">
        <v>0</v>
      </c>
      <c r="Q311" s="385">
        <v>0</v>
      </c>
      <c r="R311" s="385">
        <v>0</v>
      </c>
      <c r="S311" s="385">
        <v>0</v>
      </c>
      <c r="T311" s="319">
        <v>0</v>
      </c>
      <c r="U311" s="239">
        <v>2000000</v>
      </c>
      <c r="V311" s="239">
        <v>1905000</v>
      </c>
      <c r="W311" s="239">
        <v>1990050</v>
      </c>
      <c r="X311" s="239">
        <v>85050</v>
      </c>
      <c r="Y311" s="239">
        <v>9950</v>
      </c>
      <c r="Z311" s="239">
        <v>0</v>
      </c>
    </row>
    <row r="312" spans="1:26" x14ac:dyDescent="0.25">
      <c r="A312" s="314" t="s">
        <v>566</v>
      </c>
      <c r="B312" s="198">
        <v>0</v>
      </c>
      <c r="C312" s="198">
        <v>0</v>
      </c>
      <c r="D312" s="198">
        <v>0</v>
      </c>
      <c r="E312" s="198">
        <v>0</v>
      </c>
      <c r="F312" s="198">
        <v>0</v>
      </c>
      <c r="G312" s="198">
        <v>0</v>
      </c>
      <c r="H312" s="198">
        <v>0</v>
      </c>
      <c r="I312" s="198">
        <v>0</v>
      </c>
      <c r="J312" s="198">
        <v>0</v>
      </c>
      <c r="K312" s="198">
        <v>0</v>
      </c>
      <c r="L312" s="198">
        <v>0</v>
      </c>
      <c r="M312" s="198">
        <v>0</v>
      </c>
      <c r="N312" s="198">
        <v>0</v>
      </c>
      <c r="O312" s="198">
        <v>0</v>
      </c>
      <c r="P312" s="198">
        <v>0</v>
      </c>
      <c r="Q312" s="198">
        <v>0</v>
      </c>
      <c r="R312" s="198">
        <v>0</v>
      </c>
      <c r="S312" s="198">
        <v>0</v>
      </c>
      <c r="T312" s="317" t="e">
        <v>#DIV/0!</v>
      </c>
      <c r="U312" s="316">
        <v>0</v>
      </c>
      <c r="V312" s="316">
        <v>0</v>
      </c>
      <c r="W312" s="316">
        <v>0</v>
      </c>
      <c r="X312" s="316">
        <v>0</v>
      </c>
      <c r="Y312" s="316">
        <v>0</v>
      </c>
      <c r="Z312" s="316">
        <v>0</v>
      </c>
    </row>
    <row r="313" spans="1:26" x14ac:dyDescent="0.25">
      <c r="A313" s="314" t="s">
        <v>567</v>
      </c>
      <c r="B313" s="198">
        <v>0</v>
      </c>
      <c r="C313" s="198">
        <v>0</v>
      </c>
      <c r="D313" s="198">
        <v>0</v>
      </c>
      <c r="E313" s="198">
        <v>0</v>
      </c>
      <c r="F313" s="198">
        <v>0</v>
      </c>
      <c r="G313" s="198">
        <v>0</v>
      </c>
      <c r="H313" s="198">
        <v>0</v>
      </c>
      <c r="I313" s="198">
        <v>0</v>
      </c>
      <c r="J313" s="198">
        <v>0</v>
      </c>
      <c r="K313" s="198">
        <v>0</v>
      </c>
      <c r="L313" s="198">
        <v>0</v>
      </c>
      <c r="M313" s="198">
        <v>0</v>
      </c>
      <c r="N313" s="198">
        <v>0</v>
      </c>
      <c r="O313" s="198">
        <v>0</v>
      </c>
      <c r="P313" s="198">
        <v>0</v>
      </c>
      <c r="Q313" s="198">
        <v>0</v>
      </c>
      <c r="R313" s="198">
        <v>0</v>
      </c>
      <c r="S313" s="198">
        <v>0</v>
      </c>
      <c r="T313" s="317" t="e">
        <v>#DIV/0!</v>
      </c>
      <c r="U313" s="316">
        <v>0</v>
      </c>
      <c r="V313" s="316">
        <v>0</v>
      </c>
      <c r="W313" s="316">
        <v>0</v>
      </c>
      <c r="X313" s="316">
        <v>0</v>
      </c>
      <c r="Y313" s="316">
        <v>0</v>
      </c>
      <c r="Z313" s="316">
        <v>0</v>
      </c>
    </row>
    <row r="314" spans="1:26" x14ac:dyDescent="0.25">
      <c r="A314" s="314" t="s">
        <v>568</v>
      </c>
      <c r="B314" s="363">
        <v>106380</v>
      </c>
      <c r="C314" s="363">
        <v>56708</v>
      </c>
      <c r="D314" s="363">
        <v>56430</v>
      </c>
      <c r="E314" s="363">
        <v>17976</v>
      </c>
      <c r="F314" s="363">
        <v>16926</v>
      </c>
      <c r="G314" s="363">
        <v>0</v>
      </c>
      <c r="H314" s="363">
        <v>2100</v>
      </c>
      <c r="I314" s="363">
        <v>975</v>
      </c>
      <c r="J314" s="363">
        <v>3840</v>
      </c>
      <c r="K314" s="363">
        <v>1800</v>
      </c>
      <c r="L314" s="363">
        <v>1581</v>
      </c>
      <c r="M314" s="363">
        <v>3990</v>
      </c>
      <c r="N314" s="363">
        <v>1680</v>
      </c>
      <c r="O314" s="363">
        <v>960</v>
      </c>
      <c r="P314" s="363">
        <v>0</v>
      </c>
      <c r="Q314" s="363">
        <v>0</v>
      </c>
      <c r="R314" s="363">
        <v>0</v>
      </c>
      <c r="S314" s="363">
        <v>16926</v>
      </c>
      <c r="T314" s="317">
        <v>0.2984764054454398</v>
      </c>
      <c r="U314" s="316">
        <v>39782</v>
      </c>
      <c r="V314" s="316">
        <v>278</v>
      </c>
      <c r="W314" s="316">
        <v>38732</v>
      </c>
      <c r="X314" s="316">
        <v>38454</v>
      </c>
      <c r="Y314" s="316">
        <v>1050</v>
      </c>
      <c r="Z314" s="316">
        <v>0</v>
      </c>
    </row>
    <row r="315" spans="1:26" x14ac:dyDescent="0.25">
      <c r="A315" s="322" t="s">
        <v>569</v>
      </c>
      <c r="B315" s="385">
        <v>38400</v>
      </c>
      <c r="C315" s="385">
        <v>33400</v>
      </c>
      <c r="D315" s="385">
        <v>33400</v>
      </c>
      <c r="E315" s="385">
        <v>9381</v>
      </c>
      <c r="F315" s="385">
        <v>8331</v>
      </c>
      <c r="G315" s="385">
        <v>0</v>
      </c>
      <c r="H315" s="385">
        <v>2100</v>
      </c>
      <c r="I315" s="385">
        <v>0</v>
      </c>
      <c r="J315" s="385">
        <v>2100</v>
      </c>
      <c r="K315" s="385">
        <v>0</v>
      </c>
      <c r="L315" s="385">
        <v>981</v>
      </c>
      <c r="M315" s="385">
        <v>3150</v>
      </c>
      <c r="N315" s="385">
        <v>0</v>
      </c>
      <c r="O315" s="385">
        <v>0</v>
      </c>
      <c r="P315" s="385">
        <v>0</v>
      </c>
      <c r="Q315" s="385">
        <v>0</v>
      </c>
      <c r="R315" s="385">
        <v>0</v>
      </c>
      <c r="S315" s="385">
        <v>8331</v>
      </c>
      <c r="T315" s="319">
        <v>0.24943113772455089</v>
      </c>
      <c r="U315" s="239">
        <v>25069</v>
      </c>
      <c r="V315" s="239">
        <v>0</v>
      </c>
      <c r="W315" s="239">
        <v>24019</v>
      </c>
      <c r="X315" s="239">
        <v>24019</v>
      </c>
      <c r="Y315" s="239">
        <v>1050</v>
      </c>
      <c r="Z315" s="239">
        <v>0</v>
      </c>
    </row>
    <row r="316" spans="1:26" x14ac:dyDescent="0.25">
      <c r="A316" s="322" t="s">
        <v>570</v>
      </c>
      <c r="B316" s="385">
        <v>60300</v>
      </c>
      <c r="C316" s="385">
        <v>10628</v>
      </c>
      <c r="D316" s="385">
        <v>10350</v>
      </c>
      <c r="E316" s="385">
        <v>0</v>
      </c>
      <c r="F316" s="385">
        <v>0</v>
      </c>
      <c r="G316" s="385">
        <v>0</v>
      </c>
      <c r="H316" s="385">
        <v>0</v>
      </c>
      <c r="I316" s="385">
        <v>0</v>
      </c>
      <c r="J316" s="385">
        <v>0</v>
      </c>
      <c r="K316" s="385">
        <v>0</v>
      </c>
      <c r="L316" s="385">
        <v>0</v>
      </c>
      <c r="M316" s="385">
        <v>0</v>
      </c>
      <c r="N316" s="385">
        <v>0</v>
      </c>
      <c r="O316" s="385">
        <v>0</v>
      </c>
      <c r="P316" s="385">
        <v>0</v>
      </c>
      <c r="Q316" s="385">
        <v>0</v>
      </c>
      <c r="R316" s="385">
        <v>0</v>
      </c>
      <c r="S316" s="385">
        <v>0</v>
      </c>
      <c r="T316" s="319">
        <v>0</v>
      </c>
      <c r="U316" s="239">
        <v>10628</v>
      </c>
      <c r="V316" s="239">
        <v>278</v>
      </c>
      <c r="W316" s="239">
        <v>10628</v>
      </c>
      <c r="X316" s="239">
        <v>10350</v>
      </c>
      <c r="Y316" s="239">
        <v>0</v>
      </c>
      <c r="Z316" s="239">
        <v>0</v>
      </c>
    </row>
    <row r="317" spans="1:26" x14ac:dyDescent="0.25">
      <c r="A317" s="322" t="s">
        <v>571</v>
      </c>
      <c r="B317" s="385">
        <v>7680</v>
      </c>
      <c r="C317" s="385">
        <v>12680</v>
      </c>
      <c r="D317" s="385">
        <v>12680</v>
      </c>
      <c r="E317" s="385">
        <v>8595</v>
      </c>
      <c r="F317" s="385">
        <v>8595</v>
      </c>
      <c r="G317" s="385">
        <v>0</v>
      </c>
      <c r="H317" s="385">
        <v>0</v>
      </c>
      <c r="I317" s="385">
        <v>975</v>
      </c>
      <c r="J317" s="385">
        <v>1740</v>
      </c>
      <c r="K317" s="385">
        <v>1800</v>
      </c>
      <c r="L317" s="385">
        <v>600</v>
      </c>
      <c r="M317" s="385">
        <v>840</v>
      </c>
      <c r="N317" s="385">
        <v>1680</v>
      </c>
      <c r="O317" s="385">
        <v>960</v>
      </c>
      <c r="P317" s="385">
        <v>0</v>
      </c>
      <c r="Q317" s="385">
        <v>0</v>
      </c>
      <c r="R317" s="385">
        <v>0</v>
      </c>
      <c r="S317" s="385">
        <v>8595</v>
      </c>
      <c r="T317" s="319">
        <v>0.67783911671924291</v>
      </c>
      <c r="U317" s="239">
        <v>4085</v>
      </c>
      <c r="V317" s="239">
        <v>0</v>
      </c>
      <c r="W317" s="239">
        <v>4085</v>
      </c>
      <c r="X317" s="239">
        <v>4085</v>
      </c>
      <c r="Y317" s="239">
        <v>0</v>
      </c>
      <c r="Z317" s="239">
        <v>0</v>
      </c>
    </row>
    <row r="318" spans="1:26" x14ac:dyDescent="0.25">
      <c r="A318" s="322" t="s">
        <v>572</v>
      </c>
      <c r="B318" s="385">
        <v>0</v>
      </c>
      <c r="C318" s="385">
        <v>0</v>
      </c>
      <c r="D318" s="385">
        <v>0</v>
      </c>
      <c r="E318" s="385">
        <v>0</v>
      </c>
      <c r="F318" s="385">
        <v>0</v>
      </c>
      <c r="G318" s="385">
        <v>0</v>
      </c>
      <c r="H318" s="385">
        <v>0</v>
      </c>
      <c r="I318" s="385">
        <v>0</v>
      </c>
      <c r="J318" s="385">
        <v>0</v>
      </c>
      <c r="K318" s="385">
        <v>0</v>
      </c>
      <c r="L318" s="385">
        <v>0</v>
      </c>
      <c r="M318" s="385">
        <v>0</v>
      </c>
      <c r="N318" s="385">
        <v>0</v>
      </c>
      <c r="O318" s="385">
        <v>0</v>
      </c>
      <c r="P318" s="385">
        <v>0</v>
      </c>
      <c r="Q318" s="385">
        <v>0</v>
      </c>
      <c r="R318" s="385">
        <v>0</v>
      </c>
      <c r="S318" s="385">
        <v>0</v>
      </c>
      <c r="T318" s="319" t="e">
        <v>#DIV/0!</v>
      </c>
      <c r="U318" s="239">
        <v>0</v>
      </c>
      <c r="V318" s="239">
        <v>0</v>
      </c>
      <c r="W318" s="239">
        <v>0</v>
      </c>
      <c r="X318" s="239">
        <v>0</v>
      </c>
      <c r="Y318" s="239">
        <v>0</v>
      </c>
      <c r="Z318" s="239">
        <v>0</v>
      </c>
    </row>
    <row r="319" spans="1:26" x14ac:dyDescent="0.25">
      <c r="A319" s="322" t="s">
        <v>573</v>
      </c>
      <c r="B319" s="385">
        <v>0</v>
      </c>
      <c r="C319" s="385">
        <v>0</v>
      </c>
      <c r="D319" s="385">
        <v>0</v>
      </c>
      <c r="E319" s="385">
        <v>0</v>
      </c>
      <c r="F319" s="385">
        <v>0</v>
      </c>
      <c r="G319" s="385">
        <v>0</v>
      </c>
      <c r="H319" s="385">
        <v>0</v>
      </c>
      <c r="I319" s="385">
        <v>0</v>
      </c>
      <c r="J319" s="385">
        <v>0</v>
      </c>
      <c r="K319" s="385">
        <v>0</v>
      </c>
      <c r="L319" s="385">
        <v>0</v>
      </c>
      <c r="M319" s="385">
        <v>0</v>
      </c>
      <c r="N319" s="385">
        <v>0</v>
      </c>
      <c r="O319" s="385">
        <v>0</v>
      </c>
      <c r="P319" s="385">
        <v>0</v>
      </c>
      <c r="Q319" s="385">
        <v>0</v>
      </c>
      <c r="R319" s="385">
        <v>0</v>
      </c>
      <c r="S319" s="385">
        <v>0</v>
      </c>
      <c r="T319" s="319" t="e">
        <v>#DIV/0!</v>
      </c>
      <c r="U319" s="239">
        <v>0</v>
      </c>
      <c r="V319" s="239">
        <v>0</v>
      </c>
      <c r="W319" s="239">
        <v>0</v>
      </c>
      <c r="X319" s="239">
        <v>0</v>
      </c>
      <c r="Y319" s="239">
        <v>0</v>
      </c>
      <c r="Z319" s="239">
        <v>0</v>
      </c>
    </row>
    <row r="320" spans="1:26" x14ac:dyDescent="0.25">
      <c r="A320" s="322" t="s">
        <v>574</v>
      </c>
      <c r="B320" s="385">
        <v>0</v>
      </c>
      <c r="C320" s="385">
        <v>0</v>
      </c>
      <c r="D320" s="385">
        <v>0</v>
      </c>
      <c r="E320" s="385">
        <v>0</v>
      </c>
      <c r="F320" s="385">
        <v>0</v>
      </c>
      <c r="G320" s="385">
        <v>0</v>
      </c>
      <c r="H320" s="385">
        <v>0</v>
      </c>
      <c r="I320" s="385">
        <v>0</v>
      </c>
      <c r="J320" s="385">
        <v>0</v>
      </c>
      <c r="K320" s="385">
        <v>0</v>
      </c>
      <c r="L320" s="385">
        <v>0</v>
      </c>
      <c r="M320" s="385">
        <v>0</v>
      </c>
      <c r="N320" s="385">
        <v>0</v>
      </c>
      <c r="O320" s="385">
        <v>0</v>
      </c>
      <c r="P320" s="385">
        <v>0</v>
      </c>
      <c r="Q320" s="385">
        <v>0</v>
      </c>
      <c r="R320" s="385">
        <v>0</v>
      </c>
      <c r="S320" s="385">
        <v>0</v>
      </c>
      <c r="T320" s="319" t="e">
        <v>#DIV/0!</v>
      </c>
      <c r="U320" s="239">
        <v>0</v>
      </c>
      <c r="V320" s="239">
        <v>0</v>
      </c>
      <c r="W320" s="239">
        <v>0</v>
      </c>
      <c r="X320" s="239">
        <v>0</v>
      </c>
      <c r="Y320" s="239">
        <v>0</v>
      </c>
      <c r="Z320" s="239">
        <v>0</v>
      </c>
    </row>
    <row r="321" spans="1:26" x14ac:dyDescent="0.25">
      <c r="A321" s="322" t="s">
        <v>575</v>
      </c>
      <c r="B321" s="385">
        <v>0</v>
      </c>
      <c r="C321" s="385">
        <v>0</v>
      </c>
      <c r="D321" s="385">
        <v>0</v>
      </c>
      <c r="E321" s="385">
        <v>0</v>
      </c>
      <c r="F321" s="385">
        <v>0</v>
      </c>
      <c r="G321" s="385">
        <v>0</v>
      </c>
      <c r="H321" s="385">
        <v>0</v>
      </c>
      <c r="I321" s="385">
        <v>0</v>
      </c>
      <c r="J321" s="385">
        <v>0</v>
      </c>
      <c r="K321" s="385">
        <v>0</v>
      </c>
      <c r="L321" s="385">
        <v>0</v>
      </c>
      <c r="M321" s="385">
        <v>0</v>
      </c>
      <c r="N321" s="385">
        <v>0</v>
      </c>
      <c r="O321" s="385">
        <v>0</v>
      </c>
      <c r="P321" s="385">
        <v>0</v>
      </c>
      <c r="Q321" s="385">
        <v>0</v>
      </c>
      <c r="R321" s="385">
        <v>0</v>
      </c>
      <c r="S321" s="385">
        <v>0</v>
      </c>
      <c r="T321" s="319" t="e">
        <v>#DIV/0!</v>
      </c>
      <c r="U321" s="239">
        <v>0</v>
      </c>
      <c r="V321" s="239">
        <v>0</v>
      </c>
      <c r="W321" s="239">
        <v>0</v>
      </c>
      <c r="X321" s="239">
        <v>0</v>
      </c>
      <c r="Y321" s="239">
        <v>0</v>
      </c>
      <c r="Z321" s="239">
        <v>0</v>
      </c>
    </row>
    <row r="322" spans="1:26" x14ac:dyDescent="0.25">
      <c r="A322" s="322" t="s">
        <v>576</v>
      </c>
      <c r="B322" s="385">
        <v>0</v>
      </c>
      <c r="C322" s="385">
        <v>0</v>
      </c>
      <c r="D322" s="385">
        <v>0</v>
      </c>
      <c r="E322" s="385">
        <v>0</v>
      </c>
      <c r="F322" s="385">
        <v>0</v>
      </c>
      <c r="G322" s="385">
        <v>0</v>
      </c>
      <c r="H322" s="385">
        <v>0</v>
      </c>
      <c r="I322" s="385">
        <v>0</v>
      </c>
      <c r="J322" s="385">
        <v>0</v>
      </c>
      <c r="K322" s="385">
        <v>0</v>
      </c>
      <c r="L322" s="385">
        <v>0</v>
      </c>
      <c r="M322" s="385">
        <v>0</v>
      </c>
      <c r="N322" s="385">
        <v>0</v>
      </c>
      <c r="O322" s="385">
        <v>0</v>
      </c>
      <c r="P322" s="385">
        <v>0</v>
      </c>
      <c r="Q322" s="385">
        <v>0</v>
      </c>
      <c r="R322" s="385">
        <v>0</v>
      </c>
      <c r="S322" s="385">
        <v>0</v>
      </c>
      <c r="T322" s="319" t="e">
        <v>#DIV/0!</v>
      </c>
      <c r="U322" s="239">
        <v>0</v>
      </c>
      <c r="V322" s="239">
        <v>0</v>
      </c>
      <c r="W322" s="239">
        <v>0</v>
      </c>
      <c r="X322" s="239">
        <v>0</v>
      </c>
      <c r="Y322" s="239">
        <v>0</v>
      </c>
      <c r="Z322" s="239">
        <v>0</v>
      </c>
    </row>
    <row r="323" spans="1:26" x14ac:dyDescent="0.25">
      <c r="A323" s="322" t="s">
        <v>577</v>
      </c>
      <c r="B323" s="385">
        <v>0</v>
      </c>
      <c r="C323" s="385">
        <v>0</v>
      </c>
      <c r="D323" s="385">
        <v>0</v>
      </c>
      <c r="E323" s="385">
        <v>0</v>
      </c>
      <c r="F323" s="385">
        <v>0</v>
      </c>
      <c r="G323" s="385">
        <v>0</v>
      </c>
      <c r="H323" s="385">
        <v>0</v>
      </c>
      <c r="I323" s="385">
        <v>0</v>
      </c>
      <c r="J323" s="385">
        <v>0</v>
      </c>
      <c r="K323" s="385">
        <v>0</v>
      </c>
      <c r="L323" s="385">
        <v>0</v>
      </c>
      <c r="M323" s="385">
        <v>0</v>
      </c>
      <c r="N323" s="385">
        <v>0</v>
      </c>
      <c r="O323" s="385">
        <v>0</v>
      </c>
      <c r="P323" s="385">
        <v>0</v>
      </c>
      <c r="Q323" s="385">
        <v>0</v>
      </c>
      <c r="R323" s="385">
        <v>0</v>
      </c>
      <c r="S323" s="385">
        <v>0</v>
      </c>
      <c r="T323" s="319" t="e">
        <v>#DIV/0!</v>
      </c>
      <c r="U323" s="239">
        <v>0</v>
      </c>
      <c r="V323" s="239">
        <v>0</v>
      </c>
      <c r="W323" s="239">
        <v>0</v>
      </c>
      <c r="X323" s="239">
        <v>0</v>
      </c>
      <c r="Y323" s="239">
        <v>0</v>
      </c>
      <c r="Z323" s="239">
        <v>0</v>
      </c>
    </row>
    <row r="324" spans="1:26" x14ac:dyDescent="0.25">
      <c r="A324" s="322" t="s">
        <v>578</v>
      </c>
      <c r="B324" s="385">
        <v>0</v>
      </c>
      <c r="C324" s="385">
        <v>0</v>
      </c>
      <c r="D324" s="385">
        <v>0</v>
      </c>
      <c r="E324" s="385">
        <v>0</v>
      </c>
      <c r="F324" s="385">
        <v>0</v>
      </c>
      <c r="G324" s="385">
        <v>0</v>
      </c>
      <c r="H324" s="385">
        <v>0</v>
      </c>
      <c r="I324" s="385">
        <v>0</v>
      </c>
      <c r="J324" s="385">
        <v>0</v>
      </c>
      <c r="K324" s="385">
        <v>0</v>
      </c>
      <c r="L324" s="385">
        <v>0</v>
      </c>
      <c r="M324" s="385">
        <v>0</v>
      </c>
      <c r="N324" s="385">
        <v>0</v>
      </c>
      <c r="O324" s="385">
        <v>0</v>
      </c>
      <c r="P324" s="385">
        <v>0</v>
      </c>
      <c r="Q324" s="385">
        <v>0</v>
      </c>
      <c r="R324" s="385">
        <v>0</v>
      </c>
      <c r="S324" s="385">
        <v>0</v>
      </c>
      <c r="T324" s="319" t="e">
        <v>#DIV/0!</v>
      </c>
      <c r="U324" s="239">
        <v>0</v>
      </c>
      <c r="V324" s="239">
        <v>0</v>
      </c>
      <c r="W324" s="239">
        <v>0</v>
      </c>
      <c r="X324" s="239">
        <v>0</v>
      </c>
      <c r="Y324" s="239">
        <v>0</v>
      </c>
      <c r="Z324" s="239">
        <v>0</v>
      </c>
    </row>
    <row r="325" spans="1:26" x14ac:dyDescent="0.25">
      <c r="A325" s="322" t="s">
        <v>579</v>
      </c>
      <c r="B325" s="385">
        <v>0</v>
      </c>
      <c r="C325" s="385">
        <v>0</v>
      </c>
      <c r="D325" s="385">
        <v>0</v>
      </c>
      <c r="E325" s="385">
        <v>0</v>
      </c>
      <c r="F325" s="385">
        <v>0</v>
      </c>
      <c r="G325" s="385">
        <v>0</v>
      </c>
      <c r="H325" s="385">
        <v>0</v>
      </c>
      <c r="I325" s="385">
        <v>0</v>
      </c>
      <c r="J325" s="385">
        <v>0</v>
      </c>
      <c r="K325" s="385">
        <v>0</v>
      </c>
      <c r="L325" s="385">
        <v>0</v>
      </c>
      <c r="M325" s="385">
        <v>0</v>
      </c>
      <c r="N325" s="385">
        <v>0</v>
      </c>
      <c r="O325" s="385">
        <v>0</v>
      </c>
      <c r="P325" s="385">
        <v>0</v>
      </c>
      <c r="Q325" s="385">
        <v>0</v>
      </c>
      <c r="R325" s="385">
        <v>0</v>
      </c>
      <c r="S325" s="385">
        <v>0</v>
      </c>
      <c r="T325" s="319" t="e">
        <v>#DIV/0!</v>
      </c>
      <c r="U325" s="239">
        <v>0</v>
      </c>
      <c r="V325" s="239">
        <v>0</v>
      </c>
      <c r="W325" s="239">
        <v>0</v>
      </c>
      <c r="X325" s="239">
        <v>0</v>
      </c>
      <c r="Y325" s="239">
        <v>0</v>
      </c>
      <c r="Z325" s="239">
        <v>0</v>
      </c>
    </row>
    <row r="326" spans="1:26" x14ac:dyDescent="0.25">
      <c r="A326" s="322" t="s">
        <v>580</v>
      </c>
      <c r="B326" s="385">
        <v>0</v>
      </c>
      <c r="C326" s="385">
        <v>0</v>
      </c>
      <c r="D326" s="385">
        <v>0</v>
      </c>
      <c r="E326" s="385">
        <v>0</v>
      </c>
      <c r="F326" s="385">
        <v>0</v>
      </c>
      <c r="G326" s="385">
        <v>0</v>
      </c>
      <c r="H326" s="385">
        <v>0</v>
      </c>
      <c r="I326" s="385">
        <v>0</v>
      </c>
      <c r="J326" s="385">
        <v>0</v>
      </c>
      <c r="K326" s="385">
        <v>0</v>
      </c>
      <c r="L326" s="385">
        <v>0</v>
      </c>
      <c r="M326" s="385">
        <v>0</v>
      </c>
      <c r="N326" s="385">
        <v>0</v>
      </c>
      <c r="O326" s="385">
        <v>0</v>
      </c>
      <c r="P326" s="385">
        <v>0</v>
      </c>
      <c r="Q326" s="385">
        <v>0</v>
      </c>
      <c r="R326" s="385">
        <v>0</v>
      </c>
      <c r="S326" s="385">
        <v>0</v>
      </c>
      <c r="T326" s="319" t="e">
        <v>#DIV/0!</v>
      </c>
      <c r="U326" s="239">
        <v>0</v>
      </c>
      <c r="V326" s="239">
        <v>0</v>
      </c>
      <c r="W326" s="239">
        <v>0</v>
      </c>
      <c r="X326" s="239">
        <v>0</v>
      </c>
      <c r="Y326" s="239">
        <v>0</v>
      </c>
      <c r="Z326" s="239">
        <v>0</v>
      </c>
    </row>
    <row r="327" spans="1:26" x14ac:dyDescent="0.25">
      <c r="A327" s="314" t="s">
        <v>581</v>
      </c>
      <c r="B327" s="363">
        <v>0</v>
      </c>
      <c r="C327" s="363">
        <v>0</v>
      </c>
      <c r="D327" s="363">
        <v>0</v>
      </c>
      <c r="E327" s="363">
        <v>0</v>
      </c>
      <c r="F327" s="363">
        <v>0</v>
      </c>
      <c r="G327" s="363">
        <v>0</v>
      </c>
      <c r="H327" s="363">
        <v>0</v>
      </c>
      <c r="I327" s="363">
        <v>0</v>
      </c>
      <c r="J327" s="363">
        <v>0</v>
      </c>
      <c r="K327" s="363">
        <v>0</v>
      </c>
      <c r="L327" s="363">
        <v>0</v>
      </c>
      <c r="M327" s="363">
        <v>0</v>
      </c>
      <c r="N327" s="363">
        <v>0</v>
      </c>
      <c r="O327" s="363">
        <v>0</v>
      </c>
      <c r="P327" s="363">
        <v>0</v>
      </c>
      <c r="Q327" s="363">
        <v>0</v>
      </c>
      <c r="R327" s="363">
        <v>0</v>
      </c>
      <c r="S327" s="363">
        <v>0</v>
      </c>
      <c r="T327" s="317" t="e">
        <v>#DIV/0!</v>
      </c>
      <c r="U327" s="316">
        <v>0</v>
      </c>
      <c r="V327" s="316">
        <v>0</v>
      </c>
      <c r="W327" s="316">
        <v>0</v>
      </c>
      <c r="X327" s="316">
        <v>0</v>
      </c>
      <c r="Y327" s="316">
        <v>0</v>
      </c>
      <c r="Z327" s="316">
        <v>0</v>
      </c>
    </row>
    <row r="328" spans="1:26" x14ac:dyDescent="0.25">
      <c r="A328" s="322" t="s">
        <v>582</v>
      </c>
      <c r="B328" s="385">
        <v>0</v>
      </c>
      <c r="C328" s="385">
        <v>0</v>
      </c>
      <c r="D328" s="385">
        <v>0</v>
      </c>
      <c r="E328" s="385">
        <v>0</v>
      </c>
      <c r="F328" s="385">
        <v>0</v>
      </c>
      <c r="G328" s="385">
        <v>0</v>
      </c>
      <c r="H328" s="385">
        <v>0</v>
      </c>
      <c r="I328" s="385">
        <v>0</v>
      </c>
      <c r="J328" s="385">
        <v>0</v>
      </c>
      <c r="K328" s="385">
        <v>0</v>
      </c>
      <c r="L328" s="385">
        <v>0</v>
      </c>
      <c r="M328" s="385">
        <v>0</v>
      </c>
      <c r="N328" s="385">
        <v>0</v>
      </c>
      <c r="O328" s="385">
        <v>0</v>
      </c>
      <c r="P328" s="385">
        <v>0</v>
      </c>
      <c r="Q328" s="385">
        <v>0</v>
      </c>
      <c r="R328" s="385">
        <v>0</v>
      </c>
      <c r="S328" s="385">
        <v>0</v>
      </c>
      <c r="T328" s="319" t="e">
        <v>#DIV/0!</v>
      </c>
      <c r="U328" s="239">
        <v>0</v>
      </c>
      <c r="V328" s="239">
        <v>0</v>
      </c>
      <c r="W328" s="239">
        <v>0</v>
      </c>
      <c r="X328" s="239">
        <v>0</v>
      </c>
      <c r="Y328" s="239">
        <v>0</v>
      </c>
      <c r="Z328" s="239">
        <v>0</v>
      </c>
    </row>
    <row r="329" spans="1:26" x14ac:dyDescent="0.25">
      <c r="A329" s="322" t="s">
        <v>583</v>
      </c>
      <c r="B329" s="385">
        <v>0</v>
      </c>
      <c r="C329" s="385">
        <v>0</v>
      </c>
      <c r="D329" s="385">
        <v>0</v>
      </c>
      <c r="E329" s="385">
        <v>0</v>
      </c>
      <c r="F329" s="385">
        <v>0</v>
      </c>
      <c r="G329" s="385">
        <v>0</v>
      </c>
      <c r="H329" s="385">
        <v>0</v>
      </c>
      <c r="I329" s="385">
        <v>0</v>
      </c>
      <c r="J329" s="385">
        <v>0</v>
      </c>
      <c r="K329" s="385">
        <v>0</v>
      </c>
      <c r="L329" s="385">
        <v>0</v>
      </c>
      <c r="M329" s="385">
        <v>0</v>
      </c>
      <c r="N329" s="385">
        <v>0</v>
      </c>
      <c r="O329" s="385">
        <v>0</v>
      </c>
      <c r="P329" s="385">
        <v>0</v>
      </c>
      <c r="Q329" s="385">
        <v>0</v>
      </c>
      <c r="R329" s="385">
        <v>0</v>
      </c>
      <c r="S329" s="385">
        <v>0</v>
      </c>
      <c r="T329" s="319" t="e">
        <v>#DIV/0!</v>
      </c>
      <c r="U329" s="239">
        <v>0</v>
      </c>
      <c r="V329" s="239">
        <v>0</v>
      </c>
      <c r="W329" s="239">
        <v>0</v>
      </c>
      <c r="X329" s="239">
        <v>0</v>
      </c>
      <c r="Y329" s="239">
        <v>0</v>
      </c>
      <c r="Z329" s="239">
        <v>0</v>
      </c>
    </row>
    <row r="330" spans="1:26" x14ac:dyDescent="0.25">
      <c r="A330" s="322" t="s">
        <v>584</v>
      </c>
      <c r="B330" s="385">
        <v>0</v>
      </c>
      <c r="C330" s="385">
        <v>0</v>
      </c>
      <c r="D330" s="385">
        <v>0</v>
      </c>
      <c r="E330" s="385">
        <v>0</v>
      </c>
      <c r="F330" s="385">
        <v>0</v>
      </c>
      <c r="G330" s="385">
        <v>0</v>
      </c>
      <c r="H330" s="385">
        <v>0</v>
      </c>
      <c r="I330" s="385">
        <v>0</v>
      </c>
      <c r="J330" s="385">
        <v>0</v>
      </c>
      <c r="K330" s="385">
        <v>0</v>
      </c>
      <c r="L330" s="385">
        <v>0</v>
      </c>
      <c r="M330" s="385">
        <v>0</v>
      </c>
      <c r="N330" s="385">
        <v>0</v>
      </c>
      <c r="O330" s="385">
        <v>0</v>
      </c>
      <c r="P330" s="385">
        <v>0</v>
      </c>
      <c r="Q330" s="385">
        <v>0</v>
      </c>
      <c r="R330" s="385">
        <v>0</v>
      </c>
      <c r="S330" s="385">
        <v>0</v>
      </c>
      <c r="T330" s="319" t="e">
        <v>#DIV/0!</v>
      </c>
      <c r="U330" s="239">
        <v>0</v>
      </c>
      <c r="V330" s="239">
        <v>0</v>
      </c>
      <c r="W330" s="239">
        <v>0</v>
      </c>
      <c r="X330" s="239">
        <v>0</v>
      </c>
      <c r="Y330" s="239">
        <v>0</v>
      </c>
      <c r="Z330" s="239">
        <v>0</v>
      </c>
    </row>
    <row r="331" spans="1:26" x14ac:dyDescent="0.25">
      <c r="A331" s="308" t="s">
        <v>585</v>
      </c>
      <c r="B331" s="384">
        <v>0</v>
      </c>
      <c r="C331" s="384">
        <v>0</v>
      </c>
      <c r="D331" s="384">
        <v>0</v>
      </c>
      <c r="E331" s="384">
        <v>0</v>
      </c>
      <c r="F331" s="384">
        <v>0</v>
      </c>
      <c r="G331" s="384">
        <v>0</v>
      </c>
      <c r="H331" s="384">
        <v>0</v>
      </c>
      <c r="I331" s="384">
        <v>0</v>
      </c>
      <c r="J331" s="384">
        <v>0</v>
      </c>
      <c r="K331" s="384">
        <v>0</v>
      </c>
      <c r="L331" s="384">
        <v>0</v>
      </c>
      <c r="M331" s="384">
        <v>0</v>
      </c>
      <c r="N331" s="384">
        <v>0</v>
      </c>
      <c r="O331" s="384">
        <v>0</v>
      </c>
      <c r="P331" s="384">
        <v>0</v>
      </c>
      <c r="Q331" s="384">
        <v>0</v>
      </c>
      <c r="R331" s="384">
        <v>0</v>
      </c>
      <c r="S331" s="384">
        <v>0</v>
      </c>
      <c r="T331" s="311" t="e">
        <v>#DIV/0!</v>
      </c>
      <c r="U331" s="310">
        <v>0</v>
      </c>
      <c r="V331" s="310">
        <v>0</v>
      </c>
      <c r="W331" s="310">
        <v>0</v>
      </c>
      <c r="X331" s="310">
        <v>0</v>
      </c>
      <c r="Y331" s="310">
        <v>0</v>
      </c>
      <c r="Z331" s="310">
        <v>0</v>
      </c>
    </row>
    <row r="332" spans="1:26" x14ac:dyDescent="0.25">
      <c r="A332" s="314" t="s">
        <v>586</v>
      </c>
      <c r="B332" s="363">
        <v>0</v>
      </c>
      <c r="C332" s="363">
        <v>0</v>
      </c>
      <c r="D332" s="363">
        <v>0</v>
      </c>
      <c r="E332" s="363">
        <v>0</v>
      </c>
      <c r="F332" s="363">
        <v>0</v>
      </c>
      <c r="G332" s="363">
        <v>0</v>
      </c>
      <c r="H332" s="363">
        <v>0</v>
      </c>
      <c r="I332" s="363">
        <v>0</v>
      </c>
      <c r="J332" s="363">
        <v>0</v>
      </c>
      <c r="K332" s="363">
        <v>0</v>
      </c>
      <c r="L332" s="363">
        <v>0</v>
      </c>
      <c r="M332" s="363">
        <v>0</v>
      </c>
      <c r="N332" s="363">
        <v>0</v>
      </c>
      <c r="O332" s="363">
        <v>0</v>
      </c>
      <c r="P332" s="363">
        <v>0</v>
      </c>
      <c r="Q332" s="363">
        <v>0</v>
      </c>
      <c r="R332" s="363">
        <v>0</v>
      </c>
      <c r="S332" s="363">
        <v>0</v>
      </c>
      <c r="T332" s="317" t="e">
        <v>#DIV/0!</v>
      </c>
      <c r="U332" s="316">
        <v>0</v>
      </c>
      <c r="V332" s="316">
        <v>0</v>
      </c>
      <c r="W332" s="316">
        <v>0</v>
      </c>
      <c r="X332" s="316">
        <v>0</v>
      </c>
      <c r="Y332" s="316">
        <v>0</v>
      </c>
      <c r="Z332" s="316">
        <v>0</v>
      </c>
    </row>
    <row r="333" spans="1:26" x14ac:dyDescent="0.25">
      <c r="A333" s="322" t="s">
        <v>587</v>
      </c>
      <c r="B333" s="370">
        <v>0</v>
      </c>
      <c r="C333" s="370">
        <v>0</v>
      </c>
      <c r="D333" s="370">
        <v>0</v>
      </c>
      <c r="E333" s="370">
        <v>0</v>
      </c>
      <c r="F333" s="370">
        <v>0</v>
      </c>
      <c r="G333" s="370">
        <v>0</v>
      </c>
      <c r="H333" s="370">
        <v>0</v>
      </c>
      <c r="I333" s="370">
        <v>0</v>
      </c>
      <c r="J333" s="370">
        <v>0</v>
      </c>
      <c r="K333" s="370">
        <v>0</v>
      </c>
      <c r="L333" s="370">
        <v>0</v>
      </c>
      <c r="M333" s="370">
        <v>0</v>
      </c>
      <c r="N333" s="370">
        <v>0</v>
      </c>
      <c r="O333" s="370">
        <v>0</v>
      </c>
      <c r="P333" s="370">
        <v>0</v>
      </c>
      <c r="Q333" s="370">
        <v>0</v>
      </c>
      <c r="R333" s="370">
        <v>0</v>
      </c>
      <c r="S333" s="370">
        <v>0</v>
      </c>
      <c r="T333" s="319" t="e">
        <v>#DIV/0!</v>
      </c>
      <c r="U333" s="239">
        <v>0</v>
      </c>
      <c r="V333" s="239">
        <v>0</v>
      </c>
      <c r="W333" s="239">
        <v>0</v>
      </c>
      <c r="X333" s="239">
        <v>0</v>
      </c>
      <c r="Y333" s="239">
        <v>0</v>
      </c>
      <c r="Z333" s="239">
        <v>0</v>
      </c>
    </row>
    <row r="334" spans="1:26" x14ac:dyDescent="0.25">
      <c r="A334" s="324" t="s">
        <v>588</v>
      </c>
      <c r="B334" s="385">
        <v>0</v>
      </c>
      <c r="C334" s="385">
        <v>0</v>
      </c>
      <c r="D334" s="385">
        <v>0</v>
      </c>
      <c r="E334" s="385">
        <v>0</v>
      </c>
      <c r="F334" s="385">
        <v>0</v>
      </c>
      <c r="G334" s="385">
        <v>0</v>
      </c>
      <c r="H334" s="385">
        <v>0</v>
      </c>
      <c r="I334" s="385">
        <v>0</v>
      </c>
      <c r="J334" s="385">
        <v>0</v>
      </c>
      <c r="K334" s="385">
        <v>0</v>
      </c>
      <c r="L334" s="385">
        <v>0</v>
      </c>
      <c r="M334" s="385">
        <v>0</v>
      </c>
      <c r="N334" s="385">
        <v>0</v>
      </c>
      <c r="O334" s="385">
        <v>0</v>
      </c>
      <c r="P334" s="385">
        <v>0</v>
      </c>
      <c r="Q334" s="385">
        <v>0</v>
      </c>
      <c r="R334" s="385">
        <v>0</v>
      </c>
      <c r="S334" s="385">
        <v>0</v>
      </c>
      <c r="T334" s="319" t="e">
        <v>#DIV/0!</v>
      </c>
      <c r="U334" s="239">
        <v>0</v>
      </c>
      <c r="V334" s="239">
        <v>0</v>
      </c>
      <c r="W334" s="239">
        <v>0</v>
      </c>
      <c r="X334" s="239">
        <v>0</v>
      </c>
      <c r="Y334" s="239">
        <v>0</v>
      </c>
      <c r="Z334" s="239">
        <v>0</v>
      </c>
    </row>
    <row r="335" spans="1:26" x14ac:dyDescent="0.25">
      <c r="A335" s="324" t="s">
        <v>589</v>
      </c>
      <c r="B335" s="385">
        <v>0</v>
      </c>
      <c r="C335" s="385">
        <v>0</v>
      </c>
      <c r="D335" s="385">
        <v>0</v>
      </c>
      <c r="E335" s="385">
        <v>0</v>
      </c>
      <c r="F335" s="385">
        <v>0</v>
      </c>
      <c r="G335" s="385">
        <v>0</v>
      </c>
      <c r="H335" s="385">
        <v>0</v>
      </c>
      <c r="I335" s="385">
        <v>0</v>
      </c>
      <c r="J335" s="385">
        <v>0</v>
      </c>
      <c r="K335" s="385">
        <v>0</v>
      </c>
      <c r="L335" s="385">
        <v>0</v>
      </c>
      <c r="M335" s="385">
        <v>0</v>
      </c>
      <c r="N335" s="385">
        <v>0</v>
      </c>
      <c r="O335" s="385">
        <v>0</v>
      </c>
      <c r="P335" s="385">
        <v>0</v>
      </c>
      <c r="Q335" s="385">
        <v>0</v>
      </c>
      <c r="R335" s="385">
        <v>0</v>
      </c>
      <c r="S335" s="385">
        <v>0</v>
      </c>
      <c r="T335" s="319" t="e">
        <v>#DIV/0!</v>
      </c>
      <c r="U335" s="239">
        <v>0</v>
      </c>
      <c r="V335" s="239">
        <v>0</v>
      </c>
      <c r="W335" s="239">
        <v>0</v>
      </c>
      <c r="X335" s="239">
        <v>0</v>
      </c>
      <c r="Y335" s="239">
        <v>0</v>
      </c>
      <c r="Z335" s="239">
        <v>0</v>
      </c>
    </row>
    <row r="336" spans="1:26" ht="24" x14ac:dyDescent="0.25">
      <c r="A336" s="322" t="s">
        <v>590</v>
      </c>
      <c r="B336" s="385">
        <v>0</v>
      </c>
      <c r="C336" s="385">
        <v>0</v>
      </c>
      <c r="D336" s="385">
        <v>0</v>
      </c>
      <c r="E336" s="385">
        <v>0</v>
      </c>
      <c r="F336" s="385">
        <v>0</v>
      </c>
      <c r="G336" s="385">
        <v>0</v>
      </c>
      <c r="H336" s="385">
        <v>0</v>
      </c>
      <c r="I336" s="385">
        <v>0</v>
      </c>
      <c r="J336" s="385">
        <v>0</v>
      </c>
      <c r="K336" s="385">
        <v>0</v>
      </c>
      <c r="L336" s="385">
        <v>0</v>
      </c>
      <c r="M336" s="385">
        <v>0</v>
      </c>
      <c r="N336" s="385">
        <v>0</v>
      </c>
      <c r="O336" s="385">
        <v>0</v>
      </c>
      <c r="P336" s="385">
        <v>0</v>
      </c>
      <c r="Q336" s="385">
        <v>0</v>
      </c>
      <c r="R336" s="385">
        <v>0</v>
      </c>
      <c r="S336" s="385">
        <v>0</v>
      </c>
      <c r="T336" s="319" t="e">
        <v>#DIV/0!</v>
      </c>
      <c r="U336" s="239">
        <v>0</v>
      </c>
      <c r="V336" s="239">
        <v>0</v>
      </c>
      <c r="W336" s="239">
        <v>0</v>
      </c>
      <c r="X336" s="239">
        <v>0</v>
      </c>
      <c r="Y336" s="239">
        <v>0</v>
      </c>
      <c r="Z336" s="239">
        <v>0</v>
      </c>
    </row>
    <row r="337" spans="1:26" x14ac:dyDescent="0.25">
      <c r="A337" s="322" t="s">
        <v>591</v>
      </c>
      <c r="B337" s="385">
        <v>0</v>
      </c>
      <c r="C337" s="385">
        <v>0</v>
      </c>
      <c r="D337" s="385">
        <v>0</v>
      </c>
      <c r="E337" s="385">
        <v>0</v>
      </c>
      <c r="F337" s="385">
        <v>0</v>
      </c>
      <c r="G337" s="385">
        <v>0</v>
      </c>
      <c r="H337" s="385">
        <v>0</v>
      </c>
      <c r="I337" s="385">
        <v>0</v>
      </c>
      <c r="J337" s="385">
        <v>0</v>
      </c>
      <c r="K337" s="385">
        <v>0</v>
      </c>
      <c r="L337" s="385">
        <v>0</v>
      </c>
      <c r="M337" s="385">
        <v>0</v>
      </c>
      <c r="N337" s="385">
        <v>0</v>
      </c>
      <c r="O337" s="385">
        <v>0</v>
      </c>
      <c r="P337" s="385">
        <v>0</v>
      </c>
      <c r="Q337" s="385">
        <v>0</v>
      </c>
      <c r="R337" s="385">
        <v>0</v>
      </c>
      <c r="S337" s="385">
        <v>0</v>
      </c>
      <c r="T337" s="319" t="e">
        <v>#DIV/0!</v>
      </c>
      <c r="U337" s="239">
        <v>0</v>
      </c>
      <c r="V337" s="239">
        <v>0</v>
      </c>
      <c r="W337" s="239">
        <v>0</v>
      </c>
      <c r="X337" s="239">
        <v>0</v>
      </c>
      <c r="Y337" s="239">
        <v>0</v>
      </c>
      <c r="Z337" s="239">
        <v>0</v>
      </c>
    </row>
    <row r="338" spans="1:26" x14ac:dyDescent="0.25">
      <c r="A338" s="322" t="s">
        <v>592</v>
      </c>
      <c r="B338" s="385">
        <v>0</v>
      </c>
      <c r="C338" s="385">
        <v>0</v>
      </c>
      <c r="D338" s="385">
        <v>0</v>
      </c>
      <c r="E338" s="385">
        <v>0</v>
      </c>
      <c r="F338" s="385">
        <v>0</v>
      </c>
      <c r="G338" s="385">
        <v>0</v>
      </c>
      <c r="H338" s="385">
        <v>0</v>
      </c>
      <c r="I338" s="385">
        <v>0</v>
      </c>
      <c r="J338" s="385">
        <v>0</v>
      </c>
      <c r="K338" s="385">
        <v>0</v>
      </c>
      <c r="L338" s="385">
        <v>0</v>
      </c>
      <c r="M338" s="385">
        <v>0</v>
      </c>
      <c r="N338" s="385">
        <v>0</v>
      </c>
      <c r="O338" s="385">
        <v>0</v>
      </c>
      <c r="P338" s="385">
        <v>0</v>
      </c>
      <c r="Q338" s="385">
        <v>0</v>
      </c>
      <c r="R338" s="385">
        <v>0</v>
      </c>
      <c r="S338" s="385">
        <v>0</v>
      </c>
      <c r="T338" s="319" t="e">
        <v>#DIV/0!</v>
      </c>
      <c r="U338" s="239">
        <v>0</v>
      </c>
      <c r="V338" s="239">
        <v>0</v>
      </c>
      <c r="W338" s="239">
        <v>0</v>
      </c>
      <c r="X338" s="239">
        <v>0</v>
      </c>
      <c r="Y338" s="239">
        <v>0</v>
      </c>
      <c r="Z338" s="239">
        <v>0</v>
      </c>
    </row>
    <row r="339" spans="1:26" x14ac:dyDescent="0.25">
      <c r="A339" s="314" t="s">
        <v>593</v>
      </c>
      <c r="B339" s="363">
        <v>0</v>
      </c>
      <c r="C339" s="363">
        <v>0</v>
      </c>
      <c r="D339" s="363">
        <v>0</v>
      </c>
      <c r="E339" s="363">
        <v>0</v>
      </c>
      <c r="F339" s="363">
        <v>0</v>
      </c>
      <c r="G339" s="363">
        <v>0</v>
      </c>
      <c r="H339" s="363">
        <v>0</v>
      </c>
      <c r="I339" s="363">
        <v>0</v>
      </c>
      <c r="J339" s="363">
        <v>0</v>
      </c>
      <c r="K339" s="363">
        <v>0</v>
      </c>
      <c r="L339" s="363">
        <v>0</v>
      </c>
      <c r="M339" s="363">
        <v>0</v>
      </c>
      <c r="N339" s="363">
        <v>0</v>
      </c>
      <c r="O339" s="363">
        <v>0</v>
      </c>
      <c r="P339" s="363">
        <v>0</v>
      </c>
      <c r="Q339" s="363">
        <v>0</v>
      </c>
      <c r="R339" s="363">
        <v>0</v>
      </c>
      <c r="S339" s="363">
        <v>0</v>
      </c>
      <c r="T339" s="317" t="e">
        <v>#DIV/0!</v>
      </c>
      <c r="U339" s="316">
        <v>0</v>
      </c>
      <c r="V339" s="316">
        <v>0</v>
      </c>
      <c r="W339" s="316">
        <v>0</v>
      </c>
      <c r="X339" s="316">
        <v>0</v>
      </c>
      <c r="Y339" s="316">
        <v>0</v>
      </c>
      <c r="Z339" s="316">
        <v>0</v>
      </c>
    </row>
    <row r="340" spans="1:26" x14ac:dyDescent="0.25">
      <c r="A340" s="322" t="s">
        <v>594</v>
      </c>
      <c r="B340" s="385">
        <v>0</v>
      </c>
      <c r="C340" s="385">
        <v>0</v>
      </c>
      <c r="D340" s="385">
        <v>0</v>
      </c>
      <c r="E340" s="385">
        <v>0</v>
      </c>
      <c r="F340" s="385">
        <v>0</v>
      </c>
      <c r="G340" s="385">
        <v>0</v>
      </c>
      <c r="H340" s="385">
        <v>0</v>
      </c>
      <c r="I340" s="385">
        <v>0</v>
      </c>
      <c r="J340" s="385">
        <v>0</v>
      </c>
      <c r="K340" s="385">
        <v>0</v>
      </c>
      <c r="L340" s="385">
        <v>0</v>
      </c>
      <c r="M340" s="385">
        <v>0</v>
      </c>
      <c r="N340" s="385">
        <v>0</v>
      </c>
      <c r="O340" s="385">
        <v>0</v>
      </c>
      <c r="P340" s="385">
        <v>0</v>
      </c>
      <c r="Q340" s="385">
        <v>0</v>
      </c>
      <c r="R340" s="385">
        <v>0</v>
      </c>
      <c r="S340" s="385">
        <v>0</v>
      </c>
      <c r="T340" s="319" t="e">
        <v>#DIV/0!</v>
      </c>
      <c r="U340" s="239">
        <v>0</v>
      </c>
      <c r="V340" s="239">
        <v>0</v>
      </c>
      <c r="W340" s="239">
        <v>0</v>
      </c>
      <c r="X340" s="239">
        <v>0</v>
      </c>
      <c r="Y340" s="239">
        <v>0</v>
      </c>
      <c r="Z340" s="239">
        <v>0</v>
      </c>
    </row>
    <row r="341" spans="1:26" x14ac:dyDescent="0.25">
      <c r="A341" s="322" t="s">
        <v>595</v>
      </c>
      <c r="B341" s="385">
        <v>0</v>
      </c>
      <c r="C341" s="385">
        <v>0</v>
      </c>
      <c r="D341" s="385">
        <v>0</v>
      </c>
      <c r="E341" s="385">
        <v>0</v>
      </c>
      <c r="F341" s="385">
        <v>0</v>
      </c>
      <c r="G341" s="385">
        <v>0</v>
      </c>
      <c r="H341" s="385">
        <v>0</v>
      </c>
      <c r="I341" s="385">
        <v>0</v>
      </c>
      <c r="J341" s="385">
        <v>0</v>
      </c>
      <c r="K341" s="385">
        <v>0</v>
      </c>
      <c r="L341" s="385">
        <v>0</v>
      </c>
      <c r="M341" s="385">
        <v>0</v>
      </c>
      <c r="N341" s="385">
        <v>0</v>
      </c>
      <c r="O341" s="385">
        <v>0</v>
      </c>
      <c r="P341" s="385">
        <v>0</v>
      </c>
      <c r="Q341" s="385">
        <v>0</v>
      </c>
      <c r="R341" s="385">
        <v>0</v>
      </c>
      <c r="S341" s="385">
        <v>0</v>
      </c>
      <c r="T341" s="319" t="e">
        <v>#DIV/0!</v>
      </c>
      <c r="U341" s="239">
        <v>0</v>
      </c>
      <c r="V341" s="239">
        <v>0</v>
      </c>
      <c r="W341" s="239">
        <v>0</v>
      </c>
      <c r="X341" s="239">
        <v>0</v>
      </c>
      <c r="Y341" s="239">
        <v>0</v>
      </c>
      <c r="Z341" s="239">
        <v>0</v>
      </c>
    </row>
    <row r="342" spans="1:26" x14ac:dyDescent="0.25">
      <c r="A342" s="322" t="s">
        <v>596</v>
      </c>
      <c r="B342" s="385">
        <v>0</v>
      </c>
      <c r="C342" s="385">
        <v>0</v>
      </c>
      <c r="D342" s="385">
        <v>0</v>
      </c>
      <c r="E342" s="385">
        <v>0</v>
      </c>
      <c r="F342" s="385">
        <v>0</v>
      </c>
      <c r="G342" s="385">
        <v>0</v>
      </c>
      <c r="H342" s="385">
        <v>0</v>
      </c>
      <c r="I342" s="385">
        <v>0</v>
      </c>
      <c r="J342" s="385">
        <v>0</v>
      </c>
      <c r="K342" s="385">
        <v>0</v>
      </c>
      <c r="L342" s="385">
        <v>0</v>
      </c>
      <c r="M342" s="385">
        <v>0</v>
      </c>
      <c r="N342" s="385">
        <v>0</v>
      </c>
      <c r="O342" s="385">
        <v>0</v>
      </c>
      <c r="P342" s="385">
        <v>0</v>
      </c>
      <c r="Q342" s="385">
        <v>0</v>
      </c>
      <c r="R342" s="385">
        <v>0</v>
      </c>
      <c r="S342" s="385">
        <v>0</v>
      </c>
      <c r="T342" s="319" t="e">
        <v>#DIV/0!</v>
      </c>
      <c r="U342" s="239">
        <v>0</v>
      </c>
      <c r="V342" s="239">
        <v>0</v>
      </c>
      <c r="W342" s="239">
        <v>0</v>
      </c>
      <c r="X342" s="239">
        <v>0</v>
      </c>
      <c r="Y342" s="239">
        <v>0</v>
      </c>
      <c r="Z342" s="239">
        <v>0</v>
      </c>
    </row>
    <row r="343" spans="1:26" x14ac:dyDescent="0.25">
      <c r="A343" s="314" t="s">
        <v>597</v>
      </c>
      <c r="B343" s="363">
        <v>0</v>
      </c>
      <c r="C343" s="363">
        <v>0</v>
      </c>
      <c r="D343" s="363">
        <v>0</v>
      </c>
      <c r="E343" s="363">
        <v>0</v>
      </c>
      <c r="F343" s="363">
        <v>0</v>
      </c>
      <c r="G343" s="363">
        <v>0</v>
      </c>
      <c r="H343" s="363">
        <v>0</v>
      </c>
      <c r="I343" s="363">
        <v>0</v>
      </c>
      <c r="J343" s="363">
        <v>0</v>
      </c>
      <c r="K343" s="363">
        <v>0</v>
      </c>
      <c r="L343" s="363">
        <v>0</v>
      </c>
      <c r="M343" s="363">
        <v>0</v>
      </c>
      <c r="N343" s="363">
        <v>0</v>
      </c>
      <c r="O343" s="363">
        <v>0</v>
      </c>
      <c r="P343" s="363">
        <v>0</v>
      </c>
      <c r="Q343" s="363">
        <v>0</v>
      </c>
      <c r="R343" s="363">
        <v>0</v>
      </c>
      <c r="S343" s="363">
        <v>0</v>
      </c>
      <c r="T343" s="317" t="e">
        <v>#DIV/0!</v>
      </c>
      <c r="U343" s="316">
        <v>0</v>
      </c>
      <c r="V343" s="316">
        <v>0</v>
      </c>
      <c r="W343" s="316">
        <v>0</v>
      </c>
      <c r="X343" s="316">
        <v>0</v>
      </c>
      <c r="Y343" s="316">
        <v>0</v>
      </c>
      <c r="Z343" s="316">
        <v>0</v>
      </c>
    </row>
    <row r="344" spans="1:26" x14ac:dyDescent="0.25">
      <c r="A344" s="322" t="s">
        <v>598</v>
      </c>
      <c r="B344" s="385">
        <v>0</v>
      </c>
      <c r="C344" s="385">
        <v>0</v>
      </c>
      <c r="D344" s="385">
        <v>0</v>
      </c>
      <c r="E344" s="385">
        <v>0</v>
      </c>
      <c r="F344" s="385">
        <v>0</v>
      </c>
      <c r="G344" s="385">
        <v>0</v>
      </c>
      <c r="H344" s="385">
        <v>0</v>
      </c>
      <c r="I344" s="385">
        <v>0</v>
      </c>
      <c r="J344" s="385">
        <v>0</v>
      </c>
      <c r="K344" s="385">
        <v>0</v>
      </c>
      <c r="L344" s="385">
        <v>0</v>
      </c>
      <c r="M344" s="385">
        <v>0</v>
      </c>
      <c r="N344" s="385">
        <v>0</v>
      </c>
      <c r="O344" s="385">
        <v>0</v>
      </c>
      <c r="P344" s="385">
        <v>0</v>
      </c>
      <c r="Q344" s="385">
        <v>0</v>
      </c>
      <c r="R344" s="385">
        <v>0</v>
      </c>
      <c r="S344" s="385">
        <v>0</v>
      </c>
      <c r="T344" s="319" t="e">
        <v>#DIV/0!</v>
      </c>
      <c r="U344" s="239">
        <v>0</v>
      </c>
      <c r="V344" s="239">
        <v>0</v>
      </c>
      <c r="W344" s="239">
        <v>0</v>
      </c>
      <c r="X344" s="239">
        <v>0</v>
      </c>
      <c r="Y344" s="239">
        <v>0</v>
      </c>
      <c r="Z344" s="239">
        <v>0</v>
      </c>
    </row>
    <row r="345" spans="1:26" x14ac:dyDescent="0.25">
      <c r="A345" s="322" t="s">
        <v>599</v>
      </c>
      <c r="B345" s="385">
        <v>0</v>
      </c>
      <c r="C345" s="385">
        <v>0</v>
      </c>
      <c r="D345" s="385">
        <v>0</v>
      </c>
      <c r="E345" s="385">
        <v>0</v>
      </c>
      <c r="F345" s="385">
        <v>0</v>
      </c>
      <c r="G345" s="385">
        <v>0</v>
      </c>
      <c r="H345" s="385">
        <v>0</v>
      </c>
      <c r="I345" s="385">
        <v>0</v>
      </c>
      <c r="J345" s="385">
        <v>0</v>
      </c>
      <c r="K345" s="385">
        <v>0</v>
      </c>
      <c r="L345" s="385">
        <v>0</v>
      </c>
      <c r="M345" s="385">
        <v>0</v>
      </c>
      <c r="N345" s="385">
        <v>0</v>
      </c>
      <c r="O345" s="385">
        <v>0</v>
      </c>
      <c r="P345" s="385">
        <v>0</v>
      </c>
      <c r="Q345" s="385">
        <v>0</v>
      </c>
      <c r="R345" s="385">
        <v>0</v>
      </c>
      <c r="S345" s="385">
        <v>0</v>
      </c>
      <c r="T345" s="319" t="e">
        <v>#DIV/0!</v>
      </c>
      <c r="U345" s="239">
        <v>0</v>
      </c>
      <c r="V345" s="239">
        <v>0</v>
      </c>
      <c r="W345" s="239">
        <v>0</v>
      </c>
      <c r="X345" s="239">
        <v>0</v>
      </c>
      <c r="Y345" s="239">
        <v>0</v>
      </c>
      <c r="Z345" s="239">
        <v>0</v>
      </c>
    </row>
    <row r="346" spans="1:26" x14ac:dyDescent="0.25">
      <c r="A346" s="322" t="s">
        <v>600</v>
      </c>
      <c r="B346" s="385">
        <v>0</v>
      </c>
      <c r="C346" s="385">
        <v>0</v>
      </c>
      <c r="D346" s="385">
        <v>0</v>
      </c>
      <c r="E346" s="385">
        <v>0</v>
      </c>
      <c r="F346" s="385">
        <v>0</v>
      </c>
      <c r="G346" s="385">
        <v>0</v>
      </c>
      <c r="H346" s="385">
        <v>0</v>
      </c>
      <c r="I346" s="385">
        <v>0</v>
      </c>
      <c r="J346" s="385">
        <v>0</v>
      </c>
      <c r="K346" s="385">
        <v>0</v>
      </c>
      <c r="L346" s="385">
        <v>0</v>
      </c>
      <c r="M346" s="385">
        <v>0</v>
      </c>
      <c r="N346" s="385">
        <v>0</v>
      </c>
      <c r="O346" s="385">
        <v>0</v>
      </c>
      <c r="P346" s="385">
        <v>0</v>
      </c>
      <c r="Q346" s="385">
        <v>0</v>
      </c>
      <c r="R346" s="385">
        <v>0</v>
      </c>
      <c r="S346" s="385">
        <v>0</v>
      </c>
      <c r="T346" s="319" t="e">
        <v>#DIV/0!</v>
      </c>
      <c r="U346" s="239">
        <v>0</v>
      </c>
      <c r="V346" s="239">
        <v>0</v>
      </c>
      <c r="W346" s="239">
        <v>0</v>
      </c>
      <c r="X346" s="239">
        <v>0</v>
      </c>
      <c r="Y346" s="239">
        <v>0</v>
      </c>
      <c r="Z346" s="239">
        <v>0</v>
      </c>
    </row>
    <row r="347" spans="1:26" x14ac:dyDescent="0.25">
      <c r="A347" s="322" t="s">
        <v>601</v>
      </c>
      <c r="B347" s="385">
        <v>0</v>
      </c>
      <c r="C347" s="385">
        <v>0</v>
      </c>
      <c r="D347" s="385">
        <v>0</v>
      </c>
      <c r="E347" s="385">
        <v>0</v>
      </c>
      <c r="F347" s="385">
        <v>0</v>
      </c>
      <c r="G347" s="385">
        <v>0</v>
      </c>
      <c r="H347" s="385">
        <v>0</v>
      </c>
      <c r="I347" s="385">
        <v>0</v>
      </c>
      <c r="J347" s="385">
        <v>0</v>
      </c>
      <c r="K347" s="385">
        <v>0</v>
      </c>
      <c r="L347" s="385">
        <v>0</v>
      </c>
      <c r="M347" s="385">
        <v>0</v>
      </c>
      <c r="N347" s="385">
        <v>0</v>
      </c>
      <c r="O347" s="385">
        <v>0</v>
      </c>
      <c r="P347" s="385">
        <v>0</v>
      </c>
      <c r="Q347" s="385">
        <v>0</v>
      </c>
      <c r="R347" s="385">
        <v>0</v>
      </c>
      <c r="S347" s="385">
        <v>0</v>
      </c>
      <c r="T347" s="319" t="e">
        <v>#DIV/0!</v>
      </c>
      <c r="U347" s="239">
        <v>0</v>
      </c>
      <c r="V347" s="239">
        <v>0</v>
      </c>
      <c r="W347" s="239">
        <v>0</v>
      </c>
      <c r="X347" s="239">
        <v>0</v>
      </c>
      <c r="Y347" s="239">
        <v>0</v>
      </c>
      <c r="Z347" s="239">
        <v>0</v>
      </c>
    </row>
    <row r="348" spans="1:26" x14ac:dyDescent="0.25">
      <c r="A348" s="322" t="s">
        <v>602</v>
      </c>
      <c r="B348" s="385">
        <v>0</v>
      </c>
      <c r="C348" s="385">
        <v>0</v>
      </c>
      <c r="D348" s="385">
        <v>0</v>
      </c>
      <c r="E348" s="385">
        <v>0</v>
      </c>
      <c r="F348" s="385">
        <v>0</v>
      </c>
      <c r="G348" s="385">
        <v>0</v>
      </c>
      <c r="H348" s="385">
        <v>0</v>
      </c>
      <c r="I348" s="385">
        <v>0</v>
      </c>
      <c r="J348" s="385">
        <v>0</v>
      </c>
      <c r="K348" s="385">
        <v>0</v>
      </c>
      <c r="L348" s="385">
        <v>0</v>
      </c>
      <c r="M348" s="385">
        <v>0</v>
      </c>
      <c r="N348" s="385">
        <v>0</v>
      </c>
      <c r="O348" s="385">
        <v>0</v>
      </c>
      <c r="P348" s="385">
        <v>0</v>
      </c>
      <c r="Q348" s="385">
        <v>0</v>
      </c>
      <c r="R348" s="385">
        <v>0</v>
      </c>
      <c r="S348" s="385">
        <v>0</v>
      </c>
      <c r="T348" s="319" t="e">
        <v>#DIV/0!</v>
      </c>
      <c r="U348" s="239">
        <v>0</v>
      </c>
      <c r="V348" s="239">
        <v>0</v>
      </c>
      <c r="W348" s="239">
        <v>0</v>
      </c>
      <c r="X348" s="239">
        <v>0</v>
      </c>
      <c r="Y348" s="239">
        <v>0</v>
      </c>
      <c r="Z348" s="239">
        <v>0</v>
      </c>
    </row>
    <row r="349" spans="1:26" ht="24" x14ac:dyDescent="0.25">
      <c r="A349" s="322" t="s">
        <v>603</v>
      </c>
      <c r="B349" s="385">
        <v>0</v>
      </c>
      <c r="C349" s="385">
        <v>0</v>
      </c>
      <c r="D349" s="385">
        <v>0</v>
      </c>
      <c r="E349" s="385">
        <v>0</v>
      </c>
      <c r="F349" s="385">
        <v>0</v>
      </c>
      <c r="G349" s="385">
        <v>0</v>
      </c>
      <c r="H349" s="385">
        <v>0</v>
      </c>
      <c r="I349" s="385">
        <v>0</v>
      </c>
      <c r="J349" s="385">
        <v>0</v>
      </c>
      <c r="K349" s="385">
        <v>0</v>
      </c>
      <c r="L349" s="385">
        <v>0</v>
      </c>
      <c r="M349" s="385">
        <v>0</v>
      </c>
      <c r="N349" s="385">
        <v>0</v>
      </c>
      <c r="O349" s="385">
        <v>0</v>
      </c>
      <c r="P349" s="385">
        <v>0</v>
      </c>
      <c r="Q349" s="385">
        <v>0</v>
      </c>
      <c r="R349" s="385">
        <v>0</v>
      </c>
      <c r="S349" s="385">
        <v>0</v>
      </c>
      <c r="T349" s="319" t="e">
        <v>#DIV/0!</v>
      </c>
      <c r="U349" s="239">
        <v>0</v>
      </c>
      <c r="V349" s="239">
        <v>0</v>
      </c>
      <c r="W349" s="239">
        <v>0</v>
      </c>
      <c r="X349" s="239">
        <v>0</v>
      </c>
      <c r="Y349" s="239">
        <v>0</v>
      </c>
      <c r="Z349" s="239">
        <v>0</v>
      </c>
    </row>
    <row r="350" spans="1:26" x14ac:dyDescent="0.25">
      <c r="A350" s="322" t="s">
        <v>604</v>
      </c>
      <c r="B350" s="385">
        <v>0</v>
      </c>
      <c r="C350" s="385">
        <v>0</v>
      </c>
      <c r="D350" s="385">
        <v>0</v>
      </c>
      <c r="E350" s="385">
        <v>0</v>
      </c>
      <c r="F350" s="385">
        <v>0</v>
      </c>
      <c r="G350" s="385">
        <v>0</v>
      </c>
      <c r="H350" s="385">
        <v>0</v>
      </c>
      <c r="I350" s="385">
        <v>0</v>
      </c>
      <c r="J350" s="385">
        <v>0</v>
      </c>
      <c r="K350" s="385">
        <v>0</v>
      </c>
      <c r="L350" s="385">
        <v>0</v>
      </c>
      <c r="M350" s="385">
        <v>0</v>
      </c>
      <c r="N350" s="385">
        <v>0</v>
      </c>
      <c r="O350" s="385">
        <v>0</v>
      </c>
      <c r="P350" s="385">
        <v>0</v>
      </c>
      <c r="Q350" s="385">
        <v>0</v>
      </c>
      <c r="R350" s="385">
        <v>0</v>
      </c>
      <c r="S350" s="385">
        <v>0</v>
      </c>
      <c r="T350" s="319" t="e">
        <v>#DIV/0!</v>
      </c>
      <c r="U350" s="239">
        <v>0</v>
      </c>
      <c r="V350" s="239">
        <v>0</v>
      </c>
      <c r="W350" s="239">
        <v>0</v>
      </c>
      <c r="X350" s="239">
        <v>0</v>
      </c>
      <c r="Y350" s="239">
        <v>0</v>
      </c>
      <c r="Z350" s="239">
        <v>0</v>
      </c>
    </row>
    <row r="351" spans="1:26" x14ac:dyDescent="0.25">
      <c r="A351" s="322" t="s">
        <v>605</v>
      </c>
      <c r="B351" s="385">
        <v>0</v>
      </c>
      <c r="C351" s="385">
        <v>0</v>
      </c>
      <c r="D351" s="385">
        <v>0</v>
      </c>
      <c r="E351" s="385">
        <v>0</v>
      </c>
      <c r="F351" s="385">
        <v>0</v>
      </c>
      <c r="G351" s="385">
        <v>0</v>
      </c>
      <c r="H351" s="385">
        <v>0</v>
      </c>
      <c r="I351" s="385">
        <v>0</v>
      </c>
      <c r="J351" s="385">
        <v>0</v>
      </c>
      <c r="K351" s="385">
        <v>0</v>
      </c>
      <c r="L351" s="385">
        <v>0</v>
      </c>
      <c r="M351" s="385">
        <v>0</v>
      </c>
      <c r="N351" s="385">
        <v>0</v>
      </c>
      <c r="O351" s="385">
        <v>0</v>
      </c>
      <c r="P351" s="385">
        <v>0</v>
      </c>
      <c r="Q351" s="385">
        <v>0</v>
      </c>
      <c r="R351" s="385">
        <v>0</v>
      </c>
      <c r="S351" s="385">
        <v>0</v>
      </c>
      <c r="T351" s="319" t="e">
        <v>#DIV/0!</v>
      </c>
      <c r="U351" s="239">
        <v>0</v>
      </c>
      <c r="V351" s="239">
        <v>0</v>
      </c>
      <c r="W351" s="239">
        <v>0</v>
      </c>
      <c r="X351" s="239">
        <v>0</v>
      </c>
      <c r="Y351" s="239">
        <v>0</v>
      </c>
      <c r="Z351" s="239">
        <v>0</v>
      </c>
    </row>
    <row r="352" spans="1:26" x14ac:dyDescent="0.25">
      <c r="A352" s="322" t="s">
        <v>606</v>
      </c>
      <c r="B352" s="385">
        <v>0</v>
      </c>
      <c r="C352" s="385">
        <v>0</v>
      </c>
      <c r="D352" s="385">
        <v>0</v>
      </c>
      <c r="E352" s="385">
        <v>0</v>
      </c>
      <c r="F352" s="385">
        <v>0</v>
      </c>
      <c r="G352" s="385">
        <v>0</v>
      </c>
      <c r="H352" s="385">
        <v>0</v>
      </c>
      <c r="I352" s="385">
        <v>0</v>
      </c>
      <c r="J352" s="385">
        <v>0</v>
      </c>
      <c r="K352" s="385">
        <v>0</v>
      </c>
      <c r="L352" s="385">
        <v>0</v>
      </c>
      <c r="M352" s="385">
        <v>0</v>
      </c>
      <c r="N352" s="385">
        <v>0</v>
      </c>
      <c r="O352" s="385">
        <v>0</v>
      </c>
      <c r="P352" s="385">
        <v>0</v>
      </c>
      <c r="Q352" s="385">
        <v>0</v>
      </c>
      <c r="R352" s="385">
        <v>0</v>
      </c>
      <c r="S352" s="385">
        <v>0</v>
      </c>
      <c r="T352" s="319" t="e">
        <v>#DIV/0!</v>
      </c>
      <c r="U352" s="239">
        <v>0</v>
      </c>
      <c r="V352" s="239">
        <v>0</v>
      </c>
      <c r="W352" s="239">
        <v>0</v>
      </c>
      <c r="X352" s="239">
        <v>0</v>
      </c>
      <c r="Y352" s="239">
        <v>0</v>
      </c>
      <c r="Z352" s="239">
        <v>0</v>
      </c>
    </row>
    <row r="353" spans="1:26" x14ac:dyDescent="0.25">
      <c r="A353" s="322" t="s">
        <v>607</v>
      </c>
      <c r="B353" s="385">
        <v>0</v>
      </c>
      <c r="C353" s="385">
        <v>0</v>
      </c>
      <c r="D353" s="385">
        <v>0</v>
      </c>
      <c r="E353" s="385">
        <v>0</v>
      </c>
      <c r="F353" s="385">
        <v>0</v>
      </c>
      <c r="G353" s="385">
        <v>0</v>
      </c>
      <c r="H353" s="385">
        <v>0</v>
      </c>
      <c r="I353" s="385">
        <v>0</v>
      </c>
      <c r="J353" s="385">
        <v>0</v>
      </c>
      <c r="K353" s="385">
        <v>0</v>
      </c>
      <c r="L353" s="385">
        <v>0</v>
      </c>
      <c r="M353" s="385">
        <v>0</v>
      </c>
      <c r="N353" s="385">
        <v>0</v>
      </c>
      <c r="O353" s="385">
        <v>0</v>
      </c>
      <c r="P353" s="385">
        <v>0</v>
      </c>
      <c r="Q353" s="385">
        <v>0</v>
      </c>
      <c r="R353" s="385">
        <v>0</v>
      </c>
      <c r="S353" s="385">
        <v>0</v>
      </c>
      <c r="T353" s="319" t="e">
        <v>#DIV/0!</v>
      </c>
      <c r="U353" s="239">
        <v>0</v>
      </c>
      <c r="V353" s="239">
        <v>0</v>
      </c>
      <c r="W353" s="239">
        <v>0</v>
      </c>
      <c r="X353" s="239">
        <v>0</v>
      </c>
      <c r="Y353" s="239">
        <v>0</v>
      </c>
      <c r="Z353" s="239">
        <v>0</v>
      </c>
    </row>
    <row r="354" spans="1:26" x14ac:dyDescent="0.25">
      <c r="A354" s="322" t="s">
        <v>608</v>
      </c>
      <c r="B354" s="385">
        <v>0</v>
      </c>
      <c r="C354" s="385">
        <v>0</v>
      </c>
      <c r="D354" s="385">
        <v>0</v>
      </c>
      <c r="E354" s="385">
        <v>0</v>
      </c>
      <c r="F354" s="385">
        <v>0</v>
      </c>
      <c r="G354" s="385">
        <v>0</v>
      </c>
      <c r="H354" s="385">
        <v>0</v>
      </c>
      <c r="I354" s="385">
        <v>0</v>
      </c>
      <c r="J354" s="385">
        <v>0</v>
      </c>
      <c r="K354" s="385">
        <v>0</v>
      </c>
      <c r="L354" s="385">
        <v>0</v>
      </c>
      <c r="M354" s="385">
        <v>0</v>
      </c>
      <c r="N354" s="385">
        <v>0</v>
      </c>
      <c r="O354" s="385">
        <v>0</v>
      </c>
      <c r="P354" s="385">
        <v>0</v>
      </c>
      <c r="Q354" s="385">
        <v>0</v>
      </c>
      <c r="R354" s="385">
        <v>0</v>
      </c>
      <c r="S354" s="385">
        <v>0</v>
      </c>
      <c r="T354" s="319" t="e">
        <v>#DIV/0!</v>
      </c>
      <c r="U354" s="239">
        <v>0</v>
      </c>
      <c r="V354" s="239">
        <v>0</v>
      </c>
      <c r="W354" s="239">
        <v>0</v>
      </c>
      <c r="X354" s="239">
        <v>0</v>
      </c>
      <c r="Y354" s="239">
        <v>0</v>
      </c>
      <c r="Z354" s="239">
        <v>0</v>
      </c>
    </row>
    <row r="355" spans="1:26" x14ac:dyDescent="0.25">
      <c r="A355" s="322" t="s">
        <v>609</v>
      </c>
      <c r="B355" s="385">
        <v>0</v>
      </c>
      <c r="C355" s="385">
        <v>0</v>
      </c>
      <c r="D355" s="385">
        <v>0</v>
      </c>
      <c r="E355" s="385">
        <v>0</v>
      </c>
      <c r="F355" s="385">
        <v>0</v>
      </c>
      <c r="G355" s="385">
        <v>0</v>
      </c>
      <c r="H355" s="385">
        <v>0</v>
      </c>
      <c r="I355" s="385">
        <v>0</v>
      </c>
      <c r="J355" s="385">
        <v>0</v>
      </c>
      <c r="K355" s="385">
        <v>0</v>
      </c>
      <c r="L355" s="385">
        <v>0</v>
      </c>
      <c r="M355" s="385">
        <v>0</v>
      </c>
      <c r="N355" s="385">
        <v>0</v>
      </c>
      <c r="O355" s="385">
        <v>0</v>
      </c>
      <c r="P355" s="385">
        <v>0</v>
      </c>
      <c r="Q355" s="385">
        <v>0</v>
      </c>
      <c r="R355" s="385">
        <v>0</v>
      </c>
      <c r="S355" s="385">
        <v>0</v>
      </c>
      <c r="T355" s="319" t="e">
        <v>#DIV/0!</v>
      </c>
      <c r="U355" s="239">
        <v>0</v>
      </c>
      <c r="V355" s="239">
        <v>0</v>
      </c>
      <c r="W355" s="239">
        <v>0</v>
      </c>
      <c r="X355" s="239">
        <v>0</v>
      </c>
      <c r="Y355" s="239">
        <v>0</v>
      </c>
      <c r="Z355" s="239">
        <v>0</v>
      </c>
    </row>
    <row r="356" spans="1:26" x14ac:dyDescent="0.25">
      <c r="A356" s="322" t="s">
        <v>610</v>
      </c>
      <c r="B356" s="385">
        <v>0</v>
      </c>
      <c r="C356" s="385">
        <v>0</v>
      </c>
      <c r="D356" s="385">
        <v>0</v>
      </c>
      <c r="E356" s="385">
        <v>0</v>
      </c>
      <c r="F356" s="385">
        <v>0</v>
      </c>
      <c r="G356" s="385">
        <v>0</v>
      </c>
      <c r="H356" s="385">
        <v>0</v>
      </c>
      <c r="I356" s="385">
        <v>0</v>
      </c>
      <c r="J356" s="385">
        <v>0</v>
      </c>
      <c r="K356" s="385">
        <v>0</v>
      </c>
      <c r="L356" s="385">
        <v>0</v>
      </c>
      <c r="M356" s="385">
        <v>0</v>
      </c>
      <c r="N356" s="385">
        <v>0</v>
      </c>
      <c r="O356" s="385">
        <v>0</v>
      </c>
      <c r="P356" s="385">
        <v>0</v>
      </c>
      <c r="Q356" s="385">
        <v>0</v>
      </c>
      <c r="R356" s="385">
        <v>0</v>
      </c>
      <c r="S356" s="385">
        <v>0</v>
      </c>
      <c r="T356" s="319" t="e">
        <v>#DIV/0!</v>
      </c>
      <c r="U356" s="239">
        <v>0</v>
      </c>
      <c r="V356" s="239">
        <v>0</v>
      </c>
      <c r="W356" s="239">
        <v>0</v>
      </c>
      <c r="X356" s="239">
        <v>0</v>
      </c>
      <c r="Y356" s="239">
        <v>0</v>
      </c>
      <c r="Z356" s="239">
        <v>0</v>
      </c>
    </row>
    <row r="357" spans="1:26" x14ac:dyDescent="0.25">
      <c r="A357" s="322" t="s">
        <v>611</v>
      </c>
      <c r="B357" s="385">
        <v>0</v>
      </c>
      <c r="C357" s="385">
        <v>0</v>
      </c>
      <c r="D357" s="385">
        <v>0</v>
      </c>
      <c r="E357" s="385">
        <v>0</v>
      </c>
      <c r="F357" s="385">
        <v>0</v>
      </c>
      <c r="G357" s="385">
        <v>0</v>
      </c>
      <c r="H357" s="385">
        <v>0</v>
      </c>
      <c r="I357" s="385">
        <v>0</v>
      </c>
      <c r="J357" s="385">
        <v>0</v>
      </c>
      <c r="K357" s="385">
        <v>0</v>
      </c>
      <c r="L357" s="385">
        <v>0</v>
      </c>
      <c r="M357" s="385">
        <v>0</v>
      </c>
      <c r="N357" s="385">
        <v>0</v>
      </c>
      <c r="O357" s="385">
        <v>0</v>
      </c>
      <c r="P357" s="385">
        <v>0</v>
      </c>
      <c r="Q357" s="385">
        <v>0</v>
      </c>
      <c r="R357" s="385">
        <v>0</v>
      </c>
      <c r="S357" s="385">
        <v>0</v>
      </c>
      <c r="T357" s="319" t="e">
        <v>#DIV/0!</v>
      </c>
      <c r="U357" s="239">
        <v>0</v>
      </c>
      <c r="V357" s="239">
        <v>0</v>
      </c>
      <c r="W357" s="239">
        <v>0</v>
      </c>
      <c r="X357" s="239">
        <v>0</v>
      </c>
      <c r="Y357" s="239">
        <v>0</v>
      </c>
      <c r="Z357" s="239">
        <v>0</v>
      </c>
    </row>
    <row r="358" spans="1:26" x14ac:dyDescent="0.25">
      <c r="A358" s="322" t="s">
        <v>612</v>
      </c>
      <c r="B358" s="385">
        <v>0</v>
      </c>
      <c r="C358" s="385">
        <v>0</v>
      </c>
      <c r="D358" s="385">
        <v>0</v>
      </c>
      <c r="E358" s="385">
        <v>0</v>
      </c>
      <c r="F358" s="385">
        <v>0</v>
      </c>
      <c r="G358" s="385">
        <v>0</v>
      </c>
      <c r="H358" s="385">
        <v>0</v>
      </c>
      <c r="I358" s="385">
        <v>0</v>
      </c>
      <c r="J358" s="385">
        <v>0</v>
      </c>
      <c r="K358" s="385">
        <v>0</v>
      </c>
      <c r="L358" s="385">
        <v>0</v>
      </c>
      <c r="M358" s="385">
        <v>0</v>
      </c>
      <c r="N358" s="385">
        <v>0</v>
      </c>
      <c r="O358" s="385">
        <v>0</v>
      </c>
      <c r="P358" s="385">
        <v>0</v>
      </c>
      <c r="Q358" s="385">
        <v>0</v>
      </c>
      <c r="R358" s="385">
        <v>0</v>
      </c>
      <c r="S358" s="385">
        <v>0</v>
      </c>
      <c r="T358" s="319" t="e">
        <v>#DIV/0!</v>
      </c>
      <c r="U358" s="239">
        <v>0</v>
      </c>
      <c r="V358" s="239">
        <v>0</v>
      </c>
      <c r="W358" s="239">
        <v>0</v>
      </c>
      <c r="X358" s="239">
        <v>0</v>
      </c>
      <c r="Y358" s="239">
        <v>0</v>
      </c>
      <c r="Z358" s="239">
        <v>0</v>
      </c>
    </row>
    <row r="359" spans="1:26" x14ac:dyDescent="0.25">
      <c r="A359" s="322" t="s">
        <v>613</v>
      </c>
      <c r="B359" s="385">
        <v>0</v>
      </c>
      <c r="C359" s="385">
        <v>0</v>
      </c>
      <c r="D359" s="385">
        <v>0</v>
      </c>
      <c r="E359" s="385">
        <v>0</v>
      </c>
      <c r="F359" s="385">
        <v>0</v>
      </c>
      <c r="G359" s="385">
        <v>0</v>
      </c>
      <c r="H359" s="385">
        <v>0</v>
      </c>
      <c r="I359" s="385">
        <v>0</v>
      </c>
      <c r="J359" s="385">
        <v>0</v>
      </c>
      <c r="K359" s="385">
        <v>0</v>
      </c>
      <c r="L359" s="385">
        <v>0</v>
      </c>
      <c r="M359" s="385">
        <v>0</v>
      </c>
      <c r="N359" s="385">
        <v>0</v>
      </c>
      <c r="O359" s="385">
        <v>0</v>
      </c>
      <c r="P359" s="385">
        <v>0</v>
      </c>
      <c r="Q359" s="385">
        <v>0</v>
      </c>
      <c r="R359" s="385">
        <v>0</v>
      </c>
      <c r="S359" s="385">
        <v>0</v>
      </c>
      <c r="T359" s="319" t="e">
        <v>#DIV/0!</v>
      </c>
      <c r="U359" s="239">
        <v>0</v>
      </c>
      <c r="V359" s="239">
        <v>0</v>
      </c>
      <c r="W359" s="239">
        <v>0</v>
      </c>
      <c r="X359" s="239">
        <v>0</v>
      </c>
      <c r="Y359" s="239">
        <v>0</v>
      </c>
      <c r="Z359" s="239">
        <v>0</v>
      </c>
    </row>
    <row r="360" spans="1:26" x14ac:dyDescent="0.25">
      <c r="A360" s="322" t="s">
        <v>614</v>
      </c>
      <c r="B360" s="385">
        <v>0</v>
      </c>
      <c r="C360" s="385">
        <v>0</v>
      </c>
      <c r="D360" s="385">
        <v>0</v>
      </c>
      <c r="E360" s="385">
        <v>0</v>
      </c>
      <c r="F360" s="385">
        <v>0</v>
      </c>
      <c r="G360" s="385">
        <v>0</v>
      </c>
      <c r="H360" s="385">
        <v>0</v>
      </c>
      <c r="I360" s="385">
        <v>0</v>
      </c>
      <c r="J360" s="385">
        <v>0</v>
      </c>
      <c r="K360" s="385">
        <v>0</v>
      </c>
      <c r="L360" s="385">
        <v>0</v>
      </c>
      <c r="M360" s="385">
        <v>0</v>
      </c>
      <c r="N360" s="385">
        <v>0</v>
      </c>
      <c r="O360" s="385">
        <v>0</v>
      </c>
      <c r="P360" s="385">
        <v>0</v>
      </c>
      <c r="Q360" s="385">
        <v>0</v>
      </c>
      <c r="R360" s="385">
        <v>0</v>
      </c>
      <c r="S360" s="385">
        <v>0</v>
      </c>
      <c r="T360" s="319" t="e">
        <v>#DIV/0!</v>
      </c>
      <c r="U360" s="239">
        <v>0</v>
      </c>
      <c r="V360" s="239">
        <v>0</v>
      </c>
      <c r="W360" s="239">
        <v>0</v>
      </c>
      <c r="X360" s="239">
        <v>0</v>
      </c>
      <c r="Y360" s="239">
        <v>0</v>
      </c>
      <c r="Z360" s="239">
        <v>0</v>
      </c>
    </row>
    <row r="361" spans="1:26" x14ac:dyDescent="0.25">
      <c r="A361" s="322" t="s">
        <v>615</v>
      </c>
      <c r="B361" s="385">
        <v>0</v>
      </c>
      <c r="C361" s="385">
        <v>0</v>
      </c>
      <c r="D361" s="385">
        <v>0</v>
      </c>
      <c r="E361" s="385">
        <v>0</v>
      </c>
      <c r="F361" s="385">
        <v>0</v>
      </c>
      <c r="G361" s="385">
        <v>0</v>
      </c>
      <c r="H361" s="385">
        <v>0</v>
      </c>
      <c r="I361" s="385">
        <v>0</v>
      </c>
      <c r="J361" s="385">
        <v>0</v>
      </c>
      <c r="K361" s="385">
        <v>0</v>
      </c>
      <c r="L361" s="385">
        <v>0</v>
      </c>
      <c r="M361" s="385">
        <v>0</v>
      </c>
      <c r="N361" s="385">
        <v>0</v>
      </c>
      <c r="O361" s="385">
        <v>0</v>
      </c>
      <c r="P361" s="385">
        <v>0</v>
      </c>
      <c r="Q361" s="385">
        <v>0</v>
      </c>
      <c r="R361" s="385">
        <v>0</v>
      </c>
      <c r="S361" s="385">
        <v>0</v>
      </c>
      <c r="T361" s="319" t="e">
        <v>#DIV/0!</v>
      </c>
      <c r="U361" s="239">
        <v>0</v>
      </c>
      <c r="V361" s="239">
        <v>0</v>
      </c>
      <c r="W361" s="239">
        <v>0</v>
      </c>
      <c r="X361" s="239">
        <v>0</v>
      </c>
      <c r="Y361" s="239">
        <v>0</v>
      </c>
      <c r="Z361" s="239">
        <v>0</v>
      </c>
    </row>
    <row r="362" spans="1:26" x14ac:dyDescent="0.25">
      <c r="A362" s="322" t="s">
        <v>616</v>
      </c>
      <c r="B362" s="385">
        <v>0</v>
      </c>
      <c r="C362" s="385">
        <v>0</v>
      </c>
      <c r="D362" s="385">
        <v>0</v>
      </c>
      <c r="E362" s="385">
        <v>0</v>
      </c>
      <c r="F362" s="385">
        <v>0</v>
      </c>
      <c r="G362" s="385">
        <v>0</v>
      </c>
      <c r="H362" s="385">
        <v>0</v>
      </c>
      <c r="I362" s="385">
        <v>0</v>
      </c>
      <c r="J362" s="385">
        <v>0</v>
      </c>
      <c r="K362" s="385">
        <v>0</v>
      </c>
      <c r="L362" s="385">
        <v>0</v>
      </c>
      <c r="M362" s="385">
        <v>0</v>
      </c>
      <c r="N362" s="385">
        <v>0</v>
      </c>
      <c r="O362" s="385">
        <v>0</v>
      </c>
      <c r="P362" s="385">
        <v>0</v>
      </c>
      <c r="Q362" s="385">
        <v>0</v>
      </c>
      <c r="R362" s="385">
        <v>0</v>
      </c>
      <c r="S362" s="385">
        <v>0</v>
      </c>
      <c r="T362" s="319" t="e">
        <v>#DIV/0!</v>
      </c>
      <c r="U362" s="239">
        <v>0</v>
      </c>
      <c r="V362" s="239">
        <v>0</v>
      </c>
      <c r="W362" s="239">
        <v>0</v>
      </c>
      <c r="X362" s="239">
        <v>0</v>
      </c>
      <c r="Y362" s="239">
        <v>0</v>
      </c>
      <c r="Z362" s="239">
        <v>0</v>
      </c>
    </row>
    <row r="363" spans="1:26" x14ac:dyDescent="0.25">
      <c r="A363" s="322" t="s">
        <v>617</v>
      </c>
      <c r="B363" s="385">
        <v>0</v>
      </c>
      <c r="C363" s="385">
        <v>0</v>
      </c>
      <c r="D363" s="385">
        <v>0</v>
      </c>
      <c r="E363" s="385">
        <v>0</v>
      </c>
      <c r="F363" s="385">
        <v>0</v>
      </c>
      <c r="G363" s="385">
        <v>0</v>
      </c>
      <c r="H363" s="385">
        <v>0</v>
      </c>
      <c r="I363" s="385">
        <v>0</v>
      </c>
      <c r="J363" s="385">
        <v>0</v>
      </c>
      <c r="K363" s="385">
        <v>0</v>
      </c>
      <c r="L363" s="385">
        <v>0</v>
      </c>
      <c r="M363" s="385">
        <v>0</v>
      </c>
      <c r="N363" s="385">
        <v>0</v>
      </c>
      <c r="O363" s="385">
        <v>0</v>
      </c>
      <c r="P363" s="385">
        <v>0</v>
      </c>
      <c r="Q363" s="385">
        <v>0</v>
      </c>
      <c r="R363" s="385">
        <v>0</v>
      </c>
      <c r="S363" s="385">
        <v>0</v>
      </c>
      <c r="T363" s="319" t="e">
        <v>#DIV/0!</v>
      </c>
      <c r="U363" s="239">
        <v>0</v>
      </c>
      <c r="V363" s="239">
        <v>0</v>
      </c>
      <c r="W363" s="239">
        <v>0</v>
      </c>
      <c r="X363" s="239">
        <v>0</v>
      </c>
      <c r="Y363" s="239">
        <v>0</v>
      </c>
      <c r="Z363" s="239">
        <v>0</v>
      </c>
    </row>
    <row r="364" spans="1:26" x14ac:dyDescent="0.25">
      <c r="A364" s="322" t="s">
        <v>618</v>
      </c>
      <c r="B364" s="385">
        <v>0</v>
      </c>
      <c r="C364" s="385">
        <v>0</v>
      </c>
      <c r="D364" s="385">
        <v>0</v>
      </c>
      <c r="E364" s="385">
        <v>0</v>
      </c>
      <c r="F364" s="385">
        <v>0</v>
      </c>
      <c r="G364" s="385">
        <v>0</v>
      </c>
      <c r="H364" s="385">
        <v>0</v>
      </c>
      <c r="I364" s="385">
        <v>0</v>
      </c>
      <c r="J364" s="385">
        <v>0</v>
      </c>
      <c r="K364" s="385">
        <v>0</v>
      </c>
      <c r="L364" s="385">
        <v>0</v>
      </c>
      <c r="M364" s="385">
        <v>0</v>
      </c>
      <c r="N364" s="385">
        <v>0</v>
      </c>
      <c r="O364" s="385">
        <v>0</v>
      </c>
      <c r="P364" s="385">
        <v>0</v>
      </c>
      <c r="Q364" s="385">
        <v>0</v>
      </c>
      <c r="R364" s="385">
        <v>0</v>
      </c>
      <c r="S364" s="385">
        <v>0</v>
      </c>
      <c r="T364" s="319" t="e">
        <v>#DIV/0!</v>
      </c>
      <c r="U364" s="239">
        <v>0</v>
      </c>
      <c r="V364" s="239">
        <v>0</v>
      </c>
      <c r="W364" s="239">
        <v>0</v>
      </c>
      <c r="X364" s="239">
        <v>0</v>
      </c>
      <c r="Y364" s="239">
        <v>0</v>
      </c>
      <c r="Z364" s="239">
        <v>0</v>
      </c>
    </row>
    <row r="365" spans="1:26" x14ac:dyDescent="0.25">
      <c r="A365" s="322" t="s">
        <v>619</v>
      </c>
      <c r="B365" s="385">
        <v>0</v>
      </c>
      <c r="C365" s="385">
        <v>0</v>
      </c>
      <c r="D365" s="385">
        <v>0</v>
      </c>
      <c r="E365" s="385">
        <v>0</v>
      </c>
      <c r="F365" s="385">
        <v>0</v>
      </c>
      <c r="G365" s="385">
        <v>0</v>
      </c>
      <c r="H365" s="385">
        <v>0</v>
      </c>
      <c r="I365" s="385">
        <v>0</v>
      </c>
      <c r="J365" s="385">
        <v>0</v>
      </c>
      <c r="K365" s="385">
        <v>0</v>
      </c>
      <c r="L365" s="385">
        <v>0</v>
      </c>
      <c r="M365" s="385">
        <v>0</v>
      </c>
      <c r="N365" s="385">
        <v>0</v>
      </c>
      <c r="O365" s="385">
        <v>0</v>
      </c>
      <c r="P365" s="385">
        <v>0</v>
      </c>
      <c r="Q365" s="385">
        <v>0</v>
      </c>
      <c r="R365" s="385">
        <v>0</v>
      </c>
      <c r="S365" s="385">
        <v>0</v>
      </c>
      <c r="T365" s="319" t="e">
        <v>#DIV/0!</v>
      </c>
      <c r="U365" s="239">
        <v>0</v>
      </c>
      <c r="V365" s="239">
        <v>0</v>
      </c>
      <c r="W365" s="239">
        <v>0</v>
      </c>
      <c r="X365" s="239">
        <v>0</v>
      </c>
      <c r="Y365" s="239">
        <v>0</v>
      </c>
      <c r="Z365" s="239">
        <v>0</v>
      </c>
    </row>
    <row r="366" spans="1:26" x14ac:dyDescent="0.25">
      <c r="A366" s="322" t="s">
        <v>620</v>
      </c>
      <c r="B366" s="385">
        <v>0</v>
      </c>
      <c r="C366" s="385">
        <v>0</v>
      </c>
      <c r="D366" s="385">
        <v>0</v>
      </c>
      <c r="E366" s="385">
        <v>0</v>
      </c>
      <c r="F366" s="385">
        <v>0</v>
      </c>
      <c r="G366" s="385">
        <v>0</v>
      </c>
      <c r="H366" s="385">
        <v>0</v>
      </c>
      <c r="I366" s="385">
        <v>0</v>
      </c>
      <c r="J366" s="385">
        <v>0</v>
      </c>
      <c r="K366" s="385">
        <v>0</v>
      </c>
      <c r="L366" s="385">
        <v>0</v>
      </c>
      <c r="M366" s="385">
        <v>0</v>
      </c>
      <c r="N366" s="385">
        <v>0</v>
      </c>
      <c r="O366" s="385">
        <v>0</v>
      </c>
      <c r="P366" s="385">
        <v>0</v>
      </c>
      <c r="Q366" s="385">
        <v>0</v>
      </c>
      <c r="R366" s="385">
        <v>0</v>
      </c>
      <c r="S366" s="385">
        <v>0</v>
      </c>
      <c r="T366" s="319" t="e">
        <v>#DIV/0!</v>
      </c>
      <c r="U366" s="239">
        <v>0</v>
      </c>
      <c r="V366" s="239">
        <v>0</v>
      </c>
      <c r="W366" s="239">
        <v>0</v>
      </c>
      <c r="X366" s="239">
        <v>0</v>
      </c>
      <c r="Y366" s="239">
        <v>0</v>
      </c>
      <c r="Z366" s="239">
        <v>0</v>
      </c>
    </row>
    <row r="367" spans="1:26" x14ac:dyDescent="0.25">
      <c r="A367" s="322" t="s">
        <v>621</v>
      </c>
      <c r="B367" s="385">
        <v>0</v>
      </c>
      <c r="C367" s="385">
        <v>0</v>
      </c>
      <c r="D367" s="385">
        <v>0</v>
      </c>
      <c r="E367" s="385">
        <v>0</v>
      </c>
      <c r="F367" s="385">
        <v>0</v>
      </c>
      <c r="G367" s="385">
        <v>0</v>
      </c>
      <c r="H367" s="385">
        <v>0</v>
      </c>
      <c r="I367" s="385">
        <v>0</v>
      </c>
      <c r="J367" s="385">
        <v>0</v>
      </c>
      <c r="K367" s="385">
        <v>0</v>
      </c>
      <c r="L367" s="385">
        <v>0</v>
      </c>
      <c r="M367" s="385">
        <v>0</v>
      </c>
      <c r="N367" s="385">
        <v>0</v>
      </c>
      <c r="O367" s="385">
        <v>0</v>
      </c>
      <c r="P367" s="385">
        <v>0</v>
      </c>
      <c r="Q367" s="385">
        <v>0</v>
      </c>
      <c r="R367" s="385">
        <v>0</v>
      </c>
      <c r="S367" s="385">
        <v>0</v>
      </c>
      <c r="T367" s="319" t="e">
        <v>#DIV/0!</v>
      </c>
      <c r="U367" s="239">
        <v>0</v>
      </c>
      <c r="V367" s="239">
        <v>0</v>
      </c>
      <c r="W367" s="239">
        <v>0</v>
      </c>
      <c r="X367" s="239">
        <v>0</v>
      </c>
      <c r="Y367" s="239">
        <v>0</v>
      </c>
      <c r="Z367" s="239">
        <v>0</v>
      </c>
    </row>
    <row r="368" spans="1:26" x14ac:dyDescent="0.25">
      <c r="A368" s="322" t="s">
        <v>622</v>
      </c>
      <c r="B368" s="385">
        <v>0</v>
      </c>
      <c r="C368" s="385">
        <v>0</v>
      </c>
      <c r="D368" s="385">
        <v>0</v>
      </c>
      <c r="E368" s="385">
        <v>0</v>
      </c>
      <c r="F368" s="385">
        <v>0</v>
      </c>
      <c r="G368" s="385">
        <v>0</v>
      </c>
      <c r="H368" s="385">
        <v>0</v>
      </c>
      <c r="I368" s="385">
        <v>0</v>
      </c>
      <c r="J368" s="385">
        <v>0</v>
      </c>
      <c r="K368" s="385">
        <v>0</v>
      </c>
      <c r="L368" s="385">
        <v>0</v>
      </c>
      <c r="M368" s="385">
        <v>0</v>
      </c>
      <c r="N368" s="385">
        <v>0</v>
      </c>
      <c r="O368" s="385">
        <v>0</v>
      </c>
      <c r="P368" s="385">
        <v>0</v>
      </c>
      <c r="Q368" s="385">
        <v>0</v>
      </c>
      <c r="R368" s="385">
        <v>0</v>
      </c>
      <c r="S368" s="385">
        <v>0</v>
      </c>
      <c r="T368" s="319" t="e">
        <v>#DIV/0!</v>
      </c>
      <c r="U368" s="239">
        <v>0</v>
      </c>
      <c r="V368" s="239">
        <v>0</v>
      </c>
      <c r="W368" s="239">
        <v>0</v>
      </c>
      <c r="X368" s="239">
        <v>0</v>
      </c>
      <c r="Y368" s="239">
        <v>0</v>
      </c>
      <c r="Z368" s="239">
        <v>0</v>
      </c>
    </row>
    <row r="369" spans="1:26" x14ac:dyDescent="0.25">
      <c r="A369" s="322" t="s">
        <v>623</v>
      </c>
      <c r="B369" s="385">
        <v>0</v>
      </c>
      <c r="C369" s="385">
        <v>0</v>
      </c>
      <c r="D369" s="385">
        <v>0</v>
      </c>
      <c r="E369" s="385">
        <v>0</v>
      </c>
      <c r="F369" s="385">
        <v>0</v>
      </c>
      <c r="G369" s="385">
        <v>0</v>
      </c>
      <c r="H369" s="385">
        <v>0</v>
      </c>
      <c r="I369" s="385">
        <v>0</v>
      </c>
      <c r="J369" s="385">
        <v>0</v>
      </c>
      <c r="K369" s="385">
        <v>0</v>
      </c>
      <c r="L369" s="385">
        <v>0</v>
      </c>
      <c r="M369" s="385">
        <v>0</v>
      </c>
      <c r="N369" s="385">
        <v>0</v>
      </c>
      <c r="O369" s="385">
        <v>0</v>
      </c>
      <c r="P369" s="385">
        <v>0</v>
      </c>
      <c r="Q369" s="385">
        <v>0</v>
      </c>
      <c r="R369" s="385">
        <v>0</v>
      </c>
      <c r="S369" s="385">
        <v>0</v>
      </c>
      <c r="T369" s="319" t="e">
        <v>#DIV/0!</v>
      </c>
      <c r="U369" s="239">
        <v>0</v>
      </c>
      <c r="V369" s="239">
        <v>0</v>
      </c>
      <c r="W369" s="239">
        <v>0</v>
      </c>
      <c r="X369" s="239">
        <v>0</v>
      </c>
      <c r="Y369" s="239">
        <v>0</v>
      </c>
      <c r="Z369" s="239">
        <v>0</v>
      </c>
    </row>
    <row r="370" spans="1:26" ht="24" x14ac:dyDescent="0.25">
      <c r="A370" s="322" t="s">
        <v>624</v>
      </c>
      <c r="B370" s="385">
        <v>0</v>
      </c>
      <c r="C370" s="385">
        <v>0</v>
      </c>
      <c r="D370" s="385">
        <v>0</v>
      </c>
      <c r="E370" s="385">
        <v>0</v>
      </c>
      <c r="F370" s="385">
        <v>0</v>
      </c>
      <c r="G370" s="385">
        <v>0</v>
      </c>
      <c r="H370" s="385">
        <v>0</v>
      </c>
      <c r="I370" s="385">
        <v>0</v>
      </c>
      <c r="J370" s="385">
        <v>0</v>
      </c>
      <c r="K370" s="385">
        <v>0</v>
      </c>
      <c r="L370" s="385">
        <v>0</v>
      </c>
      <c r="M370" s="385">
        <v>0</v>
      </c>
      <c r="N370" s="385">
        <v>0</v>
      </c>
      <c r="O370" s="385">
        <v>0</v>
      </c>
      <c r="P370" s="385">
        <v>0</v>
      </c>
      <c r="Q370" s="385">
        <v>0</v>
      </c>
      <c r="R370" s="385">
        <v>0</v>
      </c>
      <c r="S370" s="385">
        <v>0</v>
      </c>
      <c r="T370" s="319" t="e">
        <v>#DIV/0!</v>
      </c>
      <c r="U370" s="239">
        <v>0</v>
      </c>
      <c r="V370" s="239">
        <v>0</v>
      </c>
      <c r="W370" s="239">
        <v>0</v>
      </c>
      <c r="X370" s="239">
        <v>0</v>
      </c>
      <c r="Y370" s="239">
        <v>0</v>
      </c>
      <c r="Z370" s="239">
        <v>0</v>
      </c>
    </row>
    <row r="371" spans="1:26" x14ac:dyDescent="0.25">
      <c r="A371" s="322" t="s">
        <v>625</v>
      </c>
      <c r="B371" s="385">
        <v>0</v>
      </c>
      <c r="C371" s="385">
        <v>0</v>
      </c>
      <c r="D371" s="385">
        <v>0</v>
      </c>
      <c r="E371" s="385">
        <v>0</v>
      </c>
      <c r="F371" s="385">
        <v>0</v>
      </c>
      <c r="G371" s="385">
        <v>0</v>
      </c>
      <c r="H371" s="385">
        <v>0</v>
      </c>
      <c r="I371" s="385">
        <v>0</v>
      </c>
      <c r="J371" s="385">
        <v>0</v>
      </c>
      <c r="K371" s="385">
        <v>0</v>
      </c>
      <c r="L371" s="385">
        <v>0</v>
      </c>
      <c r="M371" s="385">
        <v>0</v>
      </c>
      <c r="N371" s="385">
        <v>0</v>
      </c>
      <c r="O371" s="385">
        <v>0</v>
      </c>
      <c r="P371" s="385">
        <v>0</v>
      </c>
      <c r="Q371" s="385">
        <v>0</v>
      </c>
      <c r="R371" s="385">
        <v>0</v>
      </c>
      <c r="S371" s="385">
        <v>0</v>
      </c>
      <c r="T371" s="319" t="e">
        <v>#DIV/0!</v>
      </c>
      <c r="U371" s="239">
        <v>0</v>
      </c>
      <c r="V371" s="239">
        <v>0</v>
      </c>
      <c r="W371" s="239">
        <v>0</v>
      </c>
      <c r="X371" s="239">
        <v>0</v>
      </c>
      <c r="Y371" s="239">
        <v>0</v>
      </c>
      <c r="Z371" s="239">
        <v>0</v>
      </c>
    </row>
    <row r="372" spans="1:26" x14ac:dyDescent="0.25">
      <c r="A372" s="322" t="s">
        <v>626</v>
      </c>
      <c r="B372" s="385">
        <v>0</v>
      </c>
      <c r="C372" s="385">
        <v>0</v>
      </c>
      <c r="D372" s="385">
        <v>0</v>
      </c>
      <c r="E372" s="385">
        <v>0</v>
      </c>
      <c r="F372" s="385">
        <v>0</v>
      </c>
      <c r="G372" s="385">
        <v>0</v>
      </c>
      <c r="H372" s="385">
        <v>0</v>
      </c>
      <c r="I372" s="385">
        <v>0</v>
      </c>
      <c r="J372" s="385">
        <v>0</v>
      </c>
      <c r="K372" s="385">
        <v>0</v>
      </c>
      <c r="L372" s="385">
        <v>0</v>
      </c>
      <c r="M372" s="385">
        <v>0</v>
      </c>
      <c r="N372" s="385">
        <v>0</v>
      </c>
      <c r="O372" s="385">
        <v>0</v>
      </c>
      <c r="P372" s="385">
        <v>0</v>
      </c>
      <c r="Q372" s="385">
        <v>0</v>
      </c>
      <c r="R372" s="385">
        <v>0</v>
      </c>
      <c r="S372" s="385">
        <v>0</v>
      </c>
      <c r="T372" s="319" t="e">
        <v>#DIV/0!</v>
      </c>
      <c r="U372" s="239">
        <v>0</v>
      </c>
      <c r="V372" s="239">
        <v>0</v>
      </c>
      <c r="W372" s="239">
        <v>0</v>
      </c>
      <c r="X372" s="239">
        <v>0</v>
      </c>
      <c r="Y372" s="239">
        <v>0</v>
      </c>
      <c r="Z372" s="239">
        <v>0</v>
      </c>
    </row>
    <row r="373" spans="1:26" x14ac:dyDescent="0.25">
      <c r="A373" s="322" t="s">
        <v>627</v>
      </c>
      <c r="B373" s="385">
        <v>0</v>
      </c>
      <c r="C373" s="385">
        <v>0</v>
      </c>
      <c r="D373" s="385">
        <v>0</v>
      </c>
      <c r="E373" s="385">
        <v>0</v>
      </c>
      <c r="F373" s="385">
        <v>0</v>
      </c>
      <c r="G373" s="385">
        <v>0</v>
      </c>
      <c r="H373" s="385">
        <v>0</v>
      </c>
      <c r="I373" s="385">
        <v>0</v>
      </c>
      <c r="J373" s="385">
        <v>0</v>
      </c>
      <c r="K373" s="385">
        <v>0</v>
      </c>
      <c r="L373" s="385">
        <v>0</v>
      </c>
      <c r="M373" s="385">
        <v>0</v>
      </c>
      <c r="N373" s="385">
        <v>0</v>
      </c>
      <c r="O373" s="385">
        <v>0</v>
      </c>
      <c r="P373" s="385">
        <v>0</v>
      </c>
      <c r="Q373" s="385">
        <v>0</v>
      </c>
      <c r="R373" s="385">
        <v>0</v>
      </c>
      <c r="S373" s="385">
        <v>0</v>
      </c>
      <c r="T373" s="319" t="e">
        <v>#DIV/0!</v>
      </c>
      <c r="U373" s="239">
        <v>0</v>
      </c>
      <c r="V373" s="239">
        <v>0</v>
      </c>
      <c r="W373" s="239">
        <v>0</v>
      </c>
      <c r="X373" s="239">
        <v>0</v>
      </c>
      <c r="Y373" s="239">
        <v>0</v>
      </c>
      <c r="Z373" s="239">
        <v>0</v>
      </c>
    </row>
    <row r="374" spans="1:26" x14ac:dyDescent="0.25">
      <c r="A374" s="322" t="s">
        <v>628</v>
      </c>
      <c r="B374" s="385">
        <v>0</v>
      </c>
      <c r="C374" s="385">
        <v>0</v>
      </c>
      <c r="D374" s="385">
        <v>0</v>
      </c>
      <c r="E374" s="385">
        <v>0</v>
      </c>
      <c r="F374" s="385">
        <v>0</v>
      </c>
      <c r="G374" s="385">
        <v>0</v>
      </c>
      <c r="H374" s="385">
        <v>0</v>
      </c>
      <c r="I374" s="385">
        <v>0</v>
      </c>
      <c r="J374" s="385">
        <v>0</v>
      </c>
      <c r="K374" s="385">
        <v>0</v>
      </c>
      <c r="L374" s="385">
        <v>0</v>
      </c>
      <c r="M374" s="385">
        <v>0</v>
      </c>
      <c r="N374" s="385">
        <v>0</v>
      </c>
      <c r="O374" s="385">
        <v>0</v>
      </c>
      <c r="P374" s="385">
        <v>0</v>
      </c>
      <c r="Q374" s="385">
        <v>0</v>
      </c>
      <c r="R374" s="385">
        <v>0</v>
      </c>
      <c r="S374" s="385">
        <v>0</v>
      </c>
      <c r="T374" s="319" t="e">
        <v>#DIV/0!</v>
      </c>
      <c r="U374" s="239">
        <v>0</v>
      </c>
      <c r="V374" s="239">
        <v>0</v>
      </c>
      <c r="W374" s="239">
        <v>0</v>
      </c>
      <c r="X374" s="239">
        <v>0</v>
      </c>
      <c r="Y374" s="239">
        <v>0</v>
      </c>
      <c r="Z374" s="239">
        <v>0</v>
      </c>
    </row>
    <row r="375" spans="1:26" x14ac:dyDescent="0.25">
      <c r="A375" s="314" t="s">
        <v>629</v>
      </c>
      <c r="B375" s="363">
        <v>0</v>
      </c>
      <c r="C375" s="363">
        <v>0</v>
      </c>
      <c r="D375" s="363">
        <v>0</v>
      </c>
      <c r="E375" s="363">
        <v>0</v>
      </c>
      <c r="F375" s="363">
        <v>0</v>
      </c>
      <c r="G375" s="363">
        <v>0</v>
      </c>
      <c r="H375" s="363">
        <v>0</v>
      </c>
      <c r="I375" s="363">
        <v>0</v>
      </c>
      <c r="J375" s="363">
        <v>0</v>
      </c>
      <c r="K375" s="363">
        <v>0</v>
      </c>
      <c r="L375" s="363">
        <v>0</v>
      </c>
      <c r="M375" s="363">
        <v>0</v>
      </c>
      <c r="N375" s="363">
        <v>0</v>
      </c>
      <c r="O375" s="363">
        <v>0</v>
      </c>
      <c r="P375" s="363">
        <v>0</v>
      </c>
      <c r="Q375" s="363">
        <v>0</v>
      </c>
      <c r="R375" s="363">
        <v>0</v>
      </c>
      <c r="S375" s="363">
        <v>0</v>
      </c>
      <c r="T375" s="317" t="e">
        <v>#DIV/0!</v>
      </c>
      <c r="U375" s="316">
        <v>0</v>
      </c>
      <c r="V375" s="316">
        <v>0</v>
      </c>
      <c r="W375" s="316">
        <v>0</v>
      </c>
      <c r="X375" s="316">
        <v>0</v>
      </c>
      <c r="Y375" s="316">
        <v>0</v>
      </c>
      <c r="Z375" s="316">
        <v>0</v>
      </c>
    </row>
    <row r="376" spans="1:26" x14ac:dyDescent="0.25">
      <c r="A376" s="322" t="s">
        <v>630</v>
      </c>
      <c r="B376" s="385">
        <v>0</v>
      </c>
      <c r="C376" s="385">
        <v>0</v>
      </c>
      <c r="D376" s="385">
        <v>0</v>
      </c>
      <c r="E376" s="385">
        <v>0</v>
      </c>
      <c r="F376" s="385">
        <v>0</v>
      </c>
      <c r="G376" s="385">
        <v>0</v>
      </c>
      <c r="H376" s="385">
        <v>0</v>
      </c>
      <c r="I376" s="385">
        <v>0</v>
      </c>
      <c r="J376" s="385">
        <v>0</v>
      </c>
      <c r="K376" s="385">
        <v>0</v>
      </c>
      <c r="L376" s="385">
        <v>0</v>
      </c>
      <c r="M376" s="385">
        <v>0</v>
      </c>
      <c r="N376" s="385">
        <v>0</v>
      </c>
      <c r="O376" s="385">
        <v>0</v>
      </c>
      <c r="P376" s="385">
        <v>0</v>
      </c>
      <c r="Q376" s="385">
        <v>0</v>
      </c>
      <c r="R376" s="385">
        <v>0</v>
      </c>
      <c r="S376" s="385">
        <v>0</v>
      </c>
      <c r="T376" s="319" t="e">
        <v>#DIV/0!</v>
      </c>
      <c r="U376" s="239">
        <v>0</v>
      </c>
      <c r="V376" s="239">
        <v>0</v>
      </c>
      <c r="W376" s="239">
        <v>0</v>
      </c>
      <c r="X376" s="239">
        <v>0</v>
      </c>
      <c r="Y376" s="239">
        <v>0</v>
      </c>
      <c r="Z376" s="239">
        <v>0</v>
      </c>
    </row>
    <row r="377" spans="1:26" x14ac:dyDescent="0.25">
      <c r="A377" s="322" t="s">
        <v>631</v>
      </c>
      <c r="B377" s="385">
        <v>0</v>
      </c>
      <c r="C377" s="385">
        <v>0</v>
      </c>
      <c r="D377" s="385">
        <v>0</v>
      </c>
      <c r="E377" s="385">
        <v>0</v>
      </c>
      <c r="F377" s="385">
        <v>0</v>
      </c>
      <c r="G377" s="385">
        <v>0</v>
      </c>
      <c r="H377" s="385">
        <v>0</v>
      </c>
      <c r="I377" s="385">
        <v>0</v>
      </c>
      <c r="J377" s="385">
        <v>0</v>
      </c>
      <c r="K377" s="385">
        <v>0</v>
      </c>
      <c r="L377" s="385">
        <v>0</v>
      </c>
      <c r="M377" s="385">
        <v>0</v>
      </c>
      <c r="N377" s="385">
        <v>0</v>
      </c>
      <c r="O377" s="385">
        <v>0</v>
      </c>
      <c r="P377" s="385">
        <v>0</v>
      </c>
      <c r="Q377" s="385">
        <v>0</v>
      </c>
      <c r="R377" s="385">
        <v>0</v>
      </c>
      <c r="S377" s="385">
        <v>0</v>
      </c>
      <c r="T377" s="319" t="e">
        <v>#DIV/0!</v>
      </c>
      <c r="U377" s="239">
        <v>0</v>
      </c>
      <c r="V377" s="239">
        <v>0</v>
      </c>
      <c r="W377" s="239">
        <v>0</v>
      </c>
      <c r="X377" s="239">
        <v>0</v>
      </c>
      <c r="Y377" s="239">
        <v>0</v>
      </c>
      <c r="Z377" s="239">
        <v>0</v>
      </c>
    </row>
    <row r="378" spans="1:26" ht="24" x14ac:dyDescent="0.25">
      <c r="A378" s="322" t="s">
        <v>632</v>
      </c>
      <c r="B378" s="385">
        <v>0</v>
      </c>
      <c r="C378" s="385">
        <v>0</v>
      </c>
      <c r="D378" s="385">
        <v>0</v>
      </c>
      <c r="E378" s="385">
        <v>0</v>
      </c>
      <c r="F378" s="385">
        <v>0</v>
      </c>
      <c r="G378" s="385">
        <v>0</v>
      </c>
      <c r="H378" s="385">
        <v>0</v>
      </c>
      <c r="I378" s="385">
        <v>0</v>
      </c>
      <c r="J378" s="385">
        <v>0</v>
      </c>
      <c r="K378" s="385">
        <v>0</v>
      </c>
      <c r="L378" s="385">
        <v>0</v>
      </c>
      <c r="M378" s="385">
        <v>0</v>
      </c>
      <c r="N378" s="385">
        <v>0</v>
      </c>
      <c r="O378" s="385">
        <v>0</v>
      </c>
      <c r="P378" s="385">
        <v>0</v>
      </c>
      <c r="Q378" s="385">
        <v>0</v>
      </c>
      <c r="R378" s="385">
        <v>0</v>
      </c>
      <c r="S378" s="385">
        <v>0</v>
      </c>
      <c r="T378" s="319" t="e">
        <v>#DIV/0!</v>
      </c>
      <c r="U378" s="239">
        <v>0</v>
      </c>
      <c r="V378" s="239">
        <v>0</v>
      </c>
      <c r="W378" s="239">
        <v>0</v>
      </c>
      <c r="X378" s="239">
        <v>0</v>
      </c>
      <c r="Y378" s="239">
        <v>0</v>
      </c>
      <c r="Z378" s="239">
        <v>0</v>
      </c>
    </row>
    <row r="379" spans="1:26" x14ac:dyDescent="0.25">
      <c r="A379" s="314" t="s">
        <v>633</v>
      </c>
      <c r="B379" s="363">
        <v>0</v>
      </c>
      <c r="C379" s="363">
        <v>0</v>
      </c>
      <c r="D379" s="363">
        <v>0</v>
      </c>
      <c r="E379" s="363">
        <v>0</v>
      </c>
      <c r="F379" s="363">
        <v>0</v>
      </c>
      <c r="G379" s="363">
        <v>0</v>
      </c>
      <c r="H379" s="363">
        <v>0</v>
      </c>
      <c r="I379" s="363">
        <v>0</v>
      </c>
      <c r="J379" s="363">
        <v>0</v>
      </c>
      <c r="K379" s="363">
        <v>0</v>
      </c>
      <c r="L379" s="363">
        <v>0</v>
      </c>
      <c r="M379" s="363">
        <v>0</v>
      </c>
      <c r="N379" s="363">
        <v>0</v>
      </c>
      <c r="O379" s="363">
        <v>0</v>
      </c>
      <c r="P379" s="363">
        <v>0</v>
      </c>
      <c r="Q379" s="363">
        <v>0</v>
      </c>
      <c r="R379" s="363">
        <v>0</v>
      </c>
      <c r="S379" s="363">
        <v>0</v>
      </c>
      <c r="T379" s="317" t="e">
        <v>#DIV/0!</v>
      </c>
      <c r="U379" s="316">
        <v>0</v>
      </c>
      <c r="V379" s="316">
        <v>0</v>
      </c>
      <c r="W379" s="316">
        <v>0</v>
      </c>
      <c r="X379" s="316">
        <v>0</v>
      </c>
      <c r="Y379" s="316">
        <v>0</v>
      </c>
      <c r="Z379" s="316">
        <v>0</v>
      </c>
    </row>
    <row r="380" spans="1:26" x14ac:dyDescent="0.25">
      <c r="A380" s="322" t="s">
        <v>634</v>
      </c>
      <c r="B380" s="385">
        <v>0</v>
      </c>
      <c r="C380" s="385">
        <v>0</v>
      </c>
      <c r="D380" s="385">
        <v>0</v>
      </c>
      <c r="E380" s="385">
        <v>0</v>
      </c>
      <c r="F380" s="385">
        <v>0</v>
      </c>
      <c r="G380" s="385">
        <v>0</v>
      </c>
      <c r="H380" s="385">
        <v>0</v>
      </c>
      <c r="I380" s="385">
        <v>0</v>
      </c>
      <c r="J380" s="385">
        <v>0</v>
      </c>
      <c r="K380" s="385">
        <v>0</v>
      </c>
      <c r="L380" s="385">
        <v>0</v>
      </c>
      <c r="M380" s="385">
        <v>0</v>
      </c>
      <c r="N380" s="385">
        <v>0</v>
      </c>
      <c r="O380" s="385">
        <v>0</v>
      </c>
      <c r="P380" s="385">
        <v>0</v>
      </c>
      <c r="Q380" s="385">
        <v>0</v>
      </c>
      <c r="R380" s="385">
        <v>0</v>
      </c>
      <c r="S380" s="385">
        <v>0</v>
      </c>
      <c r="T380" s="319" t="e">
        <v>#DIV/0!</v>
      </c>
      <c r="U380" s="239">
        <v>0</v>
      </c>
      <c r="V380" s="239">
        <v>0</v>
      </c>
      <c r="W380" s="239">
        <v>0</v>
      </c>
      <c r="X380" s="239">
        <v>0</v>
      </c>
      <c r="Y380" s="239">
        <v>0</v>
      </c>
      <c r="Z380" s="239">
        <v>0</v>
      </c>
    </row>
    <row r="381" spans="1:26" x14ac:dyDescent="0.25">
      <c r="A381" s="322" t="s">
        <v>635</v>
      </c>
      <c r="B381" s="385">
        <v>0</v>
      </c>
      <c r="C381" s="385">
        <v>0</v>
      </c>
      <c r="D381" s="385">
        <v>0</v>
      </c>
      <c r="E381" s="385">
        <v>0</v>
      </c>
      <c r="F381" s="385">
        <v>0</v>
      </c>
      <c r="G381" s="385">
        <v>0</v>
      </c>
      <c r="H381" s="385">
        <v>0</v>
      </c>
      <c r="I381" s="385">
        <v>0</v>
      </c>
      <c r="J381" s="385">
        <v>0</v>
      </c>
      <c r="K381" s="385">
        <v>0</v>
      </c>
      <c r="L381" s="385">
        <v>0</v>
      </c>
      <c r="M381" s="385">
        <v>0</v>
      </c>
      <c r="N381" s="385">
        <v>0</v>
      </c>
      <c r="O381" s="385">
        <v>0</v>
      </c>
      <c r="P381" s="385">
        <v>0</v>
      </c>
      <c r="Q381" s="385">
        <v>0</v>
      </c>
      <c r="R381" s="385">
        <v>0</v>
      </c>
      <c r="S381" s="385">
        <v>0</v>
      </c>
      <c r="T381" s="319" t="e">
        <v>#DIV/0!</v>
      </c>
      <c r="U381" s="239">
        <v>0</v>
      </c>
      <c r="V381" s="239">
        <v>0</v>
      </c>
      <c r="W381" s="239">
        <v>0</v>
      </c>
      <c r="X381" s="239">
        <v>0</v>
      </c>
      <c r="Y381" s="239">
        <v>0</v>
      </c>
      <c r="Z381" s="239">
        <v>0</v>
      </c>
    </row>
    <row r="382" spans="1:26" x14ac:dyDescent="0.25">
      <c r="A382" s="322" t="s">
        <v>636</v>
      </c>
      <c r="B382" s="385">
        <v>0</v>
      </c>
      <c r="C382" s="385">
        <v>0</v>
      </c>
      <c r="D382" s="385">
        <v>0</v>
      </c>
      <c r="E382" s="385">
        <v>0</v>
      </c>
      <c r="F382" s="385">
        <v>0</v>
      </c>
      <c r="G382" s="385">
        <v>0</v>
      </c>
      <c r="H382" s="385">
        <v>0</v>
      </c>
      <c r="I382" s="385">
        <v>0</v>
      </c>
      <c r="J382" s="385">
        <v>0</v>
      </c>
      <c r="K382" s="385">
        <v>0</v>
      </c>
      <c r="L382" s="385">
        <v>0</v>
      </c>
      <c r="M382" s="385">
        <v>0</v>
      </c>
      <c r="N382" s="385">
        <v>0</v>
      </c>
      <c r="O382" s="385">
        <v>0</v>
      </c>
      <c r="P382" s="385">
        <v>0</v>
      </c>
      <c r="Q382" s="385">
        <v>0</v>
      </c>
      <c r="R382" s="385">
        <v>0</v>
      </c>
      <c r="S382" s="385">
        <v>0</v>
      </c>
      <c r="T382" s="319" t="e">
        <v>#DIV/0!</v>
      </c>
      <c r="U382" s="239">
        <v>0</v>
      </c>
      <c r="V382" s="239">
        <v>0</v>
      </c>
      <c r="W382" s="239">
        <v>0</v>
      </c>
      <c r="X382" s="239">
        <v>0</v>
      </c>
      <c r="Y382" s="239">
        <v>0</v>
      </c>
      <c r="Z382" s="239">
        <v>0</v>
      </c>
    </row>
    <row r="383" spans="1:26" x14ac:dyDescent="0.25">
      <c r="A383" s="314" t="s">
        <v>637</v>
      </c>
      <c r="B383" s="363">
        <v>0</v>
      </c>
      <c r="C383" s="363">
        <v>0</v>
      </c>
      <c r="D383" s="363">
        <v>0</v>
      </c>
      <c r="E383" s="363">
        <v>0</v>
      </c>
      <c r="F383" s="363">
        <v>0</v>
      </c>
      <c r="G383" s="363">
        <v>0</v>
      </c>
      <c r="H383" s="363">
        <v>0</v>
      </c>
      <c r="I383" s="363">
        <v>0</v>
      </c>
      <c r="J383" s="363">
        <v>0</v>
      </c>
      <c r="K383" s="363">
        <v>0</v>
      </c>
      <c r="L383" s="363">
        <v>0</v>
      </c>
      <c r="M383" s="363">
        <v>0</v>
      </c>
      <c r="N383" s="363">
        <v>0</v>
      </c>
      <c r="O383" s="363">
        <v>0</v>
      </c>
      <c r="P383" s="363">
        <v>0</v>
      </c>
      <c r="Q383" s="363">
        <v>0</v>
      </c>
      <c r="R383" s="363">
        <v>0</v>
      </c>
      <c r="S383" s="363">
        <v>0</v>
      </c>
      <c r="T383" s="317" t="e">
        <v>#DIV/0!</v>
      </c>
      <c r="U383" s="316">
        <v>0</v>
      </c>
      <c r="V383" s="316">
        <v>0</v>
      </c>
      <c r="W383" s="316">
        <v>0</v>
      </c>
      <c r="X383" s="316">
        <v>0</v>
      </c>
      <c r="Y383" s="316">
        <v>0</v>
      </c>
      <c r="Z383" s="316">
        <v>0</v>
      </c>
    </row>
    <row r="384" spans="1:26" x14ac:dyDescent="0.25">
      <c r="A384" s="322" t="s">
        <v>638</v>
      </c>
      <c r="B384" s="385">
        <v>0</v>
      </c>
      <c r="C384" s="385">
        <v>0</v>
      </c>
      <c r="D384" s="385">
        <v>0</v>
      </c>
      <c r="E384" s="385">
        <v>0</v>
      </c>
      <c r="F384" s="385">
        <v>0</v>
      </c>
      <c r="G384" s="385">
        <v>0</v>
      </c>
      <c r="H384" s="385">
        <v>0</v>
      </c>
      <c r="I384" s="385">
        <v>0</v>
      </c>
      <c r="J384" s="385">
        <v>0</v>
      </c>
      <c r="K384" s="385">
        <v>0</v>
      </c>
      <c r="L384" s="385">
        <v>0</v>
      </c>
      <c r="M384" s="385">
        <v>0</v>
      </c>
      <c r="N384" s="385">
        <v>0</v>
      </c>
      <c r="O384" s="385">
        <v>0</v>
      </c>
      <c r="P384" s="385">
        <v>0</v>
      </c>
      <c r="Q384" s="385">
        <v>0</v>
      </c>
      <c r="R384" s="385">
        <v>0</v>
      </c>
      <c r="S384" s="385">
        <v>0</v>
      </c>
      <c r="T384" s="319" t="e">
        <v>#DIV/0!</v>
      </c>
      <c r="U384" s="239">
        <v>0</v>
      </c>
      <c r="V384" s="239">
        <v>0</v>
      </c>
      <c r="W384" s="239">
        <v>0</v>
      </c>
      <c r="X384" s="239">
        <v>0</v>
      </c>
      <c r="Y384" s="239">
        <v>0</v>
      </c>
      <c r="Z384" s="239">
        <v>0</v>
      </c>
    </row>
    <row r="385" spans="1:26" x14ac:dyDescent="0.25">
      <c r="A385" s="322" t="s">
        <v>639</v>
      </c>
      <c r="B385" s="385">
        <v>0</v>
      </c>
      <c r="C385" s="385">
        <v>0</v>
      </c>
      <c r="D385" s="385">
        <v>0</v>
      </c>
      <c r="E385" s="385">
        <v>0</v>
      </c>
      <c r="F385" s="385">
        <v>0</v>
      </c>
      <c r="G385" s="385">
        <v>0</v>
      </c>
      <c r="H385" s="385">
        <v>0</v>
      </c>
      <c r="I385" s="385">
        <v>0</v>
      </c>
      <c r="J385" s="385">
        <v>0</v>
      </c>
      <c r="K385" s="385">
        <v>0</v>
      </c>
      <c r="L385" s="385">
        <v>0</v>
      </c>
      <c r="M385" s="385">
        <v>0</v>
      </c>
      <c r="N385" s="385">
        <v>0</v>
      </c>
      <c r="O385" s="385">
        <v>0</v>
      </c>
      <c r="P385" s="385">
        <v>0</v>
      </c>
      <c r="Q385" s="385">
        <v>0</v>
      </c>
      <c r="R385" s="385">
        <v>0</v>
      </c>
      <c r="S385" s="385">
        <v>0</v>
      </c>
      <c r="T385" s="319" t="e">
        <v>#DIV/0!</v>
      </c>
      <c r="U385" s="239">
        <v>0</v>
      </c>
      <c r="V385" s="239">
        <v>0</v>
      </c>
      <c r="W385" s="239">
        <v>0</v>
      </c>
      <c r="X385" s="239">
        <v>0</v>
      </c>
      <c r="Y385" s="239">
        <v>0</v>
      </c>
      <c r="Z385" s="239">
        <v>0</v>
      </c>
    </row>
    <row r="386" spans="1:26" x14ac:dyDescent="0.25">
      <c r="A386" s="322" t="s">
        <v>640</v>
      </c>
      <c r="B386" s="385">
        <v>0</v>
      </c>
      <c r="C386" s="385">
        <v>0</v>
      </c>
      <c r="D386" s="385">
        <v>0</v>
      </c>
      <c r="E386" s="385">
        <v>0</v>
      </c>
      <c r="F386" s="385">
        <v>0</v>
      </c>
      <c r="G386" s="385">
        <v>0</v>
      </c>
      <c r="H386" s="385">
        <v>0</v>
      </c>
      <c r="I386" s="385">
        <v>0</v>
      </c>
      <c r="J386" s="385">
        <v>0</v>
      </c>
      <c r="K386" s="385">
        <v>0</v>
      </c>
      <c r="L386" s="385">
        <v>0</v>
      </c>
      <c r="M386" s="385">
        <v>0</v>
      </c>
      <c r="N386" s="385">
        <v>0</v>
      </c>
      <c r="O386" s="385">
        <v>0</v>
      </c>
      <c r="P386" s="385">
        <v>0</v>
      </c>
      <c r="Q386" s="385">
        <v>0</v>
      </c>
      <c r="R386" s="385">
        <v>0</v>
      </c>
      <c r="S386" s="385">
        <v>0</v>
      </c>
      <c r="T386" s="319" t="e">
        <v>#DIV/0!</v>
      </c>
      <c r="U386" s="239">
        <v>0</v>
      </c>
      <c r="V386" s="239">
        <v>0</v>
      </c>
      <c r="W386" s="239">
        <v>0</v>
      </c>
      <c r="X386" s="239">
        <v>0</v>
      </c>
      <c r="Y386" s="239">
        <v>0</v>
      </c>
      <c r="Z386" s="239">
        <v>0</v>
      </c>
    </row>
    <row r="387" spans="1:26" x14ac:dyDescent="0.25">
      <c r="A387" s="322" t="s">
        <v>641</v>
      </c>
      <c r="B387" s="385">
        <v>0</v>
      </c>
      <c r="C387" s="385">
        <v>0</v>
      </c>
      <c r="D387" s="385">
        <v>0</v>
      </c>
      <c r="E387" s="385">
        <v>0</v>
      </c>
      <c r="F387" s="385">
        <v>0</v>
      </c>
      <c r="G387" s="385">
        <v>0</v>
      </c>
      <c r="H387" s="385">
        <v>0</v>
      </c>
      <c r="I387" s="385">
        <v>0</v>
      </c>
      <c r="J387" s="385">
        <v>0</v>
      </c>
      <c r="K387" s="385">
        <v>0</v>
      </c>
      <c r="L387" s="385">
        <v>0</v>
      </c>
      <c r="M387" s="385">
        <v>0</v>
      </c>
      <c r="N387" s="385">
        <v>0</v>
      </c>
      <c r="O387" s="385">
        <v>0</v>
      </c>
      <c r="P387" s="385">
        <v>0</v>
      </c>
      <c r="Q387" s="385">
        <v>0</v>
      </c>
      <c r="R387" s="385">
        <v>0</v>
      </c>
      <c r="S387" s="385">
        <v>0</v>
      </c>
      <c r="T387" s="319" t="e">
        <v>#DIV/0!</v>
      </c>
      <c r="U387" s="239">
        <v>0</v>
      </c>
      <c r="V387" s="239">
        <v>0</v>
      </c>
      <c r="W387" s="239">
        <v>0</v>
      </c>
      <c r="X387" s="239">
        <v>0</v>
      </c>
      <c r="Y387" s="239">
        <v>0</v>
      </c>
      <c r="Z387" s="239">
        <v>0</v>
      </c>
    </row>
    <row r="388" spans="1:26" x14ac:dyDescent="0.25">
      <c r="A388" s="322" t="s">
        <v>642</v>
      </c>
      <c r="B388" s="385">
        <v>0</v>
      </c>
      <c r="C388" s="385">
        <v>0</v>
      </c>
      <c r="D388" s="385">
        <v>0</v>
      </c>
      <c r="E388" s="385">
        <v>0</v>
      </c>
      <c r="F388" s="385">
        <v>0</v>
      </c>
      <c r="G388" s="385">
        <v>0</v>
      </c>
      <c r="H388" s="385">
        <v>0</v>
      </c>
      <c r="I388" s="385">
        <v>0</v>
      </c>
      <c r="J388" s="385">
        <v>0</v>
      </c>
      <c r="K388" s="385">
        <v>0</v>
      </c>
      <c r="L388" s="385">
        <v>0</v>
      </c>
      <c r="M388" s="385">
        <v>0</v>
      </c>
      <c r="N388" s="385">
        <v>0</v>
      </c>
      <c r="O388" s="385">
        <v>0</v>
      </c>
      <c r="P388" s="385">
        <v>0</v>
      </c>
      <c r="Q388" s="385">
        <v>0</v>
      </c>
      <c r="R388" s="385">
        <v>0</v>
      </c>
      <c r="S388" s="385">
        <v>0</v>
      </c>
      <c r="T388" s="319" t="e">
        <v>#DIV/0!</v>
      </c>
      <c r="U388" s="239">
        <v>0</v>
      </c>
      <c r="V388" s="239">
        <v>0</v>
      </c>
      <c r="W388" s="239">
        <v>0</v>
      </c>
      <c r="X388" s="239">
        <v>0</v>
      </c>
      <c r="Y388" s="239">
        <v>0</v>
      </c>
      <c r="Z388" s="239">
        <v>0</v>
      </c>
    </row>
    <row r="389" spans="1:26" x14ac:dyDescent="0.25">
      <c r="A389" s="322" t="s">
        <v>643</v>
      </c>
      <c r="B389" s="385">
        <v>0</v>
      </c>
      <c r="C389" s="385">
        <v>0</v>
      </c>
      <c r="D389" s="385">
        <v>0</v>
      </c>
      <c r="E389" s="385">
        <v>0</v>
      </c>
      <c r="F389" s="385">
        <v>0</v>
      </c>
      <c r="G389" s="385">
        <v>0</v>
      </c>
      <c r="H389" s="385">
        <v>0</v>
      </c>
      <c r="I389" s="385">
        <v>0</v>
      </c>
      <c r="J389" s="385">
        <v>0</v>
      </c>
      <c r="K389" s="385">
        <v>0</v>
      </c>
      <c r="L389" s="385">
        <v>0</v>
      </c>
      <c r="M389" s="385">
        <v>0</v>
      </c>
      <c r="N389" s="385">
        <v>0</v>
      </c>
      <c r="O389" s="385">
        <v>0</v>
      </c>
      <c r="P389" s="385">
        <v>0</v>
      </c>
      <c r="Q389" s="385">
        <v>0</v>
      </c>
      <c r="R389" s="385">
        <v>0</v>
      </c>
      <c r="S389" s="385">
        <v>0</v>
      </c>
      <c r="T389" s="319" t="e">
        <v>#DIV/0!</v>
      </c>
      <c r="U389" s="239">
        <v>0</v>
      </c>
      <c r="V389" s="239">
        <v>0</v>
      </c>
      <c r="W389" s="239">
        <v>0</v>
      </c>
      <c r="X389" s="239">
        <v>0</v>
      </c>
      <c r="Y389" s="239">
        <v>0</v>
      </c>
      <c r="Z389" s="239">
        <v>0</v>
      </c>
    </row>
    <row r="390" spans="1:26" x14ac:dyDescent="0.25">
      <c r="A390" s="322" t="s">
        <v>644</v>
      </c>
      <c r="B390" s="385">
        <v>0</v>
      </c>
      <c r="C390" s="385">
        <v>0</v>
      </c>
      <c r="D390" s="385">
        <v>0</v>
      </c>
      <c r="E390" s="385">
        <v>0</v>
      </c>
      <c r="F390" s="385">
        <v>0</v>
      </c>
      <c r="G390" s="385">
        <v>0</v>
      </c>
      <c r="H390" s="385">
        <v>0</v>
      </c>
      <c r="I390" s="385">
        <v>0</v>
      </c>
      <c r="J390" s="385">
        <v>0</v>
      </c>
      <c r="K390" s="385">
        <v>0</v>
      </c>
      <c r="L390" s="385">
        <v>0</v>
      </c>
      <c r="M390" s="385">
        <v>0</v>
      </c>
      <c r="N390" s="385">
        <v>0</v>
      </c>
      <c r="O390" s="385">
        <v>0</v>
      </c>
      <c r="P390" s="385">
        <v>0</v>
      </c>
      <c r="Q390" s="385">
        <v>0</v>
      </c>
      <c r="R390" s="385">
        <v>0</v>
      </c>
      <c r="S390" s="385">
        <v>0</v>
      </c>
      <c r="T390" s="319" t="e">
        <v>#DIV/0!</v>
      </c>
      <c r="U390" s="239">
        <v>0</v>
      </c>
      <c r="V390" s="239">
        <v>0</v>
      </c>
      <c r="W390" s="239">
        <v>0</v>
      </c>
      <c r="X390" s="239">
        <v>0</v>
      </c>
      <c r="Y390" s="239">
        <v>0</v>
      </c>
      <c r="Z390" s="239">
        <v>0</v>
      </c>
    </row>
    <row r="391" spans="1:26" x14ac:dyDescent="0.25">
      <c r="A391" s="314" t="s">
        <v>645</v>
      </c>
      <c r="B391" s="198">
        <v>0</v>
      </c>
      <c r="C391" s="198">
        <v>0</v>
      </c>
      <c r="D391" s="198">
        <v>0</v>
      </c>
      <c r="E391" s="198">
        <v>0</v>
      </c>
      <c r="F391" s="198">
        <v>0</v>
      </c>
      <c r="G391" s="198">
        <v>0</v>
      </c>
      <c r="H391" s="198">
        <v>0</v>
      </c>
      <c r="I391" s="198">
        <v>0</v>
      </c>
      <c r="J391" s="198">
        <v>0</v>
      </c>
      <c r="K391" s="198">
        <v>0</v>
      </c>
      <c r="L391" s="198">
        <v>0</v>
      </c>
      <c r="M391" s="198">
        <v>0</v>
      </c>
      <c r="N391" s="198">
        <v>0</v>
      </c>
      <c r="O391" s="198">
        <v>0</v>
      </c>
      <c r="P391" s="198">
        <v>0</v>
      </c>
      <c r="Q391" s="198">
        <v>0</v>
      </c>
      <c r="R391" s="198">
        <v>0</v>
      </c>
      <c r="S391" s="198">
        <v>0</v>
      </c>
      <c r="T391" s="317" t="e">
        <v>#DIV/0!</v>
      </c>
      <c r="U391" s="316">
        <v>0</v>
      </c>
      <c r="V391" s="316">
        <v>0</v>
      </c>
      <c r="W391" s="316">
        <v>0</v>
      </c>
      <c r="X391" s="316">
        <v>0</v>
      </c>
      <c r="Y391" s="316">
        <v>0</v>
      </c>
      <c r="Z391" s="316">
        <v>0</v>
      </c>
    </row>
    <row r="392" spans="1:26" x14ac:dyDescent="0.25">
      <c r="A392" s="314" t="s">
        <v>646</v>
      </c>
      <c r="B392" s="198">
        <v>0</v>
      </c>
      <c r="C392" s="198">
        <v>0</v>
      </c>
      <c r="D392" s="198">
        <v>0</v>
      </c>
      <c r="E392" s="198">
        <v>0</v>
      </c>
      <c r="F392" s="198">
        <v>0</v>
      </c>
      <c r="G392" s="198">
        <v>0</v>
      </c>
      <c r="H392" s="198">
        <v>0</v>
      </c>
      <c r="I392" s="198">
        <v>0</v>
      </c>
      <c r="J392" s="198">
        <v>0</v>
      </c>
      <c r="K392" s="198">
        <v>0</v>
      </c>
      <c r="L392" s="198">
        <v>0</v>
      </c>
      <c r="M392" s="198">
        <v>0</v>
      </c>
      <c r="N392" s="198">
        <v>0</v>
      </c>
      <c r="O392" s="198">
        <v>0</v>
      </c>
      <c r="P392" s="198">
        <v>0</v>
      </c>
      <c r="Q392" s="198">
        <v>0</v>
      </c>
      <c r="R392" s="198">
        <v>0</v>
      </c>
      <c r="S392" s="198">
        <v>0</v>
      </c>
      <c r="T392" s="317" t="e">
        <v>#DIV/0!</v>
      </c>
      <c r="U392" s="316">
        <v>0</v>
      </c>
      <c r="V392" s="316">
        <v>0</v>
      </c>
      <c r="W392" s="316">
        <v>0</v>
      </c>
      <c r="X392" s="316">
        <v>0</v>
      </c>
      <c r="Y392" s="316">
        <v>0</v>
      </c>
      <c r="Z392" s="316">
        <v>0</v>
      </c>
    </row>
    <row r="393" spans="1:26" x14ac:dyDescent="0.25">
      <c r="A393" s="314" t="s">
        <v>647</v>
      </c>
      <c r="B393" s="198">
        <v>0</v>
      </c>
      <c r="C393" s="198">
        <v>0</v>
      </c>
      <c r="D393" s="198">
        <v>0</v>
      </c>
      <c r="E393" s="198">
        <v>0</v>
      </c>
      <c r="F393" s="198">
        <v>0</v>
      </c>
      <c r="G393" s="198">
        <v>0</v>
      </c>
      <c r="H393" s="198">
        <v>0</v>
      </c>
      <c r="I393" s="198">
        <v>0</v>
      </c>
      <c r="J393" s="198">
        <v>0</v>
      </c>
      <c r="K393" s="198">
        <v>0</v>
      </c>
      <c r="L393" s="198">
        <v>0</v>
      </c>
      <c r="M393" s="198">
        <v>0</v>
      </c>
      <c r="N393" s="198">
        <v>0</v>
      </c>
      <c r="O393" s="198">
        <v>0</v>
      </c>
      <c r="P393" s="198">
        <v>0</v>
      </c>
      <c r="Q393" s="198">
        <v>0</v>
      </c>
      <c r="R393" s="198">
        <v>0</v>
      </c>
      <c r="S393" s="198">
        <v>0</v>
      </c>
      <c r="T393" s="317" t="e">
        <v>#DIV/0!</v>
      </c>
      <c r="U393" s="316">
        <v>0</v>
      </c>
      <c r="V393" s="316">
        <v>0</v>
      </c>
      <c r="W393" s="316">
        <v>0</v>
      </c>
      <c r="X393" s="316">
        <v>0</v>
      </c>
      <c r="Y393" s="316">
        <v>0</v>
      </c>
      <c r="Z393" s="316">
        <v>0</v>
      </c>
    </row>
    <row r="394" spans="1:26" x14ac:dyDescent="0.25">
      <c r="A394" s="314" t="s">
        <v>648</v>
      </c>
      <c r="B394" s="198">
        <v>0</v>
      </c>
      <c r="C394" s="198">
        <v>0</v>
      </c>
      <c r="D394" s="198">
        <v>0</v>
      </c>
      <c r="E394" s="198">
        <v>0</v>
      </c>
      <c r="F394" s="198">
        <v>0</v>
      </c>
      <c r="G394" s="198">
        <v>0</v>
      </c>
      <c r="H394" s="198">
        <v>0</v>
      </c>
      <c r="I394" s="198">
        <v>0</v>
      </c>
      <c r="J394" s="198">
        <v>0</v>
      </c>
      <c r="K394" s="198">
        <v>0</v>
      </c>
      <c r="L394" s="198">
        <v>0</v>
      </c>
      <c r="M394" s="198">
        <v>0</v>
      </c>
      <c r="N394" s="198">
        <v>0</v>
      </c>
      <c r="O394" s="198">
        <v>0</v>
      </c>
      <c r="P394" s="198">
        <v>0</v>
      </c>
      <c r="Q394" s="198">
        <v>0</v>
      </c>
      <c r="R394" s="198">
        <v>0</v>
      </c>
      <c r="S394" s="198">
        <v>0</v>
      </c>
      <c r="T394" s="317" t="e">
        <v>#DIV/0!</v>
      </c>
      <c r="U394" s="316">
        <v>0</v>
      </c>
      <c r="V394" s="316">
        <v>0</v>
      </c>
      <c r="W394" s="316">
        <v>0</v>
      </c>
      <c r="X394" s="316">
        <v>0</v>
      </c>
      <c r="Y394" s="316">
        <v>0</v>
      </c>
      <c r="Z394" s="316">
        <v>0</v>
      </c>
    </row>
    <row r="395" spans="1:26" x14ac:dyDescent="0.25">
      <c r="A395" s="314" t="s">
        <v>649</v>
      </c>
      <c r="B395" s="363">
        <v>0</v>
      </c>
      <c r="C395" s="363">
        <v>0</v>
      </c>
      <c r="D395" s="363">
        <v>0</v>
      </c>
      <c r="E395" s="363">
        <v>0</v>
      </c>
      <c r="F395" s="363">
        <v>0</v>
      </c>
      <c r="G395" s="363">
        <v>0</v>
      </c>
      <c r="H395" s="363">
        <v>0</v>
      </c>
      <c r="I395" s="363">
        <v>0</v>
      </c>
      <c r="J395" s="363">
        <v>0</v>
      </c>
      <c r="K395" s="363">
        <v>0</v>
      </c>
      <c r="L395" s="363">
        <v>0</v>
      </c>
      <c r="M395" s="363">
        <v>0</v>
      </c>
      <c r="N395" s="363">
        <v>0</v>
      </c>
      <c r="O395" s="363">
        <v>0</v>
      </c>
      <c r="P395" s="363">
        <v>0</v>
      </c>
      <c r="Q395" s="363">
        <v>0</v>
      </c>
      <c r="R395" s="363">
        <v>0</v>
      </c>
      <c r="S395" s="363">
        <v>0</v>
      </c>
      <c r="T395" s="317" t="e">
        <v>#DIV/0!</v>
      </c>
      <c r="U395" s="316">
        <v>0</v>
      </c>
      <c r="V395" s="316">
        <v>0</v>
      </c>
      <c r="W395" s="316">
        <v>0</v>
      </c>
      <c r="X395" s="316">
        <v>0</v>
      </c>
      <c r="Y395" s="316">
        <v>0</v>
      </c>
      <c r="Z395" s="316">
        <v>0</v>
      </c>
    </row>
    <row r="396" spans="1:26" x14ac:dyDescent="0.25">
      <c r="A396" s="322" t="s">
        <v>650</v>
      </c>
      <c r="B396" s="370">
        <v>0</v>
      </c>
      <c r="C396" s="370">
        <v>0</v>
      </c>
      <c r="D396" s="370">
        <v>0</v>
      </c>
      <c r="E396" s="370">
        <v>0</v>
      </c>
      <c r="F396" s="370">
        <v>0</v>
      </c>
      <c r="G396" s="370">
        <v>0</v>
      </c>
      <c r="H396" s="370">
        <v>0</v>
      </c>
      <c r="I396" s="370">
        <v>0</v>
      </c>
      <c r="J396" s="370">
        <v>0</v>
      </c>
      <c r="K396" s="370">
        <v>0</v>
      </c>
      <c r="L396" s="370">
        <v>0</v>
      </c>
      <c r="M396" s="370">
        <v>0</v>
      </c>
      <c r="N396" s="370">
        <v>0</v>
      </c>
      <c r="O396" s="370">
        <v>0</v>
      </c>
      <c r="P396" s="370">
        <v>0</v>
      </c>
      <c r="Q396" s="370">
        <v>0</v>
      </c>
      <c r="R396" s="370">
        <v>0</v>
      </c>
      <c r="S396" s="370">
        <v>0</v>
      </c>
      <c r="T396" s="319" t="e">
        <v>#DIV/0!</v>
      </c>
      <c r="U396" s="239">
        <v>0</v>
      </c>
      <c r="V396" s="239">
        <v>0</v>
      </c>
      <c r="W396" s="239">
        <v>0</v>
      </c>
      <c r="X396" s="239">
        <v>0</v>
      </c>
      <c r="Y396" s="239">
        <v>0</v>
      </c>
      <c r="Z396" s="239">
        <v>0</v>
      </c>
    </row>
    <row r="397" spans="1:26" x14ac:dyDescent="0.25">
      <c r="A397" s="324" t="s">
        <v>651</v>
      </c>
      <c r="B397" s="370">
        <v>0</v>
      </c>
      <c r="C397" s="370">
        <v>0</v>
      </c>
      <c r="D397" s="370">
        <v>0</v>
      </c>
      <c r="E397" s="370">
        <v>0</v>
      </c>
      <c r="F397" s="370">
        <v>0</v>
      </c>
      <c r="G397" s="370">
        <v>0</v>
      </c>
      <c r="H397" s="370">
        <v>0</v>
      </c>
      <c r="I397" s="370">
        <v>0</v>
      </c>
      <c r="J397" s="370">
        <v>0</v>
      </c>
      <c r="K397" s="370">
        <v>0</v>
      </c>
      <c r="L397" s="370">
        <v>0</v>
      </c>
      <c r="M397" s="370">
        <v>0</v>
      </c>
      <c r="N397" s="370">
        <v>0</v>
      </c>
      <c r="O397" s="370">
        <v>0</v>
      </c>
      <c r="P397" s="370">
        <v>0</v>
      </c>
      <c r="Q397" s="370">
        <v>0</v>
      </c>
      <c r="R397" s="370">
        <v>0</v>
      </c>
      <c r="S397" s="370">
        <v>0</v>
      </c>
      <c r="T397" s="319" t="e">
        <v>#DIV/0!</v>
      </c>
      <c r="U397" s="239">
        <v>0</v>
      </c>
      <c r="V397" s="239">
        <v>0</v>
      </c>
      <c r="W397" s="239">
        <v>0</v>
      </c>
      <c r="X397" s="239">
        <v>0</v>
      </c>
      <c r="Y397" s="239">
        <v>0</v>
      </c>
      <c r="Z397" s="239">
        <v>0</v>
      </c>
    </row>
    <row r="398" spans="1:26" x14ac:dyDescent="0.25">
      <c r="A398" s="325" t="s">
        <v>652</v>
      </c>
      <c r="B398" s="385">
        <v>0</v>
      </c>
      <c r="C398" s="385">
        <v>0</v>
      </c>
      <c r="D398" s="385">
        <v>0</v>
      </c>
      <c r="E398" s="385">
        <v>0</v>
      </c>
      <c r="F398" s="385">
        <v>0</v>
      </c>
      <c r="G398" s="385">
        <v>0</v>
      </c>
      <c r="H398" s="385">
        <v>0</v>
      </c>
      <c r="I398" s="385">
        <v>0</v>
      </c>
      <c r="J398" s="385">
        <v>0</v>
      </c>
      <c r="K398" s="385">
        <v>0</v>
      </c>
      <c r="L398" s="385">
        <v>0</v>
      </c>
      <c r="M398" s="385">
        <v>0</v>
      </c>
      <c r="N398" s="385">
        <v>0</v>
      </c>
      <c r="O398" s="385">
        <v>0</v>
      </c>
      <c r="P398" s="385">
        <v>0</v>
      </c>
      <c r="Q398" s="385">
        <v>0</v>
      </c>
      <c r="R398" s="385">
        <v>0</v>
      </c>
      <c r="S398" s="385">
        <v>0</v>
      </c>
      <c r="T398" s="319" t="e">
        <v>#DIV/0!</v>
      </c>
      <c r="U398" s="239">
        <v>0</v>
      </c>
      <c r="V398" s="239">
        <v>0</v>
      </c>
      <c r="W398" s="239">
        <v>0</v>
      </c>
      <c r="X398" s="239">
        <v>0</v>
      </c>
      <c r="Y398" s="239">
        <v>0</v>
      </c>
      <c r="Z398" s="239">
        <v>0</v>
      </c>
    </row>
    <row r="399" spans="1:26" x14ac:dyDescent="0.25">
      <c r="A399" s="325" t="s">
        <v>653</v>
      </c>
      <c r="B399" s="385">
        <v>0</v>
      </c>
      <c r="C399" s="385">
        <v>0</v>
      </c>
      <c r="D399" s="385">
        <v>0</v>
      </c>
      <c r="E399" s="385">
        <v>0</v>
      </c>
      <c r="F399" s="385">
        <v>0</v>
      </c>
      <c r="G399" s="385">
        <v>0</v>
      </c>
      <c r="H399" s="385">
        <v>0</v>
      </c>
      <c r="I399" s="385">
        <v>0</v>
      </c>
      <c r="J399" s="385">
        <v>0</v>
      </c>
      <c r="K399" s="385">
        <v>0</v>
      </c>
      <c r="L399" s="385">
        <v>0</v>
      </c>
      <c r="M399" s="385">
        <v>0</v>
      </c>
      <c r="N399" s="385">
        <v>0</v>
      </c>
      <c r="O399" s="385">
        <v>0</v>
      </c>
      <c r="P399" s="385">
        <v>0</v>
      </c>
      <c r="Q399" s="385">
        <v>0</v>
      </c>
      <c r="R399" s="385">
        <v>0</v>
      </c>
      <c r="S399" s="385">
        <v>0</v>
      </c>
      <c r="T399" s="319" t="e">
        <v>#DIV/0!</v>
      </c>
      <c r="U399" s="239">
        <v>0</v>
      </c>
      <c r="V399" s="239">
        <v>0</v>
      </c>
      <c r="W399" s="239">
        <v>0</v>
      </c>
      <c r="X399" s="239">
        <v>0</v>
      </c>
      <c r="Y399" s="239">
        <v>0</v>
      </c>
      <c r="Z399" s="239">
        <v>0</v>
      </c>
    </row>
    <row r="400" spans="1:26" x14ac:dyDescent="0.25">
      <c r="A400" s="324" t="s">
        <v>654</v>
      </c>
      <c r="B400" s="385">
        <v>0</v>
      </c>
      <c r="C400" s="385">
        <v>0</v>
      </c>
      <c r="D400" s="385">
        <v>0</v>
      </c>
      <c r="E400" s="385">
        <v>0</v>
      </c>
      <c r="F400" s="385">
        <v>0</v>
      </c>
      <c r="G400" s="385">
        <v>0</v>
      </c>
      <c r="H400" s="385">
        <v>0</v>
      </c>
      <c r="I400" s="385">
        <v>0</v>
      </c>
      <c r="J400" s="385">
        <v>0</v>
      </c>
      <c r="K400" s="385">
        <v>0</v>
      </c>
      <c r="L400" s="385">
        <v>0</v>
      </c>
      <c r="M400" s="385">
        <v>0</v>
      </c>
      <c r="N400" s="385">
        <v>0</v>
      </c>
      <c r="O400" s="385">
        <v>0</v>
      </c>
      <c r="P400" s="385">
        <v>0</v>
      </c>
      <c r="Q400" s="385">
        <v>0</v>
      </c>
      <c r="R400" s="385">
        <v>0</v>
      </c>
      <c r="S400" s="385">
        <v>0</v>
      </c>
      <c r="T400" s="319" t="e">
        <v>#DIV/0!</v>
      </c>
      <c r="U400" s="239">
        <v>0</v>
      </c>
      <c r="V400" s="239">
        <v>0</v>
      </c>
      <c r="W400" s="239">
        <v>0</v>
      </c>
      <c r="X400" s="239">
        <v>0</v>
      </c>
      <c r="Y400" s="239">
        <v>0</v>
      </c>
      <c r="Z400" s="239">
        <v>0</v>
      </c>
    </row>
    <row r="401" spans="1:26" x14ac:dyDescent="0.25">
      <c r="A401" s="324" t="s">
        <v>655</v>
      </c>
      <c r="B401" s="385">
        <v>0</v>
      </c>
      <c r="C401" s="385">
        <v>0</v>
      </c>
      <c r="D401" s="385">
        <v>0</v>
      </c>
      <c r="E401" s="385">
        <v>0</v>
      </c>
      <c r="F401" s="385">
        <v>0</v>
      </c>
      <c r="G401" s="385">
        <v>0</v>
      </c>
      <c r="H401" s="385">
        <v>0</v>
      </c>
      <c r="I401" s="385">
        <v>0</v>
      </c>
      <c r="J401" s="385">
        <v>0</v>
      </c>
      <c r="K401" s="385">
        <v>0</v>
      </c>
      <c r="L401" s="385">
        <v>0</v>
      </c>
      <c r="M401" s="385">
        <v>0</v>
      </c>
      <c r="N401" s="385">
        <v>0</v>
      </c>
      <c r="O401" s="385">
        <v>0</v>
      </c>
      <c r="P401" s="385">
        <v>0</v>
      </c>
      <c r="Q401" s="385">
        <v>0</v>
      </c>
      <c r="R401" s="385">
        <v>0</v>
      </c>
      <c r="S401" s="385">
        <v>0</v>
      </c>
      <c r="T401" s="319" t="e">
        <v>#DIV/0!</v>
      </c>
      <c r="U401" s="239">
        <v>0</v>
      </c>
      <c r="V401" s="239">
        <v>0</v>
      </c>
      <c r="W401" s="239">
        <v>0</v>
      </c>
      <c r="X401" s="239">
        <v>0</v>
      </c>
      <c r="Y401" s="239">
        <v>0</v>
      </c>
      <c r="Z401" s="239">
        <v>0</v>
      </c>
    </row>
    <row r="402" spans="1:26" x14ac:dyDescent="0.25">
      <c r="A402" s="324" t="s">
        <v>656</v>
      </c>
      <c r="B402" s="385">
        <v>0</v>
      </c>
      <c r="C402" s="385">
        <v>0</v>
      </c>
      <c r="D402" s="385">
        <v>0</v>
      </c>
      <c r="E402" s="385">
        <v>0</v>
      </c>
      <c r="F402" s="385">
        <v>0</v>
      </c>
      <c r="G402" s="385">
        <v>0</v>
      </c>
      <c r="H402" s="385">
        <v>0</v>
      </c>
      <c r="I402" s="385">
        <v>0</v>
      </c>
      <c r="J402" s="385">
        <v>0</v>
      </c>
      <c r="K402" s="385">
        <v>0</v>
      </c>
      <c r="L402" s="385">
        <v>0</v>
      </c>
      <c r="M402" s="385">
        <v>0</v>
      </c>
      <c r="N402" s="385">
        <v>0</v>
      </c>
      <c r="O402" s="385">
        <v>0</v>
      </c>
      <c r="P402" s="385">
        <v>0</v>
      </c>
      <c r="Q402" s="385">
        <v>0</v>
      </c>
      <c r="R402" s="385">
        <v>0</v>
      </c>
      <c r="S402" s="385">
        <v>0</v>
      </c>
      <c r="T402" s="319" t="e">
        <v>#DIV/0!</v>
      </c>
      <c r="U402" s="239">
        <v>0</v>
      </c>
      <c r="V402" s="239">
        <v>0</v>
      </c>
      <c r="W402" s="239">
        <v>0</v>
      </c>
      <c r="X402" s="239">
        <v>0</v>
      </c>
      <c r="Y402" s="239">
        <v>0</v>
      </c>
      <c r="Z402" s="239">
        <v>0</v>
      </c>
    </row>
    <row r="403" spans="1:26" x14ac:dyDescent="0.25">
      <c r="A403" s="322" t="s">
        <v>657</v>
      </c>
      <c r="B403" s="385">
        <v>0</v>
      </c>
      <c r="C403" s="385">
        <v>0</v>
      </c>
      <c r="D403" s="385">
        <v>0</v>
      </c>
      <c r="E403" s="385">
        <v>0</v>
      </c>
      <c r="F403" s="385">
        <v>0</v>
      </c>
      <c r="G403" s="385">
        <v>0</v>
      </c>
      <c r="H403" s="385">
        <v>0</v>
      </c>
      <c r="I403" s="385">
        <v>0</v>
      </c>
      <c r="J403" s="385">
        <v>0</v>
      </c>
      <c r="K403" s="385">
        <v>0</v>
      </c>
      <c r="L403" s="385">
        <v>0</v>
      </c>
      <c r="M403" s="385">
        <v>0</v>
      </c>
      <c r="N403" s="385">
        <v>0</v>
      </c>
      <c r="O403" s="385">
        <v>0</v>
      </c>
      <c r="P403" s="385">
        <v>0</v>
      </c>
      <c r="Q403" s="385">
        <v>0</v>
      </c>
      <c r="R403" s="385">
        <v>0</v>
      </c>
      <c r="S403" s="385">
        <v>0</v>
      </c>
      <c r="T403" s="319" t="e">
        <v>#DIV/0!</v>
      </c>
      <c r="U403" s="239">
        <v>0</v>
      </c>
      <c r="V403" s="239">
        <v>0</v>
      </c>
      <c r="W403" s="239">
        <v>0</v>
      </c>
      <c r="X403" s="239">
        <v>0</v>
      </c>
      <c r="Y403" s="239">
        <v>0</v>
      </c>
      <c r="Z403" s="239">
        <v>0</v>
      </c>
    </row>
    <row r="404" spans="1:26" x14ac:dyDescent="0.25">
      <c r="A404" s="322" t="s">
        <v>658</v>
      </c>
      <c r="B404" s="385">
        <v>0</v>
      </c>
      <c r="C404" s="385">
        <v>0</v>
      </c>
      <c r="D404" s="385">
        <v>0</v>
      </c>
      <c r="E404" s="385">
        <v>0</v>
      </c>
      <c r="F404" s="385">
        <v>0</v>
      </c>
      <c r="G404" s="385">
        <v>0</v>
      </c>
      <c r="H404" s="385">
        <v>0</v>
      </c>
      <c r="I404" s="385">
        <v>0</v>
      </c>
      <c r="J404" s="385">
        <v>0</v>
      </c>
      <c r="K404" s="385">
        <v>0</v>
      </c>
      <c r="L404" s="385">
        <v>0</v>
      </c>
      <c r="M404" s="385">
        <v>0</v>
      </c>
      <c r="N404" s="385">
        <v>0</v>
      </c>
      <c r="O404" s="385">
        <v>0</v>
      </c>
      <c r="P404" s="385">
        <v>0</v>
      </c>
      <c r="Q404" s="385">
        <v>0</v>
      </c>
      <c r="R404" s="385">
        <v>0</v>
      </c>
      <c r="S404" s="385">
        <v>0</v>
      </c>
      <c r="T404" s="319" t="e">
        <v>#DIV/0!</v>
      </c>
      <c r="U404" s="239">
        <v>0</v>
      </c>
      <c r="V404" s="239">
        <v>0</v>
      </c>
      <c r="W404" s="239">
        <v>0</v>
      </c>
      <c r="X404" s="239">
        <v>0</v>
      </c>
      <c r="Y404" s="239">
        <v>0</v>
      </c>
      <c r="Z404" s="239">
        <v>0</v>
      </c>
    </row>
    <row r="405" spans="1:26" x14ac:dyDescent="0.25">
      <c r="A405" s="322" t="s">
        <v>659</v>
      </c>
      <c r="B405" s="385">
        <v>0</v>
      </c>
      <c r="C405" s="385">
        <v>0</v>
      </c>
      <c r="D405" s="385">
        <v>0</v>
      </c>
      <c r="E405" s="385">
        <v>0</v>
      </c>
      <c r="F405" s="385">
        <v>0</v>
      </c>
      <c r="G405" s="385">
        <v>0</v>
      </c>
      <c r="H405" s="385">
        <v>0</v>
      </c>
      <c r="I405" s="385">
        <v>0</v>
      </c>
      <c r="J405" s="385">
        <v>0</v>
      </c>
      <c r="K405" s="385">
        <v>0</v>
      </c>
      <c r="L405" s="385">
        <v>0</v>
      </c>
      <c r="M405" s="385">
        <v>0</v>
      </c>
      <c r="N405" s="385">
        <v>0</v>
      </c>
      <c r="O405" s="385">
        <v>0</v>
      </c>
      <c r="P405" s="385">
        <v>0</v>
      </c>
      <c r="Q405" s="385">
        <v>0</v>
      </c>
      <c r="R405" s="385">
        <v>0</v>
      </c>
      <c r="S405" s="385">
        <v>0</v>
      </c>
      <c r="T405" s="319" t="e">
        <v>#DIV/0!</v>
      </c>
      <c r="U405" s="239">
        <v>0</v>
      </c>
      <c r="V405" s="239">
        <v>0</v>
      </c>
      <c r="W405" s="239">
        <v>0</v>
      </c>
      <c r="X405" s="239">
        <v>0</v>
      </c>
      <c r="Y405" s="239">
        <v>0</v>
      </c>
      <c r="Z405" s="239">
        <v>0</v>
      </c>
    </row>
    <row r="406" spans="1:26" x14ac:dyDescent="0.25">
      <c r="A406" s="322" t="s">
        <v>660</v>
      </c>
      <c r="B406" s="385">
        <v>0</v>
      </c>
      <c r="C406" s="385">
        <v>0</v>
      </c>
      <c r="D406" s="385">
        <v>0</v>
      </c>
      <c r="E406" s="385">
        <v>0</v>
      </c>
      <c r="F406" s="385">
        <v>0</v>
      </c>
      <c r="G406" s="385">
        <v>0</v>
      </c>
      <c r="H406" s="385">
        <v>0</v>
      </c>
      <c r="I406" s="385">
        <v>0</v>
      </c>
      <c r="J406" s="385">
        <v>0</v>
      </c>
      <c r="K406" s="385">
        <v>0</v>
      </c>
      <c r="L406" s="385">
        <v>0</v>
      </c>
      <c r="M406" s="385">
        <v>0</v>
      </c>
      <c r="N406" s="385">
        <v>0</v>
      </c>
      <c r="O406" s="385">
        <v>0</v>
      </c>
      <c r="P406" s="385">
        <v>0</v>
      </c>
      <c r="Q406" s="385">
        <v>0</v>
      </c>
      <c r="R406" s="385">
        <v>0</v>
      </c>
      <c r="S406" s="385">
        <v>0</v>
      </c>
      <c r="T406" s="319" t="e">
        <v>#DIV/0!</v>
      </c>
      <c r="U406" s="239">
        <v>0</v>
      </c>
      <c r="V406" s="239">
        <v>0</v>
      </c>
      <c r="W406" s="239">
        <v>0</v>
      </c>
      <c r="X406" s="239">
        <v>0</v>
      </c>
      <c r="Y406" s="239">
        <v>0</v>
      </c>
      <c r="Z406" s="239">
        <v>0</v>
      </c>
    </row>
    <row r="407" spans="1:26" x14ac:dyDescent="0.25">
      <c r="A407" s="322" t="s">
        <v>661</v>
      </c>
      <c r="B407" s="385">
        <v>0</v>
      </c>
      <c r="C407" s="385">
        <v>0</v>
      </c>
      <c r="D407" s="385">
        <v>0</v>
      </c>
      <c r="E407" s="385">
        <v>0</v>
      </c>
      <c r="F407" s="385">
        <v>0</v>
      </c>
      <c r="G407" s="385">
        <v>0</v>
      </c>
      <c r="H407" s="385">
        <v>0</v>
      </c>
      <c r="I407" s="385">
        <v>0</v>
      </c>
      <c r="J407" s="385">
        <v>0</v>
      </c>
      <c r="K407" s="385">
        <v>0</v>
      </c>
      <c r="L407" s="385">
        <v>0</v>
      </c>
      <c r="M407" s="385">
        <v>0</v>
      </c>
      <c r="N407" s="385">
        <v>0</v>
      </c>
      <c r="O407" s="385">
        <v>0</v>
      </c>
      <c r="P407" s="385">
        <v>0</v>
      </c>
      <c r="Q407" s="385">
        <v>0</v>
      </c>
      <c r="R407" s="385">
        <v>0</v>
      </c>
      <c r="S407" s="385">
        <v>0</v>
      </c>
      <c r="T407" s="319" t="e">
        <v>#DIV/0!</v>
      </c>
      <c r="U407" s="239">
        <v>0</v>
      </c>
      <c r="V407" s="239">
        <v>0</v>
      </c>
      <c r="W407" s="239">
        <v>0</v>
      </c>
      <c r="X407" s="239">
        <v>0</v>
      </c>
      <c r="Y407" s="239">
        <v>0</v>
      </c>
      <c r="Z407" s="239">
        <v>0</v>
      </c>
    </row>
    <row r="408" spans="1:26" x14ac:dyDescent="0.25">
      <c r="A408" s="314" t="s">
        <v>662</v>
      </c>
      <c r="B408" s="363">
        <v>0</v>
      </c>
      <c r="C408" s="363">
        <v>0</v>
      </c>
      <c r="D408" s="363">
        <v>0</v>
      </c>
      <c r="E408" s="363">
        <v>0</v>
      </c>
      <c r="F408" s="363">
        <v>0</v>
      </c>
      <c r="G408" s="363">
        <v>0</v>
      </c>
      <c r="H408" s="363">
        <v>0</v>
      </c>
      <c r="I408" s="363">
        <v>0</v>
      </c>
      <c r="J408" s="363">
        <v>0</v>
      </c>
      <c r="K408" s="363">
        <v>0</v>
      </c>
      <c r="L408" s="363">
        <v>0</v>
      </c>
      <c r="M408" s="363">
        <v>0</v>
      </c>
      <c r="N408" s="363">
        <v>0</v>
      </c>
      <c r="O408" s="363">
        <v>0</v>
      </c>
      <c r="P408" s="363">
        <v>0</v>
      </c>
      <c r="Q408" s="363">
        <v>0</v>
      </c>
      <c r="R408" s="363">
        <v>0</v>
      </c>
      <c r="S408" s="363">
        <v>0</v>
      </c>
      <c r="T408" s="317" t="e">
        <v>#DIV/0!</v>
      </c>
      <c r="U408" s="316">
        <v>0</v>
      </c>
      <c r="V408" s="316">
        <v>0</v>
      </c>
      <c r="W408" s="316">
        <v>0</v>
      </c>
      <c r="X408" s="316">
        <v>0</v>
      </c>
      <c r="Y408" s="316">
        <v>0</v>
      </c>
      <c r="Z408" s="316">
        <v>0</v>
      </c>
    </row>
    <row r="409" spans="1:26" x14ac:dyDescent="0.25">
      <c r="A409" s="322" t="s">
        <v>663</v>
      </c>
      <c r="B409" s="385">
        <v>0</v>
      </c>
      <c r="C409" s="385">
        <v>0</v>
      </c>
      <c r="D409" s="385">
        <v>0</v>
      </c>
      <c r="E409" s="385">
        <v>0</v>
      </c>
      <c r="F409" s="385">
        <v>0</v>
      </c>
      <c r="G409" s="385">
        <v>0</v>
      </c>
      <c r="H409" s="385">
        <v>0</v>
      </c>
      <c r="I409" s="385">
        <v>0</v>
      </c>
      <c r="J409" s="385">
        <v>0</v>
      </c>
      <c r="K409" s="385">
        <v>0</v>
      </c>
      <c r="L409" s="385">
        <v>0</v>
      </c>
      <c r="M409" s="385">
        <v>0</v>
      </c>
      <c r="N409" s="385">
        <v>0</v>
      </c>
      <c r="O409" s="385">
        <v>0</v>
      </c>
      <c r="P409" s="385">
        <v>0</v>
      </c>
      <c r="Q409" s="385">
        <v>0</v>
      </c>
      <c r="R409" s="385">
        <v>0</v>
      </c>
      <c r="S409" s="385">
        <v>0</v>
      </c>
      <c r="T409" s="319" t="e">
        <v>#DIV/0!</v>
      </c>
      <c r="U409" s="239">
        <v>0</v>
      </c>
      <c r="V409" s="239">
        <v>0</v>
      </c>
      <c r="W409" s="239">
        <v>0</v>
      </c>
      <c r="X409" s="239">
        <v>0</v>
      </c>
      <c r="Y409" s="239">
        <v>0</v>
      </c>
      <c r="Z409" s="239">
        <v>0</v>
      </c>
    </row>
    <row r="410" spans="1:26" x14ac:dyDescent="0.25">
      <c r="A410" s="322" t="s">
        <v>664</v>
      </c>
      <c r="B410" s="385">
        <v>0</v>
      </c>
      <c r="C410" s="385">
        <v>0</v>
      </c>
      <c r="D410" s="385">
        <v>0</v>
      </c>
      <c r="E410" s="385">
        <v>0</v>
      </c>
      <c r="F410" s="385">
        <v>0</v>
      </c>
      <c r="G410" s="385">
        <v>0</v>
      </c>
      <c r="H410" s="385">
        <v>0</v>
      </c>
      <c r="I410" s="385">
        <v>0</v>
      </c>
      <c r="J410" s="385">
        <v>0</v>
      </c>
      <c r="K410" s="385">
        <v>0</v>
      </c>
      <c r="L410" s="385">
        <v>0</v>
      </c>
      <c r="M410" s="385">
        <v>0</v>
      </c>
      <c r="N410" s="385">
        <v>0</v>
      </c>
      <c r="O410" s="385">
        <v>0</v>
      </c>
      <c r="P410" s="385">
        <v>0</v>
      </c>
      <c r="Q410" s="385">
        <v>0</v>
      </c>
      <c r="R410" s="385">
        <v>0</v>
      </c>
      <c r="S410" s="385">
        <v>0</v>
      </c>
      <c r="T410" s="319" t="e">
        <v>#DIV/0!</v>
      </c>
      <c r="U410" s="239">
        <v>0</v>
      </c>
      <c r="V410" s="239">
        <v>0</v>
      </c>
      <c r="W410" s="239">
        <v>0</v>
      </c>
      <c r="X410" s="239">
        <v>0</v>
      </c>
      <c r="Y410" s="239">
        <v>0</v>
      </c>
      <c r="Z410" s="239">
        <v>0</v>
      </c>
    </row>
    <row r="411" spans="1:26" x14ac:dyDescent="0.25">
      <c r="A411" s="322" t="s">
        <v>665</v>
      </c>
      <c r="B411" s="385">
        <v>0</v>
      </c>
      <c r="C411" s="385">
        <v>0</v>
      </c>
      <c r="D411" s="385">
        <v>0</v>
      </c>
      <c r="E411" s="385">
        <v>0</v>
      </c>
      <c r="F411" s="385">
        <v>0</v>
      </c>
      <c r="G411" s="385">
        <v>0</v>
      </c>
      <c r="H411" s="385">
        <v>0</v>
      </c>
      <c r="I411" s="385">
        <v>0</v>
      </c>
      <c r="J411" s="385">
        <v>0</v>
      </c>
      <c r="K411" s="385">
        <v>0</v>
      </c>
      <c r="L411" s="385">
        <v>0</v>
      </c>
      <c r="M411" s="385">
        <v>0</v>
      </c>
      <c r="N411" s="385">
        <v>0</v>
      </c>
      <c r="O411" s="385">
        <v>0</v>
      </c>
      <c r="P411" s="385">
        <v>0</v>
      </c>
      <c r="Q411" s="385">
        <v>0</v>
      </c>
      <c r="R411" s="385">
        <v>0</v>
      </c>
      <c r="S411" s="385">
        <v>0</v>
      </c>
      <c r="T411" s="319" t="e">
        <v>#DIV/0!</v>
      </c>
      <c r="U411" s="239">
        <v>0</v>
      </c>
      <c r="V411" s="239">
        <v>0</v>
      </c>
      <c r="W411" s="239">
        <v>0</v>
      </c>
      <c r="X411" s="239">
        <v>0</v>
      </c>
      <c r="Y411" s="239">
        <v>0</v>
      </c>
      <c r="Z411" s="239">
        <v>0</v>
      </c>
    </row>
    <row r="412" spans="1:26" x14ac:dyDescent="0.25">
      <c r="A412" s="314" t="s">
        <v>666</v>
      </c>
      <c r="B412" s="363">
        <v>0</v>
      </c>
      <c r="C412" s="363">
        <v>0</v>
      </c>
      <c r="D412" s="363">
        <v>0</v>
      </c>
      <c r="E412" s="363">
        <v>0</v>
      </c>
      <c r="F412" s="363">
        <v>0</v>
      </c>
      <c r="G412" s="363">
        <v>0</v>
      </c>
      <c r="H412" s="363">
        <v>0</v>
      </c>
      <c r="I412" s="363">
        <v>0</v>
      </c>
      <c r="J412" s="363">
        <v>0</v>
      </c>
      <c r="K412" s="363">
        <v>0</v>
      </c>
      <c r="L412" s="363">
        <v>0</v>
      </c>
      <c r="M412" s="363">
        <v>0</v>
      </c>
      <c r="N412" s="363">
        <v>0</v>
      </c>
      <c r="O412" s="363">
        <v>0</v>
      </c>
      <c r="P412" s="363">
        <v>0</v>
      </c>
      <c r="Q412" s="363">
        <v>0</v>
      </c>
      <c r="R412" s="363">
        <v>0</v>
      </c>
      <c r="S412" s="363">
        <v>0</v>
      </c>
      <c r="T412" s="317" t="e">
        <v>#DIV/0!</v>
      </c>
      <c r="U412" s="316">
        <v>0</v>
      </c>
      <c r="V412" s="316">
        <v>0</v>
      </c>
      <c r="W412" s="316">
        <v>0</v>
      </c>
      <c r="X412" s="316">
        <v>0</v>
      </c>
      <c r="Y412" s="316">
        <v>0</v>
      </c>
      <c r="Z412" s="316">
        <v>0</v>
      </c>
    </row>
    <row r="413" spans="1:26" x14ac:dyDescent="0.25">
      <c r="A413" s="322" t="s">
        <v>667</v>
      </c>
      <c r="B413" s="385">
        <v>0</v>
      </c>
      <c r="C413" s="385">
        <v>0</v>
      </c>
      <c r="D413" s="385">
        <v>0</v>
      </c>
      <c r="E413" s="385">
        <v>0</v>
      </c>
      <c r="F413" s="385">
        <v>0</v>
      </c>
      <c r="G413" s="385">
        <v>0</v>
      </c>
      <c r="H413" s="385">
        <v>0</v>
      </c>
      <c r="I413" s="385">
        <v>0</v>
      </c>
      <c r="J413" s="385">
        <v>0</v>
      </c>
      <c r="K413" s="385">
        <v>0</v>
      </c>
      <c r="L413" s="385">
        <v>0</v>
      </c>
      <c r="M413" s="385">
        <v>0</v>
      </c>
      <c r="N413" s="385">
        <v>0</v>
      </c>
      <c r="O413" s="385">
        <v>0</v>
      </c>
      <c r="P413" s="385">
        <v>0</v>
      </c>
      <c r="Q413" s="385">
        <v>0</v>
      </c>
      <c r="R413" s="385">
        <v>0</v>
      </c>
      <c r="S413" s="385">
        <v>0</v>
      </c>
      <c r="T413" s="319" t="e">
        <v>#DIV/0!</v>
      </c>
      <c r="U413" s="239">
        <v>0</v>
      </c>
      <c r="V413" s="239">
        <v>0</v>
      </c>
      <c r="W413" s="239">
        <v>0</v>
      </c>
      <c r="X413" s="239">
        <v>0</v>
      </c>
      <c r="Y413" s="239">
        <v>0</v>
      </c>
      <c r="Z413" s="239">
        <v>0</v>
      </c>
    </row>
    <row r="414" spans="1:26" x14ac:dyDescent="0.25">
      <c r="A414" s="322" t="s">
        <v>668</v>
      </c>
      <c r="B414" s="385">
        <v>0</v>
      </c>
      <c r="C414" s="385">
        <v>0</v>
      </c>
      <c r="D414" s="385">
        <v>0</v>
      </c>
      <c r="E414" s="385">
        <v>0</v>
      </c>
      <c r="F414" s="385">
        <v>0</v>
      </c>
      <c r="G414" s="385">
        <v>0</v>
      </c>
      <c r="H414" s="385">
        <v>0</v>
      </c>
      <c r="I414" s="385">
        <v>0</v>
      </c>
      <c r="J414" s="385">
        <v>0</v>
      </c>
      <c r="K414" s="385">
        <v>0</v>
      </c>
      <c r="L414" s="385">
        <v>0</v>
      </c>
      <c r="M414" s="385">
        <v>0</v>
      </c>
      <c r="N414" s="385">
        <v>0</v>
      </c>
      <c r="O414" s="385">
        <v>0</v>
      </c>
      <c r="P414" s="385">
        <v>0</v>
      </c>
      <c r="Q414" s="385">
        <v>0</v>
      </c>
      <c r="R414" s="385">
        <v>0</v>
      </c>
      <c r="S414" s="385">
        <v>0</v>
      </c>
      <c r="T414" s="319" t="e">
        <v>#DIV/0!</v>
      </c>
      <c r="U414" s="239">
        <v>0</v>
      </c>
      <c r="V414" s="239">
        <v>0</v>
      </c>
      <c r="W414" s="239">
        <v>0</v>
      </c>
      <c r="X414" s="239">
        <v>0</v>
      </c>
      <c r="Y414" s="239">
        <v>0</v>
      </c>
      <c r="Z414" s="239">
        <v>0</v>
      </c>
    </row>
    <row r="415" spans="1:26" x14ac:dyDescent="0.25">
      <c r="A415" s="322" t="s">
        <v>669</v>
      </c>
      <c r="B415" s="385">
        <v>0</v>
      </c>
      <c r="C415" s="385">
        <v>0</v>
      </c>
      <c r="D415" s="385">
        <v>0</v>
      </c>
      <c r="E415" s="385">
        <v>0</v>
      </c>
      <c r="F415" s="385">
        <v>0</v>
      </c>
      <c r="G415" s="385">
        <v>0</v>
      </c>
      <c r="H415" s="385">
        <v>0</v>
      </c>
      <c r="I415" s="385">
        <v>0</v>
      </c>
      <c r="J415" s="385">
        <v>0</v>
      </c>
      <c r="K415" s="385">
        <v>0</v>
      </c>
      <c r="L415" s="385">
        <v>0</v>
      </c>
      <c r="M415" s="385">
        <v>0</v>
      </c>
      <c r="N415" s="385">
        <v>0</v>
      </c>
      <c r="O415" s="385">
        <v>0</v>
      </c>
      <c r="P415" s="385">
        <v>0</v>
      </c>
      <c r="Q415" s="385">
        <v>0</v>
      </c>
      <c r="R415" s="385">
        <v>0</v>
      </c>
      <c r="S415" s="385">
        <v>0</v>
      </c>
      <c r="T415" s="319" t="e">
        <v>#DIV/0!</v>
      </c>
      <c r="U415" s="239">
        <v>0</v>
      </c>
      <c r="V415" s="239">
        <v>0</v>
      </c>
      <c r="W415" s="239">
        <v>0</v>
      </c>
      <c r="X415" s="239">
        <v>0</v>
      </c>
      <c r="Y415" s="239">
        <v>0</v>
      </c>
      <c r="Z415" s="239">
        <v>0</v>
      </c>
    </row>
    <row r="416" spans="1:26" x14ac:dyDescent="0.25">
      <c r="A416" s="322" t="s">
        <v>670</v>
      </c>
      <c r="B416" s="385">
        <v>0</v>
      </c>
      <c r="C416" s="385">
        <v>0</v>
      </c>
      <c r="D416" s="385">
        <v>0</v>
      </c>
      <c r="E416" s="385">
        <v>0</v>
      </c>
      <c r="F416" s="385">
        <v>0</v>
      </c>
      <c r="G416" s="385">
        <v>0</v>
      </c>
      <c r="H416" s="385">
        <v>0</v>
      </c>
      <c r="I416" s="385">
        <v>0</v>
      </c>
      <c r="J416" s="385">
        <v>0</v>
      </c>
      <c r="K416" s="385">
        <v>0</v>
      </c>
      <c r="L416" s="385">
        <v>0</v>
      </c>
      <c r="M416" s="385">
        <v>0</v>
      </c>
      <c r="N416" s="385">
        <v>0</v>
      </c>
      <c r="O416" s="385">
        <v>0</v>
      </c>
      <c r="P416" s="385">
        <v>0</v>
      </c>
      <c r="Q416" s="385">
        <v>0</v>
      </c>
      <c r="R416" s="385">
        <v>0</v>
      </c>
      <c r="S416" s="385">
        <v>0</v>
      </c>
      <c r="T416" s="319" t="e">
        <v>#DIV/0!</v>
      </c>
      <c r="U416" s="239">
        <v>0</v>
      </c>
      <c r="V416" s="239">
        <v>0</v>
      </c>
      <c r="W416" s="239">
        <v>0</v>
      </c>
      <c r="X416" s="239">
        <v>0</v>
      </c>
      <c r="Y416" s="239">
        <v>0</v>
      </c>
      <c r="Z416" s="239">
        <v>0</v>
      </c>
    </row>
    <row r="417" spans="1:26" x14ac:dyDescent="0.25">
      <c r="A417" s="322" t="s">
        <v>671</v>
      </c>
      <c r="B417" s="385">
        <v>0</v>
      </c>
      <c r="C417" s="385">
        <v>0</v>
      </c>
      <c r="D417" s="385">
        <v>0</v>
      </c>
      <c r="E417" s="385">
        <v>0</v>
      </c>
      <c r="F417" s="385">
        <v>0</v>
      </c>
      <c r="G417" s="385">
        <v>0</v>
      </c>
      <c r="H417" s="385">
        <v>0</v>
      </c>
      <c r="I417" s="385">
        <v>0</v>
      </c>
      <c r="J417" s="385">
        <v>0</v>
      </c>
      <c r="K417" s="385">
        <v>0</v>
      </c>
      <c r="L417" s="385">
        <v>0</v>
      </c>
      <c r="M417" s="385">
        <v>0</v>
      </c>
      <c r="N417" s="385">
        <v>0</v>
      </c>
      <c r="O417" s="385">
        <v>0</v>
      </c>
      <c r="P417" s="385">
        <v>0</v>
      </c>
      <c r="Q417" s="385">
        <v>0</v>
      </c>
      <c r="R417" s="385">
        <v>0</v>
      </c>
      <c r="S417" s="385">
        <v>0</v>
      </c>
      <c r="T417" s="319" t="e">
        <v>#DIV/0!</v>
      </c>
      <c r="U417" s="239">
        <v>0</v>
      </c>
      <c r="V417" s="239">
        <v>0</v>
      </c>
      <c r="W417" s="239">
        <v>0</v>
      </c>
      <c r="X417" s="239">
        <v>0</v>
      </c>
      <c r="Y417" s="239">
        <v>0</v>
      </c>
      <c r="Z417" s="239">
        <v>0</v>
      </c>
    </row>
    <row r="418" spans="1:26" x14ac:dyDescent="0.25">
      <c r="A418" s="322" t="s">
        <v>672</v>
      </c>
      <c r="B418" s="385">
        <v>0</v>
      </c>
      <c r="C418" s="385">
        <v>0</v>
      </c>
      <c r="D418" s="385">
        <v>0</v>
      </c>
      <c r="E418" s="385">
        <v>0</v>
      </c>
      <c r="F418" s="385">
        <v>0</v>
      </c>
      <c r="G418" s="385">
        <v>0</v>
      </c>
      <c r="H418" s="385">
        <v>0</v>
      </c>
      <c r="I418" s="385">
        <v>0</v>
      </c>
      <c r="J418" s="385">
        <v>0</v>
      </c>
      <c r="K418" s="385">
        <v>0</v>
      </c>
      <c r="L418" s="385">
        <v>0</v>
      </c>
      <c r="M418" s="385">
        <v>0</v>
      </c>
      <c r="N418" s="385">
        <v>0</v>
      </c>
      <c r="O418" s="385">
        <v>0</v>
      </c>
      <c r="P418" s="385">
        <v>0</v>
      </c>
      <c r="Q418" s="385">
        <v>0</v>
      </c>
      <c r="R418" s="385">
        <v>0</v>
      </c>
      <c r="S418" s="385">
        <v>0</v>
      </c>
      <c r="T418" s="319" t="e">
        <v>#DIV/0!</v>
      </c>
      <c r="U418" s="239">
        <v>0</v>
      </c>
      <c r="V418" s="239">
        <v>0</v>
      </c>
      <c r="W418" s="239">
        <v>0</v>
      </c>
      <c r="X418" s="239">
        <v>0</v>
      </c>
      <c r="Y418" s="239">
        <v>0</v>
      </c>
      <c r="Z418" s="239">
        <v>0</v>
      </c>
    </row>
    <row r="419" spans="1:26" x14ac:dyDescent="0.25">
      <c r="A419" s="308" t="s">
        <v>673</v>
      </c>
      <c r="B419" s="384">
        <v>464660</v>
      </c>
      <c r="C419" s="384">
        <v>465360</v>
      </c>
      <c r="D419" s="384">
        <v>458130</v>
      </c>
      <c r="E419" s="384">
        <v>241318</v>
      </c>
      <c r="F419" s="384">
        <v>241268</v>
      </c>
      <c r="G419" s="384">
        <v>2580</v>
      </c>
      <c r="H419" s="384">
        <v>0</v>
      </c>
      <c r="I419" s="384">
        <v>46205</v>
      </c>
      <c r="J419" s="384">
        <v>0</v>
      </c>
      <c r="K419" s="384">
        <v>2400</v>
      </c>
      <c r="L419" s="384">
        <v>0</v>
      </c>
      <c r="M419" s="384">
        <v>67277</v>
      </c>
      <c r="N419" s="384">
        <v>100710</v>
      </c>
      <c r="O419" s="384">
        <v>22096</v>
      </c>
      <c r="P419" s="384">
        <v>0</v>
      </c>
      <c r="Q419" s="384">
        <v>0</v>
      </c>
      <c r="R419" s="384">
        <v>0</v>
      </c>
      <c r="S419" s="384">
        <v>241268</v>
      </c>
      <c r="T419" s="311">
        <v>0.51845452982637097</v>
      </c>
      <c r="U419" s="310">
        <v>224092</v>
      </c>
      <c r="V419" s="310">
        <v>7230</v>
      </c>
      <c r="W419" s="310">
        <v>224042</v>
      </c>
      <c r="X419" s="310">
        <v>216812</v>
      </c>
      <c r="Y419" s="310">
        <v>50</v>
      </c>
      <c r="Z419" s="310">
        <v>0</v>
      </c>
    </row>
    <row r="420" spans="1:26" x14ac:dyDescent="0.25">
      <c r="A420" s="314" t="s">
        <v>674</v>
      </c>
      <c r="B420" s="363">
        <v>464660</v>
      </c>
      <c r="C420" s="363">
        <v>465360</v>
      </c>
      <c r="D420" s="363">
        <v>458130</v>
      </c>
      <c r="E420" s="363">
        <v>241318</v>
      </c>
      <c r="F420" s="363">
        <v>241268</v>
      </c>
      <c r="G420" s="363">
        <v>2580</v>
      </c>
      <c r="H420" s="363">
        <v>0</v>
      </c>
      <c r="I420" s="363">
        <v>46205</v>
      </c>
      <c r="J420" s="363">
        <v>0</v>
      </c>
      <c r="K420" s="363">
        <v>2400</v>
      </c>
      <c r="L420" s="363">
        <v>0</v>
      </c>
      <c r="M420" s="363">
        <v>67277</v>
      </c>
      <c r="N420" s="363">
        <v>100710</v>
      </c>
      <c r="O420" s="363">
        <v>22096</v>
      </c>
      <c r="P420" s="363">
        <v>0</v>
      </c>
      <c r="Q420" s="363">
        <v>0</v>
      </c>
      <c r="R420" s="363">
        <v>0</v>
      </c>
      <c r="S420" s="363">
        <v>241268</v>
      </c>
      <c r="T420" s="317">
        <v>0.51845452982637097</v>
      </c>
      <c r="U420" s="316">
        <v>224092</v>
      </c>
      <c r="V420" s="316">
        <v>7230</v>
      </c>
      <c r="W420" s="316">
        <v>224042</v>
      </c>
      <c r="X420" s="316">
        <v>216812</v>
      </c>
      <c r="Y420" s="316">
        <v>50</v>
      </c>
      <c r="Z420" s="316">
        <v>0</v>
      </c>
    </row>
    <row r="421" spans="1:26" x14ac:dyDescent="0.25">
      <c r="A421" s="322" t="s">
        <v>675</v>
      </c>
      <c r="B421" s="385">
        <v>45000</v>
      </c>
      <c r="C421" s="385">
        <v>179350</v>
      </c>
      <c r="D421" s="385">
        <v>179350</v>
      </c>
      <c r="E421" s="385">
        <v>130400</v>
      </c>
      <c r="F421" s="385">
        <v>130400</v>
      </c>
      <c r="G421" s="385">
        <v>0</v>
      </c>
      <c r="H421" s="385">
        <v>0</v>
      </c>
      <c r="I421" s="385">
        <v>44000</v>
      </c>
      <c r="J421" s="385">
        <v>0</v>
      </c>
      <c r="K421" s="385">
        <v>0</v>
      </c>
      <c r="L421" s="385">
        <v>0</v>
      </c>
      <c r="M421" s="385">
        <v>0</v>
      </c>
      <c r="N421" s="385">
        <v>86400</v>
      </c>
      <c r="O421" s="385">
        <v>0</v>
      </c>
      <c r="P421" s="385">
        <v>0</v>
      </c>
      <c r="Q421" s="385">
        <v>0</v>
      </c>
      <c r="R421" s="385">
        <v>0</v>
      </c>
      <c r="S421" s="385">
        <v>130400</v>
      </c>
      <c r="T421" s="319">
        <v>0.72706997490939507</v>
      </c>
      <c r="U421" s="239">
        <v>48950</v>
      </c>
      <c r="V421" s="239">
        <v>0</v>
      </c>
      <c r="W421" s="239">
        <v>48950</v>
      </c>
      <c r="X421" s="239">
        <v>48950</v>
      </c>
      <c r="Y421" s="239">
        <v>0</v>
      </c>
      <c r="Z421" s="239">
        <v>0</v>
      </c>
    </row>
    <row r="422" spans="1:26" x14ac:dyDescent="0.25">
      <c r="A422" s="322" t="s">
        <v>676</v>
      </c>
      <c r="B422" s="385">
        <v>0</v>
      </c>
      <c r="C422" s="385">
        <v>0</v>
      </c>
      <c r="D422" s="385">
        <v>0</v>
      </c>
      <c r="E422" s="385">
        <v>0</v>
      </c>
      <c r="F422" s="385">
        <v>0</v>
      </c>
      <c r="G422" s="385">
        <v>0</v>
      </c>
      <c r="H422" s="385">
        <v>0</v>
      </c>
      <c r="I422" s="385">
        <v>0</v>
      </c>
      <c r="J422" s="385">
        <v>0</v>
      </c>
      <c r="K422" s="385">
        <v>0</v>
      </c>
      <c r="L422" s="385">
        <v>0</v>
      </c>
      <c r="M422" s="385">
        <v>0</v>
      </c>
      <c r="N422" s="385">
        <v>0</v>
      </c>
      <c r="O422" s="385">
        <v>0</v>
      </c>
      <c r="P422" s="385">
        <v>0</v>
      </c>
      <c r="Q422" s="385">
        <v>0</v>
      </c>
      <c r="R422" s="385">
        <v>0</v>
      </c>
      <c r="S422" s="385">
        <v>0</v>
      </c>
      <c r="T422" s="319" t="e">
        <v>#DIV/0!</v>
      </c>
      <c r="U422" s="239">
        <v>0</v>
      </c>
      <c r="V422" s="239">
        <v>0</v>
      </c>
      <c r="W422" s="239">
        <v>0</v>
      </c>
      <c r="X422" s="239">
        <v>0</v>
      </c>
      <c r="Y422" s="239">
        <v>0</v>
      </c>
      <c r="Z422" s="239">
        <v>0</v>
      </c>
    </row>
    <row r="423" spans="1:26" x14ac:dyDescent="0.25">
      <c r="A423" s="322" t="s">
        <v>677</v>
      </c>
      <c r="B423" s="385">
        <v>392850</v>
      </c>
      <c r="C423" s="385">
        <v>257500</v>
      </c>
      <c r="D423" s="385">
        <v>250870</v>
      </c>
      <c r="E423" s="385">
        <v>84416</v>
      </c>
      <c r="F423" s="385">
        <v>84416</v>
      </c>
      <c r="G423" s="385">
        <v>0</v>
      </c>
      <c r="H423" s="385">
        <v>0</v>
      </c>
      <c r="I423" s="385">
        <v>0</v>
      </c>
      <c r="J423" s="385">
        <v>0</v>
      </c>
      <c r="K423" s="385">
        <v>0</v>
      </c>
      <c r="L423" s="385">
        <v>0</v>
      </c>
      <c r="M423" s="385">
        <v>56160</v>
      </c>
      <c r="N423" s="385">
        <v>6160</v>
      </c>
      <c r="O423" s="385">
        <v>22096</v>
      </c>
      <c r="P423" s="385">
        <v>0</v>
      </c>
      <c r="Q423" s="385">
        <v>0</v>
      </c>
      <c r="R423" s="385">
        <v>0</v>
      </c>
      <c r="S423" s="385">
        <v>84416</v>
      </c>
      <c r="T423" s="319">
        <v>0.32782912621359223</v>
      </c>
      <c r="U423" s="239">
        <v>173084</v>
      </c>
      <c r="V423" s="239">
        <v>6630</v>
      </c>
      <c r="W423" s="239">
        <v>173084</v>
      </c>
      <c r="X423" s="239">
        <v>166454</v>
      </c>
      <c r="Y423" s="239">
        <v>0</v>
      </c>
      <c r="Z423" s="239">
        <v>0</v>
      </c>
    </row>
    <row r="424" spans="1:26" x14ac:dyDescent="0.25">
      <c r="A424" s="322" t="s">
        <v>678</v>
      </c>
      <c r="B424" s="385">
        <v>2400</v>
      </c>
      <c r="C424" s="385">
        <v>2600</v>
      </c>
      <c r="D424" s="385">
        <v>2600</v>
      </c>
      <c r="E424" s="385">
        <v>2400</v>
      </c>
      <c r="F424" s="385">
        <v>2400</v>
      </c>
      <c r="G424" s="385">
        <v>0</v>
      </c>
      <c r="H424" s="385">
        <v>0</v>
      </c>
      <c r="I424" s="385">
        <v>0</v>
      </c>
      <c r="J424" s="385">
        <v>0</v>
      </c>
      <c r="K424" s="385">
        <v>2400</v>
      </c>
      <c r="L424" s="385">
        <v>0</v>
      </c>
      <c r="M424" s="385">
        <v>0</v>
      </c>
      <c r="N424" s="385">
        <v>0</v>
      </c>
      <c r="O424" s="385">
        <v>0</v>
      </c>
      <c r="P424" s="385">
        <v>0</v>
      </c>
      <c r="Q424" s="385">
        <v>0</v>
      </c>
      <c r="R424" s="385">
        <v>0</v>
      </c>
      <c r="S424" s="385">
        <v>2400</v>
      </c>
      <c r="T424" s="319">
        <v>0.92307692307692313</v>
      </c>
      <c r="U424" s="239">
        <v>200</v>
      </c>
      <c r="V424" s="239">
        <v>0</v>
      </c>
      <c r="W424" s="239">
        <v>200</v>
      </c>
      <c r="X424" s="239">
        <v>200</v>
      </c>
      <c r="Y424" s="239">
        <v>0</v>
      </c>
      <c r="Z424" s="239">
        <v>0</v>
      </c>
    </row>
    <row r="425" spans="1:26" x14ac:dyDescent="0.25">
      <c r="A425" s="322" t="s">
        <v>679</v>
      </c>
      <c r="B425" s="385">
        <v>0</v>
      </c>
      <c r="C425" s="385">
        <v>0</v>
      </c>
      <c r="D425" s="385">
        <v>0</v>
      </c>
      <c r="E425" s="385">
        <v>0</v>
      </c>
      <c r="F425" s="385">
        <v>0</v>
      </c>
      <c r="G425" s="385">
        <v>0</v>
      </c>
      <c r="H425" s="385">
        <v>0</v>
      </c>
      <c r="I425" s="385">
        <v>0</v>
      </c>
      <c r="J425" s="385">
        <v>0</v>
      </c>
      <c r="K425" s="385">
        <v>0</v>
      </c>
      <c r="L425" s="385">
        <v>0</v>
      </c>
      <c r="M425" s="385">
        <v>0</v>
      </c>
      <c r="N425" s="385">
        <v>0</v>
      </c>
      <c r="O425" s="385">
        <v>0</v>
      </c>
      <c r="P425" s="385">
        <v>0</v>
      </c>
      <c r="Q425" s="385">
        <v>0</v>
      </c>
      <c r="R425" s="385">
        <v>0</v>
      </c>
      <c r="S425" s="385">
        <v>0</v>
      </c>
      <c r="T425" s="319" t="e">
        <v>#DIV/0!</v>
      </c>
      <c r="U425" s="239">
        <v>0</v>
      </c>
      <c r="V425" s="239">
        <v>0</v>
      </c>
      <c r="W425" s="239">
        <v>0</v>
      </c>
      <c r="X425" s="239">
        <v>0</v>
      </c>
      <c r="Y425" s="239">
        <v>0</v>
      </c>
      <c r="Z425" s="239">
        <v>0</v>
      </c>
    </row>
    <row r="426" spans="1:26" x14ac:dyDescent="0.25">
      <c r="A426" s="322" t="s">
        <v>680</v>
      </c>
      <c r="B426" s="385">
        <v>0</v>
      </c>
      <c r="C426" s="385">
        <v>0</v>
      </c>
      <c r="D426" s="385">
        <v>0</v>
      </c>
      <c r="E426" s="385">
        <v>0</v>
      </c>
      <c r="F426" s="385">
        <v>0</v>
      </c>
      <c r="G426" s="385">
        <v>0</v>
      </c>
      <c r="H426" s="385">
        <v>0</v>
      </c>
      <c r="I426" s="385">
        <v>0</v>
      </c>
      <c r="J426" s="385">
        <v>0</v>
      </c>
      <c r="K426" s="385">
        <v>0</v>
      </c>
      <c r="L426" s="385">
        <v>0</v>
      </c>
      <c r="M426" s="385">
        <v>0</v>
      </c>
      <c r="N426" s="385">
        <v>0</v>
      </c>
      <c r="O426" s="385">
        <v>0</v>
      </c>
      <c r="P426" s="385">
        <v>0</v>
      </c>
      <c r="Q426" s="385">
        <v>0</v>
      </c>
      <c r="R426" s="385">
        <v>0</v>
      </c>
      <c r="S426" s="385">
        <v>0</v>
      </c>
      <c r="T426" s="319" t="e">
        <v>#DIV/0!</v>
      </c>
      <c r="U426" s="239">
        <v>0</v>
      </c>
      <c r="V426" s="239">
        <v>0</v>
      </c>
      <c r="W426" s="239">
        <v>0</v>
      </c>
      <c r="X426" s="239">
        <v>0</v>
      </c>
      <c r="Y426" s="239">
        <v>0</v>
      </c>
      <c r="Z426" s="239">
        <v>0</v>
      </c>
    </row>
    <row r="427" spans="1:26" x14ac:dyDescent="0.25">
      <c r="A427" s="322" t="s">
        <v>681</v>
      </c>
      <c r="B427" s="385">
        <v>0</v>
      </c>
      <c r="C427" s="385">
        <v>0</v>
      </c>
      <c r="D427" s="385">
        <v>0</v>
      </c>
      <c r="E427" s="385">
        <v>0</v>
      </c>
      <c r="F427" s="385">
        <v>0</v>
      </c>
      <c r="G427" s="385">
        <v>0</v>
      </c>
      <c r="H427" s="385">
        <v>0</v>
      </c>
      <c r="I427" s="385">
        <v>0</v>
      </c>
      <c r="J427" s="385">
        <v>0</v>
      </c>
      <c r="K427" s="385">
        <v>0</v>
      </c>
      <c r="L427" s="385">
        <v>0</v>
      </c>
      <c r="M427" s="385">
        <v>0</v>
      </c>
      <c r="N427" s="385">
        <v>0</v>
      </c>
      <c r="O427" s="385">
        <v>0</v>
      </c>
      <c r="P427" s="385">
        <v>0</v>
      </c>
      <c r="Q427" s="385">
        <v>0</v>
      </c>
      <c r="R427" s="385">
        <v>0</v>
      </c>
      <c r="S427" s="385">
        <v>0</v>
      </c>
      <c r="T427" s="319" t="e">
        <v>#DIV/0!</v>
      </c>
      <c r="U427" s="239">
        <v>0</v>
      </c>
      <c r="V427" s="239">
        <v>0</v>
      </c>
      <c r="W427" s="239">
        <v>0</v>
      </c>
      <c r="X427" s="239">
        <v>0</v>
      </c>
      <c r="Y427" s="239">
        <v>0</v>
      </c>
      <c r="Z427" s="239">
        <v>0</v>
      </c>
    </row>
    <row r="428" spans="1:26" x14ac:dyDescent="0.25">
      <c r="A428" s="322" t="s">
        <v>682</v>
      </c>
      <c r="B428" s="385">
        <v>0</v>
      </c>
      <c r="C428" s="385">
        <v>0</v>
      </c>
      <c r="D428" s="385">
        <v>0</v>
      </c>
      <c r="E428" s="385">
        <v>0</v>
      </c>
      <c r="F428" s="385">
        <v>0</v>
      </c>
      <c r="G428" s="385">
        <v>0</v>
      </c>
      <c r="H428" s="385">
        <v>0</v>
      </c>
      <c r="I428" s="385">
        <v>0</v>
      </c>
      <c r="J428" s="385">
        <v>0</v>
      </c>
      <c r="K428" s="385">
        <v>0</v>
      </c>
      <c r="L428" s="385">
        <v>0</v>
      </c>
      <c r="M428" s="385">
        <v>0</v>
      </c>
      <c r="N428" s="385">
        <v>0</v>
      </c>
      <c r="O428" s="385">
        <v>0</v>
      </c>
      <c r="P428" s="385">
        <v>0</v>
      </c>
      <c r="Q428" s="385">
        <v>0</v>
      </c>
      <c r="R428" s="385">
        <v>0</v>
      </c>
      <c r="S428" s="385">
        <v>0</v>
      </c>
      <c r="T428" s="319" t="e">
        <v>#DIV/0!</v>
      </c>
      <c r="U428" s="239">
        <v>0</v>
      </c>
      <c r="V428" s="239">
        <v>0</v>
      </c>
      <c r="W428" s="239">
        <v>0</v>
      </c>
      <c r="X428" s="239">
        <v>0</v>
      </c>
      <c r="Y428" s="239">
        <v>0</v>
      </c>
      <c r="Z428" s="239">
        <v>0</v>
      </c>
    </row>
    <row r="429" spans="1:26" x14ac:dyDescent="0.25">
      <c r="A429" s="322" t="s">
        <v>683</v>
      </c>
      <c r="B429" s="385">
        <v>0</v>
      </c>
      <c r="C429" s="385">
        <v>0</v>
      </c>
      <c r="D429" s="385">
        <v>0</v>
      </c>
      <c r="E429" s="385">
        <v>0</v>
      </c>
      <c r="F429" s="385">
        <v>0</v>
      </c>
      <c r="G429" s="385">
        <v>0</v>
      </c>
      <c r="H429" s="385">
        <v>0</v>
      </c>
      <c r="I429" s="385">
        <v>0</v>
      </c>
      <c r="J429" s="385">
        <v>0</v>
      </c>
      <c r="K429" s="385">
        <v>0</v>
      </c>
      <c r="L429" s="385">
        <v>0</v>
      </c>
      <c r="M429" s="385">
        <v>0</v>
      </c>
      <c r="N429" s="385">
        <v>0</v>
      </c>
      <c r="O429" s="385">
        <v>0</v>
      </c>
      <c r="P429" s="385">
        <v>0</v>
      </c>
      <c r="Q429" s="385">
        <v>0</v>
      </c>
      <c r="R429" s="385">
        <v>0</v>
      </c>
      <c r="S429" s="385">
        <v>0</v>
      </c>
      <c r="T429" s="319" t="e">
        <v>#DIV/0!</v>
      </c>
      <c r="U429" s="239">
        <v>0</v>
      </c>
      <c r="V429" s="239">
        <v>0</v>
      </c>
      <c r="W429" s="239">
        <v>0</v>
      </c>
      <c r="X429" s="239">
        <v>0</v>
      </c>
      <c r="Y429" s="239">
        <v>0</v>
      </c>
      <c r="Z429" s="239">
        <v>0</v>
      </c>
    </row>
    <row r="430" spans="1:26" x14ac:dyDescent="0.25">
      <c r="A430" s="322" t="s">
        <v>684</v>
      </c>
      <c r="B430" s="385">
        <v>8200</v>
      </c>
      <c r="C430" s="385">
        <v>8200</v>
      </c>
      <c r="D430" s="385">
        <v>8200</v>
      </c>
      <c r="E430" s="385">
        <v>8200</v>
      </c>
      <c r="F430" s="385">
        <v>8150</v>
      </c>
      <c r="G430" s="385">
        <v>0</v>
      </c>
      <c r="H430" s="385">
        <v>0</v>
      </c>
      <c r="I430" s="385">
        <v>0</v>
      </c>
      <c r="J430" s="385">
        <v>0</v>
      </c>
      <c r="K430" s="385">
        <v>0</v>
      </c>
      <c r="L430" s="385">
        <v>0</v>
      </c>
      <c r="M430" s="385">
        <v>0</v>
      </c>
      <c r="N430" s="385">
        <v>8150</v>
      </c>
      <c r="O430" s="385">
        <v>0</v>
      </c>
      <c r="P430" s="385">
        <v>0</v>
      </c>
      <c r="Q430" s="385">
        <v>0</v>
      </c>
      <c r="R430" s="385">
        <v>0</v>
      </c>
      <c r="S430" s="385">
        <v>8150</v>
      </c>
      <c r="T430" s="319">
        <v>0.99390243902439024</v>
      </c>
      <c r="U430" s="239">
        <v>50</v>
      </c>
      <c r="V430" s="239">
        <v>0</v>
      </c>
      <c r="W430" s="239">
        <v>0</v>
      </c>
      <c r="X430" s="239">
        <v>0</v>
      </c>
      <c r="Y430" s="239">
        <v>50</v>
      </c>
      <c r="Z430" s="239">
        <v>0</v>
      </c>
    </row>
    <row r="431" spans="1:26" x14ac:dyDescent="0.25">
      <c r="A431" s="322" t="s">
        <v>685</v>
      </c>
      <c r="B431" s="385">
        <v>3600</v>
      </c>
      <c r="C431" s="385">
        <v>5885</v>
      </c>
      <c r="D431" s="385">
        <v>5285</v>
      </c>
      <c r="E431" s="385">
        <v>4785</v>
      </c>
      <c r="F431" s="385">
        <v>4785</v>
      </c>
      <c r="G431" s="385">
        <v>2580</v>
      </c>
      <c r="H431" s="385">
        <v>0</v>
      </c>
      <c r="I431" s="385">
        <v>2205</v>
      </c>
      <c r="J431" s="385">
        <v>0</v>
      </c>
      <c r="K431" s="385">
        <v>0</v>
      </c>
      <c r="L431" s="385">
        <v>0</v>
      </c>
      <c r="M431" s="385">
        <v>0</v>
      </c>
      <c r="N431" s="385">
        <v>0</v>
      </c>
      <c r="O431" s="385">
        <v>0</v>
      </c>
      <c r="P431" s="385">
        <v>0</v>
      </c>
      <c r="Q431" s="385">
        <v>0</v>
      </c>
      <c r="R431" s="385">
        <v>0</v>
      </c>
      <c r="S431" s="385">
        <v>4785</v>
      </c>
      <c r="T431" s="319">
        <v>0.81308411214953269</v>
      </c>
      <c r="U431" s="239">
        <v>1100</v>
      </c>
      <c r="V431" s="239">
        <v>600</v>
      </c>
      <c r="W431" s="239">
        <v>1100</v>
      </c>
      <c r="X431" s="239">
        <v>500</v>
      </c>
      <c r="Y431" s="239">
        <v>0</v>
      </c>
      <c r="Z431" s="239">
        <v>0</v>
      </c>
    </row>
    <row r="432" spans="1:26" x14ac:dyDescent="0.25">
      <c r="A432" s="322" t="s">
        <v>686</v>
      </c>
      <c r="B432" s="385">
        <v>1200</v>
      </c>
      <c r="C432" s="385">
        <v>415</v>
      </c>
      <c r="D432" s="385">
        <v>415</v>
      </c>
      <c r="E432" s="385">
        <v>0</v>
      </c>
      <c r="F432" s="385">
        <v>0</v>
      </c>
      <c r="G432" s="385">
        <v>0</v>
      </c>
      <c r="H432" s="385">
        <v>0</v>
      </c>
      <c r="I432" s="385">
        <v>0</v>
      </c>
      <c r="J432" s="385">
        <v>0</v>
      </c>
      <c r="K432" s="385">
        <v>0</v>
      </c>
      <c r="L432" s="385">
        <v>0</v>
      </c>
      <c r="M432" s="385">
        <v>0</v>
      </c>
      <c r="N432" s="385">
        <v>0</v>
      </c>
      <c r="O432" s="385">
        <v>0</v>
      </c>
      <c r="P432" s="385">
        <v>0</v>
      </c>
      <c r="Q432" s="385">
        <v>0</v>
      </c>
      <c r="R432" s="385">
        <v>0</v>
      </c>
      <c r="S432" s="385">
        <v>0</v>
      </c>
      <c r="T432" s="319">
        <v>0</v>
      </c>
      <c r="U432" s="239">
        <v>415</v>
      </c>
      <c r="V432" s="239">
        <v>0</v>
      </c>
      <c r="W432" s="239">
        <v>415</v>
      </c>
      <c r="X432" s="239">
        <v>415</v>
      </c>
      <c r="Y432" s="239">
        <v>0</v>
      </c>
      <c r="Z432" s="239">
        <v>0</v>
      </c>
    </row>
    <row r="433" spans="1:26" x14ac:dyDescent="0.25">
      <c r="A433" s="322" t="s">
        <v>687</v>
      </c>
      <c r="B433" s="385">
        <v>11410</v>
      </c>
      <c r="C433" s="385">
        <v>11410</v>
      </c>
      <c r="D433" s="385">
        <v>11410</v>
      </c>
      <c r="E433" s="385">
        <v>11117</v>
      </c>
      <c r="F433" s="385">
        <v>11117</v>
      </c>
      <c r="G433" s="385">
        <v>0</v>
      </c>
      <c r="H433" s="385">
        <v>0</v>
      </c>
      <c r="I433" s="385">
        <v>0</v>
      </c>
      <c r="J433" s="385">
        <v>0</v>
      </c>
      <c r="K433" s="385">
        <v>0</v>
      </c>
      <c r="L433" s="385">
        <v>0</v>
      </c>
      <c r="M433" s="385">
        <v>11117</v>
      </c>
      <c r="N433" s="385">
        <v>0</v>
      </c>
      <c r="O433" s="385">
        <v>0</v>
      </c>
      <c r="P433" s="385">
        <v>0</v>
      </c>
      <c r="Q433" s="385">
        <v>0</v>
      </c>
      <c r="R433" s="385">
        <v>0</v>
      </c>
      <c r="S433" s="385">
        <v>11117</v>
      </c>
      <c r="T433" s="319">
        <v>0.97432077125328664</v>
      </c>
      <c r="U433" s="239">
        <v>293</v>
      </c>
      <c r="V433" s="239">
        <v>0</v>
      </c>
      <c r="W433" s="239">
        <v>293</v>
      </c>
      <c r="X433" s="239">
        <v>293</v>
      </c>
      <c r="Y433" s="239">
        <v>0</v>
      </c>
      <c r="Z433" s="239">
        <v>0</v>
      </c>
    </row>
    <row r="434" spans="1:26" x14ac:dyDescent="0.25">
      <c r="A434" s="322" t="s">
        <v>688</v>
      </c>
      <c r="B434" s="385">
        <v>0</v>
      </c>
      <c r="C434" s="385">
        <v>0</v>
      </c>
      <c r="D434" s="385">
        <v>0</v>
      </c>
      <c r="E434" s="385">
        <v>0</v>
      </c>
      <c r="F434" s="385">
        <v>0</v>
      </c>
      <c r="G434" s="385">
        <v>0</v>
      </c>
      <c r="H434" s="385">
        <v>0</v>
      </c>
      <c r="I434" s="385">
        <v>0</v>
      </c>
      <c r="J434" s="385">
        <v>0</v>
      </c>
      <c r="K434" s="385">
        <v>0</v>
      </c>
      <c r="L434" s="385">
        <v>0</v>
      </c>
      <c r="M434" s="385">
        <v>0</v>
      </c>
      <c r="N434" s="385">
        <v>0</v>
      </c>
      <c r="O434" s="385">
        <v>0</v>
      </c>
      <c r="P434" s="385">
        <v>0</v>
      </c>
      <c r="Q434" s="385">
        <v>0</v>
      </c>
      <c r="R434" s="385">
        <v>0</v>
      </c>
      <c r="S434" s="385">
        <v>0</v>
      </c>
      <c r="T434" s="319" t="e">
        <v>#DIV/0!</v>
      </c>
      <c r="U434" s="239">
        <v>0</v>
      </c>
      <c r="V434" s="239">
        <v>0</v>
      </c>
      <c r="W434" s="239">
        <v>0</v>
      </c>
      <c r="X434" s="239">
        <v>0</v>
      </c>
      <c r="Y434" s="239">
        <v>0</v>
      </c>
      <c r="Z434" s="239">
        <v>0</v>
      </c>
    </row>
    <row r="435" spans="1:26" x14ac:dyDescent="0.25">
      <c r="A435" s="314" t="s">
        <v>689</v>
      </c>
      <c r="B435" s="198">
        <v>0</v>
      </c>
      <c r="C435" s="198">
        <v>0</v>
      </c>
      <c r="D435" s="198">
        <v>0</v>
      </c>
      <c r="E435" s="198">
        <v>0</v>
      </c>
      <c r="F435" s="198">
        <v>0</v>
      </c>
      <c r="G435" s="198">
        <v>0</v>
      </c>
      <c r="H435" s="198">
        <v>0</v>
      </c>
      <c r="I435" s="198">
        <v>0</v>
      </c>
      <c r="J435" s="198">
        <v>0</v>
      </c>
      <c r="K435" s="198">
        <v>0</v>
      </c>
      <c r="L435" s="198">
        <v>0</v>
      </c>
      <c r="M435" s="198">
        <v>0</v>
      </c>
      <c r="N435" s="198">
        <v>0</v>
      </c>
      <c r="O435" s="198">
        <v>0</v>
      </c>
      <c r="P435" s="198">
        <v>0</v>
      </c>
      <c r="Q435" s="198">
        <v>0</v>
      </c>
      <c r="R435" s="198">
        <v>0</v>
      </c>
      <c r="S435" s="198">
        <v>0</v>
      </c>
      <c r="T435" s="317" t="e">
        <v>#DIV/0!</v>
      </c>
      <c r="U435" s="316">
        <v>0</v>
      </c>
      <c r="V435" s="316">
        <v>0</v>
      </c>
      <c r="W435" s="316">
        <v>0</v>
      </c>
      <c r="X435" s="316">
        <v>0</v>
      </c>
      <c r="Y435" s="316">
        <v>0</v>
      </c>
      <c r="Z435" s="316">
        <v>0</v>
      </c>
    </row>
    <row r="436" spans="1:26" x14ac:dyDescent="0.25">
      <c r="A436" s="308" t="s">
        <v>690</v>
      </c>
      <c r="B436" s="384">
        <v>1250000</v>
      </c>
      <c r="C436" s="384">
        <v>1250000</v>
      </c>
      <c r="D436" s="384">
        <v>1250000</v>
      </c>
      <c r="E436" s="384">
        <v>0</v>
      </c>
      <c r="F436" s="384">
        <v>0</v>
      </c>
      <c r="G436" s="384">
        <v>0</v>
      </c>
      <c r="H436" s="384">
        <v>0</v>
      </c>
      <c r="I436" s="384">
        <v>0</v>
      </c>
      <c r="J436" s="384">
        <v>0</v>
      </c>
      <c r="K436" s="384">
        <v>0</v>
      </c>
      <c r="L436" s="384">
        <v>0</v>
      </c>
      <c r="M436" s="384">
        <v>0</v>
      </c>
      <c r="N436" s="384">
        <v>0</v>
      </c>
      <c r="O436" s="384">
        <v>0</v>
      </c>
      <c r="P436" s="384">
        <v>0</v>
      </c>
      <c r="Q436" s="384">
        <v>0</v>
      </c>
      <c r="R436" s="384">
        <v>0</v>
      </c>
      <c r="S436" s="384">
        <v>0</v>
      </c>
      <c r="T436" s="311">
        <v>0</v>
      </c>
      <c r="U436" s="310">
        <v>1250000</v>
      </c>
      <c r="V436" s="310">
        <v>0</v>
      </c>
      <c r="W436" s="310">
        <v>1250000</v>
      </c>
      <c r="X436" s="310">
        <v>1250000</v>
      </c>
      <c r="Y436" s="310">
        <v>0</v>
      </c>
      <c r="Z436" s="310">
        <v>0</v>
      </c>
    </row>
    <row r="437" spans="1:26" x14ac:dyDescent="0.25">
      <c r="A437" s="314" t="s">
        <v>691</v>
      </c>
      <c r="B437" s="363">
        <v>1250000</v>
      </c>
      <c r="C437" s="363">
        <v>1250000</v>
      </c>
      <c r="D437" s="363">
        <v>1250000</v>
      </c>
      <c r="E437" s="363">
        <v>0</v>
      </c>
      <c r="F437" s="363">
        <v>0</v>
      </c>
      <c r="G437" s="363">
        <v>0</v>
      </c>
      <c r="H437" s="363">
        <v>0</v>
      </c>
      <c r="I437" s="363">
        <v>0</v>
      </c>
      <c r="J437" s="363">
        <v>0</v>
      </c>
      <c r="K437" s="363">
        <v>0</v>
      </c>
      <c r="L437" s="363">
        <v>0</v>
      </c>
      <c r="M437" s="363">
        <v>0</v>
      </c>
      <c r="N437" s="363">
        <v>0</v>
      </c>
      <c r="O437" s="363">
        <v>0</v>
      </c>
      <c r="P437" s="363">
        <v>0</v>
      </c>
      <c r="Q437" s="363">
        <v>0</v>
      </c>
      <c r="R437" s="363">
        <v>0</v>
      </c>
      <c r="S437" s="363">
        <v>0</v>
      </c>
      <c r="T437" s="317">
        <v>0</v>
      </c>
      <c r="U437" s="316">
        <v>1250000</v>
      </c>
      <c r="V437" s="316">
        <v>0</v>
      </c>
      <c r="W437" s="316">
        <v>1250000</v>
      </c>
      <c r="X437" s="316">
        <v>1250000</v>
      </c>
      <c r="Y437" s="316">
        <v>0</v>
      </c>
      <c r="Z437" s="316">
        <v>0</v>
      </c>
    </row>
    <row r="438" spans="1:26" x14ac:dyDescent="0.25">
      <c r="A438" s="322" t="s">
        <v>692</v>
      </c>
      <c r="B438" s="385">
        <v>1250000</v>
      </c>
      <c r="C438" s="385">
        <v>1250000</v>
      </c>
      <c r="D438" s="385">
        <v>1250000</v>
      </c>
      <c r="E438" s="385">
        <v>0</v>
      </c>
      <c r="F438" s="385">
        <v>0</v>
      </c>
      <c r="G438" s="385">
        <v>0</v>
      </c>
      <c r="H438" s="385">
        <v>0</v>
      </c>
      <c r="I438" s="385">
        <v>0</v>
      </c>
      <c r="J438" s="385">
        <v>0</v>
      </c>
      <c r="K438" s="385">
        <v>0</v>
      </c>
      <c r="L438" s="385">
        <v>0</v>
      </c>
      <c r="M438" s="385">
        <v>0</v>
      </c>
      <c r="N438" s="385">
        <v>0</v>
      </c>
      <c r="O438" s="385">
        <v>0</v>
      </c>
      <c r="P438" s="385">
        <v>0</v>
      </c>
      <c r="Q438" s="385">
        <v>0</v>
      </c>
      <c r="R438" s="385">
        <v>0</v>
      </c>
      <c r="S438" s="385">
        <v>0</v>
      </c>
      <c r="T438" s="319">
        <v>0</v>
      </c>
      <c r="U438" s="239">
        <v>1250000</v>
      </c>
      <c r="V438" s="239">
        <v>0</v>
      </c>
      <c r="W438" s="239">
        <v>1250000</v>
      </c>
      <c r="X438" s="239">
        <v>1250000</v>
      </c>
      <c r="Y438" s="239">
        <v>0</v>
      </c>
      <c r="Z438" s="239">
        <v>0</v>
      </c>
    </row>
    <row r="439" spans="1:26" x14ac:dyDescent="0.25">
      <c r="A439" s="322" t="s">
        <v>693</v>
      </c>
      <c r="B439" s="385">
        <v>0</v>
      </c>
      <c r="C439" s="385">
        <v>0</v>
      </c>
      <c r="D439" s="385">
        <v>0</v>
      </c>
      <c r="E439" s="385">
        <v>0</v>
      </c>
      <c r="F439" s="385">
        <v>0</v>
      </c>
      <c r="G439" s="385">
        <v>0</v>
      </c>
      <c r="H439" s="385">
        <v>0</v>
      </c>
      <c r="I439" s="385">
        <v>0</v>
      </c>
      <c r="J439" s="385">
        <v>0</v>
      </c>
      <c r="K439" s="385">
        <v>0</v>
      </c>
      <c r="L439" s="385">
        <v>0</v>
      </c>
      <c r="M439" s="385">
        <v>0</v>
      </c>
      <c r="N439" s="385">
        <v>0</v>
      </c>
      <c r="O439" s="385">
        <v>0</v>
      </c>
      <c r="P439" s="385">
        <v>0</v>
      </c>
      <c r="Q439" s="385">
        <v>0</v>
      </c>
      <c r="R439" s="385">
        <v>0</v>
      </c>
      <c r="S439" s="385">
        <v>0</v>
      </c>
      <c r="T439" s="319" t="e">
        <v>#DIV/0!</v>
      </c>
      <c r="U439" s="239">
        <v>0</v>
      </c>
      <c r="V439" s="239">
        <v>0</v>
      </c>
      <c r="W439" s="239">
        <v>0</v>
      </c>
      <c r="X439" s="239">
        <v>0</v>
      </c>
      <c r="Y439" s="239">
        <v>0</v>
      </c>
      <c r="Z439" s="239">
        <v>0</v>
      </c>
    </row>
    <row r="440" spans="1:26" x14ac:dyDescent="0.25">
      <c r="A440" s="322" t="s">
        <v>694</v>
      </c>
      <c r="B440" s="385">
        <v>0</v>
      </c>
      <c r="C440" s="385">
        <v>0</v>
      </c>
      <c r="D440" s="385">
        <v>0</v>
      </c>
      <c r="E440" s="385">
        <v>0</v>
      </c>
      <c r="F440" s="385">
        <v>0</v>
      </c>
      <c r="G440" s="385">
        <v>0</v>
      </c>
      <c r="H440" s="385">
        <v>0</v>
      </c>
      <c r="I440" s="385">
        <v>0</v>
      </c>
      <c r="J440" s="385">
        <v>0</v>
      </c>
      <c r="K440" s="385">
        <v>0</v>
      </c>
      <c r="L440" s="385">
        <v>0</v>
      </c>
      <c r="M440" s="385">
        <v>0</v>
      </c>
      <c r="N440" s="385">
        <v>0</v>
      </c>
      <c r="O440" s="385">
        <v>0</v>
      </c>
      <c r="P440" s="385">
        <v>0</v>
      </c>
      <c r="Q440" s="385">
        <v>0</v>
      </c>
      <c r="R440" s="385">
        <v>0</v>
      </c>
      <c r="S440" s="385">
        <v>0</v>
      </c>
      <c r="T440" s="319" t="e">
        <v>#DIV/0!</v>
      </c>
      <c r="U440" s="239">
        <v>0</v>
      </c>
      <c r="V440" s="239">
        <v>0</v>
      </c>
      <c r="W440" s="239">
        <v>0</v>
      </c>
      <c r="X440" s="239">
        <v>0</v>
      </c>
      <c r="Y440" s="239">
        <v>0</v>
      </c>
      <c r="Z440" s="239">
        <v>0</v>
      </c>
    </row>
    <row r="441" spans="1:26" x14ac:dyDescent="0.25">
      <c r="A441" s="322" t="s">
        <v>695</v>
      </c>
      <c r="B441" s="385">
        <v>0</v>
      </c>
      <c r="C441" s="385">
        <v>0</v>
      </c>
      <c r="D441" s="385">
        <v>0</v>
      </c>
      <c r="E441" s="385">
        <v>0</v>
      </c>
      <c r="F441" s="385">
        <v>0</v>
      </c>
      <c r="G441" s="385">
        <v>0</v>
      </c>
      <c r="H441" s="385">
        <v>0</v>
      </c>
      <c r="I441" s="385">
        <v>0</v>
      </c>
      <c r="J441" s="385">
        <v>0</v>
      </c>
      <c r="K441" s="385">
        <v>0</v>
      </c>
      <c r="L441" s="385">
        <v>0</v>
      </c>
      <c r="M441" s="385">
        <v>0</v>
      </c>
      <c r="N441" s="385">
        <v>0</v>
      </c>
      <c r="O441" s="385">
        <v>0</v>
      </c>
      <c r="P441" s="385">
        <v>0</v>
      </c>
      <c r="Q441" s="385">
        <v>0</v>
      </c>
      <c r="R441" s="385">
        <v>0</v>
      </c>
      <c r="S441" s="385">
        <v>0</v>
      </c>
      <c r="T441" s="319" t="e">
        <v>#DIV/0!</v>
      </c>
      <c r="U441" s="239">
        <v>0</v>
      </c>
      <c r="V441" s="239">
        <v>0</v>
      </c>
      <c r="W441" s="239">
        <v>0</v>
      </c>
      <c r="X441" s="239">
        <v>0</v>
      </c>
      <c r="Y441" s="239">
        <v>0</v>
      </c>
      <c r="Z441" s="239">
        <v>0</v>
      </c>
    </row>
    <row r="442" spans="1:26" x14ac:dyDescent="0.25">
      <c r="A442" s="322" t="s">
        <v>696</v>
      </c>
      <c r="B442" s="385">
        <v>0</v>
      </c>
      <c r="C442" s="385">
        <v>0</v>
      </c>
      <c r="D442" s="385">
        <v>0</v>
      </c>
      <c r="E442" s="385">
        <v>0</v>
      </c>
      <c r="F442" s="385">
        <v>0</v>
      </c>
      <c r="G442" s="385">
        <v>0</v>
      </c>
      <c r="H442" s="385">
        <v>0</v>
      </c>
      <c r="I442" s="385">
        <v>0</v>
      </c>
      <c r="J442" s="385">
        <v>0</v>
      </c>
      <c r="K442" s="385">
        <v>0</v>
      </c>
      <c r="L442" s="385">
        <v>0</v>
      </c>
      <c r="M442" s="385">
        <v>0</v>
      </c>
      <c r="N442" s="385">
        <v>0</v>
      </c>
      <c r="O442" s="385">
        <v>0</v>
      </c>
      <c r="P442" s="385">
        <v>0</v>
      </c>
      <c r="Q442" s="385">
        <v>0</v>
      </c>
      <c r="R442" s="385">
        <v>0</v>
      </c>
      <c r="S442" s="385">
        <v>0</v>
      </c>
      <c r="T442" s="319" t="e">
        <v>#DIV/0!</v>
      </c>
      <c r="U442" s="239">
        <v>0</v>
      </c>
      <c r="V442" s="239">
        <v>0</v>
      </c>
      <c r="W442" s="239">
        <v>0</v>
      </c>
      <c r="X442" s="239">
        <v>0</v>
      </c>
      <c r="Y442" s="239">
        <v>0</v>
      </c>
      <c r="Z442" s="239">
        <v>0</v>
      </c>
    </row>
    <row r="443" spans="1:26" x14ac:dyDescent="0.25">
      <c r="A443" s="322" t="s">
        <v>697</v>
      </c>
      <c r="B443" s="385">
        <v>0</v>
      </c>
      <c r="C443" s="385">
        <v>0</v>
      </c>
      <c r="D443" s="385">
        <v>0</v>
      </c>
      <c r="E443" s="385">
        <v>0</v>
      </c>
      <c r="F443" s="385">
        <v>0</v>
      </c>
      <c r="G443" s="385">
        <v>0</v>
      </c>
      <c r="H443" s="385">
        <v>0</v>
      </c>
      <c r="I443" s="385">
        <v>0</v>
      </c>
      <c r="J443" s="385">
        <v>0</v>
      </c>
      <c r="K443" s="385">
        <v>0</v>
      </c>
      <c r="L443" s="385">
        <v>0</v>
      </c>
      <c r="M443" s="385">
        <v>0</v>
      </c>
      <c r="N443" s="385">
        <v>0</v>
      </c>
      <c r="O443" s="385">
        <v>0</v>
      </c>
      <c r="P443" s="385">
        <v>0</v>
      </c>
      <c r="Q443" s="385">
        <v>0</v>
      </c>
      <c r="R443" s="385">
        <v>0</v>
      </c>
      <c r="S443" s="385">
        <v>0</v>
      </c>
      <c r="T443" s="319" t="e">
        <v>#DIV/0!</v>
      </c>
      <c r="U443" s="239">
        <v>0</v>
      </c>
      <c r="V443" s="239">
        <v>0</v>
      </c>
      <c r="W443" s="239">
        <v>0</v>
      </c>
      <c r="X443" s="239">
        <v>0</v>
      </c>
      <c r="Y443" s="239">
        <v>0</v>
      </c>
      <c r="Z443" s="239">
        <v>0</v>
      </c>
    </row>
    <row r="444" spans="1:26" x14ac:dyDescent="0.25">
      <c r="A444" s="322" t="s">
        <v>698</v>
      </c>
      <c r="B444" s="385">
        <v>0</v>
      </c>
      <c r="C444" s="385">
        <v>0</v>
      </c>
      <c r="D444" s="385">
        <v>0</v>
      </c>
      <c r="E444" s="385">
        <v>0</v>
      </c>
      <c r="F444" s="385">
        <v>0</v>
      </c>
      <c r="G444" s="385">
        <v>0</v>
      </c>
      <c r="H444" s="385">
        <v>0</v>
      </c>
      <c r="I444" s="385">
        <v>0</v>
      </c>
      <c r="J444" s="385">
        <v>0</v>
      </c>
      <c r="K444" s="385">
        <v>0</v>
      </c>
      <c r="L444" s="385">
        <v>0</v>
      </c>
      <c r="M444" s="385">
        <v>0</v>
      </c>
      <c r="N444" s="385">
        <v>0</v>
      </c>
      <c r="O444" s="385">
        <v>0</v>
      </c>
      <c r="P444" s="385">
        <v>0</v>
      </c>
      <c r="Q444" s="385">
        <v>0</v>
      </c>
      <c r="R444" s="385">
        <v>0</v>
      </c>
      <c r="S444" s="385">
        <v>0</v>
      </c>
      <c r="T444" s="319" t="e">
        <v>#DIV/0!</v>
      </c>
      <c r="U444" s="239">
        <v>0</v>
      </c>
      <c r="V444" s="239">
        <v>0</v>
      </c>
      <c r="W444" s="239">
        <v>0</v>
      </c>
      <c r="X444" s="239">
        <v>0</v>
      </c>
      <c r="Y444" s="239">
        <v>0</v>
      </c>
      <c r="Z444" s="239">
        <v>0</v>
      </c>
    </row>
    <row r="445" spans="1:26" x14ac:dyDescent="0.25">
      <c r="A445" s="322" t="s">
        <v>699</v>
      </c>
      <c r="B445" s="385">
        <v>0</v>
      </c>
      <c r="C445" s="385">
        <v>0</v>
      </c>
      <c r="D445" s="385">
        <v>0</v>
      </c>
      <c r="E445" s="385">
        <v>0</v>
      </c>
      <c r="F445" s="385">
        <v>0</v>
      </c>
      <c r="G445" s="385">
        <v>0</v>
      </c>
      <c r="H445" s="385">
        <v>0</v>
      </c>
      <c r="I445" s="385">
        <v>0</v>
      </c>
      <c r="J445" s="385">
        <v>0</v>
      </c>
      <c r="K445" s="385">
        <v>0</v>
      </c>
      <c r="L445" s="385">
        <v>0</v>
      </c>
      <c r="M445" s="385">
        <v>0</v>
      </c>
      <c r="N445" s="385">
        <v>0</v>
      </c>
      <c r="O445" s="385">
        <v>0</v>
      </c>
      <c r="P445" s="385">
        <v>0</v>
      </c>
      <c r="Q445" s="385">
        <v>0</v>
      </c>
      <c r="R445" s="385">
        <v>0</v>
      </c>
      <c r="S445" s="385">
        <v>0</v>
      </c>
      <c r="T445" s="319" t="e">
        <v>#DIV/0!</v>
      </c>
      <c r="U445" s="239">
        <v>0</v>
      </c>
      <c r="V445" s="239">
        <v>0</v>
      </c>
      <c r="W445" s="239">
        <v>0</v>
      </c>
      <c r="X445" s="239">
        <v>0</v>
      </c>
      <c r="Y445" s="239">
        <v>0</v>
      </c>
      <c r="Z445" s="239">
        <v>0</v>
      </c>
    </row>
    <row r="446" spans="1:26" x14ac:dyDescent="0.25">
      <c r="A446" s="322" t="s">
        <v>700</v>
      </c>
      <c r="B446" s="385">
        <v>0</v>
      </c>
      <c r="C446" s="385">
        <v>0</v>
      </c>
      <c r="D446" s="385">
        <v>0</v>
      </c>
      <c r="E446" s="385">
        <v>0</v>
      </c>
      <c r="F446" s="385">
        <v>0</v>
      </c>
      <c r="G446" s="385">
        <v>0</v>
      </c>
      <c r="H446" s="385">
        <v>0</v>
      </c>
      <c r="I446" s="385">
        <v>0</v>
      </c>
      <c r="J446" s="385">
        <v>0</v>
      </c>
      <c r="K446" s="385">
        <v>0</v>
      </c>
      <c r="L446" s="385">
        <v>0</v>
      </c>
      <c r="M446" s="385">
        <v>0</v>
      </c>
      <c r="N446" s="385">
        <v>0</v>
      </c>
      <c r="O446" s="385">
        <v>0</v>
      </c>
      <c r="P446" s="385">
        <v>0</v>
      </c>
      <c r="Q446" s="385">
        <v>0</v>
      </c>
      <c r="R446" s="385">
        <v>0</v>
      </c>
      <c r="S446" s="385">
        <v>0</v>
      </c>
      <c r="T446" s="319" t="e">
        <v>#DIV/0!</v>
      </c>
      <c r="U446" s="239">
        <v>0</v>
      </c>
      <c r="V446" s="239">
        <v>0</v>
      </c>
      <c r="W446" s="239">
        <v>0</v>
      </c>
      <c r="X446" s="239">
        <v>0</v>
      </c>
      <c r="Y446" s="239">
        <v>0</v>
      </c>
      <c r="Z446" s="239">
        <v>0</v>
      </c>
    </row>
    <row r="447" spans="1:26" x14ac:dyDescent="0.25">
      <c r="A447" s="322" t="s">
        <v>701</v>
      </c>
      <c r="B447" s="385">
        <v>0</v>
      </c>
      <c r="C447" s="385">
        <v>0</v>
      </c>
      <c r="D447" s="385">
        <v>0</v>
      </c>
      <c r="E447" s="385">
        <v>0</v>
      </c>
      <c r="F447" s="385">
        <v>0</v>
      </c>
      <c r="G447" s="385">
        <v>0</v>
      </c>
      <c r="H447" s="385">
        <v>0</v>
      </c>
      <c r="I447" s="385">
        <v>0</v>
      </c>
      <c r="J447" s="385">
        <v>0</v>
      </c>
      <c r="K447" s="385">
        <v>0</v>
      </c>
      <c r="L447" s="385">
        <v>0</v>
      </c>
      <c r="M447" s="385">
        <v>0</v>
      </c>
      <c r="N447" s="385">
        <v>0</v>
      </c>
      <c r="O447" s="385">
        <v>0</v>
      </c>
      <c r="P447" s="385">
        <v>0</v>
      </c>
      <c r="Q447" s="385">
        <v>0</v>
      </c>
      <c r="R447" s="385">
        <v>0</v>
      </c>
      <c r="S447" s="385">
        <v>0</v>
      </c>
      <c r="T447" s="319" t="e">
        <v>#DIV/0!</v>
      </c>
      <c r="U447" s="239">
        <v>0</v>
      </c>
      <c r="V447" s="239">
        <v>0</v>
      </c>
      <c r="W447" s="239">
        <v>0</v>
      </c>
      <c r="X447" s="239">
        <v>0</v>
      </c>
      <c r="Y447" s="239">
        <v>0</v>
      </c>
      <c r="Z447" s="239">
        <v>0</v>
      </c>
    </row>
    <row r="448" spans="1:26" x14ac:dyDescent="0.25">
      <c r="A448" s="322" t="s">
        <v>702</v>
      </c>
      <c r="B448" s="385">
        <v>0</v>
      </c>
      <c r="C448" s="385">
        <v>0</v>
      </c>
      <c r="D448" s="385">
        <v>0</v>
      </c>
      <c r="E448" s="385">
        <v>0</v>
      </c>
      <c r="F448" s="385">
        <v>0</v>
      </c>
      <c r="G448" s="385">
        <v>0</v>
      </c>
      <c r="H448" s="385">
        <v>0</v>
      </c>
      <c r="I448" s="385">
        <v>0</v>
      </c>
      <c r="J448" s="385">
        <v>0</v>
      </c>
      <c r="K448" s="385">
        <v>0</v>
      </c>
      <c r="L448" s="385">
        <v>0</v>
      </c>
      <c r="M448" s="385">
        <v>0</v>
      </c>
      <c r="N448" s="385">
        <v>0</v>
      </c>
      <c r="O448" s="385">
        <v>0</v>
      </c>
      <c r="P448" s="385">
        <v>0</v>
      </c>
      <c r="Q448" s="385">
        <v>0</v>
      </c>
      <c r="R448" s="385">
        <v>0</v>
      </c>
      <c r="S448" s="385">
        <v>0</v>
      </c>
      <c r="T448" s="319" t="e">
        <v>#DIV/0!</v>
      </c>
      <c r="U448" s="239">
        <v>0</v>
      </c>
      <c r="V448" s="239">
        <v>0</v>
      </c>
      <c r="W448" s="239">
        <v>0</v>
      </c>
      <c r="X448" s="239">
        <v>0</v>
      </c>
      <c r="Y448" s="239">
        <v>0</v>
      </c>
      <c r="Z448" s="239">
        <v>0</v>
      </c>
    </row>
    <row r="449" spans="1:26" x14ac:dyDescent="0.25">
      <c r="A449" s="322" t="s">
        <v>703</v>
      </c>
      <c r="B449" s="385">
        <v>0</v>
      </c>
      <c r="C449" s="385">
        <v>0</v>
      </c>
      <c r="D449" s="385">
        <v>0</v>
      </c>
      <c r="E449" s="385">
        <v>0</v>
      </c>
      <c r="F449" s="385">
        <v>0</v>
      </c>
      <c r="G449" s="385">
        <v>0</v>
      </c>
      <c r="H449" s="385">
        <v>0</v>
      </c>
      <c r="I449" s="385">
        <v>0</v>
      </c>
      <c r="J449" s="385">
        <v>0</v>
      </c>
      <c r="K449" s="385">
        <v>0</v>
      </c>
      <c r="L449" s="385">
        <v>0</v>
      </c>
      <c r="M449" s="385">
        <v>0</v>
      </c>
      <c r="N449" s="385">
        <v>0</v>
      </c>
      <c r="O449" s="385">
        <v>0</v>
      </c>
      <c r="P449" s="385">
        <v>0</v>
      </c>
      <c r="Q449" s="385">
        <v>0</v>
      </c>
      <c r="R449" s="385">
        <v>0</v>
      </c>
      <c r="S449" s="385">
        <v>0</v>
      </c>
      <c r="T449" s="319" t="e">
        <v>#DIV/0!</v>
      </c>
      <c r="U449" s="239">
        <v>0</v>
      </c>
      <c r="V449" s="239">
        <v>0</v>
      </c>
      <c r="W449" s="239">
        <v>0</v>
      </c>
      <c r="X449" s="239">
        <v>0</v>
      </c>
      <c r="Y449" s="239">
        <v>0</v>
      </c>
      <c r="Z449" s="239">
        <v>0</v>
      </c>
    </row>
    <row r="450" spans="1:26" x14ac:dyDescent="0.25">
      <c r="A450" s="322" t="s">
        <v>704</v>
      </c>
      <c r="B450" s="385">
        <v>0</v>
      </c>
      <c r="C450" s="385">
        <v>0</v>
      </c>
      <c r="D450" s="385">
        <v>0</v>
      </c>
      <c r="E450" s="385">
        <v>0</v>
      </c>
      <c r="F450" s="385">
        <v>0</v>
      </c>
      <c r="G450" s="385">
        <v>0</v>
      </c>
      <c r="H450" s="385">
        <v>0</v>
      </c>
      <c r="I450" s="385">
        <v>0</v>
      </c>
      <c r="J450" s="385">
        <v>0</v>
      </c>
      <c r="K450" s="385">
        <v>0</v>
      </c>
      <c r="L450" s="385">
        <v>0</v>
      </c>
      <c r="M450" s="385">
        <v>0</v>
      </c>
      <c r="N450" s="385">
        <v>0</v>
      </c>
      <c r="O450" s="385">
        <v>0</v>
      </c>
      <c r="P450" s="385">
        <v>0</v>
      </c>
      <c r="Q450" s="385">
        <v>0</v>
      </c>
      <c r="R450" s="385">
        <v>0</v>
      </c>
      <c r="S450" s="385">
        <v>0</v>
      </c>
      <c r="T450" s="319" t="e">
        <v>#DIV/0!</v>
      </c>
      <c r="U450" s="239">
        <v>0</v>
      </c>
      <c r="V450" s="239">
        <v>0</v>
      </c>
      <c r="W450" s="239">
        <v>0</v>
      </c>
      <c r="X450" s="239">
        <v>0</v>
      </c>
      <c r="Y450" s="239">
        <v>0</v>
      </c>
      <c r="Z450" s="239">
        <v>0</v>
      </c>
    </row>
    <row r="451" spans="1:26" x14ac:dyDescent="0.25">
      <c r="A451" s="322" t="s">
        <v>705</v>
      </c>
      <c r="B451" s="385">
        <v>0</v>
      </c>
      <c r="C451" s="385">
        <v>0</v>
      </c>
      <c r="D451" s="385">
        <v>0</v>
      </c>
      <c r="E451" s="385">
        <v>0</v>
      </c>
      <c r="F451" s="385">
        <v>0</v>
      </c>
      <c r="G451" s="385">
        <v>0</v>
      </c>
      <c r="H451" s="385">
        <v>0</v>
      </c>
      <c r="I451" s="385">
        <v>0</v>
      </c>
      <c r="J451" s="385">
        <v>0</v>
      </c>
      <c r="K451" s="385">
        <v>0</v>
      </c>
      <c r="L451" s="385">
        <v>0</v>
      </c>
      <c r="M451" s="385">
        <v>0</v>
      </c>
      <c r="N451" s="385">
        <v>0</v>
      </c>
      <c r="O451" s="385">
        <v>0</v>
      </c>
      <c r="P451" s="385">
        <v>0</v>
      </c>
      <c r="Q451" s="385">
        <v>0</v>
      </c>
      <c r="R451" s="385">
        <v>0</v>
      </c>
      <c r="S451" s="385">
        <v>0</v>
      </c>
      <c r="T451" s="319" t="e">
        <v>#DIV/0!</v>
      </c>
      <c r="U451" s="239">
        <v>0</v>
      </c>
      <c r="V451" s="239">
        <v>0</v>
      </c>
      <c r="W451" s="239">
        <v>0</v>
      </c>
      <c r="X451" s="239">
        <v>0</v>
      </c>
      <c r="Y451" s="239">
        <v>0</v>
      </c>
      <c r="Z451" s="239">
        <v>0</v>
      </c>
    </row>
    <row r="452" spans="1:26" x14ac:dyDescent="0.25">
      <c r="A452" s="322" t="s">
        <v>706</v>
      </c>
      <c r="B452" s="385">
        <v>0</v>
      </c>
      <c r="C452" s="385">
        <v>0</v>
      </c>
      <c r="D452" s="385">
        <v>0</v>
      </c>
      <c r="E452" s="385">
        <v>0</v>
      </c>
      <c r="F452" s="385">
        <v>0</v>
      </c>
      <c r="G452" s="385">
        <v>0</v>
      </c>
      <c r="H452" s="385">
        <v>0</v>
      </c>
      <c r="I452" s="385">
        <v>0</v>
      </c>
      <c r="J452" s="385">
        <v>0</v>
      </c>
      <c r="K452" s="385">
        <v>0</v>
      </c>
      <c r="L452" s="385">
        <v>0</v>
      </c>
      <c r="M452" s="385">
        <v>0</v>
      </c>
      <c r="N452" s="385">
        <v>0</v>
      </c>
      <c r="O452" s="385">
        <v>0</v>
      </c>
      <c r="P452" s="385">
        <v>0</v>
      </c>
      <c r="Q452" s="385">
        <v>0</v>
      </c>
      <c r="R452" s="385">
        <v>0</v>
      </c>
      <c r="S452" s="385">
        <v>0</v>
      </c>
      <c r="T452" s="319" t="e">
        <v>#DIV/0!</v>
      </c>
      <c r="U452" s="239">
        <v>0</v>
      </c>
      <c r="V452" s="239">
        <v>0</v>
      </c>
      <c r="W452" s="239">
        <v>0</v>
      </c>
      <c r="X452" s="239">
        <v>0</v>
      </c>
      <c r="Y452" s="239">
        <v>0</v>
      </c>
      <c r="Z452" s="239">
        <v>0</v>
      </c>
    </row>
    <row r="453" spans="1:26" x14ac:dyDescent="0.25">
      <c r="A453" s="322" t="s">
        <v>707</v>
      </c>
      <c r="B453" s="385">
        <v>0</v>
      </c>
      <c r="C453" s="385">
        <v>0</v>
      </c>
      <c r="D453" s="385">
        <v>0</v>
      </c>
      <c r="E453" s="385">
        <v>0</v>
      </c>
      <c r="F453" s="385">
        <v>0</v>
      </c>
      <c r="G453" s="385">
        <v>0</v>
      </c>
      <c r="H453" s="385">
        <v>0</v>
      </c>
      <c r="I453" s="385">
        <v>0</v>
      </c>
      <c r="J453" s="385">
        <v>0</v>
      </c>
      <c r="K453" s="385">
        <v>0</v>
      </c>
      <c r="L453" s="385">
        <v>0</v>
      </c>
      <c r="M453" s="385">
        <v>0</v>
      </c>
      <c r="N453" s="385">
        <v>0</v>
      </c>
      <c r="O453" s="385">
        <v>0</v>
      </c>
      <c r="P453" s="385">
        <v>0</v>
      </c>
      <c r="Q453" s="385">
        <v>0</v>
      </c>
      <c r="R453" s="385">
        <v>0</v>
      </c>
      <c r="S453" s="385">
        <v>0</v>
      </c>
      <c r="T453" s="319" t="e">
        <v>#DIV/0!</v>
      </c>
      <c r="U453" s="239">
        <v>0</v>
      </c>
      <c r="V453" s="239">
        <v>0</v>
      </c>
      <c r="W453" s="239">
        <v>0</v>
      </c>
      <c r="X453" s="239">
        <v>0</v>
      </c>
      <c r="Y453" s="239">
        <v>0</v>
      </c>
      <c r="Z453" s="239">
        <v>0</v>
      </c>
    </row>
    <row r="454" spans="1:26" x14ac:dyDescent="0.25">
      <c r="A454" s="322" t="s">
        <v>708</v>
      </c>
      <c r="B454" s="385">
        <v>0</v>
      </c>
      <c r="C454" s="385">
        <v>0</v>
      </c>
      <c r="D454" s="385">
        <v>0</v>
      </c>
      <c r="E454" s="385">
        <v>0</v>
      </c>
      <c r="F454" s="385">
        <v>0</v>
      </c>
      <c r="G454" s="385">
        <v>0</v>
      </c>
      <c r="H454" s="385">
        <v>0</v>
      </c>
      <c r="I454" s="385">
        <v>0</v>
      </c>
      <c r="J454" s="385">
        <v>0</v>
      </c>
      <c r="K454" s="385">
        <v>0</v>
      </c>
      <c r="L454" s="385">
        <v>0</v>
      </c>
      <c r="M454" s="385">
        <v>0</v>
      </c>
      <c r="N454" s="385">
        <v>0</v>
      </c>
      <c r="O454" s="385">
        <v>0</v>
      </c>
      <c r="P454" s="385">
        <v>0</v>
      </c>
      <c r="Q454" s="385">
        <v>0</v>
      </c>
      <c r="R454" s="385">
        <v>0</v>
      </c>
      <c r="S454" s="385">
        <v>0</v>
      </c>
      <c r="T454" s="319" t="e">
        <v>#DIV/0!</v>
      </c>
      <c r="U454" s="239">
        <v>0</v>
      </c>
      <c r="V454" s="239">
        <v>0</v>
      </c>
      <c r="W454" s="239">
        <v>0</v>
      </c>
      <c r="X454" s="239">
        <v>0</v>
      </c>
      <c r="Y454" s="239">
        <v>0</v>
      </c>
      <c r="Z454" s="239">
        <v>0</v>
      </c>
    </row>
    <row r="455" spans="1:26" x14ac:dyDescent="0.25">
      <c r="A455" s="322" t="s">
        <v>709</v>
      </c>
      <c r="B455" s="385">
        <v>0</v>
      </c>
      <c r="C455" s="385">
        <v>0</v>
      </c>
      <c r="D455" s="385">
        <v>0</v>
      </c>
      <c r="E455" s="385">
        <v>0</v>
      </c>
      <c r="F455" s="385">
        <v>0</v>
      </c>
      <c r="G455" s="385">
        <v>0</v>
      </c>
      <c r="H455" s="385">
        <v>0</v>
      </c>
      <c r="I455" s="385">
        <v>0</v>
      </c>
      <c r="J455" s="385">
        <v>0</v>
      </c>
      <c r="K455" s="385">
        <v>0</v>
      </c>
      <c r="L455" s="385">
        <v>0</v>
      </c>
      <c r="M455" s="385">
        <v>0</v>
      </c>
      <c r="N455" s="385">
        <v>0</v>
      </c>
      <c r="O455" s="385">
        <v>0</v>
      </c>
      <c r="P455" s="385">
        <v>0</v>
      </c>
      <c r="Q455" s="385">
        <v>0</v>
      </c>
      <c r="R455" s="385">
        <v>0</v>
      </c>
      <c r="S455" s="385">
        <v>0</v>
      </c>
      <c r="T455" s="319" t="e">
        <v>#DIV/0!</v>
      </c>
      <c r="U455" s="239">
        <v>0</v>
      </c>
      <c r="V455" s="239">
        <v>0</v>
      </c>
      <c r="W455" s="239">
        <v>0</v>
      </c>
      <c r="X455" s="239">
        <v>0</v>
      </c>
      <c r="Y455" s="239">
        <v>0</v>
      </c>
      <c r="Z455" s="239">
        <v>0</v>
      </c>
    </row>
    <row r="456" spans="1:26" x14ac:dyDescent="0.25">
      <c r="A456" s="326" t="s">
        <v>710</v>
      </c>
      <c r="B456" s="375">
        <v>2077785</v>
      </c>
      <c r="C456" s="375">
        <v>2077508.87</v>
      </c>
      <c r="D456" s="375">
        <v>2129374.54</v>
      </c>
      <c r="E456" s="375">
        <v>2129374.54</v>
      </c>
      <c r="F456" s="375">
        <v>2129374.54</v>
      </c>
      <c r="G456" s="375">
        <v>0</v>
      </c>
      <c r="H456" s="375">
        <v>0</v>
      </c>
      <c r="I456" s="375">
        <v>51865.67</v>
      </c>
      <c r="J456" s="375">
        <v>1035927</v>
      </c>
      <c r="K456" s="375">
        <v>0</v>
      </c>
      <c r="L456" s="375">
        <v>0</v>
      </c>
      <c r="M456" s="375">
        <v>1041864</v>
      </c>
      <c r="N456" s="375">
        <v>0</v>
      </c>
      <c r="O456" s="375">
        <v>0</v>
      </c>
      <c r="P456" s="375">
        <v>0</v>
      </c>
      <c r="Q456" s="375">
        <v>0</v>
      </c>
      <c r="R456" s="375">
        <v>0</v>
      </c>
      <c r="S456" s="375">
        <v>2129656.67</v>
      </c>
      <c r="T456" s="329">
        <v>1.0251011202662157</v>
      </c>
      <c r="U456" s="328">
        <v>-52147.799999999814</v>
      </c>
      <c r="V456" s="328">
        <v>-51865.669999999925</v>
      </c>
      <c r="W456" s="328">
        <v>-51865.669999999925</v>
      </c>
      <c r="X456" s="328">
        <v>0</v>
      </c>
      <c r="Y456" s="328">
        <v>0</v>
      </c>
      <c r="Z456" s="328">
        <v>-282.12999999988824</v>
      </c>
    </row>
    <row r="457" spans="1:26" x14ac:dyDescent="0.25">
      <c r="A457" s="314" t="s">
        <v>711</v>
      </c>
      <c r="B457" s="198">
        <v>0</v>
      </c>
      <c r="C457" s="198">
        <v>0</v>
      </c>
      <c r="D457" s="198">
        <v>0</v>
      </c>
      <c r="E457" s="198">
        <v>0</v>
      </c>
      <c r="F457" s="198">
        <v>0</v>
      </c>
      <c r="G457" s="198">
        <v>0</v>
      </c>
      <c r="H457" s="198">
        <v>0</v>
      </c>
      <c r="I457" s="198">
        <v>0</v>
      </c>
      <c r="J457" s="198">
        <v>0</v>
      </c>
      <c r="K457" s="198">
        <v>0</v>
      </c>
      <c r="L457" s="198">
        <v>0</v>
      </c>
      <c r="M457" s="198">
        <v>0</v>
      </c>
      <c r="N457" s="198">
        <v>0</v>
      </c>
      <c r="O457" s="198">
        <v>0</v>
      </c>
      <c r="P457" s="198">
        <v>0</v>
      </c>
      <c r="Q457" s="198">
        <v>0</v>
      </c>
      <c r="R457" s="198">
        <v>0</v>
      </c>
      <c r="S457" s="198">
        <v>0</v>
      </c>
      <c r="T457" s="317" t="e">
        <v>#DIV/0!</v>
      </c>
      <c r="U457" s="316">
        <v>0</v>
      </c>
      <c r="V457" s="316">
        <v>0</v>
      </c>
      <c r="W457" s="316">
        <v>0</v>
      </c>
      <c r="X457" s="316">
        <v>0</v>
      </c>
      <c r="Y457" s="316">
        <v>0</v>
      </c>
      <c r="Z457" s="316">
        <v>0</v>
      </c>
    </row>
    <row r="458" spans="1:26" x14ac:dyDescent="0.25">
      <c r="A458" s="314" t="s">
        <v>712</v>
      </c>
      <c r="B458" s="363">
        <v>0</v>
      </c>
      <c r="C458" s="363">
        <v>0</v>
      </c>
      <c r="D458" s="363">
        <v>0</v>
      </c>
      <c r="E458" s="363">
        <v>0</v>
      </c>
      <c r="F458" s="363">
        <v>0</v>
      </c>
      <c r="G458" s="363">
        <v>0</v>
      </c>
      <c r="H458" s="363">
        <v>0</v>
      </c>
      <c r="I458" s="363">
        <v>0</v>
      </c>
      <c r="J458" s="363">
        <v>0</v>
      </c>
      <c r="K458" s="363">
        <v>0</v>
      </c>
      <c r="L458" s="363">
        <v>0</v>
      </c>
      <c r="M458" s="363">
        <v>0</v>
      </c>
      <c r="N458" s="363">
        <v>0</v>
      </c>
      <c r="O458" s="363">
        <v>0</v>
      </c>
      <c r="P458" s="363">
        <v>0</v>
      </c>
      <c r="Q458" s="363">
        <v>0</v>
      </c>
      <c r="R458" s="363">
        <v>0</v>
      </c>
      <c r="S458" s="363">
        <v>0</v>
      </c>
      <c r="T458" s="317" t="e">
        <v>#DIV/0!</v>
      </c>
      <c r="U458" s="316">
        <v>0</v>
      </c>
      <c r="V458" s="316">
        <v>0</v>
      </c>
      <c r="W458" s="316">
        <v>0</v>
      </c>
      <c r="X458" s="316">
        <v>0</v>
      </c>
      <c r="Y458" s="316">
        <v>0</v>
      </c>
      <c r="Z458" s="316">
        <v>0</v>
      </c>
    </row>
    <row r="459" spans="1:26" x14ac:dyDescent="0.25">
      <c r="A459" s="322" t="s">
        <v>713</v>
      </c>
      <c r="B459" s="385">
        <v>0</v>
      </c>
      <c r="C459" s="385">
        <v>0</v>
      </c>
      <c r="D459" s="385">
        <v>0</v>
      </c>
      <c r="E459" s="385">
        <v>0</v>
      </c>
      <c r="F459" s="385">
        <v>0</v>
      </c>
      <c r="G459" s="385">
        <v>0</v>
      </c>
      <c r="H459" s="385">
        <v>0</v>
      </c>
      <c r="I459" s="385">
        <v>0</v>
      </c>
      <c r="J459" s="385">
        <v>0</v>
      </c>
      <c r="K459" s="385">
        <v>0</v>
      </c>
      <c r="L459" s="385">
        <v>0</v>
      </c>
      <c r="M459" s="385">
        <v>0</v>
      </c>
      <c r="N459" s="385">
        <v>0</v>
      </c>
      <c r="O459" s="385">
        <v>0</v>
      </c>
      <c r="P459" s="385">
        <v>0</v>
      </c>
      <c r="Q459" s="385">
        <v>0</v>
      </c>
      <c r="R459" s="385">
        <v>0</v>
      </c>
      <c r="S459" s="385">
        <v>0</v>
      </c>
      <c r="T459" s="319" t="e">
        <v>#DIV/0!</v>
      </c>
      <c r="U459" s="239">
        <v>0</v>
      </c>
      <c r="V459" s="239">
        <v>0</v>
      </c>
      <c r="W459" s="239">
        <v>0</v>
      </c>
      <c r="X459" s="239">
        <v>0</v>
      </c>
      <c r="Y459" s="239">
        <v>0</v>
      </c>
      <c r="Z459" s="239">
        <v>0</v>
      </c>
    </row>
    <row r="460" spans="1:26" x14ac:dyDescent="0.25">
      <c r="A460" s="322" t="s">
        <v>714</v>
      </c>
      <c r="B460" s="385">
        <v>0</v>
      </c>
      <c r="C460" s="385">
        <v>0</v>
      </c>
      <c r="D460" s="385">
        <v>0</v>
      </c>
      <c r="E460" s="385">
        <v>0</v>
      </c>
      <c r="F460" s="385">
        <v>0</v>
      </c>
      <c r="G460" s="385">
        <v>0</v>
      </c>
      <c r="H460" s="385">
        <v>0</v>
      </c>
      <c r="I460" s="385">
        <v>0</v>
      </c>
      <c r="J460" s="385">
        <v>0</v>
      </c>
      <c r="K460" s="385">
        <v>0</v>
      </c>
      <c r="L460" s="385">
        <v>0</v>
      </c>
      <c r="M460" s="385">
        <v>0</v>
      </c>
      <c r="N460" s="385">
        <v>0</v>
      </c>
      <c r="O460" s="385">
        <v>0</v>
      </c>
      <c r="P460" s="385">
        <v>0</v>
      </c>
      <c r="Q460" s="385">
        <v>0</v>
      </c>
      <c r="R460" s="385">
        <v>0</v>
      </c>
      <c r="S460" s="385">
        <v>0</v>
      </c>
      <c r="T460" s="319" t="e">
        <v>#DIV/0!</v>
      </c>
      <c r="U460" s="239">
        <v>0</v>
      </c>
      <c r="V460" s="239">
        <v>0</v>
      </c>
      <c r="W460" s="239">
        <v>0</v>
      </c>
      <c r="X460" s="239">
        <v>0</v>
      </c>
      <c r="Y460" s="239">
        <v>0</v>
      </c>
      <c r="Z460" s="239">
        <v>0</v>
      </c>
    </row>
    <row r="461" spans="1:26" x14ac:dyDescent="0.25">
      <c r="A461" s="322" t="s">
        <v>715</v>
      </c>
      <c r="B461" s="385">
        <v>0</v>
      </c>
      <c r="C461" s="385">
        <v>0</v>
      </c>
      <c r="D461" s="385">
        <v>0</v>
      </c>
      <c r="E461" s="385">
        <v>0</v>
      </c>
      <c r="F461" s="385">
        <v>0</v>
      </c>
      <c r="G461" s="385">
        <v>0</v>
      </c>
      <c r="H461" s="385">
        <v>0</v>
      </c>
      <c r="I461" s="385">
        <v>0</v>
      </c>
      <c r="J461" s="385">
        <v>0</v>
      </c>
      <c r="K461" s="385">
        <v>0</v>
      </c>
      <c r="L461" s="385">
        <v>0</v>
      </c>
      <c r="M461" s="385">
        <v>0</v>
      </c>
      <c r="N461" s="385">
        <v>0</v>
      </c>
      <c r="O461" s="385">
        <v>0</v>
      </c>
      <c r="P461" s="385">
        <v>0</v>
      </c>
      <c r="Q461" s="385">
        <v>0</v>
      </c>
      <c r="R461" s="385">
        <v>0</v>
      </c>
      <c r="S461" s="385">
        <v>0</v>
      </c>
      <c r="T461" s="319" t="e">
        <v>#DIV/0!</v>
      </c>
      <c r="U461" s="239">
        <v>0</v>
      </c>
      <c r="V461" s="239">
        <v>0</v>
      </c>
      <c r="W461" s="239">
        <v>0</v>
      </c>
      <c r="X461" s="239">
        <v>0</v>
      </c>
      <c r="Y461" s="239">
        <v>0</v>
      </c>
      <c r="Z461" s="239">
        <v>0</v>
      </c>
    </row>
    <row r="462" spans="1:26" x14ac:dyDescent="0.25">
      <c r="A462" s="314" t="s">
        <v>716</v>
      </c>
      <c r="B462" s="363">
        <v>0</v>
      </c>
      <c r="C462" s="363">
        <v>0</v>
      </c>
      <c r="D462" s="363">
        <v>0</v>
      </c>
      <c r="E462" s="363">
        <v>0</v>
      </c>
      <c r="F462" s="363">
        <v>0</v>
      </c>
      <c r="G462" s="363">
        <v>0</v>
      </c>
      <c r="H462" s="363">
        <v>0</v>
      </c>
      <c r="I462" s="363">
        <v>0</v>
      </c>
      <c r="J462" s="363">
        <v>0</v>
      </c>
      <c r="K462" s="363">
        <v>0</v>
      </c>
      <c r="L462" s="363">
        <v>0</v>
      </c>
      <c r="M462" s="363">
        <v>0</v>
      </c>
      <c r="N462" s="363">
        <v>0</v>
      </c>
      <c r="O462" s="363">
        <v>0</v>
      </c>
      <c r="P462" s="363">
        <v>0</v>
      </c>
      <c r="Q462" s="363">
        <v>0</v>
      </c>
      <c r="R462" s="363">
        <v>0</v>
      </c>
      <c r="S462" s="363">
        <v>0</v>
      </c>
      <c r="T462" s="317" t="e">
        <v>#DIV/0!</v>
      </c>
      <c r="U462" s="316">
        <v>0</v>
      </c>
      <c r="V462" s="316">
        <v>0</v>
      </c>
      <c r="W462" s="316">
        <v>0</v>
      </c>
      <c r="X462" s="316">
        <v>0</v>
      </c>
      <c r="Y462" s="316">
        <v>0</v>
      </c>
      <c r="Z462" s="316">
        <v>0</v>
      </c>
    </row>
    <row r="463" spans="1:26" x14ac:dyDescent="0.25">
      <c r="A463" s="322" t="s">
        <v>717</v>
      </c>
      <c r="B463" s="385">
        <v>0</v>
      </c>
      <c r="C463" s="385">
        <v>0</v>
      </c>
      <c r="D463" s="385">
        <v>0</v>
      </c>
      <c r="E463" s="385">
        <v>0</v>
      </c>
      <c r="F463" s="385">
        <v>0</v>
      </c>
      <c r="G463" s="385">
        <v>0</v>
      </c>
      <c r="H463" s="385">
        <v>0</v>
      </c>
      <c r="I463" s="385">
        <v>0</v>
      </c>
      <c r="J463" s="385">
        <v>0</v>
      </c>
      <c r="K463" s="385">
        <v>0</v>
      </c>
      <c r="L463" s="385">
        <v>0</v>
      </c>
      <c r="M463" s="385">
        <v>0</v>
      </c>
      <c r="N463" s="385">
        <v>0</v>
      </c>
      <c r="O463" s="385">
        <v>0</v>
      </c>
      <c r="P463" s="385">
        <v>0</v>
      </c>
      <c r="Q463" s="385">
        <v>0</v>
      </c>
      <c r="R463" s="385">
        <v>0</v>
      </c>
      <c r="S463" s="385">
        <v>0</v>
      </c>
      <c r="T463" s="319" t="e">
        <v>#DIV/0!</v>
      </c>
      <c r="U463" s="239">
        <v>0</v>
      </c>
      <c r="V463" s="239">
        <v>0</v>
      </c>
      <c r="W463" s="239">
        <v>0</v>
      </c>
      <c r="X463" s="239">
        <v>0</v>
      </c>
      <c r="Y463" s="239">
        <v>0</v>
      </c>
      <c r="Z463" s="239">
        <v>0</v>
      </c>
    </row>
    <row r="464" spans="1:26" x14ac:dyDescent="0.25">
      <c r="A464" s="322" t="s">
        <v>718</v>
      </c>
      <c r="B464" s="385">
        <v>0</v>
      </c>
      <c r="C464" s="385">
        <v>0</v>
      </c>
      <c r="D464" s="385">
        <v>0</v>
      </c>
      <c r="E464" s="385">
        <v>0</v>
      </c>
      <c r="F464" s="385">
        <v>0</v>
      </c>
      <c r="G464" s="385">
        <v>0</v>
      </c>
      <c r="H464" s="385">
        <v>0</v>
      </c>
      <c r="I464" s="385">
        <v>0</v>
      </c>
      <c r="J464" s="385">
        <v>0</v>
      </c>
      <c r="K464" s="385">
        <v>0</v>
      </c>
      <c r="L464" s="385">
        <v>0</v>
      </c>
      <c r="M464" s="385">
        <v>0</v>
      </c>
      <c r="N464" s="385">
        <v>0</v>
      </c>
      <c r="O464" s="385">
        <v>0</v>
      </c>
      <c r="P464" s="385">
        <v>0</v>
      </c>
      <c r="Q464" s="385">
        <v>0</v>
      </c>
      <c r="R464" s="385">
        <v>0</v>
      </c>
      <c r="S464" s="385">
        <v>0</v>
      </c>
      <c r="T464" s="319" t="e">
        <v>#DIV/0!</v>
      </c>
      <c r="U464" s="239">
        <v>0</v>
      </c>
      <c r="V464" s="239">
        <v>0</v>
      </c>
      <c r="W464" s="239">
        <v>0</v>
      </c>
      <c r="X464" s="239">
        <v>0</v>
      </c>
      <c r="Y464" s="239">
        <v>0</v>
      </c>
      <c r="Z464" s="239">
        <v>0</v>
      </c>
    </row>
    <row r="465" spans="1:26" x14ac:dyDescent="0.25">
      <c r="A465" s="322" t="s">
        <v>719</v>
      </c>
      <c r="B465" s="385">
        <v>0</v>
      </c>
      <c r="C465" s="385">
        <v>0</v>
      </c>
      <c r="D465" s="385">
        <v>0</v>
      </c>
      <c r="E465" s="385">
        <v>0</v>
      </c>
      <c r="F465" s="385">
        <v>0</v>
      </c>
      <c r="G465" s="385">
        <v>0</v>
      </c>
      <c r="H465" s="385">
        <v>0</v>
      </c>
      <c r="I465" s="385">
        <v>0</v>
      </c>
      <c r="J465" s="385">
        <v>0</v>
      </c>
      <c r="K465" s="385">
        <v>0</v>
      </c>
      <c r="L465" s="385">
        <v>0</v>
      </c>
      <c r="M465" s="385">
        <v>0</v>
      </c>
      <c r="N465" s="385">
        <v>0</v>
      </c>
      <c r="O465" s="385">
        <v>0</v>
      </c>
      <c r="P465" s="385">
        <v>0</v>
      </c>
      <c r="Q465" s="385">
        <v>0</v>
      </c>
      <c r="R465" s="385">
        <v>0</v>
      </c>
      <c r="S465" s="385">
        <v>0</v>
      </c>
      <c r="T465" s="319" t="e">
        <v>#DIV/0!</v>
      </c>
      <c r="U465" s="239">
        <v>0</v>
      </c>
      <c r="V465" s="239">
        <v>0</v>
      </c>
      <c r="W465" s="239">
        <v>0</v>
      </c>
      <c r="X465" s="239">
        <v>0</v>
      </c>
      <c r="Y465" s="239">
        <v>0</v>
      </c>
      <c r="Z465" s="239">
        <v>0</v>
      </c>
    </row>
    <row r="466" spans="1:26" x14ac:dyDescent="0.25">
      <c r="A466" s="314" t="s">
        <v>720</v>
      </c>
      <c r="B466" s="198">
        <v>2077785</v>
      </c>
      <c r="C466" s="198">
        <v>2077508.87</v>
      </c>
      <c r="D466" s="198">
        <v>2129374.54</v>
      </c>
      <c r="E466" s="198">
        <v>2129374.54</v>
      </c>
      <c r="F466" s="198">
        <v>2129374.54</v>
      </c>
      <c r="G466" s="198">
        <v>0</v>
      </c>
      <c r="H466" s="198">
        <v>0</v>
      </c>
      <c r="I466" s="198">
        <v>51865.67</v>
      </c>
      <c r="J466" s="198">
        <v>1035927</v>
      </c>
      <c r="K466" s="198">
        <v>0</v>
      </c>
      <c r="L466" s="198">
        <v>0</v>
      </c>
      <c r="M466" s="198">
        <v>1041864</v>
      </c>
      <c r="N466" s="198">
        <v>0</v>
      </c>
      <c r="O466" s="198">
        <v>0</v>
      </c>
      <c r="P466" s="198">
        <v>0</v>
      </c>
      <c r="Q466" s="198">
        <v>0</v>
      </c>
      <c r="R466" s="198">
        <v>0</v>
      </c>
      <c r="S466" s="198">
        <v>2129656.67</v>
      </c>
      <c r="T466" s="317">
        <v>1.0251011202662157</v>
      </c>
      <c r="U466" s="316">
        <v>-52147.799999999814</v>
      </c>
      <c r="V466" s="316">
        <v>-51865.669999999925</v>
      </c>
      <c r="W466" s="316">
        <v>-51865.669999999925</v>
      </c>
      <c r="X466" s="316">
        <v>0</v>
      </c>
      <c r="Y466" s="316">
        <v>0</v>
      </c>
      <c r="Z466" s="316">
        <v>-282.12999999988824</v>
      </c>
    </row>
    <row r="467" spans="1:26" x14ac:dyDescent="0.25">
      <c r="A467" s="330" t="s">
        <v>35</v>
      </c>
      <c r="B467" s="386">
        <v>6799770</v>
      </c>
      <c r="C467" s="386">
        <v>6799770</v>
      </c>
      <c r="D467" s="386">
        <v>4646710</v>
      </c>
      <c r="E467" s="386">
        <v>2114987.891739131</v>
      </c>
      <c r="F467" s="386">
        <v>1653308.47</v>
      </c>
      <c r="G467" s="386">
        <v>91852.239999999991</v>
      </c>
      <c r="H467" s="386">
        <v>86927.599999999991</v>
      </c>
      <c r="I467" s="386">
        <v>214812.55</v>
      </c>
      <c r="J467" s="386">
        <v>122246.54</v>
      </c>
      <c r="K467" s="386">
        <v>147373.44</v>
      </c>
      <c r="L467" s="386">
        <v>151820.69</v>
      </c>
      <c r="M467" s="386">
        <v>251518.94499999998</v>
      </c>
      <c r="N467" s="386">
        <v>389872.12</v>
      </c>
      <c r="O467" s="386">
        <v>182279.13</v>
      </c>
      <c r="P467" s="386">
        <v>0</v>
      </c>
      <c r="Q467" s="386">
        <v>0</v>
      </c>
      <c r="R467" s="386">
        <v>0</v>
      </c>
      <c r="S467" s="386">
        <v>1638703.2549999999</v>
      </c>
      <c r="T467" s="333">
        <v>0.24099392405919609</v>
      </c>
      <c r="U467" s="332">
        <v>5161066.7450000001</v>
      </c>
      <c r="V467" s="332">
        <v>2153060</v>
      </c>
      <c r="W467" s="332">
        <v>4684782.108260869</v>
      </c>
      <c r="X467" s="332">
        <v>2531722.108260869</v>
      </c>
      <c r="Y467" s="332">
        <v>461679.42173913098</v>
      </c>
      <c r="Z467" s="332">
        <v>14605.215000000084</v>
      </c>
    </row>
    <row r="468" spans="1:26" x14ac:dyDescent="0.25">
      <c r="A468" s="334" t="s">
        <v>72</v>
      </c>
      <c r="B468" s="387">
        <v>6799770</v>
      </c>
      <c r="C468" s="387">
        <v>6799770</v>
      </c>
      <c r="D468" s="387">
        <v>4646710</v>
      </c>
      <c r="E468" s="387">
        <v>2114987.891739131</v>
      </c>
      <c r="F468" s="387">
        <v>1653308.47</v>
      </c>
      <c r="G468" s="387">
        <v>91852.239999999991</v>
      </c>
      <c r="H468" s="387">
        <v>86927.599999999991</v>
      </c>
      <c r="I468" s="387">
        <v>214812.55</v>
      </c>
      <c r="J468" s="387">
        <v>122246.54</v>
      </c>
      <c r="K468" s="387">
        <v>147373.44</v>
      </c>
      <c r="L468" s="387">
        <v>151820.69</v>
      </c>
      <c r="M468" s="387">
        <v>251518.94499999998</v>
      </c>
      <c r="N468" s="387">
        <v>389872.12</v>
      </c>
      <c r="O468" s="387">
        <v>182279.13</v>
      </c>
      <c r="P468" s="387">
        <v>0</v>
      </c>
      <c r="Q468" s="387">
        <v>0</v>
      </c>
      <c r="R468" s="387">
        <v>0</v>
      </c>
      <c r="S468" s="387">
        <v>1638703.2549999999</v>
      </c>
      <c r="T468" s="337">
        <v>0.24099392405919609</v>
      </c>
      <c r="U468" s="336">
        <v>5161066.7450000001</v>
      </c>
      <c r="V468" s="336">
        <v>2153060</v>
      </c>
      <c r="W468" s="336">
        <v>4684782.108260869</v>
      </c>
      <c r="X468" s="336">
        <v>2531722.108260869</v>
      </c>
      <c r="Y468" s="336">
        <v>461679.42173913098</v>
      </c>
      <c r="Z468" s="336">
        <v>14605.215000000084</v>
      </c>
    </row>
    <row r="469" spans="1:26" x14ac:dyDescent="0.25">
      <c r="A469" s="334" t="s">
        <v>73</v>
      </c>
      <c r="B469" s="387">
        <v>6799770</v>
      </c>
      <c r="C469" s="387">
        <v>6799770</v>
      </c>
      <c r="D469" s="387">
        <v>4646710</v>
      </c>
      <c r="E469" s="387">
        <v>2114987.891739131</v>
      </c>
      <c r="F469" s="387">
        <v>1653308.47</v>
      </c>
      <c r="G469" s="387">
        <v>91852.239999999991</v>
      </c>
      <c r="H469" s="387">
        <v>86927.599999999991</v>
      </c>
      <c r="I469" s="387">
        <v>214812.55</v>
      </c>
      <c r="J469" s="387">
        <v>122246.54</v>
      </c>
      <c r="K469" s="387">
        <v>147373.44</v>
      </c>
      <c r="L469" s="387">
        <v>151820.69</v>
      </c>
      <c r="M469" s="387">
        <v>251518.94499999998</v>
      </c>
      <c r="N469" s="387">
        <v>389872.12</v>
      </c>
      <c r="O469" s="387">
        <v>182279.13</v>
      </c>
      <c r="P469" s="387">
        <v>0</v>
      </c>
      <c r="Q469" s="387">
        <v>0</v>
      </c>
      <c r="R469" s="387">
        <v>0</v>
      </c>
      <c r="S469" s="387">
        <v>1638703.2549999999</v>
      </c>
      <c r="T469" s="337">
        <v>0.24099392405919609</v>
      </c>
      <c r="U469" s="336">
        <v>5161066.7450000001</v>
      </c>
      <c r="V469" s="336">
        <v>2153060</v>
      </c>
      <c r="W469" s="336">
        <v>4684782.108260869</v>
      </c>
      <c r="X469" s="336">
        <v>2531722.108260869</v>
      </c>
      <c r="Y469" s="336">
        <v>461679.42173913098</v>
      </c>
      <c r="Z469" s="336">
        <v>14605.215000000084</v>
      </c>
    </row>
    <row r="470" spans="1:26" x14ac:dyDescent="0.25">
      <c r="A470" s="334" t="s">
        <v>74</v>
      </c>
      <c r="B470" s="387">
        <v>6799770</v>
      </c>
      <c r="C470" s="387">
        <v>6799770</v>
      </c>
      <c r="D470" s="387">
        <v>4646710</v>
      </c>
      <c r="E470" s="387">
        <v>2114987.891739131</v>
      </c>
      <c r="F470" s="387">
        <v>1653308.47</v>
      </c>
      <c r="G470" s="387">
        <v>91852.239999999991</v>
      </c>
      <c r="H470" s="387">
        <v>86927.599999999991</v>
      </c>
      <c r="I470" s="387">
        <v>214812.55</v>
      </c>
      <c r="J470" s="387">
        <v>122246.54</v>
      </c>
      <c r="K470" s="387">
        <v>147373.44</v>
      </c>
      <c r="L470" s="387">
        <v>151820.69</v>
      </c>
      <c r="M470" s="387">
        <v>251518.94499999998</v>
      </c>
      <c r="N470" s="387">
        <v>389872.12</v>
      </c>
      <c r="O470" s="387">
        <v>182279.13</v>
      </c>
      <c r="P470" s="387">
        <v>0</v>
      </c>
      <c r="Q470" s="387">
        <v>0</v>
      </c>
      <c r="R470" s="387">
        <v>0</v>
      </c>
      <c r="S470" s="387">
        <v>1638703.2549999999</v>
      </c>
      <c r="T470" s="337">
        <v>0.24099392405919609</v>
      </c>
      <c r="U470" s="336">
        <v>5161066.7450000001</v>
      </c>
      <c r="V470" s="336">
        <v>2153060</v>
      </c>
      <c r="W470" s="336">
        <v>4684782.108260869</v>
      </c>
      <c r="X470" s="336">
        <v>2531722.108260869</v>
      </c>
      <c r="Y470" s="336">
        <v>461679.42173913098</v>
      </c>
      <c r="Z470" s="336">
        <v>14605.215000000084</v>
      </c>
    </row>
    <row r="471" spans="1:26" x14ac:dyDescent="0.25">
      <c r="A471" s="344" t="s">
        <v>75</v>
      </c>
      <c r="B471" s="388">
        <v>0</v>
      </c>
      <c r="C471" s="388">
        <v>0</v>
      </c>
      <c r="D471" s="388"/>
      <c r="E471" s="388"/>
      <c r="F471" s="388"/>
      <c r="G471" s="388">
        <v>-91852.239999999991</v>
      </c>
      <c r="H471" s="388">
        <v>990485.26000000013</v>
      </c>
      <c r="I471" s="388">
        <v>1197341.47</v>
      </c>
      <c r="J471" s="388">
        <v>-122246.54</v>
      </c>
      <c r="K471" s="388">
        <v>-147373.44</v>
      </c>
      <c r="L471" s="388">
        <v>2158106.3000000003</v>
      </c>
      <c r="M471" s="388">
        <v>-251518.94499999998</v>
      </c>
      <c r="N471" s="388">
        <v>-389872.12</v>
      </c>
      <c r="O471" s="388">
        <v>-182279.13</v>
      </c>
      <c r="P471" s="388">
        <v>0</v>
      </c>
      <c r="Q471" s="388">
        <v>0</v>
      </c>
      <c r="R471" s="388">
        <v>0</v>
      </c>
      <c r="S471" s="388">
        <v>3160790.6150000002</v>
      </c>
      <c r="T471" s="346"/>
      <c r="U471" s="345">
        <v>-3160790.6150000002</v>
      </c>
      <c r="V471" s="345">
        <v>0</v>
      </c>
      <c r="W471" s="345">
        <v>0</v>
      </c>
      <c r="X471" s="345">
        <v>0</v>
      </c>
      <c r="Y471" s="345">
        <v>0</v>
      </c>
      <c r="Z471" s="345">
        <v>-3160790.6150000002</v>
      </c>
    </row>
    <row r="472" spans="1:26" x14ac:dyDescent="0.25">
      <c r="A472" s="389" t="s">
        <v>76</v>
      </c>
      <c r="B472" s="388">
        <v>0</v>
      </c>
      <c r="C472" s="388">
        <v>0</v>
      </c>
      <c r="D472" s="388"/>
      <c r="E472" s="388"/>
      <c r="F472" s="388"/>
      <c r="G472" s="388">
        <v>-91852.239999999991</v>
      </c>
      <c r="H472" s="388">
        <v>990485.26000000013</v>
      </c>
      <c r="I472" s="388">
        <v>1197341.47</v>
      </c>
      <c r="J472" s="388">
        <v>-122246.54</v>
      </c>
      <c r="K472" s="388">
        <v>-147373.44</v>
      </c>
      <c r="L472" s="388">
        <v>2158106.3000000003</v>
      </c>
      <c r="M472" s="388">
        <v>-251518.94499999998</v>
      </c>
      <c r="N472" s="388">
        <v>-389872.12</v>
      </c>
      <c r="O472" s="388">
        <v>-182279.13</v>
      </c>
      <c r="P472" s="388">
        <v>0</v>
      </c>
      <c r="Q472" s="388">
        <v>0</v>
      </c>
      <c r="R472" s="388">
        <v>0</v>
      </c>
      <c r="S472" s="388">
        <v>3160790.6150000002</v>
      </c>
      <c r="T472" s="346"/>
      <c r="U472" s="345">
        <v>-3160790.6150000002</v>
      </c>
      <c r="V472" s="345">
        <v>0</v>
      </c>
      <c r="W472" s="345">
        <v>0</v>
      </c>
      <c r="X472" s="345">
        <v>0</v>
      </c>
      <c r="Y472" s="345">
        <v>0</v>
      </c>
      <c r="Z472" s="345">
        <v>-3160790.6150000002</v>
      </c>
    </row>
    <row r="473" spans="1:26" x14ac:dyDescent="0.25">
      <c r="A473" s="389" t="s">
        <v>77</v>
      </c>
      <c r="B473" s="388">
        <v>0</v>
      </c>
      <c r="C473" s="388">
        <v>-1077688.9900000002</v>
      </c>
      <c r="D473" s="388"/>
      <c r="E473" s="388"/>
      <c r="F473" s="388"/>
      <c r="G473" s="388">
        <v>-91852.239999999991</v>
      </c>
      <c r="H473" s="388">
        <v>-86927.599999999991</v>
      </c>
      <c r="I473" s="388">
        <v>1197341.47</v>
      </c>
      <c r="J473" s="388">
        <v>-122246.54</v>
      </c>
      <c r="K473" s="388">
        <v>-147373.44</v>
      </c>
      <c r="L473" s="388">
        <v>2158106.3000000003</v>
      </c>
      <c r="M473" s="388">
        <v>-251518.94499999998</v>
      </c>
      <c r="N473" s="388">
        <v>-389872.12</v>
      </c>
      <c r="O473" s="388">
        <v>-182279.13</v>
      </c>
      <c r="P473" s="388">
        <v>0</v>
      </c>
      <c r="Q473" s="388">
        <v>0</v>
      </c>
      <c r="R473" s="388">
        <v>0</v>
      </c>
      <c r="S473" s="388">
        <v>2083377.7549999999</v>
      </c>
      <c r="T473" s="346"/>
      <c r="U473" s="345">
        <v>-3161066.7450000001</v>
      </c>
      <c r="V473" s="345">
        <v>-1077688.9900000002</v>
      </c>
      <c r="W473" s="345">
        <v>-1077688.9900000002</v>
      </c>
      <c r="X473" s="345">
        <v>0</v>
      </c>
      <c r="Y473" s="345">
        <v>0</v>
      </c>
      <c r="Z473" s="345">
        <v>-2083377.7549999999</v>
      </c>
    </row>
    <row r="474" spans="1:26" x14ac:dyDescent="0.25">
      <c r="A474" s="389" t="s">
        <v>78</v>
      </c>
      <c r="B474" s="388">
        <v>0</v>
      </c>
      <c r="C474" s="388">
        <v>-1077688.9900000002</v>
      </c>
      <c r="D474" s="388"/>
      <c r="E474" s="388"/>
      <c r="F474" s="388"/>
      <c r="G474" s="388">
        <v>-91852.239999999991</v>
      </c>
      <c r="H474" s="388">
        <v>-86927.599999999991</v>
      </c>
      <c r="I474" s="388">
        <v>1197341.47</v>
      </c>
      <c r="J474" s="388">
        <v>-122246.54</v>
      </c>
      <c r="K474" s="388">
        <v>-147373.44</v>
      </c>
      <c r="L474" s="388">
        <v>2158106.3000000003</v>
      </c>
      <c r="M474" s="388">
        <v>-251518.94499999998</v>
      </c>
      <c r="N474" s="388">
        <v>-389872.12</v>
      </c>
      <c r="O474" s="388">
        <v>-182279.13</v>
      </c>
      <c r="P474" s="388">
        <v>0</v>
      </c>
      <c r="Q474" s="388">
        <v>0</v>
      </c>
      <c r="R474" s="388">
        <v>0</v>
      </c>
      <c r="S474" s="388">
        <v>2083377.7549999999</v>
      </c>
      <c r="T474" s="346"/>
      <c r="U474" s="345">
        <v>-3161066.7450000001</v>
      </c>
      <c r="V474" s="345">
        <v>-1077688.9900000002</v>
      </c>
      <c r="W474" s="345">
        <v>-1077688.9900000002</v>
      </c>
      <c r="X474" s="345">
        <v>0</v>
      </c>
      <c r="Y474" s="345">
        <v>0</v>
      </c>
      <c r="Z474" s="345">
        <v>-2083377.7549999999</v>
      </c>
    </row>
  </sheetData>
  <sheetProtection formatCells="0" formatColumns="0" formatRows="0"/>
  <mergeCells count="43">
    <mergeCell ref="A2:Z2"/>
    <mergeCell ref="A3:Z3"/>
    <mergeCell ref="A4:Z4"/>
    <mergeCell ref="A6:Z6"/>
    <mergeCell ref="A7:A9"/>
    <mergeCell ref="B7:B8"/>
    <mergeCell ref="C7:C8"/>
    <mergeCell ref="G7:G8"/>
    <mergeCell ref="H7:H8"/>
    <mergeCell ref="I7:I8"/>
    <mergeCell ref="A170:Z170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U7:U8"/>
    <mergeCell ref="V7:V8"/>
    <mergeCell ref="O171:O172"/>
    <mergeCell ref="A171:A173"/>
    <mergeCell ref="B171:B172"/>
    <mergeCell ref="C171:C172"/>
    <mergeCell ref="G171:G172"/>
    <mergeCell ref="H171:H172"/>
    <mergeCell ref="I171:I172"/>
    <mergeCell ref="J171:J172"/>
    <mergeCell ref="K171:K172"/>
    <mergeCell ref="L171:L172"/>
    <mergeCell ref="M171:M172"/>
    <mergeCell ref="N171:N172"/>
    <mergeCell ref="X171:X172"/>
    <mergeCell ref="Y171:Y172"/>
    <mergeCell ref="Z171:Z172"/>
    <mergeCell ref="P171:P172"/>
    <mergeCell ref="Q171:Q172"/>
    <mergeCell ref="R171:R172"/>
    <mergeCell ref="U171:U172"/>
    <mergeCell ref="V171:V172"/>
    <mergeCell ref="W171:W17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688C9-D9B4-4BE8-88FA-297260D2DC7C}">
  <sheetPr>
    <tabColor theme="9" tint="0.39997558519241921"/>
  </sheetPr>
  <dimension ref="A1:AA478"/>
  <sheetViews>
    <sheetView zoomScale="90" zoomScaleNormal="90" workbookViewId="0">
      <pane ySplit="9" topLeftCell="A142" activePane="bottomLeft" state="frozen"/>
      <selection pane="bottomLeft" activeCell="C479" sqref="C479"/>
    </sheetView>
  </sheetViews>
  <sheetFormatPr defaultColWidth="9.1796875" defaultRowHeight="14.5" x14ac:dyDescent="0.35"/>
  <cols>
    <col min="1" max="1" width="55.26953125" style="262" customWidth="1"/>
    <col min="2" max="2" width="16.81640625" style="262" customWidth="1"/>
    <col min="3" max="3" width="16.1796875" style="262" customWidth="1"/>
    <col min="4" max="4" width="17.54296875" style="262" customWidth="1"/>
    <col min="5" max="5" width="12.1796875" style="262" customWidth="1"/>
    <col min="6" max="6" width="13.54296875" style="262" customWidth="1"/>
    <col min="7" max="7" width="13" style="262" customWidth="1"/>
    <col min="8" max="8" width="9.1796875" style="262" customWidth="1"/>
    <col min="9" max="10" width="11.1796875" style="262" customWidth="1"/>
    <col min="11" max="12" width="9.1796875" style="262" customWidth="1"/>
    <col min="13" max="13" width="12" style="262" bestFit="1" customWidth="1"/>
    <col min="14" max="18" width="9.1796875" style="262" customWidth="1"/>
    <col min="19" max="19" width="13" style="262" bestFit="1" customWidth="1"/>
    <col min="20" max="20" width="11.81640625" style="262" customWidth="1"/>
    <col min="21" max="21" width="13.453125" style="262" bestFit="1" customWidth="1"/>
    <col min="22" max="22" width="18.7265625" style="262" customWidth="1"/>
    <col min="23" max="23" width="13" style="262" bestFit="1" customWidth="1"/>
    <col min="24" max="24" width="15" style="262" customWidth="1"/>
    <col min="25" max="25" width="14.81640625" style="262" customWidth="1"/>
    <col min="26" max="26" width="15.1796875" style="262" customWidth="1"/>
    <col min="27" max="16384" width="9.1796875" style="262"/>
  </cols>
  <sheetData>
    <row r="1" spans="1:26" s="350" customFormat="1" x14ac:dyDescent="0.25">
      <c r="A1" s="32"/>
      <c r="B1" s="32"/>
      <c r="C1" s="33"/>
    </row>
    <row r="2" spans="1:26" s="350" customFormat="1" x14ac:dyDescent="0.25">
      <c r="A2" s="432" t="s">
        <v>0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</row>
    <row r="3" spans="1:26" s="350" customFormat="1" x14ac:dyDescent="0.25">
      <c r="A3" s="432" t="s">
        <v>1100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</row>
    <row r="4" spans="1:26" s="350" customFormat="1" x14ac:dyDescent="0.25">
      <c r="A4" s="433">
        <v>2024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</row>
    <row r="5" spans="1:26" s="215" customFormat="1" ht="12" x14ac:dyDescent="0.25">
      <c r="A5" s="6"/>
      <c r="B5" s="8"/>
      <c r="C5" s="8"/>
      <c r="D5" s="351"/>
      <c r="U5" s="351"/>
      <c r="V5" s="9"/>
      <c r="W5" s="9"/>
      <c r="X5" s="9"/>
      <c r="Y5" s="9"/>
      <c r="Z5" s="9" t="s">
        <v>1</v>
      </c>
    </row>
    <row r="6" spans="1:26" s="215" customFormat="1" ht="12" x14ac:dyDescent="0.25">
      <c r="A6" s="434" t="s">
        <v>25</v>
      </c>
      <c r="B6" s="434"/>
      <c r="C6" s="434"/>
      <c r="D6" s="434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434"/>
      <c r="Z6" s="434"/>
    </row>
    <row r="7" spans="1:26" s="215" customFormat="1" ht="24" x14ac:dyDescent="0.25">
      <c r="A7" s="435" t="s">
        <v>722</v>
      </c>
      <c r="B7" s="435" t="s">
        <v>2</v>
      </c>
      <c r="C7" s="435" t="s">
        <v>3</v>
      </c>
      <c r="D7" s="352" t="s">
        <v>4</v>
      </c>
      <c r="E7" s="353"/>
      <c r="F7" s="353"/>
      <c r="G7" s="431" t="s">
        <v>5</v>
      </c>
      <c r="H7" s="431" t="s">
        <v>6</v>
      </c>
      <c r="I7" s="431" t="s">
        <v>7</v>
      </c>
      <c r="J7" s="431" t="s">
        <v>8</v>
      </c>
      <c r="K7" s="431" t="s">
        <v>9</v>
      </c>
      <c r="L7" s="431" t="s">
        <v>10</v>
      </c>
      <c r="M7" s="431" t="s">
        <v>11</v>
      </c>
      <c r="N7" s="431" t="s">
        <v>12</v>
      </c>
      <c r="O7" s="431" t="s">
        <v>13</v>
      </c>
      <c r="P7" s="431" t="s">
        <v>14</v>
      </c>
      <c r="Q7" s="431" t="s">
        <v>15</v>
      </c>
      <c r="R7" s="431" t="s">
        <v>16</v>
      </c>
      <c r="S7" s="352" t="s">
        <v>17</v>
      </c>
      <c r="T7" s="352" t="s">
        <v>18</v>
      </c>
      <c r="U7" s="431" t="s">
        <v>19</v>
      </c>
      <c r="V7" s="431" t="s">
        <v>48</v>
      </c>
      <c r="W7" s="353"/>
      <c r="X7" s="353"/>
      <c r="Y7" s="353"/>
      <c r="Z7" s="353"/>
    </row>
    <row r="8" spans="1:26" s="215" customFormat="1" ht="24" x14ac:dyDescent="0.25">
      <c r="A8" s="435"/>
      <c r="B8" s="435"/>
      <c r="C8" s="435"/>
      <c r="D8" s="354" t="s">
        <v>1145</v>
      </c>
      <c r="E8" s="355"/>
      <c r="F8" s="355"/>
      <c r="G8" s="431"/>
      <c r="H8" s="431"/>
      <c r="I8" s="431"/>
      <c r="J8" s="431"/>
      <c r="K8" s="431"/>
      <c r="L8" s="431"/>
      <c r="M8" s="431"/>
      <c r="N8" s="431"/>
      <c r="O8" s="431"/>
      <c r="P8" s="431"/>
      <c r="Q8" s="431"/>
      <c r="R8" s="431"/>
      <c r="S8" s="354" t="s">
        <v>1145</v>
      </c>
      <c r="T8" s="354" t="s">
        <v>1145</v>
      </c>
      <c r="U8" s="431"/>
      <c r="V8" s="431"/>
      <c r="W8" s="355"/>
      <c r="X8" s="355"/>
      <c r="Y8" s="355"/>
      <c r="Z8" s="355"/>
    </row>
    <row r="9" spans="1:26" s="215" customFormat="1" ht="12" x14ac:dyDescent="0.25">
      <c r="A9" s="435"/>
      <c r="B9" s="356" t="s">
        <v>20</v>
      </c>
      <c r="C9" s="356" t="s">
        <v>21</v>
      </c>
      <c r="D9" s="356" t="s">
        <v>22</v>
      </c>
      <c r="E9" s="357"/>
      <c r="F9" s="357"/>
      <c r="G9" s="356" t="s">
        <v>23</v>
      </c>
      <c r="H9" s="356" t="s">
        <v>23</v>
      </c>
      <c r="I9" s="356" t="s">
        <v>23</v>
      </c>
      <c r="J9" s="356" t="s">
        <v>23</v>
      </c>
      <c r="K9" s="356" t="s">
        <v>23</v>
      </c>
      <c r="L9" s="356" t="s">
        <v>23</v>
      </c>
      <c r="M9" s="356" t="s">
        <v>23</v>
      </c>
      <c r="N9" s="356" t="s">
        <v>23</v>
      </c>
      <c r="O9" s="356" t="s">
        <v>23</v>
      </c>
      <c r="P9" s="356" t="s">
        <v>23</v>
      </c>
      <c r="Q9" s="356" t="s">
        <v>23</v>
      </c>
      <c r="R9" s="356" t="s">
        <v>23</v>
      </c>
      <c r="S9" s="356" t="s">
        <v>49</v>
      </c>
      <c r="T9" s="356" t="s">
        <v>50</v>
      </c>
      <c r="U9" s="356" t="s">
        <v>51</v>
      </c>
      <c r="V9" s="356" t="s">
        <v>52</v>
      </c>
      <c r="W9" s="357"/>
      <c r="X9" s="357"/>
      <c r="Y9" s="357"/>
      <c r="Z9" s="357"/>
    </row>
    <row r="10" spans="1:26" s="362" customFormat="1" ht="12" x14ac:dyDescent="0.25">
      <c r="A10" s="338" t="s">
        <v>272</v>
      </c>
      <c r="B10" s="358">
        <v>0</v>
      </c>
      <c r="C10" s="358">
        <v>0</v>
      </c>
      <c r="D10" s="358">
        <v>70244.940000000017</v>
      </c>
      <c r="E10" s="359"/>
      <c r="F10" s="359"/>
      <c r="G10" s="358">
        <v>12408.25</v>
      </c>
      <c r="H10" s="358">
        <v>0</v>
      </c>
      <c r="I10" s="358">
        <v>13077.26</v>
      </c>
      <c r="J10" s="358">
        <v>0</v>
      </c>
      <c r="K10" s="358">
        <v>14230.09</v>
      </c>
      <c r="L10" s="358">
        <v>0</v>
      </c>
      <c r="M10" s="358">
        <v>18474.55</v>
      </c>
      <c r="N10" s="358">
        <v>11704.49</v>
      </c>
      <c r="O10" s="358">
        <v>350.3</v>
      </c>
      <c r="P10" s="358">
        <v>0</v>
      </c>
      <c r="Q10" s="358">
        <v>0</v>
      </c>
      <c r="R10" s="358">
        <v>0</v>
      </c>
      <c r="S10" s="358">
        <v>70244.940000000017</v>
      </c>
      <c r="T10" s="339" t="e">
        <v>#DIV/0!</v>
      </c>
      <c r="U10" s="360">
        <v>-70244.940000000017</v>
      </c>
      <c r="V10" s="360">
        <v>0</v>
      </c>
      <c r="W10" s="361"/>
      <c r="X10" s="361"/>
      <c r="Y10" s="361"/>
      <c r="Z10" s="361"/>
    </row>
    <row r="11" spans="1:26" s="362" customFormat="1" ht="12" x14ac:dyDescent="0.25">
      <c r="A11" s="314" t="s">
        <v>273</v>
      </c>
      <c r="B11" s="363">
        <v>0</v>
      </c>
      <c r="C11" s="363">
        <v>0</v>
      </c>
      <c r="D11" s="363">
        <v>0</v>
      </c>
      <c r="E11" s="359"/>
      <c r="F11" s="359"/>
      <c r="G11" s="363">
        <v>0</v>
      </c>
      <c r="H11" s="363">
        <v>0</v>
      </c>
      <c r="I11" s="363">
        <v>0</v>
      </c>
      <c r="J11" s="363">
        <v>0</v>
      </c>
      <c r="K11" s="363">
        <v>0</v>
      </c>
      <c r="L11" s="363">
        <v>0</v>
      </c>
      <c r="M11" s="363">
        <v>0</v>
      </c>
      <c r="N11" s="363">
        <v>0</v>
      </c>
      <c r="O11" s="363">
        <v>0</v>
      </c>
      <c r="P11" s="363">
        <v>0</v>
      </c>
      <c r="Q11" s="363">
        <v>0</v>
      </c>
      <c r="R11" s="363">
        <v>0</v>
      </c>
      <c r="S11" s="363">
        <v>0</v>
      </c>
      <c r="T11" s="317" t="e">
        <v>#DIV/0!</v>
      </c>
      <c r="U11" s="364">
        <v>0</v>
      </c>
      <c r="V11" s="364">
        <v>0</v>
      </c>
      <c r="W11" s="361"/>
      <c r="X11" s="361"/>
      <c r="Y11" s="361"/>
      <c r="Z11" s="361"/>
    </row>
    <row r="12" spans="1:26" s="362" customFormat="1" ht="12" x14ac:dyDescent="0.25">
      <c r="A12" s="318" t="s">
        <v>274</v>
      </c>
      <c r="B12" s="385">
        <v>0</v>
      </c>
      <c r="C12" s="385">
        <v>0</v>
      </c>
      <c r="D12" s="385">
        <v>0</v>
      </c>
      <c r="E12" s="361"/>
      <c r="F12" s="361"/>
      <c r="G12" s="385">
        <v>0</v>
      </c>
      <c r="H12" s="385">
        <v>0</v>
      </c>
      <c r="I12" s="385">
        <v>0</v>
      </c>
      <c r="J12" s="385">
        <v>0</v>
      </c>
      <c r="K12" s="385">
        <v>0</v>
      </c>
      <c r="L12" s="385">
        <v>0</v>
      </c>
      <c r="M12" s="385">
        <v>0</v>
      </c>
      <c r="N12" s="385">
        <v>0</v>
      </c>
      <c r="O12" s="385">
        <v>0</v>
      </c>
      <c r="P12" s="385">
        <v>0</v>
      </c>
      <c r="Q12" s="385">
        <v>0</v>
      </c>
      <c r="R12" s="385">
        <v>0</v>
      </c>
      <c r="S12" s="385">
        <v>0</v>
      </c>
      <c r="T12" s="319" t="e">
        <v>#DIV/0!</v>
      </c>
      <c r="U12" s="365">
        <v>0</v>
      </c>
      <c r="V12" s="365">
        <v>0</v>
      </c>
      <c r="W12" s="361"/>
      <c r="X12" s="361"/>
      <c r="Y12" s="361"/>
      <c r="Z12" s="361"/>
    </row>
    <row r="13" spans="1:26" s="362" customFormat="1" ht="12" x14ac:dyDescent="0.25">
      <c r="A13" s="318" t="s">
        <v>275</v>
      </c>
      <c r="B13" s="385">
        <v>0</v>
      </c>
      <c r="C13" s="385">
        <v>0</v>
      </c>
      <c r="D13" s="385">
        <v>0</v>
      </c>
      <c r="E13" s="361"/>
      <c r="F13" s="361"/>
      <c r="G13" s="385">
        <v>0</v>
      </c>
      <c r="H13" s="385">
        <v>0</v>
      </c>
      <c r="I13" s="385">
        <v>0</v>
      </c>
      <c r="J13" s="385">
        <v>0</v>
      </c>
      <c r="K13" s="385">
        <v>0</v>
      </c>
      <c r="L13" s="385">
        <v>0</v>
      </c>
      <c r="M13" s="385">
        <v>0</v>
      </c>
      <c r="N13" s="385">
        <v>0</v>
      </c>
      <c r="O13" s="385">
        <v>0</v>
      </c>
      <c r="P13" s="385">
        <v>0</v>
      </c>
      <c r="Q13" s="385">
        <v>0</v>
      </c>
      <c r="R13" s="385">
        <v>0</v>
      </c>
      <c r="S13" s="385">
        <v>0</v>
      </c>
      <c r="T13" s="319" t="e">
        <v>#DIV/0!</v>
      </c>
      <c r="U13" s="365">
        <v>0</v>
      </c>
      <c r="V13" s="365">
        <v>0</v>
      </c>
      <c r="W13" s="361"/>
      <c r="X13" s="361"/>
      <c r="Y13" s="361"/>
      <c r="Z13" s="361"/>
    </row>
    <row r="14" spans="1:26" s="362" customFormat="1" ht="12" x14ac:dyDescent="0.25">
      <c r="A14" s="318" t="s">
        <v>276</v>
      </c>
      <c r="B14" s="385">
        <v>0</v>
      </c>
      <c r="C14" s="385">
        <v>0</v>
      </c>
      <c r="D14" s="385">
        <v>0</v>
      </c>
      <c r="E14" s="361"/>
      <c r="F14" s="361"/>
      <c r="G14" s="385">
        <v>0</v>
      </c>
      <c r="H14" s="385">
        <v>0</v>
      </c>
      <c r="I14" s="385">
        <v>0</v>
      </c>
      <c r="J14" s="385">
        <v>0</v>
      </c>
      <c r="K14" s="385">
        <v>0</v>
      </c>
      <c r="L14" s="385">
        <v>0</v>
      </c>
      <c r="M14" s="385">
        <v>0</v>
      </c>
      <c r="N14" s="385">
        <v>0</v>
      </c>
      <c r="O14" s="385">
        <v>0</v>
      </c>
      <c r="P14" s="385">
        <v>0</v>
      </c>
      <c r="Q14" s="385">
        <v>0</v>
      </c>
      <c r="R14" s="385">
        <v>0</v>
      </c>
      <c r="S14" s="385">
        <v>0</v>
      </c>
      <c r="T14" s="319" t="e">
        <v>#DIV/0!</v>
      </c>
      <c r="U14" s="365">
        <v>0</v>
      </c>
      <c r="V14" s="365">
        <v>0</v>
      </c>
      <c r="W14" s="361"/>
      <c r="X14" s="361"/>
      <c r="Y14" s="361"/>
      <c r="Z14" s="361"/>
    </row>
    <row r="15" spans="1:26" s="362" customFormat="1" ht="12" x14ac:dyDescent="0.25">
      <c r="A15" s="318" t="s">
        <v>277</v>
      </c>
      <c r="B15" s="385">
        <v>0</v>
      </c>
      <c r="C15" s="385">
        <v>0</v>
      </c>
      <c r="D15" s="385">
        <v>0</v>
      </c>
      <c r="E15" s="361"/>
      <c r="F15" s="361"/>
      <c r="G15" s="385">
        <v>0</v>
      </c>
      <c r="H15" s="385">
        <v>0</v>
      </c>
      <c r="I15" s="385">
        <v>0</v>
      </c>
      <c r="J15" s="385">
        <v>0</v>
      </c>
      <c r="K15" s="385">
        <v>0</v>
      </c>
      <c r="L15" s="385">
        <v>0</v>
      </c>
      <c r="M15" s="385">
        <v>0</v>
      </c>
      <c r="N15" s="385">
        <v>0</v>
      </c>
      <c r="O15" s="385">
        <v>0</v>
      </c>
      <c r="P15" s="385">
        <v>0</v>
      </c>
      <c r="Q15" s="385">
        <v>0</v>
      </c>
      <c r="R15" s="385">
        <v>0</v>
      </c>
      <c r="S15" s="385">
        <v>0</v>
      </c>
      <c r="T15" s="319" t="e">
        <v>#DIV/0!</v>
      </c>
      <c r="U15" s="365">
        <v>0</v>
      </c>
      <c r="V15" s="365">
        <v>0</v>
      </c>
      <c r="W15" s="361"/>
      <c r="X15" s="361"/>
      <c r="Y15" s="361"/>
      <c r="Z15" s="361"/>
    </row>
    <row r="16" spans="1:26" s="362" customFormat="1" ht="12" x14ac:dyDescent="0.25">
      <c r="A16" s="318" t="s">
        <v>278</v>
      </c>
      <c r="B16" s="385">
        <v>0</v>
      </c>
      <c r="C16" s="385">
        <v>0</v>
      </c>
      <c r="D16" s="385">
        <v>0</v>
      </c>
      <c r="E16" s="361"/>
      <c r="F16" s="361"/>
      <c r="G16" s="385">
        <v>0</v>
      </c>
      <c r="H16" s="385">
        <v>0</v>
      </c>
      <c r="I16" s="385">
        <v>0</v>
      </c>
      <c r="J16" s="385">
        <v>0</v>
      </c>
      <c r="K16" s="385">
        <v>0</v>
      </c>
      <c r="L16" s="385">
        <v>0</v>
      </c>
      <c r="M16" s="385">
        <v>0</v>
      </c>
      <c r="N16" s="385">
        <v>0</v>
      </c>
      <c r="O16" s="385">
        <v>0</v>
      </c>
      <c r="P16" s="385">
        <v>0</v>
      </c>
      <c r="Q16" s="385">
        <v>0</v>
      </c>
      <c r="R16" s="385">
        <v>0</v>
      </c>
      <c r="S16" s="385">
        <v>0</v>
      </c>
      <c r="T16" s="319" t="e">
        <v>#DIV/0!</v>
      </c>
      <c r="U16" s="365">
        <v>0</v>
      </c>
      <c r="V16" s="365">
        <v>0</v>
      </c>
      <c r="W16" s="361"/>
      <c r="X16" s="361"/>
      <c r="Y16" s="361"/>
      <c r="Z16" s="361"/>
    </row>
    <row r="17" spans="1:26" s="362" customFormat="1" ht="12" x14ac:dyDescent="0.25">
      <c r="A17" s="318" t="s">
        <v>279</v>
      </c>
      <c r="B17" s="385">
        <v>0</v>
      </c>
      <c r="C17" s="385">
        <v>0</v>
      </c>
      <c r="D17" s="385">
        <v>0</v>
      </c>
      <c r="E17" s="361"/>
      <c r="F17" s="361"/>
      <c r="G17" s="385">
        <v>0</v>
      </c>
      <c r="H17" s="385">
        <v>0</v>
      </c>
      <c r="I17" s="385">
        <v>0</v>
      </c>
      <c r="J17" s="385">
        <v>0</v>
      </c>
      <c r="K17" s="385">
        <v>0</v>
      </c>
      <c r="L17" s="385">
        <v>0</v>
      </c>
      <c r="M17" s="385">
        <v>0</v>
      </c>
      <c r="N17" s="385">
        <v>0</v>
      </c>
      <c r="O17" s="385">
        <v>0</v>
      </c>
      <c r="P17" s="385">
        <v>0</v>
      </c>
      <c r="Q17" s="385">
        <v>0</v>
      </c>
      <c r="R17" s="385">
        <v>0</v>
      </c>
      <c r="S17" s="385">
        <v>0</v>
      </c>
      <c r="T17" s="319" t="e">
        <v>#DIV/0!</v>
      </c>
      <c r="U17" s="365">
        <v>0</v>
      </c>
      <c r="V17" s="365">
        <v>0</v>
      </c>
      <c r="W17" s="361"/>
      <c r="X17" s="361"/>
      <c r="Y17" s="361"/>
      <c r="Z17" s="361"/>
    </row>
    <row r="18" spans="1:26" s="362" customFormat="1" ht="12" x14ac:dyDescent="0.25">
      <c r="A18" s="318" t="s">
        <v>280</v>
      </c>
      <c r="B18" s="385">
        <v>0</v>
      </c>
      <c r="C18" s="385">
        <v>0</v>
      </c>
      <c r="D18" s="385">
        <v>0</v>
      </c>
      <c r="E18" s="361"/>
      <c r="F18" s="361"/>
      <c r="G18" s="385">
        <v>0</v>
      </c>
      <c r="H18" s="385">
        <v>0</v>
      </c>
      <c r="I18" s="385">
        <v>0</v>
      </c>
      <c r="J18" s="385">
        <v>0</v>
      </c>
      <c r="K18" s="385">
        <v>0</v>
      </c>
      <c r="L18" s="385">
        <v>0</v>
      </c>
      <c r="M18" s="385">
        <v>0</v>
      </c>
      <c r="N18" s="385">
        <v>0</v>
      </c>
      <c r="O18" s="385">
        <v>0</v>
      </c>
      <c r="P18" s="385">
        <v>0</v>
      </c>
      <c r="Q18" s="385">
        <v>0</v>
      </c>
      <c r="R18" s="385">
        <v>0</v>
      </c>
      <c r="S18" s="385">
        <v>0</v>
      </c>
      <c r="T18" s="319" t="e">
        <v>#DIV/0!</v>
      </c>
      <c r="U18" s="365">
        <v>0</v>
      </c>
      <c r="V18" s="365">
        <v>0</v>
      </c>
      <c r="W18" s="361"/>
      <c r="X18" s="361"/>
      <c r="Y18" s="361"/>
      <c r="Z18" s="361"/>
    </row>
    <row r="19" spans="1:26" s="362" customFormat="1" ht="12" x14ac:dyDescent="0.25">
      <c r="A19" s="318" t="s">
        <v>281</v>
      </c>
      <c r="B19" s="385">
        <v>0</v>
      </c>
      <c r="C19" s="385">
        <v>0</v>
      </c>
      <c r="D19" s="385">
        <v>0</v>
      </c>
      <c r="E19" s="361"/>
      <c r="F19" s="361"/>
      <c r="G19" s="385">
        <v>0</v>
      </c>
      <c r="H19" s="385">
        <v>0</v>
      </c>
      <c r="I19" s="385">
        <v>0</v>
      </c>
      <c r="J19" s="385">
        <v>0</v>
      </c>
      <c r="K19" s="385">
        <v>0</v>
      </c>
      <c r="L19" s="385">
        <v>0</v>
      </c>
      <c r="M19" s="385">
        <v>0</v>
      </c>
      <c r="N19" s="385">
        <v>0</v>
      </c>
      <c r="O19" s="385">
        <v>0</v>
      </c>
      <c r="P19" s="385">
        <v>0</v>
      </c>
      <c r="Q19" s="385">
        <v>0</v>
      </c>
      <c r="R19" s="385">
        <v>0</v>
      </c>
      <c r="S19" s="385">
        <v>0</v>
      </c>
      <c r="T19" s="319" t="e">
        <v>#DIV/0!</v>
      </c>
      <c r="U19" s="365">
        <v>0</v>
      </c>
      <c r="V19" s="365">
        <v>0</v>
      </c>
      <c r="W19" s="361"/>
      <c r="X19" s="361"/>
      <c r="Y19" s="361"/>
      <c r="Z19" s="361"/>
    </row>
    <row r="20" spans="1:26" s="362" customFormat="1" ht="12" x14ac:dyDescent="0.25">
      <c r="A20" s="318" t="s">
        <v>282</v>
      </c>
      <c r="B20" s="385">
        <v>0</v>
      </c>
      <c r="C20" s="385">
        <v>0</v>
      </c>
      <c r="D20" s="385">
        <v>0</v>
      </c>
      <c r="E20" s="361"/>
      <c r="F20" s="361"/>
      <c r="G20" s="385">
        <v>0</v>
      </c>
      <c r="H20" s="385">
        <v>0</v>
      </c>
      <c r="I20" s="385">
        <v>0</v>
      </c>
      <c r="J20" s="385">
        <v>0</v>
      </c>
      <c r="K20" s="385">
        <v>0</v>
      </c>
      <c r="L20" s="385">
        <v>0</v>
      </c>
      <c r="M20" s="385">
        <v>0</v>
      </c>
      <c r="N20" s="385">
        <v>0</v>
      </c>
      <c r="O20" s="385">
        <v>0</v>
      </c>
      <c r="P20" s="385">
        <v>0</v>
      </c>
      <c r="Q20" s="385">
        <v>0</v>
      </c>
      <c r="R20" s="385">
        <v>0</v>
      </c>
      <c r="S20" s="385">
        <v>0</v>
      </c>
      <c r="T20" s="319" t="e">
        <v>#DIV/0!</v>
      </c>
      <c r="U20" s="365">
        <v>0</v>
      </c>
      <c r="V20" s="365">
        <v>0</v>
      </c>
      <c r="W20" s="361"/>
      <c r="X20" s="361"/>
      <c r="Y20" s="361"/>
      <c r="Z20" s="361"/>
    </row>
    <row r="21" spans="1:26" s="362" customFormat="1" ht="12" x14ac:dyDescent="0.25">
      <c r="A21" s="318" t="s">
        <v>283</v>
      </c>
      <c r="B21" s="385">
        <v>0</v>
      </c>
      <c r="C21" s="385">
        <v>0</v>
      </c>
      <c r="D21" s="385">
        <v>0</v>
      </c>
      <c r="E21" s="361"/>
      <c r="F21" s="361"/>
      <c r="G21" s="385">
        <v>0</v>
      </c>
      <c r="H21" s="385">
        <v>0</v>
      </c>
      <c r="I21" s="385">
        <v>0</v>
      </c>
      <c r="J21" s="385">
        <v>0</v>
      </c>
      <c r="K21" s="385">
        <v>0</v>
      </c>
      <c r="L21" s="385">
        <v>0</v>
      </c>
      <c r="M21" s="385">
        <v>0</v>
      </c>
      <c r="N21" s="385">
        <v>0</v>
      </c>
      <c r="O21" s="385">
        <v>0</v>
      </c>
      <c r="P21" s="385">
        <v>0</v>
      </c>
      <c r="Q21" s="385">
        <v>0</v>
      </c>
      <c r="R21" s="385">
        <v>0</v>
      </c>
      <c r="S21" s="385">
        <v>0</v>
      </c>
      <c r="T21" s="319" t="e">
        <v>#DIV/0!</v>
      </c>
      <c r="U21" s="365">
        <v>0</v>
      </c>
      <c r="V21" s="365">
        <v>0</v>
      </c>
      <c r="W21" s="361"/>
      <c r="X21" s="361"/>
      <c r="Y21" s="361"/>
      <c r="Z21" s="361"/>
    </row>
    <row r="22" spans="1:26" s="362" customFormat="1" ht="12" x14ac:dyDescent="0.25">
      <c r="A22" s="318" t="s">
        <v>284</v>
      </c>
      <c r="B22" s="385">
        <v>0</v>
      </c>
      <c r="C22" s="385">
        <v>0</v>
      </c>
      <c r="D22" s="385">
        <v>0</v>
      </c>
      <c r="E22" s="361"/>
      <c r="F22" s="361"/>
      <c r="G22" s="385">
        <v>0</v>
      </c>
      <c r="H22" s="385">
        <v>0</v>
      </c>
      <c r="I22" s="385">
        <v>0</v>
      </c>
      <c r="J22" s="385">
        <v>0</v>
      </c>
      <c r="K22" s="385">
        <v>0</v>
      </c>
      <c r="L22" s="385">
        <v>0</v>
      </c>
      <c r="M22" s="385">
        <v>0</v>
      </c>
      <c r="N22" s="385">
        <v>0</v>
      </c>
      <c r="O22" s="385">
        <v>0</v>
      </c>
      <c r="P22" s="385">
        <v>0</v>
      </c>
      <c r="Q22" s="385">
        <v>0</v>
      </c>
      <c r="R22" s="385">
        <v>0</v>
      </c>
      <c r="S22" s="385">
        <v>0</v>
      </c>
      <c r="T22" s="319" t="e">
        <v>#DIV/0!</v>
      </c>
      <c r="U22" s="365">
        <v>0</v>
      </c>
      <c r="V22" s="365">
        <v>0</v>
      </c>
      <c r="W22" s="361"/>
      <c r="X22" s="361"/>
      <c r="Y22" s="361"/>
      <c r="Z22" s="361"/>
    </row>
    <row r="23" spans="1:26" s="368" customFormat="1" ht="12" x14ac:dyDescent="0.25">
      <c r="A23" s="314" t="s">
        <v>285</v>
      </c>
      <c r="B23" s="198">
        <v>0</v>
      </c>
      <c r="C23" s="198">
        <v>0</v>
      </c>
      <c r="D23" s="198">
        <v>0</v>
      </c>
      <c r="E23" s="367"/>
      <c r="F23" s="367"/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317" t="e">
        <v>#DIV/0!</v>
      </c>
      <c r="U23" s="364">
        <v>0</v>
      </c>
      <c r="V23" s="364">
        <v>0</v>
      </c>
      <c r="W23" s="367"/>
      <c r="X23" s="367"/>
      <c r="Y23" s="367"/>
      <c r="Z23" s="367"/>
    </row>
    <row r="24" spans="1:26" s="362" customFormat="1" ht="12" x14ac:dyDescent="0.25">
      <c r="A24" s="314" t="s">
        <v>286</v>
      </c>
      <c r="B24" s="363">
        <v>0</v>
      </c>
      <c r="C24" s="363">
        <v>0</v>
      </c>
      <c r="D24" s="363">
        <v>70244.940000000017</v>
      </c>
      <c r="E24" s="359"/>
      <c r="F24" s="359"/>
      <c r="G24" s="363">
        <v>12408.25</v>
      </c>
      <c r="H24" s="363">
        <v>0</v>
      </c>
      <c r="I24" s="363">
        <v>13077.26</v>
      </c>
      <c r="J24" s="363">
        <v>0</v>
      </c>
      <c r="K24" s="363">
        <v>14230.09</v>
      </c>
      <c r="L24" s="363">
        <v>0</v>
      </c>
      <c r="M24" s="363">
        <v>18474.55</v>
      </c>
      <c r="N24" s="363">
        <v>11704.49</v>
      </c>
      <c r="O24" s="363">
        <v>350.3</v>
      </c>
      <c r="P24" s="363">
        <v>0</v>
      </c>
      <c r="Q24" s="363">
        <v>0</v>
      </c>
      <c r="R24" s="363">
        <v>0</v>
      </c>
      <c r="S24" s="363">
        <v>70244.940000000017</v>
      </c>
      <c r="T24" s="317" t="e">
        <v>#DIV/0!</v>
      </c>
      <c r="U24" s="364">
        <v>-70244.940000000017</v>
      </c>
      <c r="V24" s="364">
        <v>0</v>
      </c>
      <c r="W24" s="361"/>
      <c r="X24" s="361"/>
      <c r="Y24" s="361"/>
      <c r="Z24" s="361"/>
    </row>
    <row r="25" spans="1:26" s="362" customFormat="1" ht="12" x14ac:dyDescent="0.25">
      <c r="A25" s="318" t="s">
        <v>287</v>
      </c>
      <c r="B25" s="385">
        <v>0</v>
      </c>
      <c r="C25" s="385">
        <v>0</v>
      </c>
      <c r="D25" s="385">
        <v>0</v>
      </c>
      <c r="E25" s="361"/>
      <c r="F25" s="361"/>
      <c r="G25" s="385">
        <v>0</v>
      </c>
      <c r="H25" s="385">
        <v>0</v>
      </c>
      <c r="I25" s="385">
        <v>0</v>
      </c>
      <c r="J25" s="385">
        <v>0</v>
      </c>
      <c r="K25" s="385">
        <v>0</v>
      </c>
      <c r="L25" s="385">
        <v>0</v>
      </c>
      <c r="M25" s="385">
        <v>0</v>
      </c>
      <c r="N25" s="385">
        <v>0</v>
      </c>
      <c r="O25" s="385">
        <v>0</v>
      </c>
      <c r="P25" s="385">
        <v>0</v>
      </c>
      <c r="Q25" s="385">
        <v>0</v>
      </c>
      <c r="R25" s="385">
        <v>0</v>
      </c>
      <c r="S25" s="385">
        <v>0</v>
      </c>
      <c r="T25" s="319" t="e">
        <v>#DIV/0!</v>
      </c>
      <c r="U25" s="365">
        <v>0</v>
      </c>
      <c r="V25" s="365">
        <v>0</v>
      </c>
      <c r="W25" s="361"/>
      <c r="X25" s="361"/>
      <c r="Y25" s="361"/>
      <c r="Z25" s="361"/>
    </row>
    <row r="26" spans="1:26" s="362" customFormat="1" ht="12" x14ac:dyDescent="0.25">
      <c r="A26" s="318" t="s">
        <v>288</v>
      </c>
      <c r="B26" s="385">
        <v>0</v>
      </c>
      <c r="C26" s="385">
        <v>0</v>
      </c>
      <c r="D26" s="385">
        <v>0</v>
      </c>
      <c r="E26" s="361"/>
      <c r="F26" s="361"/>
      <c r="G26" s="385">
        <v>0</v>
      </c>
      <c r="H26" s="385">
        <v>0</v>
      </c>
      <c r="I26" s="385">
        <v>0</v>
      </c>
      <c r="J26" s="385">
        <v>0</v>
      </c>
      <c r="K26" s="385">
        <v>0</v>
      </c>
      <c r="L26" s="385">
        <v>0</v>
      </c>
      <c r="M26" s="385">
        <v>0</v>
      </c>
      <c r="N26" s="385">
        <v>0</v>
      </c>
      <c r="O26" s="385">
        <v>0</v>
      </c>
      <c r="P26" s="385">
        <v>0</v>
      </c>
      <c r="Q26" s="385">
        <v>0</v>
      </c>
      <c r="R26" s="385">
        <v>0</v>
      </c>
      <c r="S26" s="385">
        <v>0</v>
      </c>
      <c r="T26" s="319" t="e">
        <v>#DIV/0!</v>
      </c>
      <c r="U26" s="365">
        <v>0</v>
      </c>
      <c r="V26" s="365">
        <v>0</v>
      </c>
      <c r="W26" s="361"/>
      <c r="X26" s="361"/>
      <c r="Y26" s="361"/>
      <c r="Z26" s="361"/>
    </row>
    <row r="27" spans="1:26" s="362" customFormat="1" ht="12" x14ac:dyDescent="0.25">
      <c r="A27" s="318" t="s">
        <v>289</v>
      </c>
      <c r="B27" s="385">
        <v>0</v>
      </c>
      <c r="C27" s="385">
        <v>0</v>
      </c>
      <c r="D27" s="385">
        <v>70244.940000000017</v>
      </c>
      <c r="E27" s="361"/>
      <c r="F27" s="361"/>
      <c r="G27" s="385">
        <v>12408.25</v>
      </c>
      <c r="H27" s="385">
        <v>0</v>
      </c>
      <c r="I27" s="385">
        <v>13077.26</v>
      </c>
      <c r="J27" s="385">
        <v>0</v>
      </c>
      <c r="K27" s="385">
        <v>14230.09</v>
      </c>
      <c r="L27" s="385">
        <v>0</v>
      </c>
      <c r="M27" s="385">
        <v>18474.55</v>
      </c>
      <c r="N27" s="385">
        <v>11704.49</v>
      </c>
      <c r="O27" s="385">
        <v>350.3</v>
      </c>
      <c r="P27" s="385">
        <v>0</v>
      </c>
      <c r="Q27" s="385">
        <v>0</v>
      </c>
      <c r="R27" s="385">
        <v>0</v>
      </c>
      <c r="S27" s="385">
        <v>70244.940000000017</v>
      </c>
      <c r="T27" s="319" t="e">
        <v>#DIV/0!</v>
      </c>
      <c r="U27" s="365">
        <v>-70244.940000000017</v>
      </c>
      <c r="V27" s="365">
        <v>0</v>
      </c>
      <c r="W27" s="361"/>
      <c r="X27" s="361"/>
      <c r="Y27" s="361"/>
      <c r="Z27" s="361"/>
    </row>
    <row r="28" spans="1:26" s="362" customFormat="1" ht="12" x14ac:dyDescent="0.25">
      <c r="A28" s="318" t="s">
        <v>290</v>
      </c>
      <c r="B28" s="385">
        <v>0</v>
      </c>
      <c r="C28" s="385">
        <v>0</v>
      </c>
      <c r="D28" s="385">
        <v>0</v>
      </c>
      <c r="E28" s="361"/>
      <c r="F28" s="361"/>
      <c r="G28" s="385">
        <v>0</v>
      </c>
      <c r="H28" s="385">
        <v>0</v>
      </c>
      <c r="I28" s="385">
        <v>0</v>
      </c>
      <c r="J28" s="385">
        <v>0</v>
      </c>
      <c r="K28" s="385">
        <v>0</v>
      </c>
      <c r="L28" s="385">
        <v>0</v>
      </c>
      <c r="M28" s="385">
        <v>0</v>
      </c>
      <c r="N28" s="385">
        <v>0</v>
      </c>
      <c r="O28" s="385">
        <v>0</v>
      </c>
      <c r="P28" s="385">
        <v>0</v>
      </c>
      <c r="Q28" s="385">
        <v>0</v>
      </c>
      <c r="R28" s="385">
        <v>0</v>
      </c>
      <c r="S28" s="385">
        <v>0</v>
      </c>
      <c r="T28" s="319" t="e">
        <v>#DIV/0!</v>
      </c>
      <c r="U28" s="365">
        <v>0</v>
      </c>
      <c r="V28" s="365">
        <v>0</v>
      </c>
      <c r="W28" s="361"/>
      <c r="X28" s="361"/>
      <c r="Y28" s="361"/>
      <c r="Z28" s="361"/>
    </row>
    <row r="29" spans="1:26" s="362" customFormat="1" ht="12" x14ac:dyDescent="0.25">
      <c r="A29" s="338" t="s">
        <v>291</v>
      </c>
      <c r="B29" s="358">
        <v>0</v>
      </c>
      <c r="C29" s="358">
        <v>0</v>
      </c>
      <c r="D29" s="358">
        <v>0</v>
      </c>
      <c r="E29" s="359"/>
      <c r="F29" s="359"/>
      <c r="G29" s="358">
        <v>0</v>
      </c>
      <c r="H29" s="358">
        <v>0</v>
      </c>
      <c r="I29" s="358">
        <v>0</v>
      </c>
      <c r="J29" s="358">
        <v>0</v>
      </c>
      <c r="K29" s="358">
        <v>0</v>
      </c>
      <c r="L29" s="358">
        <v>0</v>
      </c>
      <c r="M29" s="358">
        <v>0</v>
      </c>
      <c r="N29" s="358">
        <v>0</v>
      </c>
      <c r="O29" s="358">
        <v>0</v>
      </c>
      <c r="P29" s="358">
        <v>0</v>
      </c>
      <c r="Q29" s="358">
        <v>0</v>
      </c>
      <c r="R29" s="358">
        <v>0</v>
      </c>
      <c r="S29" s="358">
        <v>0</v>
      </c>
      <c r="T29" s="339" t="e">
        <v>#DIV/0!</v>
      </c>
      <c r="U29" s="360">
        <v>0</v>
      </c>
      <c r="V29" s="360">
        <v>0</v>
      </c>
      <c r="W29" s="361"/>
      <c r="X29" s="361"/>
      <c r="Y29" s="361"/>
      <c r="Z29" s="361"/>
    </row>
    <row r="30" spans="1:26" s="362" customFormat="1" ht="12" x14ac:dyDescent="0.25">
      <c r="A30" s="314" t="s">
        <v>292</v>
      </c>
      <c r="B30" s="363">
        <v>0</v>
      </c>
      <c r="C30" s="363">
        <v>0</v>
      </c>
      <c r="D30" s="363">
        <v>0</v>
      </c>
      <c r="E30" s="359"/>
      <c r="F30" s="359"/>
      <c r="G30" s="363">
        <v>0</v>
      </c>
      <c r="H30" s="363">
        <v>0</v>
      </c>
      <c r="I30" s="363">
        <v>0</v>
      </c>
      <c r="J30" s="363">
        <v>0</v>
      </c>
      <c r="K30" s="363">
        <v>0</v>
      </c>
      <c r="L30" s="363">
        <v>0</v>
      </c>
      <c r="M30" s="363">
        <v>0</v>
      </c>
      <c r="N30" s="363">
        <v>0</v>
      </c>
      <c r="O30" s="363">
        <v>0</v>
      </c>
      <c r="P30" s="363">
        <v>0</v>
      </c>
      <c r="Q30" s="363">
        <v>0</v>
      </c>
      <c r="R30" s="363">
        <v>0</v>
      </c>
      <c r="S30" s="363">
        <v>0</v>
      </c>
      <c r="T30" s="317" t="e">
        <v>#DIV/0!</v>
      </c>
      <c r="U30" s="364">
        <v>0</v>
      </c>
      <c r="V30" s="364">
        <v>0</v>
      </c>
      <c r="W30" s="361"/>
      <c r="X30" s="361"/>
      <c r="Y30" s="361"/>
      <c r="Z30" s="361"/>
    </row>
    <row r="31" spans="1:26" s="362" customFormat="1" ht="12" x14ac:dyDescent="0.25">
      <c r="A31" s="318" t="s">
        <v>293</v>
      </c>
      <c r="B31" s="385">
        <v>0</v>
      </c>
      <c r="C31" s="385">
        <v>0</v>
      </c>
      <c r="D31" s="385">
        <v>0</v>
      </c>
      <c r="E31" s="361"/>
      <c r="F31" s="361"/>
      <c r="G31" s="385">
        <v>0</v>
      </c>
      <c r="H31" s="385">
        <v>0</v>
      </c>
      <c r="I31" s="385">
        <v>0</v>
      </c>
      <c r="J31" s="385">
        <v>0</v>
      </c>
      <c r="K31" s="385">
        <v>0</v>
      </c>
      <c r="L31" s="385">
        <v>0</v>
      </c>
      <c r="M31" s="385">
        <v>0</v>
      </c>
      <c r="N31" s="385">
        <v>0</v>
      </c>
      <c r="O31" s="385">
        <v>0</v>
      </c>
      <c r="P31" s="385">
        <v>0</v>
      </c>
      <c r="Q31" s="385">
        <v>0</v>
      </c>
      <c r="R31" s="385">
        <v>0</v>
      </c>
      <c r="S31" s="385">
        <v>0</v>
      </c>
      <c r="T31" s="319" t="e">
        <v>#DIV/0!</v>
      </c>
      <c r="U31" s="365">
        <v>0</v>
      </c>
      <c r="V31" s="365">
        <v>0</v>
      </c>
      <c r="W31" s="361"/>
      <c r="X31" s="361"/>
      <c r="Y31" s="361"/>
      <c r="Z31" s="361"/>
    </row>
    <row r="32" spans="1:26" s="362" customFormat="1" ht="12" x14ac:dyDescent="0.25">
      <c r="A32" s="318" t="s">
        <v>294</v>
      </c>
      <c r="B32" s="385">
        <v>0</v>
      </c>
      <c r="C32" s="385">
        <v>0</v>
      </c>
      <c r="D32" s="385">
        <v>0</v>
      </c>
      <c r="E32" s="361"/>
      <c r="F32" s="361"/>
      <c r="G32" s="385">
        <v>0</v>
      </c>
      <c r="H32" s="385">
        <v>0</v>
      </c>
      <c r="I32" s="385">
        <v>0</v>
      </c>
      <c r="J32" s="385">
        <v>0</v>
      </c>
      <c r="K32" s="385">
        <v>0</v>
      </c>
      <c r="L32" s="385">
        <v>0</v>
      </c>
      <c r="M32" s="385">
        <v>0</v>
      </c>
      <c r="N32" s="385">
        <v>0</v>
      </c>
      <c r="O32" s="385">
        <v>0</v>
      </c>
      <c r="P32" s="385">
        <v>0</v>
      </c>
      <c r="Q32" s="385">
        <v>0</v>
      </c>
      <c r="R32" s="385">
        <v>0</v>
      </c>
      <c r="S32" s="385">
        <v>0</v>
      </c>
      <c r="T32" s="319" t="e">
        <v>#DIV/0!</v>
      </c>
      <c r="U32" s="365">
        <v>0</v>
      </c>
      <c r="V32" s="365">
        <v>0</v>
      </c>
      <c r="W32" s="361"/>
      <c r="X32" s="361"/>
      <c r="Y32" s="361"/>
      <c r="Z32" s="361"/>
    </row>
    <row r="33" spans="1:26" s="362" customFormat="1" ht="12" x14ac:dyDescent="0.25">
      <c r="A33" s="318" t="s">
        <v>295</v>
      </c>
      <c r="B33" s="385">
        <v>0</v>
      </c>
      <c r="C33" s="385">
        <v>0</v>
      </c>
      <c r="D33" s="385">
        <v>0</v>
      </c>
      <c r="E33" s="361"/>
      <c r="F33" s="361"/>
      <c r="G33" s="385">
        <v>0</v>
      </c>
      <c r="H33" s="385">
        <v>0</v>
      </c>
      <c r="I33" s="385">
        <v>0</v>
      </c>
      <c r="J33" s="385">
        <v>0</v>
      </c>
      <c r="K33" s="385">
        <v>0</v>
      </c>
      <c r="L33" s="385">
        <v>0</v>
      </c>
      <c r="M33" s="385">
        <v>0</v>
      </c>
      <c r="N33" s="385">
        <v>0</v>
      </c>
      <c r="O33" s="385">
        <v>0</v>
      </c>
      <c r="P33" s="385">
        <v>0</v>
      </c>
      <c r="Q33" s="385">
        <v>0</v>
      </c>
      <c r="R33" s="385">
        <v>0</v>
      </c>
      <c r="S33" s="385">
        <v>0</v>
      </c>
      <c r="T33" s="319" t="e">
        <v>#DIV/0!</v>
      </c>
      <c r="U33" s="365">
        <v>0</v>
      </c>
      <c r="V33" s="365">
        <v>0</v>
      </c>
      <c r="W33" s="361"/>
      <c r="X33" s="361"/>
      <c r="Y33" s="361"/>
      <c r="Z33" s="361"/>
    </row>
    <row r="34" spans="1:26" s="362" customFormat="1" ht="12" x14ac:dyDescent="0.25">
      <c r="A34" s="318" t="s">
        <v>296</v>
      </c>
      <c r="B34" s="385">
        <v>0</v>
      </c>
      <c r="C34" s="385">
        <v>0</v>
      </c>
      <c r="D34" s="385">
        <v>0</v>
      </c>
      <c r="E34" s="361"/>
      <c r="F34" s="361"/>
      <c r="G34" s="385">
        <v>0</v>
      </c>
      <c r="H34" s="385">
        <v>0</v>
      </c>
      <c r="I34" s="385">
        <v>0</v>
      </c>
      <c r="J34" s="385">
        <v>0</v>
      </c>
      <c r="K34" s="385">
        <v>0</v>
      </c>
      <c r="L34" s="385">
        <v>0</v>
      </c>
      <c r="M34" s="385">
        <v>0</v>
      </c>
      <c r="N34" s="385">
        <v>0</v>
      </c>
      <c r="O34" s="385">
        <v>0</v>
      </c>
      <c r="P34" s="385">
        <v>0</v>
      </c>
      <c r="Q34" s="385">
        <v>0</v>
      </c>
      <c r="R34" s="385">
        <v>0</v>
      </c>
      <c r="S34" s="385">
        <v>0</v>
      </c>
      <c r="T34" s="319" t="e">
        <v>#DIV/0!</v>
      </c>
      <c r="U34" s="365">
        <v>0</v>
      </c>
      <c r="V34" s="365">
        <v>0</v>
      </c>
      <c r="W34" s="361"/>
      <c r="X34" s="361"/>
      <c r="Y34" s="361"/>
      <c r="Z34" s="361"/>
    </row>
    <row r="35" spans="1:26" s="362" customFormat="1" ht="12" x14ac:dyDescent="0.25">
      <c r="A35" s="318" t="s">
        <v>297</v>
      </c>
      <c r="B35" s="385">
        <v>0</v>
      </c>
      <c r="C35" s="385">
        <v>0</v>
      </c>
      <c r="D35" s="385">
        <v>0</v>
      </c>
      <c r="E35" s="361"/>
      <c r="F35" s="361"/>
      <c r="G35" s="385">
        <v>0</v>
      </c>
      <c r="H35" s="385">
        <v>0</v>
      </c>
      <c r="I35" s="385">
        <v>0</v>
      </c>
      <c r="J35" s="385">
        <v>0</v>
      </c>
      <c r="K35" s="385">
        <v>0</v>
      </c>
      <c r="L35" s="385">
        <v>0</v>
      </c>
      <c r="M35" s="385">
        <v>0</v>
      </c>
      <c r="N35" s="385">
        <v>0</v>
      </c>
      <c r="O35" s="385">
        <v>0</v>
      </c>
      <c r="P35" s="385">
        <v>0</v>
      </c>
      <c r="Q35" s="385">
        <v>0</v>
      </c>
      <c r="R35" s="385">
        <v>0</v>
      </c>
      <c r="S35" s="385">
        <v>0</v>
      </c>
      <c r="T35" s="319" t="e">
        <v>#DIV/0!</v>
      </c>
      <c r="U35" s="365">
        <v>0</v>
      </c>
      <c r="V35" s="365">
        <v>0</v>
      </c>
      <c r="W35" s="361"/>
      <c r="X35" s="361"/>
      <c r="Y35" s="361"/>
      <c r="Z35" s="361"/>
    </row>
    <row r="36" spans="1:26" s="362" customFormat="1" ht="12" x14ac:dyDescent="0.25">
      <c r="A36" s="318" t="s">
        <v>298</v>
      </c>
      <c r="B36" s="385">
        <v>0</v>
      </c>
      <c r="C36" s="385">
        <v>0</v>
      </c>
      <c r="D36" s="385">
        <v>0</v>
      </c>
      <c r="E36" s="361"/>
      <c r="F36" s="361"/>
      <c r="G36" s="385">
        <v>0</v>
      </c>
      <c r="H36" s="385">
        <v>0</v>
      </c>
      <c r="I36" s="385">
        <v>0</v>
      </c>
      <c r="J36" s="385">
        <v>0</v>
      </c>
      <c r="K36" s="385">
        <v>0</v>
      </c>
      <c r="L36" s="385">
        <v>0</v>
      </c>
      <c r="M36" s="385">
        <v>0</v>
      </c>
      <c r="N36" s="385">
        <v>0</v>
      </c>
      <c r="O36" s="385">
        <v>0</v>
      </c>
      <c r="P36" s="385">
        <v>0</v>
      </c>
      <c r="Q36" s="385">
        <v>0</v>
      </c>
      <c r="R36" s="385">
        <v>0</v>
      </c>
      <c r="S36" s="385">
        <v>0</v>
      </c>
      <c r="T36" s="319" t="e">
        <v>#DIV/0!</v>
      </c>
      <c r="U36" s="365">
        <v>0</v>
      </c>
      <c r="V36" s="365">
        <v>0</v>
      </c>
      <c r="W36" s="361"/>
      <c r="X36" s="361"/>
      <c r="Y36" s="361"/>
      <c r="Z36" s="361"/>
    </row>
    <row r="37" spans="1:26" s="362" customFormat="1" ht="12" x14ac:dyDescent="0.25">
      <c r="A37" s="318" t="s">
        <v>299</v>
      </c>
      <c r="B37" s="385">
        <v>0</v>
      </c>
      <c r="C37" s="385">
        <v>0</v>
      </c>
      <c r="D37" s="385">
        <v>0</v>
      </c>
      <c r="E37" s="361"/>
      <c r="F37" s="361"/>
      <c r="G37" s="385">
        <v>0</v>
      </c>
      <c r="H37" s="385">
        <v>0</v>
      </c>
      <c r="I37" s="385">
        <v>0</v>
      </c>
      <c r="J37" s="385">
        <v>0</v>
      </c>
      <c r="K37" s="385">
        <v>0</v>
      </c>
      <c r="L37" s="385">
        <v>0</v>
      </c>
      <c r="M37" s="385">
        <v>0</v>
      </c>
      <c r="N37" s="385">
        <v>0</v>
      </c>
      <c r="O37" s="385">
        <v>0</v>
      </c>
      <c r="P37" s="385">
        <v>0</v>
      </c>
      <c r="Q37" s="385">
        <v>0</v>
      </c>
      <c r="R37" s="385">
        <v>0</v>
      </c>
      <c r="S37" s="385">
        <v>0</v>
      </c>
      <c r="T37" s="319" t="e">
        <v>#DIV/0!</v>
      </c>
      <c r="U37" s="365">
        <v>0</v>
      </c>
      <c r="V37" s="365">
        <v>0</v>
      </c>
      <c r="W37" s="361"/>
      <c r="X37" s="361"/>
      <c r="Y37" s="361"/>
      <c r="Z37" s="361"/>
    </row>
    <row r="38" spans="1:26" s="362" customFormat="1" ht="12" x14ac:dyDescent="0.25">
      <c r="A38" s="318" t="s">
        <v>300</v>
      </c>
      <c r="B38" s="385">
        <v>0</v>
      </c>
      <c r="C38" s="385">
        <v>0</v>
      </c>
      <c r="D38" s="385">
        <v>0</v>
      </c>
      <c r="E38" s="361"/>
      <c r="F38" s="361"/>
      <c r="G38" s="385">
        <v>0</v>
      </c>
      <c r="H38" s="385">
        <v>0</v>
      </c>
      <c r="I38" s="385">
        <v>0</v>
      </c>
      <c r="J38" s="385">
        <v>0</v>
      </c>
      <c r="K38" s="385">
        <v>0</v>
      </c>
      <c r="L38" s="385">
        <v>0</v>
      </c>
      <c r="M38" s="385">
        <v>0</v>
      </c>
      <c r="N38" s="385">
        <v>0</v>
      </c>
      <c r="O38" s="385">
        <v>0</v>
      </c>
      <c r="P38" s="385">
        <v>0</v>
      </c>
      <c r="Q38" s="385">
        <v>0</v>
      </c>
      <c r="R38" s="385">
        <v>0</v>
      </c>
      <c r="S38" s="385">
        <v>0</v>
      </c>
      <c r="T38" s="319" t="e">
        <v>#DIV/0!</v>
      </c>
      <c r="U38" s="365">
        <v>0</v>
      </c>
      <c r="V38" s="365">
        <v>0</v>
      </c>
      <c r="W38" s="361"/>
      <c r="X38" s="361"/>
      <c r="Y38" s="361"/>
      <c r="Z38" s="361"/>
    </row>
    <row r="39" spans="1:26" s="362" customFormat="1" ht="12" x14ac:dyDescent="0.25">
      <c r="A39" s="318" t="s">
        <v>301</v>
      </c>
      <c r="B39" s="385">
        <v>0</v>
      </c>
      <c r="C39" s="385">
        <v>0</v>
      </c>
      <c r="D39" s="385">
        <v>0</v>
      </c>
      <c r="E39" s="361"/>
      <c r="F39" s="361"/>
      <c r="G39" s="385">
        <v>0</v>
      </c>
      <c r="H39" s="385">
        <v>0</v>
      </c>
      <c r="I39" s="385">
        <v>0</v>
      </c>
      <c r="J39" s="385">
        <v>0</v>
      </c>
      <c r="K39" s="385">
        <v>0</v>
      </c>
      <c r="L39" s="385">
        <v>0</v>
      </c>
      <c r="M39" s="385">
        <v>0</v>
      </c>
      <c r="N39" s="385">
        <v>0</v>
      </c>
      <c r="O39" s="385">
        <v>0</v>
      </c>
      <c r="P39" s="385">
        <v>0</v>
      </c>
      <c r="Q39" s="385">
        <v>0</v>
      </c>
      <c r="R39" s="385">
        <v>0</v>
      </c>
      <c r="S39" s="385">
        <v>0</v>
      </c>
      <c r="T39" s="319" t="e">
        <v>#DIV/0!</v>
      </c>
      <c r="U39" s="365">
        <v>0</v>
      </c>
      <c r="V39" s="365">
        <v>0</v>
      </c>
      <c r="W39" s="361"/>
      <c r="X39" s="361"/>
      <c r="Y39" s="361"/>
      <c r="Z39" s="361"/>
    </row>
    <row r="40" spans="1:26" s="362" customFormat="1" ht="12" x14ac:dyDescent="0.25">
      <c r="A40" s="318" t="s">
        <v>302</v>
      </c>
      <c r="B40" s="385">
        <v>0</v>
      </c>
      <c r="C40" s="385">
        <v>0</v>
      </c>
      <c r="D40" s="385">
        <v>0</v>
      </c>
      <c r="E40" s="361"/>
      <c r="F40" s="361"/>
      <c r="G40" s="385">
        <v>0</v>
      </c>
      <c r="H40" s="385">
        <v>0</v>
      </c>
      <c r="I40" s="385">
        <v>0</v>
      </c>
      <c r="J40" s="385">
        <v>0</v>
      </c>
      <c r="K40" s="385">
        <v>0</v>
      </c>
      <c r="L40" s="385">
        <v>0</v>
      </c>
      <c r="M40" s="385">
        <v>0</v>
      </c>
      <c r="N40" s="385">
        <v>0</v>
      </c>
      <c r="O40" s="385">
        <v>0</v>
      </c>
      <c r="P40" s="385">
        <v>0</v>
      </c>
      <c r="Q40" s="385">
        <v>0</v>
      </c>
      <c r="R40" s="385">
        <v>0</v>
      </c>
      <c r="S40" s="385">
        <v>0</v>
      </c>
      <c r="T40" s="319" t="e">
        <v>#DIV/0!</v>
      </c>
      <c r="U40" s="365">
        <v>0</v>
      </c>
      <c r="V40" s="365">
        <v>0</v>
      </c>
      <c r="W40" s="361"/>
      <c r="X40" s="361"/>
      <c r="Y40" s="361"/>
      <c r="Z40" s="361"/>
    </row>
    <row r="41" spans="1:26" s="362" customFormat="1" ht="12" x14ac:dyDescent="0.25">
      <c r="A41" s="318" t="s">
        <v>303</v>
      </c>
      <c r="B41" s="385">
        <v>0</v>
      </c>
      <c r="C41" s="385">
        <v>0</v>
      </c>
      <c r="D41" s="385">
        <v>0</v>
      </c>
      <c r="E41" s="361"/>
      <c r="F41" s="361"/>
      <c r="G41" s="385">
        <v>0</v>
      </c>
      <c r="H41" s="385">
        <v>0</v>
      </c>
      <c r="I41" s="385">
        <v>0</v>
      </c>
      <c r="J41" s="385">
        <v>0</v>
      </c>
      <c r="K41" s="385">
        <v>0</v>
      </c>
      <c r="L41" s="385">
        <v>0</v>
      </c>
      <c r="M41" s="385">
        <v>0</v>
      </c>
      <c r="N41" s="385">
        <v>0</v>
      </c>
      <c r="O41" s="385">
        <v>0</v>
      </c>
      <c r="P41" s="385">
        <v>0</v>
      </c>
      <c r="Q41" s="385">
        <v>0</v>
      </c>
      <c r="R41" s="385">
        <v>0</v>
      </c>
      <c r="S41" s="385">
        <v>0</v>
      </c>
      <c r="T41" s="319" t="e">
        <v>#DIV/0!</v>
      </c>
      <c r="U41" s="365">
        <v>0</v>
      </c>
      <c r="V41" s="365">
        <v>0</v>
      </c>
      <c r="W41" s="361"/>
      <c r="X41" s="361"/>
      <c r="Y41" s="361"/>
      <c r="Z41" s="361"/>
    </row>
    <row r="42" spans="1:26" s="362" customFormat="1" ht="12" x14ac:dyDescent="0.25">
      <c r="A42" s="318" t="s">
        <v>304</v>
      </c>
      <c r="B42" s="385">
        <v>0</v>
      </c>
      <c r="C42" s="385">
        <v>0</v>
      </c>
      <c r="D42" s="385">
        <v>0</v>
      </c>
      <c r="E42" s="361"/>
      <c r="F42" s="361"/>
      <c r="G42" s="385">
        <v>0</v>
      </c>
      <c r="H42" s="385">
        <v>0</v>
      </c>
      <c r="I42" s="385">
        <v>0</v>
      </c>
      <c r="J42" s="385">
        <v>0</v>
      </c>
      <c r="K42" s="385">
        <v>0</v>
      </c>
      <c r="L42" s="385">
        <v>0</v>
      </c>
      <c r="M42" s="385">
        <v>0</v>
      </c>
      <c r="N42" s="385">
        <v>0</v>
      </c>
      <c r="O42" s="385">
        <v>0</v>
      </c>
      <c r="P42" s="385">
        <v>0</v>
      </c>
      <c r="Q42" s="385">
        <v>0</v>
      </c>
      <c r="R42" s="385">
        <v>0</v>
      </c>
      <c r="S42" s="385">
        <v>0</v>
      </c>
      <c r="T42" s="319" t="e">
        <v>#DIV/0!</v>
      </c>
      <c r="U42" s="365">
        <v>0</v>
      </c>
      <c r="V42" s="365">
        <v>0</v>
      </c>
      <c r="W42" s="361"/>
      <c r="X42" s="361"/>
      <c r="Y42" s="361"/>
      <c r="Z42" s="361"/>
    </row>
    <row r="43" spans="1:26" s="362" customFormat="1" ht="12" x14ac:dyDescent="0.25">
      <c r="A43" s="318" t="s">
        <v>305</v>
      </c>
      <c r="B43" s="385">
        <v>0</v>
      </c>
      <c r="C43" s="385">
        <v>0</v>
      </c>
      <c r="D43" s="385">
        <v>0</v>
      </c>
      <c r="E43" s="361"/>
      <c r="F43" s="361"/>
      <c r="G43" s="385">
        <v>0</v>
      </c>
      <c r="H43" s="385">
        <v>0</v>
      </c>
      <c r="I43" s="385">
        <v>0</v>
      </c>
      <c r="J43" s="385">
        <v>0</v>
      </c>
      <c r="K43" s="385">
        <v>0</v>
      </c>
      <c r="L43" s="385">
        <v>0</v>
      </c>
      <c r="M43" s="385">
        <v>0</v>
      </c>
      <c r="N43" s="385">
        <v>0</v>
      </c>
      <c r="O43" s="385">
        <v>0</v>
      </c>
      <c r="P43" s="385">
        <v>0</v>
      </c>
      <c r="Q43" s="385">
        <v>0</v>
      </c>
      <c r="R43" s="385">
        <v>0</v>
      </c>
      <c r="S43" s="385">
        <v>0</v>
      </c>
      <c r="T43" s="319" t="e">
        <v>#DIV/0!</v>
      </c>
      <c r="U43" s="365">
        <v>0</v>
      </c>
      <c r="V43" s="365">
        <v>0</v>
      </c>
      <c r="W43" s="361"/>
      <c r="X43" s="361"/>
      <c r="Y43" s="361"/>
      <c r="Z43" s="361"/>
    </row>
    <row r="44" spans="1:26" s="362" customFormat="1" ht="12" x14ac:dyDescent="0.25">
      <c r="A44" s="318" t="s">
        <v>306</v>
      </c>
      <c r="B44" s="385">
        <v>0</v>
      </c>
      <c r="C44" s="385">
        <v>0</v>
      </c>
      <c r="D44" s="385">
        <v>0</v>
      </c>
      <c r="E44" s="361"/>
      <c r="F44" s="361"/>
      <c r="G44" s="385">
        <v>0</v>
      </c>
      <c r="H44" s="385">
        <v>0</v>
      </c>
      <c r="I44" s="385">
        <v>0</v>
      </c>
      <c r="J44" s="385">
        <v>0</v>
      </c>
      <c r="K44" s="385">
        <v>0</v>
      </c>
      <c r="L44" s="385">
        <v>0</v>
      </c>
      <c r="M44" s="385">
        <v>0</v>
      </c>
      <c r="N44" s="385">
        <v>0</v>
      </c>
      <c r="O44" s="385">
        <v>0</v>
      </c>
      <c r="P44" s="385">
        <v>0</v>
      </c>
      <c r="Q44" s="385">
        <v>0</v>
      </c>
      <c r="R44" s="385">
        <v>0</v>
      </c>
      <c r="S44" s="385">
        <v>0</v>
      </c>
      <c r="T44" s="319" t="e">
        <v>#DIV/0!</v>
      </c>
      <c r="U44" s="365">
        <v>0</v>
      </c>
      <c r="V44" s="365">
        <v>0</v>
      </c>
      <c r="W44" s="361"/>
      <c r="X44" s="361"/>
      <c r="Y44" s="361"/>
      <c r="Z44" s="361"/>
    </row>
    <row r="45" spans="1:26" s="362" customFormat="1" ht="12" x14ac:dyDescent="0.25">
      <c r="A45" s="318" t="s">
        <v>307</v>
      </c>
      <c r="B45" s="385">
        <v>0</v>
      </c>
      <c r="C45" s="385">
        <v>0</v>
      </c>
      <c r="D45" s="385">
        <v>0</v>
      </c>
      <c r="E45" s="361"/>
      <c r="F45" s="361"/>
      <c r="G45" s="385">
        <v>0</v>
      </c>
      <c r="H45" s="385">
        <v>0</v>
      </c>
      <c r="I45" s="385">
        <v>0</v>
      </c>
      <c r="J45" s="385">
        <v>0</v>
      </c>
      <c r="K45" s="385">
        <v>0</v>
      </c>
      <c r="L45" s="385">
        <v>0</v>
      </c>
      <c r="M45" s="385">
        <v>0</v>
      </c>
      <c r="N45" s="385">
        <v>0</v>
      </c>
      <c r="O45" s="385">
        <v>0</v>
      </c>
      <c r="P45" s="385">
        <v>0</v>
      </c>
      <c r="Q45" s="385">
        <v>0</v>
      </c>
      <c r="R45" s="385">
        <v>0</v>
      </c>
      <c r="S45" s="385">
        <v>0</v>
      </c>
      <c r="T45" s="319" t="e">
        <v>#DIV/0!</v>
      </c>
      <c r="U45" s="365">
        <v>0</v>
      </c>
      <c r="V45" s="365">
        <v>0</v>
      </c>
      <c r="W45" s="361"/>
      <c r="X45" s="361"/>
      <c r="Y45" s="361"/>
      <c r="Z45" s="361"/>
    </row>
    <row r="46" spans="1:26" s="362" customFormat="1" ht="12" x14ac:dyDescent="0.25">
      <c r="A46" s="318" t="s">
        <v>308</v>
      </c>
      <c r="B46" s="385">
        <v>0</v>
      </c>
      <c r="C46" s="385">
        <v>0</v>
      </c>
      <c r="D46" s="385">
        <v>0</v>
      </c>
      <c r="E46" s="361"/>
      <c r="F46" s="361"/>
      <c r="G46" s="385">
        <v>0</v>
      </c>
      <c r="H46" s="385">
        <v>0</v>
      </c>
      <c r="I46" s="385">
        <v>0</v>
      </c>
      <c r="J46" s="385">
        <v>0</v>
      </c>
      <c r="K46" s="385">
        <v>0</v>
      </c>
      <c r="L46" s="385">
        <v>0</v>
      </c>
      <c r="M46" s="385">
        <v>0</v>
      </c>
      <c r="N46" s="385">
        <v>0</v>
      </c>
      <c r="O46" s="385">
        <v>0</v>
      </c>
      <c r="P46" s="385">
        <v>0</v>
      </c>
      <c r="Q46" s="385">
        <v>0</v>
      </c>
      <c r="R46" s="385">
        <v>0</v>
      </c>
      <c r="S46" s="385">
        <v>0</v>
      </c>
      <c r="T46" s="319" t="e">
        <v>#DIV/0!</v>
      </c>
      <c r="U46" s="365">
        <v>0</v>
      </c>
      <c r="V46" s="365">
        <v>0</v>
      </c>
      <c r="W46" s="361"/>
      <c r="X46" s="361"/>
      <c r="Y46" s="361"/>
      <c r="Z46" s="361"/>
    </row>
    <row r="47" spans="1:26" s="362" customFormat="1" ht="12" x14ac:dyDescent="0.25">
      <c r="A47" s="318" t="s">
        <v>309</v>
      </c>
      <c r="B47" s="385">
        <v>0</v>
      </c>
      <c r="C47" s="385">
        <v>0</v>
      </c>
      <c r="D47" s="385">
        <v>0</v>
      </c>
      <c r="E47" s="361"/>
      <c r="F47" s="361"/>
      <c r="G47" s="385">
        <v>0</v>
      </c>
      <c r="H47" s="385">
        <v>0</v>
      </c>
      <c r="I47" s="385">
        <v>0</v>
      </c>
      <c r="J47" s="385">
        <v>0</v>
      </c>
      <c r="K47" s="385">
        <v>0</v>
      </c>
      <c r="L47" s="385">
        <v>0</v>
      </c>
      <c r="M47" s="385">
        <v>0</v>
      </c>
      <c r="N47" s="385">
        <v>0</v>
      </c>
      <c r="O47" s="385">
        <v>0</v>
      </c>
      <c r="P47" s="385">
        <v>0</v>
      </c>
      <c r="Q47" s="385">
        <v>0</v>
      </c>
      <c r="R47" s="385">
        <v>0</v>
      </c>
      <c r="S47" s="385">
        <v>0</v>
      </c>
      <c r="T47" s="319" t="e">
        <v>#DIV/0!</v>
      </c>
      <c r="U47" s="365">
        <v>0</v>
      </c>
      <c r="V47" s="365">
        <v>0</v>
      </c>
      <c r="W47" s="361"/>
      <c r="X47" s="361"/>
      <c r="Y47" s="361"/>
      <c r="Z47" s="361"/>
    </row>
    <row r="48" spans="1:26" s="362" customFormat="1" ht="12" x14ac:dyDescent="0.25">
      <c r="A48" s="318" t="s">
        <v>310</v>
      </c>
      <c r="B48" s="385">
        <v>0</v>
      </c>
      <c r="C48" s="385">
        <v>0</v>
      </c>
      <c r="D48" s="385">
        <v>0</v>
      </c>
      <c r="E48" s="361"/>
      <c r="F48" s="361"/>
      <c r="G48" s="385">
        <v>0</v>
      </c>
      <c r="H48" s="385">
        <v>0</v>
      </c>
      <c r="I48" s="385">
        <v>0</v>
      </c>
      <c r="J48" s="385">
        <v>0</v>
      </c>
      <c r="K48" s="385">
        <v>0</v>
      </c>
      <c r="L48" s="385">
        <v>0</v>
      </c>
      <c r="M48" s="385">
        <v>0</v>
      </c>
      <c r="N48" s="385">
        <v>0</v>
      </c>
      <c r="O48" s="385">
        <v>0</v>
      </c>
      <c r="P48" s="385">
        <v>0</v>
      </c>
      <c r="Q48" s="385">
        <v>0</v>
      </c>
      <c r="R48" s="385">
        <v>0</v>
      </c>
      <c r="S48" s="385">
        <v>0</v>
      </c>
      <c r="T48" s="319" t="e">
        <v>#DIV/0!</v>
      </c>
      <c r="U48" s="365">
        <v>0</v>
      </c>
      <c r="V48" s="365">
        <v>0</v>
      </c>
      <c r="W48" s="361"/>
      <c r="X48" s="361"/>
      <c r="Y48" s="361"/>
      <c r="Z48" s="361"/>
    </row>
    <row r="49" spans="1:26" s="362" customFormat="1" ht="12" x14ac:dyDescent="0.25">
      <c r="A49" s="314" t="s">
        <v>311</v>
      </c>
      <c r="B49" s="363">
        <v>0</v>
      </c>
      <c r="C49" s="363">
        <v>0</v>
      </c>
      <c r="D49" s="363">
        <v>0</v>
      </c>
      <c r="E49" s="359"/>
      <c r="F49" s="359"/>
      <c r="G49" s="363">
        <v>0</v>
      </c>
      <c r="H49" s="363">
        <v>0</v>
      </c>
      <c r="I49" s="363">
        <v>0</v>
      </c>
      <c r="J49" s="363">
        <v>0</v>
      </c>
      <c r="K49" s="363">
        <v>0</v>
      </c>
      <c r="L49" s="363">
        <v>0</v>
      </c>
      <c r="M49" s="363">
        <v>0</v>
      </c>
      <c r="N49" s="363">
        <v>0</v>
      </c>
      <c r="O49" s="363">
        <v>0</v>
      </c>
      <c r="P49" s="363">
        <v>0</v>
      </c>
      <c r="Q49" s="363">
        <v>0</v>
      </c>
      <c r="R49" s="363">
        <v>0</v>
      </c>
      <c r="S49" s="363">
        <v>0</v>
      </c>
      <c r="T49" s="317" t="e">
        <v>#DIV/0!</v>
      </c>
      <c r="U49" s="364">
        <v>0</v>
      </c>
      <c r="V49" s="364">
        <v>0</v>
      </c>
      <c r="W49" s="361"/>
      <c r="X49" s="361"/>
      <c r="Y49" s="361"/>
      <c r="Z49" s="361"/>
    </row>
    <row r="50" spans="1:26" s="362" customFormat="1" ht="12" x14ac:dyDescent="0.25">
      <c r="A50" s="318" t="s">
        <v>312</v>
      </c>
      <c r="B50" s="385">
        <v>0</v>
      </c>
      <c r="C50" s="385">
        <v>0</v>
      </c>
      <c r="D50" s="385">
        <v>0</v>
      </c>
      <c r="E50" s="361"/>
      <c r="F50" s="361"/>
      <c r="G50" s="385">
        <v>0</v>
      </c>
      <c r="H50" s="385">
        <v>0</v>
      </c>
      <c r="I50" s="385">
        <v>0</v>
      </c>
      <c r="J50" s="385">
        <v>0</v>
      </c>
      <c r="K50" s="385">
        <v>0</v>
      </c>
      <c r="L50" s="385">
        <v>0</v>
      </c>
      <c r="M50" s="385">
        <v>0</v>
      </c>
      <c r="N50" s="385">
        <v>0</v>
      </c>
      <c r="O50" s="385">
        <v>0</v>
      </c>
      <c r="P50" s="385">
        <v>0</v>
      </c>
      <c r="Q50" s="385">
        <v>0</v>
      </c>
      <c r="R50" s="385">
        <v>0</v>
      </c>
      <c r="S50" s="385">
        <v>0</v>
      </c>
      <c r="T50" s="319" t="e">
        <v>#DIV/0!</v>
      </c>
      <c r="U50" s="365">
        <v>0</v>
      </c>
      <c r="V50" s="365">
        <v>0</v>
      </c>
      <c r="W50" s="361"/>
      <c r="X50" s="361"/>
      <c r="Y50" s="361"/>
      <c r="Z50" s="361"/>
    </row>
    <row r="51" spans="1:26" s="362" customFormat="1" ht="12" x14ac:dyDescent="0.25">
      <c r="A51" s="318" t="s">
        <v>313</v>
      </c>
      <c r="B51" s="385">
        <v>0</v>
      </c>
      <c r="C51" s="385">
        <v>0</v>
      </c>
      <c r="D51" s="385">
        <v>0</v>
      </c>
      <c r="E51" s="361"/>
      <c r="F51" s="361"/>
      <c r="G51" s="385">
        <v>0</v>
      </c>
      <c r="H51" s="385">
        <v>0</v>
      </c>
      <c r="I51" s="385">
        <v>0</v>
      </c>
      <c r="J51" s="385">
        <v>0</v>
      </c>
      <c r="K51" s="385">
        <v>0</v>
      </c>
      <c r="L51" s="385">
        <v>0</v>
      </c>
      <c r="M51" s="385">
        <v>0</v>
      </c>
      <c r="N51" s="385">
        <v>0</v>
      </c>
      <c r="O51" s="385">
        <v>0</v>
      </c>
      <c r="P51" s="385">
        <v>0</v>
      </c>
      <c r="Q51" s="385">
        <v>0</v>
      </c>
      <c r="R51" s="385">
        <v>0</v>
      </c>
      <c r="S51" s="385">
        <v>0</v>
      </c>
      <c r="T51" s="319" t="e">
        <v>#DIV/0!</v>
      </c>
      <c r="U51" s="365">
        <v>0</v>
      </c>
      <c r="V51" s="365">
        <v>0</v>
      </c>
      <c r="W51" s="361"/>
      <c r="X51" s="361"/>
      <c r="Y51" s="361"/>
      <c r="Z51" s="361"/>
    </row>
    <row r="52" spans="1:26" s="362" customFormat="1" ht="12" x14ac:dyDescent="0.25">
      <c r="A52" s="318" t="s">
        <v>314</v>
      </c>
      <c r="B52" s="385">
        <v>0</v>
      </c>
      <c r="C52" s="385">
        <v>0</v>
      </c>
      <c r="D52" s="385">
        <v>0</v>
      </c>
      <c r="E52" s="361"/>
      <c r="F52" s="361"/>
      <c r="G52" s="385">
        <v>0</v>
      </c>
      <c r="H52" s="385">
        <v>0</v>
      </c>
      <c r="I52" s="385">
        <v>0</v>
      </c>
      <c r="J52" s="385">
        <v>0</v>
      </c>
      <c r="K52" s="385">
        <v>0</v>
      </c>
      <c r="L52" s="385">
        <v>0</v>
      </c>
      <c r="M52" s="385">
        <v>0</v>
      </c>
      <c r="N52" s="385">
        <v>0</v>
      </c>
      <c r="O52" s="385">
        <v>0</v>
      </c>
      <c r="P52" s="385">
        <v>0</v>
      </c>
      <c r="Q52" s="385">
        <v>0</v>
      </c>
      <c r="R52" s="385">
        <v>0</v>
      </c>
      <c r="S52" s="385">
        <v>0</v>
      </c>
      <c r="T52" s="319" t="e">
        <v>#DIV/0!</v>
      </c>
      <c r="U52" s="365">
        <v>0</v>
      </c>
      <c r="V52" s="365">
        <v>0</v>
      </c>
      <c r="W52" s="361"/>
      <c r="X52" s="361"/>
      <c r="Y52" s="361"/>
      <c r="Z52" s="361"/>
    </row>
    <row r="53" spans="1:26" s="362" customFormat="1" ht="12" x14ac:dyDescent="0.25">
      <c r="A53" s="318" t="s">
        <v>315</v>
      </c>
      <c r="B53" s="385">
        <v>0</v>
      </c>
      <c r="C53" s="385">
        <v>0</v>
      </c>
      <c r="D53" s="385">
        <v>0</v>
      </c>
      <c r="E53" s="361"/>
      <c r="F53" s="361"/>
      <c r="G53" s="385">
        <v>0</v>
      </c>
      <c r="H53" s="385">
        <v>0</v>
      </c>
      <c r="I53" s="385">
        <v>0</v>
      </c>
      <c r="J53" s="385">
        <v>0</v>
      </c>
      <c r="K53" s="385">
        <v>0</v>
      </c>
      <c r="L53" s="385">
        <v>0</v>
      </c>
      <c r="M53" s="385">
        <v>0</v>
      </c>
      <c r="N53" s="385">
        <v>0</v>
      </c>
      <c r="O53" s="385">
        <v>0</v>
      </c>
      <c r="P53" s="385">
        <v>0</v>
      </c>
      <c r="Q53" s="385">
        <v>0</v>
      </c>
      <c r="R53" s="385">
        <v>0</v>
      </c>
      <c r="S53" s="385">
        <v>0</v>
      </c>
      <c r="T53" s="319" t="e">
        <v>#DIV/0!</v>
      </c>
      <c r="U53" s="365">
        <v>0</v>
      </c>
      <c r="V53" s="365">
        <v>0</v>
      </c>
      <c r="W53" s="361"/>
      <c r="X53" s="361"/>
      <c r="Y53" s="361"/>
      <c r="Z53" s="361"/>
    </row>
    <row r="54" spans="1:26" s="362" customFormat="1" ht="12" x14ac:dyDescent="0.25">
      <c r="A54" s="318" t="s">
        <v>316</v>
      </c>
      <c r="B54" s="385">
        <v>0</v>
      </c>
      <c r="C54" s="385">
        <v>0</v>
      </c>
      <c r="D54" s="385">
        <v>0</v>
      </c>
      <c r="E54" s="361"/>
      <c r="F54" s="361"/>
      <c r="G54" s="385">
        <v>0</v>
      </c>
      <c r="H54" s="385">
        <v>0</v>
      </c>
      <c r="I54" s="385">
        <v>0</v>
      </c>
      <c r="J54" s="385">
        <v>0</v>
      </c>
      <c r="K54" s="385">
        <v>0</v>
      </c>
      <c r="L54" s="385">
        <v>0</v>
      </c>
      <c r="M54" s="385">
        <v>0</v>
      </c>
      <c r="N54" s="385">
        <v>0</v>
      </c>
      <c r="O54" s="385">
        <v>0</v>
      </c>
      <c r="P54" s="385">
        <v>0</v>
      </c>
      <c r="Q54" s="385">
        <v>0</v>
      </c>
      <c r="R54" s="385">
        <v>0</v>
      </c>
      <c r="S54" s="385">
        <v>0</v>
      </c>
      <c r="T54" s="319" t="e">
        <v>#DIV/0!</v>
      </c>
      <c r="U54" s="365">
        <v>0</v>
      </c>
      <c r="V54" s="365">
        <v>0</v>
      </c>
      <c r="W54" s="361"/>
      <c r="X54" s="361"/>
      <c r="Y54" s="361"/>
      <c r="Z54" s="361"/>
    </row>
    <row r="55" spans="1:26" s="362" customFormat="1" ht="12" x14ac:dyDescent="0.25">
      <c r="A55" s="318" t="s">
        <v>317</v>
      </c>
      <c r="B55" s="385">
        <v>0</v>
      </c>
      <c r="C55" s="385">
        <v>0</v>
      </c>
      <c r="D55" s="385">
        <v>0</v>
      </c>
      <c r="E55" s="361"/>
      <c r="F55" s="361"/>
      <c r="G55" s="385">
        <v>0</v>
      </c>
      <c r="H55" s="385">
        <v>0</v>
      </c>
      <c r="I55" s="385">
        <v>0</v>
      </c>
      <c r="J55" s="385">
        <v>0</v>
      </c>
      <c r="K55" s="385">
        <v>0</v>
      </c>
      <c r="L55" s="385">
        <v>0</v>
      </c>
      <c r="M55" s="385">
        <v>0</v>
      </c>
      <c r="N55" s="385">
        <v>0</v>
      </c>
      <c r="O55" s="385">
        <v>0</v>
      </c>
      <c r="P55" s="385">
        <v>0</v>
      </c>
      <c r="Q55" s="385">
        <v>0</v>
      </c>
      <c r="R55" s="385">
        <v>0</v>
      </c>
      <c r="S55" s="385">
        <v>0</v>
      </c>
      <c r="T55" s="319" t="e">
        <v>#DIV/0!</v>
      </c>
      <c r="U55" s="365">
        <v>0</v>
      </c>
      <c r="V55" s="365">
        <v>0</v>
      </c>
      <c r="W55" s="361"/>
      <c r="X55" s="361"/>
      <c r="Y55" s="361"/>
      <c r="Z55" s="361"/>
    </row>
    <row r="56" spans="1:26" s="362" customFormat="1" ht="12" x14ac:dyDescent="0.25">
      <c r="A56" s="318" t="s">
        <v>318</v>
      </c>
      <c r="B56" s="385">
        <v>0</v>
      </c>
      <c r="C56" s="385">
        <v>0</v>
      </c>
      <c r="D56" s="385">
        <v>0</v>
      </c>
      <c r="E56" s="361"/>
      <c r="F56" s="361"/>
      <c r="G56" s="385">
        <v>0</v>
      </c>
      <c r="H56" s="385">
        <v>0</v>
      </c>
      <c r="I56" s="385">
        <v>0</v>
      </c>
      <c r="J56" s="385">
        <v>0</v>
      </c>
      <c r="K56" s="385">
        <v>0</v>
      </c>
      <c r="L56" s="385">
        <v>0</v>
      </c>
      <c r="M56" s="385">
        <v>0</v>
      </c>
      <c r="N56" s="385">
        <v>0</v>
      </c>
      <c r="O56" s="385">
        <v>0</v>
      </c>
      <c r="P56" s="385">
        <v>0</v>
      </c>
      <c r="Q56" s="385">
        <v>0</v>
      </c>
      <c r="R56" s="385">
        <v>0</v>
      </c>
      <c r="S56" s="385">
        <v>0</v>
      </c>
      <c r="T56" s="319" t="e">
        <v>#DIV/0!</v>
      </c>
      <c r="U56" s="365">
        <v>0</v>
      </c>
      <c r="V56" s="365">
        <v>0</v>
      </c>
      <c r="W56" s="361"/>
      <c r="X56" s="361"/>
      <c r="Y56" s="361"/>
      <c r="Z56" s="361"/>
    </row>
    <row r="57" spans="1:26" s="362" customFormat="1" ht="12" x14ac:dyDescent="0.25">
      <c r="A57" s="338" t="s">
        <v>319</v>
      </c>
      <c r="B57" s="358">
        <v>5000000</v>
      </c>
      <c r="C57" s="358">
        <v>5000000</v>
      </c>
      <c r="D57" s="358">
        <v>990353.98</v>
      </c>
      <c r="E57" s="359"/>
      <c r="F57" s="359"/>
      <c r="G57" s="358">
        <v>3.69</v>
      </c>
      <c r="H57" s="358">
        <v>31.679999999999996</v>
      </c>
      <c r="I57" s="358">
        <v>471873.19999999995</v>
      </c>
      <c r="J57" s="358">
        <v>430086.68000000005</v>
      </c>
      <c r="K57" s="358">
        <v>3084.8999999999996</v>
      </c>
      <c r="L57" s="358">
        <v>1050.97</v>
      </c>
      <c r="M57" s="358">
        <v>246.3</v>
      </c>
      <c r="N57" s="358">
        <v>223.80999999999997</v>
      </c>
      <c r="O57" s="358">
        <v>83752.75</v>
      </c>
      <c r="P57" s="358">
        <v>0</v>
      </c>
      <c r="Q57" s="358">
        <v>0</v>
      </c>
      <c r="R57" s="358">
        <v>0</v>
      </c>
      <c r="S57" s="358">
        <v>990353.9800000001</v>
      </c>
      <c r="T57" s="339">
        <v>0.19807079600000002</v>
      </c>
      <c r="U57" s="360">
        <v>4009646.02</v>
      </c>
      <c r="V57" s="360">
        <v>0</v>
      </c>
      <c r="W57" s="361"/>
      <c r="X57" s="361"/>
      <c r="Y57" s="361"/>
      <c r="Z57" s="361"/>
    </row>
    <row r="58" spans="1:26" s="362" customFormat="1" ht="12" x14ac:dyDescent="0.25">
      <c r="A58" s="369" t="s">
        <v>320</v>
      </c>
      <c r="B58" s="363">
        <v>0</v>
      </c>
      <c r="C58" s="363">
        <v>0</v>
      </c>
      <c r="D58" s="363">
        <v>0</v>
      </c>
      <c r="E58" s="359"/>
      <c r="F58" s="359"/>
      <c r="G58" s="363">
        <v>0</v>
      </c>
      <c r="H58" s="363">
        <v>0</v>
      </c>
      <c r="I58" s="363">
        <v>0</v>
      </c>
      <c r="J58" s="363">
        <v>0</v>
      </c>
      <c r="K58" s="363">
        <v>0</v>
      </c>
      <c r="L58" s="363">
        <v>0</v>
      </c>
      <c r="M58" s="363">
        <v>0</v>
      </c>
      <c r="N58" s="363">
        <v>0</v>
      </c>
      <c r="O58" s="363">
        <v>0</v>
      </c>
      <c r="P58" s="363">
        <v>0</v>
      </c>
      <c r="Q58" s="363">
        <v>0</v>
      </c>
      <c r="R58" s="363">
        <v>0</v>
      </c>
      <c r="S58" s="363">
        <v>0</v>
      </c>
      <c r="T58" s="317" t="e">
        <v>#DIV/0!</v>
      </c>
      <c r="U58" s="364">
        <v>0</v>
      </c>
      <c r="V58" s="364">
        <v>0</v>
      </c>
      <c r="W58" s="361"/>
      <c r="X58" s="361"/>
      <c r="Y58" s="361"/>
      <c r="Z58" s="361"/>
    </row>
    <row r="59" spans="1:26" s="362" customFormat="1" ht="12" x14ac:dyDescent="0.25">
      <c r="A59" s="318" t="s">
        <v>321</v>
      </c>
      <c r="B59" s="385">
        <v>0</v>
      </c>
      <c r="C59" s="385">
        <v>0</v>
      </c>
      <c r="D59" s="385">
        <v>0</v>
      </c>
      <c r="E59" s="361"/>
      <c r="F59" s="361"/>
      <c r="G59" s="385">
        <v>0</v>
      </c>
      <c r="H59" s="385">
        <v>0</v>
      </c>
      <c r="I59" s="385">
        <v>0</v>
      </c>
      <c r="J59" s="385">
        <v>0</v>
      </c>
      <c r="K59" s="385">
        <v>0</v>
      </c>
      <c r="L59" s="385">
        <v>0</v>
      </c>
      <c r="M59" s="385">
        <v>0</v>
      </c>
      <c r="N59" s="385">
        <v>0</v>
      </c>
      <c r="O59" s="385">
        <v>0</v>
      </c>
      <c r="P59" s="385">
        <v>0</v>
      </c>
      <c r="Q59" s="385">
        <v>0</v>
      </c>
      <c r="R59" s="385">
        <v>0</v>
      </c>
      <c r="S59" s="385">
        <v>0</v>
      </c>
      <c r="T59" s="319" t="e">
        <v>#DIV/0!</v>
      </c>
      <c r="U59" s="365">
        <v>0</v>
      </c>
      <c r="V59" s="365">
        <v>0</v>
      </c>
      <c r="W59" s="361"/>
      <c r="X59" s="361"/>
      <c r="Y59" s="361"/>
      <c r="Z59" s="361"/>
    </row>
    <row r="60" spans="1:26" s="362" customFormat="1" ht="12" x14ac:dyDescent="0.25">
      <c r="A60" s="318" t="s">
        <v>322</v>
      </c>
      <c r="B60" s="385">
        <v>0</v>
      </c>
      <c r="C60" s="385">
        <v>0</v>
      </c>
      <c r="D60" s="385">
        <v>0</v>
      </c>
      <c r="E60" s="361"/>
      <c r="F60" s="361"/>
      <c r="G60" s="385">
        <v>0</v>
      </c>
      <c r="H60" s="385">
        <v>0</v>
      </c>
      <c r="I60" s="385">
        <v>0</v>
      </c>
      <c r="J60" s="385">
        <v>0</v>
      </c>
      <c r="K60" s="385">
        <v>0</v>
      </c>
      <c r="L60" s="385">
        <v>0</v>
      </c>
      <c r="M60" s="385">
        <v>0</v>
      </c>
      <c r="N60" s="385">
        <v>0</v>
      </c>
      <c r="O60" s="385">
        <v>0</v>
      </c>
      <c r="P60" s="385">
        <v>0</v>
      </c>
      <c r="Q60" s="385">
        <v>0</v>
      </c>
      <c r="R60" s="385">
        <v>0</v>
      </c>
      <c r="S60" s="385">
        <v>0</v>
      </c>
      <c r="T60" s="319" t="e">
        <v>#DIV/0!</v>
      </c>
      <c r="U60" s="365">
        <v>0</v>
      </c>
      <c r="V60" s="365">
        <v>0</v>
      </c>
      <c r="W60" s="361"/>
      <c r="X60" s="361"/>
      <c r="Y60" s="361"/>
      <c r="Z60" s="361"/>
    </row>
    <row r="61" spans="1:26" s="362" customFormat="1" ht="12" x14ac:dyDescent="0.25">
      <c r="A61" s="318" t="s">
        <v>323</v>
      </c>
      <c r="B61" s="385">
        <v>0</v>
      </c>
      <c r="C61" s="385">
        <v>0</v>
      </c>
      <c r="D61" s="385">
        <v>0</v>
      </c>
      <c r="E61" s="361"/>
      <c r="F61" s="361"/>
      <c r="G61" s="385">
        <v>0</v>
      </c>
      <c r="H61" s="385">
        <v>0</v>
      </c>
      <c r="I61" s="385">
        <v>0</v>
      </c>
      <c r="J61" s="385">
        <v>0</v>
      </c>
      <c r="K61" s="385">
        <v>0</v>
      </c>
      <c r="L61" s="385">
        <v>0</v>
      </c>
      <c r="M61" s="385">
        <v>0</v>
      </c>
      <c r="N61" s="385">
        <v>0</v>
      </c>
      <c r="O61" s="385">
        <v>0</v>
      </c>
      <c r="P61" s="385">
        <v>0</v>
      </c>
      <c r="Q61" s="385">
        <v>0</v>
      </c>
      <c r="R61" s="385">
        <v>0</v>
      </c>
      <c r="S61" s="385">
        <v>0</v>
      </c>
      <c r="T61" s="319" t="e">
        <v>#DIV/0!</v>
      </c>
      <c r="U61" s="365">
        <v>0</v>
      </c>
      <c r="V61" s="365">
        <v>0</v>
      </c>
      <c r="W61" s="361"/>
      <c r="X61" s="361"/>
      <c r="Y61" s="361"/>
      <c r="Z61" s="361"/>
    </row>
    <row r="62" spans="1:26" s="362" customFormat="1" ht="12" x14ac:dyDescent="0.25">
      <c r="A62" s="318" t="s">
        <v>324</v>
      </c>
      <c r="B62" s="385">
        <v>0</v>
      </c>
      <c r="C62" s="385">
        <v>0</v>
      </c>
      <c r="D62" s="385">
        <v>0</v>
      </c>
      <c r="E62" s="361"/>
      <c r="F62" s="361"/>
      <c r="G62" s="385">
        <v>0</v>
      </c>
      <c r="H62" s="385">
        <v>0</v>
      </c>
      <c r="I62" s="385">
        <v>0</v>
      </c>
      <c r="J62" s="385">
        <v>0</v>
      </c>
      <c r="K62" s="385">
        <v>0</v>
      </c>
      <c r="L62" s="385">
        <v>0</v>
      </c>
      <c r="M62" s="385">
        <v>0</v>
      </c>
      <c r="N62" s="385">
        <v>0</v>
      </c>
      <c r="O62" s="385">
        <v>0</v>
      </c>
      <c r="P62" s="385">
        <v>0</v>
      </c>
      <c r="Q62" s="385">
        <v>0</v>
      </c>
      <c r="R62" s="385">
        <v>0</v>
      </c>
      <c r="S62" s="385">
        <v>0</v>
      </c>
      <c r="T62" s="319" t="e">
        <v>#DIV/0!</v>
      </c>
      <c r="U62" s="365">
        <v>0</v>
      </c>
      <c r="V62" s="365">
        <v>0</v>
      </c>
      <c r="W62" s="361"/>
      <c r="X62" s="361"/>
      <c r="Y62" s="361"/>
      <c r="Z62" s="361"/>
    </row>
    <row r="63" spans="1:26" s="362" customFormat="1" ht="12" x14ac:dyDescent="0.25">
      <c r="A63" s="318" t="s">
        <v>325</v>
      </c>
      <c r="B63" s="385">
        <v>0</v>
      </c>
      <c r="C63" s="385">
        <v>0</v>
      </c>
      <c r="D63" s="385">
        <v>0</v>
      </c>
      <c r="E63" s="361"/>
      <c r="F63" s="361"/>
      <c r="G63" s="385">
        <v>0</v>
      </c>
      <c r="H63" s="385">
        <v>0</v>
      </c>
      <c r="I63" s="385">
        <v>0</v>
      </c>
      <c r="J63" s="385">
        <v>0</v>
      </c>
      <c r="K63" s="385">
        <v>0</v>
      </c>
      <c r="L63" s="385">
        <v>0</v>
      </c>
      <c r="M63" s="385">
        <v>0</v>
      </c>
      <c r="N63" s="385">
        <v>0</v>
      </c>
      <c r="O63" s="385">
        <v>0</v>
      </c>
      <c r="P63" s="385">
        <v>0</v>
      </c>
      <c r="Q63" s="385">
        <v>0</v>
      </c>
      <c r="R63" s="385">
        <v>0</v>
      </c>
      <c r="S63" s="385">
        <v>0</v>
      </c>
      <c r="T63" s="319" t="e">
        <v>#DIV/0!</v>
      </c>
      <c r="U63" s="365">
        <v>0</v>
      </c>
      <c r="V63" s="365">
        <v>0</v>
      </c>
      <c r="W63" s="361"/>
      <c r="X63" s="361"/>
      <c r="Y63" s="361"/>
      <c r="Z63" s="361"/>
    </row>
    <row r="64" spans="1:26" s="362" customFormat="1" ht="12" x14ac:dyDescent="0.25">
      <c r="A64" s="369" t="s">
        <v>326</v>
      </c>
      <c r="B64" s="198">
        <v>0</v>
      </c>
      <c r="C64" s="198">
        <v>0</v>
      </c>
      <c r="D64" s="198">
        <v>0</v>
      </c>
      <c r="E64" s="367"/>
      <c r="F64" s="367"/>
      <c r="G64" s="198">
        <v>0</v>
      </c>
      <c r="H64" s="198">
        <v>0</v>
      </c>
      <c r="I64" s="198">
        <v>0</v>
      </c>
      <c r="J64" s="198">
        <v>0</v>
      </c>
      <c r="K64" s="198">
        <v>0</v>
      </c>
      <c r="L64" s="198">
        <v>0</v>
      </c>
      <c r="M64" s="198">
        <v>0</v>
      </c>
      <c r="N64" s="198">
        <v>0</v>
      </c>
      <c r="O64" s="198">
        <v>0</v>
      </c>
      <c r="P64" s="198">
        <v>0</v>
      </c>
      <c r="Q64" s="198">
        <v>0</v>
      </c>
      <c r="R64" s="198">
        <v>0</v>
      </c>
      <c r="S64" s="198">
        <v>0</v>
      </c>
      <c r="T64" s="317" t="e">
        <v>#DIV/0!</v>
      </c>
      <c r="U64" s="364">
        <v>0</v>
      </c>
      <c r="V64" s="364">
        <v>0</v>
      </c>
      <c r="W64" s="367"/>
      <c r="X64" s="367"/>
      <c r="Y64" s="361"/>
      <c r="Z64" s="361"/>
    </row>
    <row r="65" spans="1:26" s="362" customFormat="1" ht="12" x14ac:dyDescent="0.25">
      <c r="A65" s="369" t="s">
        <v>327</v>
      </c>
      <c r="B65" s="198">
        <v>0</v>
      </c>
      <c r="C65" s="198">
        <v>0</v>
      </c>
      <c r="D65" s="198">
        <v>7055.35</v>
      </c>
      <c r="E65" s="367"/>
      <c r="F65" s="367"/>
      <c r="G65" s="198">
        <v>3.69</v>
      </c>
      <c r="H65" s="198">
        <v>31.679999999999996</v>
      </c>
      <c r="I65" s="198">
        <v>667.72</v>
      </c>
      <c r="J65" s="198">
        <v>1514.08</v>
      </c>
      <c r="K65" s="198">
        <v>3084.8999999999996</v>
      </c>
      <c r="L65" s="198">
        <v>1050.97</v>
      </c>
      <c r="M65" s="198">
        <v>246.3</v>
      </c>
      <c r="N65" s="198">
        <v>223.80999999999997</v>
      </c>
      <c r="O65" s="198">
        <v>232.20000000000002</v>
      </c>
      <c r="P65" s="198">
        <v>0</v>
      </c>
      <c r="Q65" s="198">
        <v>0</v>
      </c>
      <c r="R65" s="198">
        <v>0</v>
      </c>
      <c r="S65" s="198">
        <v>7055.35</v>
      </c>
      <c r="T65" s="317" t="e">
        <v>#DIV/0!</v>
      </c>
      <c r="U65" s="364">
        <v>-7055.35</v>
      </c>
      <c r="V65" s="364">
        <v>0</v>
      </c>
      <c r="W65" s="367"/>
      <c r="X65" s="367"/>
      <c r="Y65" s="361"/>
      <c r="Z65" s="361"/>
    </row>
    <row r="66" spans="1:26" s="362" customFormat="1" ht="12" x14ac:dyDescent="0.25">
      <c r="A66" s="369" t="s">
        <v>328</v>
      </c>
      <c r="B66" s="363">
        <v>0</v>
      </c>
      <c r="C66" s="363">
        <v>0</v>
      </c>
      <c r="D66" s="363">
        <v>0</v>
      </c>
      <c r="E66" s="359"/>
      <c r="F66" s="359"/>
      <c r="G66" s="363">
        <v>0</v>
      </c>
      <c r="H66" s="363">
        <v>0</v>
      </c>
      <c r="I66" s="363">
        <v>0</v>
      </c>
      <c r="J66" s="363">
        <v>0</v>
      </c>
      <c r="K66" s="363">
        <v>0</v>
      </c>
      <c r="L66" s="363">
        <v>0</v>
      </c>
      <c r="M66" s="363">
        <v>0</v>
      </c>
      <c r="N66" s="363">
        <v>0</v>
      </c>
      <c r="O66" s="363">
        <v>0</v>
      </c>
      <c r="P66" s="363">
        <v>0</v>
      </c>
      <c r="Q66" s="363">
        <v>0</v>
      </c>
      <c r="R66" s="363">
        <v>0</v>
      </c>
      <c r="S66" s="363">
        <v>0</v>
      </c>
      <c r="T66" s="317" t="e">
        <v>#DIV/0!</v>
      </c>
      <c r="U66" s="364">
        <v>0</v>
      </c>
      <c r="V66" s="364">
        <v>0</v>
      </c>
      <c r="W66" s="367"/>
      <c r="X66" s="367"/>
      <c r="Y66" s="361"/>
      <c r="Z66" s="361"/>
    </row>
    <row r="67" spans="1:26" s="362" customFormat="1" ht="12" x14ac:dyDescent="0.25">
      <c r="A67" s="318" t="s">
        <v>329</v>
      </c>
      <c r="B67" s="385">
        <v>0</v>
      </c>
      <c r="C67" s="385">
        <v>0</v>
      </c>
      <c r="D67" s="385">
        <v>0</v>
      </c>
      <c r="E67" s="361"/>
      <c r="F67" s="361"/>
      <c r="G67" s="385">
        <v>0</v>
      </c>
      <c r="H67" s="385">
        <v>0</v>
      </c>
      <c r="I67" s="385">
        <v>0</v>
      </c>
      <c r="J67" s="385">
        <v>0</v>
      </c>
      <c r="K67" s="385">
        <v>0</v>
      </c>
      <c r="L67" s="385">
        <v>0</v>
      </c>
      <c r="M67" s="385">
        <v>0</v>
      </c>
      <c r="N67" s="385">
        <v>0</v>
      </c>
      <c r="O67" s="385">
        <v>0</v>
      </c>
      <c r="P67" s="385">
        <v>0</v>
      </c>
      <c r="Q67" s="385">
        <v>0</v>
      </c>
      <c r="R67" s="385">
        <v>0</v>
      </c>
      <c r="S67" s="385">
        <v>0</v>
      </c>
      <c r="T67" s="319" t="e">
        <v>#DIV/0!</v>
      </c>
      <c r="U67" s="365">
        <v>0</v>
      </c>
      <c r="V67" s="365">
        <v>0</v>
      </c>
      <c r="W67" s="361"/>
      <c r="X67" s="361"/>
      <c r="Y67" s="361"/>
      <c r="Z67" s="361"/>
    </row>
    <row r="68" spans="1:26" s="362" customFormat="1" ht="12" x14ac:dyDescent="0.25">
      <c r="A68" s="318" t="s">
        <v>330</v>
      </c>
      <c r="B68" s="385">
        <v>0</v>
      </c>
      <c r="C68" s="385">
        <v>0</v>
      </c>
      <c r="D68" s="385">
        <v>0</v>
      </c>
      <c r="E68" s="361"/>
      <c r="F68" s="361"/>
      <c r="G68" s="385">
        <v>0</v>
      </c>
      <c r="H68" s="385">
        <v>0</v>
      </c>
      <c r="I68" s="385">
        <v>0</v>
      </c>
      <c r="J68" s="385">
        <v>0</v>
      </c>
      <c r="K68" s="385">
        <v>0</v>
      </c>
      <c r="L68" s="385">
        <v>0</v>
      </c>
      <c r="M68" s="385">
        <v>0</v>
      </c>
      <c r="N68" s="385">
        <v>0</v>
      </c>
      <c r="O68" s="385">
        <v>0</v>
      </c>
      <c r="P68" s="385">
        <v>0</v>
      </c>
      <c r="Q68" s="385">
        <v>0</v>
      </c>
      <c r="R68" s="385">
        <v>0</v>
      </c>
      <c r="S68" s="385">
        <v>0</v>
      </c>
      <c r="T68" s="319" t="e">
        <v>#DIV/0!</v>
      </c>
      <c r="U68" s="365">
        <v>0</v>
      </c>
      <c r="V68" s="365">
        <v>0</v>
      </c>
      <c r="W68" s="361"/>
      <c r="X68" s="361"/>
      <c r="Y68" s="361"/>
      <c r="Z68" s="361"/>
    </row>
    <row r="69" spans="1:26" s="362" customFormat="1" ht="12" x14ac:dyDescent="0.25">
      <c r="A69" s="318" t="s">
        <v>331</v>
      </c>
      <c r="B69" s="385">
        <v>0</v>
      </c>
      <c r="C69" s="385">
        <v>0</v>
      </c>
      <c r="D69" s="385">
        <v>0</v>
      </c>
      <c r="E69" s="361"/>
      <c r="F69" s="361"/>
      <c r="G69" s="385">
        <v>0</v>
      </c>
      <c r="H69" s="385">
        <v>0</v>
      </c>
      <c r="I69" s="385">
        <v>0</v>
      </c>
      <c r="J69" s="385">
        <v>0</v>
      </c>
      <c r="K69" s="385">
        <v>0</v>
      </c>
      <c r="L69" s="385">
        <v>0</v>
      </c>
      <c r="M69" s="385">
        <v>0</v>
      </c>
      <c r="N69" s="385">
        <v>0</v>
      </c>
      <c r="O69" s="385">
        <v>0</v>
      </c>
      <c r="P69" s="385">
        <v>0</v>
      </c>
      <c r="Q69" s="385">
        <v>0</v>
      </c>
      <c r="R69" s="385">
        <v>0</v>
      </c>
      <c r="S69" s="385">
        <v>0</v>
      </c>
      <c r="T69" s="319" t="e">
        <v>#DIV/0!</v>
      </c>
      <c r="U69" s="365">
        <v>0</v>
      </c>
      <c r="V69" s="365">
        <v>0</v>
      </c>
      <c r="W69" s="361"/>
      <c r="X69" s="361"/>
      <c r="Y69" s="361"/>
      <c r="Z69" s="361"/>
    </row>
    <row r="70" spans="1:26" s="362" customFormat="1" ht="12" x14ac:dyDescent="0.25">
      <c r="A70" s="369" t="s">
        <v>332</v>
      </c>
      <c r="B70" s="385">
        <v>5000000</v>
      </c>
      <c r="C70" s="385">
        <v>5000000</v>
      </c>
      <c r="D70" s="385">
        <v>983298.63</v>
      </c>
      <c r="E70" s="367"/>
      <c r="F70" s="367"/>
      <c r="G70" s="385">
        <v>0</v>
      </c>
      <c r="H70" s="385">
        <v>0</v>
      </c>
      <c r="I70" s="385">
        <v>471205.48</v>
      </c>
      <c r="J70" s="385">
        <v>428572.60000000003</v>
      </c>
      <c r="K70" s="385">
        <v>0</v>
      </c>
      <c r="L70" s="385">
        <v>0</v>
      </c>
      <c r="M70" s="385">
        <v>0</v>
      </c>
      <c r="N70" s="385">
        <v>0</v>
      </c>
      <c r="O70" s="385">
        <v>83520.55</v>
      </c>
      <c r="P70" s="385">
        <v>0</v>
      </c>
      <c r="Q70" s="385">
        <v>0</v>
      </c>
      <c r="R70" s="385">
        <v>0</v>
      </c>
      <c r="S70" s="385">
        <v>983298.63000000012</v>
      </c>
      <c r="T70" s="317">
        <v>0.19665972600000003</v>
      </c>
      <c r="U70" s="364">
        <v>4016701.37</v>
      </c>
      <c r="V70" s="364">
        <v>0</v>
      </c>
      <c r="W70" s="367"/>
      <c r="X70" s="367"/>
      <c r="Y70" s="361"/>
      <c r="Z70" s="361"/>
    </row>
    <row r="71" spans="1:26" s="362" customFormat="1" ht="12" x14ac:dyDescent="0.25">
      <c r="A71" s="338" t="s">
        <v>333</v>
      </c>
      <c r="B71" s="358">
        <v>49795707</v>
      </c>
      <c r="C71" s="358">
        <v>57081910.869999997</v>
      </c>
      <c r="D71" s="358">
        <v>17375885.740000002</v>
      </c>
      <c r="E71" s="359"/>
      <c r="F71" s="359"/>
      <c r="G71" s="358">
        <v>0</v>
      </c>
      <c r="H71" s="358">
        <v>0</v>
      </c>
      <c r="I71" s="358">
        <v>7375885.7400000002</v>
      </c>
      <c r="J71" s="358">
        <v>0</v>
      </c>
      <c r="K71" s="358">
        <v>0</v>
      </c>
      <c r="L71" s="358">
        <v>0</v>
      </c>
      <c r="M71" s="358">
        <v>10000000</v>
      </c>
      <c r="N71" s="358">
        <v>0</v>
      </c>
      <c r="O71" s="358">
        <v>0</v>
      </c>
      <c r="P71" s="358">
        <v>0</v>
      </c>
      <c r="Q71" s="358">
        <v>0</v>
      </c>
      <c r="R71" s="358">
        <v>0</v>
      </c>
      <c r="S71" s="358">
        <v>17375885.740000002</v>
      </c>
      <c r="T71" s="339">
        <v>0.30440266408691802</v>
      </c>
      <c r="U71" s="360">
        <v>39706025.129999995</v>
      </c>
      <c r="V71" s="360">
        <v>0</v>
      </c>
      <c r="W71" s="361"/>
      <c r="X71" s="361"/>
      <c r="Y71" s="361"/>
      <c r="Z71" s="361"/>
    </row>
    <row r="72" spans="1:26" s="362" customFormat="1" ht="24" x14ac:dyDescent="0.25">
      <c r="A72" s="369" t="s">
        <v>334</v>
      </c>
      <c r="B72" s="198">
        <v>0</v>
      </c>
      <c r="C72" s="198">
        <v>0</v>
      </c>
      <c r="D72" s="198">
        <v>0</v>
      </c>
      <c r="E72" s="367"/>
      <c r="F72" s="367"/>
      <c r="G72" s="198">
        <v>0</v>
      </c>
      <c r="H72" s="198">
        <v>0</v>
      </c>
      <c r="I72" s="198">
        <v>0</v>
      </c>
      <c r="J72" s="198">
        <v>0</v>
      </c>
      <c r="K72" s="198">
        <v>0</v>
      </c>
      <c r="L72" s="198">
        <v>0</v>
      </c>
      <c r="M72" s="198">
        <v>0</v>
      </c>
      <c r="N72" s="198">
        <v>0</v>
      </c>
      <c r="O72" s="198">
        <v>0</v>
      </c>
      <c r="P72" s="198">
        <v>0</v>
      </c>
      <c r="Q72" s="198">
        <v>0</v>
      </c>
      <c r="R72" s="198">
        <v>0</v>
      </c>
      <c r="S72" s="198">
        <v>0</v>
      </c>
      <c r="T72" s="317" t="e">
        <v>#DIV/0!</v>
      </c>
      <c r="U72" s="364">
        <v>0</v>
      </c>
      <c r="V72" s="364">
        <v>0</v>
      </c>
      <c r="W72" s="367"/>
      <c r="X72" s="361"/>
      <c r="Y72" s="361"/>
      <c r="Z72" s="361"/>
    </row>
    <row r="73" spans="1:26" s="362" customFormat="1" ht="12" x14ac:dyDescent="0.25">
      <c r="A73" s="369" t="s">
        <v>335</v>
      </c>
      <c r="B73" s="363">
        <v>0</v>
      </c>
      <c r="C73" s="363">
        <v>0</v>
      </c>
      <c r="D73" s="363">
        <v>0</v>
      </c>
      <c r="E73" s="359"/>
      <c r="F73" s="359"/>
      <c r="G73" s="363">
        <v>0</v>
      </c>
      <c r="H73" s="363">
        <v>0</v>
      </c>
      <c r="I73" s="363">
        <v>0</v>
      </c>
      <c r="J73" s="363">
        <v>0</v>
      </c>
      <c r="K73" s="363">
        <v>0</v>
      </c>
      <c r="L73" s="363">
        <v>0</v>
      </c>
      <c r="M73" s="363">
        <v>0</v>
      </c>
      <c r="N73" s="363">
        <v>0</v>
      </c>
      <c r="O73" s="363">
        <v>0</v>
      </c>
      <c r="P73" s="363">
        <v>0</v>
      </c>
      <c r="Q73" s="363">
        <v>0</v>
      </c>
      <c r="R73" s="363">
        <v>0</v>
      </c>
      <c r="S73" s="363">
        <v>0</v>
      </c>
      <c r="T73" s="317" t="e">
        <v>#DIV/0!</v>
      </c>
      <c r="U73" s="364">
        <v>0</v>
      </c>
      <c r="V73" s="364">
        <v>0</v>
      </c>
      <c r="W73" s="367"/>
      <c r="X73" s="361"/>
      <c r="Y73" s="361"/>
      <c r="Z73" s="361"/>
    </row>
    <row r="74" spans="1:26" s="362" customFormat="1" ht="12" x14ac:dyDescent="0.25">
      <c r="A74" s="318" t="s">
        <v>336</v>
      </c>
      <c r="B74" s="370">
        <v>0</v>
      </c>
      <c r="C74" s="370">
        <v>0</v>
      </c>
      <c r="D74" s="370">
        <v>0</v>
      </c>
      <c r="E74" s="371"/>
      <c r="F74" s="371"/>
      <c r="G74" s="370">
        <v>0</v>
      </c>
      <c r="H74" s="370">
        <v>0</v>
      </c>
      <c r="I74" s="370">
        <v>0</v>
      </c>
      <c r="J74" s="370">
        <v>0</v>
      </c>
      <c r="K74" s="370">
        <v>0</v>
      </c>
      <c r="L74" s="370">
        <v>0</v>
      </c>
      <c r="M74" s="370">
        <v>0</v>
      </c>
      <c r="N74" s="370">
        <v>0</v>
      </c>
      <c r="O74" s="370">
        <v>0</v>
      </c>
      <c r="P74" s="370">
        <v>0</v>
      </c>
      <c r="Q74" s="370">
        <v>0</v>
      </c>
      <c r="R74" s="370">
        <v>0</v>
      </c>
      <c r="S74" s="370">
        <v>0</v>
      </c>
      <c r="T74" s="319" t="e">
        <v>#DIV/0!</v>
      </c>
      <c r="U74" s="365">
        <v>0</v>
      </c>
      <c r="V74" s="365">
        <v>0</v>
      </c>
      <c r="W74" s="361"/>
      <c r="X74" s="361"/>
      <c r="Y74" s="361"/>
      <c r="Z74" s="361"/>
    </row>
    <row r="75" spans="1:26" s="362" customFormat="1" ht="12" x14ac:dyDescent="0.25">
      <c r="A75" s="324" t="s">
        <v>337</v>
      </c>
      <c r="B75" s="370">
        <v>0</v>
      </c>
      <c r="C75" s="370">
        <v>0</v>
      </c>
      <c r="D75" s="370">
        <v>0</v>
      </c>
      <c r="E75" s="371"/>
      <c r="F75" s="371"/>
      <c r="G75" s="370">
        <v>0</v>
      </c>
      <c r="H75" s="370">
        <v>0</v>
      </c>
      <c r="I75" s="370">
        <v>0</v>
      </c>
      <c r="J75" s="370">
        <v>0</v>
      </c>
      <c r="K75" s="370">
        <v>0</v>
      </c>
      <c r="L75" s="370">
        <v>0</v>
      </c>
      <c r="M75" s="370">
        <v>0</v>
      </c>
      <c r="N75" s="370">
        <v>0</v>
      </c>
      <c r="O75" s="370">
        <v>0</v>
      </c>
      <c r="P75" s="370">
        <v>0</v>
      </c>
      <c r="Q75" s="370">
        <v>0</v>
      </c>
      <c r="R75" s="370">
        <v>0</v>
      </c>
      <c r="S75" s="370">
        <v>0</v>
      </c>
      <c r="T75" s="319" t="e">
        <v>#DIV/0!</v>
      </c>
      <c r="U75" s="365">
        <v>0</v>
      </c>
      <c r="V75" s="365">
        <v>0</v>
      </c>
      <c r="W75" s="361"/>
      <c r="X75" s="361"/>
      <c r="Y75" s="361"/>
      <c r="Z75" s="361"/>
    </row>
    <row r="76" spans="1:26" s="362" customFormat="1" ht="12" x14ac:dyDescent="0.25">
      <c r="A76" s="325" t="s">
        <v>338</v>
      </c>
      <c r="B76" s="385">
        <v>0</v>
      </c>
      <c r="C76" s="385">
        <v>0</v>
      </c>
      <c r="D76" s="385">
        <v>0</v>
      </c>
      <c r="E76" s="361"/>
      <c r="F76" s="361"/>
      <c r="G76" s="385">
        <v>0</v>
      </c>
      <c r="H76" s="385">
        <v>0</v>
      </c>
      <c r="I76" s="385">
        <v>0</v>
      </c>
      <c r="J76" s="385">
        <v>0</v>
      </c>
      <c r="K76" s="385">
        <v>0</v>
      </c>
      <c r="L76" s="385">
        <v>0</v>
      </c>
      <c r="M76" s="385">
        <v>0</v>
      </c>
      <c r="N76" s="385">
        <v>0</v>
      </c>
      <c r="O76" s="385">
        <v>0</v>
      </c>
      <c r="P76" s="385">
        <v>0</v>
      </c>
      <c r="Q76" s="385">
        <v>0</v>
      </c>
      <c r="R76" s="385">
        <v>0</v>
      </c>
      <c r="S76" s="385">
        <v>0</v>
      </c>
      <c r="T76" s="319" t="e">
        <v>#DIV/0!</v>
      </c>
      <c r="U76" s="365">
        <v>0</v>
      </c>
      <c r="V76" s="365">
        <v>0</v>
      </c>
      <c r="W76" s="361"/>
      <c r="X76" s="361"/>
      <c r="Y76" s="361"/>
      <c r="Z76" s="361"/>
    </row>
    <row r="77" spans="1:26" s="362" customFormat="1" ht="12" x14ac:dyDescent="0.25">
      <c r="A77" s="325" t="s">
        <v>339</v>
      </c>
      <c r="B77" s="385">
        <v>0</v>
      </c>
      <c r="C77" s="385">
        <v>0</v>
      </c>
      <c r="D77" s="385">
        <v>0</v>
      </c>
      <c r="E77" s="361"/>
      <c r="F77" s="361"/>
      <c r="G77" s="385">
        <v>0</v>
      </c>
      <c r="H77" s="385">
        <v>0</v>
      </c>
      <c r="I77" s="385">
        <v>0</v>
      </c>
      <c r="J77" s="385">
        <v>0</v>
      </c>
      <c r="K77" s="385">
        <v>0</v>
      </c>
      <c r="L77" s="385">
        <v>0</v>
      </c>
      <c r="M77" s="385">
        <v>0</v>
      </c>
      <c r="N77" s="385">
        <v>0</v>
      </c>
      <c r="O77" s="385">
        <v>0</v>
      </c>
      <c r="P77" s="385">
        <v>0</v>
      </c>
      <c r="Q77" s="385">
        <v>0</v>
      </c>
      <c r="R77" s="385">
        <v>0</v>
      </c>
      <c r="S77" s="385">
        <v>0</v>
      </c>
      <c r="T77" s="319" t="e">
        <v>#DIV/0!</v>
      </c>
      <c r="U77" s="365">
        <v>0</v>
      </c>
      <c r="V77" s="365">
        <v>0</v>
      </c>
      <c r="W77" s="361"/>
      <c r="X77" s="361"/>
      <c r="Y77" s="361"/>
      <c r="Z77" s="361"/>
    </row>
    <row r="78" spans="1:26" s="362" customFormat="1" ht="12" x14ac:dyDescent="0.25">
      <c r="A78" s="325" t="s">
        <v>340</v>
      </c>
      <c r="B78" s="385">
        <v>0</v>
      </c>
      <c r="C78" s="385">
        <v>0</v>
      </c>
      <c r="D78" s="385">
        <v>0</v>
      </c>
      <c r="E78" s="361"/>
      <c r="F78" s="361"/>
      <c r="G78" s="385">
        <v>0</v>
      </c>
      <c r="H78" s="385">
        <v>0</v>
      </c>
      <c r="I78" s="385">
        <v>0</v>
      </c>
      <c r="J78" s="385">
        <v>0</v>
      </c>
      <c r="K78" s="385">
        <v>0</v>
      </c>
      <c r="L78" s="385">
        <v>0</v>
      </c>
      <c r="M78" s="385">
        <v>0</v>
      </c>
      <c r="N78" s="385">
        <v>0</v>
      </c>
      <c r="O78" s="385">
        <v>0</v>
      </c>
      <c r="P78" s="385">
        <v>0</v>
      </c>
      <c r="Q78" s="385">
        <v>0</v>
      </c>
      <c r="R78" s="385">
        <v>0</v>
      </c>
      <c r="S78" s="385">
        <v>0</v>
      </c>
      <c r="T78" s="319" t="e">
        <v>#DIV/0!</v>
      </c>
      <c r="U78" s="365">
        <v>0</v>
      </c>
      <c r="V78" s="365">
        <v>0</v>
      </c>
      <c r="W78" s="361"/>
      <c r="X78" s="361"/>
      <c r="Y78" s="361"/>
      <c r="Z78" s="361"/>
    </row>
    <row r="79" spans="1:26" s="362" customFormat="1" ht="24" x14ac:dyDescent="0.25">
      <c r="A79" s="325" t="s">
        <v>341</v>
      </c>
      <c r="B79" s="385">
        <v>0</v>
      </c>
      <c r="C79" s="385">
        <v>0</v>
      </c>
      <c r="D79" s="385">
        <v>0</v>
      </c>
      <c r="E79" s="361"/>
      <c r="F79" s="361"/>
      <c r="G79" s="385">
        <v>0</v>
      </c>
      <c r="H79" s="385">
        <v>0</v>
      </c>
      <c r="I79" s="385">
        <v>0</v>
      </c>
      <c r="J79" s="385">
        <v>0</v>
      </c>
      <c r="K79" s="385">
        <v>0</v>
      </c>
      <c r="L79" s="385">
        <v>0</v>
      </c>
      <c r="M79" s="385">
        <v>0</v>
      </c>
      <c r="N79" s="385">
        <v>0</v>
      </c>
      <c r="O79" s="385">
        <v>0</v>
      </c>
      <c r="P79" s="385">
        <v>0</v>
      </c>
      <c r="Q79" s="385">
        <v>0</v>
      </c>
      <c r="R79" s="385">
        <v>0</v>
      </c>
      <c r="S79" s="385">
        <v>0</v>
      </c>
      <c r="T79" s="319" t="e">
        <v>#DIV/0!</v>
      </c>
      <c r="U79" s="365">
        <v>0</v>
      </c>
      <c r="V79" s="365">
        <v>0</v>
      </c>
      <c r="W79" s="361"/>
      <c r="X79" s="361"/>
      <c r="Y79" s="361"/>
      <c r="Z79" s="361"/>
    </row>
    <row r="80" spans="1:26" s="362" customFormat="1" ht="12" x14ac:dyDescent="0.25">
      <c r="A80" s="324" t="s">
        <v>342</v>
      </c>
      <c r="B80" s="385">
        <v>0</v>
      </c>
      <c r="C80" s="385">
        <v>0</v>
      </c>
      <c r="D80" s="385">
        <v>0</v>
      </c>
      <c r="E80" s="361"/>
      <c r="F80" s="361"/>
      <c r="G80" s="385">
        <v>0</v>
      </c>
      <c r="H80" s="385">
        <v>0</v>
      </c>
      <c r="I80" s="385">
        <v>0</v>
      </c>
      <c r="J80" s="385">
        <v>0</v>
      </c>
      <c r="K80" s="385">
        <v>0</v>
      </c>
      <c r="L80" s="385">
        <v>0</v>
      </c>
      <c r="M80" s="385">
        <v>0</v>
      </c>
      <c r="N80" s="385">
        <v>0</v>
      </c>
      <c r="O80" s="385">
        <v>0</v>
      </c>
      <c r="P80" s="385">
        <v>0</v>
      </c>
      <c r="Q80" s="385">
        <v>0</v>
      </c>
      <c r="R80" s="385">
        <v>0</v>
      </c>
      <c r="S80" s="385">
        <v>0</v>
      </c>
      <c r="T80" s="319" t="e">
        <v>#DIV/0!</v>
      </c>
      <c r="U80" s="365">
        <v>0</v>
      </c>
      <c r="V80" s="365">
        <v>0</v>
      </c>
      <c r="W80" s="361"/>
      <c r="X80" s="361"/>
      <c r="Y80" s="361"/>
      <c r="Z80" s="361"/>
    </row>
    <row r="81" spans="1:26" s="362" customFormat="1" ht="12" x14ac:dyDescent="0.25">
      <c r="A81" s="318" t="s">
        <v>343</v>
      </c>
      <c r="B81" s="385">
        <v>0</v>
      </c>
      <c r="C81" s="385">
        <v>0</v>
      </c>
      <c r="D81" s="385">
        <v>0</v>
      </c>
      <c r="E81" s="361"/>
      <c r="F81" s="361"/>
      <c r="G81" s="385">
        <v>0</v>
      </c>
      <c r="H81" s="385">
        <v>0</v>
      </c>
      <c r="I81" s="385">
        <v>0</v>
      </c>
      <c r="J81" s="385">
        <v>0</v>
      </c>
      <c r="K81" s="385">
        <v>0</v>
      </c>
      <c r="L81" s="385">
        <v>0</v>
      </c>
      <c r="M81" s="385">
        <v>0</v>
      </c>
      <c r="N81" s="385">
        <v>0</v>
      </c>
      <c r="O81" s="385">
        <v>0</v>
      </c>
      <c r="P81" s="385">
        <v>0</v>
      </c>
      <c r="Q81" s="385">
        <v>0</v>
      </c>
      <c r="R81" s="385">
        <v>0</v>
      </c>
      <c r="S81" s="385">
        <v>0</v>
      </c>
      <c r="T81" s="319" t="e">
        <v>#DIV/0!</v>
      </c>
      <c r="U81" s="365">
        <v>0</v>
      </c>
      <c r="V81" s="365">
        <v>0</v>
      </c>
      <c r="W81" s="361"/>
      <c r="X81" s="361"/>
      <c r="Y81" s="361"/>
      <c r="Z81" s="361"/>
    </row>
    <row r="82" spans="1:26" s="362" customFormat="1" ht="12" x14ac:dyDescent="0.25">
      <c r="A82" s="318" t="s">
        <v>344</v>
      </c>
      <c r="B82" s="385">
        <v>0</v>
      </c>
      <c r="C82" s="385">
        <v>0</v>
      </c>
      <c r="D82" s="385">
        <v>0</v>
      </c>
      <c r="E82" s="361"/>
      <c r="F82" s="361"/>
      <c r="G82" s="385">
        <v>0</v>
      </c>
      <c r="H82" s="385">
        <v>0</v>
      </c>
      <c r="I82" s="385">
        <v>0</v>
      </c>
      <c r="J82" s="385">
        <v>0</v>
      </c>
      <c r="K82" s="385">
        <v>0</v>
      </c>
      <c r="L82" s="385">
        <v>0</v>
      </c>
      <c r="M82" s="385">
        <v>0</v>
      </c>
      <c r="N82" s="385">
        <v>0</v>
      </c>
      <c r="O82" s="385">
        <v>0</v>
      </c>
      <c r="P82" s="385">
        <v>0</v>
      </c>
      <c r="Q82" s="385">
        <v>0</v>
      </c>
      <c r="R82" s="385">
        <v>0</v>
      </c>
      <c r="S82" s="385">
        <v>0</v>
      </c>
      <c r="T82" s="319" t="e">
        <v>#DIV/0!</v>
      </c>
      <c r="U82" s="365">
        <v>0</v>
      </c>
      <c r="V82" s="365">
        <v>0</v>
      </c>
      <c r="W82" s="361"/>
      <c r="X82" s="361"/>
      <c r="Y82" s="361"/>
      <c r="Z82" s="361"/>
    </row>
    <row r="83" spans="1:26" s="362" customFormat="1" ht="12" x14ac:dyDescent="0.25">
      <c r="A83" s="318" t="s">
        <v>345</v>
      </c>
      <c r="B83" s="385">
        <v>0</v>
      </c>
      <c r="C83" s="385">
        <v>0</v>
      </c>
      <c r="D83" s="385">
        <v>0</v>
      </c>
      <c r="E83" s="361"/>
      <c r="F83" s="361"/>
      <c r="G83" s="385">
        <v>0</v>
      </c>
      <c r="H83" s="385">
        <v>0</v>
      </c>
      <c r="I83" s="385">
        <v>0</v>
      </c>
      <c r="J83" s="385">
        <v>0</v>
      </c>
      <c r="K83" s="385">
        <v>0</v>
      </c>
      <c r="L83" s="385">
        <v>0</v>
      </c>
      <c r="M83" s="385">
        <v>0</v>
      </c>
      <c r="N83" s="385">
        <v>0</v>
      </c>
      <c r="O83" s="385">
        <v>0</v>
      </c>
      <c r="P83" s="385">
        <v>0</v>
      </c>
      <c r="Q83" s="385">
        <v>0</v>
      </c>
      <c r="R83" s="385">
        <v>0</v>
      </c>
      <c r="S83" s="385">
        <v>0</v>
      </c>
      <c r="T83" s="319" t="e">
        <v>#DIV/0!</v>
      </c>
      <c r="U83" s="365">
        <v>0</v>
      </c>
      <c r="V83" s="365">
        <v>0</v>
      </c>
      <c r="W83" s="361"/>
      <c r="X83" s="361"/>
      <c r="Y83" s="361"/>
      <c r="Z83" s="361"/>
    </row>
    <row r="84" spans="1:26" s="362" customFormat="1" ht="12" x14ac:dyDescent="0.25">
      <c r="A84" s="369" t="s">
        <v>346</v>
      </c>
      <c r="B84" s="198">
        <v>0</v>
      </c>
      <c r="C84" s="198">
        <v>0</v>
      </c>
      <c r="D84" s="198">
        <v>0</v>
      </c>
      <c r="E84" s="367"/>
      <c r="F84" s="367"/>
      <c r="G84" s="198">
        <v>0</v>
      </c>
      <c r="H84" s="198">
        <v>0</v>
      </c>
      <c r="I84" s="198">
        <v>0</v>
      </c>
      <c r="J84" s="198">
        <v>0</v>
      </c>
      <c r="K84" s="198">
        <v>0</v>
      </c>
      <c r="L84" s="198">
        <v>0</v>
      </c>
      <c r="M84" s="198">
        <v>0</v>
      </c>
      <c r="N84" s="198">
        <v>0</v>
      </c>
      <c r="O84" s="198">
        <v>0</v>
      </c>
      <c r="P84" s="198">
        <v>0</v>
      </c>
      <c r="Q84" s="198">
        <v>0</v>
      </c>
      <c r="R84" s="198">
        <v>0</v>
      </c>
      <c r="S84" s="198">
        <v>0</v>
      </c>
      <c r="T84" s="317" t="e">
        <v>#DIV/0!</v>
      </c>
      <c r="U84" s="364">
        <v>0</v>
      </c>
      <c r="V84" s="364">
        <v>0</v>
      </c>
      <c r="W84" s="367"/>
      <c r="X84" s="361"/>
      <c r="Y84" s="361"/>
      <c r="Z84" s="361"/>
    </row>
    <row r="85" spans="1:26" s="362" customFormat="1" ht="12" x14ac:dyDescent="0.25">
      <c r="A85" s="369" t="s">
        <v>347</v>
      </c>
      <c r="B85" s="198">
        <v>0</v>
      </c>
      <c r="C85" s="198">
        <v>0</v>
      </c>
      <c r="D85" s="198">
        <v>0</v>
      </c>
      <c r="E85" s="367"/>
      <c r="F85" s="367"/>
      <c r="G85" s="198">
        <v>0</v>
      </c>
      <c r="H85" s="198">
        <v>0</v>
      </c>
      <c r="I85" s="198">
        <v>0</v>
      </c>
      <c r="J85" s="198">
        <v>0</v>
      </c>
      <c r="K85" s="198">
        <v>0</v>
      </c>
      <c r="L85" s="198">
        <v>0</v>
      </c>
      <c r="M85" s="198">
        <v>0</v>
      </c>
      <c r="N85" s="198">
        <v>0</v>
      </c>
      <c r="O85" s="198">
        <v>0</v>
      </c>
      <c r="P85" s="198">
        <v>0</v>
      </c>
      <c r="Q85" s="198">
        <v>0</v>
      </c>
      <c r="R85" s="198">
        <v>0</v>
      </c>
      <c r="S85" s="198">
        <v>0</v>
      </c>
      <c r="T85" s="317" t="e">
        <v>#DIV/0!</v>
      </c>
      <c r="U85" s="364">
        <v>0</v>
      </c>
      <c r="V85" s="364">
        <v>0</v>
      </c>
      <c r="W85" s="367"/>
      <c r="X85" s="361"/>
      <c r="Y85" s="361"/>
      <c r="Z85" s="361"/>
    </row>
    <row r="86" spans="1:26" s="362" customFormat="1" ht="12" x14ac:dyDescent="0.25">
      <c r="A86" s="369" t="s">
        <v>348</v>
      </c>
      <c r="B86" s="363">
        <v>0</v>
      </c>
      <c r="C86" s="363">
        <v>0</v>
      </c>
      <c r="D86" s="363">
        <v>0</v>
      </c>
      <c r="E86" s="359"/>
      <c r="F86" s="359"/>
      <c r="G86" s="363">
        <v>0</v>
      </c>
      <c r="H86" s="363">
        <v>0</v>
      </c>
      <c r="I86" s="363">
        <v>0</v>
      </c>
      <c r="J86" s="363">
        <v>0</v>
      </c>
      <c r="K86" s="363">
        <v>0</v>
      </c>
      <c r="L86" s="363">
        <v>0</v>
      </c>
      <c r="M86" s="363">
        <v>0</v>
      </c>
      <c r="N86" s="363">
        <v>0</v>
      </c>
      <c r="O86" s="363">
        <v>0</v>
      </c>
      <c r="P86" s="363">
        <v>0</v>
      </c>
      <c r="Q86" s="363">
        <v>0</v>
      </c>
      <c r="R86" s="363">
        <v>0</v>
      </c>
      <c r="S86" s="363">
        <v>0</v>
      </c>
      <c r="T86" s="317" t="e">
        <v>#DIV/0!</v>
      </c>
      <c r="U86" s="364">
        <v>0</v>
      </c>
      <c r="V86" s="364">
        <v>0</v>
      </c>
      <c r="W86" s="367"/>
      <c r="X86" s="361"/>
      <c r="Y86" s="361"/>
      <c r="Z86" s="361"/>
    </row>
    <row r="87" spans="1:26" s="362" customFormat="1" ht="12" x14ac:dyDescent="0.25">
      <c r="A87" s="318" t="s">
        <v>349</v>
      </c>
      <c r="B87" s="385">
        <v>0</v>
      </c>
      <c r="C87" s="385">
        <v>0</v>
      </c>
      <c r="D87" s="385">
        <v>0</v>
      </c>
      <c r="E87" s="361"/>
      <c r="F87" s="361"/>
      <c r="G87" s="385">
        <v>0</v>
      </c>
      <c r="H87" s="385">
        <v>0</v>
      </c>
      <c r="I87" s="385">
        <v>0</v>
      </c>
      <c r="J87" s="385">
        <v>0</v>
      </c>
      <c r="K87" s="385">
        <v>0</v>
      </c>
      <c r="L87" s="385">
        <v>0</v>
      </c>
      <c r="M87" s="385">
        <v>0</v>
      </c>
      <c r="N87" s="385">
        <v>0</v>
      </c>
      <c r="O87" s="385">
        <v>0</v>
      </c>
      <c r="P87" s="385">
        <v>0</v>
      </c>
      <c r="Q87" s="385">
        <v>0</v>
      </c>
      <c r="R87" s="385">
        <v>0</v>
      </c>
      <c r="S87" s="385">
        <v>0</v>
      </c>
      <c r="T87" s="319" t="e">
        <v>#DIV/0!</v>
      </c>
      <c r="U87" s="365">
        <v>0</v>
      </c>
      <c r="V87" s="365">
        <v>0</v>
      </c>
      <c r="W87" s="361"/>
      <c r="X87" s="361"/>
      <c r="Y87" s="361"/>
      <c r="Z87" s="361"/>
    </row>
    <row r="88" spans="1:26" s="362" customFormat="1" ht="12" x14ac:dyDescent="0.25">
      <c r="A88" s="318" t="s">
        <v>350</v>
      </c>
      <c r="B88" s="385">
        <v>0</v>
      </c>
      <c r="C88" s="385">
        <v>0</v>
      </c>
      <c r="D88" s="385">
        <v>0</v>
      </c>
      <c r="E88" s="361"/>
      <c r="F88" s="361"/>
      <c r="G88" s="385">
        <v>0</v>
      </c>
      <c r="H88" s="385">
        <v>0</v>
      </c>
      <c r="I88" s="385">
        <v>0</v>
      </c>
      <c r="J88" s="385">
        <v>0</v>
      </c>
      <c r="K88" s="385">
        <v>0</v>
      </c>
      <c r="L88" s="385">
        <v>0</v>
      </c>
      <c r="M88" s="385">
        <v>0</v>
      </c>
      <c r="N88" s="385">
        <v>0</v>
      </c>
      <c r="O88" s="385">
        <v>0</v>
      </c>
      <c r="P88" s="385">
        <v>0</v>
      </c>
      <c r="Q88" s="385">
        <v>0</v>
      </c>
      <c r="R88" s="385">
        <v>0</v>
      </c>
      <c r="S88" s="385">
        <v>0</v>
      </c>
      <c r="T88" s="319" t="e">
        <v>#DIV/0!</v>
      </c>
      <c r="U88" s="365">
        <v>0</v>
      </c>
      <c r="V88" s="365">
        <v>0</v>
      </c>
      <c r="W88" s="361"/>
      <c r="X88" s="361"/>
      <c r="Y88" s="361"/>
      <c r="Z88" s="361"/>
    </row>
    <row r="89" spans="1:26" s="362" customFormat="1" ht="12" x14ac:dyDescent="0.25">
      <c r="A89" s="318" t="s">
        <v>351</v>
      </c>
      <c r="B89" s="385">
        <v>0</v>
      </c>
      <c r="C89" s="385">
        <v>0</v>
      </c>
      <c r="D89" s="385">
        <v>0</v>
      </c>
      <c r="E89" s="361"/>
      <c r="F89" s="361"/>
      <c r="G89" s="385">
        <v>0</v>
      </c>
      <c r="H89" s="385">
        <v>0</v>
      </c>
      <c r="I89" s="385">
        <v>0</v>
      </c>
      <c r="J89" s="385">
        <v>0</v>
      </c>
      <c r="K89" s="385">
        <v>0</v>
      </c>
      <c r="L89" s="385">
        <v>0</v>
      </c>
      <c r="M89" s="385">
        <v>0</v>
      </c>
      <c r="N89" s="385">
        <v>0</v>
      </c>
      <c r="O89" s="385">
        <v>0</v>
      </c>
      <c r="P89" s="385">
        <v>0</v>
      </c>
      <c r="Q89" s="385">
        <v>0</v>
      </c>
      <c r="R89" s="385">
        <v>0</v>
      </c>
      <c r="S89" s="385">
        <v>0</v>
      </c>
      <c r="T89" s="319" t="e">
        <v>#DIV/0!</v>
      </c>
      <c r="U89" s="365">
        <v>0</v>
      </c>
      <c r="V89" s="365">
        <v>0</v>
      </c>
      <c r="W89" s="361"/>
      <c r="X89" s="361"/>
      <c r="Y89" s="361"/>
      <c r="Z89" s="361"/>
    </row>
    <row r="90" spans="1:26" s="362" customFormat="1" ht="12" x14ac:dyDescent="0.25">
      <c r="A90" s="369" t="s">
        <v>352</v>
      </c>
      <c r="B90" s="363">
        <v>0</v>
      </c>
      <c r="C90" s="363">
        <v>0</v>
      </c>
      <c r="D90" s="363">
        <v>0</v>
      </c>
      <c r="E90" s="359"/>
      <c r="F90" s="359"/>
      <c r="G90" s="363">
        <v>0</v>
      </c>
      <c r="H90" s="363">
        <v>0</v>
      </c>
      <c r="I90" s="363">
        <v>0</v>
      </c>
      <c r="J90" s="363">
        <v>0</v>
      </c>
      <c r="K90" s="363">
        <v>0</v>
      </c>
      <c r="L90" s="363">
        <v>0</v>
      </c>
      <c r="M90" s="363">
        <v>0</v>
      </c>
      <c r="N90" s="363">
        <v>0</v>
      </c>
      <c r="O90" s="363">
        <v>0</v>
      </c>
      <c r="P90" s="363">
        <v>0</v>
      </c>
      <c r="Q90" s="363">
        <v>0</v>
      </c>
      <c r="R90" s="363">
        <v>0</v>
      </c>
      <c r="S90" s="363">
        <v>0</v>
      </c>
      <c r="T90" s="317" t="e">
        <v>#DIV/0!</v>
      </c>
      <c r="U90" s="364">
        <v>0</v>
      </c>
      <c r="V90" s="364">
        <v>0</v>
      </c>
      <c r="W90" s="367"/>
      <c r="X90" s="367"/>
      <c r="Y90" s="361"/>
      <c r="Z90" s="361"/>
    </row>
    <row r="91" spans="1:26" s="362" customFormat="1" ht="12" x14ac:dyDescent="0.25">
      <c r="A91" s="318" t="s">
        <v>353</v>
      </c>
      <c r="B91" s="385">
        <v>0</v>
      </c>
      <c r="C91" s="385">
        <v>0</v>
      </c>
      <c r="D91" s="385">
        <v>0</v>
      </c>
      <c r="E91" s="361"/>
      <c r="F91" s="361"/>
      <c r="G91" s="385">
        <v>0</v>
      </c>
      <c r="H91" s="385">
        <v>0</v>
      </c>
      <c r="I91" s="385">
        <v>0</v>
      </c>
      <c r="J91" s="385">
        <v>0</v>
      </c>
      <c r="K91" s="385">
        <v>0</v>
      </c>
      <c r="L91" s="385">
        <v>0</v>
      </c>
      <c r="M91" s="385">
        <v>0</v>
      </c>
      <c r="N91" s="385">
        <v>0</v>
      </c>
      <c r="O91" s="385">
        <v>0</v>
      </c>
      <c r="P91" s="385">
        <v>0</v>
      </c>
      <c r="Q91" s="385">
        <v>0</v>
      </c>
      <c r="R91" s="385">
        <v>0</v>
      </c>
      <c r="S91" s="385">
        <v>0</v>
      </c>
      <c r="T91" s="319" t="e">
        <v>#DIV/0!</v>
      </c>
      <c r="U91" s="365">
        <v>0</v>
      </c>
      <c r="V91" s="365">
        <v>0</v>
      </c>
      <c r="W91" s="361"/>
      <c r="X91" s="361"/>
      <c r="Y91" s="361"/>
      <c r="Z91" s="361"/>
    </row>
    <row r="92" spans="1:26" s="362" customFormat="1" ht="12" x14ac:dyDescent="0.25">
      <c r="A92" s="318" t="s">
        <v>354</v>
      </c>
      <c r="B92" s="385">
        <v>0</v>
      </c>
      <c r="C92" s="385">
        <v>0</v>
      </c>
      <c r="D92" s="385">
        <v>0</v>
      </c>
      <c r="E92" s="361"/>
      <c r="F92" s="361"/>
      <c r="G92" s="385">
        <v>0</v>
      </c>
      <c r="H92" s="385">
        <v>0</v>
      </c>
      <c r="I92" s="385">
        <v>0</v>
      </c>
      <c r="J92" s="385">
        <v>0</v>
      </c>
      <c r="K92" s="385">
        <v>0</v>
      </c>
      <c r="L92" s="385">
        <v>0</v>
      </c>
      <c r="M92" s="385">
        <v>0</v>
      </c>
      <c r="N92" s="385">
        <v>0</v>
      </c>
      <c r="O92" s="385">
        <v>0</v>
      </c>
      <c r="P92" s="385">
        <v>0</v>
      </c>
      <c r="Q92" s="385">
        <v>0</v>
      </c>
      <c r="R92" s="385">
        <v>0</v>
      </c>
      <c r="S92" s="385">
        <v>0</v>
      </c>
      <c r="T92" s="319" t="e">
        <v>#DIV/0!</v>
      </c>
      <c r="U92" s="365">
        <v>0</v>
      </c>
      <c r="V92" s="365">
        <v>0</v>
      </c>
      <c r="W92" s="361"/>
      <c r="X92" s="361"/>
      <c r="Y92" s="361"/>
      <c r="Z92" s="361"/>
    </row>
    <row r="93" spans="1:26" s="362" customFormat="1" ht="12" x14ac:dyDescent="0.25">
      <c r="A93" s="318" t="s">
        <v>355</v>
      </c>
      <c r="B93" s="385">
        <v>0</v>
      </c>
      <c r="C93" s="385">
        <v>0</v>
      </c>
      <c r="D93" s="385">
        <v>0</v>
      </c>
      <c r="E93" s="361"/>
      <c r="F93" s="361"/>
      <c r="G93" s="385">
        <v>0</v>
      </c>
      <c r="H93" s="385">
        <v>0</v>
      </c>
      <c r="I93" s="385">
        <v>0</v>
      </c>
      <c r="J93" s="385">
        <v>0</v>
      </c>
      <c r="K93" s="385">
        <v>0</v>
      </c>
      <c r="L93" s="385">
        <v>0</v>
      </c>
      <c r="M93" s="385">
        <v>0</v>
      </c>
      <c r="N93" s="385">
        <v>0</v>
      </c>
      <c r="O93" s="385">
        <v>0</v>
      </c>
      <c r="P93" s="385">
        <v>0</v>
      </c>
      <c r="Q93" s="385">
        <v>0</v>
      </c>
      <c r="R93" s="385">
        <v>0</v>
      </c>
      <c r="S93" s="385">
        <v>0</v>
      </c>
      <c r="T93" s="319" t="e">
        <v>#DIV/0!</v>
      </c>
      <c r="U93" s="365">
        <v>0</v>
      </c>
      <c r="V93" s="365">
        <v>0</v>
      </c>
      <c r="W93" s="361"/>
      <c r="X93" s="361"/>
      <c r="Y93" s="361"/>
      <c r="Z93" s="361"/>
    </row>
    <row r="94" spans="1:26" s="362" customFormat="1" ht="12" x14ac:dyDescent="0.25">
      <c r="A94" s="369" t="s">
        <v>356</v>
      </c>
      <c r="B94" s="198">
        <v>0</v>
      </c>
      <c r="C94" s="198">
        <v>0</v>
      </c>
      <c r="D94" s="198">
        <v>0</v>
      </c>
      <c r="E94" s="367"/>
      <c r="F94" s="367"/>
      <c r="G94" s="198">
        <v>0</v>
      </c>
      <c r="H94" s="198">
        <v>0</v>
      </c>
      <c r="I94" s="198">
        <v>0</v>
      </c>
      <c r="J94" s="198">
        <v>0</v>
      </c>
      <c r="K94" s="198">
        <v>0</v>
      </c>
      <c r="L94" s="198">
        <v>0</v>
      </c>
      <c r="M94" s="198">
        <v>0</v>
      </c>
      <c r="N94" s="198">
        <v>0</v>
      </c>
      <c r="O94" s="198">
        <v>0</v>
      </c>
      <c r="P94" s="198">
        <v>0</v>
      </c>
      <c r="Q94" s="198">
        <v>0</v>
      </c>
      <c r="R94" s="198">
        <v>0</v>
      </c>
      <c r="S94" s="198">
        <v>0</v>
      </c>
      <c r="T94" s="317" t="e">
        <v>#DIV/0!</v>
      </c>
      <c r="U94" s="364">
        <v>0</v>
      </c>
      <c r="V94" s="364">
        <v>0</v>
      </c>
      <c r="W94" s="367"/>
      <c r="X94" s="367"/>
      <c r="Y94" s="361"/>
      <c r="Z94" s="361"/>
    </row>
    <row r="95" spans="1:26" s="362" customFormat="1" ht="24" x14ac:dyDescent="0.25">
      <c r="A95" s="369" t="s">
        <v>357</v>
      </c>
      <c r="B95" s="198">
        <v>0</v>
      </c>
      <c r="C95" s="198">
        <v>0</v>
      </c>
      <c r="D95" s="198">
        <v>0</v>
      </c>
      <c r="E95" s="367"/>
      <c r="F95" s="367"/>
      <c r="G95" s="198">
        <v>0</v>
      </c>
      <c r="H95" s="198">
        <v>0</v>
      </c>
      <c r="I95" s="198">
        <v>0</v>
      </c>
      <c r="J95" s="198">
        <v>0</v>
      </c>
      <c r="K95" s="198">
        <v>0</v>
      </c>
      <c r="L95" s="198">
        <v>0</v>
      </c>
      <c r="M95" s="198">
        <v>0</v>
      </c>
      <c r="N95" s="198">
        <v>0</v>
      </c>
      <c r="O95" s="198">
        <v>0</v>
      </c>
      <c r="P95" s="198">
        <v>0</v>
      </c>
      <c r="Q95" s="198">
        <v>0</v>
      </c>
      <c r="R95" s="198">
        <v>0</v>
      </c>
      <c r="S95" s="198">
        <v>0</v>
      </c>
      <c r="T95" s="317" t="e">
        <v>#DIV/0!</v>
      </c>
      <c r="U95" s="364">
        <v>0</v>
      </c>
      <c r="V95" s="364">
        <v>0</v>
      </c>
      <c r="W95" s="367"/>
      <c r="X95" s="367"/>
      <c r="Y95" s="361"/>
      <c r="Z95" s="361"/>
    </row>
    <row r="96" spans="1:26" s="362" customFormat="1" ht="12" x14ac:dyDescent="0.25">
      <c r="A96" s="369" t="s">
        <v>358</v>
      </c>
      <c r="B96" s="363">
        <v>49795707</v>
      </c>
      <c r="C96" s="363">
        <v>57081910.869999997</v>
      </c>
      <c r="D96" s="363">
        <v>17375885.740000002</v>
      </c>
      <c r="E96" s="359"/>
      <c r="F96" s="359"/>
      <c r="G96" s="363">
        <v>0</v>
      </c>
      <c r="H96" s="363">
        <v>0</v>
      </c>
      <c r="I96" s="363">
        <v>7375885.7400000002</v>
      </c>
      <c r="J96" s="363">
        <v>0</v>
      </c>
      <c r="K96" s="363">
        <v>0</v>
      </c>
      <c r="L96" s="363">
        <v>0</v>
      </c>
      <c r="M96" s="363">
        <v>10000000</v>
      </c>
      <c r="N96" s="363">
        <v>0</v>
      </c>
      <c r="O96" s="363">
        <v>0</v>
      </c>
      <c r="P96" s="363">
        <v>0</v>
      </c>
      <c r="Q96" s="363">
        <v>0</v>
      </c>
      <c r="R96" s="363">
        <v>0</v>
      </c>
      <c r="S96" s="363">
        <v>17375885.740000002</v>
      </c>
      <c r="T96" s="317">
        <v>0.30440266408691802</v>
      </c>
      <c r="U96" s="364">
        <v>39706025.129999995</v>
      </c>
      <c r="V96" s="364">
        <v>0</v>
      </c>
      <c r="W96" s="367"/>
      <c r="X96" s="367"/>
      <c r="Y96" s="361"/>
      <c r="Z96" s="361"/>
    </row>
    <row r="97" spans="1:26" s="362" customFormat="1" ht="12" x14ac:dyDescent="0.25">
      <c r="A97" s="318" t="s">
        <v>359</v>
      </c>
      <c r="B97" s="385">
        <v>0</v>
      </c>
      <c r="C97" s="385">
        <v>0</v>
      </c>
      <c r="D97" s="385">
        <v>0</v>
      </c>
      <c r="E97" s="361"/>
      <c r="F97" s="361"/>
      <c r="G97" s="385">
        <v>0</v>
      </c>
      <c r="H97" s="385">
        <v>0</v>
      </c>
      <c r="I97" s="385">
        <v>0</v>
      </c>
      <c r="J97" s="385">
        <v>0</v>
      </c>
      <c r="K97" s="385">
        <v>0</v>
      </c>
      <c r="L97" s="385">
        <v>0</v>
      </c>
      <c r="M97" s="385">
        <v>0</v>
      </c>
      <c r="N97" s="385">
        <v>0</v>
      </c>
      <c r="O97" s="385">
        <v>0</v>
      </c>
      <c r="P97" s="385">
        <v>0</v>
      </c>
      <c r="Q97" s="385">
        <v>0</v>
      </c>
      <c r="R97" s="385">
        <v>0</v>
      </c>
      <c r="S97" s="385">
        <v>0</v>
      </c>
      <c r="T97" s="319" t="e">
        <v>#DIV/0!</v>
      </c>
      <c r="U97" s="365">
        <v>0</v>
      </c>
      <c r="V97" s="365">
        <v>0</v>
      </c>
      <c r="W97" s="361"/>
      <c r="X97" s="361"/>
      <c r="Y97" s="361"/>
      <c r="Z97" s="361"/>
    </row>
    <row r="98" spans="1:26" s="362" customFormat="1" ht="12" x14ac:dyDescent="0.25">
      <c r="A98" s="318" t="s">
        <v>360</v>
      </c>
      <c r="B98" s="385">
        <v>49795707</v>
      </c>
      <c r="C98" s="385">
        <v>57081910.869999997</v>
      </c>
      <c r="D98" s="385">
        <v>17375885.740000002</v>
      </c>
      <c r="E98" s="361"/>
      <c r="F98" s="361"/>
      <c r="G98" s="385">
        <v>0</v>
      </c>
      <c r="H98" s="385">
        <v>0</v>
      </c>
      <c r="I98" s="385">
        <v>7375885.7400000002</v>
      </c>
      <c r="J98" s="385">
        <v>0</v>
      </c>
      <c r="K98" s="385">
        <v>0</v>
      </c>
      <c r="L98" s="385">
        <v>0</v>
      </c>
      <c r="M98" s="385">
        <v>10000000</v>
      </c>
      <c r="N98" s="385">
        <v>0</v>
      </c>
      <c r="O98" s="385">
        <v>0</v>
      </c>
      <c r="P98" s="385">
        <v>0</v>
      </c>
      <c r="Q98" s="385">
        <v>0</v>
      </c>
      <c r="R98" s="385">
        <v>0</v>
      </c>
      <c r="S98" s="385">
        <v>17375885.740000002</v>
      </c>
      <c r="T98" s="319">
        <v>0.30440266408691802</v>
      </c>
      <c r="U98" s="365">
        <v>39706025.129999995</v>
      </c>
      <c r="V98" s="365">
        <v>0</v>
      </c>
      <c r="W98" s="361"/>
      <c r="X98" s="361"/>
      <c r="Y98" s="361"/>
      <c r="Z98" s="361"/>
    </row>
    <row r="99" spans="1:26" s="362" customFormat="1" ht="12" x14ac:dyDescent="0.25">
      <c r="A99" s="318" t="s">
        <v>361</v>
      </c>
      <c r="B99" s="385">
        <v>0</v>
      </c>
      <c r="C99" s="385">
        <v>0</v>
      </c>
      <c r="D99" s="385">
        <v>0</v>
      </c>
      <c r="E99" s="361"/>
      <c r="F99" s="361"/>
      <c r="G99" s="385">
        <v>0</v>
      </c>
      <c r="H99" s="385">
        <v>0</v>
      </c>
      <c r="I99" s="385">
        <v>0</v>
      </c>
      <c r="J99" s="385">
        <v>0</v>
      </c>
      <c r="K99" s="385">
        <v>0</v>
      </c>
      <c r="L99" s="385">
        <v>0</v>
      </c>
      <c r="M99" s="385">
        <v>0</v>
      </c>
      <c r="N99" s="385">
        <v>0</v>
      </c>
      <c r="O99" s="385">
        <v>0</v>
      </c>
      <c r="P99" s="385">
        <v>0</v>
      </c>
      <c r="Q99" s="385">
        <v>0</v>
      </c>
      <c r="R99" s="385">
        <v>0</v>
      </c>
      <c r="S99" s="385">
        <v>0</v>
      </c>
      <c r="T99" s="319" t="e">
        <v>#DIV/0!</v>
      </c>
      <c r="U99" s="365">
        <v>0</v>
      </c>
      <c r="V99" s="365">
        <v>0</v>
      </c>
      <c r="W99" s="361"/>
      <c r="X99" s="361"/>
      <c r="Y99" s="361"/>
      <c r="Z99" s="361"/>
    </row>
    <row r="100" spans="1:26" s="362" customFormat="1" ht="12" x14ac:dyDescent="0.25">
      <c r="A100" s="318" t="s">
        <v>362</v>
      </c>
      <c r="B100" s="385">
        <v>0</v>
      </c>
      <c r="C100" s="385">
        <v>0</v>
      </c>
      <c r="D100" s="385">
        <v>0</v>
      </c>
      <c r="E100" s="361"/>
      <c r="F100" s="361"/>
      <c r="G100" s="385">
        <v>0</v>
      </c>
      <c r="H100" s="385">
        <v>0</v>
      </c>
      <c r="I100" s="385">
        <v>0</v>
      </c>
      <c r="J100" s="385">
        <v>0</v>
      </c>
      <c r="K100" s="385">
        <v>0</v>
      </c>
      <c r="L100" s="385">
        <v>0</v>
      </c>
      <c r="M100" s="385">
        <v>0</v>
      </c>
      <c r="N100" s="385">
        <v>0</v>
      </c>
      <c r="O100" s="385">
        <v>0</v>
      </c>
      <c r="P100" s="385">
        <v>0</v>
      </c>
      <c r="Q100" s="385">
        <v>0</v>
      </c>
      <c r="R100" s="385">
        <v>0</v>
      </c>
      <c r="S100" s="385">
        <v>0</v>
      </c>
      <c r="T100" s="319" t="e">
        <v>#DIV/0!</v>
      </c>
      <c r="U100" s="365">
        <v>0</v>
      </c>
      <c r="V100" s="365">
        <v>0</v>
      </c>
      <c r="W100" s="361"/>
      <c r="X100" s="361"/>
      <c r="Y100" s="361"/>
      <c r="Z100" s="361"/>
    </row>
    <row r="101" spans="1:26" s="362" customFormat="1" ht="12" x14ac:dyDescent="0.25">
      <c r="A101" s="369" t="s">
        <v>363</v>
      </c>
      <c r="B101" s="385">
        <v>0</v>
      </c>
      <c r="C101" s="385">
        <v>0</v>
      </c>
      <c r="D101" s="385">
        <v>0</v>
      </c>
      <c r="E101" s="367"/>
      <c r="F101" s="367"/>
      <c r="G101" s="385">
        <v>0</v>
      </c>
      <c r="H101" s="385">
        <v>0</v>
      </c>
      <c r="I101" s="385">
        <v>0</v>
      </c>
      <c r="J101" s="385">
        <v>0</v>
      </c>
      <c r="K101" s="385">
        <v>0</v>
      </c>
      <c r="L101" s="385">
        <v>0</v>
      </c>
      <c r="M101" s="385">
        <v>0</v>
      </c>
      <c r="N101" s="385">
        <v>0</v>
      </c>
      <c r="O101" s="385">
        <v>0</v>
      </c>
      <c r="P101" s="385">
        <v>0</v>
      </c>
      <c r="Q101" s="385">
        <v>0</v>
      </c>
      <c r="R101" s="385">
        <v>0</v>
      </c>
      <c r="S101" s="385">
        <v>0</v>
      </c>
      <c r="T101" s="317" t="e">
        <v>#DIV/0!</v>
      </c>
      <c r="U101" s="364">
        <v>0</v>
      </c>
      <c r="V101" s="364">
        <v>0</v>
      </c>
      <c r="W101" s="367"/>
      <c r="X101" s="367"/>
      <c r="Y101" s="367"/>
      <c r="Z101" s="361"/>
    </row>
    <row r="102" spans="1:26" s="362" customFormat="1" ht="12" x14ac:dyDescent="0.25">
      <c r="A102" s="338" t="s">
        <v>364</v>
      </c>
      <c r="B102" s="358">
        <v>0</v>
      </c>
      <c r="C102" s="358">
        <v>0</v>
      </c>
      <c r="D102" s="358">
        <v>0</v>
      </c>
      <c r="E102" s="359"/>
      <c r="F102" s="359"/>
      <c r="G102" s="358">
        <v>0</v>
      </c>
      <c r="H102" s="358">
        <v>0</v>
      </c>
      <c r="I102" s="358">
        <v>0</v>
      </c>
      <c r="J102" s="358">
        <v>0</v>
      </c>
      <c r="K102" s="358">
        <v>0</v>
      </c>
      <c r="L102" s="358">
        <v>0</v>
      </c>
      <c r="M102" s="358">
        <v>0</v>
      </c>
      <c r="N102" s="358">
        <v>0</v>
      </c>
      <c r="O102" s="358">
        <v>0</v>
      </c>
      <c r="P102" s="358">
        <v>0</v>
      </c>
      <c r="Q102" s="358">
        <v>0</v>
      </c>
      <c r="R102" s="358">
        <v>0</v>
      </c>
      <c r="S102" s="358">
        <v>0</v>
      </c>
      <c r="T102" s="339" t="e">
        <v>#DIV/0!</v>
      </c>
      <c r="U102" s="360">
        <v>0</v>
      </c>
      <c r="V102" s="360">
        <v>0</v>
      </c>
      <c r="W102" s="361"/>
      <c r="X102" s="361"/>
      <c r="Y102" s="361"/>
      <c r="Z102" s="361"/>
    </row>
    <row r="103" spans="1:26" s="362" customFormat="1" ht="12" x14ac:dyDescent="0.25">
      <c r="A103" s="369" t="s">
        <v>365</v>
      </c>
      <c r="B103" s="363">
        <v>0</v>
      </c>
      <c r="C103" s="363">
        <v>0</v>
      </c>
      <c r="D103" s="363">
        <v>0</v>
      </c>
      <c r="E103" s="359"/>
      <c r="F103" s="359"/>
      <c r="G103" s="363">
        <v>0</v>
      </c>
      <c r="H103" s="363">
        <v>0</v>
      </c>
      <c r="I103" s="363">
        <v>0</v>
      </c>
      <c r="J103" s="363">
        <v>0</v>
      </c>
      <c r="K103" s="363">
        <v>0</v>
      </c>
      <c r="L103" s="363">
        <v>0</v>
      </c>
      <c r="M103" s="363">
        <v>0</v>
      </c>
      <c r="N103" s="363">
        <v>0</v>
      </c>
      <c r="O103" s="363">
        <v>0</v>
      </c>
      <c r="P103" s="363">
        <v>0</v>
      </c>
      <c r="Q103" s="363">
        <v>0</v>
      </c>
      <c r="R103" s="363">
        <v>0</v>
      </c>
      <c r="S103" s="363">
        <v>0</v>
      </c>
      <c r="T103" s="317" t="e">
        <v>#DIV/0!</v>
      </c>
      <c r="U103" s="364">
        <v>0</v>
      </c>
      <c r="V103" s="364">
        <v>0</v>
      </c>
      <c r="W103" s="361"/>
      <c r="X103" s="361"/>
      <c r="Y103" s="361"/>
      <c r="Z103" s="361"/>
    </row>
    <row r="104" spans="1:26" s="362" customFormat="1" ht="12" x14ac:dyDescent="0.25">
      <c r="A104" s="318" t="s">
        <v>366</v>
      </c>
      <c r="B104" s="385">
        <v>0</v>
      </c>
      <c r="C104" s="385">
        <v>0</v>
      </c>
      <c r="D104" s="385">
        <v>0</v>
      </c>
      <c r="E104" s="361"/>
      <c r="F104" s="361"/>
      <c r="G104" s="385">
        <v>0</v>
      </c>
      <c r="H104" s="385">
        <v>0</v>
      </c>
      <c r="I104" s="385">
        <v>0</v>
      </c>
      <c r="J104" s="385">
        <v>0</v>
      </c>
      <c r="K104" s="385">
        <v>0</v>
      </c>
      <c r="L104" s="385">
        <v>0</v>
      </c>
      <c r="M104" s="385">
        <v>0</v>
      </c>
      <c r="N104" s="385">
        <v>0</v>
      </c>
      <c r="O104" s="385">
        <v>0</v>
      </c>
      <c r="P104" s="385">
        <v>0</v>
      </c>
      <c r="Q104" s="385">
        <v>0</v>
      </c>
      <c r="R104" s="385">
        <v>0</v>
      </c>
      <c r="S104" s="385">
        <v>0</v>
      </c>
      <c r="T104" s="319" t="e">
        <v>#DIV/0!</v>
      </c>
      <c r="U104" s="365">
        <v>0</v>
      </c>
      <c r="V104" s="365">
        <v>0</v>
      </c>
      <c r="W104" s="361"/>
      <c r="X104" s="361"/>
      <c r="Y104" s="361"/>
      <c r="Z104" s="361"/>
    </row>
    <row r="105" spans="1:26" s="362" customFormat="1" ht="12" x14ac:dyDescent="0.25">
      <c r="A105" s="318" t="s">
        <v>367</v>
      </c>
      <c r="B105" s="385">
        <v>0</v>
      </c>
      <c r="C105" s="385">
        <v>0</v>
      </c>
      <c r="D105" s="385">
        <v>0</v>
      </c>
      <c r="E105" s="361"/>
      <c r="F105" s="361"/>
      <c r="G105" s="385">
        <v>0</v>
      </c>
      <c r="H105" s="385">
        <v>0</v>
      </c>
      <c r="I105" s="385">
        <v>0</v>
      </c>
      <c r="J105" s="385">
        <v>0</v>
      </c>
      <c r="K105" s="385">
        <v>0</v>
      </c>
      <c r="L105" s="385">
        <v>0</v>
      </c>
      <c r="M105" s="385">
        <v>0</v>
      </c>
      <c r="N105" s="385">
        <v>0</v>
      </c>
      <c r="O105" s="385">
        <v>0</v>
      </c>
      <c r="P105" s="385">
        <v>0</v>
      </c>
      <c r="Q105" s="385">
        <v>0</v>
      </c>
      <c r="R105" s="385">
        <v>0</v>
      </c>
      <c r="S105" s="385">
        <v>0</v>
      </c>
      <c r="T105" s="319" t="e">
        <v>#DIV/0!</v>
      </c>
      <c r="U105" s="365">
        <v>0</v>
      </c>
      <c r="V105" s="365">
        <v>0</v>
      </c>
      <c r="W105" s="361"/>
      <c r="X105" s="361"/>
      <c r="Y105" s="361"/>
      <c r="Z105" s="361"/>
    </row>
    <row r="106" spans="1:26" s="362" customFormat="1" ht="12" x14ac:dyDescent="0.25">
      <c r="A106" s="318" t="s">
        <v>368</v>
      </c>
      <c r="B106" s="385">
        <v>0</v>
      </c>
      <c r="C106" s="385">
        <v>0</v>
      </c>
      <c r="D106" s="385">
        <v>0</v>
      </c>
      <c r="E106" s="361"/>
      <c r="F106" s="361"/>
      <c r="G106" s="385">
        <v>0</v>
      </c>
      <c r="H106" s="385">
        <v>0</v>
      </c>
      <c r="I106" s="385">
        <v>0</v>
      </c>
      <c r="J106" s="385">
        <v>0</v>
      </c>
      <c r="K106" s="385">
        <v>0</v>
      </c>
      <c r="L106" s="385">
        <v>0</v>
      </c>
      <c r="M106" s="385">
        <v>0</v>
      </c>
      <c r="N106" s="385">
        <v>0</v>
      </c>
      <c r="O106" s="385">
        <v>0</v>
      </c>
      <c r="P106" s="385">
        <v>0</v>
      </c>
      <c r="Q106" s="385">
        <v>0</v>
      </c>
      <c r="R106" s="385">
        <v>0</v>
      </c>
      <c r="S106" s="385">
        <v>0</v>
      </c>
      <c r="T106" s="319" t="e">
        <v>#DIV/0!</v>
      </c>
      <c r="U106" s="365">
        <v>0</v>
      </c>
      <c r="V106" s="365">
        <v>0</v>
      </c>
      <c r="W106" s="361"/>
      <c r="X106" s="361"/>
      <c r="Y106" s="361"/>
      <c r="Z106" s="361"/>
    </row>
    <row r="107" spans="1:26" s="362" customFormat="1" ht="12" x14ac:dyDescent="0.25">
      <c r="A107" s="318" t="s">
        <v>369</v>
      </c>
      <c r="B107" s="385">
        <v>0</v>
      </c>
      <c r="C107" s="385">
        <v>0</v>
      </c>
      <c r="D107" s="385">
        <v>0</v>
      </c>
      <c r="E107" s="361"/>
      <c r="F107" s="361"/>
      <c r="G107" s="385">
        <v>0</v>
      </c>
      <c r="H107" s="385">
        <v>0</v>
      </c>
      <c r="I107" s="385">
        <v>0</v>
      </c>
      <c r="J107" s="385">
        <v>0</v>
      </c>
      <c r="K107" s="385">
        <v>0</v>
      </c>
      <c r="L107" s="385">
        <v>0</v>
      </c>
      <c r="M107" s="385">
        <v>0</v>
      </c>
      <c r="N107" s="385">
        <v>0</v>
      </c>
      <c r="O107" s="385">
        <v>0</v>
      </c>
      <c r="P107" s="385">
        <v>0</v>
      </c>
      <c r="Q107" s="385">
        <v>0</v>
      </c>
      <c r="R107" s="385">
        <v>0</v>
      </c>
      <c r="S107" s="385">
        <v>0</v>
      </c>
      <c r="T107" s="319" t="e">
        <v>#DIV/0!</v>
      </c>
      <c r="U107" s="365">
        <v>0</v>
      </c>
      <c r="V107" s="365">
        <v>0</v>
      </c>
      <c r="W107" s="361"/>
      <c r="X107" s="361"/>
      <c r="Y107" s="361"/>
      <c r="Z107" s="361"/>
    </row>
    <row r="108" spans="1:26" s="362" customFormat="1" ht="12" x14ac:dyDescent="0.25">
      <c r="A108" s="318" t="s">
        <v>370</v>
      </c>
      <c r="B108" s="385">
        <v>0</v>
      </c>
      <c r="C108" s="385">
        <v>0</v>
      </c>
      <c r="D108" s="385">
        <v>0</v>
      </c>
      <c r="E108" s="361"/>
      <c r="F108" s="361"/>
      <c r="G108" s="385">
        <v>0</v>
      </c>
      <c r="H108" s="385">
        <v>0</v>
      </c>
      <c r="I108" s="385">
        <v>0</v>
      </c>
      <c r="J108" s="385">
        <v>0</v>
      </c>
      <c r="K108" s="385">
        <v>0</v>
      </c>
      <c r="L108" s="385">
        <v>0</v>
      </c>
      <c r="M108" s="385">
        <v>0</v>
      </c>
      <c r="N108" s="385">
        <v>0</v>
      </c>
      <c r="O108" s="385">
        <v>0</v>
      </c>
      <c r="P108" s="385">
        <v>0</v>
      </c>
      <c r="Q108" s="385">
        <v>0</v>
      </c>
      <c r="R108" s="385">
        <v>0</v>
      </c>
      <c r="S108" s="385">
        <v>0</v>
      </c>
      <c r="T108" s="319" t="e">
        <v>#DIV/0!</v>
      </c>
      <c r="U108" s="365">
        <v>0</v>
      </c>
      <c r="V108" s="365">
        <v>0</v>
      </c>
      <c r="W108" s="361"/>
      <c r="X108" s="361"/>
      <c r="Y108" s="361"/>
      <c r="Z108" s="361"/>
    </row>
    <row r="109" spans="1:26" s="362" customFormat="1" ht="12" x14ac:dyDescent="0.25">
      <c r="A109" s="318" t="s">
        <v>371</v>
      </c>
      <c r="B109" s="385">
        <v>0</v>
      </c>
      <c r="C109" s="385">
        <v>0</v>
      </c>
      <c r="D109" s="385">
        <v>0</v>
      </c>
      <c r="E109" s="361"/>
      <c r="F109" s="361"/>
      <c r="G109" s="385">
        <v>0</v>
      </c>
      <c r="H109" s="385">
        <v>0</v>
      </c>
      <c r="I109" s="385">
        <v>0</v>
      </c>
      <c r="J109" s="385">
        <v>0</v>
      </c>
      <c r="K109" s="385">
        <v>0</v>
      </c>
      <c r="L109" s="385">
        <v>0</v>
      </c>
      <c r="M109" s="385">
        <v>0</v>
      </c>
      <c r="N109" s="385">
        <v>0</v>
      </c>
      <c r="O109" s="385">
        <v>0</v>
      </c>
      <c r="P109" s="385">
        <v>0</v>
      </c>
      <c r="Q109" s="385">
        <v>0</v>
      </c>
      <c r="R109" s="385">
        <v>0</v>
      </c>
      <c r="S109" s="385">
        <v>0</v>
      </c>
      <c r="T109" s="319" t="e">
        <v>#DIV/0!</v>
      </c>
      <c r="U109" s="365">
        <v>0</v>
      </c>
      <c r="V109" s="365">
        <v>0</v>
      </c>
      <c r="W109" s="361"/>
      <c r="X109" s="361"/>
      <c r="Y109" s="361"/>
      <c r="Z109" s="361"/>
    </row>
    <row r="110" spans="1:26" s="362" customFormat="1" ht="12" x14ac:dyDescent="0.25">
      <c r="A110" s="318" t="s">
        <v>372</v>
      </c>
      <c r="B110" s="385">
        <v>0</v>
      </c>
      <c r="C110" s="385">
        <v>0</v>
      </c>
      <c r="D110" s="385">
        <v>0</v>
      </c>
      <c r="E110" s="361"/>
      <c r="F110" s="361"/>
      <c r="G110" s="385">
        <v>0</v>
      </c>
      <c r="H110" s="385">
        <v>0</v>
      </c>
      <c r="I110" s="385">
        <v>0</v>
      </c>
      <c r="J110" s="385">
        <v>0</v>
      </c>
      <c r="K110" s="385">
        <v>0</v>
      </c>
      <c r="L110" s="385">
        <v>0</v>
      </c>
      <c r="M110" s="385">
        <v>0</v>
      </c>
      <c r="N110" s="385">
        <v>0</v>
      </c>
      <c r="O110" s="385">
        <v>0</v>
      </c>
      <c r="P110" s="385">
        <v>0</v>
      </c>
      <c r="Q110" s="385">
        <v>0</v>
      </c>
      <c r="R110" s="385">
        <v>0</v>
      </c>
      <c r="S110" s="385">
        <v>0</v>
      </c>
      <c r="T110" s="319" t="e">
        <v>#DIV/0!</v>
      </c>
      <c r="U110" s="365">
        <v>0</v>
      </c>
      <c r="V110" s="365">
        <v>0</v>
      </c>
      <c r="W110" s="361"/>
      <c r="X110" s="361"/>
      <c r="Y110" s="361"/>
      <c r="Z110" s="361"/>
    </row>
    <row r="111" spans="1:26" s="362" customFormat="1" ht="12" x14ac:dyDescent="0.25">
      <c r="A111" s="318" t="s">
        <v>373</v>
      </c>
      <c r="B111" s="385">
        <v>0</v>
      </c>
      <c r="C111" s="385">
        <v>0</v>
      </c>
      <c r="D111" s="385">
        <v>0</v>
      </c>
      <c r="E111" s="361"/>
      <c r="F111" s="361"/>
      <c r="G111" s="385">
        <v>0</v>
      </c>
      <c r="H111" s="385">
        <v>0</v>
      </c>
      <c r="I111" s="385">
        <v>0</v>
      </c>
      <c r="J111" s="385">
        <v>0</v>
      </c>
      <c r="K111" s="385">
        <v>0</v>
      </c>
      <c r="L111" s="385">
        <v>0</v>
      </c>
      <c r="M111" s="385">
        <v>0</v>
      </c>
      <c r="N111" s="385">
        <v>0</v>
      </c>
      <c r="O111" s="385">
        <v>0</v>
      </c>
      <c r="P111" s="385">
        <v>0</v>
      </c>
      <c r="Q111" s="385">
        <v>0</v>
      </c>
      <c r="R111" s="385">
        <v>0</v>
      </c>
      <c r="S111" s="385">
        <v>0</v>
      </c>
      <c r="T111" s="319" t="e">
        <v>#DIV/0!</v>
      </c>
      <c r="U111" s="365">
        <v>0</v>
      </c>
      <c r="V111" s="365">
        <v>0</v>
      </c>
      <c r="W111" s="361"/>
      <c r="X111" s="361"/>
      <c r="Y111" s="361"/>
      <c r="Z111" s="361"/>
    </row>
    <row r="112" spans="1:26" s="362" customFormat="1" ht="12" x14ac:dyDescent="0.25">
      <c r="A112" s="318" t="s">
        <v>374</v>
      </c>
      <c r="B112" s="385">
        <v>0</v>
      </c>
      <c r="C112" s="385">
        <v>0</v>
      </c>
      <c r="D112" s="385">
        <v>0</v>
      </c>
      <c r="E112" s="361"/>
      <c r="F112" s="361"/>
      <c r="G112" s="385">
        <v>0</v>
      </c>
      <c r="H112" s="385">
        <v>0</v>
      </c>
      <c r="I112" s="385">
        <v>0</v>
      </c>
      <c r="J112" s="385">
        <v>0</v>
      </c>
      <c r="K112" s="385">
        <v>0</v>
      </c>
      <c r="L112" s="385">
        <v>0</v>
      </c>
      <c r="M112" s="385">
        <v>0</v>
      </c>
      <c r="N112" s="385">
        <v>0</v>
      </c>
      <c r="O112" s="385">
        <v>0</v>
      </c>
      <c r="P112" s="385">
        <v>0</v>
      </c>
      <c r="Q112" s="385">
        <v>0</v>
      </c>
      <c r="R112" s="385">
        <v>0</v>
      </c>
      <c r="S112" s="385">
        <v>0</v>
      </c>
      <c r="T112" s="319" t="e">
        <v>#DIV/0!</v>
      </c>
      <c r="U112" s="365">
        <v>0</v>
      </c>
      <c r="V112" s="365">
        <v>0</v>
      </c>
      <c r="W112" s="361"/>
      <c r="X112" s="361"/>
      <c r="Y112" s="361"/>
      <c r="Z112" s="361"/>
    </row>
    <row r="113" spans="1:26" s="362" customFormat="1" ht="12" x14ac:dyDescent="0.25">
      <c r="A113" s="318" t="s">
        <v>375</v>
      </c>
      <c r="B113" s="385">
        <v>0</v>
      </c>
      <c r="C113" s="385">
        <v>0</v>
      </c>
      <c r="D113" s="385">
        <v>0</v>
      </c>
      <c r="E113" s="361"/>
      <c r="F113" s="361"/>
      <c r="G113" s="385">
        <v>0</v>
      </c>
      <c r="H113" s="385">
        <v>0</v>
      </c>
      <c r="I113" s="385">
        <v>0</v>
      </c>
      <c r="J113" s="385">
        <v>0</v>
      </c>
      <c r="K113" s="385">
        <v>0</v>
      </c>
      <c r="L113" s="385">
        <v>0</v>
      </c>
      <c r="M113" s="385">
        <v>0</v>
      </c>
      <c r="N113" s="385">
        <v>0</v>
      </c>
      <c r="O113" s="385">
        <v>0</v>
      </c>
      <c r="P113" s="385">
        <v>0</v>
      </c>
      <c r="Q113" s="385">
        <v>0</v>
      </c>
      <c r="R113" s="385">
        <v>0</v>
      </c>
      <c r="S113" s="385">
        <v>0</v>
      </c>
      <c r="T113" s="319" t="e">
        <v>#DIV/0!</v>
      </c>
      <c r="U113" s="365">
        <v>0</v>
      </c>
      <c r="V113" s="365">
        <v>0</v>
      </c>
      <c r="W113" s="361"/>
      <c r="X113" s="361"/>
      <c r="Y113" s="361"/>
      <c r="Z113" s="361"/>
    </row>
    <row r="114" spans="1:26" s="362" customFormat="1" ht="12" x14ac:dyDescent="0.25">
      <c r="A114" s="314" t="s">
        <v>376</v>
      </c>
      <c r="B114" s="363">
        <v>0</v>
      </c>
      <c r="C114" s="363">
        <v>0</v>
      </c>
      <c r="D114" s="363">
        <v>0</v>
      </c>
      <c r="E114" s="359"/>
      <c r="F114" s="359"/>
      <c r="G114" s="363">
        <v>0</v>
      </c>
      <c r="H114" s="363">
        <v>0</v>
      </c>
      <c r="I114" s="363">
        <v>0</v>
      </c>
      <c r="J114" s="363">
        <v>0</v>
      </c>
      <c r="K114" s="363">
        <v>0</v>
      </c>
      <c r="L114" s="363">
        <v>0</v>
      </c>
      <c r="M114" s="363">
        <v>0</v>
      </c>
      <c r="N114" s="363">
        <v>0</v>
      </c>
      <c r="O114" s="363">
        <v>0</v>
      </c>
      <c r="P114" s="363">
        <v>0</v>
      </c>
      <c r="Q114" s="363">
        <v>0</v>
      </c>
      <c r="R114" s="363">
        <v>0</v>
      </c>
      <c r="S114" s="363">
        <v>0</v>
      </c>
      <c r="T114" s="317" t="e">
        <v>#DIV/0!</v>
      </c>
      <c r="U114" s="364">
        <v>0</v>
      </c>
      <c r="V114" s="364">
        <v>0</v>
      </c>
      <c r="W114" s="361"/>
      <c r="X114" s="361"/>
      <c r="Y114" s="361"/>
      <c r="Z114" s="361"/>
    </row>
    <row r="115" spans="1:26" s="362" customFormat="1" ht="12" x14ac:dyDescent="0.25">
      <c r="A115" s="318" t="s">
        <v>377</v>
      </c>
      <c r="B115" s="385">
        <v>0</v>
      </c>
      <c r="C115" s="385">
        <v>0</v>
      </c>
      <c r="D115" s="385">
        <v>0</v>
      </c>
      <c r="E115" s="361"/>
      <c r="F115" s="361"/>
      <c r="G115" s="385">
        <v>0</v>
      </c>
      <c r="H115" s="385">
        <v>0</v>
      </c>
      <c r="I115" s="385">
        <v>0</v>
      </c>
      <c r="J115" s="385">
        <v>0</v>
      </c>
      <c r="K115" s="385">
        <v>0</v>
      </c>
      <c r="L115" s="385">
        <v>0</v>
      </c>
      <c r="M115" s="385">
        <v>0</v>
      </c>
      <c r="N115" s="385">
        <v>0</v>
      </c>
      <c r="O115" s="385">
        <v>0</v>
      </c>
      <c r="P115" s="385">
        <v>0</v>
      </c>
      <c r="Q115" s="385">
        <v>0</v>
      </c>
      <c r="R115" s="385">
        <v>0</v>
      </c>
      <c r="S115" s="385">
        <v>0</v>
      </c>
      <c r="T115" s="319" t="e">
        <v>#DIV/0!</v>
      </c>
      <c r="U115" s="365">
        <v>0</v>
      </c>
      <c r="V115" s="365">
        <v>0</v>
      </c>
      <c r="W115" s="361"/>
      <c r="X115" s="361"/>
      <c r="Y115" s="361"/>
      <c r="Z115" s="361"/>
    </row>
    <row r="116" spans="1:26" s="362" customFormat="1" ht="12" x14ac:dyDescent="0.25">
      <c r="A116" s="318" t="s">
        <v>378</v>
      </c>
      <c r="B116" s="385">
        <v>0</v>
      </c>
      <c r="C116" s="385">
        <v>0</v>
      </c>
      <c r="D116" s="385">
        <v>0</v>
      </c>
      <c r="E116" s="361"/>
      <c r="F116" s="361"/>
      <c r="G116" s="385">
        <v>0</v>
      </c>
      <c r="H116" s="385">
        <v>0</v>
      </c>
      <c r="I116" s="385">
        <v>0</v>
      </c>
      <c r="J116" s="385">
        <v>0</v>
      </c>
      <c r="K116" s="385">
        <v>0</v>
      </c>
      <c r="L116" s="385">
        <v>0</v>
      </c>
      <c r="M116" s="385">
        <v>0</v>
      </c>
      <c r="N116" s="385">
        <v>0</v>
      </c>
      <c r="O116" s="385">
        <v>0</v>
      </c>
      <c r="P116" s="385">
        <v>0</v>
      </c>
      <c r="Q116" s="385">
        <v>0</v>
      </c>
      <c r="R116" s="385">
        <v>0</v>
      </c>
      <c r="S116" s="385">
        <v>0</v>
      </c>
      <c r="T116" s="319" t="e">
        <v>#DIV/0!</v>
      </c>
      <c r="U116" s="365">
        <v>0</v>
      </c>
      <c r="V116" s="365">
        <v>0</v>
      </c>
      <c r="W116" s="361"/>
      <c r="X116" s="361"/>
      <c r="Y116" s="361"/>
      <c r="Z116" s="361"/>
    </row>
    <row r="117" spans="1:26" s="362" customFormat="1" ht="12" x14ac:dyDescent="0.25">
      <c r="A117" s="318" t="s">
        <v>379</v>
      </c>
      <c r="B117" s="385">
        <v>0</v>
      </c>
      <c r="C117" s="385">
        <v>0</v>
      </c>
      <c r="D117" s="385">
        <v>0</v>
      </c>
      <c r="E117" s="361"/>
      <c r="F117" s="361"/>
      <c r="G117" s="385">
        <v>0</v>
      </c>
      <c r="H117" s="385">
        <v>0</v>
      </c>
      <c r="I117" s="385">
        <v>0</v>
      </c>
      <c r="J117" s="385">
        <v>0</v>
      </c>
      <c r="K117" s="385">
        <v>0</v>
      </c>
      <c r="L117" s="385">
        <v>0</v>
      </c>
      <c r="M117" s="385">
        <v>0</v>
      </c>
      <c r="N117" s="385">
        <v>0</v>
      </c>
      <c r="O117" s="385">
        <v>0</v>
      </c>
      <c r="P117" s="385">
        <v>0</v>
      </c>
      <c r="Q117" s="385">
        <v>0</v>
      </c>
      <c r="R117" s="385">
        <v>0</v>
      </c>
      <c r="S117" s="385">
        <v>0</v>
      </c>
      <c r="T117" s="319" t="e">
        <v>#DIV/0!</v>
      </c>
      <c r="U117" s="365">
        <v>0</v>
      </c>
      <c r="V117" s="365">
        <v>0</v>
      </c>
      <c r="W117" s="361"/>
      <c r="X117" s="361"/>
      <c r="Y117" s="361"/>
      <c r="Z117" s="361"/>
    </row>
    <row r="118" spans="1:26" s="362" customFormat="1" ht="12" x14ac:dyDescent="0.25">
      <c r="A118" s="318" t="s">
        <v>380</v>
      </c>
      <c r="B118" s="385">
        <v>0</v>
      </c>
      <c r="C118" s="385">
        <v>0</v>
      </c>
      <c r="D118" s="385">
        <v>0</v>
      </c>
      <c r="E118" s="361"/>
      <c r="F118" s="361"/>
      <c r="G118" s="385">
        <v>0</v>
      </c>
      <c r="H118" s="385">
        <v>0</v>
      </c>
      <c r="I118" s="385">
        <v>0</v>
      </c>
      <c r="J118" s="385">
        <v>0</v>
      </c>
      <c r="K118" s="385">
        <v>0</v>
      </c>
      <c r="L118" s="385">
        <v>0</v>
      </c>
      <c r="M118" s="385">
        <v>0</v>
      </c>
      <c r="N118" s="385">
        <v>0</v>
      </c>
      <c r="O118" s="385">
        <v>0</v>
      </c>
      <c r="P118" s="385">
        <v>0</v>
      </c>
      <c r="Q118" s="385">
        <v>0</v>
      </c>
      <c r="R118" s="385">
        <v>0</v>
      </c>
      <c r="S118" s="385">
        <v>0</v>
      </c>
      <c r="T118" s="319" t="e">
        <v>#DIV/0!</v>
      </c>
      <c r="U118" s="365">
        <v>0</v>
      </c>
      <c r="V118" s="365">
        <v>0</v>
      </c>
      <c r="W118" s="361"/>
      <c r="X118" s="361"/>
      <c r="Y118" s="361"/>
      <c r="Z118" s="361"/>
    </row>
    <row r="119" spans="1:26" s="362" customFormat="1" ht="12" x14ac:dyDescent="0.25">
      <c r="A119" s="318" t="s">
        <v>381</v>
      </c>
      <c r="B119" s="385">
        <v>0</v>
      </c>
      <c r="C119" s="385">
        <v>0</v>
      </c>
      <c r="D119" s="385">
        <v>0</v>
      </c>
      <c r="E119" s="361"/>
      <c r="F119" s="361"/>
      <c r="G119" s="385">
        <v>0</v>
      </c>
      <c r="H119" s="385">
        <v>0</v>
      </c>
      <c r="I119" s="385">
        <v>0</v>
      </c>
      <c r="J119" s="385">
        <v>0</v>
      </c>
      <c r="K119" s="385">
        <v>0</v>
      </c>
      <c r="L119" s="385">
        <v>0</v>
      </c>
      <c r="M119" s="385">
        <v>0</v>
      </c>
      <c r="N119" s="385">
        <v>0</v>
      </c>
      <c r="O119" s="385">
        <v>0</v>
      </c>
      <c r="P119" s="385">
        <v>0</v>
      </c>
      <c r="Q119" s="385">
        <v>0</v>
      </c>
      <c r="R119" s="385">
        <v>0</v>
      </c>
      <c r="S119" s="385">
        <v>0</v>
      </c>
      <c r="T119" s="319" t="e">
        <v>#DIV/0!</v>
      </c>
      <c r="U119" s="365">
        <v>0</v>
      </c>
      <c r="V119" s="365">
        <v>0</v>
      </c>
      <c r="W119" s="361"/>
      <c r="X119" s="361"/>
      <c r="Y119" s="361"/>
      <c r="Z119" s="361"/>
    </row>
    <row r="120" spans="1:26" s="362" customFormat="1" ht="12" x14ac:dyDescent="0.25">
      <c r="A120" s="318" t="s">
        <v>382</v>
      </c>
      <c r="B120" s="385">
        <v>0</v>
      </c>
      <c r="C120" s="385">
        <v>0</v>
      </c>
      <c r="D120" s="385">
        <v>0</v>
      </c>
      <c r="E120" s="361"/>
      <c r="F120" s="361"/>
      <c r="G120" s="385">
        <v>0</v>
      </c>
      <c r="H120" s="385">
        <v>0</v>
      </c>
      <c r="I120" s="385">
        <v>0</v>
      </c>
      <c r="J120" s="385">
        <v>0</v>
      </c>
      <c r="K120" s="385">
        <v>0</v>
      </c>
      <c r="L120" s="385">
        <v>0</v>
      </c>
      <c r="M120" s="385">
        <v>0</v>
      </c>
      <c r="N120" s="385">
        <v>0</v>
      </c>
      <c r="O120" s="385">
        <v>0</v>
      </c>
      <c r="P120" s="385">
        <v>0</v>
      </c>
      <c r="Q120" s="385">
        <v>0</v>
      </c>
      <c r="R120" s="385">
        <v>0</v>
      </c>
      <c r="S120" s="385">
        <v>0</v>
      </c>
      <c r="T120" s="319" t="e">
        <v>#DIV/0!</v>
      </c>
      <c r="U120" s="365">
        <v>0</v>
      </c>
      <c r="V120" s="365">
        <v>0</v>
      </c>
      <c r="W120" s="361"/>
      <c r="X120" s="361"/>
      <c r="Y120" s="361"/>
      <c r="Z120" s="361"/>
    </row>
    <row r="121" spans="1:26" s="362" customFormat="1" ht="12" x14ac:dyDescent="0.25">
      <c r="A121" s="318" t="s">
        <v>383</v>
      </c>
      <c r="B121" s="385">
        <v>0</v>
      </c>
      <c r="C121" s="385">
        <v>0</v>
      </c>
      <c r="D121" s="385">
        <v>0</v>
      </c>
      <c r="E121" s="361"/>
      <c r="F121" s="361"/>
      <c r="G121" s="385">
        <v>0</v>
      </c>
      <c r="H121" s="385">
        <v>0</v>
      </c>
      <c r="I121" s="385">
        <v>0</v>
      </c>
      <c r="J121" s="385">
        <v>0</v>
      </c>
      <c r="K121" s="385">
        <v>0</v>
      </c>
      <c r="L121" s="385">
        <v>0</v>
      </c>
      <c r="M121" s="385">
        <v>0</v>
      </c>
      <c r="N121" s="385">
        <v>0</v>
      </c>
      <c r="O121" s="385">
        <v>0</v>
      </c>
      <c r="P121" s="385">
        <v>0</v>
      </c>
      <c r="Q121" s="385">
        <v>0</v>
      </c>
      <c r="R121" s="385">
        <v>0</v>
      </c>
      <c r="S121" s="385">
        <v>0</v>
      </c>
      <c r="T121" s="319" t="e">
        <v>#DIV/0!</v>
      </c>
      <c r="U121" s="365">
        <v>0</v>
      </c>
      <c r="V121" s="365">
        <v>0</v>
      </c>
      <c r="W121" s="361"/>
      <c r="X121" s="361"/>
      <c r="Y121" s="361"/>
      <c r="Z121" s="361"/>
    </row>
    <row r="122" spans="1:26" s="362" customFormat="1" ht="12" x14ac:dyDescent="0.25">
      <c r="A122" s="318" t="s">
        <v>384</v>
      </c>
      <c r="B122" s="385">
        <v>0</v>
      </c>
      <c r="C122" s="385">
        <v>0</v>
      </c>
      <c r="D122" s="385">
        <v>0</v>
      </c>
      <c r="E122" s="361"/>
      <c r="F122" s="361"/>
      <c r="G122" s="385">
        <v>0</v>
      </c>
      <c r="H122" s="385">
        <v>0</v>
      </c>
      <c r="I122" s="385">
        <v>0</v>
      </c>
      <c r="J122" s="385">
        <v>0</v>
      </c>
      <c r="K122" s="385">
        <v>0</v>
      </c>
      <c r="L122" s="385">
        <v>0</v>
      </c>
      <c r="M122" s="385">
        <v>0</v>
      </c>
      <c r="N122" s="385">
        <v>0</v>
      </c>
      <c r="O122" s="385">
        <v>0</v>
      </c>
      <c r="P122" s="385">
        <v>0</v>
      </c>
      <c r="Q122" s="385">
        <v>0</v>
      </c>
      <c r="R122" s="385">
        <v>0</v>
      </c>
      <c r="S122" s="385">
        <v>0</v>
      </c>
      <c r="T122" s="319" t="e">
        <v>#DIV/0!</v>
      </c>
      <c r="U122" s="365">
        <v>0</v>
      </c>
      <c r="V122" s="365">
        <v>0</v>
      </c>
      <c r="W122" s="361"/>
      <c r="X122" s="361"/>
      <c r="Y122" s="361"/>
      <c r="Z122" s="361"/>
    </row>
    <row r="123" spans="1:26" s="362" customFormat="1" ht="12" x14ac:dyDescent="0.25">
      <c r="A123" s="318" t="s">
        <v>385</v>
      </c>
      <c r="B123" s="385">
        <v>0</v>
      </c>
      <c r="C123" s="385">
        <v>0</v>
      </c>
      <c r="D123" s="385">
        <v>0</v>
      </c>
      <c r="E123" s="361"/>
      <c r="F123" s="361"/>
      <c r="G123" s="385">
        <v>0</v>
      </c>
      <c r="H123" s="385">
        <v>0</v>
      </c>
      <c r="I123" s="385">
        <v>0</v>
      </c>
      <c r="J123" s="385">
        <v>0</v>
      </c>
      <c r="K123" s="385">
        <v>0</v>
      </c>
      <c r="L123" s="385">
        <v>0</v>
      </c>
      <c r="M123" s="385">
        <v>0</v>
      </c>
      <c r="N123" s="385">
        <v>0</v>
      </c>
      <c r="O123" s="385">
        <v>0</v>
      </c>
      <c r="P123" s="385">
        <v>0</v>
      </c>
      <c r="Q123" s="385">
        <v>0</v>
      </c>
      <c r="R123" s="385">
        <v>0</v>
      </c>
      <c r="S123" s="385">
        <v>0</v>
      </c>
      <c r="T123" s="319" t="e">
        <v>#DIV/0!</v>
      </c>
      <c r="U123" s="365">
        <v>0</v>
      </c>
      <c r="V123" s="365">
        <v>0</v>
      </c>
      <c r="W123" s="361"/>
      <c r="X123" s="361"/>
      <c r="Y123" s="361"/>
      <c r="Z123" s="361"/>
    </row>
    <row r="124" spans="1:26" s="362" customFormat="1" ht="12" x14ac:dyDescent="0.25">
      <c r="A124" s="318" t="s">
        <v>386</v>
      </c>
      <c r="B124" s="385">
        <v>0</v>
      </c>
      <c r="C124" s="385">
        <v>0</v>
      </c>
      <c r="D124" s="385">
        <v>0</v>
      </c>
      <c r="E124" s="361"/>
      <c r="F124" s="361"/>
      <c r="G124" s="385">
        <v>0</v>
      </c>
      <c r="H124" s="385">
        <v>0</v>
      </c>
      <c r="I124" s="385">
        <v>0</v>
      </c>
      <c r="J124" s="385">
        <v>0</v>
      </c>
      <c r="K124" s="385">
        <v>0</v>
      </c>
      <c r="L124" s="385">
        <v>0</v>
      </c>
      <c r="M124" s="385">
        <v>0</v>
      </c>
      <c r="N124" s="385">
        <v>0</v>
      </c>
      <c r="O124" s="385">
        <v>0</v>
      </c>
      <c r="P124" s="385">
        <v>0</v>
      </c>
      <c r="Q124" s="385">
        <v>0</v>
      </c>
      <c r="R124" s="385">
        <v>0</v>
      </c>
      <c r="S124" s="385">
        <v>0</v>
      </c>
      <c r="T124" s="319" t="e">
        <v>#DIV/0!</v>
      </c>
      <c r="U124" s="365">
        <v>0</v>
      </c>
      <c r="V124" s="365">
        <v>0</v>
      </c>
      <c r="W124" s="361"/>
      <c r="X124" s="361"/>
      <c r="Y124" s="361"/>
      <c r="Z124" s="361"/>
    </row>
    <row r="125" spans="1:26" s="362" customFormat="1" ht="12" x14ac:dyDescent="0.25">
      <c r="A125" s="318" t="s">
        <v>387</v>
      </c>
      <c r="B125" s="385">
        <v>0</v>
      </c>
      <c r="C125" s="385">
        <v>0</v>
      </c>
      <c r="D125" s="385">
        <v>0</v>
      </c>
      <c r="E125" s="361"/>
      <c r="F125" s="361"/>
      <c r="G125" s="385">
        <v>0</v>
      </c>
      <c r="H125" s="385">
        <v>0</v>
      </c>
      <c r="I125" s="385">
        <v>0</v>
      </c>
      <c r="J125" s="385">
        <v>0</v>
      </c>
      <c r="K125" s="385">
        <v>0</v>
      </c>
      <c r="L125" s="385">
        <v>0</v>
      </c>
      <c r="M125" s="385">
        <v>0</v>
      </c>
      <c r="N125" s="385">
        <v>0</v>
      </c>
      <c r="O125" s="385">
        <v>0</v>
      </c>
      <c r="P125" s="385">
        <v>0</v>
      </c>
      <c r="Q125" s="385">
        <v>0</v>
      </c>
      <c r="R125" s="385">
        <v>0</v>
      </c>
      <c r="S125" s="385">
        <v>0</v>
      </c>
      <c r="T125" s="319" t="e">
        <v>#DIV/0!</v>
      </c>
      <c r="U125" s="365">
        <v>0</v>
      </c>
      <c r="V125" s="365">
        <v>0</v>
      </c>
      <c r="W125" s="361"/>
      <c r="X125" s="361"/>
      <c r="Y125" s="361"/>
      <c r="Z125" s="361"/>
    </row>
    <row r="126" spans="1:26" s="362" customFormat="1" ht="12" x14ac:dyDescent="0.25">
      <c r="A126" s="318" t="s">
        <v>388</v>
      </c>
      <c r="B126" s="385">
        <v>0</v>
      </c>
      <c r="C126" s="385">
        <v>0</v>
      </c>
      <c r="D126" s="385">
        <v>0</v>
      </c>
      <c r="E126" s="361"/>
      <c r="F126" s="361"/>
      <c r="G126" s="385">
        <v>0</v>
      </c>
      <c r="H126" s="385">
        <v>0</v>
      </c>
      <c r="I126" s="385">
        <v>0</v>
      </c>
      <c r="J126" s="385">
        <v>0</v>
      </c>
      <c r="K126" s="385">
        <v>0</v>
      </c>
      <c r="L126" s="385">
        <v>0</v>
      </c>
      <c r="M126" s="385">
        <v>0</v>
      </c>
      <c r="N126" s="385">
        <v>0</v>
      </c>
      <c r="O126" s="385">
        <v>0</v>
      </c>
      <c r="P126" s="385">
        <v>0</v>
      </c>
      <c r="Q126" s="385">
        <v>0</v>
      </c>
      <c r="R126" s="385">
        <v>0</v>
      </c>
      <c r="S126" s="385">
        <v>0</v>
      </c>
      <c r="T126" s="319" t="e">
        <v>#DIV/0!</v>
      </c>
      <c r="U126" s="365">
        <v>0</v>
      </c>
      <c r="V126" s="365">
        <v>0</v>
      </c>
      <c r="W126" s="361"/>
      <c r="X126" s="361"/>
      <c r="Y126" s="361"/>
      <c r="Z126" s="361"/>
    </row>
    <row r="127" spans="1:26" s="362" customFormat="1" ht="12" x14ac:dyDescent="0.25">
      <c r="A127" s="318" t="s">
        <v>389</v>
      </c>
      <c r="B127" s="385">
        <v>0</v>
      </c>
      <c r="C127" s="385">
        <v>0</v>
      </c>
      <c r="D127" s="385">
        <v>0</v>
      </c>
      <c r="E127" s="361"/>
      <c r="F127" s="361"/>
      <c r="G127" s="385">
        <v>0</v>
      </c>
      <c r="H127" s="385">
        <v>0</v>
      </c>
      <c r="I127" s="385">
        <v>0</v>
      </c>
      <c r="J127" s="385">
        <v>0</v>
      </c>
      <c r="K127" s="385">
        <v>0</v>
      </c>
      <c r="L127" s="385">
        <v>0</v>
      </c>
      <c r="M127" s="385">
        <v>0</v>
      </c>
      <c r="N127" s="385">
        <v>0</v>
      </c>
      <c r="O127" s="385">
        <v>0</v>
      </c>
      <c r="P127" s="385">
        <v>0</v>
      </c>
      <c r="Q127" s="385">
        <v>0</v>
      </c>
      <c r="R127" s="385">
        <v>0</v>
      </c>
      <c r="S127" s="385">
        <v>0</v>
      </c>
      <c r="T127" s="319" t="e">
        <v>#DIV/0!</v>
      </c>
      <c r="U127" s="365">
        <v>0</v>
      </c>
      <c r="V127" s="365">
        <v>0</v>
      </c>
      <c r="W127" s="361"/>
      <c r="X127" s="361"/>
      <c r="Y127" s="361"/>
      <c r="Z127" s="361"/>
    </row>
    <row r="128" spans="1:26" s="362" customFormat="1" ht="12" x14ac:dyDescent="0.25">
      <c r="A128" s="318" t="s">
        <v>390</v>
      </c>
      <c r="B128" s="385">
        <v>0</v>
      </c>
      <c r="C128" s="385">
        <v>0</v>
      </c>
      <c r="D128" s="385">
        <v>0</v>
      </c>
      <c r="E128" s="361"/>
      <c r="F128" s="361"/>
      <c r="G128" s="385">
        <v>0</v>
      </c>
      <c r="H128" s="385">
        <v>0</v>
      </c>
      <c r="I128" s="385">
        <v>0</v>
      </c>
      <c r="J128" s="385">
        <v>0</v>
      </c>
      <c r="K128" s="385">
        <v>0</v>
      </c>
      <c r="L128" s="385">
        <v>0</v>
      </c>
      <c r="M128" s="385">
        <v>0</v>
      </c>
      <c r="N128" s="385">
        <v>0</v>
      </c>
      <c r="O128" s="385">
        <v>0</v>
      </c>
      <c r="P128" s="385">
        <v>0</v>
      </c>
      <c r="Q128" s="385">
        <v>0</v>
      </c>
      <c r="R128" s="385">
        <v>0</v>
      </c>
      <c r="S128" s="385">
        <v>0</v>
      </c>
      <c r="T128" s="319" t="e">
        <v>#DIV/0!</v>
      </c>
      <c r="U128" s="365">
        <v>0</v>
      </c>
      <c r="V128" s="365">
        <v>0</v>
      </c>
      <c r="W128" s="361"/>
      <c r="X128" s="361"/>
      <c r="Y128" s="361"/>
      <c r="Z128" s="361"/>
    </row>
    <row r="129" spans="1:26" s="362" customFormat="1" ht="12" x14ac:dyDescent="0.25">
      <c r="A129" s="318" t="s">
        <v>391</v>
      </c>
      <c r="B129" s="385">
        <v>0</v>
      </c>
      <c r="C129" s="385">
        <v>0</v>
      </c>
      <c r="D129" s="385">
        <v>0</v>
      </c>
      <c r="E129" s="361"/>
      <c r="F129" s="361"/>
      <c r="G129" s="385">
        <v>0</v>
      </c>
      <c r="H129" s="385">
        <v>0</v>
      </c>
      <c r="I129" s="385">
        <v>0</v>
      </c>
      <c r="J129" s="385">
        <v>0</v>
      </c>
      <c r="K129" s="385">
        <v>0</v>
      </c>
      <c r="L129" s="385">
        <v>0</v>
      </c>
      <c r="M129" s="385">
        <v>0</v>
      </c>
      <c r="N129" s="385">
        <v>0</v>
      </c>
      <c r="O129" s="385">
        <v>0</v>
      </c>
      <c r="P129" s="385">
        <v>0</v>
      </c>
      <c r="Q129" s="385">
        <v>0</v>
      </c>
      <c r="R129" s="385">
        <v>0</v>
      </c>
      <c r="S129" s="385">
        <v>0</v>
      </c>
      <c r="T129" s="319" t="e">
        <v>#DIV/0!</v>
      </c>
      <c r="U129" s="365">
        <v>0</v>
      </c>
      <c r="V129" s="365">
        <v>0</v>
      </c>
      <c r="W129" s="361"/>
      <c r="X129" s="361"/>
      <c r="Y129" s="361"/>
      <c r="Z129" s="361"/>
    </row>
    <row r="130" spans="1:26" s="362" customFormat="1" ht="12" x14ac:dyDescent="0.25">
      <c r="A130" s="318" t="s">
        <v>392</v>
      </c>
      <c r="B130" s="385">
        <v>0</v>
      </c>
      <c r="C130" s="385">
        <v>0</v>
      </c>
      <c r="D130" s="385">
        <v>0</v>
      </c>
      <c r="E130" s="361"/>
      <c r="F130" s="361"/>
      <c r="G130" s="385">
        <v>0</v>
      </c>
      <c r="H130" s="385">
        <v>0</v>
      </c>
      <c r="I130" s="385">
        <v>0</v>
      </c>
      <c r="J130" s="385">
        <v>0</v>
      </c>
      <c r="K130" s="385">
        <v>0</v>
      </c>
      <c r="L130" s="385">
        <v>0</v>
      </c>
      <c r="M130" s="385">
        <v>0</v>
      </c>
      <c r="N130" s="385">
        <v>0</v>
      </c>
      <c r="O130" s="385">
        <v>0</v>
      </c>
      <c r="P130" s="385">
        <v>0</v>
      </c>
      <c r="Q130" s="385">
        <v>0</v>
      </c>
      <c r="R130" s="385">
        <v>0</v>
      </c>
      <c r="S130" s="385">
        <v>0</v>
      </c>
      <c r="T130" s="319" t="e">
        <v>#DIV/0!</v>
      </c>
      <c r="U130" s="365">
        <v>0</v>
      </c>
      <c r="V130" s="365">
        <v>0</v>
      </c>
      <c r="W130" s="361"/>
      <c r="X130" s="361"/>
      <c r="Y130" s="361"/>
      <c r="Z130" s="361"/>
    </row>
    <row r="131" spans="1:26" s="362" customFormat="1" ht="12" x14ac:dyDescent="0.25">
      <c r="A131" s="318" t="s">
        <v>393</v>
      </c>
      <c r="B131" s="385">
        <v>0</v>
      </c>
      <c r="C131" s="385">
        <v>0</v>
      </c>
      <c r="D131" s="385">
        <v>0</v>
      </c>
      <c r="E131" s="361"/>
      <c r="F131" s="361"/>
      <c r="G131" s="385">
        <v>0</v>
      </c>
      <c r="H131" s="385">
        <v>0</v>
      </c>
      <c r="I131" s="385">
        <v>0</v>
      </c>
      <c r="J131" s="385">
        <v>0</v>
      </c>
      <c r="K131" s="385">
        <v>0</v>
      </c>
      <c r="L131" s="385">
        <v>0</v>
      </c>
      <c r="M131" s="385">
        <v>0</v>
      </c>
      <c r="N131" s="385">
        <v>0</v>
      </c>
      <c r="O131" s="385">
        <v>0</v>
      </c>
      <c r="P131" s="385">
        <v>0</v>
      </c>
      <c r="Q131" s="385">
        <v>0</v>
      </c>
      <c r="R131" s="385">
        <v>0</v>
      </c>
      <c r="S131" s="385">
        <v>0</v>
      </c>
      <c r="T131" s="319" t="e">
        <v>#DIV/0!</v>
      </c>
      <c r="U131" s="365">
        <v>0</v>
      </c>
      <c r="V131" s="365">
        <v>0</v>
      </c>
      <c r="W131" s="361"/>
      <c r="X131" s="361"/>
      <c r="Y131" s="361"/>
      <c r="Z131" s="361"/>
    </row>
    <row r="132" spans="1:26" s="362" customFormat="1" ht="12" x14ac:dyDescent="0.25">
      <c r="A132" s="369" t="s">
        <v>394</v>
      </c>
      <c r="B132" s="363">
        <v>0</v>
      </c>
      <c r="C132" s="363">
        <v>0</v>
      </c>
      <c r="D132" s="363">
        <v>0</v>
      </c>
      <c r="E132" s="359"/>
      <c r="F132" s="359"/>
      <c r="G132" s="363">
        <v>0</v>
      </c>
      <c r="H132" s="363">
        <v>0</v>
      </c>
      <c r="I132" s="363">
        <v>0</v>
      </c>
      <c r="J132" s="363">
        <v>0</v>
      </c>
      <c r="K132" s="363">
        <v>0</v>
      </c>
      <c r="L132" s="363">
        <v>0</v>
      </c>
      <c r="M132" s="363">
        <v>0</v>
      </c>
      <c r="N132" s="363">
        <v>0</v>
      </c>
      <c r="O132" s="363">
        <v>0</v>
      </c>
      <c r="P132" s="363">
        <v>0</v>
      </c>
      <c r="Q132" s="363">
        <v>0</v>
      </c>
      <c r="R132" s="363">
        <v>0</v>
      </c>
      <c r="S132" s="363">
        <v>0</v>
      </c>
      <c r="T132" s="317" t="e">
        <v>#DIV/0!</v>
      </c>
      <c r="U132" s="364">
        <v>0</v>
      </c>
      <c r="V132" s="364">
        <v>0</v>
      </c>
      <c r="W132" s="361"/>
      <c r="X132" s="361"/>
      <c r="Y132" s="361"/>
      <c r="Z132" s="361"/>
    </row>
    <row r="133" spans="1:26" s="362" customFormat="1" ht="12" x14ac:dyDescent="0.25">
      <c r="A133" s="318" t="s">
        <v>395</v>
      </c>
      <c r="B133" s="385">
        <v>0</v>
      </c>
      <c r="C133" s="385">
        <v>0</v>
      </c>
      <c r="D133" s="385">
        <v>0</v>
      </c>
      <c r="E133" s="361"/>
      <c r="F133" s="361"/>
      <c r="G133" s="385">
        <v>0</v>
      </c>
      <c r="H133" s="385">
        <v>0</v>
      </c>
      <c r="I133" s="385">
        <v>0</v>
      </c>
      <c r="J133" s="385">
        <v>0</v>
      </c>
      <c r="K133" s="385">
        <v>0</v>
      </c>
      <c r="L133" s="385">
        <v>0</v>
      </c>
      <c r="M133" s="385">
        <v>0</v>
      </c>
      <c r="N133" s="385">
        <v>0</v>
      </c>
      <c r="O133" s="385">
        <v>0</v>
      </c>
      <c r="P133" s="385">
        <v>0</v>
      </c>
      <c r="Q133" s="385">
        <v>0</v>
      </c>
      <c r="R133" s="385">
        <v>0</v>
      </c>
      <c r="S133" s="385">
        <v>0</v>
      </c>
      <c r="T133" s="319" t="e">
        <v>#DIV/0!</v>
      </c>
      <c r="U133" s="365">
        <v>0</v>
      </c>
      <c r="V133" s="365">
        <v>0</v>
      </c>
      <c r="W133" s="361"/>
      <c r="X133" s="361"/>
      <c r="Y133" s="361"/>
      <c r="Z133" s="361"/>
    </row>
    <row r="134" spans="1:26" s="362" customFormat="1" ht="12" x14ac:dyDescent="0.25">
      <c r="A134" s="318" t="s">
        <v>396</v>
      </c>
      <c r="B134" s="385">
        <v>0</v>
      </c>
      <c r="C134" s="385">
        <v>0</v>
      </c>
      <c r="D134" s="385">
        <v>0</v>
      </c>
      <c r="E134" s="361"/>
      <c r="F134" s="361"/>
      <c r="G134" s="385">
        <v>0</v>
      </c>
      <c r="H134" s="385">
        <v>0</v>
      </c>
      <c r="I134" s="385">
        <v>0</v>
      </c>
      <c r="J134" s="385">
        <v>0</v>
      </c>
      <c r="K134" s="385">
        <v>0</v>
      </c>
      <c r="L134" s="385">
        <v>0</v>
      </c>
      <c r="M134" s="385">
        <v>0</v>
      </c>
      <c r="N134" s="385">
        <v>0</v>
      </c>
      <c r="O134" s="385">
        <v>0</v>
      </c>
      <c r="P134" s="385">
        <v>0</v>
      </c>
      <c r="Q134" s="385">
        <v>0</v>
      </c>
      <c r="R134" s="385">
        <v>0</v>
      </c>
      <c r="S134" s="385">
        <v>0</v>
      </c>
      <c r="T134" s="319" t="e">
        <v>#DIV/0!</v>
      </c>
      <c r="U134" s="365">
        <v>0</v>
      </c>
      <c r="V134" s="365">
        <v>0</v>
      </c>
      <c r="W134" s="361"/>
      <c r="X134" s="361"/>
      <c r="Y134" s="361"/>
      <c r="Z134" s="361"/>
    </row>
    <row r="135" spans="1:26" s="362" customFormat="1" ht="12" x14ac:dyDescent="0.25">
      <c r="A135" s="318" t="s">
        <v>397</v>
      </c>
      <c r="B135" s="385">
        <v>0</v>
      </c>
      <c r="C135" s="385">
        <v>0</v>
      </c>
      <c r="D135" s="385">
        <v>0</v>
      </c>
      <c r="E135" s="361"/>
      <c r="F135" s="361"/>
      <c r="G135" s="385">
        <v>0</v>
      </c>
      <c r="H135" s="385">
        <v>0</v>
      </c>
      <c r="I135" s="385">
        <v>0</v>
      </c>
      <c r="J135" s="385">
        <v>0</v>
      </c>
      <c r="K135" s="385">
        <v>0</v>
      </c>
      <c r="L135" s="385">
        <v>0</v>
      </c>
      <c r="M135" s="385">
        <v>0</v>
      </c>
      <c r="N135" s="385">
        <v>0</v>
      </c>
      <c r="O135" s="385">
        <v>0</v>
      </c>
      <c r="P135" s="385">
        <v>0</v>
      </c>
      <c r="Q135" s="385">
        <v>0</v>
      </c>
      <c r="R135" s="385">
        <v>0</v>
      </c>
      <c r="S135" s="385">
        <v>0</v>
      </c>
      <c r="T135" s="319" t="e">
        <v>#DIV/0!</v>
      </c>
      <c r="U135" s="365">
        <v>0</v>
      </c>
      <c r="V135" s="365">
        <v>0</v>
      </c>
      <c r="W135" s="361"/>
      <c r="X135" s="361"/>
      <c r="Y135" s="361"/>
      <c r="Z135" s="361"/>
    </row>
    <row r="136" spans="1:26" s="362" customFormat="1" ht="12" x14ac:dyDescent="0.25">
      <c r="A136" s="318" t="s">
        <v>398</v>
      </c>
      <c r="B136" s="385">
        <v>0</v>
      </c>
      <c r="C136" s="385">
        <v>0</v>
      </c>
      <c r="D136" s="385">
        <v>0</v>
      </c>
      <c r="E136" s="361"/>
      <c r="F136" s="361"/>
      <c r="G136" s="385">
        <v>0</v>
      </c>
      <c r="H136" s="385">
        <v>0</v>
      </c>
      <c r="I136" s="385">
        <v>0</v>
      </c>
      <c r="J136" s="385">
        <v>0</v>
      </c>
      <c r="K136" s="385">
        <v>0</v>
      </c>
      <c r="L136" s="385">
        <v>0</v>
      </c>
      <c r="M136" s="385">
        <v>0</v>
      </c>
      <c r="N136" s="385">
        <v>0</v>
      </c>
      <c r="O136" s="385">
        <v>0</v>
      </c>
      <c r="P136" s="385">
        <v>0</v>
      </c>
      <c r="Q136" s="385">
        <v>0</v>
      </c>
      <c r="R136" s="385">
        <v>0</v>
      </c>
      <c r="S136" s="385">
        <v>0</v>
      </c>
      <c r="T136" s="319" t="e">
        <v>#DIV/0!</v>
      </c>
      <c r="U136" s="365">
        <v>0</v>
      </c>
      <c r="V136" s="365">
        <v>0</v>
      </c>
      <c r="W136" s="361"/>
      <c r="X136" s="361"/>
      <c r="Y136" s="361"/>
      <c r="Z136" s="361"/>
    </row>
    <row r="137" spans="1:26" s="362" customFormat="1" ht="12" x14ac:dyDescent="0.25">
      <c r="A137" s="318" t="s">
        <v>399</v>
      </c>
      <c r="B137" s="385">
        <v>0</v>
      </c>
      <c r="C137" s="385">
        <v>0</v>
      </c>
      <c r="D137" s="385">
        <v>0</v>
      </c>
      <c r="E137" s="361"/>
      <c r="F137" s="361"/>
      <c r="G137" s="385">
        <v>0</v>
      </c>
      <c r="H137" s="385">
        <v>0</v>
      </c>
      <c r="I137" s="385">
        <v>0</v>
      </c>
      <c r="J137" s="385">
        <v>0</v>
      </c>
      <c r="K137" s="385">
        <v>0</v>
      </c>
      <c r="L137" s="385">
        <v>0</v>
      </c>
      <c r="M137" s="385">
        <v>0</v>
      </c>
      <c r="N137" s="385">
        <v>0</v>
      </c>
      <c r="O137" s="385">
        <v>0</v>
      </c>
      <c r="P137" s="385">
        <v>0</v>
      </c>
      <c r="Q137" s="385">
        <v>0</v>
      </c>
      <c r="R137" s="385">
        <v>0</v>
      </c>
      <c r="S137" s="385">
        <v>0</v>
      </c>
      <c r="T137" s="319" t="e">
        <v>#DIV/0!</v>
      </c>
      <c r="U137" s="365">
        <v>0</v>
      </c>
      <c r="V137" s="365">
        <v>0</v>
      </c>
      <c r="W137" s="361"/>
      <c r="X137" s="361"/>
      <c r="Y137" s="361"/>
      <c r="Z137" s="361"/>
    </row>
    <row r="138" spans="1:26" s="362" customFormat="1" ht="12" x14ac:dyDescent="0.25">
      <c r="A138" s="318" t="s">
        <v>400</v>
      </c>
      <c r="B138" s="385">
        <v>0</v>
      </c>
      <c r="C138" s="385">
        <v>0</v>
      </c>
      <c r="D138" s="385">
        <v>0</v>
      </c>
      <c r="E138" s="361"/>
      <c r="F138" s="361"/>
      <c r="G138" s="385">
        <v>0</v>
      </c>
      <c r="H138" s="385">
        <v>0</v>
      </c>
      <c r="I138" s="385">
        <v>0</v>
      </c>
      <c r="J138" s="385">
        <v>0</v>
      </c>
      <c r="K138" s="385">
        <v>0</v>
      </c>
      <c r="L138" s="385">
        <v>0</v>
      </c>
      <c r="M138" s="385">
        <v>0</v>
      </c>
      <c r="N138" s="385">
        <v>0</v>
      </c>
      <c r="O138" s="385">
        <v>0</v>
      </c>
      <c r="P138" s="385">
        <v>0</v>
      </c>
      <c r="Q138" s="385">
        <v>0</v>
      </c>
      <c r="R138" s="385">
        <v>0</v>
      </c>
      <c r="S138" s="385">
        <v>0</v>
      </c>
      <c r="T138" s="319" t="e">
        <v>#DIV/0!</v>
      </c>
      <c r="U138" s="365">
        <v>0</v>
      </c>
      <c r="V138" s="365">
        <v>0</v>
      </c>
      <c r="W138" s="361"/>
      <c r="X138" s="361"/>
      <c r="Y138" s="361"/>
      <c r="Z138" s="361"/>
    </row>
    <row r="139" spans="1:26" s="362" customFormat="1" ht="12" x14ac:dyDescent="0.25">
      <c r="A139" s="318" t="s">
        <v>401</v>
      </c>
      <c r="B139" s="385">
        <v>0</v>
      </c>
      <c r="C139" s="385">
        <v>0</v>
      </c>
      <c r="D139" s="385">
        <v>0</v>
      </c>
      <c r="E139" s="361"/>
      <c r="F139" s="361"/>
      <c r="G139" s="385">
        <v>0</v>
      </c>
      <c r="H139" s="385">
        <v>0</v>
      </c>
      <c r="I139" s="385">
        <v>0</v>
      </c>
      <c r="J139" s="385">
        <v>0</v>
      </c>
      <c r="K139" s="385">
        <v>0</v>
      </c>
      <c r="L139" s="385">
        <v>0</v>
      </c>
      <c r="M139" s="385">
        <v>0</v>
      </c>
      <c r="N139" s="385">
        <v>0</v>
      </c>
      <c r="O139" s="385">
        <v>0</v>
      </c>
      <c r="P139" s="385">
        <v>0</v>
      </c>
      <c r="Q139" s="385">
        <v>0</v>
      </c>
      <c r="R139" s="385">
        <v>0</v>
      </c>
      <c r="S139" s="385">
        <v>0</v>
      </c>
      <c r="T139" s="319" t="e">
        <v>#DIV/0!</v>
      </c>
      <c r="U139" s="365">
        <v>0</v>
      </c>
      <c r="V139" s="365">
        <v>0</v>
      </c>
      <c r="W139" s="361"/>
      <c r="X139" s="361"/>
      <c r="Y139" s="361"/>
      <c r="Z139" s="361"/>
    </row>
    <row r="140" spans="1:26" s="362" customFormat="1" ht="12" x14ac:dyDescent="0.25">
      <c r="A140" s="318" t="s">
        <v>402</v>
      </c>
      <c r="B140" s="385">
        <v>0</v>
      </c>
      <c r="C140" s="385">
        <v>0</v>
      </c>
      <c r="D140" s="385">
        <v>0</v>
      </c>
      <c r="E140" s="361"/>
      <c r="F140" s="361"/>
      <c r="G140" s="385">
        <v>0</v>
      </c>
      <c r="H140" s="385">
        <v>0</v>
      </c>
      <c r="I140" s="385">
        <v>0</v>
      </c>
      <c r="J140" s="385">
        <v>0</v>
      </c>
      <c r="K140" s="385">
        <v>0</v>
      </c>
      <c r="L140" s="385">
        <v>0</v>
      </c>
      <c r="M140" s="385">
        <v>0</v>
      </c>
      <c r="N140" s="385">
        <v>0</v>
      </c>
      <c r="O140" s="385">
        <v>0</v>
      </c>
      <c r="P140" s="385">
        <v>0</v>
      </c>
      <c r="Q140" s="385">
        <v>0</v>
      </c>
      <c r="R140" s="385">
        <v>0</v>
      </c>
      <c r="S140" s="385">
        <v>0</v>
      </c>
      <c r="T140" s="319" t="e">
        <v>#DIV/0!</v>
      </c>
      <c r="U140" s="365">
        <v>0</v>
      </c>
      <c r="V140" s="365">
        <v>0</v>
      </c>
      <c r="W140" s="361"/>
      <c r="X140" s="361"/>
      <c r="Y140" s="361"/>
      <c r="Z140" s="361"/>
    </row>
    <row r="141" spans="1:26" s="362" customFormat="1" ht="12" x14ac:dyDescent="0.25">
      <c r="A141" s="318" t="s">
        <v>403</v>
      </c>
      <c r="B141" s="385">
        <v>0</v>
      </c>
      <c r="C141" s="385">
        <v>0</v>
      </c>
      <c r="D141" s="385">
        <v>0</v>
      </c>
      <c r="E141" s="361"/>
      <c r="F141" s="361"/>
      <c r="G141" s="385">
        <v>0</v>
      </c>
      <c r="H141" s="385">
        <v>0</v>
      </c>
      <c r="I141" s="385">
        <v>0</v>
      </c>
      <c r="J141" s="385">
        <v>0</v>
      </c>
      <c r="K141" s="385">
        <v>0</v>
      </c>
      <c r="L141" s="385">
        <v>0</v>
      </c>
      <c r="M141" s="385">
        <v>0</v>
      </c>
      <c r="N141" s="385">
        <v>0</v>
      </c>
      <c r="O141" s="385">
        <v>0</v>
      </c>
      <c r="P141" s="385">
        <v>0</v>
      </c>
      <c r="Q141" s="385">
        <v>0</v>
      </c>
      <c r="R141" s="385">
        <v>0</v>
      </c>
      <c r="S141" s="385">
        <v>0</v>
      </c>
      <c r="T141" s="319" t="e">
        <v>#DIV/0!</v>
      </c>
      <c r="U141" s="365">
        <v>0</v>
      </c>
      <c r="V141" s="365">
        <v>0</v>
      </c>
      <c r="W141" s="361"/>
      <c r="X141" s="361"/>
      <c r="Y141" s="361"/>
      <c r="Z141" s="361"/>
    </row>
    <row r="142" spans="1:26" s="362" customFormat="1" ht="12" x14ac:dyDescent="0.25">
      <c r="A142" s="318" t="s">
        <v>404</v>
      </c>
      <c r="B142" s="385">
        <v>0</v>
      </c>
      <c r="C142" s="385">
        <v>0</v>
      </c>
      <c r="D142" s="385">
        <v>0</v>
      </c>
      <c r="E142" s="361"/>
      <c r="F142" s="361"/>
      <c r="G142" s="385">
        <v>0</v>
      </c>
      <c r="H142" s="385">
        <v>0</v>
      </c>
      <c r="I142" s="385">
        <v>0</v>
      </c>
      <c r="J142" s="385">
        <v>0</v>
      </c>
      <c r="K142" s="385">
        <v>0</v>
      </c>
      <c r="L142" s="385">
        <v>0</v>
      </c>
      <c r="M142" s="385">
        <v>0</v>
      </c>
      <c r="N142" s="385">
        <v>0</v>
      </c>
      <c r="O142" s="385">
        <v>0</v>
      </c>
      <c r="P142" s="385">
        <v>0</v>
      </c>
      <c r="Q142" s="385">
        <v>0</v>
      </c>
      <c r="R142" s="385">
        <v>0</v>
      </c>
      <c r="S142" s="385">
        <v>0</v>
      </c>
      <c r="T142" s="319" t="e">
        <v>#DIV/0!</v>
      </c>
      <c r="U142" s="365">
        <v>0</v>
      </c>
      <c r="V142" s="365">
        <v>0</v>
      </c>
      <c r="W142" s="361"/>
      <c r="X142" s="361"/>
      <c r="Y142" s="361"/>
      <c r="Z142" s="361"/>
    </row>
    <row r="143" spans="1:26" s="362" customFormat="1" ht="12" x14ac:dyDescent="0.25">
      <c r="A143" s="369" t="s">
        <v>405</v>
      </c>
      <c r="B143" s="198">
        <v>0</v>
      </c>
      <c r="C143" s="198">
        <v>0</v>
      </c>
      <c r="D143" s="198">
        <v>0</v>
      </c>
      <c r="E143" s="367"/>
      <c r="F143" s="367"/>
      <c r="G143" s="198">
        <v>0</v>
      </c>
      <c r="H143" s="198">
        <v>0</v>
      </c>
      <c r="I143" s="198">
        <v>0</v>
      </c>
      <c r="J143" s="198">
        <v>0</v>
      </c>
      <c r="K143" s="198">
        <v>0</v>
      </c>
      <c r="L143" s="198">
        <v>0</v>
      </c>
      <c r="M143" s="198">
        <v>0</v>
      </c>
      <c r="N143" s="198">
        <v>0</v>
      </c>
      <c r="O143" s="198">
        <v>0</v>
      </c>
      <c r="P143" s="198">
        <v>0</v>
      </c>
      <c r="Q143" s="198">
        <v>0</v>
      </c>
      <c r="R143" s="198">
        <v>0</v>
      </c>
      <c r="S143" s="198">
        <v>0</v>
      </c>
      <c r="T143" s="317" t="e">
        <v>#DIV/0!</v>
      </c>
      <c r="U143" s="364">
        <v>0</v>
      </c>
      <c r="V143" s="364">
        <v>0</v>
      </c>
      <c r="W143" s="367"/>
      <c r="X143" s="367"/>
      <c r="Y143" s="361"/>
      <c r="Z143" s="361"/>
    </row>
    <row r="144" spans="1:26" s="362" customFormat="1" ht="12" x14ac:dyDescent="0.25">
      <c r="A144" s="338" t="s">
        <v>406</v>
      </c>
      <c r="B144" s="358">
        <v>200000000</v>
      </c>
      <c r="C144" s="358">
        <v>200000000</v>
      </c>
      <c r="D144" s="358">
        <v>190896917.81</v>
      </c>
      <c r="E144" s="359"/>
      <c r="F144" s="359"/>
      <c r="G144" s="358">
        <v>190896917.81</v>
      </c>
      <c r="H144" s="358">
        <v>0</v>
      </c>
      <c r="I144" s="358">
        <v>0</v>
      </c>
      <c r="J144" s="358">
        <v>0</v>
      </c>
      <c r="K144" s="358">
        <v>0</v>
      </c>
      <c r="L144" s="358">
        <v>0</v>
      </c>
      <c r="M144" s="358">
        <v>0</v>
      </c>
      <c r="N144" s="358">
        <v>0</v>
      </c>
      <c r="O144" s="358">
        <v>0</v>
      </c>
      <c r="P144" s="358">
        <v>0</v>
      </c>
      <c r="Q144" s="358">
        <v>0</v>
      </c>
      <c r="R144" s="358">
        <v>0</v>
      </c>
      <c r="S144" s="358">
        <v>190896917.81</v>
      </c>
      <c r="T144" s="339">
        <v>0.95448458905</v>
      </c>
      <c r="U144" s="360">
        <v>9103082.1899999976</v>
      </c>
      <c r="V144" s="360">
        <v>0</v>
      </c>
      <c r="W144" s="361"/>
      <c r="X144" s="361"/>
      <c r="Y144" s="361"/>
      <c r="Z144" s="361"/>
    </row>
    <row r="145" spans="1:26" s="362" customFormat="1" ht="12" x14ac:dyDescent="0.25">
      <c r="A145" s="369" t="s">
        <v>407</v>
      </c>
      <c r="B145" s="363">
        <v>200000000</v>
      </c>
      <c r="C145" s="363">
        <v>200000000</v>
      </c>
      <c r="D145" s="363">
        <v>190896917.81</v>
      </c>
      <c r="E145" s="359"/>
      <c r="F145" s="359"/>
      <c r="G145" s="363">
        <v>190896917.81</v>
      </c>
      <c r="H145" s="363">
        <v>0</v>
      </c>
      <c r="I145" s="363">
        <v>0</v>
      </c>
      <c r="J145" s="363">
        <v>0</v>
      </c>
      <c r="K145" s="363">
        <v>0</v>
      </c>
      <c r="L145" s="363">
        <v>0</v>
      </c>
      <c r="M145" s="363">
        <v>0</v>
      </c>
      <c r="N145" s="363">
        <v>0</v>
      </c>
      <c r="O145" s="363">
        <v>0</v>
      </c>
      <c r="P145" s="363">
        <v>0</v>
      </c>
      <c r="Q145" s="363">
        <v>0</v>
      </c>
      <c r="R145" s="363">
        <v>0</v>
      </c>
      <c r="S145" s="363">
        <v>190896917.81</v>
      </c>
      <c r="T145" s="317">
        <v>0.95448458905</v>
      </c>
      <c r="U145" s="364">
        <v>9103082.1899999976</v>
      </c>
      <c r="V145" s="364">
        <v>0</v>
      </c>
      <c r="W145" s="361"/>
      <c r="X145" s="361"/>
      <c r="Y145" s="361"/>
      <c r="Z145" s="361"/>
    </row>
    <row r="146" spans="1:26" s="362" customFormat="1" ht="12" x14ac:dyDescent="0.25">
      <c r="A146" s="318" t="s">
        <v>408</v>
      </c>
      <c r="B146" s="385">
        <v>200000000</v>
      </c>
      <c r="C146" s="385">
        <v>200000000</v>
      </c>
      <c r="D146" s="385">
        <v>190896917.81</v>
      </c>
      <c r="E146" s="361"/>
      <c r="F146" s="361"/>
      <c r="G146" s="385">
        <v>190896917.81</v>
      </c>
      <c r="H146" s="385">
        <v>0</v>
      </c>
      <c r="I146" s="385">
        <v>0</v>
      </c>
      <c r="J146" s="385">
        <v>0</v>
      </c>
      <c r="K146" s="385">
        <v>0</v>
      </c>
      <c r="L146" s="385">
        <v>0</v>
      </c>
      <c r="M146" s="385">
        <v>0</v>
      </c>
      <c r="N146" s="385">
        <v>0</v>
      </c>
      <c r="O146" s="385">
        <v>0</v>
      </c>
      <c r="P146" s="385">
        <v>0</v>
      </c>
      <c r="Q146" s="385">
        <v>0</v>
      </c>
      <c r="R146" s="385">
        <v>0</v>
      </c>
      <c r="S146" s="385">
        <v>190896917.81</v>
      </c>
      <c r="T146" s="319">
        <v>0.95448458905</v>
      </c>
      <c r="U146" s="365">
        <v>9103082.1899999976</v>
      </c>
      <c r="V146" s="365">
        <v>0</v>
      </c>
      <c r="W146" s="361"/>
      <c r="X146" s="361"/>
      <c r="Y146" s="361"/>
      <c r="Z146" s="361"/>
    </row>
    <row r="147" spans="1:26" s="362" customFormat="1" ht="12" x14ac:dyDescent="0.25">
      <c r="A147" s="318" t="s">
        <v>409</v>
      </c>
      <c r="B147" s="385">
        <v>0</v>
      </c>
      <c r="C147" s="385">
        <v>0</v>
      </c>
      <c r="D147" s="385">
        <v>0</v>
      </c>
      <c r="E147" s="361"/>
      <c r="F147" s="361"/>
      <c r="G147" s="385">
        <v>0</v>
      </c>
      <c r="H147" s="385">
        <v>0</v>
      </c>
      <c r="I147" s="385">
        <v>0</v>
      </c>
      <c r="J147" s="385">
        <v>0</v>
      </c>
      <c r="K147" s="385">
        <v>0</v>
      </c>
      <c r="L147" s="385">
        <v>0</v>
      </c>
      <c r="M147" s="385">
        <v>0</v>
      </c>
      <c r="N147" s="385">
        <v>0</v>
      </c>
      <c r="O147" s="385">
        <v>0</v>
      </c>
      <c r="P147" s="385">
        <v>0</v>
      </c>
      <c r="Q147" s="385">
        <v>0</v>
      </c>
      <c r="R147" s="385">
        <v>0</v>
      </c>
      <c r="S147" s="385">
        <v>0</v>
      </c>
      <c r="T147" s="319" t="e">
        <v>#DIV/0!</v>
      </c>
      <c r="U147" s="365">
        <v>0</v>
      </c>
      <c r="V147" s="365">
        <v>0</v>
      </c>
      <c r="W147" s="361"/>
      <c r="X147" s="361"/>
      <c r="Y147" s="361"/>
      <c r="Z147" s="361"/>
    </row>
    <row r="148" spans="1:26" s="362" customFormat="1" ht="12" x14ac:dyDescent="0.25">
      <c r="A148" s="318" t="s">
        <v>410</v>
      </c>
      <c r="B148" s="385">
        <v>0</v>
      </c>
      <c r="C148" s="385">
        <v>0</v>
      </c>
      <c r="D148" s="385">
        <v>0</v>
      </c>
      <c r="E148" s="361"/>
      <c r="F148" s="361"/>
      <c r="G148" s="385">
        <v>0</v>
      </c>
      <c r="H148" s="385">
        <v>0</v>
      </c>
      <c r="I148" s="385">
        <v>0</v>
      </c>
      <c r="J148" s="385">
        <v>0</v>
      </c>
      <c r="K148" s="385">
        <v>0</v>
      </c>
      <c r="L148" s="385">
        <v>0</v>
      </c>
      <c r="M148" s="385">
        <v>0</v>
      </c>
      <c r="N148" s="385">
        <v>0</v>
      </c>
      <c r="O148" s="385">
        <v>0</v>
      </c>
      <c r="P148" s="385">
        <v>0</v>
      </c>
      <c r="Q148" s="385">
        <v>0</v>
      </c>
      <c r="R148" s="385">
        <v>0</v>
      </c>
      <c r="S148" s="385">
        <v>0</v>
      </c>
      <c r="T148" s="319" t="e">
        <v>#DIV/0!</v>
      </c>
      <c r="U148" s="365">
        <v>0</v>
      </c>
      <c r="V148" s="365">
        <v>0</v>
      </c>
      <c r="W148" s="361"/>
      <c r="X148" s="361"/>
      <c r="Y148" s="361"/>
      <c r="Z148" s="361"/>
    </row>
    <row r="149" spans="1:26" s="362" customFormat="1" ht="12" x14ac:dyDescent="0.25">
      <c r="A149" s="318" t="s">
        <v>411</v>
      </c>
      <c r="B149" s="385">
        <v>0</v>
      </c>
      <c r="C149" s="385">
        <v>0</v>
      </c>
      <c r="D149" s="385">
        <v>0</v>
      </c>
      <c r="E149" s="361"/>
      <c r="F149" s="361"/>
      <c r="G149" s="385">
        <v>0</v>
      </c>
      <c r="H149" s="385">
        <v>0</v>
      </c>
      <c r="I149" s="385">
        <v>0</v>
      </c>
      <c r="J149" s="385">
        <v>0</v>
      </c>
      <c r="K149" s="385">
        <v>0</v>
      </c>
      <c r="L149" s="385">
        <v>0</v>
      </c>
      <c r="M149" s="385">
        <v>0</v>
      </c>
      <c r="N149" s="385">
        <v>0</v>
      </c>
      <c r="O149" s="385">
        <v>0</v>
      </c>
      <c r="P149" s="385">
        <v>0</v>
      </c>
      <c r="Q149" s="385">
        <v>0</v>
      </c>
      <c r="R149" s="385">
        <v>0</v>
      </c>
      <c r="S149" s="385">
        <v>0</v>
      </c>
      <c r="T149" s="319" t="e">
        <v>#DIV/0!</v>
      </c>
      <c r="U149" s="365">
        <v>0</v>
      </c>
      <c r="V149" s="365">
        <v>0</v>
      </c>
      <c r="W149" s="361"/>
      <c r="X149" s="361"/>
      <c r="Y149" s="361"/>
      <c r="Z149" s="361"/>
    </row>
    <row r="150" spans="1:26" s="362" customFormat="1" ht="12" x14ac:dyDescent="0.25">
      <c r="A150" s="318" t="s">
        <v>412</v>
      </c>
      <c r="B150" s="385">
        <v>0</v>
      </c>
      <c r="C150" s="385">
        <v>0</v>
      </c>
      <c r="D150" s="385">
        <v>0</v>
      </c>
      <c r="E150" s="361"/>
      <c r="F150" s="361"/>
      <c r="G150" s="385">
        <v>0</v>
      </c>
      <c r="H150" s="385">
        <v>0</v>
      </c>
      <c r="I150" s="385">
        <v>0</v>
      </c>
      <c r="J150" s="385">
        <v>0</v>
      </c>
      <c r="K150" s="385">
        <v>0</v>
      </c>
      <c r="L150" s="385">
        <v>0</v>
      </c>
      <c r="M150" s="385">
        <v>0</v>
      </c>
      <c r="N150" s="385">
        <v>0</v>
      </c>
      <c r="O150" s="385">
        <v>0</v>
      </c>
      <c r="P150" s="385">
        <v>0</v>
      </c>
      <c r="Q150" s="385">
        <v>0</v>
      </c>
      <c r="R150" s="385">
        <v>0</v>
      </c>
      <c r="S150" s="385">
        <v>0</v>
      </c>
      <c r="T150" s="319" t="e">
        <v>#DIV/0!</v>
      </c>
      <c r="U150" s="365">
        <v>0</v>
      </c>
      <c r="V150" s="365">
        <v>0</v>
      </c>
      <c r="W150" s="361"/>
      <c r="X150" s="361"/>
      <c r="Y150" s="361"/>
      <c r="Z150" s="361"/>
    </row>
    <row r="151" spans="1:26" s="362" customFormat="1" ht="12" x14ac:dyDescent="0.25">
      <c r="A151" s="318" t="s">
        <v>413</v>
      </c>
      <c r="B151" s="385">
        <v>0</v>
      </c>
      <c r="C151" s="385">
        <v>0</v>
      </c>
      <c r="D151" s="385">
        <v>0</v>
      </c>
      <c r="E151" s="361"/>
      <c r="F151" s="361"/>
      <c r="G151" s="385">
        <v>0</v>
      </c>
      <c r="H151" s="385">
        <v>0</v>
      </c>
      <c r="I151" s="385">
        <v>0</v>
      </c>
      <c r="J151" s="385">
        <v>0</v>
      </c>
      <c r="K151" s="385">
        <v>0</v>
      </c>
      <c r="L151" s="385">
        <v>0</v>
      </c>
      <c r="M151" s="385">
        <v>0</v>
      </c>
      <c r="N151" s="385">
        <v>0</v>
      </c>
      <c r="O151" s="385">
        <v>0</v>
      </c>
      <c r="P151" s="385">
        <v>0</v>
      </c>
      <c r="Q151" s="385">
        <v>0</v>
      </c>
      <c r="R151" s="385">
        <v>0</v>
      </c>
      <c r="S151" s="385">
        <v>0</v>
      </c>
      <c r="T151" s="319" t="e">
        <v>#DIV/0!</v>
      </c>
      <c r="U151" s="365">
        <v>0</v>
      </c>
      <c r="V151" s="365">
        <v>0</v>
      </c>
      <c r="W151" s="361"/>
      <c r="X151" s="361"/>
      <c r="Y151" s="361"/>
      <c r="Z151" s="361"/>
    </row>
    <row r="152" spans="1:26" s="362" customFormat="1" ht="12" x14ac:dyDescent="0.25">
      <c r="A152" s="314" t="s">
        <v>414</v>
      </c>
      <c r="B152" s="363">
        <v>0</v>
      </c>
      <c r="C152" s="363">
        <v>0</v>
      </c>
      <c r="D152" s="363">
        <v>0</v>
      </c>
      <c r="E152" s="359"/>
      <c r="F152" s="359"/>
      <c r="G152" s="363">
        <v>0</v>
      </c>
      <c r="H152" s="363">
        <v>0</v>
      </c>
      <c r="I152" s="363">
        <v>0</v>
      </c>
      <c r="J152" s="363">
        <v>0</v>
      </c>
      <c r="K152" s="363">
        <v>0</v>
      </c>
      <c r="L152" s="363">
        <v>0</v>
      </c>
      <c r="M152" s="363">
        <v>0</v>
      </c>
      <c r="N152" s="363">
        <v>0</v>
      </c>
      <c r="O152" s="363">
        <v>0</v>
      </c>
      <c r="P152" s="363">
        <v>0</v>
      </c>
      <c r="Q152" s="363">
        <v>0</v>
      </c>
      <c r="R152" s="363">
        <v>0</v>
      </c>
      <c r="S152" s="363">
        <v>0</v>
      </c>
      <c r="T152" s="317" t="e">
        <v>#DIV/0!</v>
      </c>
      <c r="U152" s="364">
        <v>0</v>
      </c>
      <c r="V152" s="364">
        <v>0</v>
      </c>
      <c r="W152" s="361"/>
      <c r="X152" s="361"/>
      <c r="Y152" s="361"/>
      <c r="Z152" s="361"/>
    </row>
    <row r="153" spans="1:26" s="362" customFormat="1" ht="12" x14ac:dyDescent="0.25">
      <c r="A153" s="322" t="s">
        <v>415</v>
      </c>
      <c r="B153" s="385">
        <v>0</v>
      </c>
      <c r="C153" s="385">
        <v>0</v>
      </c>
      <c r="D153" s="385">
        <v>0</v>
      </c>
      <c r="E153" s="361"/>
      <c r="F153" s="361"/>
      <c r="G153" s="385">
        <v>0</v>
      </c>
      <c r="H153" s="385">
        <v>0</v>
      </c>
      <c r="I153" s="385">
        <v>0</v>
      </c>
      <c r="J153" s="385">
        <v>0</v>
      </c>
      <c r="K153" s="385">
        <v>0</v>
      </c>
      <c r="L153" s="385">
        <v>0</v>
      </c>
      <c r="M153" s="385">
        <v>0</v>
      </c>
      <c r="N153" s="385">
        <v>0</v>
      </c>
      <c r="O153" s="385">
        <v>0</v>
      </c>
      <c r="P153" s="385">
        <v>0</v>
      </c>
      <c r="Q153" s="385">
        <v>0</v>
      </c>
      <c r="R153" s="385">
        <v>0</v>
      </c>
      <c r="S153" s="385">
        <v>0</v>
      </c>
      <c r="T153" s="319" t="e">
        <v>#DIV/0!</v>
      </c>
      <c r="U153" s="365">
        <v>0</v>
      </c>
      <c r="V153" s="365">
        <v>0</v>
      </c>
      <c r="W153" s="361"/>
      <c r="X153" s="361"/>
      <c r="Y153" s="361"/>
      <c r="Z153" s="361"/>
    </row>
    <row r="154" spans="1:26" s="362" customFormat="1" ht="12" x14ac:dyDescent="0.25">
      <c r="A154" s="322" t="s">
        <v>416</v>
      </c>
      <c r="B154" s="385">
        <v>0</v>
      </c>
      <c r="C154" s="385">
        <v>0</v>
      </c>
      <c r="D154" s="385">
        <v>0</v>
      </c>
      <c r="E154" s="361"/>
      <c r="F154" s="361"/>
      <c r="G154" s="385">
        <v>0</v>
      </c>
      <c r="H154" s="385">
        <v>0</v>
      </c>
      <c r="I154" s="385">
        <v>0</v>
      </c>
      <c r="J154" s="385">
        <v>0</v>
      </c>
      <c r="K154" s="385">
        <v>0</v>
      </c>
      <c r="L154" s="385">
        <v>0</v>
      </c>
      <c r="M154" s="385">
        <v>0</v>
      </c>
      <c r="N154" s="385">
        <v>0</v>
      </c>
      <c r="O154" s="385">
        <v>0</v>
      </c>
      <c r="P154" s="385">
        <v>0</v>
      </c>
      <c r="Q154" s="385">
        <v>0</v>
      </c>
      <c r="R154" s="385">
        <v>0</v>
      </c>
      <c r="S154" s="385">
        <v>0</v>
      </c>
      <c r="T154" s="319" t="e">
        <v>#DIV/0!</v>
      </c>
      <c r="U154" s="365">
        <v>0</v>
      </c>
      <c r="V154" s="365">
        <v>0</v>
      </c>
      <c r="W154" s="361"/>
      <c r="X154" s="361"/>
      <c r="Y154" s="361"/>
      <c r="Z154" s="361"/>
    </row>
    <row r="155" spans="1:26" s="362" customFormat="1" ht="12" x14ac:dyDescent="0.25">
      <c r="A155" s="322" t="s">
        <v>417</v>
      </c>
      <c r="B155" s="385">
        <v>0</v>
      </c>
      <c r="C155" s="385">
        <v>0</v>
      </c>
      <c r="D155" s="385">
        <v>0</v>
      </c>
      <c r="E155" s="361"/>
      <c r="F155" s="361"/>
      <c r="G155" s="385">
        <v>0</v>
      </c>
      <c r="H155" s="385">
        <v>0</v>
      </c>
      <c r="I155" s="385">
        <v>0</v>
      </c>
      <c r="J155" s="385">
        <v>0</v>
      </c>
      <c r="K155" s="385">
        <v>0</v>
      </c>
      <c r="L155" s="385">
        <v>0</v>
      </c>
      <c r="M155" s="385">
        <v>0</v>
      </c>
      <c r="N155" s="385">
        <v>0</v>
      </c>
      <c r="O155" s="385">
        <v>0</v>
      </c>
      <c r="P155" s="385">
        <v>0</v>
      </c>
      <c r="Q155" s="385">
        <v>0</v>
      </c>
      <c r="R155" s="385">
        <v>0</v>
      </c>
      <c r="S155" s="385">
        <v>0</v>
      </c>
      <c r="T155" s="319" t="e">
        <v>#DIV/0!</v>
      </c>
      <c r="U155" s="365">
        <v>0</v>
      </c>
      <c r="V155" s="365">
        <v>0</v>
      </c>
      <c r="W155" s="361"/>
      <c r="X155" s="361"/>
      <c r="Y155" s="361"/>
      <c r="Z155" s="361"/>
    </row>
    <row r="156" spans="1:26" s="362" customFormat="1" ht="12" x14ac:dyDescent="0.25">
      <c r="A156" s="338" t="s">
        <v>418</v>
      </c>
      <c r="B156" s="358">
        <v>0</v>
      </c>
      <c r="C156" s="358">
        <v>0</v>
      </c>
      <c r="D156" s="358">
        <v>0</v>
      </c>
      <c r="E156" s="367"/>
      <c r="F156" s="367"/>
      <c r="G156" s="358">
        <v>0</v>
      </c>
      <c r="H156" s="358">
        <v>0</v>
      </c>
      <c r="I156" s="358">
        <v>0</v>
      </c>
      <c r="J156" s="358">
        <v>0</v>
      </c>
      <c r="K156" s="358">
        <v>0</v>
      </c>
      <c r="L156" s="358">
        <v>0</v>
      </c>
      <c r="M156" s="358">
        <v>0</v>
      </c>
      <c r="N156" s="358">
        <v>0</v>
      </c>
      <c r="O156" s="358">
        <v>0</v>
      </c>
      <c r="P156" s="358">
        <v>0</v>
      </c>
      <c r="Q156" s="358">
        <v>0</v>
      </c>
      <c r="R156" s="358">
        <v>0</v>
      </c>
      <c r="S156" s="358">
        <v>0</v>
      </c>
      <c r="T156" s="339" t="e">
        <v>#DIV/0!</v>
      </c>
      <c r="U156" s="360">
        <v>0</v>
      </c>
      <c r="V156" s="360">
        <v>0</v>
      </c>
      <c r="W156" s="361"/>
      <c r="X156" s="361"/>
      <c r="Y156" s="361"/>
      <c r="Z156" s="361"/>
    </row>
    <row r="157" spans="1:26" s="362" customFormat="1" ht="12" x14ac:dyDescent="0.25">
      <c r="A157" s="373" t="s">
        <v>419</v>
      </c>
      <c r="B157" s="358">
        <v>0</v>
      </c>
      <c r="C157" s="358">
        <v>22636.14</v>
      </c>
      <c r="D157" s="358">
        <v>22912.260000000002</v>
      </c>
      <c r="E157" s="367"/>
      <c r="F157" s="367"/>
      <c r="G157" s="358">
        <v>22912.260000000002</v>
      </c>
      <c r="H157" s="358">
        <v>0</v>
      </c>
      <c r="I157" s="358">
        <v>0</v>
      </c>
      <c r="J157" s="358">
        <v>0</v>
      </c>
      <c r="K157" s="358">
        <v>0</v>
      </c>
      <c r="L157" s="358">
        <v>0</v>
      </c>
      <c r="M157" s="358">
        <v>0</v>
      </c>
      <c r="N157" s="358">
        <v>0</v>
      </c>
      <c r="O157" s="358">
        <v>0</v>
      </c>
      <c r="P157" s="358">
        <v>0</v>
      </c>
      <c r="Q157" s="358">
        <v>0</v>
      </c>
      <c r="R157" s="358">
        <v>0</v>
      </c>
      <c r="S157" s="358">
        <v>22912.260000000002</v>
      </c>
      <c r="T157" s="339">
        <v>1.012198192801423</v>
      </c>
      <c r="U157" s="360">
        <v>-276.12000000000262</v>
      </c>
      <c r="V157" s="360">
        <v>0</v>
      </c>
      <c r="W157" s="361"/>
      <c r="X157" s="361"/>
      <c r="Y157" s="361"/>
      <c r="Z157" s="361"/>
    </row>
    <row r="158" spans="1:26" s="362" customFormat="1" ht="12" x14ac:dyDescent="0.25">
      <c r="A158" s="374" t="s">
        <v>420</v>
      </c>
      <c r="B158" s="375">
        <v>0</v>
      </c>
      <c r="C158" s="375">
        <v>0</v>
      </c>
      <c r="D158" s="375">
        <v>0</v>
      </c>
      <c r="E158" s="359"/>
      <c r="F158" s="359"/>
      <c r="G158" s="375">
        <v>0</v>
      </c>
      <c r="H158" s="375">
        <v>0</v>
      </c>
      <c r="I158" s="375">
        <v>0</v>
      </c>
      <c r="J158" s="375">
        <v>0</v>
      </c>
      <c r="K158" s="375">
        <v>0</v>
      </c>
      <c r="L158" s="375">
        <v>0</v>
      </c>
      <c r="M158" s="375">
        <v>0</v>
      </c>
      <c r="N158" s="375">
        <v>0</v>
      </c>
      <c r="O158" s="375">
        <v>0</v>
      </c>
      <c r="P158" s="375">
        <v>0</v>
      </c>
      <c r="Q158" s="375">
        <v>0</v>
      </c>
      <c r="R158" s="375">
        <v>0</v>
      </c>
      <c r="S158" s="375">
        <v>0</v>
      </c>
      <c r="T158" s="329" t="e">
        <v>#DIV/0!</v>
      </c>
      <c r="U158" s="376">
        <v>0</v>
      </c>
      <c r="V158" s="376">
        <v>0</v>
      </c>
      <c r="W158" s="361"/>
      <c r="X158" s="361"/>
      <c r="Y158" s="361"/>
      <c r="Z158" s="361"/>
    </row>
    <row r="159" spans="1:26" s="362" customFormat="1" ht="12" x14ac:dyDescent="0.25">
      <c r="A159" s="369" t="s">
        <v>421</v>
      </c>
      <c r="B159" s="198">
        <v>0</v>
      </c>
      <c r="C159" s="198">
        <v>0</v>
      </c>
      <c r="D159" s="198">
        <v>0</v>
      </c>
      <c r="E159" s="367"/>
      <c r="F159" s="367"/>
      <c r="G159" s="198">
        <v>0</v>
      </c>
      <c r="H159" s="198">
        <v>0</v>
      </c>
      <c r="I159" s="198">
        <v>0</v>
      </c>
      <c r="J159" s="198">
        <v>0</v>
      </c>
      <c r="K159" s="198">
        <v>0</v>
      </c>
      <c r="L159" s="198">
        <v>0</v>
      </c>
      <c r="M159" s="198">
        <v>0</v>
      </c>
      <c r="N159" s="198">
        <v>0</v>
      </c>
      <c r="O159" s="198">
        <v>0</v>
      </c>
      <c r="P159" s="198">
        <v>0</v>
      </c>
      <c r="Q159" s="198">
        <v>0</v>
      </c>
      <c r="R159" s="198">
        <v>0</v>
      </c>
      <c r="S159" s="198">
        <v>0</v>
      </c>
      <c r="T159" s="317" t="e">
        <v>#DIV/0!</v>
      </c>
      <c r="U159" s="364">
        <v>0</v>
      </c>
      <c r="V159" s="364">
        <v>0</v>
      </c>
      <c r="W159" s="367"/>
      <c r="X159" s="367"/>
      <c r="Y159" s="361"/>
      <c r="Z159" s="361"/>
    </row>
    <row r="160" spans="1:26" s="362" customFormat="1" ht="12" x14ac:dyDescent="0.25">
      <c r="A160" s="369" t="s">
        <v>422</v>
      </c>
      <c r="B160" s="198">
        <v>0</v>
      </c>
      <c r="C160" s="198">
        <v>0</v>
      </c>
      <c r="D160" s="198">
        <v>0</v>
      </c>
      <c r="E160" s="367"/>
      <c r="F160" s="367"/>
      <c r="G160" s="198">
        <v>0</v>
      </c>
      <c r="H160" s="198">
        <v>0</v>
      </c>
      <c r="I160" s="198">
        <v>0</v>
      </c>
      <c r="J160" s="198">
        <v>0</v>
      </c>
      <c r="K160" s="198">
        <v>0</v>
      </c>
      <c r="L160" s="198">
        <v>0</v>
      </c>
      <c r="M160" s="198">
        <v>0</v>
      </c>
      <c r="N160" s="198">
        <v>0</v>
      </c>
      <c r="O160" s="198">
        <v>0</v>
      </c>
      <c r="P160" s="198">
        <v>0</v>
      </c>
      <c r="Q160" s="198">
        <v>0</v>
      </c>
      <c r="R160" s="198">
        <v>0</v>
      </c>
      <c r="S160" s="198">
        <v>0</v>
      </c>
      <c r="T160" s="317" t="e">
        <v>#DIV/0!</v>
      </c>
      <c r="U160" s="364">
        <v>0</v>
      </c>
      <c r="V160" s="364">
        <v>0</v>
      </c>
      <c r="W160" s="367"/>
      <c r="X160" s="367"/>
      <c r="Y160" s="361"/>
      <c r="Z160" s="361"/>
    </row>
    <row r="161" spans="1:27" s="362" customFormat="1" ht="12" x14ac:dyDescent="0.25">
      <c r="A161" s="369" t="s">
        <v>423</v>
      </c>
      <c r="B161" s="363">
        <v>0</v>
      </c>
      <c r="C161" s="363">
        <v>0</v>
      </c>
      <c r="D161" s="363">
        <v>0</v>
      </c>
      <c r="E161" s="359"/>
      <c r="F161" s="359"/>
      <c r="G161" s="363">
        <v>0</v>
      </c>
      <c r="H161" s="363">
        <v>0</v>
      </c>
      <c r="I161" s="363">
        <v>0</v>
      </c>
      <c r="J161" s="363">
        <v>0</v>
      </c>
      <c r="K161" s="363">
        <v>0</v>
      </c>
      <c r="L161" s="363">
        <v>0</v>
      </c>
      <c r="M161" s="363">
        <v>0</v>
      </c>
      <c r="N161" s="363">
        <v>0</v>
      </c>
      <c r="O161" s="363">
        <v>0</v>
      </c>
      <c r="P161" s="363">
        <v>0</v>
      </c>
      <c r="Q161" s="363">
        <v>0</v>
      </c>
      <c r="R161" s="363">
        <v>0</v>
      </c>
      <c r="S161" s="363">
        <v>0</v>
      </c>
      <c r="T161" s="317" t="e">
        <v>#DIV/0!</v>
      </c>
      <c r="U161" s="364">
        <v>0</v>
      </c>
      <c r="V161" s="364">
        <v>0</v>
      </c>
      <c r="W161" s="367"/>
      <c r="X161" s="367"/>
      <c r="Y161" s="361"/>
      <c r="Z161" s="361"/>
    </row>
    <row r="162" spans="1:27" s="362" customFormat="1" ht="12" x14ac:dyDescent="0.25">
      <c r="A162" s="318" t="s">
        <v>424</v>
      </c>
      <c r="B162" s="385">
        <v>0</v>
      </c>
      <c r="C162" s="385">
        <v>0</v>
      </c>
      <c r="D162" s="385">
        <v>0</v>
      </c>
      <c r="E162" s="361"/>
      <c r="F162" s="361"/>
      <c r="G162" s="385">
        <v>0</v>
      </c>
      <c r="H162" s="385">
        <v>0</v>
      </c>
      <c r="I162" s="385">
        <v>0</v>
      </c>
      <c r="J162" s="385">
        <v>0</v>
      </c>
      <c r="K162" s="385">
        <v>0</v>
      </c>
      <c r="L162" s="385">
        <v>0</v>
      </c>
      <c r="M162" s="385">
        <v>0</v>
      </c>
      <c r="N162" s="385">
        <v>0</v>
      </c>
      <c r="O162" s="385">
        <v>0</v>
      </c>
      <c r="P162" s="385">
        <v>0</v>
      </c>
      <c r="Q162" s="385">
        <v>0</v>
      </c>
      <c r="R162" s="385">
        <v>0</v>
      </c>
      <c r="S162" s="385">
        <v>0</v>
      </c>
      <c r="T162" s="319" t="e">
        <v>#DIV/0!</v>
      </c>
      <c r="U162" s="365">
        <v>0</v>
      </c>
      <c r="V162" s="365">
        <v>0</v>
      </c>
      <c r="W162" s="361"/>
      <c r="X162" s="361"/>
      <c r="Y162" s="361"/>
      <c r="Z162" s="361"/>
    </row>
    <row r="163" spans="1:27" s="362" customFormat="1" ht="12" x14ac:dyDescent="0.25">
      <c r="A163" s="318" t="s">
        <v>425</v>
      </c>
      <c r="B163" s="385">
        <v>0</v>
      </c>
      <c r="C163" s="385">
        <v>0</v>
      </c>
      <c r="D163" s="385">
        <v>0</v>
      </c>
      <c r="E163" s="361"/>
      <c r="F163" s="361"/>
      <c r="G163" s="385">
        <v>0</v>
      </c>
      <c r="H163" s="385">
        <v>0</v>
      </c>
      <c r="I163" s="385">
        <v>0</v>
      </c>
      <c r="J163" s="385">
        <v>0</v>
      </c>
      <c r="K163" s="385">
        <v>0</v>
      </c>
      <c r="L163" s="385">
        <v>0</v>
      </c>
      <c r="M163" s="385">
        <v>0</v>
      </c>
      <c r="N163" s="385">
        <v>0</v>
      </c>
      <c r="O163" s="385">
        <v>0</v>
      </c>
      <c r="P163" s="385">
        <v>0</v>
      </c>
      <c r="Q163" s="385">
        <v>0</v>
      </c>
      <c r="R163" s="385">
        <v>0</v>
      </c>
      <c r="S163" s="385">
        <v>0</v>
      </c>
      <c r="T163" s="319" t="e">
        <v>#DIV/0!</v>
      </c>
      <c r="U163" s="365">
        <v>0</v>
      </c>
      <c r="V163" s="365">
        <v>0</v>
      </c>
      <c r="W163" s="361"/>
      <c r="X163" s="361"/>
      <c r="Y163" s="361"/>
      <c r="Z163" s="361"/>
    </row>
    <row r="164" spans="1:27" s="362" customFormat="1" ht="12" x14ac:dyDescent="0.25">
      <c r="A164" s="318" t="s">
        <v>426</v>
      </c>
      <c r="B164" s="385">
        <v>0</v>
      </c>
      <c r="C164" s="385">
        <v>0</v>
      </c>
      <c r="D164" s="385">
        <v>0</v>
      </c>
      <c r="E164" s="361"/>
      <c r="F164" s="361"/>
      <c r="G164" s="385">
        <v>0</v>
      </c>
      <c r="H164" s="385">
        <v>0</v>
      </c>
      <c r="I164" s="385">
        <v>0</v>
      </c>
      <c r="J164" s="385">
        <v>0</v>
      </c>
      <c r="K164" s="385">
        <v>0</v>
      </c>
      <c r="L164" s="385">
        <v>0</v>
      </c>
      <c r="M164" s="385">
        <v>0</v>
      </c>
      <c r="N164" s="385">
        <v>0</v>
      </c>
      <c r="O164" s="385">
        <v>0</v>
      </c>
      <c r="P164" s="385">
        <v>0</v>
      </c>
      <c r="Q164" s="385">
        <v>0</v>
      </c>
      <c r="R164" s="385">
        <v>0</v>
      </c>
      <c r="S164" s="385">
        <v>0</v>
      </c>
      <c r="T164" s="319" t="e">
        <v>#DIV/0!</v>
      </c>
      <c r="U164" s="365">
        <v>0</v>
      </c>
      <c r="V164" s="365">
        <v>0</v>
      </c>
      <c r="W164" s="361"/>
      <c r="X164" s="361"/>
      <c r="Y164" s="361"/>
      <c r="Z164" s="361"/>
    </row>
    <row r="165" spans="1:27" s="362" customFormat="1" ht="12" x14ac:dyDescent="0.25">
      <c r="A165" s="369" t="s">
        <v>427</v>
      </c>
      <c r="B165" s="198">
        <v>0</v>
      </c>
      <c r="C165" s="198">
        <v>0</v>
      </c>
      <c r="D165" s="198">
        <v>0</v>
      </c>
      <c r="E165" s="367"/>
      <c r="F165" s="367"/>
      <c r="G165" s="198">
        <v>0</v>
      </c>
      <c r="H165" s="198">
        <v>0</v>
      </c>
      <c r="I165" s="198">
        <v>0</v>
      </c>
      <c r="J165" s="198">
        <v>0</v>
      </c>
      <c r="K165" s="198">
        <v>0</v>
      </c>
      <c r="L165" s="198">
        <v>0</v>
      </c>
      <c r="M165" s="198">
        <v>0</v>
      </c>
      <c r="N165" s="198">
        <v>0</v>
      </c>
      <c r="O165" s="198">
        <v>0</v>
      </c>
      <c r="P165" s="198">
        <v>0</v>
      </c>
      <c r="Q165" s="198">
        <v>0</v>
      </c>
      <c r="R165" s="198">
        <v>0</v>
      </c>
      <c r="S165" s="198">
        <v>0</v>
      </c>
      <c r="T165" s="317" t="e">
        <v>#DIV/0!</v>
      </c>
      <c r="U165" s="364">
        <v>0</v>
      </c>
      <c r="V165" s="364">
        <v>0</v>
      </c>
      <c r="W165" s="367"/>
      <c r="X165" s="367"/>
      <c r="Y165" s="367"/>
      <c r="Z165" s="361"/>
    </row>
    <row r="166" spans="1:27" s="362" customFormat="1" ht="12" x14ac:dyDescent="0.25">
      <c r="A166" s="340" t="s">
        <v>53</v>
      </c>
      <c r="B166" s="377">
        <v>254795707</v>
      </c>
      <c r="C166" s="377">
        <v>262104547.00999999</v>
      </c>
      <c r="D166" s="377">
        <v>209356314.72999999</v>
      </c>
      <c r="E166" s="359"/>
      <c r="F166" s="359"/>
      <c r="G166" s="377">
        <v>190932242.00999999</v>
      </c>
      <c r="H166" s="377">
        <v>31.679999999999996</v>
      </c>
      <c r="I166" s="377">
        <v>7860836.2000000002</v>
      </c>
      <c r="J166" s="377">
        <v>430086.68000000005</v>
      </c>
      <c r="K166" s="377">
        <v>17314.989999999998</v>
      </c>
      <c r="L166" s="377">
        <v>1050.97</v>
      </c>
      <c r="M166" s="377">
        <v>10018720.85</v>
      </c>
      <c r="N166" s="377">
        <v>11928.3</v>
      </c>
      <c r="O166" s="377">
        <v>84103.05</v>
      </c>
      <c r="P166" s="377">
        <v>0</v>
      </c>
      <c r="Q166" s="377">
        <v>0</v>
      </c>
      <c r="R166" s="377">
        <v>0</v>
      </c>
      <c r="S166" s="377">
        <v>209356314.72999999</v>
      </c>
      <c r="T166" s="341">
        <v>0.7987511743625435</v>
      </c>
      <c r="U166" s="378">
        <v>52748232.280000001</v>
      </c>
      <c r="V166" s="378">
        <v>0</v>
      </c>
      <c r="W166" s="367"/>
      <c r="X166" s="367"/>
      <c r="Y166" s="367"/>
      <c r="Z166" s="367"/>
      <c r="AA166" s="368"/>
    </row>
    <row r="167" spans="1:27" s="362" customFormat="1" ht="12" x14ac:dyDescent="0.25">
      <c r="A167" s="342" t="s">
        <v>54</v>
      </c>
      <c r="B167" s="379">
        <v>205000000</v>
      </c>
      <c r="C167" s="379">
        <v>205022636.13999999</v>
      </c>
      <c r="D167" s="379">
        <v>191980428.98999998</v>
      </c>
      <c r="E167" s="359"/>
      <c r="F167" s="359"/>
      <c r="G167" s="379">
        <v>190932242.00999999</v>
      </c>
      <c r="H167" s="379">
        <v>31.679999999999996</v>
      </c>
      <c r="I167" s="379">
        <v>484950.45999999996</v>
      </c>
      <c r="J167" s="379">
        <v>430086.68000000005</v>
      </c>
      <c r="K167" s="379">
        <v>17314.989999999998</v>
      </c>
      <c r="L167" s="379">
        <v>1050.97</v>
      </c>
      <c r="M167" s="379">
        <v>18720.849999999627</v>
      </c>
      <c r="N167" s="379">
        <v>11928.3</v>
      </c>
      <c r="O167" s="379">
        <v>84103.05</v>
      </c>
      <c r="P167" s="379">
        <v>0</v>
      </c>
      <c r="Q167" s="379">
        <v>0</v>
      </c>
      <c r="R167" s="379">
        <v>0</v>
      </c>
      <c r="S167" s="379">
        <v>191980428.98999998</v>
      </c>
      <c r="T167" s="343">
        <v>0.93638650153198633</v>
      </c>
      <c r="U167" s="380">
        <v>13042207.150000006</v>
      </c>
      <c r="V167" s="380">
        <v>0</v>
      </c>
      <c r="W167" s="367"/>
      <c r="X167" s="367"/>
      <c r="Y167" s="367"/>
      <c r="Z167" s="367"/>
      <c r="AA167" s="368"/>
    </row>
    <row r="168" spans="1:27" s="362" customFormat="1" ht="12" x14ac:dyDescent="0.25">
      <c r="A168" s="342" t="s">
        <v>55</v>
      </c>
      <c r="B168" s="379">
        <v>54795707</v>
      </c>
      <c r="C168" s="379">
        <v>62081910.870000005</v>
      </c>
      <c r="D168" s="379">
        <v>18436484.659999996</v>
      </c>
      <c r="E168" s="359"/>
      <c r="F168" s="359"/>
      <c r="G168" s="379">
        <v>12411.939999997616</v>
      </c>
      <c r="H168" s="379">
        <v>31.679999999999996</v>
      </c>
      <c r="I168" s="379">
        <v>7860836.2000000002</v>
      </c>
      <c r="J168" s="379">
        <v>430086.68000000005</v>
      </c>
      <c r="K168" s="379">
        <v>17314.989999999998</v>
      </c>
      <c r="L168" s="379">
        <v>1050.97</v>
      </c>
      <c r="M168" s="379">
        <v>10018720.85</v>
      </c>
      <c r="N168" s="379">
        <v>11928.3</v>
      </c>
      <c r="O168" s="379">
        <v>84103.05</v>
      </c>
      <c r="P168" s="379">
        <v>0</v>
      </c>
      <c r="Q168" s="379">
        <v>0</v>
      </c>
      <c r="R168" s="379">
        <v>0</v>
      </c>
      <c r="S168" s="379">
        <v>18436484.659999996</v>
      </c>
      <c r="T168" s="343">
        <v>0.296970315533717</v>
      </c>
      <c r="U168" s="380">
        <v>43645426.210000008</v>
      </c>
      <c r="V168" s="380">
        <v>0</v>
      </c>
      <c r="W168" s="367"/>
      <c r="X168" s="367"/>
      <c r="Y168" s="367"/>
      <c r="Z168" s="367"/>
      <c r="AA168" s="368"/>
    </row>
    <row r="169" spans="1:27" s="362" customFormat="1" ht="12" x14ac:dyDescent="0.25">
      <c r="A169" s="342" t="s">
        <v>56</v>
      </c>
      <c r="B169" s="379">
        <v>5000000</v>
      </c>
      <c r="C169" s="379">
        <v>5000000.0000000075</v>
      </c>
      <c r="D169" s="379">
        <v>1060598.9199999943</v>
      </c>
      <c r="E169" s="359"/>
      <c r="F169" s="359"/>
      <c r="G169" s="379">
        <v>12411.939999997616</v>
      </c>
      <c r="H169" s="379">
        <v>31.679999999999996</v>
      </c>
      <c r="I169" s="379">
        <v>484950.45999999996</v>
      </c>
      <c r="J169" s="379">
        <v>430086.68000000005</v>
      </c>
      <c r="K169" s="379">
        <v>17314.989999999998</v>
      </c>
      <c r="L169" s="379">
        <v>1050.97</v>
      </c>
      <c r="M169" s="379">
        <v>18720.849999999627</v>
      </c>
      <c r="N169" s="379">
        <v>11928.3</v>
      </c>
      <c r="O169" s="379">
        <v>84103.05</v>
      </c>
      <c r="P169" s="379">
        <v>0</v>
      </c>
      <c r="Q169" s="379">
        <v>0</v>
      </c>
      <c r="R169" s="379">
        <v>0</v>
      </c>
      <c r="S169" s="379">
        <v>1060598.9199999943</v>
      </c>
      <c r="T169" s="343">
        <v>0.21211978399999856</v>
      </c>
      <c r="U169" s="380">
        <v>3939401.0800000131</v>
      </c>
      <c r="V169" s="380">
        <v>0</v>
      </c>
      <c r="W169" s="367"/>
      <c r="X169" s="367"/>
      <c r="Y169" s="367"/>
      <c r="Z169" s="367"/>
      <c r="AA169" s="368"/>
    </row>
    <row r="170" spans="1:27" s="215" customFormat="1" ht="12" x14ac:dyDescent="0.25">
      <c r="A170" s="430" t="s">
        <v>34</v>
      </c>
      <c r="B170" s="430"/>
      <c r="C170" s="430"/>
      <c r="D170" s="430"/>
      <c r="E170" s="430"/>
      <c r="F170" s="430"/>
      <c r="G170" s="430"/>
      <c r="H170" s="430"/>
      <c r="I170" s="430"/>
      <c r="J170" s="430"/>
      <c r="K170" s="430"/>
      <c r="L170" s="430"/>
      <c r="M170" s="430"/>
      <c r="N170" s="430"/>
      <c r="O170" s="430"/>
      <c r="P170" s="430"/>
      <c r="Q170" s="430"/>
      <c r="R170" s="430"/>
      <c r="S170" s="430"/>
      <c r="T170" s="430"/>
      <c r="U170" s="430"/>
      <c r="V170" s="430"/>
      <c r="W170" s="430"/>
      <c r="X170" s="430"/>
      <c r="Y170" s="430"/>
      <c r="Z170" s="430"/>
    </row>
    <row r="171" spans="1:27" s="215" customFormat="1" ht="24" x14ac:dyDescent="0.25">
      <c r="A171" s="428" t="s">
        <v>722</v>
      </c>
      <c r="B171" s="429" t="s">
        <v>2</v>
      </c>
      <c r="C171" s="429" t="s">
        <v>3</v>
      </c>
      <c r="D171" s="381" t="s">
        <v>57</v>
      </c>
      <c r="E171" s="381" t="s">
        <v>30</v>
      </c>
      <c r="F171" s="381" t="s">
        <v>58</v>
      </c>
      <c r="G171" s="427" t="s">
        <v>5</v>
      </c>
      <c r="H171" s="427" t="s">
        <v>6</v>
      </c>
      <c r="I171" s="427" t="s">
        <v>7</v>
      </c>
      <c r="J171" s="427" t="s">
        <v>8</v>
      </c>
      <c r="K171" s="427" t="s">
        <v>9</v>
      </c>
      <c r="L171" s="427" t="s">
        <v>10</v>
      </c>
      <c r="M171" s="427" t="s">
        <v>11</v>
      </c>
      <c r="N171" s="427" t="s">
        <v>12</v>
      </c>
      <c r="O171" s="427" t="s">
        <v>13</v>
      </c>
      <c r="P171" s="427" t="s">
        <v>14</v>
      </c>
      <c r="Q171" s="427" t="s">
        <v>15</v>
      </c>
      <c r="R171" s="427" t="s">
        <v>16</v>
      </c>
      <c r="S171" s="381" t="s">
        <v>17</v>
      </c>
      <c r="T171" s="381" t="s">
        <v>18</v>
      </c>
      <c r="U171" s="427" t="s">
        <v>59</v>
      </c>
      <c r="V171" s="427" t="s">
        <v>60</v>
      </c>
      <c r="W171" s="427" t="s">
        <v>32</v>
      </c>
      <c r="X171" s="427" t="s">
        <v>31</v>
      </c>
      <c r="Y171" s="427" t="s">
        <v>61</v>
      </c>
      <c r="Z171" s="427" t="s">
        <v>62</v>
      </c>
    </row>
    <row r="172" spans="1:27" s="215" customFormat="1" ht="24" x14ac:dyDescent="0.25">
      <c r="A172" s="428"/>
      <c r="B172" s="429"/>
      <c r="C172" s="429"/>
      <c r="D172" s="382" t="s">
        <v>1145</v>
      </c>
      <c r="E172" s="382" t="s">
        <v>1145</v>
      </c>
      <c r="F172" s="382" t="s">
        <v>1145</v>
      </c>
      <c r="G172" s="427"/>
      <c r="H172" s="427"/>
      <c r="I172" s="427"/>
      <c r="J172" s="427"/>
      <c r="K172" s="427"/>
      <c r="L172" s="427"/>
      <c r="M172" s="427"/>
      <c r="N172" s="427"/>
      <c r="O172" s="427"/>
      <c r="P172" s="427"/>
      <c r="Q172" s="427"/>
      <c r="R172" s="427"/>
      <c r="S172" s="382" t="s">
        <v>1145</v>
      </c>
      <c r="T172" s="382" t="s">
        <v>1145</v>
      </c>
      <c r="U172" s="427"/>
      <c r="V172" s="427"/>
      <c r="W172" s="427"/>
      <c r="X172" s="427"/>
      <c r="Y172" s="427"/>
      <c r="Z172" s="427"/>
    </row>
    <row r="173" spans="1:27" s="215" customFormat="1" ht="12" x14ac:dyDescent="0.25">
      <c r="A173" s="428"/>
      <c r="B173" s="383" t="s">
        <v>20</v>
      </c>
      <c r="C173" s="383" t="s">
        <v>21</v>
      </c>
      <c r="D173" s="383" t="s">
        <v>22</v>
      </c>
      <c r="E173" s="383" t="s">
        <v>23</v>
      </c>
      <c r="F173" s="383" t="s">
        <v>24</v>
      </c>
      <c r="G173" s="383" t="s">
        <v>63</v>
      </c>
      <c r="H173" s="383" t="s">
        <v>63</v>
      </c>
      <c r="I173" s="383" t="s">
        <v>63</v>
      </c>
      <c r="J173" s="383" t="s">
        <v>63</v>
      </c>
      <c r="K173" s="383" t="s">
        <v>63</v>
      </c>
      <c r="L173" s="383" t="s">
        <v>63</v>
      </c>
      <c r="M173" s="383" t="s">
        <v>63</v>
      </c>
      <c r="N173" s="383" t="s">
        <v>63</v>
      </c>
      <c r="O173" s="383" t="s">
        <v>63</v>
      </c>
      <c r="P173" s="383" t="s">
        <v>63</v>
      </c>
      <c r="Q173" s="383" t="s">
        <v>63</v>
      </c>
      <c r="R173" s="383" t="s">
        <v>63</v>
      </c>
      <c r="S173" s="383" t="s">
        <v>64</v>
      </c>
      <c r="T173" s="383" t="s">
        <v>65</v>
      </c>
      <c r="U173" s="383" t="s">
        <v>66</v>
      </c>
      <c r="V173" s="383" t="s">
        <v>67</v>
      </c>
      <c r="W173" s="383" t="s">
        <v>68</v>
      </c>
      <c r="X173" s="383" t="s">
        <v>69</v>
      </c>
      <c r="Y173" s="383" t="s">
        <v>70</v>
      </c>
      <c r="Z173" s="383" t="s">
        <v>71</v>
      </c>
    </row>
    <row r="174" spans="1:27" s="362" customFormat="1" ht="12" x14ac:dyDescent="0.25">
      <c r="A174" s="308" t="s">
        <v>428</v>
      </c>
      <c r="B174" s="384">
        <v>0</v>
      </c>
      <c r="C174" s="384">
        <v>0</v>
      </c>
      <c r="D174" s="384">
        <v>0</v>
      </c>
      <c r="E174" s="384">
        <v>0</v>
      </c>
      <c r="F174" s="384">
        <v>0</v>
      </c>
      <c r="G174" s="384">
        <v>0</v>
      </c>
      <c r="H174" s="384">
        <v>0</v>
      </c>
      <c r="I174" s="384">
        <v>0</v>
      </c>
      <c r="J174" s="384">
        <v>0</v>
      </c>
      <c r="K174" s="384">
        <v>0</v>
      </c>
      <c r="L174" s="384">
        <v>0</v>
      </c>
      <c r="M174" s="384">
        <v>0</v>
      </c>
      <c r="N174" s="384">
        <v>0</v>
      </c>
      <c r="O174" s="384">
        <v>0</v>
      </c>
      <c r="P174" s="384">
        <v>0</v>
      </c>
      <c r="Q174" s="384">
        <v>0</v>
      </c>
      <c r="R174" s="384">
        <v>0</v>
      </c>
      <c r="S174" s="384">
        <v>0</v>
      </c>
      <c r="T174" s="311" t="e">
        <v>#DIV/0!</v>
      </c>
      <c r="U174" s="310">
        <v>0</v>
      </c>
      <c r="V174" s="310">
        <v>0</v>
      </c>
      <c r="W174" s="310">
        <v>0</v>
      </c>
      <c r="X174" s="310">
        <v>0</v>
      </c>
      <c r="Y174" s="310">
        <v>0</v>
      </c>
      <c r="Z174" s="310">
        <v>0</v>
      </c>
    </row>
    <row r="175" spans="1:27" s="362" customFormat="1" ht="12" x14ac:dyDescent="0.25">
      <c r="A175" s="314" t="s">
        <v>429</v>
      </c>
      <c r="B175" s="363">
        <v>0</v>
      </c>
      <c r="C175" s="363">
        <v>0</v>
      </c>
      <c r="D175" s="363">
        <v>0</v>
      </c>
      <c r="E175" s="363">
        <v>0</v>
      </c>
      <c r="F175" s="363">
        <v>0</v>
      </c>
      <c r="G175" s="363">
        <v>0</v>
      </c>
      <c r="H175" s="363">
        <v>0</v>
      </c>
      <c r="I175" s="363">
        <v>0</v>
      </c>
      <c r="J175" s="363">
        <v>0</v>
      </c>
      <c r="K175" s="363">
        <v>0</v>
      </c>
      <c r="L175" s="363">
        <v>0</v>
      </c>
      <c r="M175" s="363">
        <v>0</v>
      </c>
      <c r="N175" s="363">
        <v>0</v>
      </c>
      <c r="O175" s="363">
        <v>0</v>
      </c>
      <c r="P175" s="363">
        <v>0</v>
      </c>
      <c r="Q175" s="363">
        <v>0</v>
      </c>
      <c r="R175" s="363">
        <v>0</v>
      </c>
      <c r="S175" s="363">
        <v>0</v>
      </c>
      <c r="T175" s="317" t="e">
        <v>#DIV/0!</v>
      </c>
      <c r="U175" s="316">
        <v>0</v>
      </c>
      <c r="V175" s="316">
        <v>0</v>
      </c>
      <c r="W175" s="316">
        <v>0</v>
      </c>
      <c r="X175" s="316">
        <v>0</v>
      </c>
      <c r="Y175" s="316">
        <v>0</v>
      </c>
      <c r="Z175" s="316">
        <v>0</v>
      </c>
    </row>
    <row r="176" spans="1:27" s="362" customFormat="1" ht="12" x14ac:dyDescent="0.25">
      <c r="A176" s="318" t="s">
        <v>430</v>
      </c>
      <c r="B176" s="385">
        <v>0</v>
      </c>
      <c r="C176" s="385">
        <v>0</v>
      </c>
      <c r="D176" s="385">
        <v>0</v>
      </c>
      <c r="E176" s="385">
        <v>0</v>
      </c>
      <c r="F176" s="385">
        <v>0</v>
      </c>
      <c r="G176" s="385">
        <v>0</v>
      </c>
      <c r="H176" s="385">
        <v>0</v>
      </c>
      <c r="I176" s="385">
        <v>0</v>
      </c>
      <c r="J176" s="385">
        <v>0</v>
      </c>
      <c r="K176" s="385">
        <v>0</v>
      </c>
      <c r="L176" s="385">
        <v>0</v>
      </c>
      <c r="M176" s="385">
        <v>0</v>
      </c>
      <c r="N176" s="385">
        <v>0</v>
      </c>
      <c r="O176" s="385">
        <v>0</v>
      </c>
      <c r="P176" s="385">
        <v>0</v>
      </c>
      <c r="Q176" s="385">
        <v>0</v>
      </c>
      <c r="R176" s="385">
        <v>0</v>
      </c>
      <c r="S176" s="385">
        <v>0</v>
      </c>
      <c r="T176" s="319" t="e">
        <v>#DIV/0!</v>
      </c>
      <c r="U176" s="239">
        <v>0</v>
      </c>
      <c r="V176" s="239">
        <v>0</v>
      </c>
      <c r="W176" s="239">
        <v>0</v>
      </c>
      <c r="X176" s="239">
        <v>0</v>
      </c>
      <c r="Y176" s="239">
        <v>0</v>
      </c>
      <c r="Z176" s="239">
        <v>0</v>
      </c>
    </row>
    <row r="177" spans="1:26" s="362" customFormat="1" ht="12" x14ac:dyDescent="0.25">
      <c r="A177" s="318" t="s">
        <v>431</v>
      </c>
      <c r="B177" s="385">
        <v>0</v>
      </c>
      <c r="C177" s="385">
        <v>0</v>
      </c>
      <c r="D177" s="385">
        <v>0</v>
      </c>
      <c r="E177" s="385">
        <v>0</v>
      </c>
      <c r="F177" s="385">
        <v>0</v>
      </c>
      <c r="G177" s="385">
        <v>0</v>
      </c>
      <c r="H177" s="385">
        <v>0</v>
      </c>
      <c r="I177" s="385">
        <v>0</v>
      </c>
      <c r="J177" s="385">
        <v>0</v>
      </c>
      <c r="K177" s="385">
        <v>0</v>
      </c>
      <c r="L177" s="385">
        <v>0</v>
      </c>
      <c r="M177" s="385">
        <v>0</v>
      </c>
      <c r="N177" s="385">
        <v>0</v>
      </c>
      <c r="O177" s="385">
        <v>0</v>
      </c>
      <c r="P177" s="385">
        <v>0</v>
      </c>
      <c r="Q177" s="385">
        <v>0</v>
      </c>
      <c r="R177" s="385">
        <v>0</v>
      </c>
      <c r="S177" s="385">
        <v>0</v>
      </c>
      <c r="T177" s="319" t="e">
        <v>#DIV/0!</v>
      </c>
      <c r="U177" s="239">
        <v>0</v>
      </c>
      <c r="V177" s="239">
        <v>0</v>
      </c>
      <c r="W177" s="239">
        <v>0</v>
      </c>
      <c r="X177" s="239">
        <v>0</v>
      </c>
      <c r="Y177" s="239">
        <v>0</v>
      </c>
      <c r="Z177" s="239">
        <v>0</v>
      </c>
    </row>
    <row r="178" spans="1:26" s="362" customFormat="1" ht="12" x14ac:dyDescent="0.25">
      <c r="A178" s="318" t="s">
        <v>432</v>
      </c>
      <c r="B178" s="385">
        <v>0</v>
      </c>
      <c r="C178" s="385">
        <v>0</v>
      </c>
      <c r="D178" s="385">
        <v>0</v>
      </c>
      <c r="E178" s="385">
        <v>0</v>
      </c>
      <c r="F178" s="385">
        <v>0</v>
      </c>
      <c r="G178" s="385">
        <v>0</v>
      </c>
      <c r="H178" s="385">
        <v>0</v>
      </c>
      <c r="I178" s="385">
        <v>0</v>
      </c>
      <c r="J178" s="385">
        <v>0</v>
      </c>
      <c r="K178" s="385">
        <v>0</v>
      </c>
      <c r="L178" s="385">
        <v>0</v>
      </c>
      <c r="M178" s="385">
        <v>0</v>
      </c>
      <c r="N178" s="385">
        <v>0</v>
      </c>
      <c r="O178" s="385">
        <v>0</v>
      </c>
      <c r="P178" s="385">
        <v>0</v>
      </c>
      <c r="Q178" s="385">
        <v>0</v>
      </c>
      <c r="R178" s="385">
        <v>0</v>
      </c>
      <c r="S178" s="385">
        <v>0</v>
      </c>
      <c r="T178" s="319" t="e">
        <v>#DIV/0!</v>
      </c>
      <c r="U178" s="239">
        <v>0</v>
      </c>
      <c r="V178" s="239">
        <v>0</v>
      </c>
      <c r="W178" s="239">
        <v>0</v>
      </c>
      <c r="X178" s="239">
        <v>0</v>
      </c>
      <c r="Y178" s="239">
        <v>0</v>
      </c>
      <c r="Z178" s="239">
        <v>0</v>
      </c>
    </row>
    <row r="179" spans="1:26" s="362" customFormat="1" ht="12" x14ac:dyDescent="0.25">
      <c r="A179" s="318" t="s">
        <v>433</v>
      </c>
      <c r="B179" s="385">
        <v>0</v>
      </c>
      <c r="C179" s="385">
        <v>0</v>
      </c>
      <c r="D179" s="385">
        <v>0</v>
      </c>
      <c r="E179" s="385">
        <v>0</v>
      </c>
      <c r="F179" s="385">
        <v>0</v>
      </c>
      <c r="G179" s="385">
        <v>0</v>
      </c>
      <c r="H179" s="385">
        <v>0</v>
      </c>
      <c r="I179" s="385">
        <v>0</v>
      </c>
      <c r="J179" s="385">
        <v>0</v>
      </c>
      <c r="K179" s="385">
        <v>0</v>
      </c>
      <c r="L179" s="385">
        <v>0</v>
      </c>
      <c r="M179" s="385">
        <v>0</v>
      </c>
      <c r="N179" s="385">
        <v>0</v>
      </c>
      <c r="O179" s="385">
        <v>0</v>
      </c>
      <c r="P179" s="385">
        <v>0</v>
      </c>
      <c r="Q179" s="385">
        <v>0</v>
      </c>
      <c r="R179" s="385">
        <v>0</v>
      </c>
      <c r="S179" s="385">
        <v>0</v>
      </c>
      <c r="T179" s="319" t="e">
        <v>#DIV/0!</v>
      </c>
      <c r="U179" s="239">
        <v>0</v>
      </c>
      <c r="V179" s="239">
        <v>0</v>
      </c>
      <c r="W179" s="239">
        <v>0</v>
      </c>
      <c r="X179" s="239">
        <v>0</v>
      </c>
      <c r="Y179" s="239">
        <v>0</v>
      </c>
      <c r="Z179" s="239">
        <v>0</v>
      </c>
    </row>
    <row r="180" spans="1:26" s="362" customFormat="1" ht="12" x14ac:dyDescent="0.25">
      <c r="A180" s="318" t="s">
        <v>434</v>
      </c>
      <c r="B180" s="385">
        <v>0</v>
      </c>
      <c r="C180" s="385">
        <v>0</v>
      </c>
      <c r="D180" s="385">
        <v>0</v>
      </c>
      <c r="E180" s="385">
        <v>0</v>
      </c>
      <c r="F180" s="385">
        <v>0</v>
      </c>
      <c r="G180" s="385">
        <v>0</v>
      </c>
      <c r="H180" s="385">
        <v>0</v>
      </c>
      <c r="I180" s="385">
        <v>0</v>
      </c>
      <c r="J180" s="385">
        <v>0</v>
      </c>
      <c r="K180" s="385">
        <v>0</v>
      </c>
      <c r="L180" s="385">
        <v>0</v>
      </c>
      <c r="M180" s="385">
        <v>0</v>
      </c>
      <c r="N180" s="385">
        <v>0</v>
      </c>
      <c r="O180" s="385">
        <v>0</v>
      </c>
      <c r="P180" s="385">
        <v>0</v>
      </c>
      <c r="Q180" s="385">
        <v>0</v>
      </c>
      <c r="R180" s="385">
        <v>0</v>
      </c>
      <c r="S180" s="385">
        <v>0</v>
      </c>
      <c r="T180" s="319" t="e">
        <v>#DIV/0!</v>
      </c>
      <c r="U180" s="239">
        <v>0</v>
      </c>
      <c r="V180" s="239">
        <v>0</v>
      </c>
      <c r="W180" s="239">
        <v>0</v>
      </c>
      <c r="X180" s="239">
        <v>0</v>
      </c>
      <c r="Y180" s="239">
        <v>0</v>
      </c>
      <c r="Z180" s="239">
        <v>0</v>
      </c>
    </row>
    <row r="181" spans="1:26" s="362" customFormat="1" ht="12" x14ac:dyDescent="0.25">
      <c r="A181" s="318" t="s">
        <v>435</v>
      </c>
      <c r="B181" s="385">
        <v>0</v>
      </c>
      <c r="C181" s="385">
        <v>0</v>
      </c>
      <c r="D181" s="385">
        <v>0</v>
      </c>
      <c r="E181" s="385">
        <v>0</v>
      </c>
      <c r="F181" s="385">
        <v>0</v>
      </c>
      <c r="G181" s="385">
        <v>0</v>
      </c>
      <c r="H181" s="385">
        <v>0</v>
      </c>
      <c r="I181" s="385">
        <v>0</v>
      </c>
      <c r="J181" s="385">
        <v>0</v>
      </c>
      <c r="K181" s="385">
        <v>0</v>
      </c>
      <c r="L181" s="385">
        <v>0</v>
      </c>
      <c r="M181" s="385">
        <v>0</v>
      </c>
      <c r="N181" s="385">
        <v>0</v>
      </c>
      <c r="O181" s="385">
        <v>0</v>
      </c>
      <c r="P181" s="385">
        <v>0</v>
      </c>
      <c r="Q181" s="385">
        <v>0</v>
      </c>
      <c r="R181" s="385">
        <v>0</v>
      </c>
      <c r="S181" s="385">
        <v>0</v>
      </c>
      <c r="T181" s="319" t="e">
        <v>#DIV/0!</v>
      </c>
      <c r="U181" s="239">
        <v>0</v>
      </c>
      <c r="V181" s="239">
        <v>0</v>
      </c>
      <c r="W181" s="239">
        <v>0</v>
      </c>
      <c r="X181" s="239">
        <v>0</v>
      </c>
      <c r="Y181" s="239">
        <v>0</v>
      </c>
      <c r="Z181" s="239">
        <v>0</v>
      </c>
    </row>
    <row r="182" spans="1:26" s="362" customFormat="1" ht="12" x14ac:dyDescent="0.25">
      <c r="A182" s="318" t="s">
        <v>436</v>
      </c>
      <c r="B182" s="385">
        <v>0</v>
      </c>
      <c r="C182" s="385">
        <v>0</v>
      </c>
      <c r="D182" s="385">
        <v>0</v>
      </c>
      <c r="E182" s="385">
        <v>0</v>
      </c>
      <c r="F182" s="385">
        <v>0</v>
      </c>
      <c r="G182" s="385">
        <v>0</v>
      </c>
      <c r="H182" s="385">
        <v>0</v>
      </c>
      <c r="I182" s="385">
        <v>0</v>
      </c>
      <c r="J182" s="385">
        <v>0</v>
      </c>
      <c r="K182" s="385">
        <v>0</v>
      </c>
      <c r="L182" s="385">
        <v>0</v>
      </c>
      <c r="M182" s="385">
        <v>0</v>
      </c>
      <c r="N182" s="385">
        <v>0</v>
      </c>
      <c r="O182" s="385">
        <v>0</v>
      </c>
      <c r="P182" s="385">
        <v>0</v>
      </c>
      <c r="Q182" s="385">
        <v>0</v>
      </c>
      <c r="R182" s="385">
        <v>0</v>
      </c>
      <c r="S182" s="385">
        <v>0</v>
      </c>
      <c r="T182" s="319" t="e">
        <v>#DIV/0!</v>
      </c>
      <c r="U182" s="239">
        <v>0</v>
      </c>
      <c r="V182" s="239">
        <v>0</v>
      </c>
      <c r="W182" s="239">
        <v>0</v>
      </c>
      <c r="X182" s="239">
        <v>0</v>
      </c>
      <c r="Y182" s="239">
        <v>0</v>
      </c>
      <c r="Z182" s="239">
        <v>0</v>
      </c>
    </row>
    <row r="183" spans="1:26" s="362" customFormat="1" ht="24" x14ac:dyDescent="0.25">
      <c r="A183" s="318" t="s">
        <v>437</v>
      </c>
      <c r="B183" s="385">
        <v>0</v>
      </c>
      <c r="C183" s="385">
        <v>0</v>
      </c>
      <c r="D183" s="385">
        <v>0</v>
      </c>
      <c r="E183" s="385">
        <v>0</v>
      </c>
      <c r="F183" s="385">
        <v>0</v>
      </c>
      <c r="G183" s="385">
        <v>0</v>
      </c>
      <c r="H183" s="385">
        <v>0</v>
      </c>
      <c r="I183" s="385">
        <v>0</v>
      </c>
      <c r="J183" s="385">
        <v>0</v>
      </c>
      <c r="K183" s="385">
        <v>0</v>
      </c>
      <c r="L183" s="385">
        <v>0</v>
      </c>
      <c r="M183" s="385">
        <v>0</v>
      </c>
      <c r="N183" s="385">
        <v>0</v>
      </c>
      <c r="O183" s="385">
        <v>0</v>
      </c>
      <c r="P183" s="385">
        <v>0</v>
      </c>
      <c r="Q183" s="385">
        <v>0</v>
      </c>
      <c r="R183" s="385">
        <v>0</v>
      </c>
      <c r="S183" s="385">
        <v>0</v>
      </c>
      <c r="T183" s="319" t="e">
        <v>#DIV/0!</v>
      </c>
      <c r="U183" s="239">
        <v>0</v>
      </c>
      <c r="V183" s="239">
        <v>0</v>
      </c>
      <c r="W183" s="239">
        <v>0</v>
      </c>
      <c r="X183" s="239">
        <v>0</v>
      </c>
      <c r="Y183" s="239">
        <v>0</v>
      </c>
      <c r="Z183" s="239">
        <v>0</v>
      </c>
    </row>
    <row r="184" spans="1:26" s="362" customFormat="1" ht="12" x14ac:dyDescent="0.25">
      <c r="A184" s="318" t="s">
        <v>438</v>
      </c>
      <c r="B184" s="385">
        <v>0</v>
      </c>
      <c r="C184" s="385">
        <v>0</v>
      </c>
      <c r="D184" s="385">
        <v>0</v>
      </c>
      <c r="E184" s="385">
        <v>0</v>
      </c>
      <c r="F184" s="385">
        <v>0</v>
      </c>
      <c r="G184" s="385">
        <v>0</v>
      </c>
      <c r="H184" s="385">
        <v>0</v>
      </c>
      <c r="I184" s="385">
        <v>0</v>
      </c>
      <c r="J184" s="385">
        <v>0</v>
      </c>
      <c r="K184" s="385">
        <v>0</v>
      </c>
      <c r="L184" s="385">
        <v>0</v>
      </c>
      <c r="M184" s="385">
        <v>0</v>
      </c>
      <c r="N184" s="385">
        <v>0</v>
      </c>
      <c r="O184" s="385">
        <v>0</v>
      </c>
      <c r="P184" s="385">
        <v>0</v>
      </c>
      <c r="Q184" s="385">
        <v>0</v>
      </c>
      <c r="R184" s="385">
        <v>0</v>
      </c>
      <c r="S184" s="385">
        <v>0</v>
      </c>
      <c r="T184" s="319" t="e">
        <v>#DIV/0!</v>
      </c>
      <c r="U184" s="239">
        <v>0</v>
      </c>
      <c r="V184" s="239">
        <v>0</v>
      </c>
      <c r="W184" s="239">
        <v>0</v>
      </c>
      <c r="X184" s="239">
        <v>0</v>
      </c>
      <c r="Y184" s="239">
        <v>0</v>
      </c>
      <c r="Z184" s="239">
        <v>0</v>
      </c>
    </row>
    <row r="185" spans="1:26" s="362" customFormat="1" ht="12" x14ac:dyDescent="0.25">
      <c r="A185" s="318" t="s">
        <v>439</v>
      </c>
      <c r="B185" s="385">
        <v>0</v>
      </c>
      <c r="C185" s="385">
        <v>0</v>
      </c>
      <c r="D185" s="385">
        <v>0</v>
      </c>
      <c r="E185" s="385">
        <v>0</v>
      </c>
      <c r="F185" s="385">
        <v>0</v>
      </c>
      <c r="G185" s="385">
        <v>0</v>
      </c>
      <c r="H185" s="385">
        <v>0</v>
      </c>
      <c r="I185" s="385">
        <v>0</v>
      </c>
      <c r="J185" s="385">
        <v>0</v>
      </c>
      <c r="K185" s="385">
        <v>0</v>
      </c>
      <c r="L185" s="385">
        <v>0</v>
      </c>
      <c r="M185" s="385">
        <v>0</v>
      </c>
      <c r="N185" s="385">
        <v>0</v>
      </c>
      <c r="O185" s="385">
        <v>0</v>
      </c>
      <c r="P185" s="385">
        <v>0</v>
      </c>
      <c r="Q185" s="385">
        <v>0</v>
      </c>
      <c r="R185" s="385">
        <v>0</v>
      </c>
      <c r="S185" s="385">
        <v>0</v>
      </c>
      <c r="T185" s="319" t="e">
        <v>#DIV/0!</v>
      </c>
      <c r="U185" s="239">
        <v>0</v>
      </c>
      <c r="V185" s="239">
        <v>0</v>
      </c>
      <c r="W185" s="239">
        <v>0</v>
      </c>
      <c r="X185" s="239">
        <v>0</v>
      </c>
      <c r="Y185" s="239">
        <v>0</v>
      </c>
      <c r="Z185" s="239">
        <v>0</v>
      </c>
    </row>
    <row r="186" spans="1:26" s="362" customFormat="1" ht="12" x14ac:dyDescent="0.25">
      <c r="A186" s="318" t="s">
        <v>440</v>
      </c>
      <c r="B186" s="385">
        <v>0</v>
      </c>
      <c r="C186" s="385">
        <v>0</v>
      </c>
      <c r="D186" s="385">
        <v>0</v>
      </c>
      <c r="E186" s="385">
        <v>0</v>
      </c>
      <c r="F186" s="385">
        <v>0</v>
      </c>
      <c r="G186" s="385">
        <v>0</v>
      </c>
      <c r="H186" s="385">
        <v>0</v>
      </c>
      <c r="I186" s="385">
        <v>0</v>
      </c>
      <c r="J186" s="385">
        <v>0</v>
      </c>
      <c r="K186" s="385">
        <v>0</v>
      </c>
      <c r="L186" s="385">
        <v>0</v>
      </c>
      <c r="M186" s="385">
        <v>0</v>
      </c>
      <c r="N186" s="385">
        <v>0</v>
      </c>
      <c r="O186" s="385">
        <v>0</v>
      </c>
      <c r="P186" s="385">
        <v>0</v>
      </c>
      <c r="Q186" s="385">
        <v>0</v>
      </c>
      <c r="R186" s="385">
        <v>0</v>
      </c>
      <c r="S186" s="385">
        <v>0</v>
      </c>
      <c r="T186" s="319" t="e">
        <v>#DIV/0!</v>
      </c>
      <c r="U186" s="239">
        <v>0</v>
      </c>
      <c r="V186" s="239">
        <v>0</v>
      </c>
      <c r="W186" s="239">
        <v>0</v>
      </c>
      <c r="X186" s="239">
        <v>0</v>
      </c>
      <c r="Y186" s="239">
        <v>0</v>
      </c>
      <c r="Z186" s="239">
        <v>0</v>
      </c>
    </row>
    <row r="187" spans="1:26" s="362" customFormat="1" ht="12" x14ac:dyDescent="0.25">
      <c r="A187" s="318" t="s">
        <v>441</v>
      </c>
      <c r="B187" s="385">
        <v>0</v>
      </c>
      <c r="C187" s="385">
        <v>0</v>
      </c>
      <c r="D187" s="385">
        <v>0</v>
      </c>
      <c r="E187" s="385">
        <v>0</v>
      </c>
      <c r="F187" s="385">
        <v>0</v>
      </c>
      <c r="G187" s="385">
        <v>0</v>
      </c>
      <c r="H187" s="385">
        <v>0</v>
      </c>
      <c r="I187" s="385">
        <v>0</v>
      </c>
      <c r="J187" s="385">
        <v>0</v>
      </c>
      <c r="K187" s="385">
        <v>0</v>
      </c>
      <c r="L187" s="385">
        <v>0</v>
      </c>
      <c r="M187" s="385">
        <v>0</v>
      </c>
      <c r="N187" s="385">
        <v>0</v>
      </c>
      <c r="O187" s="385">
        <v>0</v>
      </c>
      <c r="P187" s="385">
        <v>0</v>
      </c>
      <c r="Q187" s="385">
        <v>0</v>
      </c>
      <c r="R187" s="385">
        <v>0</v>
      </c>
      <c r="S187" s="385">
        <v>0</v>
      </c>
      <c r="T187" s="319" t="e">
        <v>#DIV/0!</v>
      </c>
      <c r="U187" s="239">
        <v>0</v>
      </c>
      <c r="V187" s="239">
        <v>0</v>
      </c>
      <c r="W187" s="239">
        <v>0</v>
      </c>
      <c r="X187" s="239">
        <v>0</v>
      </c>
      <c r="Y187" s="239">
        <v>0</v>
      </c>
      <c r="Z187" s="239">
        <v>0</v>
      </c>
    </row>
    <row r="188" spans="1:26" s="362" customFormat="1" ht="12" x14ac:dyDescent="0.25">
      <c r="A188" s="314" t="s">
        <v>442</v>
      </c>
      <c r="B188" s="363">
        <v>0</v>
      </c>
      <c r="C188" s="363">
        <v>0</v>
      </c>
      <c r="D188" s="363">
        <v>0</v>
      </c>
      <c r="E188" s="363">
        <v>0</v>
      </c>
      <c r="F188" s="363">
        <v>0</v>
      </c>
      <c r="G188" s="363">
        <v>0</v>
      </c>
      <c r="H188" s="363">
        <v>0</v>
      </c>
      <c r="I188" s="363">
        <v>0</v>
      </c>
      <c r="J188" s="363">
        <v>0</v>
      </c>
      <c r="K188" s="363">
        <v>0</v>
      </c>
      <c r="L188" s="363">
        <v>0</v>
      </c>
      <c r="M188" s="363">
        <v>0</v>
      </c>
      <c r="N188" s="363">
        <v>0</v>
      </c>
      <c r="O188" s="363">
        <v>0</v>
      </c>
      <c r="P188" s="363">
        <v>0</v>
      </c>
      <c r="Q188" s="363">
        <v>0</v>
      </c>
      <c r="R188" s="363">
        <v>0</v>
      </c>
      <c r="S188" s="363">
        <v>0</v>
      </c>
      <c r="T188" s="317" t="e">
        <v>#DIV/0!</v>
      </c>
      <c r="U188" s="316">
        <v>0</v>
      </c>
      <c r="V188" s="316">
        <v>0</v>
      </c>
      <c r="W188" s="316">
        <v>0</v>
      </c>
      <c r="X188" s="316">
        <v>0</v>
      </c>
      <c r="Y188" s="316">
        <v>0</v>
      </c>
      <c r="Z188" s="316">
        <v>0</v>
      </c>
    </row>
    <row r="189" spans="1:26" s="362" customFormat="1" ht="12" x14ac:dyDescent="0.25">
      <c r="A189" s="318" t="s">
        <v>443</v>
      </c>
      <c r="B189" s="385">
        <v>0</v>
      </c>
      <c r="C189" s="385">
        <v>0</v>
      </c>
      <c r="D189" s="385">
        <v>0</v>
      </c>
      <c r="E189" s="385">
        <v>0</v>
      </c>
      <c r="F189" s="385">
        <v>0</v>
      </c>
      <c r="G189" s="385">
        <v>0</v>
      </c>
      <c r="H189" s="385">
        <v>0</v>
      </c>
      <c r="I189" s="385">
        <v>0</v>
      </c>
      <c r="J189" s="385">
        <v>0</v>
      </c>
      <c r="K189" s="385">
        <v>0</v>
      </c>
      <c r="L189" s="385">
        <v>0</v>
      </c>
      <c r="M189" s="385">
        <v>0</v>
      </c>
      <c r="N189" s="385">
        <v>0</v>
      </c>
      <c r="O189" s="385">
        <v>0</v>
      </c>
      <c r="P189" s="385">
        <v>0</v>
      </c>
      <c r="Q189" s="385">
        <v>0</v>
      </c>
      <c r="R189" s="385">
        <v>0</v>
      </c>
      <c r="S189" s="385">
        <v>0</v>
      </c>
      <c r="T189" s="319" t="e">
        <v>#DIV/0!</v>
      </c>
      <c r="U189" s="239">
        <v>0</v>
      </c>
      <c r="V189" s="239">
        <v>0</v>
      </c>
      <c r="W189" s="239">
        <v>0</v>
      </c>
      <c r="X189" s="239">
        <v>0</v>
      </c>
      <c r="Y189" s="239">
        <v>0</v>
      </c>
      <c r="Z189" s="239">
        <v>0</v>
      </c>
    </row>
    <row r="190" spans="1:26" s="362" customFormat="1" ht="12" x14ac:dyDescent="0.25">
      <c r="A190" s="318" t="s">
        <v>444</v>
      </c>
      <c r="B190" s="385">
        <v>0</v>
      </c>
      <c r="C190" s="385">
        <v>0</v>
      </c>
      <c r="D190" s="385">
        <v>0</v>
      </c>
      <c r="E190" s="385">
        <v>0</v>
      </c>
      <c r="F190" s="385">
        <v>0</v>
      </c>
      <c r="G190" s="385">
        <v>0</v>
      </c>
      <c r="H190" s="385">
        <v>0</v>
      </c>
      <c r="I190" s="385">
        <v>0</v>
      </c>
      <c r="J190" s="385">
        <v>0</v>
      </c>
      <c r="K190" s="385">
        <v>0</v>
      </c>
      <c r="L190" s="385">
        <v>0</v>
      </c>
      <c r="M190" s="385">
        <v>0</v>
      </c>
      <c r="N190" s="385">
        <v>0</v>
      </c>
      <c r="O190" s="385">
        <v>0</v>
      </c>
      <c r="P190" s="385">
        <v>0</v>
      </c>
      <c r="Q190" s="385">
        <v>0</v>
      </c>
      <c r="R190" s="385">
        <v>0</v>
      </c>
      <c r="S190" s="385">
        <v>0</v>
      </c>
      <c r="T190" s="319" t="e">
        <v>#DIV/0!</v>
      </c>
      <c r="U190" s="239">
        <v>0</v>
      </c>
      <c r="V190" s="239">
        <v>0</v>
      </c>
      <c r="W190" s="239">
        <v>0</v>
      </c>
      <c r="X190" s="239">
        <v>0</v>
      </c>
      <c r="Y190" s="239">
        <v>0</v>
      </c>
      <c r="Z190" s="239">
        <v>0</v>
      </c>
    </row>
    <row r="191" spans="1:26" s="362" customFormat="1" ht="12" x14ac:dyDescent="0.25">
      <c r="A191" s="318" t="s">
        <v>445</v>
      </c>
      <c r="B191" s="385">
        <v>0</v>
      </c>
      <c r="C191" s="385">
        <v>0</v>
      </c>
      <c r="D191" s="385">
        <v>0</v>
      </c>
      <c r="E191" s="385">
        <v>0</v>
      </c>
      <c r="F191" s="385">
        <v>0</v>
      </c>
      <c r="G191" s="385">
        <v>0</v>
      </c>
      <c r="H191" s="385">
        <v>0</v>
      </c>
      <c r="I191" s="385">
        <v>0</v>
      </c>
      <c r="J191" s="385">
        <v>0</v>
      </c>
      <c r="K191" s="385">
        <v>0</v>
      </c>
      <c r="L191" s="385">
        <v>0</v>
      </c>
      <c r="M191" s="385">
        <v>0</v>
      </c>
      <c r="N191" s="385">
        <v>0</v>
      </c>
      <c r="O191" s="385">
        <v>0</v>
      </c>
      <c r="P191" s="385">
        <v>0</v>
      </c>
      <c r="Q191" s="385">
        <v>0</v>
      </c>
      <c r="R191" s="385">
        <v>0</v>
      </c>
      <c r="S191" s="385">
        <v>0</v>
      </c>
      <c r="T191" s="319" t="e">
        <v>#DIV/0!</v>
      </c>
      <c r="U191" s="239">
        <v>0</v>
      </c>
      <c r="V191" s="239">
        <v>0</v>
      </c>
      <c r="W191" s="239">
        <v>0</v>
      </c>
      <c r="X191" s="239">
        <v>0</v>
      </c>
      <c r="Y191" s="239">
        <v>0</v>
      </c>
      <c r="Z191" s="239">
        <v>0</v>
      </c>
    </row>
    <row r="192" spans="1:26" s="362" customFormat="1" ht="12" x14ac:dyDescent="0.25">
      <c r="A192" s="318" t="s">
        <v>446</v>
      </c>
      <c r="B192" s="385">
        <v>0</v>
      </c>
      <c r="C192" s="385">
        <v>0</v>
      </c>
      <c r="D192" s="385">
        <v>0</v>
      </c>
      <c r="E192" s="385">
        <v>0</v>
      </c>
      <c r="F192" s="385">
        <v>0</v>
      </c>
      <c r="G192" s="385">
        <v>0</v>
      </c>
      <c r="H192" s="385">
        <v>0</v>
      </c>
      <c r="I192" s="385">
        <v>0</v>
      </c>
      <c r="J192" s="385">
        <v>0</v>
      </c>
      <c r="K192" s="385">
        <v>0</v>
      </c>
      <c r="L192" s="385">
        <v>0</v>
      </c>
      <c r="M192" s="385">
        <v>0</v>
      </c>
      <c r="N192" s="385">
        <v>0</v>
      </c>
      <c r="O192" s="385">
        <v>0</v>
      </c>
      <c r="P192" s="385">
        <v>0</v>
      </c>
      <c r="Q192" s="385">
        <v>0</v>
      </c>
      <c r="R192" s="385">
        <v>0</v>
      </c>
      <c r="S192" s="385">
        <v>0</v>
      </c>
      <c r="T192" s="319" t="e">
        <v>#DIV/0!</v>
      </c>
      <c r="U192" s="239">
        <v>0</v>
      </c>
      <c r="V192" s="239">
        <v>0</v>
      </c>
      <c r="W192" s="239">
        <v>0</v>
      </c>
      <c r="X192" s="239">
        <v>0</v>
      </c>
      <c r="Y192" s="239">
        <v>0</v>
      </c>
      <c r="Z192" s="239">
        <v>0</v>
      </c>
    </row>
    <row r="193" spans="1:26" s="362" customFormat="1" ht="12" x14ac:dyDescent="0.25">
      <c r="A193" s="318" t="s">
        <v>447</v>
      </c>
      <c r="B193" s="385">
        <v>0</v>
      </c>
      <c r="C193" s="385">
        <v>0</v>
      </c>
      <c r="D193" s="385">
        <v>0</v>
      </c>
      <c r="E193" s="385">
        <v>0</v>
      </c>
      <c r="F193" s="385">
        <v>0</v>
      </c>
      <c r="G193" s="385">
        <v>0</v>
      </c>
      <c r="H193" s="385">
        <v>0</v>
      </c>
      <c r="I193" s="385">
        <v>0</v>
      </c>
      <c r="J193" s="385">
        <v>0</v>
      </c>
      <c r="K193" s="385">
        <v>0</v>
      </c>
      <c r="L193" s="385">
        <v>0</v>
      </c>
      <c r="M193" s="385">
        <v>0</v>
      </c>
      <c r="N193" s="385">
        <v>0</v>
      </c>
      <c r="O193" s="385">
        <v>0</v>
      </c>
      <c r="P193" s="385">
        <v>0</v>
      </c>
      <c r="Q193" s="385">
        <v>0</v>
      </c>
      <c r="R193" s="385">
        <v>0</v>
      </c>
      <c r="S193" s="385">
        <v>0</v>
      </c>
      <c r="T193" s="319" t="e">
        <v>#DIV/0!</v>
      </c>
      <c r="U193" s="239">
        <v>0</v>
      </c>
      <c r="V193" s="239">
        <v>0</v>
      </c>
      <c r="W193" s="239">
        <v>0</v>
      </c>
      <c r="X193" s="239">
        <v>0</v>
      </c>
      <c r="Y193" s="239">
        <v>0</v>
      </c>
      <c r="Z193" s="239">
        <v>0</v>
      </c>
    </row>
    <row r="194" spans="1:26" s="362" customFormat="1" ht="12" x14ac:dyDescent="0.25">
      <c r="A194" s="318" t="s">
        <v>448</v>
      </c>
      <c r="B194" s="385">
        <v>0</v>
      </c>
      <c r="C194" s="385">
        <v>0</v>
      </c>
      <c r="D194" s="385">
        <v>0</v>
      </c>
      <c r="E194" s="385">
        <v>0</v>
      </c>
      <c r="F194" s="385">
        <v>0</v>
      </c>
      <c r="G194" s="385">
        <v>0</v>
      </c>
      <c r="H194" s="385">
        <v>0</v>
      </c>
      <c r="I194" s="385">
        <v>0</v>
      </c>
      <c r="J194" s="385">
        <v>0</v>
      </c>
      <c r="K194" s="385">
        <v>0</v>
      </c>
      <c r="L194" s="385">
        <v>0</v>
      </c>
      <c r="M194" s="385">
        <v>0</v>
      </c>
      <c r="N194" s="385">
        <v>0</v>
      </c>
      <c r="O194" s="385">
        <v>0</v>
      </c>
      <c r="P194" s="385">
        <v>0</v>
      </c>
      <c r="Q194" s="385">
        <v>0</v>
      </c>
      <c r="R194" s="385">
        <v>0</v>
      </c>
      <c r="S194" s="385">
        <v>0</v>
      </c>
      <c r="T194" s="319" t="e">
        <v>#DIV/0!</v>
      </c>
      <c r="U194" s="239">
        <v>0</v>
      </c>
      <c r="V194" s="239">
        <v>0</v>
      </c>
      <c r="W194" s="239">
        <v>0</v>
      </c>
      <c r="X194" s="239">
        <v>0</v>
      </c>
      <c r="Y194" s="239">
        <v>0</v>
      </c>
      <c r="Z194" s="239">
        <v>0</v>
      </c>
    </row>
    <row r="195" spans="1:26" s="362" customFormat="1" ht="12" x14ac:dyDescent="0.25">
      <c r="A195" s="318" t="s">
        <v>449</v>
      </c>
      <c r="B195" s="385">
        <v>0</v>
      </c>
      <c r="C195" s="385">
        <v>0</v>
      </c>
      <c r="D195" s="385">
        <v>0</v>
      </c>
      <c r="E195" s="385">
        <v>0</v>
      </c>
      <c r="F195" s="385">
        <v>0</v>
      </c>
      <c r="G195" s="385">
        <v>0</v>
      </c>
      <c r="H195" s="385">
        <v>0</v>
      </c>
      <c r="I195" s="385">
        <v>0</v>
      </c>
      <c r="J195" s="385">
        <v>0</v>
      </c>
      <c r="K195" s="385">
        <v>0</v>
      </c>
      <c r="L195" s="385">
        <v>0</v>
      </c>
      <c r="M195" s="385">
        <v>0</v>
      </c>
      <c r="N195" s="385">
        <v>0</v>
      </c>
      <c r="O195" s="385">
        <v>0</v>
      </c>
      <c r="P195" s="385">
        <v>0</v>
      </c>
      <c r="Q195" s="385">
        <v>0</v>
      </c>
      <c r="R195" s="385">
        <v>0</v>
      </c>
      <c r="S195" s="385">
        <v>0</v>
      </c>
      <c r="T195" s="319" t="e">
        <v>#DIV/0!</v>
      </c>
      <c r="U195" s="239">
        <v>0</v>
      </c>
      <c r="V195" s="239">
        <v>0</v>
      </c>
      <c r="W195" s="239">
        <v>0</v>
      </c>
      <c r="X195" s="239">
        <v>0</v>
      </c>
      <c r="Y195" s="239">
        <v>0</v>
      </c>
      <c r="Z195" s="239">
        <v>0</v>
      </c>
    </row>
    <row r="196" spans="1:26" s="362" customFormat="1" ht="12" x14ac:dyDescent="0.25">
      <c r="A196" s="318" t="s">
        <v>450</v>
      </c>
      <c r="B196" s="385">
        <v>0</v>
      </c>
      <c r="C196" s="385">
        <v>0</v>
      </c>
      <c r="D196" s="385">
        <v>0</v>
      </c>
      <c r="E196" s="385">
        <v>0</v>
      </c>
      <c r="F196" s="385">
        <v>0</v>
      </c>
      <c r="G196" s="385">
        <v>0</v>
      </c>
      <c r="H196" s="385">
        <v>0</v>
      </c>
      <c r="I196" s="385">
        <v>0</v>
      </c>
      <c r="J196" s="385">
        <v>0</v>
      </c>
      <c r="K196" s="385">
        <v>0</v>
      </c>
      <c r="L196" s="385">
        <v>0</v>
      </c>
      <c r="M196" s="385">
        <v>0</v>
      </c>
      <c r="N196" s="385">
        <v>0</v>
      </c>
      <c r="O196" s="385">
        <v>0</v>
      </c>
      <c r="P196" s="385">
        <v>0</v>
      </c>
      <c r="Q196" s="385">
        <v>0</v>
      </c>
      <c r="R196" s="385">
        <v>0</v>
      </c>
      <c r="S196" s="385">
        <v>0</v>
      </c>
      <c r="T196" s="319" t="e">
        <v>#DIV/0!</v>
      </c>
      <c r="U196" s="239">
        <v>0</v>
      </c>
      <c r="V196" s="239">
        <v>0</v>
      </c>
      <c r="W196" s="239">
        <v>0</v>
      </c>
      <c r="X196" s="239">
        <v>0</v>
      </c>
      <c r="Y196" s="239">
        <v>0</v>
      </c>
      <c r="Z196" s="239">
        <v>0</v>
      </c>
    </row>
    <row r="197" spans="1:26" s="362" customFormat="1" ht="12" x14ac:dyDescent="0.25">
      <c r="A197" s="318" t="s">
        <v>451</v>
      </c>
      <c r="B197" s="385">
        <v>0</v>
      </c>
      <c r="C197" s="385">
        <v>0</v>
      </c>
      <c r="D197" s="385">
        <v>0</v>
      </c>
      <c r="E197" s="385">
        <v>0</v>
      </c>
      <c r="F197" s="385">
        <v>0</v>
      </c>
      <c r="G197" s="385">
        <v>0</v>
      </c>
      <c r="H197" s="385">
        <v>0</v>
      </c>
      <c r="I197" s="385">
        <v>0</v>
      </c>
      <c r="J197" s="385">
        <v>0</v>
      </c>
      <c r="K197" s="385">
        <v>0</v>
      </c>
      <c r="L197" s="385">
        <v>0</v>
      </c>
      <c r="M197" s="385">
        <v>0</v>
      </c>
      <c r="N197" s="385">
        <v>0</v>
      </c>
      <c r="O197" s="385">
        <v>0</v>
      </c>
      <c r="P197" s="385">
        <v>0</v>
      </c>
      <c r="Q197" s="385">
        <v>0</v>
      </c>
      <c r="R197" s="385">
        <v>0</v>
      </c>
      <c r="S197" s="385">
        <v>0</v>
      </c>
      <c r="T197" s="319" t="e">
        <v>#DIV/0!</v>
      </c>
      <c r="U197" s="239">
        <v>0</v>
      </c>
      <c r="V197" s="239">
        <v>0</v>
      </c>
      <c r="W197" s="239">
        <v>0</v>
      </c>
      <c r="X197" s="239">
        <v>0</v>
      </c>
      <c r="Y197" s="239">
        <v>0</v>
      </c>
      <c r="Z197" s="239">
        <v>0</v>
      </c>
    </row>
    <row r="198" spans="1:26" s="362" customFormat="1" ht="12" x14ac:dyDescent="0.25">
      <c r="A198" s="314" t="s">
        <v>452</v>
      </c>
      <c r="B198" s="198">
        <v>0</v>
      </c>
      <c r="C198" s="198">
        <v>0</v>
      </c>
      <c r="D198" s="198">
        <v>0</v>
      </c>
      <c r="E198" s="198">
        <v>0</v>
      </c>
      <c r="F198" s="198">
        <v>0</v>
      </c>
      <c r="G198" s="198">
        <v>0</v>
      </c>
      <c r="H198" s="198">
        <v>0</v>
      </c>
      <c r="I198" s="198">
        <v>0</v>
      </c>
      <c r="J198" s="198">
        <v>0</v>
      </c>
      <c r="K198" s="198">
        <v>0</v>
      </c>
      <c r="L198" s="198">
        <v>0</v>
      </c>
      <c r="M198" s="198">
        <v>0</v>
      </c>
      <c r="N198" s="198">
        <v>0</v>
      </c>
      <c r="O198" s="198">
        <v>0</v>
      </c>
      <c r="P198" s="198">
        <v>0</v>
      </c>
      <c r="Q198" s="198">
        <v>0</v>
      </c>
      <c r="R198" s="198">
        <v>0</v>
      </c>
      <c r="S198" s="198">
        <v>0</v>
      </c>
      <c r="T198" s="317" t="e">
        <v>#DIV/0!</v>
      </c>
      <c r="U198" s="316">
        <v>0</v>
      </c>
      <c r="V198" s="316">
        <v>0</v>
      </c>
      <c r="W198" s="316">
        <v>0</v>
      </c>
      <c r="X198" s="316">
        <v>0</v>
      </c>
      <c r="Y198" s="316">
        <v>0</v>
      </c>
      <c r="Z198" s="316">
        <v>0</v>
      </c>
    </row>
    <row r="199" spans="1:26" s="362" customFormat="1" ht="12" x14ac:dyDescent="0.25">
      <c r="A199" s="314" t="s">
        <v>453</v>
      </c>
      <c r="B199" s="198">
        <v>0</v>
      </c>
      <c r="C199" s="198">
        <v>0</v>
      </c>
      <c r="D199" s="198">
        <v>0</v>
      </c>
      <c r="E199" s="198">
        <v>0</v>
      </c>
      <c r="F199" s="198">
        <v>0</v>
      </c>
      <c r="G199" s="198">
        <v>0</v>
      </c>
      <c r="H199" s="198">
        <v>0</v>
      </c>
      <c r="I199" s="198">
        <v>0</v>
      </c>
      <c r="J199" s="198">
        <v>0</v>
      </c>
      <c r="K199" s="198">
        <v>0</v>
      </c>
      <c r="L199" s="198">
        <v>0</v>
      </c>
      <c r="M199" s="198">
        <v>0</v>
      </c>
      <c r="N199" s="198">
        <v>0</v>
      </c>
      <c r="O199" s="198">
        <v>0</v>
      </c>
      <c r="P199" s="198">
        <v>0</v>
      </c>
      <c r="Q199" s="198">
        <v>0</v>
      </c>
      <c r="R199" s="198">
        <v>0</v>
      </c>
      <c r="S199" s="198">
        <v>0</v>
      </c>
      <c r="T199" s="317" t="e">
        <v>#DIV/0!</v>
      </c>
      <c r="U199" s="316">
        <v>0</v>
      </c>
      <c r="V199" s="316">
        <v>0</v>
      </c>
      <c r="W199" s="316">
        <v>0</v>
      </c>
      <c r="X199" s="316">
        <v>0</v>
      </c>
      <c r="Y199" s="316">
        <v>0</v>
      </c>
      <c r="Z199" s="316">
        <v>0</v>
      </c>
    </row>
    <row r="200" spans="1:26" s="362" customFormat="1" ht="12" x14ac:dyDescent="0.25">
      <c r="A200" s="308" t="s">
        <v>454</v>
      </c>
      <c r="B200" s="384">
        <v>0</v>
      </c>
      <c r="C200" s="384">
        <v>0</v>
      </c>
      <c r="D200" s="384">
        <v>0</v>
      </c>
      <c r="E200" s="384">
        <v>0</v>
      </c>
      <c r="F200" s="384">
        <v>0</v>
      </c>
      <c r="G200" s="384">
        <v>0</v>
      </c>
      <c r="H200" s="384">
        <v>0</v>
      </c>
      <c r="I200" s="384">
        <v>0</v>
      </c>
      <c r="J200" s="384">
        <v>0</v>
      </c>
      <c r="K200" s="384">
        <v>0</v>
      </c>
      <c r="L200" s="384">
        <v>0</v>
      </c>
      <c r="M200" s="384">
        <v>0</v>
      </c>
      <c r="N200" s="384">
        <v>0</v>
      </c>
      <c r="O200" s="384">
        <v>0</v>
      </c>
      <c r="P200" s="384">
        <v>0</v>
      </c>
      <c r="Q200" s="384">
        <v>0</v>
      </c>
      <c r="R200" s="384">
        <v>0</v>
      </c>
      <c r="S200" s="384">
        <v>0</v>
      </c>
      <c r="T200" s="311" t="e">
        <v>#DIV/0!</v>
      </c>
      <c r="U200" s="310">
        <v>0</v>
      </c>
      <c r="V200" s="310">
        <v>0</v>
      </c>
      <c r="W200" s="310">
        <v>0</v>
      </c>
      <c r="X200" s="310">
        <v>0</v>
      </c>
      <c r="Y200" s="310">
        <v>0</v>
      </c>
      <c r="Z200" s="310">
        <v>0</v>
      </c>
    </row>
    <row r="201" spans="1:26" s="362" customFormat="1" ht="12" x14ac:dyDescent="0.25">
      <c r="A201" s="314" t="s">
        <v>455</v>
      </c>
      <c r="B201" s="198">
        <v>0</v>
      </c>
      <c r="C201" s="198">
        <v>0</v>
      </c>
      <c r="D201" s="198">
        <v>0</v>
      </c>
      <c r="E201" s="198">
        <v>0</v>
      </c>
      <c r="F201" s="198">
        <v>0</v>
      </c>
      <c r="G201" s="198">
        <v>0</v>
      </c>
      <c r="H201" s="198">
        <v>0</v>
      </c>
      <c r="I201" s="198">
        <v>0</v>
      </c>
      <c r="J201" s="198">
        <v>0</v>
      </c>
      <c r="K201" s="198">
        <v>0</v>
      </c>
      <c r="L201" s="198">
        <v>0</v>
      </c>
      <c r="M201" s="198">
        <v>0</v>
      </c>
      <c r="N201" s="198">
        <v>0</v>
      </c>
      <c r="O201" s="198">
        <v>0</v>
      </c>
      <c r="P201" s="198">
        <v>0</v>
      </c>
      <c r="Q201" s="198">
        <v>0</v>
      </c>
      <c r="R201" s="198">
        <v>0</v>
      </c>
      <c r="S201" s="198">
        <v>0</v>
      </c>
      <c r="T201" s="317" t="e">
        <v>#DIV/0!</v>
      </c>
      <c r="U201" s="316">
        <v>0</v>
      </c>
      <c r="V201" s="316">
        <v>0</v>
      </c>
      <c r="W201" s="316">
        <v>0</v>
      </c>
      <c r="X201" s="316">
        <v>0</v>
      </c>
      <c r="Y201" s="316">
        <v>0</v>
      </c>
      <c r="Z201" s="316">
        <v>0</v>
      </c>
    </row>
    <row r="202" spans="1:26" s="362" customFormat="1" ht="12" x14ac:dyDescent="0.25">
      <c r="A202" s="314" t="s">
        <v>456</v>
      </c>
      <c r="B202" s="198">
        <v>0</v>
      </c>
      <c r="C202" s="198">
        <v>0</v>
      </c>
      <c r="D202" s="198">
        <v>0</v>
      </c>
      <c r="E202" s="198">
        <v>0</v>
      </c>
      <c r="F202" s="198">
        <v>0</v>
      </c>
      <c r="G202" s="198">
        <v>0</v>
      </c>
      <c r="H202" s="198">
        <v>0</v>
      </c>
      <c r="I202" s="198">
        <v>0</v>
      </c>
      <c r="J202" s="198">
        <v>0</v>
      </c>
      <c r="K202" s="198">
        <v>0</v>
      </c>
      <c r="L202" s="198">
        <v>0</v>
      </c>
      <c r="M202" s="198">
        <v>0</v>
      </c>
      <c r="N202" s="198">
        <v>0</v>
      </c>
      <c r="O202" s="198">
        <v>0</v>
      </c>
      <c r="P202" s="198">
        <v>0</v>
      </c>
      <c r="Q202" s="198">
        <v>0</v>
      </c>
      <c r="R202" s="198">
        <v>0</v>
      </c>
      <c r="S202" s="198">
        <v>0</v>
      </c>
      <c r="T202" s="317" t="e">
        <v>#DIV/0!</v>
      </c>
      <c r="U202" s="316">
        <v>0</v>
      </c>
      <c r="V202" s="316">
        <v>0</v>
      </c>
      <c r="W202" s="316">
        <v>0</v>
      </c>
      <c r="X202" s="316">
        <v>0</v>
      </c>
      <c r="Y202" s="316">
        <v>0</v>
      </c>
      <c r="Z202" s="316">
        <v>0</v>
      </c>
    </row>
    <row r="203" spans="1:26" s="362" customFormat="1" ht="12" x14ac:dyDescent="0.25">
      <c r="A203" s="314" t="s">
        <v>457</v>
      </c>
      <c r="B203" s="363">
        <v>0</v>
      </c>
      <c r="C203" s="363">
        <v>0</v>
      </c>
      <c r="D203" s="363">
        <v>0</v>
      </c>
      <c r="E203" s="363">
        <v>0</v>
      </c>
      <c r="F203" s="363">
        <v>0</v>
      </c>
      <c r="G203" s="363">
        <v>0</v>
      </c>
      <c r="H203" s="363">
        <v>0</v>
      </c>
      <c r="I203" s="363">
        <v>0</v>
      </c>
      <c r="J203" s="363">
        <v>0</v>
      </c>
      <c r="K203" s="363">
        <v>0</v>
      </c>
      <c r="L203" s="363">
        <v>0</v>
      </c>
      <c r="M203" s="363">
        <v>0</v>
      </c>
      <c r="N203" s="363">
        <v>0</v>
      </c>
      <c r="O203" s="363">
        <v>0</v>
      </c>
      <c r="P203" s="363">
        <v>0</v>
      </c>
      <c r="Q203" s="363">
        <v>0</v>
      </c>
      <c r="R203" s="363">
        <v>0</v>
      </c>
      <c r="S203" s="363">
        <v>0</v>
      </c>
      <c r="T203" s="317" t="e">
        <v>#DIV/0!</v>
      </c>
      <c r="U203" s="316">
        <v>0</v>
      </c>
      <c r="V203" s="316">
        <v>0</v>
      </c>
      <c r="W203" s="316">
        <v>0</v>
      </c>
      <c r="X203" s="316">
        <v>0</v>
      </c>
      <c r="Y203" s="316">
        <v>0</v>
      </c>
      <c r="Z203" s="316">
        <v>0</v>
      </c>
    </row>
    <row r="204" spans="1:26" s="362" customFormat="1" ht="12" x14ac:dyDescent="0.25">
      <c r="A204" s="318" t="s">
        <v>458</v>
      </c>
      <c r="B204" s="385">
        <v>0</v>
      </c>
      <c r="C204" s="385">
        <v>0</v>
      </c>
      <c r="D204" s="385">
        <v>0</v>
      </c>
      <c r="E204" s="385">
        <v>0</v>
      </c>
      <c r="F204" s="385">
        <v>0</v>
      </c>
      <c r="G204" s="385">
        <v>0</v>
      </c>
      <c r="H204" s="385">
        <v>0</v>
      </c>
      <c r="I204" s="385">
        <v>0</v>
      </c>
      <c r="J204" s="385">
        <v>0</v>
      </c>
      <c r="K204" s="385">
        <v>0</v>
      </c>
      <c r="L204" s="385">
        <v>0</v>
      </c>
      <c r="M204" s="385">
        <v>0</v>
      </c>
      <c r="N204" s="385">
        <v>0</v>
      </c>
      <c r="O204" s="385">
        <v>0</v>
      </c>
      <c r="P204" s="385">
        <v>0</v>
      </c>
      <c r="Q204" s="385">
        <v>0</v>
      </c>
      <c r="R204" s="385">
        <v>0</v>
      </c>
      <c r="S204" s="385">
        <v>0</v>
      </c>
      <c r="T204" s="319" t="e">
        <v>#DIV/0!</v>
      </c>
      <c r="U204" s="239">
        <v>0</v>
      </c>
      <c r="V204" s="239">
        <v>0</v>
      </c>
      <c r="W204" s="239">
        <v>0</v>
      </c>
      <c r="X204" s="239">
        <v>0</v>
      </c>
      <c r="Y204" s="239">
        <v>0</v>
      </c>
      <c r="Z204" s="239">
        <v>0</v>
      </c>
    </row>
    <row r="205" spans="1:26" s="362" customFormat="1" ht="12" x14ac:dyDescent="0.25">
      <c r="A205" s="318" t="s">
        <v>459</v>
      </c>
      <c r="B205" s="385">
        <v>0</v>
      </c>
      <c r="C205" s="385">
        <v>0</v>
      </c>
      <c r="D205" s="385">
        <v>0</v>
      </c>
      <c r="E205" s="385">
        <v>0</v>
      </c>
      <c r="F205" s="385">
        <v>0</v>
      </c>
      <c r="G205" s="385">
        <v>0</v>
      </c>
      <c r="H205" s="385">
        <v>0</v>
      </c>
      <c r="I205" s="385">
        <v>0</v>
      </c>
      <c r="J205" s="385">
        <v>0</v>
      </c>
      <c r="K205" s="385">
        <v>0</v>
      </c>
      <c r="L205" s="385">
        <v>0</v>
      </c>
      <c r="M205" s="385">
        <v>0</v>
      </c>
      <c r="N205" s="385">
        <v>0</v>
      </c>
      <c r="O205" s="385">
        <v>0</v>
      </c>
      <c r="P205" s="385">
        <v>0</v>
      </c>
      <c r="Q205" s="385">
        <v>0</v>
      </c>
      <c r="R205" s="385">
        <v>0</v>
      </c>
      <c r="S205" s="385">
        <v>0</v>
      </c>
      <c r="T205" s="319" t="e">
        <v>#DIV/0!</v>
      </c>
      <c r="U205" s="239">
        <v>0</v>
      </c>
      <c r="V205" s="239">
        <v>0</v>
      </c>
      <c r="W205" s="239">
        <v>0</v>
      </c>
      <c r="X205" s="239">
        <v>0</v>
      </c>
      <c r="Y205" s="239">
        <v>0</v>
      </c>
      <c r="Z205" s="239">
        <v>0</v>
      </c>
    </row>
    <row r="206" spans="1:26" s="362" customFormat="1" ht="12" x14ac:dyDescent="0.25">
      <c r="A206" s="314" t="s">
        <v>460</v>
      </c>
      <c r="B206" s="363">
        <v>0</v>
      </c>
      <c r="C206" s="363">
        <v>0</v>
      </c>
      <c r="D206" s="363">
        <v>0</v>
      </c>
      <c r="E206" s="363">
        <v>0</v>
      </c>
      <c r="F206" s="363">
        <v>0</v>
      </c>
      <c r="G206" s="363">
        <v>0</v>
      </c>
      <c r="H206" s="363">
        <v>0</v>
      </c>
      <c r="I206" s="363">
        <v>0</v>
      </c>
      <c r="J206" s="363">
        <v>0</v>
      </c>
      <c r="K206" s="363">
        <v>0</v>
      </c>
      <c r="L206" s="363">
        <v>0</v>
      </c>
      <c r="M206" s="363">
        <v>0</v>
      </c>
      <c r="N206" s="363">
        <v>0</v>
      </c>
      <c r="O206" s="363">
        <v>0</v>
      </c>
      <c r="P206" s="363">
        <v>0</v>
      </c>
      <c r="Q206" s="363">
        <v>0</v>
      </c>
      <c r="R206" s="363">
        <v>0</v>
      </c>
      <c r="S206" s="363">
        <v>0</v>
      </c>
      <c r="T206" s="317" t="e">
        <v>#DIV/0!</v>
      </c>
      <c r="U206" s="316">
        <v>0</v>
      </c>
      <c r="V206" s="316">
        <v>0</v>
      </c>
      <c r="W206" s="316">
        <v>0</v>
      </c>
      <c r="X206" s="316">
        <v>0</v>
      </c>
      <c r="Y206" s="316">
        <v>0</v>
      </c>
      <c r="Z206" s="316">
        <v>0</v>
      </c>
    </row>
    <row r="207" spans="1:26" s="362" customFormat="1" ht="12" x14ac:dyDescent="0.25">
      <c r="A207" s="318" t="s">
        <v>461</v>
      </c>
      <c r="B207" s="385">
        <v>0</v>
      </c>
      <c r="C207" s="385">
        <v>0</v>
      </c>
      <c r="D207" s="385">
        <v>0</v>
      </c>
      <c r="E207" s="385">
        <v>0</v>
      </c>
      <c r="F207" s="385">
        <v>0</v>
      </c>
      <c r="G207" s="385">
        <v>0</v>
      </c>
      <c r="H207" s="385">
        <v>0</v>
      </c>
      <c r="I207" s="385">
        <v>0</v>
      </c>
      <c r="J207" s="385">
        <v>0</v>
      </c>
      <c r="K207" s="385">
        <v>0</v>
      </c>
      <c r="L207" s="385">
        <v>0</v>
      </c>
      <c r="M207" s="385">
        <v>0</v>
      </c>
      <c r="N207" s="385">
        <v>0</v>
      </c>
      <c r="O207" s="385">
        <v>0</v>
      </c>
      <c r="P207" s="385">
        <v>0</v>
      </c>
      <c r="Q207" s="385">
        <v>0</v>
      </c>
      <c r="R207" s="385">
        <v>0</v>
      </c>
      <c r="S207" s="385">
        <v>0</v>
      </c>
      <c r="T207" s="319" t="e">
        <v>#DIV/0!</v>
      </c>
      <c r="U207" s="239">
        <v>0</v>
      </c>
      <c r="V207" s="239">
        <v>0</v>
      </c>
      <c r="W207" s="239">
        <v>0</v>
      </c>
      <c r="X207" s="239">
        <v>0</v>
      </c>
      <c r="Y207" s="239">
        <v>0</v>
      </c>
      <c r="Z207" s="239">
        <v>0</v>
      </c>
    </row>
    <row r="208" spans="1:26" s="362" customFormat="1" ht="12" x14ac:dyDescent="0.25">
      <c r="A208" s="318" t="s">
        <v>462</v>
      </c>
      <c r="B208" s="385">
        <v>0</v>
      </c>
      <c r="C208" s="385">
        <v>0</v>
      </c>
      <c r="D208" s="385">
        <v>0</v>
      </c>
      <c r="E208" s="385">
        <v>0</v>
      </c>
      <c r="F208" s="385">
        <v>0</v>
      </c>
      <c r="G208" s="385">
        <v>0</v>
      </c>
      <c r="H208" s="385">
        <v>0</v>
      </c>
      <c r="I208" s="385">
        <v>0</v>
      </c>
      <c r="J208" s="385">
        <v>0</v>
      </c>
      <c r="K208" s="385">
        <v>0</v>
      </c>
      <c r="L208" s="385">
        <v>0</v>
      </c>
      <c r="M208" s="385">
        <v>0</v>
      </c>
      <c r="N208" s="385">
        <v>0</v>
      </c>
      <c r="O208" s="385">
        <v>0</v>
      </c>
      <c r="P208" s="385">
        <v>0</v>
      </c>
      <c r="Q208" s="385">
        <v>0</v>
      </c>
      <c r="R208" s="385">
        <v>0</v>
      </c>
      <c r="S208" s="385">
        <v>0</v>
      </c>
      <c r="T208" s="319" t="e">
        <v>#DIV/0!</v>
      </c>
      <c r="U208" s="239">
        <v>0</v>
      </c>
      <c r="V208" s="239">
        <v>0</v>
      </c>
      <c r="W208" s="239">
        <v>0</v>
      </c>
      <c r="X208" s="239">
        <v>0</v>
      </c>
      <c r="Y208" s="239">
        <v>0</v>
      </c>
      <c r="Z208" s="239">
        <v>0</v>
      </c>
    </row>
    <row r="209" spans="1:26" s="362" customFormat="1" ht="12" x14ac:dyDescent="0.25">
      <c r="A209" s="318" t="s">
        <v>463</v>
      </c>
      <c r="B209" s="385">
        <v>0</v>
      </c>
      <c r="C209" s="385">
        <v>0</v>
      </c>
      <c r="D209" s="385">
        <v>0</v>
      </c>
      <c r="E209" s="385">
        <v>0</v>
      </c>
      <c r="F209" s="385">
        <v>0</v>
      </c>
      <c r="G209" s="385">
        <v>0</v>
      </c>
      <c r="H209" s="385">
        <v>0</v>
      </c>
      <c r="I209" s="385">
        <v>0</v>
      </c>
      <c r="J209" s="385">
        <v>0</v>
      </c>
      <c r="K209" s="385">
        <v>0</v>
      </c>
      <c r="L209" s="385">
        <v>0</v>
      </c>
      <c r="M209" s="385">
        <v>0</v>
      </c>
      <c r="N209" s="385">
        <v>0</v>
      </c>
      <c r="O209" s="385">
        <v>0</v>
      </c>
      <c r="P209" s="385">
        <v>0</v>
      </c>
      <c r="Q209" s="385">
        <v>0</v>
      </c>
      <c r="R209" s="385">
        <v>0</v>
      </c>
      <c r="S209" s="385">
        <v>0</v>
      </c>
      <c r="T209" s="319" t="e">
        <v>#DIV/0!</v>
      </c>
      <c r="U209" s="239">
        <v>0</v>
      </c>
      <c r="V209" s="239">
        <v>0</v>
      </c>
      <c r="W209" s="239">
        <v>0</v>
      </c>
      <c r="X209" s="239">
        <v>0</v>
      </c>
      <c r="Y209" s="239">
        <v>0</v>
      </c>
      <c r="Z209" s="239">
        <v>0</v>
      </c>
    </row>
    <row r="210" spans="1:26" s="362" customFormat="1" ht="12" x14ac:dyDescent="0.25">
      <c r="A210" s="318" t="s">
        <v>464</v>
      </c>
      <c r="B210" s="385">
        <v>0</v>
      </c>
      <c r="C210" s="385">
        <v>0</v>
      </c>
      <c r="D210" s="385">
        <v>0</v>
      </c>
      <c r="E210" s="385">
        <v>0</v>
      </c>
      <c r="F210" s="385">
        <v>0</v>
      </c>
      <c r="G210" s="385">
        <v>0</v>
      </c>
      <c r="H210" s="385">
        <v>0</v>
      </c>
      <c r="I210" s="385">
        <v>0</v>
      </c>
      <c r="J210" s="385">
        <v>0</v>
      </c>
      <c r="K210" s="385">
        <v>0</v>
      </c>
      <c r="L210" s="385">
        <v>0</v>
      </c>
      <c r="M210" s="385">
        <v>0</v>
      </c>
      <c r="N210" s="385">
        <v>0</v>
      </c>
      <c r="O210" s="385">
        <v>0</v>
      </c>
      <c r="P210" s="385">
        <v>0</v>
      </c>
      <c r="Q210" s="385">
        <v>0</v>
      </c>
      <c r="R210" s="385">
        <v>0</v>
      </c>
      <c r="S210" s="385">
        <v>0</v>
      </c>
      <c r="T210" s="319" t="e">
        <v>#DIV/0!</v>
      </c>
      <c r="U210" s="239">
        <v>0</v>
      </c>
      <c r="V210" s="239">
        <v>0</v>
      </c>
      <c r="W210" s="239">
        <v>0</v>
      </c>
      <c r="X210" s="239">
        <v>0</v>
      </c>
      <c r="Y210" s="239">
        <v>0</v>
      </c>
      <c r="Z210" s="239">
        <v>0</v>
      </c>
    </row>
    <row r="211" spans="1:26" s="362" customFormat="1" ht="12" x14ac:dyDescent="0.25">
      <c r="A211" s="314" t="s">
        <v>465</v>
      </c>
      <c r="B211" s="363">
        <v>0</v>
      </c>
      <c r="C211" s="363">
        <v>0</v>
      </c>
      <c r="D211" s="363">
        <v>0</v>
      </c>
      <c r="E211" s="363">
        <v>0</v>
      </c>
      <c r="F211" s="363">
        <v>0</v>
      </c>
      <c r="G211" s="363">
        <v>0</v>
      </c>
      <c r="H211" s="363">
        <v>0</v>
      </c>
      <c r="I211" s="363">
        <v>0</v>
      </c>
      <c r="J211" s="363">
        <v>0</v>
      </c>
      <c r="K211" s="363">
        <v>0</v>
      </c>
      <c r="L211" s="363">
        <v>0</v>
      </c>
      <c r="M211" s="363">
        <v>0</v>
      </c>
      <c r="N211" s="363">
        <v>0</v>
      </c>
      <c r="O211" s="363">
        <v>0</v>
      </c>
      <c r="P211" s="363">
        <v>0</v>
      </c>
      <c r="Q211" s="363">
        <v>0</v>
      </c>
      <c r="R211" s="363">
        <v>0</v>
      </c>
      <c r="S211" s="363">
        <v>0</v>
      </c>
      <c r="T211" s="317" t="e">
        <v>#DIV/0!</v>
      </c>
      <c r="U211" s="316">
        <v>0</v>
      </c>
      <c r="V211" s="316">
        <v>0</v>
      </c>
      <c r="W211" s="316">
        <v>0</v>
      </c>
      <c r="X211" s="316">
        <v>0</v>
      </c>
      <c r="Y211" s="316">
        <v>0</v>
      </c>
      <c r="Z211" s="316">
        <v>0</v>
      </c>
    </row>
    <row r="212" spans="1:26" s="362" customFormat="1" ht="12" x14ac:dyDescent="0.25">
      <c r="A212" s="318" t="s">
        <v>466</v>
      </c>
      <c r="B212" s="385">
        <v>0</v>
      </c>
      <c r="C212" s="385">
        <v>0</v>
      </c>
      <c r="D212" s="385">
        <v>0</v>
      </c>
      <c r="E212" s="385">
        <v>0</v>
      </c>
      <c r="F212" s="385">
        <v>0</v>
      </c>
      <c r="G212" s="385">
        <v>0</v>
      </c>
      <c r="H212" s="385">
        <v>0</v>
      </c>
      <c r="I212" s="385">
        <v>0</v>
      </c>
      <c r="J212" s="385">
        <v>0</v>
      </c>
      <c r="K212" s="385">
        <v>0</v>
      </c>
      <c r="L212" s="385">
        <v>0</v>
      </c>
      <c r="M212" s="385">
        <v>0</v>
      </c>
      <c r="N212" s="385">
        <v>0</v>
      </c>
      <c r="O212" s="385">
        <v>0</v>
      </c>
      <c r="P212" s="385">
        <v>0</v>
      </c>
      <c r="Q212" s="385">
        <v>0</v>
      </c>
      <c r="R212" s="385">
        <v>0</v>
      </c>
      <c r="S212" s="385">
        <v>0</v>
      </c>
      <c r="T212" s="319" t="e">
        <v>#DIV/0!</v>
      </c>
      <c r="U212" s="239">
        <v>0</v>
      </c>
      <c r="V212" s="239">
        <v>0</v>
      </c>
      <c r="W212" s="239">
        <v>0</v>
      </c>
      <c r="X212" s="239">
        <v>0</v>
      </c>
      <c r="Y212" s="239">
        <v>0</v>
      </c>
      <c r="Z212" s="239">
        <v>0</v>
      </c>
    </row>
    <row r="213" spans="1:26" s="362" customFormat="1" ht="12" x14ac:dyDescent="0.25">
      <c r="A213" s="318" t="s">
        <v>467</v>
      </c>
      <c r="B213" s="385">
        <v>0</v>
      </c>
      <c r="C213" s="385">
        <v>0</v>
      </c>
      <c r="D213" s="385">
        <v>0</v>
      </c>
      <c r="E213" s="385">
        <v>0</v>
      </c>
      <c r="F213" s="385">
        <v>0</v>
      </c>
      <c r="G213" s="385">
        <v>0</v>
      </c>
      <c r="H213" s="385">
        <v>0</v>
      </c>
      <c r="I213" s="385">
        <v>0</v>
      </c>
      <c r="J213" s="385">
        <v>0</v>
      </c>
      <c r="K213" s="385">
        <v>0</v>
      </c>
      <c r="L213" s="385">
        <v>0</v>
      </c>
      <c r="M213" s="385">
        <v>0</v>
      </c>
      <c r="N213" s="385">
        <v>0</v>
      </c>
      <c r="O213" s="385">
        <v>0</v>
      </c>
      <c r="P213" s="385">
        <v>0</v>
      </c>
      <c r="Q213" s="385">
        <v>0</v>
      </c>
      <c r="R213" s="385">
        <v>0</v>
      </c>
      <c r="S213" s="385">
        <v>0</v>
      </c>
      <c r="T213" s="319" t="e">
        <v>#DIV/0!</v>
      </c>
      <c r="U213" s="239">
        <v>0</v>
      </c>
      <c r="V213" s="239">
        <v>0</v>
      </c>
      <c r="W213" s="239">
        <v>0</v>
      </c>
      <c r="X213" s="239">
        <v>0</v>
      </c>
      <c r="Y213" s="239">
        <v>0</v>
      </c>
      <c r="Z213" s="239">
        <v>0</v>
      </c>
    </row>
    <row r="214" spans="1:26" s="362" customFormat="1" ht="12" x14ac:dyDescent="0.25">
      <c r="A214" s="318" t="s">
        <v>468</v>
      </c>
      <c r="B214" s="385">
        <v>0</v>
      </c>
      <c r="C214" s="385">
        <v>0</v>
      </c>
      <c r="D214" s="385">
        <v>0</v>
      </c>
      <c r="E214" s="385">
        <v>0</v>
      </c>
      <c r="F214" s="385">
        <v>0</v>
      </c>
      <c r="G214" s="385">
        <v>0</v>
      </c>
      <c r="H214" s="385">
        <v>0</v>
      </c>
      <c r="I214" s="385">
        <v>0</v>
      </c>
      <c r="J214" s="385">
        <v>0</v>
      </c>
      <c r="K214" s="385">
        <v>0</v>
      </c>
      <c r="L214" s="385">
        <v>0</v>
      </c>
      <c r="M214" s="385">
        <v>0</v>
      </c>
      <c r="N214" s="385">
        <v>0</v>
      </c>
      <c r="O214" s="385">
        <v>0</v>
      </c>
      <c r="P214" s="385">
        <v>0</v>
      </c>
      <c r="Q214" s="385">
        <v>0</v>
      </c>
      <c r="R214" s="385">
        <v>0</v>
      </c>
      <c r="S214" s="385">
        <v>0</v>
      </c>
      <c r="T214" s="319" t="e">
        <v>#DIV/0!</v>
      </c>
      <c r="U214" s="239">
        <v>0</v>
      </c>
      <c r="V214" s="239">
        <v>0</v>
      </c>
      <c r="W214" s="239">
        <v>0</v>
      </c>
      <c r="X214" s="239">
        <v>0</v>
      </c>
      <c r="Y214" s="239">
        <v>0</v>
      </c>
      <c r="Z214" s="239">
        <v>0</v>
      </c>
    </row>
    <row r="215" spans="1:26" s="362" customFormat="1" ht="12" x14ac:dyDescent="0.25">
      <c r="A215" s="318" t="s">
        <v>469</v>
      </c>
      <c r="B215" s="385">
        <v>0</v>
      </c>
      <c r="C215" s="385">
        <v>0</v>
      </c>
      <c r="D215" s="385">
        <v>0</v>
      </c>
      <c r="E215" s="385">
        <v>0</v>
      </c>
      <c r="F215" s="385">
        <v>0</v>
      </c>
      <c r="G215" s="385">
        <v>0</v>
      </c>
      <c r="H215" s="385">
        <v>0</v>
      </c>
      <c r="I215" s="385">
        <v>0</v>
      </c>
      <c r="J215" s="385">
        <v>0</v>
      </c>
      <c r="K215" s="385">
        <v>0</v>
      </c>
      <c r="L215" s="385">
        <v>0</v>
      </c>
      <c r="M215" s="385">
        <v>0</v>
      </c>
      <c r="N215" s="385">
        <v>0</v>
      </c>
      <c r="O215" s="385">
        <v>0</v>
      </c>
      <c r="P215" s="385">
        <v>0</v>
      </c>
      <c r="Q215" s="385">
        <v>0</v>
      </c>
      <c r="R215" s="385">
        <v>0</v>
      </c>
      <c r="S215" s="385">
        <v>0</v>
      </c>
      <c r="T215" s="319" t="e">
        <v>#DIV/0!</v>
      </c>
      <c r="U215" s="239">
        <v>0</v>
      </c>
      <c r="V215" s="239">
        <v>0</v>
      </c>
      <c r="W215" s="239">
        <v>0</v>
      </c>
      <c r="X215" s="239">
        <v>0</v>
      </c>
      <c r="Y215" s="239">
        <v>0</v>
      </c>
      <c r="Z215" s="239">
        <v>0</v>
      </c>
    </row>
    <row r="216" spans="1:26" s="362" customFormat="1" ht="12" x14ac:dyDescent="0.25">
      <c r="A216" s="314" t="s">
        <v>470</v>
      </c>
      <c r="B216" s="198">
        <v>0</v>
      </c>
      <c r="C216" s="198">
        <v>0</v>
      </c>
      <c r="D216" s="198">
        <v>0</v>
      </c>
      <c r="E216" s="198">
        <v>0</v>
      </c>
      <c r="F216" s="198">
        <v>0</v>
      </c>
      <c r="G216" s="198">
        <v>0</v>
      </c>
      <c r="H216" s="198">
        <v>0</v>
      </c>
      <c r="I216" s="198">
        <v>0</v>
      </c>
      <c r="J216" s="198">
        <v>0</v>
      </c>
      <c r="K216" s="198">
        <v>0</v>
      </c>
      <c r="L216" s="198">
        <v>0</v>
      </c>
      <c r="M216" s="198">
        <v>0</v>
      </c>
      <c r="N216" s="198">
        <v>0</v>
      </c>
      <c r="O216" s="198">
        <v>0</v>
      </c>
      <c r="P216" s="198">
        <v>0</v>
      </c>
      <c r="Q216" s="198">
        <v>0</v>
      </c>
      <c r="R216" s="198">
        <v>0</v>
      </c>
      <c r="S216" s="198">
        <v>0</v>
      </c>
      <c r="T216" s="317" t="e">
        <v>#DIV/0!</v>
      </c>
      <c r="U216" s="316">
        <v>0</v>
      </c>
      <c r="V216" s="316">
        <v>0</v>
      </c>
      <c r="W216" s="316">
        <v>0</v>
      </c>
      <c r="X216" s="316">
        <v>0</v>
      </c>
      <c r="Y216" s="316">
        <v>0</v>
      </c>
      <c r="Z216" s="316">
        <v>0</v>
      </c>
    </row>
    <row r="217" spans="1:26" s="362" customFormat="1" ht="12" x14ac:dyDescent="0.25">
      <c r="A217" s="314" t="s">
        <v>471</v>
      </c>
      <c r="B217" s="198">
        <v>0</v>
      </c>
      <c r="C217" s="198">
        <v>0</v>
      </c>
      <c r="D217" s="198">
        <v>0</v>
      </c>
      <c r="E217" s="198">
        <v>0</v>
      </c>
      <c r="F217" s="198">
        <v>0</v>
      </c>
      <c r="G217" s="198">
        <v>0</v>
      </c>
      <c r="H217" s="198">
        <v>0</v>
      </c>
      <c r="I217" s="198">
        <v>0</v>
      </c>
      <c r="J217" s="198">
        <v>0</v>
      </c>
      <c r="K217" s="198">
        <v>0</v>
      </c>
      <c r="L217" s="198">
        <v>0</v>
      </c>
      <c r="M217" s="198">
        <v>0</v>
      </c>
      <c r="N217" s="198">
        <v>0</v>
      </c>
      <c r="O217" s="198">
        <v>0</v>
      </c>
      <c r="P217" s="198">
        <v>0</v>
      </c>
      <c r="Q217" s="198">
        <v>0</v>
      </c>
      <c r="R217" s="198">
        <v>0</v>
      </c>
      <c r="S217" s="198">
        <v>0</v>
      </c>
      <c r="T217" s="317" t="e">
        <v>#DIV/0!</v>
      </c>
      <c r="U217" s="316">
        <v>0</v>
      </c>
      <c r="V217" s="316">
        <v>0</v>
      </c>
      <c r="W217" s="316">
        <v>0</v>
      </c>
      <c r="X217" s="316">
        <v>0</v>
      </c>
      <c r="Y217" s="316">
        <v>0</v>
      </c>
      <c r="Z217" s="316">
        <v>0</v>
      </c>
    </row>
    <row r="218" spans="1:26" s="362" customFormat="1" ht="12" x14ac:dyDescent="0.25">
      <c r="A218" s="314" t="s">
        <v>472</v>
      </c>
      <c r="B218" s="198">
        <v>0</v>
      </c>
      <c r="C218" s="198">
        <v>0</v>
      </c>
      <c r="D218" s="198">
        <v>0</v>
      </c>
      <c r="E218" s="198">
        <v>0</v>
      </c>
      <c r="F218" s="198">
        <v>0</v>
      </c>
      <c r="G218" s="198">
        <v>0</v>
      </c>
      <c r="H218" s="198">
        <v>0</v>
      </c>
      <c r="I218" s="198">
        <v>0</v>
      </c>
      <c r="J218" s="198">
        <v>0</v>
      </c>
      <c r="K218" s="198">
        <v>0</v>
      </c>
      <c r="L218" s="198">
        <v>0</v>
      </c>
      <c r="M218" s="198">
        <v>0</v>
      </c>
      <c r="N218" s="198">
        <v>0</v>
      </c>
      <c r="O218" s="198">
        <v>0</v>
      </c>
      <c r="P218" s="198">
        <v>0</v>
      </c>
      <c r="Q218" s="198">
        <v>0</v>
      </c>
      <c r="R218" s="198">
        <v>0</v>
      </c>
      <c r="S218" s="198">
        <v>0</v>
      </c>
      <c r="T218" s="317" t="e">
        <v>#DIV/0!</v>
      </c>
      <c r="U218" s="316">
        <v>0</v>
      </c>
      <c r="V218" s="316">
        <v>0</v>
      </c>
      <c r="W218" s="316">
        <v>0</v>
      </c>
      <c r="X218" s="316">
        <v>0</v>
      </c>
      <c r="Y218" s="316">
        <v>0</v>
      </c>
      <c r="Z218" s="316">
        <v>0</v>
      </c>
    </row>
    <row r="219" spans="1:26" s="362" customFormat="1" ht="12" x14ac:dyDescent="0.25">
      <c r="A219" s="314" t="s">
        <v>473</v>
      </c>
      <c r="B219" s="198">
        <v>0</v>
      </c>
      <c r="C219" s="198">
        <v>0</v>
      </c>
      <c r="D219" s="198">
        <v>0</v>
      </c>
      <c r="E219" s="198">
        <v>0</v>
      </c>
      <c r="F219" s="198">
        <v>0</v>
      </c>
      <c r="G219" s="198">
        <v>0</v>
      </c>
      <c r="H219" s="198">
        <v>0</v>
      </c>
      <c r="I219" s="198">
        <v>0</v>
      </c>
      <c r="J219" s="198">
        <v>0</v>
      </c>
      <c r="K219" s="198">
        <v>0</v>
      </c>
      <c r="L219" s="198">
        <v>0</v>
      </c>
      <c r="M219" s="198">
        <v>0</v>
      </c>
      <c r="N219" s="198">
        <v>0</v>
      </c>
      <c r="O219" s="198">
        <v>0</v>
      </c>
      <c r="P219" s="198">
        <v>0</v>
      </c>
      <c r="Q219" s="198">
        <v>0</v>
      </c>
      <c r="R219" s="198">
        <v>0</v>
      </c>
      <c r="S219" s="198">
        <v>0</v>
      </c>
      <c r="T219" s="317" t="e">
        <v>#DIV/0!</v>
      </c>
      <c r="U219" s="316">
        <v>0</v>
      </c>
      <c r="V219" s="316">
        <v>0</v>
      </c>
      <c r="W219" s="316">
        <v>0</v>
      </c>
      <c r="X219" s="316">
        <v>0</v>
      </c>
      <c r="Y219" s="316">
        <v>0</v>
      </c>
      <c r="Z219" s="316">
        <v>0</v>
      </c>
    </row>
    <row r="220" spans="1:26" s="362" customFormat="1" ht="12" x14ac:dyDescent="0.25">
      <c r="A220" s="314" t="s">
        <v>474</v>
      </c>
      <c r="B220" s="363">
        <v>0</v>
      </c>
      <c r="C220" s="363">
        <v>0</v>
      </c>
      <c r="D220" s="363">
        <v>0</v>
      </c>
      <c r="E220" s="363">
        <v>0</v>
      </c>
      <c r="F220" s="363">
        <v>0</v>
      </c>
      <c r="G220" s="363">
        <v>0</v>
      </c>
      <c r="H220" s="363">
        <v>0</v>
      </c>
      <c r="I220" s="363">
        <v>0</v>
      </c>
      <c r="J220" s="363">
        <v>0</v>
      </c>
      <c r="K220" s="363">
        <v>0</v>
      </c>
      <c r="L220" s="363">
        <v>0</v>
      </c>
      <c r="M220" s="363">
        <v>0</v>
      </c>
      <c r="N220" s="363">
        <v>0</v>
      </c>
      <c r="O220" s="363">
        <v>0</v>
      </c>
      <c r="P220" s="363">
        <v>0</v>
      </c>
      <c r="Q220" s="363">
        <v>0</v>
      </c>
      <c r="R220" s="363">
        <v>0</v>
      </c>
      <c r="S220" s="363">
        <v>0</v>
      </c>
      <c r="T220" s="317" t="e">
        <v>#DIV/0!</v>
      </c>
      <c r="U220" s="316">
        <v>0</v>
      </c>
      <c r="V220" s="316">
        <v>0</v>
      </c>
      <c r="W220" s="316">
        <v>0</v>
      </c>
      <c r="X220" s="316">
        <v>0</v>
      </c>
      <c r="Y220" s="316">
        <v>0</v>
      </c>
      <c r="Z220" s="316">
        <v>0</v>
      </c>
    </row>
    <row r="221" spans="1:26" s="362" customFormat="1" ht="12" x14ac:dyDescent="0.25">
      <c r="A221" s="318" t="s">
        <v>475</v>
      </c>
      <c r="B221" s="385">
        <v>0</v>
      </c>
      <c r="C221" s="385">
        <v>0</v>
      </c>
      <c r="D221" s="385">
        <v>0</v>
      </c>
      <c r="E221" s="385">
        <v>0</v>
      </c>
      <c r="F221" s="385">
        <v>0</v>
      </c>
      <c r="G221" s="385">
        <v>0</v>
      </c>
      <c r="H221" s="385">
        <v>0</v>
      </c>
      <c r="I221" s="385">
        <v>0</v>
      </c>
      <c r="J221" s="385">
        <v>0</v>
      </c>
      <c r="K221" s="385">
        <v>0</v>
      </c>
      <c r="L221" s="385">
        <v>0</v>
      </c>
      <c r="M221" s="385">
        <v>0</v>
      </c>
      <c r="N221" s="385">
        <v>0</v>
      </c>
      <c r="O221" s="385">
        <v>0</v>
      </c>
      <c r="P221" s="385">
        <v>0</v>
      </c>
      <c r="Q221" s="385">
        <v>0</v>
      </c>
      <c r="R221" s="385">
        <v>0</v>
      </c>
      <c r="S221" s="385">
        <v>0</v>
      </c>
      <c r="T221" s="319" t="e">
        <v>#DIV/0!</v>
      </c>
      <c r="U221" s="239">
        <v>0</v>
      </c>
      <c r="V221" s="239">
        <v>0</v>
      </c>
      <c r="W221" s="239">
        <v>0</v>
      </c>
      <c r="X221" s="239">
        <v>0</v>
      </c>
      <c r="Y221" s="239">
        <v>0</v>
      </c>
      <c r="Z221" s="239">
        <v>0</v>
      </c>
    </row>
    <row r="222" spans="1:26" s="362" customFormat="1" ht="12" x14ac:dyDescent="0.25">
      <c r="A222" s="318" t="s">
        <v>476</v>
      </c>
      <c r="B222" s="385">
        <v>0</v>
      </c>
      <c r="C222" s="385">
        <v>0</v>
      </c>
      <c r="D222" s="385">
        <v>0</v>
      </c>
      <c r="E222" s="385">
        <v>0</v>
      </c>
      <c r="F222" s="385">
        <v>0</v>
      </c>
      <c r="G222" s="385">
        <v>0</v>
      </c>
      <c r="H222" s="385">
        <v>0</v>
      </c>
      <c r="I222" s="385">
        <v>0</v>
      </c>
      <c r="J222" s="385">
        <v>0</v>
      </c>
      <c r="K222" s="385">
        <v>0</v>
      </c>
      <c r="L222" s="385">
        <v>0</v>
      </c>
      <c r="M222" s="385">
        <v>0</v>
      </c>
      <c r="N222" s="385">
        <v>0</v>
      </c>
      <c r="O222" s="385">
        <v>0</v>
      </c>
      <c r="P222" s="385">
        <v>0</v>
      </c>
      <c r="Q222" s="385">
        <v>0</v>
      </c>
      <c r="R222" s="385">
        <v>0</v>
      </c>
      <c r="S222" s="385">
        <v>0</v>
      </c>
      <c r="T222" s="319" t="e">
        <v>#DIV/0!</v>
      </c>
      <c r="U222" s="239">
        <v>0</v>
      </c>
      <c r="V222" s="239">
        <v>0</v>
      </c>
      <c r="W222" s="239">
        <v>0</v>
      </c>
      <c r="X222" s="239">
        <v>0</v>
      </c>
      <c r="Y222" s="239">
        <v>0</v>
      </c>
      <c r="Z222" s="239">
        <v>0</v>
      </c>
    </row>
    <row r="223" spans="1:26" s="362" customFormat="1" ht="12" x14ac:dyDescent="0.25">
      <c r="A223" s="318" t="s">
        <v>477</v>
      </c>
      <c r="B223" s="385">
        <v>0</v>
      </c>
      <c r="C223" s="385">
        <v>0</v>
      </c>
      <c r="D223" s="385">
        <v>0</v>
      </c>
      <c r="E223" s="385">
        <v>0</v>
      </c>
      <c r="F223" s="385">
        <v>0</v>
      </c>
      <c r="G223" s="385">
        <v>0</v>
      </c>
      <c r="H223" s="385">
        <v>0</v>
      </c>
      <c r="I223" s="385">
        <v>0</v>
      </c>
      <c r="J223" s="385">
        <v>0</v>
      </c>
      <c r="K223" s="385">
        <v>0</v>
      </c>
      <c r="L223" s="385">
        <v>0</v>
      </c>
      <c r="M223" s="385">
        <v>0</v>
      </c>
      <c r="N223" s="385">
        <v>0</v>
      </c>
      <c r="O223" s="385">
        <v>0</v>
      </c>
      <c r="P223" s="385">
        <v>0</v>
      </c>
      <c r="Q223" s="385">
        <v>0</v>
      </c>
      <c r="R223" s="385">
        <v>0</v>
      </c>
      <c r="S223" s="385">
        <v>0</v>
      </c>
      <c r="T223" s="319" t="e">
        <v>#DIV/0!</v>
      </c>
      <c r="U223" s="239">
        <v>0</v>
      </c>
      <c r="V223" s="239">
        <v>0</v>
      </c>
      <c r="W223" s="239">
        <v>0</v>
      </c>
      <c r="X223" s="239">
        <v>0</v>
      </c>
      <c r="Y223" s="239">
        <v>0</v>
      </c>
      <c r="Z223" s="239">
        <v>0</v>
      </c>
    </row>
    <row r="224" spans="1:26" s="362" customFormat="1" ht="12" x14ac:dyDescent="0.25">
      <c r="A224" s="318" t="s">
        <v>478</v>
      </c>
      <c r="B224" s="385">
        <v>0</v>
      </c>
      <c r="C224" s="385">
        <v>0</v>
      </c>
      <c r="D224" s="385">
        <v>0</v>
      </c>
      <c r="E224" s="385">
        <v>0</v>
      </c>
      <c r="F224" s="385">
        <v>0</v>
      </c>
      <c r="G224" s="385">
        <v>0</v>
      </c>
      <c r="H224" s="385">
        <v>0</v>
      </c>
      <c r="I224" s="385">
        <v>0</v>
      </c>
      <c r="J224" s="385">
        <v>0</v>
      </c>
      <c r="K224" s="385">
        <v>0</v>
      </c>
      <c r="L224" s="385">
        <v>0</v>
      </c>
      <c r="M224" s="385">
        <v>0</v>
      </c>
      <c r="N224" s="385">
        <v>0</v>
      </c>
      <c r="O224" s="385">
        <v>0</v>
      </c>
      <c r="P224" s="385">
        <v>0</v>
      </c>
      <c r="Q224" s="385">
        <v>0</v>
      </c>
      <c r="R224" s="385">
        <v>0</v>
      </c>
      <c r="S224" s="385">
        <v>0</v>
      </c>
      <c r="T224" s="319" t="e">
        <v>#DIV/0!</v>
      </c>
      <c r="U224" s="239">
        <v>0</v>
      </c>
      <c r="V224" s="239">
        <v>0</v>
      </c>
      <c r="W224" s="239">
        <v>0</v>
      </c>
      <c r="X224" s="239">
        <v>0</v>
      </c>
      <c r="Y224" s="239">
        <v>0</v>
      </c>
      <c r="Z224" s="239">
        <v>0</v>
      </c>
    </row>
    <row r="225" spans="1:26" s="362" customFormat="1" ht="12" x14ac:dyDescent="0.25">
      <c r="A225" s="318" t="s">
        <v>479</v>
      </c>
      <c r="B225" s="385">
        <v>0</v>
      </c>
      <c r="C225" s="385">
        <v>0</v>
      </c>
      <c r="D225" s="385">
        <v>0</v>
      </c>
      <c r="E225" s="385">
        <v>0</v>
      </c>
      <c r="F225" s="385">
        <v>0</v>
      </c>
      <c r="G225" s="385">
        <v>0</v>
      </c>
      <c r="H225" s="385">
        <v>0</v>
      </c>
      <c r="I225" s="385">
        <v>0</v>
      </c>
      <c r="J225" s="385">
        <v>0</v>
      </c>
      <c r="K225" s="385">
        <v>0</v>
      </c>
      <c r="L225" s="385">
        <v>0</v>
      </c>
      <c r="M225" s="385">
        <v>0</v>
      </c>
      <c r="N225" s="385">
        <v>0</v>
      </c>
      <c r="O225" s="385">
        <v>0</v>
      </c>
      <c r="P225" s="385">
        <v>0</v>
      </c>
      <c r="Q225" s="385">
        <v>0</v>
      </c>
      <c r="R225" s="385">
        <v>0</v>
      </c>
      <c r="S225" s="385">
        <v>0</v>
      </c>
      <c r="T225" s="319" t="e">
        <v>#DIV/0!</v>
      </c>
      <c r="U225" s="239">
        <v>0</v>
      </c>
      <c r="V225" s="239">
        <v>0</v>
      </c>
      <c r="W225" s="239">
        <v>0</v>
      </c>
      <c r="X225" s="239">
        <v>0</v>
      </c>
      <c r="Y225" s="239">
        <v>0</v>
      </c>
      <c r="Z225" s="239">
        <v>0</v>
      </c>
    </row>
    <row r="226" spans="1:26" s="362" customFormat="1" ht="12" x14ac:dyDescent="0.25">
      <c r="A226" s="314" t="s">
        <v>480</v>
      </c>
      <c r="B226" s="363">
        <v>0</v>
      </c>
      <c r="C226" s="363">
        <v>0</v>
      </c>
      <c r="D226" s="363">
        <v>0</v>
      </c>
      <c r="E226" s="363">
        <v>0</v>
      </c>
      <c r="F226" s="363">
        <v>0</v>
      </c>
      <c r="G226" s="363">
        <v>0</v>
      </c>
      <c r="H226" s="363">
        <v>0</v>
      </c>
      <c r="I226" s="363">
        <v>0</v>
      </c>
      <c r="J226" s="363">
        <v>0</v>
      </c>
      <c r="K226" s="363">
        <v>0</v>
      </c>
      <c r="L226" s="363">
        <v>0</v>
      </c>
      <c r="M226" s="363">
        <v>0</v>
      </c>
      <c r="N226" s="363">
        <v>0</v>
      </c>
      <c r="O226" s="363">
        <v>0</v>
      </c>
      <c r="P226" s="363">
        <v>0</v>
      </c>
      <c r="Q226" s="363">
        <v>0</v>
      </c>
      <c r="R226" s="363">
        <v>0</v>
      </c>
      <c r="S226" s="363">
        <v>0</v>
      </c>
      <c r="T226" s="317" t="e">
        <v>#DIV/0!</v>
      </c>
      <c r="U226" s="316">
        <v>0</v>
      </c>
      <c r="V226" s="316">
        <v>0</v>
      </c>
      <c r="W226" s="316">
        <v>0</v>
      </c>
      <c r="X226" s="316">
        <v>0</v>
      </c>
      <c r="Y226" s="316">
        <v>0</v>
      </c>
      <c r="Z226" s="316">
        <v>0</v>
      </c>
    </row>
    <row r="227" spans="1:26" s="362" customFormat="1" ht="12" x14ac:dyDescent="0.25">
      <c r="A227" s="318" t="s">
        <v>481</v>
      </c>
      <c r="B227" s="385">
        <v>0</v>
      </c>
      <c r="C227" s="385">
        <v>0</v>
      </c>
      <c r="D227" s="385">
        <v>0</v>
      </c>
      <c r="E227" s="385">
        <v>0</v>
      </c>
      <c r="F227" s="385">
        <v>0</v>
      </c>
      <c r="G227" s="385">
        <v>0</v>
      </c>
      <c r="H227" s="385">
        <v>0</v>
      </c>
      <c r="I227" s="385">
        <v>0</v>
      </c>
      <c r="J227" s="385">
        <v>0</v>
      </c>
      <c r="K227" s="385">
        <v>0</v>
      </c>
      <c r="L227" s="385">
        <v>0</v>
      </c>
      <c r="M227" s="385">
        <v>0</v>
      </c>
      <c r="N227" s="385">
        <v>0</v>
      </c>
      <c r="O227" s="385">
        <v>0</v>
      </c>
      <c r="P227" s="385">
        <v>0</v>
      </c>
      <c r="Q227" s="385">
        <v>0</v>
      </c>
      <c r="R227" s="385">
        <v>0</v>
      </c>
      <c r="S227" s="385">
        <v>0</v>
      </c>
      <c r="T227" s="319" t="e">
        <v>#DIV/0!</v>
      </c>
      <c r="U227" s="239">
        <v>0</v>
      </c>
      <c r="V227" s="239">
        <v>0</v>
      </c>
      <c r="W227" s="239">
        <v>0</v>
      </c>
      <c r="X227" s="239">
        <v>0</v>
      </c>
      <c r="Y227" s="239">
        <v>0</v>
      </c>
      <c r="Z227" s="239">
        <v>0</v>
      </c>
    </row>
    <row r="228" spans="1:26" s="362" customFormat="1" ht="12" x14ac:dyDescent="0.25">
      <c r="A228" s="318" t="s">
        <v>482</v>
      </c>
      <c r="B228" s="385">
        <v>0</v>
      </c>
      <c r="C228" s="385">
        <v>0</v>
      </c>
      <c r="D228" s="385">
        <v>0</v>
      </c>
      <c r="E228" s="385">
        <v>0</v>
      </c>
      <c r="F228" s="385">
        <v>0</v>
      </c>
      <c r="G228" s="385">
        <v>0</v>
      </c>
      <c r="H228" s="385">
        <v>0</v>
      </c>
      <c r="I228" s="385">
        <v>0</v>
      </c>
      <c r="J228" s="385">
        <v>0</v>
      </c>
      <c r="K228" s="385">
        <v>0</v>
      </c>
      <c r="L228" s="385">
        <v>0</v>
      </c>
      <c r="M228" s="385">
        <v>0</v>
      </c>
      <c r="N228" s="385">
        <v>0</v>
      </c>
      <c r="O228" s="385">
        <v>0</v>
      </c>
      <c r="P228" s="385">
        <v>0</v>
      </c>
      <c r="Q228" s="385">
        <v>0</v>
      </c>
      <c r="R228" s="385">
        <v>0</v>
      </c>
      <c r="S228" s="385">
        <v>0</v>
      </c>
      <c r="T228" s="319" t="e">
        <v>#DIV/0!</v>
      </c>
      <c r="U228" s="239">
        <v>0</v>
      </c>
      <c r="V228" s="239">
        <v>0</v>
      </c>
      <c r="W228" s="239">
        <v>0</v>
      </c>
      <c r="X228" s="239">
        <v>0</v>
      </c>
      <c r="Y228" s="239">
        <v>0</v>
      </c>
      <c r="Z228" s="239">
        <v>0</v>
      </c>
    </row>
    <row r="229" spans="1:26" s="362" customFormat="1" ht="12" x14ac:dyDescent="0.25">
      <c r="A229" s="318" t="s">
        <v>483</v>
      </c>
      <c r="B229" s="385">
        <v>0</v>
      </c>
      <c r="C229" s="385">
        <v>0</v>
      </c>
      <c r="D229" s="385">
        <v>0</v>
      </c>
      <c r="E229" s="385">
        <v>0</v>
      </c>
      <c r="F229" s="385">
        <v>0</v>
      </c>
      <c r="G229" s="385">
        <v>0</v>
      </c>
      <c r="H229" s="385">
        <v>0</v>
      </c>
      <c r="I229" s="385">
        <v>0</v>
      </c>
      <c r="J229" s="385">
        <v>0</v>
      </c>
      <c r="K229" s="385">
        <v>0</v>
      </c>
      <c r="L229" s="385">
        <v>0</v>
      </c>
      <c r="M229" s="385">
        <v>0</v>
      </c>
      <c r="N229" s="385">
        <v>0</v>
      </c>
      <c r="O229" s="385">
        <v>0</v>
      </c>
      <c r="P229" s="385">
        <v>0</v>
      </c>
      <c r="Q229" s="385">
        <v>0</v>
      </c>
      <c r="R229" s="385">
        <v>0</v>
      </c>
      <c r="S229" s="385">
        <v>0</v>
      </c>
      <c r="T229" s="319" t="e">
        <v>#DIV/0!</v>
      </c>
      <c r="U229" s="239">
        <v>0</v>
      </c>
      <c r="V229" s="239">
        <v>0</v>
      </c>
      <c r="W229" s="239">
        <v>0</v>
      </c>
      <c r="X229" s="239">
        <v>0</v>
      </c>
      <c r="Y229" s="239">
        <v>0</v>
      </c>
      <c r="Z229" s="239">
        <v>0</v>
      </c>
    </row>
    <row r="230" spans="1:26" s="362" customFormat="1" ht="12" x14ac:dyDescent="0.25">
      <c r="A230" s="318" t="s">
        <v>484</v>
      </c>
      <c r="B230" s="385">
        <v>0</v>
      </c>
      <c r="C230" s="385">
        <v>0</v>
      </c>
      <c r="D230" s="385">
        <v>0</v>
      </c>
      <c r="E230" s="385">
        <v>0</v>
      </c>
      <c r="F230" s="385">
        <v>0</v>
      </c>
      <c r="G230" s="385">
        <v>0</v>
      </c>
      <c r="H230" s="385">
        <v>0</v>
      </c>
      <c r="I230" s="385">
        <v>0</v>
      </c>
      <c r="J230" s="385">
        <v>0</v>
      </c>
      <c r="K230" s="385">
        <v>0</v>
      </c>
      <c r="L230" s="385">
        <v>0</v>
      </c>
      <c r="M230" s="385">
        <v>0</v>
      </c>
      <c r="N230" s="385">
        <v>0</v>
      </c>
      <c r="O230" s="385">
        <v>0</v>
      </c>
      <c r="P230" s="385">
        <v>0</v>
      </c>
      <c r="Q230" s="385">
        <v>0</v>
      </c>
      <c r="R230" s="385">
        <v>0</v>
      </c>
      <c r="S230" s="385">
        <v>0</v>
      </c>
      <c r="T230" s="319" t="e">
        <v>#DIV/0!</v>
      </c>
      <c r="U230" s="239">
        <v>0</v>
      </c>
      <c r="V230" s="239">
        <v>0</v>
      </c>
      <c r="W230" s="239">
        <v>0</v>
      </c>
      <c r="X230" s="239">
        <v>0</v>
      </c>
      <c r="Y230" s="239">
        <v>0</v>
      </c>
      <c r="Z230" s="239">
        <v>0</v>
      </c>
    </row>
    <row r="231" spans="1:26" s="362" customFormat="1" ht="12" x14ac:dyDescent="0.25">
      <c r="A231" s="318" t="s">
        <v>485</v>
      </c>
      <c r="B231" s="385">
        <v>0</v>
      </c>
      <c r="C231" s="385">
        <v>0</v>
      </c>
      <c r="D231" s="385">
        <v>0</v>
      </c>
      <c r="E231" s="385">
        <v>0</v>
      </c>
      <c r="F231" s="385">
        <v>0</v>
      </c>
      <c r="G231" s="385">
        <v>0</v>
      </c>
      <c r="H231" s="385">
        <v>0</v>
      </c>
      <c r="I231" s="385">
        <v>0</v>
      </c>
      <c r="J231" s="385">
        <v>0</v>
      </c>
      <c r="K231" s="385">
        <v>0</v>
      </c>
      <c r="L231" s="385">
        <v>0</v>
      </c>
      <c r="M231" s="385">
        <v>0</v>
      </c>
      <c r="N231" s="385">
        <v>0</v>
      </c>
      <c r="O231" s="385">
        <v>0</v>
      </c>
      <c r="P231" s="385">
        <v>0</v>
      </c>
      <c r="Q231" s="385">
        <v>0</v>
      </c>
      <c r="R231" s="385">
        <v>0</v>
      </c>
      <c r="S231" s="385">
        <v>0</v>
      </c>
      <c r="T231" s="319" t="e">
        <v>#DIV/0!</v>
      </c>
      <c r="U231" s="239">
        <v>0</v>
      </c>
      <c r="V231" s="239">
        <v>0</v>
      </c>
      <c r="W231" s="239">
        <v>0</v>
      </c>
      <c r="X231" s="239">
        <v>0</v>
      </c>
      <c r="Y231" s="239">
        <v>0</v>
      </c>
      <c r="Z231" s="239">
        <v>0</v>
      </c>
    </row>
    <row r="232" spans="1:26" s="362" customFormat="1" ht="12" x14ac:dyDescent="0.25">
      <c r="A232" s="318" t="s">
        <v>486</v>
      </c>
      <c r="B232" s="385">
        <v>0</v>
      </c>
      <c r="C232" s="385">
        <v>0</v>
      </c>
      <c r="D232" s="385">
        <v>0</v>
      </c>
      <c r="E232" s="385">
        <v>0</v>
      </c>
      <c r="F232" s="385">
        <v>0</v>
      </c>
      <c r="G232" s="385">
        <v>0</v>
      </c>
      <c r="H232" s="385">
        <v>0</v>
      </c>
      <c r="I232" s="385">
        <v>0</v>
      </c>
      <c r="J232" s="385">
        <v>0</v>
      </c>
      <c r="K232" s="385">
        <v>0</v>
      </c>
      <c r="L232" s="385">
        <v>0</v>
      </c>
      <c r="M232" s="385">
        <v>0</v>
      </c>
      <c r="N232" s="385">
        <v>0</v>
      </c>
      <c r="O232" s="385">
        <v>0</v>
      </c>
      <c r="P232" s="385">
        <v>0</v>
      </c>
      <c r="Q232" s="385">
        <v>0</v>
      </c>
      <c r="R232" s="385">
        <v>0</v>
      </c>
      <c r="S232" s="385">
        <v>0</v>
      </c>
      <c r="T232" s="319" t="e">
        <v>#DIV/0!</v>
      </c>
      <c r="U232" s="239">
        <v>0</v>
      </c>
      <c r="V232" s="239">
        <v>0</v>
      </c>
      <c r="W232" s="239">
        <v>0</v>
      </c>
      <c r="X232" s="239">
        <v>0</v>
      </c>
      <c r="Y232" s="239">
        <v>0</v>
      </c>
      <c r="Z232" s="239">
        <v>0</v>
      </c>
    </row>
    <row r="233" spans="1:26" s="362" customFormat="1" ht="12" x14ac:dyDescent="0.25">
      <c r="A233" s="314" t="s">
        <v>487</v>
      </c>
      <c r="B233" s="363">
        <v>0</v>
      </c>
      <c r="C233" s="363">
        <v>0</v>
      </c>
      <c r="D233" s="363">
        <v>0</v>
      </c>
      <c r="E233" s="363">
        <v>0</v>
      </c>
      <c r="F233" s="363">
        <v>0</v>
      </c>
      <c r="G233" s="363">
        <v>0</v>
      </c>
      <c r="H233" s="363">
        <v>0</v>
      </c>
      <c r="I233" s="363">
        <v>0</v>
      </c>
      <c r="J233" s="363">
        <v>0</v>
      </c>
      <c r="K233" s="363">
        <v>0</v>
      </c>
      <c r="L233" s="363">
        <v>0</v>
      </c>
      <c r="M233" s="363">
        <v>0</v>
      </c>
      <c r="N233" s="363">
        <v>0</v>
      </c>
      <c r="O233" s="363">
        <v>0</v>
      </c>
      <c r="P233" s="363">
        <v>0</v>
      </c>
      <c r="Q233" s="363">
        <v>0</v>
      </c>
      <c r="R233" s="363">
        <v>0</v>
      </c>
      <c r="S233" s="363">
        <v>0</v>
      </c>
      <c r="T233" s="317" t="e">
        <v>#DIV/0!</v>
      </c>
      <c r="U233" s="316">
        <v>0</v>
      </c>
      <c r="V233" s="316">
        <v>0</v>
      </c>
      <c r="W233" s="316">
        <v>0</v>
      </c>
      <c r="X233" s="316">
        <v>0</v>
      </c>
      <c r="Y233" s="316">
        <v>0</v>
      </c>
      <c r="Z233" s="316">
        <v>0</v>
      </c>
    </row>
    <row r="234" spans="1:26" s="362" customFormat="1" ht="12" x14ac:dyDescent="0.25">
      <c r="A234" s="318" t="s">
        <v>488</v>
      </c>
      <c r="B234" s="385">
        <v>0</v>
      </c>
      <c r="C234" s="385">
        <v>0</v>
      </c>
      <c r="D234" s="385">
        <v>0</v>
      </c>
      <c r="E234" s="385">
        <v>0</v>
      </c>
      <c r="F234" s="385">
        <v>0</v>
      </c>
      <c r="G234" s="385">
        <v>0</v>
      </c>
      <c r="H234" s="385">
        <v>0</v>
      </c>
      <c r="I234" s="385">
        <v>0</v>
      </c>
      <c r="J234" s="385">
        <v>0</v>
      </c>
      <c r="K234" s="385">
        <v>0</v>
      </c>
      <c r="L234" s="385">
        <v>0</v>
      </c>
      <c r="M234" s="385">
        <v>0</v>
      </c>
      <c r="N234" s="385">
        <v>0</v>
      </c>
      <c r="O234" s="385">
        <v>0</v>
      </c>
      <c r="P234" s="385">
        <v>0</v>
      </c>
      <c r="Q234" s="385">
        <v>0</v>
      </c>
      <c r="R234" s="385">
        <v>0</v>
      </c>
      <c r="S234" s="385">
        <v>0</v>
      </c>
      <c r="T234" s="319" t="e">
        <v>#DIV/0!</v>
      </c>
      <c r="U234" s="239">
        <v>0</v>
      </c>
      <c r="V234" s="239">
        <v>0</v>
      </c>
      <c r="W234" s="239">
        <v>0</v>
      </c>
      <c r="X234" s="239">
        <v>0</v>
      </c>
      <c r="Y234" s="239">
        <v>0</v>
      </c>
      <c r="Z234" s="239">
        <v>0</v>
      </c>
    </row>
    <row r="235" spans="1:26" s="362" customFormat="1" ht="12" x14ac:dyDescent="0.25">
      <c r="A235" s="318" t="s">
        <v>489</v>
      </c>
      <c r="B235" s="385">
        <v>0</v>
      </c>
      <c r="C235" s="385">
        <v>0</v>
      </c>
      <c r="D235" s="385">
        <v>0</v>
      </c>
      <c r="E235" s="385">
        <v>0</v>
      </c>
      <c r="F235" s="385">
        <v>0</v>
      </c>
      <c r="G235" s="385">
        <v>0</v>
      </c>
      <c r="H235" s="385">
        <v>0</v>
      </c>
      <c r="I235" s="385">
        <v>0</v>
      </c>
      <c r="J235" s="385">
        <v>0</v>
      </c>
      <c r="K235" s="385">
        <v>0</v>
      </c>
      <c r="L235" s="385">
        <v>0</v>
      </c>
      <c r="M235" s="385">
        <v>0</v>
      </c>
      <c r="N235" s="385">
        <v>0</v>
      </c>
      <c r="O235" s="385">
        <v>0</v>
      </c>
      <c r="P235" s="385">
        <v>0</v>
      </c>
      <c r="Q235" s="385">
        <v>0</v>
      </c>
      <c r="R235" s="385">
        <v>0</v>
      </c>
      <c r="S235" s="385">
        <v>0</v>
      </c>
      <c r="T235" s="319" t="e">
        <v>#DIV/0!</v>
      </c>
      <c r="U235" s="239">
        <v>0</v>
      </c>
      <c r="V235" s="239">
        <v>0</v>
      </c>
      <c r="W235" s="239">
        <v>0</v>
      </c>
      <c r="X235" s="239">
        <v>0</v>
      </c>
      <c r="Y235" s="239">
        <v>0</v>
      </c>
      <c r="Z235" s="239">
        <v>0</v>
      </c>
    </row>
    <row r="236" spans="1:26" s="362" customFormat="1" ht="12" x14ac:dyDescent="0.25">
      <c r="A236" s="314" t="s">
        <v>490</v>
      </c>
      <c r="B236" s="198">
        <v>0</v>
      </c>
      <c r="C236" s="198">
        <v>0</v>
      </c>
      <c r="D236" s="198">
        <v>0</v>
      </c>
      <c r="E236" s="198">
        <v>0</v>
      </c>
      <c r="F236" s="198">
        <v>0</v>
      </c>
      <c r="G236" s="198">
        <v>0</v>
      </c>
      <c r="H236" s="198">
        <v>0</v>
      </c>
      <c r="I236" s="198">
        <v>0</v>
      </c>
      <c r="J236" s="198">
        <v>0</v>
      </c>
      <c r="K236" s="198">
        <v>0</v>
      </c>
      <c r="L236" s="198">
        <v>0</v>
      </c>
      <c r="M236" s="198">
        <v>0</v>
      </c>
      <c r="N236" s="198">
        <v>0</v>
      </c>
      <c r="O236" s="198">
        <v>0</v>
      </c>
      <c r="P236" s="198">
        <v>0</v>
      </c>
      <c r="Q236" s="198">
        <v>0</v>
      </c>
      <c r="R236" s="198">
        <v>0</v>
      </c>
      <c r="S236" s="198">
        <v>0</v>
      </c>
      <c r="T236" s="317" t="e">
        <v>#DIV/0!</v>
      </c>
      <c r="U236" s="316">
        <v>0</v>
      </c>
      <c r="V236" s="316">
        <v>0</v>
      </c>
      <c r="W236" s="316">
        <v>0</v>
      </c>
      <c r="X236" s="316">
        <v>0</v>
      </c>
      <c r="Y236" s="316">
        <v>0</v>
      </c>
      <c r="Z236" s="316">
        <v>0</v>
      </c>
    </row>
    <row r="237" spans="1:26" s="362" customFormat="1" ht="12" x14ac:dyDescent="0.25">
      <c r="A237" s="314" t="s">
        <v>491</v>
      </c>
      <c r="B237" s="198">
        <v>0</v>
      </c>
      <c r="C237" s="198">
        <v>0</v>
      </c>
      <c r="D237" s="198">
        <v>0</v>
      </c>
      <c r="E237" s="198">
        <v>0</v>
      </c>
      <c r="F237" s="198">
        <v>0</v>
      </c>
      <c r="G237" s="198">
        <v>0</v>
      </c>
      <c r="H237" s="198">
        <v>0</v>
      </c>
      <c r="I237" s="198">
        <v>0</v>
      </c>
      <c r="J237" s="198">
        <v>0</v>
      </c>
      <c r="K237" s="198">
        <v>0</v>
      </c>
      <c r="L237" s="198">
        <v>0</v>
      </c>
      <c r="M237" s="198">
        <v>0</v>
      </c>
      <c r="N237" s="198">
        <v>0</v>
      </c>
      <c r="O237" s="198">
        <v>0</v>
      </c>
      <c r="P237" s="198">
        <v>0</v>
      </c>
      <c r="Q237" s="198">
        <v>0</v>
      </c>
      <c r="R237" s="198">
        <v>0</v>
      </c>
      <c r="S237" s="198">
        <v>0</v>
      </c>
      <c r="T237" s="317" t="e">
        <v>#DIV/0!</v>
      </c>
      <c r="U237" s="316">
        <v>0</v>
      </c>
      <c r="V237" s="316">
        <v>0</v>
      </c>
      <c r="W237" s="316">
        <v>0</v>
      </c>
      <c r="X237" s="316">
        <v>0</v>
      </c>
      <c r="Y237" s="316">
        <v>0</v>
      </c>
      <c r="Z237" s="316">
        <v>0</v>
      </c>
    </row>
    <row r="238" spans="1:26" s="362" customFormat="1" ht="12" x14ac:dyDescent="0.25">
      <c r="A238" s="314" t="s">
        <v>492</v>
      </c>
      <c r="B238" s="198">
        <v>0</v>
      </c>
      <c r="C238" s="198">
        <v>0</v>
      </c>
      <c r="D238" s="198">
        <v>0</v>
      </c>
      <c r="E238" s="198">
        <v>0</v>
      </c>
      <c r="F238" s="198">
        <v>0</v>
      </c>
      <c r="G238" s="198">
        <v>0</v>
      </c>
      <c r="H238" s="198">
        <v>0</v>
      </c>
      <c r="I238" s="198">
        <v>0</v>
      </c>
      <c r="J238" s="198">
        <v>0</v>
      </c>
      <c r="K238" s="198">
        <v>0</v>
      </c>
      <c r="L238" s="198">
        <v>0</v>
      </c>
      <c r="M238" s="198">
        <v>0</v>
      </c>
      <c r="N238" s="198">
        <v>0</v>
      </c>
      <c r="O238" s="198">
        <v>0</v>
      </c>
      <c r="P238" s="198">
        <v>0</v>
      </c>
      <c r="Q238" s="198">
        <v>0</v>
      </c>
      <c r="R238" s="198">
        <v>0</v>
      </c>
      <c r="S238" s="198">
        <v>0</v>
      </c>
      <c r="T238" s="317" t="e">
        <v>#DIV/0!</v>
      </c>
      <c r="U238" s="316">
        <v>0</v>
      </c>
      <c r="V238" s="316">
        <v>0</v>
      </c>
      <c r="W238" s="316">
        <v>0</v>
      </c>
      <c r="X238" s="316">
        <v>0</v>
      </c>
      <c r="Y238" s="316">
        <v>0</v>
      </c>
      <c r="Z238" s="316">
        <v>0</v>
      </c>
    </row>
    <row r="239" spans="1:26" s="362" customFormat="1" ht="12" x14ac:dyDescent="0.25">
      <c r="A239" s="314" t="s">
        <v>493</v>
      </c>
      <c r="B239" s="363">
        <v>0</v>
      </c>
      <c r="C239" s="363">
        <v>0</v>
      </c>
      <c r="D239" s="363">
        <v>0</v>
      </c>
      <c r="E239" s="363">
        <v>0</v>
      </c>
      <c r="F239" s="363">
        <v>0</v>
      </c>
      <c r="G239" s="363">
        <v>0</v>
      </c>
      <c r="H239" s="363">
        <v>0</v>
      </c>
      <c r="I239" s="363">
        <v>0</v>
      </c>
      <c r="J239" s="363">
        <v>0</v>
      </c>
      <c r="K239" s="363">
        <v>0</v>
      </c>
      <c r="L239" s="363">
        <v>0</v>
      </c>
      <c r="M239" s="363">
        <v>0</v>
      </c>
      <c r="N239" s="363">
        <v>0</v>
      </c>
      <c r="O239" s="363">
        <v>0</v>
      </c>
      <c r="P239" s="363">
        <v>0</v>
      </c>
      <c r="Q239" s="363">
        <v>0</v>
      </c>
      <c r="R239" s="363">
        <v>0</v>
      </c>
      <c r="S239" s="363">
        <v>0</v>
      </c>
      <c r="T239" s="317" t="e">
        <v>#DIV/0!</v>
      </c>
      <c r="U239" s="316">
        <v>0</v>
      </c>
      <c r="V239" s="316">
        <v>0</v>
      </c>
      <c r="W239" s="316">
        <v>0</v>
      </c>
      <c r="X239" s="316">
        <v>0</v>
      </c>
      <c r="Y239" s="316">
        <v>0</v>
      </c>
      <c r="Z239" s="316">
        <v>0</v>
      </c>
    </row>
    <row r="240" spans="1:26" s="362" customFormat="1" ht="12" x14ac:dyDescent="0.25">
      <c r="A240" s="318" t="s">
        <v>494</v>
      </c>
      <c r="B240" s="385">
        <v>0</v>
      </c>
      <c r="C240" s="385">
        <v>0</v>
      </c>
      <c r="D240" s="385">
        <v>0</v>
      </c>
      <c r="E240" s="385">
        <v>0</v>
      </c>
      <c r="F240" s="385">
        <v>0</v>
      </c>
      <c r="G240" s="385">
        <v>0</v>
      </c>
      <c r="H240" s="385">
        <v>0</v>
      </c>
      <c r="I240" s="385">
        <v>0</v>
      </c>
      <c r="J240" s="385">
        <v>0</v>
      </c>
      <c r="K240" s="385">
        <v>0</v>
      </c>
      <c r="L240" s="385">
        <v>0</v>
      </c>
      <c r="M240" s="385">
        <v>0</v>
      </c>
      <c r="N240" s="385">
        <v>0</v>
      </c>
      <c r="O240" s="385">
        <v>0</v>
      </c>
      <c r="P240" s="385">
        <v>0</v>
      </c>
      <c r="Q240" s="385">
        <v>0</v>
      </c>
      <c r="R240" s="385">
        <v>0</v>
      </c>
      <c r="S240" s="385">
        <v>0</v>
      </c>
      <c r="T240" s="319" t="e">
        <v>#DIV/0!</v>
      </c>
      <c r="U240" s="239">
        <v>0</v>
      </c>
      <c r="V240" s="239">
        <v>0</v>
      </c>
      <c r="W240" s="239">
        <v>0</v>
      </c>
      <c r="X240" s="239">
        <v>0</v>
      </c>
      <c r="Y240" s="239">
        <v>0</v>
      </c>
      <c r="Z240" s="239">
        <v>0</v>
      </c>
    </row>
    <row r="241" spans="1:26" s="362" customFormat="1" ht="12" x14ac:dyDescent="0.25">
      <c r="A241" s="318" t="s">
        <v>495</v>
      </c>
      <c r="B241" s="385">
        <v>0</v>
      </c>
      <c r="C241" s="385">
        <v>0</v>
      </c>
      <c r="D241" s="385">
        <v>0</v>
      </c>
      <c r="E241" s="385">
        <v>0</v>
      </c>
      <c r="F241" s="385">
        <v>0</v>
      </c>
      <c r="G241" s="385">
        <v>0</v>
      </c>
      <c r="H241" s="385">
        <v>0</v>
      </c>
      <c r="I241" s="385">
        <v>0</v>
      </c>
      <c r="J241" s="385">
        <v>0</v>
      </c>
      <c r="K241" s="385">
        <v>0</v>
      </c>
      <c r="L241" s="385">
        <v>0</v>
      </c>
      <c r="M241" s="385">
        <v>0</v>
      </c>
      <c r="N241" s="385">
        <v>0</v>
      </c>
      <c r="O241" s="385">
        <v>0</v>
      </c>
      <c r="P241" s="385">
        <v>0</v>
      </c>
      <c r="Q241" s="385">
        <v>0</v>
      </c>
      <c r="R241" s="385">
        <v>0</v>
      </c>
      <c r="S241" s="385">
        <v>0</v>
      </c>
      <c r="T241" s="319" t="e">
        <v>#DIV/0!</v>
      </c>
      <c r="U241" s="239">
        <v>0</v>
      </c>
      <c r="V241" s="239">
        <v>0</v>
      </c>
      <c r="W241" s="239">
        <v>0</v>
      </c>
      <c r="X241" s="239">
        <v>0</v>
      </c>
      <c r="Y241" s="239">
        <v>0</v>
      </c>
      <c r="Z241" s="239">
        <v>0</v>
      </c>
    </row>
    <row r="242" spans="1:26" s="362" customFormat="1" ht="12" x14ac:dyDescent="0.25">
      <c r="A242" s="314" t="s">
        <v>496</v>
      </c>
      <c r="B242" s="363">
        <v>0</v>
      </c>
      <c r="C242" s="363">
        <v>0</v>
      </c>
      <c r="D242" s="363">
        <v>0</v>
      </c>
      <c r="E242" s="363">
        <v>0</v>
      </c>
      <c r="F242" s="363">
        <v>0</v>
      </c>
      <c r="G242" s="363">
        <v>0</v>
      </c>
      <c r="H242" s="363">
        <v>0</v>
      </c>
      <c r="I242" s="363">
        <v>0</v>
      </c>
      <c r="J242" s="363">
        <v>0</v>
      </c>
      <c r="K242" s="363">
        <v>0</v>
      </c>
      <c r="L242" s="363">
        <v>0</v>
      </c>
      <c r="M242" s="363">
        <v>0</v>
      </c>
      <c r="N242" s="363">
        <v>0</v>
      </c>
      <c r="O242" s="363">
        <v>0</v>
      </c>
      <c r="P242" s="363">
        <v>0</v>
      </c>
      <c r="Q242" s="363">
        <v>0</v>
      </c>
      <c r="R242" s="363">
        <v>0</v>
      </c>
      <c r="S242" s="363">
        <v>0</v>
      </c>
      <c r="T242" s="317" t="e">
        <v>#DIV/0!</v>
      </c>
      <c r="U242" s="316">
        <v>0</v>
      </c>
      <c r="V242" s="316">
        <v>0</v>
      </c>
      <c r="W242" s="316">
        <v>0</v>
      </c>
      <c r="X242" s="316">
        <v>0</v>
      </c>
      <c r="Y242" s="316">
        <v>0</v>
      </c>
      <c r="Z242" s="316">
        <v>0</v>
      </c>
    </row>
    <row r="243" spans="1:26" s="362" customFormat="1" ht="12" x14ac:dyDescent="0.25">
      <c r="A243" s="322" t="s">
        <v>497</v>
      </c>
      <c r="B243" s="385">
        <v>0</v>
      </c>
      <c r="C243" s="385">
        <v>0</v>
      </c>
      <c r="D243" s="385">
        <v>0</v>
      </c>
      <c r="E243" s="385">
        <v>0</v>
      </c>
      <c r="F243" s="385">
        <v>0</v>
      </c>
      <c r="G243" s="385">
        <v>0</v>
      </c>
      <c r="H243" s="385">
        <v>0</v>
      </c>
      <c r="I243" s="385">
        <v>0</v>
      </c>
      <c r="J243" s="385">
        <v>0</v>
      </c>
      <c r="K243" s="385">
        <v>0</v>
      </c>
      <c r="L243" s="385">
        <v>0</v>
      </c>
      <c r="M243" s="385">
        <v>0</v>
      </c>
      <c r="N243" s="385">
        <v>0</v>
      </c>
      <c r="O243" s="385">
        <v>0</v>
      </c>
      <c r="P243" s="385">
        <v>0</v>
      </c>
      <c r="Q243" s="385">
        <v>0</v>
      </c>
      <c r="R243" s="385">
        <v>0</v>
      </c>
      <c r="S243" s="385">
        <v>0</v>
      </c>
      <c r="T243" s="319" t="e">
        <v>#DIV/0!</v>
      </c>
      <c r="U243" s="239">
        <v>0</v>
      </c>
      <c r="V243" s="239">
        <v>0</v>
      </c>
      <c r="W243" s="239">
        <v>0</v>
      </c>
      <c r="X243" s="239">
        <v>0</v>
      </c>
      <c r="Y243" s="239">
        <v>0</v>
      </c>
      <c r="Z243" s="239">
        <v>0</v>
      </c>
    </row>
    <row r="244" spans="1:26" s="362" customFormat="1" ht="12" x14ac:dyDescent="0.25">
      <c r="A244" s="322" t="s">
        <v>498</v>
      </c>
      <c r="B244" s="385">
        <v>0</v>
      </c>
      <c r="C244" s="385">
        <v>0</v>
      </c>
      <c r="D244" s="385">
        <v>0</v>
      </c>
      <c r="E244" s="385">
        <v>0</v>
      </c>
      <c r="F244" s="385">
        <v>0</v>
      </c>
      <c r="G244" s="385">
        <v>0</v>
      </c>
      <c r="H244" s="385">
        <v>0</v>
      </c>
      <c r="I244" s="385">
        <v>0</v>
      </c>
      <c r="J244" s="385">
        <v>0</v>
      </c>
      <c r="K244" s="385">
        <v>0</v>
      </c>
      <c r="L244" s="385">
        <v>0</v>
      </c>
      <c r="M244" s="385">
        <v>0</v>
      </c>
      <c r="N244" s="385">
        <v>0</v>
      </c>
      <c r="O244" s="385">
        <v>0</v>
      </c>
      <c r="P244" s="385">
        <v>0</v>
      </c>
      <c r="Q244" s="385">
        <v>0</v>
      </c>
      <c r="R244" s="385">
        <v>0</v>
      </c>
      <c r="S244" s="385">
        <v>0</v>
      </c>
      <c r="T244" s="319" t="e">
        <v>#DIV/0!</v>
      </c>
      <c r="U244" s="239">
        <v>0</v>
      </c>
      <c r="V244" s="239">
        <v>0</v>
      </c>
      <c r="W244" s="239">
        <v>0</v>
      </c>
      <c r="X244" s="239">
        <v>0</v>
      </c>
      <c r="Y244" s="239">
        <v>0</v>
      </c>
      <c r="Z244" s="239">
        <v>0</v>
      </c>
    </row>
    <row r="245" spans="1:26" s="362" customFormat="1" ht="12" x14ac:dyDescent="0.25">
      <c r="A245" s="322" t="s">
        <v>499</v>
      </c>
      <c r="B245" s="385">
        <v>0</v>
      </c>
      <c r="C245" s="385">
        <v>0</v>
      </c>
      <c r="D245" s="385">
        <v>0</v>
      </c>
      <c r="E245" s="385">
        <v>0</v>
      </c>
      <c r="F245" s="385">
        <v>0</v>
      </c>
      <c r="G245" s="385">
        <v>0</v>
      </c>
      <c r="H245" s="385">
        <v>0</v>
      </c>
      <c r="I245" s="385">
        <v>0</v>
      </c>
      <c r="J245" s="385">
        <v>0</v>
      </c>
      <c r="K245" s="385">
        <v>0</v>
      </c>
      <c r="L245" s="385">
        <v>0</v>
      </c>
      <c r="M245" s="385">
        <v>0</v>
      </c>
      <c r="N245" s="385">
        <v>0</v>
      </c>
      <c r="O245" s="385">
        <v>0</v>
      </c>
      <c r="P245" s="385">
        <v>0</v>
      </c>
      <c r="Q245" s="385">
        <v>0</v>
      </c>
      <c r="R245" s="385">
        <v>0</v>
      </c>
      <c r="S245" s="385">
        <v>0</v>
      </c>
      <c r="T245" s="319" t="e">
        <v>#DIV/0!</v>
      </c>
      <c r="U245" s="239">
        <v>0</v>
      </c>
      <c r="V245" s="239">
        <v>0</v>
      </c>
      <c r="W245" s="239">
        <v>0</v>
      </c>
      <c r="X245" s="239">
        <v>0</v>
      </c>
      <c r="Y245" s="239">
        <v>0</v>
      </c>
      <c r="Z245" s="239">
        <v>0</v>
      </c>
    </row>
    <row r="246" spans="1:26" s="362" customFormat="1" ht="12" x14ac:dyDescent="0.25">
      <c r="A246" s="322" t="s">
        <v>500</v>
      </c>
      <c r="B246" s="385">
        <v>0</v>
      </c>
      <c r="C246" s="385">
        <v>0</v>
      </c>
      <c r="D246" s="385">
        <v>0</v>
      </c>
      <c r="E246" s="385">
        <v>0</v>
      </c>
      <c r="F246" s="385">
        <v>0</v>
      </c>
      <c r="G246" s="385">
        <v>0</v>
      </c>
      <c r="H246" s="385">
        <v>0</v>
      </c>
      <c r="I246" s="385">
        <v>0</v>
      </c>
      <c r="J246" s="385">
        <v>0</v>
      </c>
      <c r="K246" s="385">
        <v>0</v>
      </c>
      <c r="L246" s="385">
        <v>0</v>
      </c>
      <c r="M246" s="385">
        <v>0</v>
      </c>
      <c r="N246" s="385">
        <v>0</v>
      </c>
      <c r="O246" s="385">
        <v>0</v>
      </c>
      <c r="P246" s="385">
        <v>0</v>
      </c>
      <c r="Q246" s="385">
        <v>0</v>
      </c>
      <c r="R246" s="385">
        <v>0</v>
      </c>
      <c r="S246" s="385">
        <v>0</v>
      </c>
      <c r="T246" s="319" t="e">
        <v>#DIV/0!</v>
      </c>
      <c r="U246" s="239">
        <v>0</v>
      </c>
      <c r="V246" s="239">
        <v>0</v>
      </c>
      <c r="W246" s="239">
        <v>0</v>
      </c>
      <c r="X246" s="239">
        <v>0</v>
      </c>
      <c r="Y246" s="239">
        <v>0</v>
      </c>
      <c r="Z246" s="239">
        <v>0</v>
      </c>
    </row>
    <row r="247" spans="1:26" s="362" customFormat="1" ht="12" x14ac:dyDescent="0.25">
      <c r="A247" s="322" t="s">
        <v>501</v>
      </c>
      <c r="B247" s="385">
        <v>0</v>
      </c>
      <c r="C247" s="385">
        <v>0</v>
      </c>
      <c r="D247" s="385">
        <v>0</v>
      </c>
      <c r="E247" s="385">
        <v>0</v>
      </c>
      <c r="F247" s="385">
        <v>0</v>
      </c>
      <c r="G247" s="385">
        <v>0</v>
      </c>
      <c r="H247" s="385">
        <v>0</v>
      </c>
      <c r="I247" s="385">
        <v>0</v>
      </c>
      <c r="J247" s="385">
        <v>0</v>
      </c>
      <c r="K247" s="385">
        <v>0</v>
      </c>
      <c r="L247" s="385">
        <v>0</v>
      </c>
      <c r="M247" s="385">
        <v>0</v>
      </c>
      <c r="N247" s="385">
        <v>0</v>
      </c>
      <c r="O247" s="385">
        <v>0</v>
      </c>
      <c r="P247" s="385">
        <v>0</v>
      </c>
      <c r="Q247" s="385">
        <v>0</v>
      </c>
      <c r="R247" s="385">
        <v>0</v>
      </c>
      <c r="S247" s="385">
        <v>0</v>
      </c>
      <c r="T247" s="319" t="e">
        <v>#DIV/0!</v>
      </c>
      <c r="U247" s="239">
        <v>0</v>
      </c>
      <c r="V247" s="239">
        <v>0</v>
      </c>
      <c r="W247" s="239">
        <v>0</v>
      </c>
      <c r="X247" s="239">
        <v>0</v>
      </c>
      <c r="Y247" s="239">
        <v>0</v>
      </c>
      <c r="Z247" s="239">
        <v>0</v>
      </c>
    </row>
    <row r="248" spans="1:26" s="362" customFormat="1" ht="12" x14ac:dyDescent="0.25">
      <c r="A248" s="322" t="s">
        <v>502</v>
      </c>
      <c r="B248" s="385">
        <v>0</v>
      </c>
      <c r="C248" s="385">
        <v>0</v>
      </c>
      <c r="D248" s="385">
        <v>0</v>
      </c>
      <c r="E248" s="385">
        <v>0</v>
      </c>
      <c r="F248" s="385">
        <v>0</v>
      </c>
      <c r="G248" s="385">
        <v>0</v>
      </c>
      <c r="H248" s="385">
        <v>0</v>
      </c>
      <c r="I248" s="385">
        <v>0</v>
      </c>
      <c r="J248" s="385">
        <v>0</v>
      </c>
      <c r="K248" s="385">
        <v>0</v>
      </c>
      <c r="L248" s="385">
        <v>0</v>
      </c>
      <c r="M248" s="385">
        <v>0</v>
      </c>
      <c r="N248" s="385">
        <v>0</v>
      </c>
      <c r="O248" s="385">
        <v>0</v>
      </c>
      <c r="P248" s="385">
        <v>0</v>
      </c>
      <c r="Q248" s="385">
        <v>0</v>
      </c>
      <c r="R248" s="385">
        <v>0</v>
      </c>
      <c r="S248" s="385">
        <v>0</v>
      </c>
      <c r="T248" s="319" t="e">
        <v>#DIV/0!</v>
      </c>
      <c r="U248" s="239">
        <v>0</v>
      </c>
      <c r="V248" s="239">
        <v>0</v>
      </c>
      <c r="W248" s="239">
        <v>0</v>
      </c>
      <c r="X248" s="239">
        <v>0</v>
      </c>
      <c r="Y248" s="239">
        <v>0</v>
      </c>
      <c r="Z248" s="239">
        <v>0</v>
      </c>
    </row>
    <row r="249" spans="1:26" s="362" customFormat="1" ht="12" x14ac:dyDescent="0.25">
      <c r="A249" s="322" t="s">
        <v>503</v>
      </c>
      <c r="B249" s="385">
        <v>0</v>
      </c>
      <c r="C249" s="385">
        <v>0</v>
      </c>
      <c r="D249" s="385">
        <v>0</v>
      </c>
      <c r="E249" s="385">
        <v>0</v>
      </c>
      <c r="F249" s="385">
        <v>0</v>
      </c>
      <c r="G249" s="385">
        <v>0</v>
      </c>
      <c r="H249" s="385">
        <v>0</v>
      </c>
      <c r="I249" s="385">
        <v>0</v>
      </c>
      <c r="J249" s="385">
        <v>0</v>
      </c>
      <c r="K249" s="385">
        <v>0</v>
      </c>
      <c r="L249" s="385">
        <v>0</v>
      </c>
      <c r="M249" s="385">
        <v>0</v>
      </c>
      <c r="N249" s="385">
        <v>0</v>
      </c>
      <c r="O249" s="385">
        <v>0</v>
      </c>
      <c r="P249" s="385">
        <v>0</v>
      </c>
      <c r="Q249" s="385">
        <v>0</v>
      </c>
      <c r="R249" s="385">
        <v>0</v>
      </c>
      <c r="S249" s="385">
        <v>0</v>
      </c>
      <c r="T249" s="319" t="e">
        <v>#DIV/0!</v>
      </c>
      <c r="U249" s="239">
        <v>0</v>
      </c>
      <c r="V249" s="239">
        <v>0</v>
      </c>
      <c r="W249" s="239">
        <v>0</v>
      </c>
      <c r="X249" s="239">
        <v>0</v>
      </c>
      <c r="Y249" s="239">
        <v>0</v>
      </c>
      <c r="Z249" s="239">
        <v>0</v>
      </c>
    </row>
    <row r="250" spans="1:26" s="362" customFormat="1" ht="12" x14ac:dyDescent="0.25">
      <c r="A250" s="322" t="s">
        <v>504</v>
      </c>
      <c r="B250" s="385">
        <v>0</v>
      </c>
      <c r="C250" s="385">
        <v>0</v>
      </c>
      <c r="D250" s="385">
        <v>0</v>
      </c>
      <c r="E250" s="385">
        <v>0</v>
      </c>
      <c r="F250" s="385">
        <v>0</v>
      </c>
      <c r="G250" s="385">
        <v>0</v>
      </c>
      <c r="H250" s="385">
        <v>0</v>
      </c>
      <c r="I250" s="385">
        <v>0</v>
      </c>
      <c r="J250" s="385">
        <v>0</v>
      </c>
      <c r="K250" s="385">
        <v>0</v>
      </c>
      <c r="L250" s="385">
        <v>0</v>
      </c>
      <c r="M250" s="385">
        <v>0</v>
      </c>
      <c r="N250" s="385">
        <v>0</v>
      </c>
      <c r="O250" s="385">
        <v>0</v>
      </c>
      <c r="P250" s="385">
        <v>0</v>
      </c>
      <c r="Q250" s="385">
        <v>0</v>
      </c>
      <c r="R250" s="385">
        <v>0</v>
      </c>
      <c r="S250" s="385">
        <v>0</v>
      </c>
      <c r="T250" s="319" t="e">
        <v>#DIV/0!</v>
      </c>
      <c r="U250" s="239">
        <v>0</v>
      </c>
      <c r="V250" s="239">
        <v>0</v>
      </c>
      <c r="W250" s="239">
        <v>0</v>
      </c>
      <c r="X250" s="239">
        <v>0</v>
      </c>
      <c r="Y250" s="239">
        <v>0</v>
      </c>
      <c r="Z250" s="239">
        <v>0</v>
      </c>
    </row>
    <row r="251" spans="1:26" s="362" customFormat="1" ht="12" x14ac:dyDescent="0.25">
      <c r="A251" s="322" t="s">
        <v>505</v>
      </c>
      <c r="B251" s="385">
        <v>0</v>
      </c>
      <c r="C251" s="385">
        <v>0</v>
      </c>
      <c r="D251" s="385">
        <v>0</v>
      </c>
      <c r="E251" s="385">
        <v>0</v>
      </c>
      <c r="F251" s="385">
        <v>0</v>
      </c>
      <c r="G251" s="385">
        <v>0</v>
      </c>
      <c r="H251" s="385">
        <v>0</v>
      </c>
      <c r="I251" s="385">
        <v>0</v>
      </c>
      <c r="J251" s="385">
        <v>0</v>
      </c>
      <c r="K251" s="385">
        <v>0</v>
      </c>
      <c r="L251" s="385">
        <v>0</v>
      </c>
      <c r="M251" s="385">
        <v>0</v>
      </c>
      <c r="N251" s="385">
        <v>0</v>
      </c>
      <c r="O251" s="385">
        <v>0</v>
      </c>
      <c r="P251" s="385">
        <v>0</v>
      </c>
      <c r="Q251" s="385">
        <v>0</v>
      </c>
      <c r="R251" s="385">
        <v>0</v>
      </c>
      <c r="S251" s="385">
        <v>0</v>
      </c>
      <c r="T251" s="319" t="e">
        <v>#DIV/0!</v>
      </c>
      <c r="U251" s="239">
        <v>0</v>
      </c>
      <c r="V251" s="239">
        <v>0</v>
      </c>
      <c r="W251" s="239">
        <v>0</v>
      </c>
      <c r="X251" s="239">
        <v>0</v>
      </c>
      <c r="Y251" s="239">
        <v>0</v>
      </c>
      <c r="Z251" s="239">
        <v>0</v>
      </c>
    </row>
    <row r="252" spans="1:26" s="362" customFormat="1" ht="12" x14ac:dyDescent="0.25">
      <c r="A252" s="322" t="s">
        <v>506</v>
      </c>
      <c r="B252" s="385">
        <v>0</v>
      </c>
      <c r="C252" s="385">
        <v>0</v>
      </c>
      <c r="D252" s="385">
        <v>0</v>
      </c>
      <c r="E252" s="385">
        <v>0</v>
      </c>
      <c r="F252" s="385">
        <v>0</v>
      </c>
      <c r="G252" s="385">
        <v>0</v>
      </c>
      <c r="H252" s="385">
        <v>0</v>
      </c>
      <c r="I252" s="385">
        <v>0</v>
      </c>
      <c r="J252" s="385">
        <v>0</v>
      </c>
      <c r="K252" s="385">
        <v>0</v>
      </c>
      <c r="L252" s="385">
        <v>0</v>
      </c>
      <c r="M252" s="385">
        <v>0</v>
      </c>
      <c r="N252" s="385">
        <v>0</v>
      </c>
      <c r="O252" s="385">
        <v>0</v>
      </c>
      <c r="P252" s="385">
        <v>0</v>
      </c>
      <c r="Q252" s="385">
        <v>0</v>
      </c>
      <c r="R252" s="385">
        <v>0</v>
      </c>
      <c r="S252" s="385">
        <v>0</v>
      </c>
      <c r="T252" s="319" t="e">
        <v>#DIV/0!</v>
      </c>
      <c r="U252" s="239">
        <v>0</v>
      </c>
      <c r="V252" s="239">
        <v>0</v>
      </c>
      <c r="W252" s="239">
        <v>0</v>
      </c>
      <c r="X252" s="239">
        <v>0</v>
      </c>
      <c r="Y252" s="239">
        <v>0</v>
      </c>
      <c r="Z252" s="239">
        <v>0</v>
      </c>
    </row>
    <row r="253" spans="1:26" s="362" customFormat="1" ht="12" x14ac:dyDescent="0.25">
      <c r="A253" s="322" t="s">
        <v>507</v>
      </c>
      <c r="B253" s="385">
        <v>0</v>
      </c>
      <c r="C253" s="385">
        <v>0</v>
      </c>
      <c r="D253" s="385">
        <v>0</v>
      </c>
      <c r="E253" s="385">
        <v>0</v>
      </c>
      <c r="F253" s="385">
        <v>0</v>
      </c>
      <c r="G253" s="385">
        <v>0</v>
      </c>
      <c r="H253" s="385">
        <v>0</v>
      </c>
      <c r="I253" s="385">
        <v>0</v>
      </c>
      <c r="J253" s="385">
        <v>0</v>
      </c>
      <c r="K253" s="385">
        <v>0</v>
      </c>
      <c r="L253" s="385">
        <v>0</v>
      </c>
      <c r="M253" s="385">
        <v>0</v>
      </c>
      <c r="N253" s="385">
        <v>0</v>
      </c>
      <c r="O253" s="385">
        <v>0</v>
      </c>
      <c r="P253" s="385">
        <v>0</v>
      </c>
      <c r="Q253" s="385">
        <v>0</v>
      </c>
      <c r="R253" s="385">
        <v>0</v>
      </c>
      <c r="S253" s="385">
        <v>0</v>
      </c>
      <c r="T253" s="319" t="e">
        <v>#DIV/0!</v>
      </c>
      <c r="U253" s="239">
        <v>0</v>
      </c>
      <c r="V253" s="239">
        <v>0</v>
      </c>
      <c r="W253" s="239">
        <v>0</v>
      </c>
      <c r="X253" s="239">
        <v>0</v>
      </c>
      <c r="Y253" s="239">
        <v>0</v>
      </c>
      <c r="Z253" s="239">
        <v>0</v>
      </c>
    </row>
    <row r="254" spans="1:26" s="362" customFormat="1" ht="12" x14ac:dyDescent="0.25">
      <c r="A254" s="322" t="s">
        <v>508</v>
      </c>
      <c r="B254" s="385">
        <v>0</v>
      </c>
      <c r="C254" s="385">
        <v>0</v>
      </c>
      <c r="D254" s="385">
        <v>0</v>
      </c>
      <c r="E254" s="385">
        <v>0</v>
      </c>
      <c r="F254" s="385">
        <v>0</v>
      </c>
      <c r="G254" s="385">
        <v>0</v>
      </c>
      <c r="H254" s="385">
        <v>0</v>
      </c>
      <c r="I254" s="385">
        <v>0</v>
      </c>
      <c r="J254" s="385">
        <v>0</v>
      </c>
      <c r="K254" s="385">
        <v>0</v>
      </c>
      <c r="L254" s="385">
        <v>0</v>
      </c>
      <c r="M254" s="385">
        <v>0</v>
      </c>
      <c r="N254" s="385">
        <v>0</v>
      </c>
      <c r="O254" s="385">
        <v>0</v>
      </c>
      <c r="P254" s="385">
        <v>0</v>
      </c>
      <c r="Q254" s="385">
        <v>0</v>
      </c>
      <c r="R254" s="385">
        <v>0</v>
      </c>
      <c r="S254" s="385">
        <v>0</v>
      </c>
      <c r="T254" s="319" t="e">
        <v>#DIV/0!</v>
      </c>
      <c r="U254" s="239">
        <v>0</v>
      </c>
      <c r="V254" s="239">
        <v>0</v>
      </c>
      <c r="W254" s="239">
        <v>0</v>
      </c>
      <c r="X254" s="239">
        <v>0</v>
      </c>
      <c r="Y254" s="239">
        <v>0</v>
      </c>
      <c r="Z254" s="239">
        <v>0</v>
      </c>
    </row>
    <row r="255" spans="1:26" s="362" customFormat="1" ht="12" x14ac:dyDescent="0.25">
      <c r="A255" s="322" t="s">
        <v>509</v>
      </c>
      <c r="B255" s="385">
        <v>0</v>
      </c>
      <c r="C255" s="385">
        <v>0</v>
      </c>
      <c r="D255" s="385">
        <v>0</v>
      </c>
      <c r="E255" s="385">
        <v>0</v>
      </c>
      <c r="F255" s="385">
        <v>0</v>
      </c>
      <c r="G255" s="385">
        <v>0</v>
      </c>
      <c r="H255" s="385">
        <v>0</v>
      </c>
      <c r="I255" s="385">
        <v>0</v>
      </c>
      <c r="J255" s="385">
        <v>0</v>
      </c>
      <c r="K255" s="385">
        <v>0</v>
      </c>
      <c r="L255" s="385">
        <v>0</v>
      </c>
      <c r="M255" s="385">
        <v>0</v>
      </c>
      <c r="N255" s="385">
        <v>0</v>
      </c>
      <c r="O255" s="385">
        <v>0</v>
      </c>
      <c r="P255" s="385">
        <v>0</v>
      </c>
      <c r="Q255" s="385">
        <v>0</v>
      </c>
      <c r="R255" s="385">
        <v>0</v>
      </c>
      <c r="S255" s="385">
        <v>0</v>
      </c>
      <c r="T255" s="319" t="e">
        <v>#DIV/0!</v>
      </c>
      <c r="U255" s="239">
        <v>0</v>
      </c>
      <c r="V255" s="239">
        <v>0</v>
      </c>
      <c r="W255" s="239">
        <v>0</v>
      </c>
      <c r="X255" s="239">
        <v>0</v>
      </c>
      <c r="Y255" s="239">
        <v>0</v>
      </c>
      <c r="Z255" s="239">
        <v>0</v>
      </c>
    </row>
    <row r="256" spans="1:26" s="362" customFormat="1" ht="12" x14ac:dyDescent="0.25">
      <c r="A256" s="322" t="s">
        <v>510</v>
      </c>
      <c r="B256" s="385">
        <v>0</v>
      </c>
      <c r="C256" s="385">
        <v>0</v>
      </c>
      <c r="D256" s="385">
        <v>0</v>
      </c>
      <c r="E256" s="385">
        <v>0</v>
      </c>
      <c r="F256" s="385">
        <v>0</v>
      </c>
      <c r="G256" s="385">
        <v>0</v>
      </c>
      <c r="H256" s="385">
        <v>0</v>
      </c>
      <c r="I256" s="385">
        <v>0</v>
      </c>
      <c r="J256" s="385">
        <v>0</v>
      </c>
      <c r="K256" s="385">
        <v>0</v>
      </c>
      <c r="L256" s="385">
        <v>0</v>
      </c>
      <c r="M256" s="385">
        <v>0</v>
      </c>
      <c r="N256" s="385">
        <v>0</v>
      </c>
      <c r="O256" s="385">
        <v>0</v>
      </c>
      <c r="P256" s="385">
        <v>0</v>
      </c>
      <c r="Q256" s="385">
        <v>0</v>
      </c>
      <c r="R256" s="385">
        <v>0</v>
      </c>
      <c r="S256" s="385">
        <v>0</v>
      </c>
      <c r="T256" s="319" t="e">
        <v>#DIV/0!</v>
      </c>
      <c r="U256" s="239">
        <v>0</v>
      </c>
      <c r="V256" s="239">
        <v>0</v>
      </c>
      <c r="W256" s="239">
        <v>0</v>
      </c>
      <c r="X256" s="239">
        <v>0</v>
      </c>
      <c r="Y256" s="239">
        <v>0</v>
      </c>
      <c r="Z256" s="239">
        <v>0</v>
      </c>
    </row>
    <row r="257" spans="1:26" s="362" customFormat="1" ht="12" x14ac:dyDescent="0.25">
      <c r="A257" s="322" t="s">
        <v>511</v>
      </c>
      <c r="B257" s="385">
        <v>0</v>
      </c>
      <c r="C257" s="385">
        <v>0</v>
      </c>
      <c r="D257" s="385">
        <v>0</v>
      </c>
      <c r="E257" s="385">
        <v>0</v>
      </c>
      <c r="F257" s="385">
        <v>0</v>
      </c>
      <c r="G257" s="385">
        <v>0</v>
      </c>
      <c r="H257" s="385">
        <v>0</v>
      </c>
      <c r="I257" s="385">
        <v>0</v>
      </c>
      <c r="J257" s="385">
        <v>0</v>
      </c>
      <c r="K257" s="385">
        <v>0</v>
      </c>
      <c r="L257" s="385">
        <v>0</v>
      </c>
      <c r="M257" s="385">
        <v>0</v>
      </c>
      <c r="N257" s="385">
        <v>0</v>
      </c>
      <c r="O257" s="385">
        <v>0</v>
      </c>
      <c r="P257" s="385">
        <v>0</v>
      </c>
      <c r="Q257" s="385">
        <v>0</v>
      </c>
      <c r="R257" s="385">
        <v>0</v>
      </c>
      <c r="S257" s="385">
        <v>0</v>
      </c>
      <c r="T257" s="319" t="e">
        <v>#DIV/0!</v>
      </c>
      <c r="U257" s="239">
        <v>0</v>
      </c>
      <c r="V257" s="239">
        <v>0</v>
      </c>
      <c r="W257" s="239">
        <v>0</v>
      </c>
      <c r="X257" s="239">
        <v>0</v>
      </c>
      <c r="Y257" s="239">
        <v>0</v>
      </c>
      <c r="Z257" s="239">
        <v>0</v>
      </c>
    </row>
    <row r="258" spans="1:26" s="362" customFormat="1" ht="12" x14ac:dyDescent="0.25">
      <c r="A258" s="322" t="s">
        <v>512</v>
      </c>
      <c r="B258" s="385">
        <v>0</v>
      </c>
      <c r="C258" s="385">
        <v>0</v>
      </c>
      <c r="D258" s="385">
        <v>0</v>
      </c>
      <c r="E258" s="385">
        <v>0</v>
      </c>
      <c r="F258" s="385">
        <v>0</v>
      </c>
      <c r="G258" s="385">
        <v>0</v>
      </c>
      <c r="H258" s="385">
        <v>0</v>
      </c>
      <c r="I258" s="385">
        <v>0</v>
      </c>
      <c r="J258" s="385">
        <v>0</v>
      </c>
      <c r="K258" s="385">
        <v>0</v>
      </c>
      <c r="L258" s="385">
        <v>0</v>
      </c>
      <c r="M258" s="385">
        <v>0</v>
      </c>
      <c r="N258" s="385">
        <v>0</v>
      </c>
      <c r="O258" s="385">
        <v>0</v>
      </c>
      <c r="P258" s="385">
        <v>0</v>
      </c>
      <c r="Q258" s="385">
        <v>0</v>
      </c>
      <c r="R258" s="385">
        <v>0</v>
      </c>
      <c r="S258" s="385">
        <v>0</v>
      </c>
      <c r="T258" s="319" t="e">
        <v>#DIV/0!</v>
      </c>
      <c r="U258" s="239">
        <v>0</v>
      </c>
      <c r="V258" s="239">
        <v>0</v>
      </c>
      <c r="W258" s="239">
        <v>0</v>
      </c>
      <c r="X258" s="239">
        <v>0</v>
      </c>
      <c r="Y258" s="239">
        <v>0</v>
      </c>
      <c r="Z258" s="239">
        <v>0</v>
      </c>
    </row>
    <row r="259" spans="1:26" s="362" customFormat="1" ht="12" x14ac:dyDescent="0.25">
      <c r="A259" s="322" t="s">
        <v>513</v>
      </c>
      <c r="B259" s="385">
        <v>0</v>
      </c>
      <c r="C259" s="385">
        <v>0</v>
      </c>
      <c r="D259" s="385">
        <v>0</v>
      </c>
      <c r="E259" s="385">
        <v>0</v>
      </c>
      <c r="F259" s="385">
        <v>0</v>
      </c>
      <c r="G259" s="385">
        <v>0</v>
      </c>
      <c r="H259" s="385">
        <v>0</v>
      </c>
      <c r="I259" s="385">
        <v>0</v>
      </c>
      <c r="J259" s="385">
        <v>0</v>
      </c>
      <c r="K259" s="385">
        <v>0</v>
      </c>
      <c r="L259" s="385">
        <v>0</v>
      </c>
      <c r="M259" s="385">
        <v>0</v>
      </c>
      <c r="N259" s="385">
        <v>0</v>
      </c>
      <c r="O259" s="385">
        <v>0</v>
      </c>
      <c r="P259" s="385">
        <v>0</v>
      </c>
      <c r="Q259" s="385">
        <v>0</v>
      </c>
      <c r="R259" s="385">
        <v>0</v>
      </c>
      <c r="S259" s="385">
        <v>0</v>
      </c>
      <c r="T259" s="319" t="e">
        <v>#DIV/0!</v>
      </c>
      <c r="U259" s="239">
        <v>0</v>
      </c>
      <c r="V259" s="239">
        <v>0</v>
      </c>
      <c r="W259" s="239">
        <v>0</v>
      </c>
      <c r="X259" s="239">
        <v>0</v>
      </c>
      <c r="Y259" s="239">
        <v>0</v>
      </c>
      <c r="Z259" s="239">
        <v>0</v>
      </c>
    </row>
    <row r="260" spans="1:26" s="362" customFormat="1" ht="12" x14ac:dyDescent="0.25">
      <c r="A260" s="322" t="s">
        <v>514</v>
      </c>
      <c r="B260" s="385">
        <v>0</v>
      </c>
      <c r="C260" s="385">
        <v>0</v>
      </c>
      <c r="D260" s="385">
        <v>0</v>
      </c>
      <c r="E260" s="385">
        <v>0</v>
      </c>
      <c r="F260" s="385">
        <v>0</v>
      </c>
      <c r="G260" s="385">
        <v>0</v>
      </c>
      <c r="H260" s="385">
        <v>0</v>
      </c>
      <c r="I260" s="385">
        <v>0</v>
      </c>
      <c r="J260" s="385">
        <v>0</v>
      </c>
      <c r="K260" s="385">
        <v>0</v>
      </c>
      <c r="L260" s="385">
        <v>0</v>
      </c>
      <c r="M260" s="385">
        <v>0</v>
      </c>
      <c r="N260" s="385">
        <v>0</v>
      </c>
      <c r="O260" s="385">
        <v>0</v>
      </c>
      <c r="P260" s="385">
        <v>0</v>
      </c>
      <c r="Q260" s="385">
        <v>0</v>
      </c>
      <c r="R260" s="385">
        <v>0</v>
      </c>
      <c r="S260" s="385">
        <v>0</v>
      </c>
      <c r="T260" s="319" t="e">
        <v>#DIV/0!</v>
      </c>
      <c r="U260" s="239">
        <v>0</v>
      </c>
      <c r="V260" s="239">
        <v>0</v>
      </c>
      <c r="W260" s="239">
        <v>0</v>
      </c>
      <c r="X260" s="239">
        <v>0</v>
      </c>
      <c r="Y260" s="239">
        <v>0</v>
      </c>
      <c r="Z260" s="239">
        <v>0</v>
      </c>
    </row>
    <row r="261" spans="1:26" s="362" customFormat="1" ht="12" x14ac:dyDescent="0.25">
      <c r="A261" s="322" t="s">
        <v>515</v>
      </c>
      <c r="B261" s="385">
        <v>0</v>
      </c>
      <c r="C261" s="385">
        <v>0</v>
      </c>
      <c r="D261" s="385">
        <v>0</v>
      </c>
      <c r="E261" s="385">
        <v>0</v>
      </c>
      <c r="F261" s="385">
        <v>0</v>
      </c>
      <c r="G261" s="385">
        <v>0</v>
      </c>
      <c r="H261" s="385">
        <v>0</v>
      </c>
      <c r="I261" s="385">
        <v>0</v>
      </c>
      <c r="J261" s="385">
        <v>0</v>
      </c>
      <c r="K261" s="385">
        <v>0</v>
      </c>
      <c r="L261" s="385">
        <v>0</v>
      </c>
      <c r="M261" s="385">
        <v>0</v>
      </c>
      <c r="N261" s="385">
        <v>0</v>
      </c>
      <c r="O261" s="385">
        <v>0</v>
      </c>
      <c r="P261" s="385">
        <v>0</v>
      </c>
      <c r="Q261" s="385">
        <v>0</v>
      </c>
      <c r="R261" s="385">
        <v>0</v>
      </c>
      <c r="S261" s="385">
        <v>0</v>
      </c>
      <c r="T261" s="319" t="e">
        <v>#DIV/0!</v>
      </c>
      <c r="U261" s="239">
        <v>0</v>
      </c>
      <c r="V261" s="239">
        <v>0</v>
      </c>
      <c r="W261" s="239">
        <v>0</v>
      </c>
      <c r="X261" s="239">
        <v>0</v>
      </c>
      <c r="Y261" s="239">
        <v>0</v>
      </c>
      <c r="Z261" s="239">
        <v>0</v>
      </c>
    </row>
    <row r="262" spans="1:26" s="362" customFormat="1" ht="12" x14ac:dyDescent="0.25">
      <c r="A262" s="322" t="s">
        <v>516</v>
      </c>
      <c r="B262" s="385">
        <v>0</v>
      </c>
      <c r="C262" s="385">
        <v>0</v>
      </c>
      <c r="D262" s="385">
        <v>0</v>
      </c>
      <c r="E262" s="385">
        <v>0</v>
      </c>
      <c r="F262" s="385">
        <v>0</v>
      </c>
      <c r="G262" s="385">
        <v>0</v>
      </c>
      <c r="H262" s="385">
        <v>0</v>
      </c>
      <c r="I262" s="385">
        <v>0</v>
      </c>
      <c r="J262" s="385">
        <v>0</v>
      </c>
      <c r="K262" s="385">
        <v>0</v>
      </c>
      <c r="L262" s="385">
        <v>0</v>
      </c>
      <c r="M262" s="385">
        <v>0</v>
      </c>
      <c r="N262" s="385">
        <v>0</v>
      </c>
      <c r="O262" s="385">
        <v>0</v>
      </c>
      <c r="P262" s="385">
        <v>0</v>
      </c>
      <c r="Q262" s="385">
        <v>0</v>
      </c>
      <c r="R262" s="385">
        <v>0</v>
      </c>
      <c r="S262" s="385">
        <v>0</v>
      </c>
      <c r="T262" s="319" t="e">
        <v>#DIV/0!</v>
      </c>
      <c r="U262" s="239">
        <v>0</v>
      </c>
      <c r="V262" s="239">
        <v>0</v>
      </c>
      <c r="W262" s="239">
        <v>0</v>
      </c>
      <c r="X262" s="239">
        <v>0</v>
      </c>
      <c r="Y262" s="239">
        <v>0</v>
      </c>
      <c r="Z262" s="239">
        <v>0</v>
      </c>
    </row>
    <row r="263" spans="1:26" s="362" customFormat="1" ht="12" x14ac:dyDescent="0.25">
      <c r="A263" s="322" t="s">
        <v>517</v>
      </c>
      <c r="B263" s="385">
        <v>0</v>
      </c>
      <c r="C263" s="385">
        <v>0</v>
      </c>
      <c r="D263" s="385">
        <v>0</v>
      </c>
      <c r="E263" s="385">
        <v>0</v>
      </c>
      <c r="F263" s="385">
        <v>0</v>
      </c>
      <c r="G263" s="385">
        <v>0</v>
      </c>
      <c r="H263" s="385">
        <v>0</v>
      </c>
      <c r="I263" s="385">
        <v>0</v>
      </c>
      <c r="J263" s="385">
        <v>0</v>
      </c>
      <c r="K263" s="385">
        <v>0</v>
      </c>
      <c r="L263" s="385">
        <v>0</v>
      </c>
      <c r="M263" s="385">
        <v>0</v>
      </c>
      <c r="N263" s="385">
        <v>0</v>
      </c>
      <c r="O263" s="385">
        <v>0</v>
      </c>
      <c r="P263" s="385">
        <v>0</v>
      </c>
      <c r="Q263" s="385">
        <v>0</v>
      </c>
      <c r="R263" s="385">
        <v>0</v>
      </c>
      <c r="S263" s="385">
        <v>0</v>
      </c>
      <c r="T263" s="319" t="e">
        <v>#DIV/0!</v>
      </c>
      <c r="U263" s="239">
        <v>0</v>
      </c>
      <c r="V263" s="239">
        <v>0</v>
      </c>
      <c r="W263" s="239">
        <v>0</v>
      </c>
      <c r="X263" s="239">
        <v>0</v>
      </c>
      <c r="Y263" s="239">
        <v>0</v>
      </c>
      <c r="Z263" s="239">
        <v>0</v>
      </c>
    </row>
    <row r="264" spans="1:26" s="362" customFormat="1" ht="12" x14ac:dyDescent="0.25">
      <c r="A264" s="322" t="s">
        <v>518</v>
      </c>
      <c r="B264" s="385">
        <v>0</v>
      </c>
      <c r="C264" s="385">
        <v>0</v>
      </c>
      <c r="D264" s="385">
        <v>0</v>
      </c>
      <c r="E264" s="385">
        <v>0</v>
      </c>
      <c r="F264" s="385">
        <v>0</v>
      </c>
      <c r="G264" s="385">
        <v>0</v>
      </c>
      <c r="H264" s="385">
        <v>0</v>
      </c>
      <c r="I264" s="385">
        <v>0</v>
      </c>
      <c r="J264" s="385">
        <v>0</v>
      </c>
      <c r="K264" s="385">
        <v>0</v>
      </c>
      <c r="L264" s="385">
        <v>0</v>
      </c>
      <c r="M264" s="385">
        <v>0</v>
      </c>
      <c r="N264" s="385">
        <v>0</v>
      </c>
      <c r="O264" s="385">
        <v>0</v>
      </c>
      <c r="P264" s="385">
        <v>0</v>
      </c>
      <c r="Q264" s="385">
        <v>0</v>
      </c>
      <c r="R264" s="385">
        <v>0</v>
      </c>
      <c r="S264" s="385">
        <v>0</v>
      </c>
      <c r="T264" s="319" t="e">
        <v>#DIV/0!</v>
      </c>
      <c r="U264" s="239">
        <v>0</v>
      </c>
      <c r="V264" s="239">
        <v>0</v>
      </c>
      <c r="W264" s="239">
        <v>0</v>
      </c>
      <c r="X264" s="239">
        <v>0</v>
      </c>
      <c r="Y264" s="239">
        <v>0</v>
      </c>
      <c r="Z264" s="239">
        <v>0</v>
      </c>
    </row>
    <row r="265" spans="1:26" s="362" customFormat="1" ht="12" x14ac:dyDescent="0.25">
      <c r="A265" s="322" t="s">
        <v>519</v>
      </c>
      <c r="B265" s="385">
        <v>0</v>
      </c>
      <c r="C265" s="385">
        <v>0</v>
      </c>
      <c r="D265" s="385">
        <v>0</v>
      </c>
      <c r="E265" s="385">
        <v>0</v>
      </c>
      <c r="F265" s="385">
        <v>0</v>
      </c>
      <c r="G265" s="385">
        <v>0</v>
      </c>
      <c r="H265" s="385">
        <v>0</v>
      </c>
      <c r="I265" s="385">
        <v>0</v>
      </c>
      <c r="J265" s="385">
        <v>0</v>
      </c>
      <c r="K265" s="385">
        <v>0</v>
      </c>
      <c r="L265" s="385">
        <v>0</v>
      </c>
      <c r="M265" s="385">
        <v>0</v>
      </c>
      <c r="N265" s="385">
        <v>0</v>
      </c>
      <c r="O265" s="385">
        <v>0</v>
      </c>
      <c r="P265" s="385">
        <v>0</v>
      </c>
      <c r="Q265" s="385">
        <v>0</v>
      </c>
      <c r="R265" s="385">
        <v>0</v>
      </c>
      <c r="S265" s="385">
        <v>0</v>
      </c>
      <c r="T265" s="319" t="e">
        <v>#DIV/0!</v>
      </c>
      <c r="U265" s="239">
        <v>0</v>
      </c>
      <c r="V265" s="239">
        <v>0</v>
      </c>
      <c r="W265" s="239">
        <v>0</v>
      </c>
      <c r="X265" s="239">
        <v>0</v>
      </c>
      <c r="Y265" s="239">
        <v>0</v>
      </c>
      <c r="Z265" s="239">
        <v>0</v>
      </c>
    </row>
    <row r="266" spans="1:26" s="362" customFormat="1" ht="12" x14ac:dyDescent="0.25">
      <c r="A266" s="322" t="s">
        <v>520</v>
      </c>
      <c r="B266" s="385">
        <v>0</v>
      </c>
      <c r="C266" s="385">
        <v>0</v>
      </c>
      <c r="D266" s="385">
        <v>0</v>
      </c>
      <c r="E266" s="385">
        <v>0</v>
      </c>
      <c r="F266" s="385">
        <v>0</v>
      </c>
      <c r="G266" s="385">
        <v>0</v>
      </c>
      <c r="H266" s="385">
        <v>0</v>
      </c>
      <c r="I266" s="385">
        <v>0</v>
      </c>
      <c r="J266" s="385">
        <v>0</v>
      </c>
      <c r="K266" s="385">
        <v>0</v>
      </c>
      <c r="L266" s="385">
        <v>0</v>
      </c>
      <c r="M266" s="385">
        <v>0</v>
      </c>
      <c r="N266" s="385">
        <v>0</v>
      </c>
      <c r="O266" s="385">
        <v>0</v>
      </c>
      <c r="P266" s="385">
        <v>0</v>
      </c>
      <c r="Q266" s="385">
        <v>0</v>
      </c>
      <c r="R266" s="385">
        <v>0</v>
      </c>
      <c r="S266" s="385">
        <v>0</v>
      </c>
      <c r="T266" s="319" t="e">
        <v>#DIV/0!</v>
      </c>
      <c r="U266" s="239">
        <v>0</v>
      </c>
      <c r="V266" s="239">
        <v>0</v>
      </c>
      <c r="W266" s="239">
        <v>0</v>
      </c>
      <c r="X266" s="239">
        <v>0</v>
      </c>
      <c r="Y266" s="239">
        <v>0</v>
      </c>
      <c r="Z266" s="239">
        <v>0</v>
      </c>
    </row>
    <row r="267" spans="1:26" s="362" customFormat="1" ht="12" x14ac:dyDescent="0.25">
      <c r="A267" s="322" t="s">
        <v>521</v>
      </c>
      <c r="B267" s="385">
        <v>0</v>
      </c>
      <c r="C267" s="385">
        <v>0</v>
      </c>
      <c r="D267" s="385">
        <v>0</v>
      </c>
      <c r="E267" s="385">
        <v>0</v>
      </c>
      <c r="F267" s="385">
        <v>0</v>
      </c>
      <c r="G267" s="385">
        <v>0</v>
      </c>
      <c r="H267" s="385">
        <v>0</v>
      </c>
      <c r="I267" s="385">
        <v>0</v>
      </c>
      <c r="J267" s="385">
        <v>0</v>
      </c>
      <c r="K267" s="385">
        <v>0</v>
      </c>
      <c r="L267" s="385">
        <v>0</v>
      </c>
      <c r="M267" s="385">
        <v>0</v>
      </c>
      <c r="N267" s="385">
        <v>0</v>
      </c>
      <c r="O267" s="385">
        <v>0</v>
      </c>
      <c r="P267" s="385">
        <v>0</v>
      </c>
      <c r="Q267" s="385">
        <v>0</v>
      </c>
      <c r="R267" s="385">
        <v>0</v>
      </c>
      <c r="S267" s="385">
        <v>0</v>
      </c>
      <c r="T267" s="319" t="e">
        <v>#DIV/0!</v>
      </c>
      <c r="U267" s="239">
        <v>0</v>
      </c>
      <c r="V267" s="239">
        <v>0</v>
      </c>
      <c r="W267" s="239">
        <v>0</v>
      </c>
      <c r="X267" s="239">
        <v>0</v>
      </c>
      <c r="Y267" s="239">
        <v>0</v>
      </c>
      <c r="Z267" s="239">
        <v>0</v>
      </c>
    </row>
    <row r="268" spans="1:26" s="362" customFormat="1" ht="12" x14ac:dyDescent="0.25">
      <c r="A268" s="322" t="s">
        <v>522</v>
      </c>
      <c r="B268" s="385">
        <v>0</v>
      </c>
      <c r="C268" s="385">
        <v>0</v>
      </c>
      <c r="D268" s="385">
        <v>0</v>
      </c>
      <c r="E268" s="385">
        <v>0</v>
      </c>
      <c r="F268" s="385">
        <v>0</v>
      </c>
      <c r="G268" s="385">
        <v>0</v>
      </c>
      <c r="H268" s="385">
        <v>0</v>
      </c>
      <c r="I268" s="385">
        <v>0</v>
      </c>
      <c r="J268" s="385">
        <v>0</v>
      </c>
      <c r="K268" s="385">
        <v>0</v>
      </c>
      <c r="L268" s="385">
        <v>0</v>
      </c>
      <c r="M268" s="385">
        <v>0</v>
      </c>
      <c r="N268" s="385">
        <v>0</v>
      </c>
      <c r="O268" s="385">
        <v>0</v>
      </c>
      <c r="P268" s="385">
        <v>0</v>
      </c>
      <c r="Q268" s="385">
        <v>0</v>
      </c>
      <c r="R268" s="385">
        <v>0</v>
      </c>
      <c r="S268" s="385">
        <v>0</v>
      </c>
      <c r="T268" s="319" t="e">
        <v>#DIV/0!</v>
      </c>
      <c r="U268" s="239">
        <v>0</v>
      </c>
      <c r="V268" s="239">
        <v>0</v>
      </c>
      <c r="W268" s="239">
        <v>0</v>
      </c>
      <c r="X268" s="239">
        <v>0</v>
      </c>
      <c r="Y268" s="239">
        <v>0</v>
      </c>
      <c r="Z268" s="239">
        <v>0</v>
      </c>
    </row>
    <row r="269" spans="1:26" s="362" customFormat="1" ht="12" x14ac:dyDescent="0.25">
      <c r="A269" s="314" t="s">
        <v>523</v>
      </c>
      <c r="B269" s="363">
        <v>0</v>
      </c>
      <c r="C269" s="363">
        <v>0</v>
      </c>
      <c r="D269" s="363">
        <v>0</v>
      </c>
      <c r="E269" s="363">
        <v>0</v>
      </c>
      <c r="F269" s="363">
        <v>0</v>
      </c>
      <c r="G269" s="363">
        <v>0</v>
      </c>
      <c r="H269" s="363">
        <v>0</v>
      </c>
      <c r="I269" s="363">
        <v>0</v>
      </c>
      <c r="J269" s="363">
        <v>0</v>
      </c>
      <c r="K269" s="363">
        <v>0</v>
      </c>
      <c r="L269" s="363">
        <v>0</v>
      </c>
      <c r="M269" s="363">
        <v>0</v>
      </c>
      <c r="N269" s="363">
        <v>0</v>
      </c>
      <c r="O269" s="363">
        <v>0</v>
      </c>
      <c r="P269" s="363">
        <v>0</v>
      </c>
      <c r="Q269" s="363">
        <v>0</v>
      </c>
      <c r="R269" s="363">
        <v>0</v>
      </c>
      <c r="S269" s="363">
        <v>0</v>
      </c>
      <c r="T269" s="317" t="e">
        <v>#DIV/0!</v>
      </c>
      <c r="U269" s="316">
        <v>0</v>
      </c>
      <c r="V269" s="316">
        <v>0</v>
      </c>
      <c r="W269" s="316">
        <v>0</v>
      </c>
      <c r="X269" s="316">
        <v>0</v>
      </c>
      <c r="Y269" s="316">
        <v>0</v>
      </c>
      <c r="Z269" s="316">
        <v>0</v>
      </c>
    </row>
    <row r="270" spans="1:26" s="362" customFormat="1" ht="12" x14ac:dyDescent="0.25">
      <c r="A270" s="322" t="s">
        <v>524</v>
      </c>
      <c r="B270" s="385">
        <v>0</v>
      </c>
      <c r="C270" s="385">
        <v>0</v>
      </c>
      <c r="D270" s="385">
        <v>0</v>
      </c>
      <c r="E270" s="385">
        <v>0</v>
      </c>
      <c r="F270" s="385">
        <v>0</v>
      </c>
      <c r="G270" s="385">
        <v>0</v>
      </c>
      <c r="H270" s="385">
        <v>0</v>
      </c>
      <c r="I270" s="385">
        <v>0</v>
      </c>
      <c r="J270" s="385">
        <v>0</v>
      </c>
      <c r="K270" s="385">
        <v>0</v>
      </c>
      <c r="L270" s="385">
        <v>0</v>
      </c>
      <c r="M270" s="385">
        <v>0</v>
      </c>
      <c r="N270" s="385">
        <v>0</v>
      </c>
      <c r="O270" s="385">
        <v>0</v>
      </c>
      <c r="P270" s="385">
        <v>0</v>
      </c>
      <c r="Q270" s="385">
        <v>0</v>
      </c>
      <c r="R270" s="385">
        <v>0</v>
      </c>
      <c r="S270" s="385">
        <v>0</v>
      </c>
      <c r="T270" s="319" t="e">
        <v>#DIV/0!</v>
      </c>
      <c r="U270" s="239">
        <v>0</v>
      </c>
      <c r="V270" s="239">
        <v>0</v>
      </c>
      <c r="W270" s="239">
        <v>0</v>
      </c>
      <c r="X270" s="239">
        <v>0</v>
      </c>
      <c r="Y270" s="239">
        <v>0</v>
      </c>
      <c r="Z270" s="239">
        <v>0</v>
      </c>
    </row>
    <row r="271" spans="1:26" s="362" customFormat="1" ht="12" x14ac:dyDescent="0.25">
      <c r="A271" s="322" t="s">
        <v>525</v>
      </c>
      <c r="B271" s="385">
        <v>0</v>
      </c>
      <c r="C271" s="385">
        <v>0</v>
      </c>
      <c r="D271" s="385">
        <v>0</v>
      </c>
      <c r="E271" s="385">
        <v>0</v>
      </c>
      <c r="F271" s="385">
        <v>0</v>
      </c>
      <c r="G271" s="385">
        <v>0</v>
      </c>
      <c r="H271" s="385">
        <v>0</v>
      </c>
      <c r="I271" s="385">
        <v>0</v>
      </c>
      <c r="J271" s="385">
        <v>0</v>
      </c>
      <c r="K271" s="385">
        <v>0</v>
      </c>
      <c r="L271" s="385">
        <v>0</v>
      </c>
      <c r="M271" s="385">
        <v>0</v>
      </c>
      <c r="N271" s="385">
        <v>0</v>
      </c>
      <c r="O271" s="385">
        <v>0</v>
      </c>
      <c r="P271" s="385">
        <v>0</v>
      </c>
      <c r="Q271" s="385">
        <v>0</v>
      </c>
      <c r="R271" s="385">
        <v>0</v>
      </c>
      <c r="S271" s="385">
        <v>0</v>
      </c>
      <c r="T271" s="319" t="e">
        <v>#DIV/0!</v>
      </c>
      <c r="U271" s="239">
        <v>0</v>
      </c>
      <c r="V271" s="239">
        <v>0</v>
      </c>
      <c r="W271" s="239">
        <v>0</v>
      </c>
      <c r="X271" s="239">
        <v>0</v>
      </c>
      <c r="Y271" s="239">
        <v>0</v>
      </c>
      <c r="Z271" s="239">
        <v>0</v>
      </c>
    </row>
    <row r="272" spans="1:26" s="362" customFormat="1" ht="12" x14ac:dyDescent="0.25">
      <c r="A272" s="322" t="s">
        <v>526</v>
      </c>
      <c r="B272" s="385">
        <v>0</v>
      </c>
      <c r="C272" s="385">
        <v>0</v>
      </c>
      <c r="D272" s="385">
        <v>0</v>
      </c>
      <c r="E272" s="385">
        <v>0</v>
      </c>
      <c r="F272" s="385">
        <v>0</v>
      </c>
      <c r="G272" s="385">
        <v>0</v>
      </c>
      <c r="H272" s="385">
        <v>0</v>
      </c>
      <c r="I272" s="385">
        <v>0</v>
      </c>
      <c r="J272" s="385">
        <v>0</v>
      </c>
      <c r="K272" s="385">
        <v>0</v>
      </c>
      <c r="L272" s="385">
        <v>0</v>
      </c>
      <c r="M272" s="385">
        <v>0</v>
      </c>
      <c r="N272" s="385">
        <v>0</v>
      </c>
      <c r="O272" s="385">
        <v>0</v>
      </c>
      <c r="P272" s="385">
        <v>0</v>
      </c>
      <c r="Q272" s="385">
        <v>0</v>
      </c>
      <c r="R272" s="385">
        <v>0</v>
      </c>
      <c r="S272" s="385">
        <v>0</v>
      </c>
      <c r="T272" s="319" t="e">
        <v>#DIV/0!</v>
      </c>
      <c r="U272" s="239">
        <v>0</v>
      </c>
      <c r="V272" s="239">
        <v>0</v>
      </c>
      <c r="W272" s="239">
        <v>0</v>
      </c>
      <c r="X272" s="239">
        <v>0</v>
      </c>
      <c r="Y272" s="239">
        <v>0</v>
      </c>
      <c r="Z272" s="239">
        <v>0</v>
      </c>
    </row>
    <row r="273" spans="1:26" s="362" customFormat="1" ht="12" x14ac:dyDescent="0.25">
      <c r="A273" s="322" t="s">
        <v>527</v>
      </c>
      <c r="B273" s="385">
        <v>0</v>
      </c>
      <c r="C273" s="385">
        <v>0</v>
      </c>
      <c r="D273" s="385">
        <v>0</v>
      </c>
      <c r="E273" s="385">
        <v>0</v>
      </c>
      <c r="F273" s="385">
        <v>0</v>
      </c>
      <c r="G273" s="385">
        <v>0</v>
      </c>
      <c r="H273" s="385">
        <v>0</v>
      </c>
      <c r="I273" s="385">
        <v>0</v>
      </c>
      <c r="J273" s="385">
        <v>0</v>
      </c>
      <c r="K273" s="385">
        <v>0</v>
      </c>
      <c r="L273" s="385">
        <v>0</v>
      </c>
      <c r="M273" s="385">
        <v>0</v>
      </c>
      <c r="N273" s="385">
        <v>0</v>
      </c>
      <c r="O273" s="385">
        <v>0</v>
      </c>
      <c r="P273" s="385">
        <v>0</v>
      </c>
      <c r="Q273" s="385">
        <v>0</v>
      </c>
      <c r="R273" s="385">
        <v>0</v>
      </c>
      <c r="S273" s="385">
        <v>0</v>
      </c>
      <c r="T273" s="319" t="e">
        <v>#DIV/0!</v>
      </c>
      <c r="U273" s="239">
        <v>0</v>
      </c>
      <c r="V273" s="239">
        <v>0</v>
      </c>
      <c r="W273" s="239">
        <v>0</v>
      </c>
      <c r="X273" s="239">
        <v>0</v>
      </c>
      <c r="Y273" s="239">
        <v>0</v>
      </c>
      <c r="Z273" s="239">
        <v>0</v>
      </c>
    </row>
    <row r="274" spans="1:26" s="362" customFormat="1" ht="12" x14ac:dyDescent="0.25">
      <c r="A274" s="314" t="s">
        <v>528</v>
      </c>
      <c r="B274" s="363">
        <v>0</v>
      </c>
      <c r="C274" s="363">
        <v>0</v>
      </c>
      <c r="D274" s="363">
        <v>0</v>
      </c>
      <c r="E274" s="363">
        <v>0</v>
      </c>
      <c r="F274" s="363">
        <v>0</v>
      </c>
      <c r="G274" s="363">
        <v>0</v>
      </c>
      <c r="H274" s="363">
        <v>0</v>
      </c>
      <c r="I274" s="363">
        <v>0</v>
      </c>
      <c r="J274" s="363">
        <v>0</v>
      </c>
      <c r="K274" s="363">
        <v>0</v>
      </c>
      <c r="L274" s="363">
        <v>0</v>
      </c>
      <c r="M274" s="363">
        <v>0</v>
      </c>
      <c r="N274" s="363">
        <v>0</v>
      </c>
      <c r="O274" s="363">
        <v>0</v>
      </c>
      <c r="P274" s="363">
        <v>0</v>
      </c>
      <c r="Q274" s="363">
        <v>0</v>
      </c>
      <c r="R274" s="363">
        <v>0</v>
      </c>
      <c r="S274" s="363">
        <v>0</v>
      </c>
      <c r="T274" s="317" t="e">
        <v>#DIV/0!</v>
      </c>
      <c r="U274" s="316">
        <v>0</v>
      </c>
      <c r="V274" s="316">
        <v>0</v>
      </c>
      <c r="W274" s="316">
        <v>0</v>
      </c>
      <c r="X274" s="316">
        <v>0</v>
      </c>
      <c r="Y274" s="316">
        <v>0</v>
      </c>
      <c r="Z274" s="316">
        <v>0</v>
      </c>
    </row>
    <row r="275" spans="1:26" s="362" customFormat="1" ht="12" x14ac:dyDescent="0.25">
      <c r="A275" s="322" t="s">
        <v>529</v>
      </c>
      <c r="B275" s="385">
        <v>0</v>
      </c>
      <c r="C275" s="385">
        <v>0</v>
      </c>
      <c r="D275" s="385">
        <v>0</v>
      </c>
      <c r="E275" s="385">
        <v>0</v>
      </c>
      <c r="F275" s="385">
        <v>0</v>
      </c>
      <c r="G275" s="385">
        <v>0</v>
      </c>
      <c r="H275" s="385">
        <v>0</v>
      </c>
      <c r="I275" s="385">
        <v>0</v>
      </c>
      <c r="J275" s="385">
        <v>0</v>
      </c>
      <c r="K275" s="385">
        <v>0</v>
      </c>
      <c r="L275" s="385">
        <v>0</v>
      </c>
      <c r="M275" s="385">
        <v>0</v>
      </c>
      <c r="N275" s="385">
        <v>0</v>
      </c>
      <c r="O275" s="385">
        <v>0</v>
      </c>
      <c r="P275" s="385">
        <v>0</v>
      </c>
      <c r="Q275" s="385">
        <v>0</v>
      </c>
      <c r="R275" s="385">
        <v>0</v>
      </c>
      <c r="S275" s="385">
        <v>0</v>
      </c>
      <c r="T275" s="319" t="e">
        <v>#DIV/0!</v>
      </c>
      <c r="U275" s="239">
        <v>0</v>
      </c>
      <c r="V275" s="239">
        <v>0</v>
      </c>
      <c r="W275" s="239">
        <v>0</v>
      </c>
      <c r="X275" s="239">
        <v>0</v>
      </c>
      <c r="Y275" s="239">
        <v>0</v>
      </c>
      <c r="Z275" s="239">
        <v>0</v>
      </c>
    </row>
    <row r="276" spans="1:26" s="362" customFormat="1" ht="12" x14ac:dyDescent="0.25">
      <c r="A276" s="322" t="s">
        <v>530</v>
      </c>
      <c r="B276" s="385">
        <v>0</v>
      </c>
      <c r="C276" s="385">
        <v>0</v>
      </c>
      <c r="D276" s="385">
        <v>0</v>
      </c>
      <c r="E276" s="385">
        <v>0</v>
      </c>
      <c r="F276" s="385">
        <v>0</v>
      </c>
      <c r="G276" s="385">
        <v>0</v>
      </c>
      <c r="H276" s="385">
        <v>0</v>
      </c>
      <c r="I276" s="385">
        <v>0</v>
      </c>
      <c r="J276" s="385">
        <v>0</v>
      </c>
      <c r="K276" s="385">
        <v>0</v>
      </c>
      <c r="L276" s="385">
        <v>0</v>
      </c>
      <c r="M276" s="385">
        <v>0</v>
      </c>
      <c r="N276" s="385">
        <v>0</v>
      </c>
      <c r="O276" s="385">
        <v>0</v>
      </c>
      <c r="P276" s="385">
        <v>0</v>
      </c>
      <c r="Q276" s="385">
        <v>0</v>
      </c>
      <c r="R276" s="385">
        <v>0</v>
      </c>
      <c r="S276" s="385">
        <v>0</v>
      </c>
      <c r="T276" s="319" t="e">
        <v>#DIV/0!</v>
      </c>
      <c r="U276" s="239">
        <v>0</v>
      </c>
      <c r="V276" s="239">
        <v>0</v>
      </c>
      <c r="W276" s="239">
        <v>0</v>
      </c>
      <c r="X276" s="239">
        <v>0</v>
      </c>
      <c r="Y276" s="239">
        <v>0</v>
      </c>
      <c r="Z276" s="239">
        <v>0</v>
      </c>
    </row>
    <row r="277" spans="1:26" s="362" customFormat="1" ht="12" x14ac:dyDescent="0.25">
      <c r="A277" s="322" t="s">
        <v>531</v>
      </c>
      <c r="B277" s="385">
        <v>0</v>
      </c>
      <c r="C277" s="385">
        <v>0</v>
      </c>
      <c r="D277" s="385">
        <v>0</v>
      </c>
      <c r="E277" s="385">
        <v>0</v>
      </c>
      <c r="F277" s="385">
        <v>0</v>
      </c>
      <c r="G277" s="385">
        <v>0</v>
      </c>
      <c r="H277" s="385">
        <v>0</v>
      </c>
      <c r="I277" s="385">
        <v>0</v>
      </c>
      <c r="J277" s="385">
        <v>0</v>
      </c>
      <c r="K277" s="385">
        <v>0</v>
      </c>
      <c r="L277" s="385">
        <v>0</v>
      </c>
      <c r="M277" s="385">
        <v>0</v>
      </c>
      <c r="N277" s="385">
        <v>0</v>
      </c>
      <c r="O277" s="385">
        <v>0</v>
      </c>
      <c r="P277" s="385">
        <v>0</v>
      </c>
      <c r="Q277" s="385">
        <v>0</v>
      </c>
      <c r="R277" s="385">
        <v>0</v>
      </c>
      <c r="S277" s="385">
        <v>0</v>
      </c>
      <c r="T277" s="319" t="e">
        <v>#DIV/0!</v>
      </c>
      <c r="U277" s="239">
        <v>0</v>
      </c>
      <c r="V277" s="239">
        <v>0</v>
      </c>
      <c r="W277" s="239">
        <v>0</v>
      </c>
      <c r="X277" s="239">
        <v>0</v>
      </c>
      <c r="Y277" s="239">
        <v>0</v>
      </c>
      <c r="Z277" s="239">
        <v>0</v>
      </c>
    </row>
    <row r="278" spans="1:26" s="362" customFormat="1" ht="12" x14ac:dyDescent="0.25">
      <c r="A278" s="322" t="s">
        <v>532</v>
      </c>
      <c r="B278" s="385">
        <v>0</v>
      </c>
      <c r="C278" s="385">
        <v>0</v>
      </c>
      <c r="D278" s="385">
        <v>0</v>
      </c>
      <c r="E278" s="385">
        <v>0</v>
      </c>
      <c r="F278" s="385">
        <v>0</v>
      </c>
      <c r="G278" s="385">
        <v>0</v>
      </c>
      <c r="H278" s="385">
        <v>0</v>
      </c>
      <c r="I278" s="385">
        <v>0</v>
      </c>
      <c r="J278" s="385">
        <v>0</v>
      </c>
      <c r="K278" s="385">
        <v>0</v>
      </c>
      <c r="L278" s="385">
        <v>0</v>
      </c>
      <c r="M278" s="385">
        <v>0</v>
      </c>
      <c r="N278" s="385">
        <v>0</v>
      </c>
      <c r="O278" s="385">
        <v>0</v>
      </c>
      <c r="P278" s="385">
        <v>0</v>
      </c>
      <c r="Q278" s="385">
        <v>0</v>
      </c>
      <c r="R278" s="385">
        <v>0</v>
      </c>
      <c r="S278" s="385">
        <v>0</v>
      </c>
      <c r="T278" s="319" t="e">
        <v>#DIV/0!</v>
      </c>
      <c r="U278" s="239">
        <v>0</v>
      </c>
      <c r="V278" s="239">
        <v>0</v>
      </c>
      <c r="W278" s="239">
        <v>0</v>
      </c>
      <c r="X278" s="239">
        <v>0</v>
      </c>
      <c r="Y278" s="239">
        <v>0</v>
      </c>
      <c r="Z278" s="239">
        <v>0</v>
      </c>
    </row>
    <row r="279" spans="1:26" s="362" customFormat="1" ht="12" x14ac:dyDescent="0.25">
      <c r="A279" s="322" t="s">
        <v>533</v>
      </c>
      <c r="B279" s="385">
        <v>0</v>
      </c>
      <c r="C279" s="385">
        <v>0</v>
      </c>
      <c r="D279" s="385">
        <v>0</v>
      </c>
      <c r="E279" s="385">
        <v>0</v>
      </c>
      <c r="F279" s="385">
        <v>0</v>
      </c>
      <c r="G279" s="385">
        <v>0</v>
      </c>
      <c r="H279" s="385">
        <v>0</v>
      </c>
      <c r="I279" s="385">
        <v>0</v>
      </c>
      <c r="J279" s="385">
        <v>0</v>
      </c>
      <c r="K279" s="385">
        <v>0</v>
      </c>
      <c r="L279" s="385">
        <v>0</v>
      </c>
      <c r="M279" s="385">
        <v>0</v>
      </c>
      <c r="N279" s="385">
        <v>0</v>
      </c>
      <c r="O279" s="385">
        <v>0</v>
      </c>
      <c r="P279" s="385">
        <v>0</v>
      </c>
      <c r="Q279" s="385">
        <v>0</v>
      </c>
      <c r="R279" s="385">
        <v>0</v>
      </c>
      <c r="S279" s="385">
        <v>0</v>
      </c>
      <c r="T279" s="319" t="e">
        <v>#DIV/0!</v>
      </c>
      <c r="U279" s="239">
        <v>0</v>
      </c>
      <c r="V279" s="239">
        <v>0</v>
      </c>
      <c r="W279" s="239">
        <v>0</v>
      </c>
      <c r="X279" s="239">
        <v>0</v>
      </c>
      <c r="Y279" s="239">
        <v>0</v>
      </c>
      <c r="Z279" s="239">
        <v>0</v>
      </c>
    </row>
    <row r="280" spans="1:26" s="362" customFormat="1" ht="12" x14ac:dyDescent="0.25">
      <c r="A280" s="322" t="s">
        <v>534</v>
      </c>
      <c r="B280" s="385">
        <v>0</v>
      </c>
      <c r="C280" s="385">
        <v>0</v>
      </c>
      <c r="D280" s="385">
        <v>0</v>
      </c>
      <c r="E280" s="385">
        <v>0</v>
      </c>
      <c r="F280" s="385">
        <v>0</v>
      </c>
      <c r="G280" s="385">
        <v>0</v>
      </c>
      <c r="H280" s="385">
        <v>0</v>
      </c>
      <c r="I280" s="385">
        <v>0</v>
      </c>
      <c r="J280" s="385">
        <v>0</v>
      </c>
      <c r="K280" s="385">
        <v>0</v>
      </c>
      <c r="L280" s="385">
        <v>0</v>
      </c>
      <c r="M280" s="385">
        <v>0</v>
      </c>
      <c r="N280" s="385">
        <v>0</v>
      </c>
      <c r="O280" s="385">
        <v>0</v>
      </c>
      <c r="P280" s="385">
        <v>0</v>
      </c>
      <c r="Q280" s="385">
        <v>0</v>
      </c>
      <c r="R280" s="385">
        <v>0</v>
      </c>
      <c r="S280" s="385">
        <v>0</v>
      </c>
      <c r="T280" s="319" t="e">
        <v>#DIV/0!</v>
      </c>
      <c r="U280" s="239">
        <v>0</v>
      </c>
      <c r="V280" s="239">
        <v>0</v>
      </c>
      <c r="W280" s="239">
        <v>0</v>
      </c>
      <c r="X280" s="239">
        <v>0</v>
      </c>
      <c r="Y280" s="239">
        <v>0</v>
      </c>
      <c r="Z280" s="239">
        <v>0</v>
      </c>
    </row>
    <row r="281" spans="1:26" s="362" customFormat="1" ht="12" x14ac:dyDescent="0.25">
      <c r="A281" s="314" t="s">
        <v>535</v>
      </c>
      <c r="B281" s="363">
        <v>0</v>
      </c>
      <c r="C281" s="363">
        <v>0</v>
      </c>
      <c r="D281" s="363">
        <v>0</v>
      </c>
      <c r="E281" s="363">
        <v>0</v>
      </c>
      <c r="F281" s="363">
        <v>0</v>
      </c>
      <c r="G281" s="363">
        <v>0</v>
      </c>
      <c r="H281" s="363">
        <v>0</v>
      </c>
      <c r="I281" s="363">
        <v>0</v>
      </c>
      <c r="J281" s="363">
        <v>0</v>
      </c>
      <c r="K281" s="363">
        <v>0</v>
      </c>
      <c r="L281" s="363">
        <v>0</v>
      </c>
      <c r="M281" s="363">
        <v>0</v>
      </c>
      <c r="N281" s="363">
        <v>0</v>
      </c>
      <c r="O281" s="363">
        <v>0</v>
      </c>
      <c r="P281" s="363">
        <v>0</v>
      </c>
      <c r="Q281" s="363">
        <v>0</v>
      </c>
      <c r="R281" s="363">
        <v>0</v>
      </c>
      <c r="S281" s="363">
        <v>0</v>
      </c>
      <c r="T281" s="317" t="e">
        <v>#DIV/0!</v>
      </c>
      <c r="U281" s="316">
        <v>0</v>
      </c>
      <c r="V281" s="316">
        <v>0</v>
      </c>
      <c r="W281" s="316">
        <v>0</v>
      </c>
      <c r="X281" s="316">
        <v>0</v>
      </c>
      <c r="Y281" s="316">
        <v>0</v>
      </c>
      <c r="Z281" s="316">
        <v>0</v>
      </c>
    </row>
    <row r="282" spans="1:26" s="362" customFormat="1" ht="12" x14ac:dyDescent="0.25">
      <c r="A282" s="322" t="s">
        <v>536</v>
      </c>
      <c r="B282" s="385">
        <v>0</v>
      </c>
      <c r="C282" s="385">
        <v>0</v>
      </c>
      <c r="D282" s="385">
        <v>0</v>
      </c>
      <c r="E282" s="385">
        <v>0</v>
      </c>
      <c r="F282" s="385">
        <v>0</v>
      </c>
      <c r="G282" s="385">
        <v>0</v>
      </c>
      <c r="H282" s="385">
        <v>0</v>
      </c>
      <c r="I282" s="385">
        <v>0</v>
      </c>
      <c r="J282" s="385">
        <v>0</v>
      </c>
      <c r="K282" s="385">
        <v>0</v>
      </c>
      <c r="L282" s="385">
        <v>0</v>
      </c>
      <c r="M282" s="385">
        <v>0</v>
      </c>
      <c r="N282" s="385">
        <v>0</v>
      </c>
      <c r="O282" s="385">
        <v>0</v>
      </c>
      <c r="P282" s="385">
        <v>0</v>
      </c>
      <c r="Q282" s="385">
        <v>0</v>
      </c>
      <c r="R282" s="385">
        <v>0</v>
      </c>
      <c r="S282" s="385">
        <v>0</v>
      </c>
      <c r="T282" s="319" t="e">
        <v>#DIV/0!</v>
      </c>
      <c r="U282" s="239">
        <v>0</v>
      </c>
      <c r="V282" s="239">
        <v>0</v>
      </c>
      <c r="W282" s="239">
        <v>0</v>
      </c>
      <c r="X282" s="239">
        <v>0</v>
      </c>
      <c r="Y282" s="239">
        <v>0</v>
      </c>
      <c r="Z282" s="239">
        <v>0</v>
      </c>
    </row>
    <row r="283" spans="1:26" s="362" customFormat="1" ht="12" x14ac:dyDescent="0.25">
      <c r="A283" s="322" t="s">
        <v>537</v>
      </c>
      <c r="B283" s="385">
        <v>0</v>
      </c>
      <c r="C283" s="385">
        <v>0</v>
      </c>
      <c r="D283" s="385">
        <v>0</v>
      </c>
      <c r="E283" s="385">
        <v>0</v>
      </c>
      <c r="F283" s="385">
        <v>0</v>
      </c>
      <c r="G283" s="385">
        <v>0</v>
      </c>
      <c r="H283" s="385">
        <v>0</v>
      </c>
      <c r="I283" s="385">
        <v>0</v>
      </c>
      <c r="J283" s="385">
        <v>0</v>
      </c>
      <c r="K283" s="385">
        <v>0</v>
      </c>
      <c r="L283" s="385">
        <v>0</v>
      </c>
      <c r="M283" s="385">
        <v>0</v>
      </c>
      <c r="N283" s="385">
        <v>0</v>
      </c>
      <c r="O283" s="385">
        <v>0</v>
      </c>
      <c r="P283" s="385">
        <v>0</v>
      </c>
      <c r="Q283" s="385">
        <v>0</v>
      </c>
      <c r="R283" s="385">
        <v>0</v>
      </c>
      <c r="S283" s="385">
        <v>0</v>
      </c>
      <c r="T283" s="319" t="e">
        <v>#DIV/0!</v>
      </c>
      <c r="U283" s="239">
        <v>0</v>
      </c>
      <c r="V283" s="239">
        <v>0</v>
      </c>
      <c r="W283" s="239">
        <v>0</v>
      </c>
      <c r="X283" s="239">
        <v>0</v>
      </c>
      <c r="Y283" s="239">
        <v>0</v>
      </c>
      <c r="Z283" s="239">
        <v>0</v>
      </c>
    </row>
    <row r="284" spans="1:26" s="362" customFormat="1" ht="12" x14ac:dyDescent="0.25">
      <c r="A284" s="314" t="s">
        <v>538</v>
      </c>
      <c r="B284" s="198">
        <v>0</v>
      </c>
      <c r="C284" s="198">
        <v>0</v>
      </c>
      <c r="D284" s="198">
        <v>0</v>
      </c>
      <c r="E284" s="198">
        <v>0</v>
      </c>
      <c r="F284" s="198">
        <v>0</v>
      </c>
      <c r="G284" s="198">
        <v>0</v>
      </c>
      <c r="H284" s="198">
        <v>0</v>
      </c>
      <c r="I284" s="198">
        <v>0</v>
      </c>
      <c r="J284" s="198">
        <v>0</v>
      </c>
      <c r="K284" s="198">
        <v>0</v>
      </c>
      <c r="L284" s="198">
        <v>0</v>
      </c>
      <c r="M284" s="198">
        <v>0</v>
      </c>
      <c r="N284" s="198">
        <v>0</v>
      </c>
      <c r="O284" s="198">
        <v>0</v>
      </c>
      <c r="P284" s="198">
        <v>0</v>
      </c>
      <c r="Q284" s="198">
        <v>0</v>
      </c>
      <c r="R284" s="198">
        <v>0</v>
      </c>
      <c r="S284" s="198">
        <v>0</v>
      </c>
      <c r="T284" s="317" t="e">
        <v>#DIV/0!</v>
      </c>
      <c r="U284" s="316">
        <v>0</v>
      </c>
      <c r="V284" s="316">
        <v>0</v>
      </c>
      <c r="W284" s="316">
        <v>0</v>
      </c>
      <c r="X284" s="316">
        <v>0</v>
      </c>
      <c r="Y284" s="316">
        <v>0</v>
      </c>
      <c r="Z284" s="316">
        <v>0</v>
      </c>
    </row>
    <row r="285" spans="1:26" s="362" customFormat="1" ht="12" x14ac:dyDescent="0.25">
      <c r="A285" s="314" t="s">
        <v>539</v>
      </c>
      <c r="B285" s="363">
        <v>0</v>
      </c>
      <c r="C285" s="363">
        <v>0</v>
      </c>
      <c r="D285" s="363">
        <v>0</v>
      </c>
      <c r="E285" s="363">
        <v>0</v>
      </c>
      <c r="F285" s="363">
        <v>0</v>
      </c>
      <c r="G285" s="363">
        <v>0</v>
      </c>
      <c r="H285" s="363">
        <v>0</v>
      </c>
      <c r="I285" s="363">
        <v>0</v>
      </c>
      <c r="J285" s="363">
        <v>0</v>
      </c>
      <c r="K285" s="363">
        <v>0</v>
      </c>
      <c r="L285" s="363">
        <v>0</v>
      </c>
      <c r="M285" s="363">
        <v>0</v>
      </c>
      <c r="N285" s="363">
        <v>0</v>
      </c>
      <c r="O285" s="363">
        <v>0</v>
      </c>
      <c r="P285" s="363">
        <v>0</v>
      </c>
      <c r="Q285" s="363">
        <v>0</v>
      </c>
      <c r="R285" s="363">
        <v>0</v>
      </c>
      <c r="S285" s="363">
        <v>0</v>
      </c>
      <c r="T285" s="317" t="e">
        <v>#DIV/0!</v>
      </c>
      <c r="U285" s="316">
        <v>0</v>
      </c>
      <c r="V285" s="316">
        <v>0</v>
      </c>
      <c r="W285" s="316">
        <v>0</v>
      </c>
      <c r="X285" s="316">
        <v>0</v>
      </c>
      <c r="Y285" s="316">
        <v>0</v>
      </c>
      <c r="Z285" s="316">
        <v>0</v>
      </c>
    </row>
    <row r="286" spans="1:26" s="362" customFormat="1" ht="12" x14ac:dyDescent="0.25">
      <c r="A286" s="322" t="s">
        <v>540</v>
      </c>
      <c r="B286" s="385">
        <v>0</v>
      </c>
      <c r="C286" s="385">
        <v>0</v>
      </c>
      <c r="D286" s="385">
        <v>0</v>
      </c>
      <c r="E286" s="385">
        <v>0</v>
      </c>
      <c r="F286" s="385">
        <v>0</v>
      </c>
      <c r="G286" s="385">
        <v>0</v>
      </c>
      <c r="H286" s="385">
        <v>0</v>
      </c>
      <c r="I286" s="385">
        <v>0</v>
      </c>
      <c r="J286" s="385">
        <v>0</v>
      </c>
      <c r="K286" s="385">
        <v>0</v>
      </c>
      <c r="L286" s="385">
        <v>0</v>
      </c>
      <c r="M286" s="385">
        <v>0</v>
      </c>
      <c r="N286" s="385">
        <v>0</v>
      </c>
      <c r="O286" s="385">
        <v>0</v>
      </c>
      <c r="P286" s="385">
        <v>0</v>
      </c>
      <c r="Q286" s="385">
        <v>0</v>
      </c>
      <c r="R286" s="385">
        <v>0</v>
      </c>
      <c r="S286" s="385">
        <v>0</v>
      </c>
      <c r="T286" s="319" t="e">
        <v>#DIV/0!</v>
      </c>
      <c r="U286" s="239">
        <v>0</v>
      </c>
      <c r="V286" s="239">
        <v>0</v>
      </c>
      <c r="W286" s="239">
        <v>0</v>
      </c>
      <c r="X286" s="239">
        <v>0</v>
      </c>
      <c r="Y286" s="239">
        <v>0</v>
      </c>
      <c r="Z286" s="239">
        <v>0</v>
      </c>
    </row>
    <row r="287" spans="1:26" s="362" customFormat="1" ht="12" x14ac:dyDescent="0.25">
      <c r="A287" s="322" t="s">
        <v>541</v>
      </c>
      <c r="B287" s="385">
        <v>0</v>
      </c>
      <c r="C287" s="385">
        <v>0</v>
      </c>
      <c r="D287" s="385">
        <v>0</v>
      </c>
      <c r="E287" s="385">
        <v>0</v>
      </c>
      <c r="F287" s="385">
        <v>0</v>
      </c>
      <c r="G287" s="385">
        <v>0</v>
      </c>
      <c r="H287" s="385">
        <v>0</v>
      </c>
      <c r="I287" s="385">
        <v>0</v>
      </c>
      <c r="J287" s="385">
        <v>0</v>
      </c>
      <c r="K287" s="385">
        <v>0</v>
      </c>
      <c r="L287" s="385">
        <v>0</v>
      </c>
      <c r="M287" s="385">
        <v>0</v>
      </c>
      <c r="N287" s="385">
        <v>0</v>
      </c>
      <c r="O287" s="385">
        <v>0</v>
      </c>
      <c r="P287" s="385">
        <v>0</v>
      </c>
      <c r="Q287" s="385">
        <v>0</v>
      </c>
      <c r="R287" s="385">
        <v>0</v>
      </c>
      <c r="S287" s="385">
        <v>0</v>
      </c>
      <c r="T287" s="319" t="e">
        <v>#DIV/0!</v>
      </c>
      <c r="U287" s="239">
        <v>0</v>
      </c>
      <c r="V287" s="239">
        <v>0</v>
      </c>
      <c r="W287" s="239">
        <v>0</v>
      </c>
      <c r="X287" s="239">
        <v>0</v>
      </c>
      <c r="Y287" s="239">
        <v>0</v>
      </c>
      <c r="Z287" s="239">
        <v>0</v>
      </c>
    </row>
    <row r="288" spans="1:26" s="362" customFormat="1" ht="12" x14ac:dyDescent="0.25">
      <c r="A288" s="314" t="s">
        <v>542</v>
      </c>
      <c r="B288" s="363">
        <v>0</v>
      </c>
      <c r="C288" s="363">
        <v>0</v>
      </c>
      <c r="D288" s="363">
        <v>0</v>
      </c>
      <c r="E288" s="363">
        <v>0</v>
      </c>
      <c r="F288" s="363">
        <v>0</v>
      </c>
      <c r="G288" s="363">
        <v>0</v>
      </c>
      <c r="H288" s="363">
        <v>0</v>
      </c>
      <c r="I288" s="363">
        <v>0</v>
      </c>
      <c r="J288" s="363">
        <v>0</v>
      </c>
      <c r="K288" s="363">
        <v>0</v>
      </c>
      <c r="L288" s="363">
        <v>0</v>
      </c>
      <c r="M288" s="363">
        <v>0</v>
      </c>
      <c r="N288" s="363">
        <v>0</v>
      </c>
      <c r="O288" s="363">
        <v>0</v>
      </c>
      <c r="P288" s="363">
        <v>0</v>
      </c>
      <c r="Q288" s="363">
        <v>0</v>
      </c>
      <c r="R288" s="363">
        <v>0</v>
      </c>
      <c r="S288" s="363">
        <v>0</v>
      </c>
      <c r="T288" s="317" t="e">
        <v>#DIV/0!</v>
      </c>
      <c r="U288" s="316">
        <v>0</v>
      </c>
      <c r="V288" s="316">
        <v>0</v>
      </c>
      <c r="W288" s="316">
        <v>0</v>
      </c>
      <c r="X288" s="316">
        <v>0</v>
      </c>
      <c r="Y288" s="316">
        <v>0</v>
      </c>
      <c r="Z288" s="316">
        <v>0</v>
      </c>
    </row>
    <row r="289" spans="1:26" s="362" customFormat="1" ht="12" x14ac:dyDescent="0.25">
      <c r="A289" s="322" t="s">
        <v>543</v>
      </c>
      <c r="B289" s="385">
        <v>0</v>
      </c>
      <c r="C289" s="385">
        <v>0</v>
      </c>
      <c r="D289" s="385">
        <v>0</v>
      </c>
      <c r="E289" s="385">
        <v>0</v>
      </c>
      <c r="F289" s="385">
        <v>0</v>
      </c>
      <c r="G289" s="385">
        <v>0</v>
      </c>
      <c r="H289" s="385">
        <v>0</v>
      </c>
      <c r="I289" s="385">
        <v>0</v>
      </c>
      <c r="J289" s="385">
        <v>0</v>
      </c>
      <c r="K289" s="385">
        <v>0</v>
      </c>
      <c r="L289" s="385">
        <v>0</v>
      </c>
      <c r="M289" s="385">
        <v>0</v>
      </c>
      <c r="N289" s="385">
        <v>0</v>
      </c>
      <c r="O289" s="385">
        <v>0</v>
      </c>
      <c r="P289" s="385">
        <v>0</v>
      </c>
      <c r="Q289" s="385">
        <v>0</v>
      </c>
      <c r="R289" s="385">
        <v>0</v>
      </c>
      <c r="S289" s="385">
        <v>0</v>
      </c>
      <c r="T289" s="319" t="e">
        <v>#DIV/0!</v>
      </c>
      <c r="U289" s="239">
        <v>0</v>
      </c>
      <c r="V289" s="239">
        <v>0</v>
      </c>
      <c r="W289" s="239">
        <v>0</v>
      </c>
      <c r="X289" s="239">
        <v>0</v>
      </c>
      <c r="Y289" s="239">
        <v>0</v>
      </c>
      <c r="Z289" s="239">
        <v>0</v>
      </c>
    </row>
    <row r="290" spans="1:26" s="362" customFormat="1" ht="12" x14ac:dyDescent="0.25">
      <c r="A290" s="322" t="s">
        <v>544</v>
      </c>
      <c r="B290" s="385">
        <v>0</v>
      </c>
      <c r="C290" s="385">
        <v>0</v>
      </c>
      <c r="D290" s="385">
        <v>0</v>
      </c>
      <c r="E290" s="385">
        <v>0</v>
      </c>
      <c r="F290" s="385">
        <v>0</v>
      </c>
      <c r="G290" s="385">
        <v>0</v>
      </c>
      <c r="H290" s="385">
        <v>0</v>
      </c>
      <c r="I290" s="385">
        <v>0</v>
      </c>
      <c r="J290" s="385">
        <v>0</v>
      </c>
      <c r="K290" s="385">
        <v>0</v>
      </c>
      <c r="L290" s="385">
        <v>0</v>
      </c>
      <c r="M290" s="385">
        <v>0</v>
      </c>
      <c r="N290" s="385">
        <v>0</v>
      </c>
      <c r="O290" s="385">
        <v>0</v>
      </c>
      <c r="P290" s="385">
        <v>0</v>
      </c>
      <c r="Q290" s="385">
        <v>0</v>
      </c>
      <c r="R290" s="385">
        <v>0</v>
      </c>
      <c r="S290" s="385">
        <v>0</v>
      </c>
      <c r="T290" s="319" t="e">
        <v>#DIV/0!</v>
      </c>
      <c r="U290" s="239">
        <v>0</v>
      </c>
      <c r="V290" s="239">
        <v>0</v>
      </c>
      <c r="W290" s="239">
        <v>0</v>
      </c>
      <c r="X290" s="239">
        <v>0</v>
      </c>
      <c r="Y290" s="239">
        <v>0</v>
      </c>
      <c r="Z290" s="239">
        <v>0</v>
      </c>
    </row>
    <row r="291" spans="1:26" s="362" customFormat="1" ht="12" x14ac:dyDescent="0.25">
      <c r="A291" s="314" t="s">
        <v>545</v>
      </c>
      <c r="B291" s="363">
        <v>0</v>
      </c>
      <c r="C291" s="363">
        <v>0</v>
      </c>
      <c r="D291" s="363">
        <v>0</v>
      </c>
      <c r="E291" s="363">
        <v>0</v>
      </c>
      <c r="F291" s="363">
        <v>0</v>
      </c>
      <c r="G291" s="363">
        <v>0</v>
      </c>
      <c r="H291" s="363">
        <v>0</v>
      </c>
      <c r="I291" s="363">
        <v>0</v>
      </c>
      <c r="J291" s="363">
        <v>0</v>
      </c>
      <c r="K291" s="363">
        <v>0</v>
      </c>
      <c r="L291" s="363">
        <v>0</v>
      </c>
      <c r="M291" s="363">
        <v>0</v>
      </c>
      <c r="N291" s="363">
        <v>0</v>
      </c>
      <c r="O291" s="363">
        <v>0</v>
      </c>
      <c r="P291" s="363">
        <v>0</v>
      </c>
      <c r="Q291" s="363">
        <v>0</v>
      </c>
      <c r="R291" s="363">
        <v>0</v>
      </c>
      <c r="S291" s="363">
        <v>0</v>
      </c>
      <c r="T291" s="317" t="e">
        <v>#DIV/0!</v>
      </c>
      <c r="U291" s="316">
        <v>0</v>
      </c>
      <c r="V291" s="316">
        <v>0</v>
      </c>
      <c r="W291" s="316">
        <v>0</v>
      </c>
      <c r="X291" s="316">
        <v>0</v>
      </c>
      <c r="Y291" s="316">
        <v>0</v>
      </c>
      <c r="Z291" s="316">
        <v>0</v>
      </c>
    </row>
    <row r="292" spans="1:26" s="362" customFormat="1" ht="12" x14ac:dyDescent="0.25">
      <c r="A292" s="318" t="s">
        <v>546</v>
      </c>
      <c r="B292" s="385">
        <v>0</v>
      </c>
      <c r="C292" s="385">
        <v>0</v>
      </c>
      <c r="D292" s="385">
        <v>0</v>
      </c>
      <c r="E292" s="385">
        <v>0</v>
      </c>
      <c r="F292" s="385">
        <v>0</v>
      </c>
      <c r="G292" s="385">
        <v>0</v>
      </c>
      <c r="H292" s="385">
        <v>0</v>
      </c>
      <c r="I292" s="385">
        <v>0</v>
      </c>
      <c r="J292" s="385">
        <v>0</v>
      </c>
      <c r="K292" s="385">
        <v>0</v>
      </c>
      <c r="L292" s="385">
        <v>0</v>
      </c>
      <c r="M292" s="385">
        <v>0</v>
      </c>
      <c r="N292" s="385">
        <v>0</v>
      </c>
      <c r="O292" s="385">
        <v>0</v>
      </c>
      <c r="P292" s="385">
        <v>0</v>
      </c>
      <c r="Q292" s="385">
        <v>0</v>
      </c>
      <c r="R292" s="385">
        <v>0</v>
      </c>
      <c r="S292" s="385">
        <v>0</v>
      </c>
      <c r="T292" s="319" t="e">
        <v>#DIV/0!</v>
      </c>
      <c r="U292" s="239">
        <v>0</v>
      </c>
      <c r="V292" s="239">
        <v>0</v>
      </c>
      <c r="W292" s="239">
        <v>0</v>
      </c>
      <c r="X292" s="239">
        <v>0</v>
      </c>
      <c r="Y292" s="239">
        <v>0</v>
      </c>
      <c r="Z292" s="239">
        <v>0</v>
      </c>
    </row>
    <row r="293" spans="1:26" s="362" customFormat="1" ht="12" x14ac:dyDescent="0.25">
      <c r="A293" s="318" t="s">
        <v>547</v>
      </c>
      <c r="B293" s="385">
        <v>0</v>
      </c>
      <c r="C293" s="385">
        <v>0</v>
      </c>
      <c r="D293" s="385">
        <v>0</v>
      </c>
      <c r="E293" s="385">
        <v>0</v>
      </c>
      <c r="F293" s="385">
        <v>0</v>
      </c>
      <c r="G293" s="385">
        <v>0</v>
      </c>
      <c r="H293" s="385">
        <v>0</v>
      </c>
      <c r="I293" s="385">
        <v>0</v>
      </c>
      <c r="J293" s="385">
        <v>0</v>
      </c>
      <c r="K293" s="385">
        <v>0</v>
      </c>
      <c r="L293" s="385">
        <v>0</v>
      </c>
      <c r="M293" s="385">
        <v>0</v>
      </c>
      <c r="N293" s="385">
        <v>0</v>
      </c>
      <c r="O293" s="385">
        <v>0</v>
      </c>
      <c r="P293" s="385">
        <v>0</v>
      </c>
      <c r="Q293" s="385">
        <v>0</v>
      </c>
      <c r="R293" s="385">
        <v>0</v>
      </c>
      <c r="S293" s="385">
        <v>0</v>
      </c>
      <c r="T293" s="319" t="e">
        <v>#DIV/0!</v>
      </c>
      <c r="U293" s="239">
        <v>0</v>
      </c>
      <c r="V293" s="239">
        <v>0</v>
      </c>
      <c r="W293" s="239">
        <v>0</v>
      </c>
      <c r="X293" s="239">
        <v>0</v>
      </c>
      <c r="Y293" s="239">
        <v>0</v>
      </c>
      <c r="Z293" s="239">
        <v>0</v>
      </c>
    </row>
    <row r="294" spans="1:26" s="362" customFormat="1" ht="12" x14ac:dyDescent="0.25">
      <c r="A294" s="318" t="s">
        <v>548</v>
      </c>
      <c r="B294" s="385">
        <v>0</v>
      </c>
      <c r="C294" s="385">
        <v>0</v>
      </c>
      <c r="D294" s="385">
        <v>0</v>
      </c>
      <c r="E294" s="385">
        <v>0</v>
      </c>
      <c r="F294" s="385">
        <v>0</v>
      </c>
      <c r="G294" s="385">
        <v>0</v>
      </c>
      <c r="H294" s="385">
        <v>0</v>
      </c>
      <c r="I294" s="385">
        <v>0</v>
      </c>
      <c r="J294" s="385">
        <v>0</v>
      </c>
      <c r="K294" s="385">
        <v>0</v>
      </c>
      <c r="L294" s="385">
        <v>0</v>
      </c>
      <c r="M294" s="385">
        <v>0</v>
      </c>
      <c r="N294" s="385">
        <v>0</v>
      </c>
      <c r="O294" s="385">
        <v>0</v>
      </c>
      <c r="P294" s="385">
        <v>0</v>
      </c>
      <c r="Q294" s="385">
        <v>0</v>
      </c>
      <c r="R294" s="385">
        <v>0</v>
      </c>
      <c r="S294" s="385">
        <v>0</v>
      </c>
      <c r="T294" s="319" t="e">
        <v>#DIV/0!</v>
      </c>
      <c r="U294" s="239">
        <v>0</v>
      </c>
      <c r="V294" s="239">
        <v>0</v>
      </c>
      <c r="W294" s="239">
        <v>0</v>
      </c>
      <c r="X294" s="239">
        <v>0</v>
      </c>
      <c r="Y294" s="239">
        <v>0</v>
      </c>
      <c r="Z294" s="239">
        <v>0</v>
      </c>
    </row>
    <row r="295" spans="1:26" s="362" customFormat="1" ht="12" x14ac:dyDescent="0.25">
      <c r="A295" s="314" t="s">
        <v>549</v>
      </c>
      <c r="B295" s="363">
        <v>0</v>
      </c>
      <c r="C295" s="363">
        <v>0</v>
      </c>
      <c r="D295" s="363">
        <v>0</v>
      </c>
      <c r="E295" s="363">
        <v>0</v>
      </c>
      <c r="F295" s="363">
        <v>0</v>
      </c>
      <c r="G295" s="363">
        <v>0</v>
      </c>
      <c r="H295" s="363">
        <v>0</v>
      </c>
      <c r="I295" s="363">
        <v>0</v>
      </c>
      <c r="J295" s="363">
        <v>0</v>
      </c>
      <c r="K295" s="363">
        <v>0</v>
      </c>
      <c r="L295" s="363">
        <v>0</v>
      </c>
      <c r="M295" s="363">
        <v>0</v>
      </c>
      <c r="N295" s="363">
        <v>0</v>
      </c>
      <c r="O295" s="363">
        <v>0</v>
      </c>
      <c r="P295" s="363">
        <v>0</v>
      </c>
      <c r="Q295" s="363">
        <v>0</v>
      </c>
      <c r="R295" s="363">
        <v>0</v>
      </c>
      <c r="S295" s="363">
        <v>0</v>
      </c>
      <c r="T295" s="317" t="e">
        <v>#DIV/0!</v>
      </c>
      <c r="U295" s="316">
        <v>0</v>
      </c>
      <c r="V295" s="316">
        <v>0</v>
      </c>
      <c r="W295" s="316">
        <v>0</v>
      </c>
      <c r="X295" s="316">
        <v>0</v>
      </c>
      <c r="Y295" s="316">
        <v>0</v>
      </c>
      <c r="Z295" s="316">
        <v>0</v>
      </c>
    </row>
    <row r="296" spans="1:26" s="362" customFormat="1" ht="12" x14ac:dyDescent="0.25">
      <c r="A296" s="322" t="s">
        <v>550</v>
      </c>
      <c r="B296" s="385">
        <v>0</v>
      </c>
      <c r="C296" s="385">
        <v>0</v>
      </c>
      <c r="D296" s="385">
        <v>0</v>
      </c>
      <c r="E296" s="385">
        <v>0</v>
      </c>
      <c r="F296" s="385">
        <v>0</v>
      </c>
      <c r="G296" s="385">
        <v>0</v>
      </c>
      <c r="H296" s="385">
        <v>0</v>
      </c>
      <c r="I296" s="385">
        <v>0</v>
      </c>
      <c r="J296" s="385">
        <v>0</v>
      </c>
      <c r="K296" s="385">
        <v>0</v>
      </c>
      <c r="L296" s="385">
        <v>0</v>
      </c>
      <c r="M296" s="385">
        <v>0</v>
      </c>
      <c r="N296" s="385">
        <v>0</v>
      </c>
      <c r="O296" s="385">
        <v>0</v>
      </c>
      <c r="P296" s="385">
        <v>0</v>
      </c>
      <c r="Q296" s="385">
        <v>0</v>
      </c>
      <c r="R296" s="385">
        <v>0</v>
      </c>
      <c r="S296" s="385">
        <v>0</v>
      </c>
      <c r="T296" s="319" t="e">
        <v>#DIV/0!</v>
      </c>
      <c r="U296" s="239">
        <v>0</v>
      </c>
      <c r="V296" s="239">
        <v>0</v>
      </c>
      <c r="W296" s="239">
        <v>0</v>
      </c>
      <c r="X296" s="239">
        <v>0</v>
      </c>
      <c r="Y296" s="239">
        <v>0</v>
      </c>
      <c r="Z296" s="239">
        <v>0</v>
      </c>
    </row>
    <row r="297" spans="1:26" s="362" customFormat="1" ht="12" x14ac:dyDescent="0.25">
      <c r="A297" s="322" t="s">
        <v>551</v>
      </c>
      <c r="B297" s="385">
        <v>0</v>
      </c>
      <c r="C297" s="385">
        <v>0</v>
      </c>
      <c r="D297" s="385">
        <v>0</v>
      </c>
      <c r="E297" s="385">
        <v>0</v>
      </c>
      <c r="F297" s="385">
        <v>0</v>
      </c>
      <c r="G297" s="385">
        <v>0</v>
      </c>
      <c r="H297" s="385">
        <v>0</v>
      </c>
      <c r="I297" s="385">
        <v>0</v>
      </c>
      <c r="J297" s="385">
        <v>0</v>
      </c>
      <c r="K297" s="385">
        <v>0</v>
      </c>
      <c r="L297" s="385">
        <v>0</v>
      </c>
      <c r="M297" s="385">
        <v>0</v>
      </c>
      <c r="N297" s="385">
        <v>0</v>
      </c>
      <c r="O297" s="385">
        <v>0</v>
      </c>
      <c r="P297" s="385">
        <v>0</v>
      </c>
      <c r="Q297" s="385">
        <v>0</v>
      </c>
      <c r="R297" s="385">
        <v>0</v>
      </c>
      <c r="S297" s="385">
        <v>0</v>
      </c>
      <c r="T297" s="319" t="e">
        <v>#DIV/0!</v>
      </c>
      <c r="U297" s="239">
        <v>0</v>
      </c>
      <c r="V297" s="239">
        <v>0</v>
      </c>
      <c r="W297" s="239">
        <v>0</v>
      </c>
      <c r="X297" s="239">
        <v>0</v>
      </c>
      <c r="Y297" s="239">
        <v>0</v>
      </c>
      <c r="Z297" s="239">
        <v>0</v>
      </c>
    </row>
    <row r="298" spans="1:26" s="362" customFormat="1" ht="12" x14ac:dyDescent="0.25">
      <c r="A298" s="322" t="s">
        <v>552</v>
      </c>
      <c r="B298" s="385">
        <v>0</v>
      </c>
      <c r="C298" s="385">
        <v>0</v>
      </c>
      <c r="D298" s="385">
        <v>0</v>
      </c>
      <c r="E298" s="385">
        <v>0</v>
      </c>
      <c r="F298" s="385">
        <v>0</v>
      </c>
      <c r="G298" s="385">
        <v>0</v>
      </c>
      <c r="H298" s="385">
        <v>0</v>
      </c>
      <c r="I298" s="385">
        <v>0</v>
      </c>
      <c r="J298" s="385">
        <v>0</v>
      </c>
      <c r="K298" s="385">
        <v>0</v>
      </c>
      <c r="L298" s="385">
        <v>0</v>
      </c>
      <c r="M298" s="385">
        <v>0</v>
      </c>
      <c r="N298" s="385">
        <v>0</v>
      </c>
      <c r="O298" s="385">
        <v>0</v>
      </c>
      <c r="P298" s="385">
        <v>0</v>
      </c>
      <c r="Q298" s="385">
        <v>0</v>
      </c>
      <c r="R298" s="385">
        <v>0</v>
      </c>
      <c r="S298" s="385">
        <v>0</v>
      </c>
      <c r="T298" s="319" t="e">
        <v>#DIV/0!</v>
      </c>
      <c r="U298" s="239">
        <v>0</v>
      </c>
      <c r="V298" s="239">
        <v>0</v>
      </c>
      <c r="W298" s="239">
        <v>0</v>
      </c>
      <c r="X298" s="239">
        <v>0</v>
      </c>
      <c r="Y298" s="239">
        <v>0</v>
      </c>
      <c r="Z298" s="239">
        <v>0</v>
      </c>
    </row>
    <row r="299" spans="1:26" s="362" customFormat="1" ht="12" x14ac:dyDescent="0.25">
      <c r="A299" s="322" t="s">
        <v>553</v>
      </c>
      <c r="B299" s="385">
        <v>0</v>
      </c>
      <c r="C299" s="385">
        <v>0</v>
      </c>
      <c r="D299" s="385">
        <v>0</v>
      </c>
      <c r="E299" s="385">
        <v>0</v>
      </c>
      <c r="F299" s="385">
        <v>0</v>
      </c>
      <c r="G299" s="385">
        <v>0</v>
      </c>
      <c r="H299" s="385">
        <v>0</v>
      </c>
      <c r="I299" s="385">
        <v>0</v>
      </c>
      <c r="J299" s="385">
        <v>0</v>
      </c>
      <c r="K299" s="385">
        <v>0</v>
      </c>
      <c r="L299" s="385">
        <v>0</v>
      </c>
      <c r="M299" s="385">
        <v>0</v>
      </c>
      <c r="N299" s="385">
        <v>0</v>
      </c>
      <c r="O299" s="385">
        <v>0</v>
      </c>
      <c r="P299" s="385">
        <v>0</v>
      </c>
      <c r="Q299" s="385">
        <v>0</v>
      </c>
      <c r="R299" s="385">
        <v>0</v>
      </c>
      <c r="S299" s="385">
        <v>0</v>
      </c>
      <c r="T299" s="319" t="e">
        <v>#DIV/0!</v>
      </c>
      <c r="U299" s="239">
        <v>0</v>
      </c>
      <c r="V299" s="239">
        <v>0</v>
      </c>
      <c r="W299" s="239">
        <v>0</v>
      </c>
      <c r="X299" s="239">
        <v>0</v>
      </c>
      <c r="Y299" s="239">
        <v>0</v>
      </c>
      <c r="Z299" s="239">
        <v>0</v>
      </c>
    </row>
    <row r="300" spans="1:26" s="362" customFormat="1" ht="12" x14ac:dyDescent="0.25">
      <c r="A300" s="322" t="s">
        <v>554</v>
      </c>
      <c r="B300" s="385">
        <v>0</v>
      </c>
      <c r="C300" s="385">
        <v>0</v>
      </c>
      <c r="D300" s="385">
        <v>0</v>
      </c>
      <c r="E300" s="385">
        <v>0</v>
      </c>
      <c r="F300" s="385">
        <v>0</v>
      </c>
      <c r="G300" s="385">
        <v>0</v>
      </c>
      <c r="H300" s="385">
        <v>0</v>
      </c>
      <c r="I300" s="385">
        <v>0</v>
      </c>
      <c r="J300" s="385">
        <v>0</v>
      </c>
      <c r="K300" s="385">
        <v>0</v>
      </c>
      <c r="L300" s="385">
        <v>0</v>
      </c>
      <c r="M300" s="385">
        <v>0</v>
      </c>
      <c r="N300" s="385">
        <v>0</v>
      </c>
      <c r="O300" s="385">
        <v>0</v>
      </c>
      <c r="P300" s="385">
        <v>0</v>
      </c>
      <c r="Q300" s="385">
        <v>0</v>
      </c>
      <c r="R300" s="385">
        <v>0</v>
      </c>
      <c r="S300" s="385">
        <v>0</v>
      </c>
      <c r="T300" s="319" t="e">
        <v>#DIV/0!</v>
      </c>
      <c r="U300" s="239">
        <v>0</v>
      </c>
      <c r="V300" s="239">
        <v>0</v>
      </c>
      <c r="W300" s="239">
        <v>0</v>
      </c>
      <c r="X300" s="239">
        <v>0</v>
      </c>
      <c r="Y300" s="239">
        <v>0</v>
      </c>
      <c r="Z300" s="239">
        <v>0</v>
      </c>
    </row>
    <row r="301" spans="1:26" s="362" customFormat="1" ht="12" x14ac:dyDescent="0.25">
      <c r="A301" s="322" t="s">
        <v>555</v>
      </c>
      <c r="B301" s="385">
        <v>0</v>
      </c>
      <c r="C301" s="385">
        <v>0</v>
      </c>
      <c r="D301" s="385">
        <v>0</v>
      </c>
      <c r="E301" s="385">
        <v>0</v>
      </c>
      <c r="F301" s="385">
        <v>0</v>
      </c>
      <c r="G301" s="385">
        <v>0</v>
      </c>
      <c r="H301" s="385">
        <v>0</v>
      </c>
      <c r="I301" s="385">
        <v>0</v>
      </c>
      <c r="J301" s="385">
        <v>0</v>
      </c>
      <c r="K301" s="385">
        <v>0</v>
      </c>
      <c r="L301" s="385">
        <v>0</v>
      </c>
      <c r="M301" s="385">
        <v>0</v>
      </c>
      <c r="N301" s="385">
        <v>0</v>
      </c>
      <c r="O301" s="385">
        <v>0</v>
      </c>
      <c r="P301" s="385">
        <v>0</v>
      </c>
      <c r="Q301" s="385">
        <v>0</v>
      </c>
      <c r="R301" s="385">
        <v>0</v>
      </c>
      <c r="S301" s="385">
        <v>0</v>
      </c>
      <c r="T301" s="319" t="e">
        <v>#DIV/0!</v>
      </c>
      <c r="U301" s="239">
        <v>0</v>
      </c>
      <c r="V301" s="239">
        <v>0</v>
      </c>
      <c r="W301" s="239">
        <v>0</v>
      </c>
      <c r="X301" s="239">
        <v>0</v>
      </c>
      <c r="Y301" s="239">
        <v>0</v>
      </c>
      <c r="Z301" s="239">
        <v>0</v>
      </c>
    </row>
    <row r="302" spans="1:26" s="362" customFormat="1" ht="12" x14ac:dyDescent="0.25">
      <c r="A302" s="322" t="s">
        <v>556</v>
      </c>
      <c r="B302" s="385">
        <v>0</v>
      </c>
      <c r="C302" s="385">
        <v>0</v>
      </c>
      <c r="D302" s="385">
        <v>0</v>
      </c>
      <c r="E302" s="385">
        <v>0</v>
      </c>
      <c r="F302" s="385">
        <v>0</v>
      </c>
      <c r="G302" s="385">
        <v>0</v>
      </c>
      <c r="H302" s="385">
        <v>0</v>
      </c>
      <c r="I302" s="385">
        <v>0</v>
      </c>
      <c r="J302" s="385">
        <v>0</v>
      </c>
      <c r="K302" s="385">
        <v>0</v>
      </c>
      <c r="L302" s="385">
        <v>0</v>
      </c>
      <c r="M302" s="385">
        <v>0</v>
      </c>
      <c r="N302" s="385">
        <v>0</v>
      </c>
      <c r="O302" s="385">
        <v>0</v>
      </c>
      <c r="P302" s="385">
        <v>0</v>
      </c>
      <c r="Q302" s="385">
        <v>0</v>
      </c>
      <c r="R302" s="385">
        <v>0</v>
      </c>
      <c r="S302" s="385">
        <v>0</v>
      </c>
      <c r="T302" s="319" t="e">
        <v>#DIV/0!</v>
      </c>
      <c r="U302" s="239">
        <v>0</v>
      </c>
      <c r="V302" s="239">
        <v>0</v>
      </c>
      <c r="W302" s="239">
        <v>0</v>
      </c>
      <c r="X302" s="239">
        <v>0</v>
      </c>
      <c r="Y302" s="239">
        <v>0</v>
      </c>
      <c r="Z302" s="239">
        <v>0</v>
      </c>
    </row>
    <row r="303" spans="1:26" s="362" customFormat="1" ht="12" x14ac:dyDescent="0.25">
      <c r="A303" s="314" t="s">
        <v>557</v>
      </c>
      <c r="B303" s="198">
        <v>0</v>
      </c>
      <c r="C303" s="198">
        <v>0</v>
      </c>
      <c r="D303" s="198">
        <v>0</v>
      </c>
      <c r="E303" s="198">
        <v>0</v>
      </c>
      <c r="F303" s="198">
        <v>0</v>
      </c>
      <c r="G303" s="198">
        <v>0</v>
      </c>
      <c r="H303" s="198">
        <v>0</v>
      </c>
      <c r="I303" s="198">
        <v>0</v>
      </c>
      <c r="J303" s="198">
        <v>0</v>
      </c>
      <c r="K303" s="198">
        <v>0</v>
      </c>
      <c r="L303" s="198">
        <v>0</v>
      </c>
      <c r="M303" s="198">
        <v>0</v>
      </c>
      <c r="N303" s="198">
        <v>0</v>
      </c>
      <c r="O303" s="198">
        <v>0</v>
      </c>
      <c r="P303" s="198">
        <v>0</v>
      </c>
      <c r="Q303" s="198">
        <v>0</v>
      </c>
      <c r="R303" s="198">
        <v>0</v>
      </c>
      <c r="S303" s="198">
        <v>0</v>
      </c>
      <c r="T303" s="317" t="e">
        <v>#DIV/0!</v>
      </c>
      <c r="U303" s="316">
        <v>0</v>
      </c>
      <c r="V303" s="316">
        <v>0</v>
      </c>
      <c r="W303" s="316">
        <v>0</v>
      </c>
      <c r="X303" s="316">
        <v>0</v>
      </c>
      <c r="Y303" s="316">
        <v>0</v>
      </c>
      <c r="Z303" s="316">
        <v>0</v>
      </c>
    </row>
    <row r="304" spans="1:26" s="362" customFormat="1" ht="12" x14ac:dyDescent="0.25">
      <c r="A304" s="314" t="s">
        <v>558</v>
      </c>
      <c r="B304" s="198">
        <v>0</v>
      </c>
      <c r="C304" s="198">
        <v>0</v>
      </c>
      <c r="D304" s="198">
        <v>0</v>
      </c>
      <c r="E304" s="198">
        <v>0</v>
      </c>
      <c r="F304" s="198">
        <v>0</v>
      </c>
      <c r="G304" s="198">
        <v>0</v>
      </c>
      <c r="H304" s="198">
        <v>0</v>
      </c>
      <c r="I304" s="198">
        <v>0</v>
      </c>
      <c r="J304" s="198">
        <v>0</v>
      </c>
      <c r="K304" s="198">
        <v>0</v>
      </c>
      <c r="L304" s="198">
        <v>0</v>
      </c>
      <c r="M304" s="198">
        <v>0</v>
      </c>
      <c r="N304" s="198">
        <v>0</v>
      </c>
      <c r="O304" s="198">
        <v>0</v>
      </c>
      <c r="P304" s="198">
        <v>0</v>
      </c>
      <c r="Q304" s="198">
        <v>0</v>
      </c>
      <c r="R304" s="198">
        <v>0</v>
      </c>
      <c r="S304" s="198">
        <v>0</v>
      </c>
      <c r="T304" s="317" t="e">
        <v>#DIV/0!</v>
      </c>
      <c r="U304" s="316">
        <v>0</v>
      </c>
      <c r="V304" s="316">
        <v>0</v>
      </c>
      <c r="W304" s="316">
        <v>0</v>
      </c>
      <c r="X304" s="316">
        <v>0</v>
      </c>
      <c r="Y304" s="316">
        <v>0</v>
      </c>
      <c r="Z304" s="316">
        <v>0</v>
      </c>
    </row>
    <row r="305" spans="1:26" s="362" customFormat="1" ht="12" x14ac:dyDescent="0.25">
      <c r="A305" s="314" t="s">
        <v>559</v>
      </c>
      <c r="B305" s="363">
        <v>0</v>
      </c>
      <c r="C305" s="363">
        <v>0</v>
      </c>
      <c r="D305" s="363">
        <v>0</v>
      </c>
      <c r="E305" s="363">
        <v>0</v>
      </c>
      <c r="F305" s="363">
        <v>0</v>
      </c>
      <c r="G305" s="363">
        <v>0</v>
      </c>
      <c r="H305" s="363">
        <v>0</v>
      </c>
      <c r="I305" s="363">
        <v>0</v>
      </c>
      <c r="J305" s="363">
        <v>0</v>
      </c>
      <c r="K305" s="363">
        <v>0</v>
      </c>
      <c r="L305" s="363">
        <v>0</v>
      </c>
      <c r="M305" s="363">
        <v>0</v>
      </c>
      <c r="N305" s="363">
        <v>0</v>
      </c>
      <c r="O305" s="363">
        <v>0</v>
      </c>
      <c r="P305" s="363">
        <v>0</v>
      </c>
      <c r="Q305" s="363">
        <v>0</v>
      </c>
      <c r="R305" s="363">
        <v>0</v>
      </c>
      <c r="S305" s="363">
        <v>0</v>
      </c>
      <c r="T305" s="317" t="e">
        <v>#DIV/0!</v>
      </c>
      <c r="U305" s="316">
        <v>0</v>
      </c>
      <c r="V305" s="316">
        <v>0</v>
      </c>
      <c r="W305" s="316">
        <v>0</v>
      </c>
      <c r="X305" s="316">
        <v>0</v>
      </c>
      <c r="Y305" s="316">
        <v>0</v>
      </c>
      <c r="Z305" s="316">
        <v>0</v>
      </c>
    </row>
    <row r="306" spans="1:26" s="362" customFormat="1" ht="12" x14ac:dyDescent="0.25">
      <c r="A306" s="322" t="s">
        <v>560</v>
      </c>
      <c r="B306" s="385">
        <v>0</v>
      </c>
      <c r="C306" s="385">
        <v>0</v>
      </c>
      <c r="D306" s="385">
        <v>0</v>
      </c>
      <c r="E306" s="385">
        <v>0</v>
      </c>
      <c r="F306" s="385">
        <v>0</v>
      </c>
      <c r="G306" s="385">
        <v>0</v>
      </c>
      <c r="H306" s="385">
        <v>0</v>
      </c>
      <c r="I306" s="385">
        <v>0</v>
      </c>
      <c r="J306" s="385">
        <v>0</v>
      </c>
      <c r="K306" s="385">
        <v>0</v>
      </c>
      <c r="L306" s="385">
        <v>0</v>
      </c>
      <c r="M306" s="385">
        <v>0</v>
      </c>
      <c r="N306" s="385">
        <v>0</v>
      </c>
      <c r="O306" s="385">
        <v>0</v>
      </c>
      <c r="P306" s="385">
        <v>0</v>
      </c>
      <c r="Q306" s="385">
        <v>0</v>
      </c>
      <c r="R306" s="385">
        <v>0</v>
      </c>
      <c r="S306" s="385">
        <v>0</v>
      </c>
      <c r="T306" s="319" t="e">
        <v>#DIV/0!</v>
      </c>
      <c r="U306" s="239">
        <v>0</v>
      </c>
      <c r="V306" s="239">
        <v>0</v>
      </c>
      <c r="W306" s="239">
        <v>0</v>
      </c>
      <c r="X306" s="239">
        <v>0</v>
      </c>
      <c r="Y306" s="239">
        <v>0</v>
      </c>
      <c r="Z306" s="239">
        <v>0</v>
      </c>
    </row>
    <row r="307" spans="1:26" s="362" customFormat="1" ht="12" x14ac:dyDescent="0.25">
      <c r="A307" s="322" t="s">
        <v>561</v>
      </c>
      <c r="B307" s="385">
        <v>0</v>
      </c>
      <c r="C307" s="385">
        <v>0</v>
      </c>
      <c r="D307" s="385">
        <v>0</v>
      </c>
      <c r="E307" s="385">
        <v>0</v>
      </c>
      <c r="F307" s="385">
        <v>0</v>
      </c>
      <c r="G307" s="385">
        <v>0</v>
      </c>
      <c r="H307" s="385">
        <v>0</v>
      </c>
      <c r="I307" s="385">
        <v>0</v>
      </c>
      <c r="J307" s="385">
        <v>0</v>
      </c>
      <c r="K307" s="385">
        <v>0</v>
      </c>
      <c r="L307" s="385">
        <v>0</v>
      </c>
      <c r="M307" s="385">
        <v>0</v>
      </c>
      <c r="N307" s="385">
        <v>0</v>
      </c>
      <c r="O307" s="385">
        <v>0</v>
      </c>
      <c r="P307" s="385">
        <v>0</v>
      </c>
      <c r="Q307" s="385">
        <v>0</v>
      </c>
      <c r="R307" s="385">
        <v>0</v>
      </c>
      <c r="S307" s="385">
        <v>0</v>
      </c>
      <c r="T307" s="319" t="e">
        <v>#DIV/0!</v>
      </c>
      <c r="U307" s="239">
        <v>0</v>
      </c>
      <c r="V307" s="239">
        <v>0</v>
      </c>
      <c r="W307" s="239">
        <v>0</v>
      </c>
      <c r="X307" s="239">
        <v>0</v>
      </c>
      <c r="Y307" s="239">
        <v>0</v>
      </c>
      <c r="Z307" s="239">
        <v>0</v>
      </c>
    </row>
    <row r="308" spans="1:26" s="362" customFormat="1" ht="12" x14ac:dyDescent="0.25">
      <c r="A308" s="322" t="s">
        <v>562</v>
      </c>
      <c r="B308" s="385">
        <v>0</v>
      </c>
      <c r="C308" s="385">
        <v>0</v>
      </c>
      <c r="D308" s="385">
        <v>0</v>
      </c>
      <c r="E308" s="385">
        <v>0</v>
      </c>
      <c r="F308" s="385">
        <v>0</v>
      </c>
      <c r="G308" s="385">
        <v>0</v>
      </c>
      <c r="H308" s="385">
        <v>0</v>
      </c>
      <c r="I308" s="385">
        <v>0</v>
      </c>
      <c r="J308" s="385">
        <v>0</v>
      </c>
      <c r="K308" s="385">
        <v>0</v>
      </c>
      <c r="L308" s="385">
        <v>0</v>
      </c>
      <c r="M308" s="385">
        <v>0</v>
      </c>
      <c r="N308" s="385">
        <v>0</v>
      </c>
      <c r="O308" s="385">
        <v>0</v>
      </c>
      <c r="P308" s="385">
        <v>0</v>
      </c>
      <c r="Q308" s="385">
        <v>0</v>
      </c>
      <c r="R308" s="385">
        <v>0</v>
      </c>
      <c r="S308" s="385">
        <v>0</v>
      </c>
      <c r="T308" s="319" t="e">
        <v>#DIV/0!</v>
      </c>
      <c r="U308" s="239">
        <v>0</v>
      </c>
      <c r="V308" s="239">
        <v>0</v>
      </c>
      <c r="W308" s="239">
        <v>0</v>
      </c>
      <c r="X308" s="239">
        <v>0</v>
      </c>
      <c r="Y308" s="239">
        <v>0</v>
      </c>
      <c r="Z308" s="239">
        <v>0</v>
      </c>
    </row>
    <row r="309" spans="1:26" s="362" customFormat="1" ht="12" x14ac:dyDescent="0.25">
      <c r="A309" s="322" t="s">
        <v>563</v>
      </c>
      <c r="B309" s="385">
        <v>0</v>
      </c>
      <c r="C309" s="385">
        <v>0</v>
      </c>
      <c r="D309" s="385">
        <v>0</v>
      </c>
      <c r="E309" s="385">
        <v>0</v>
      </c>
      <c r="F309" s="385">
        <v>0</v>
      </c>
      <c r="G309" s="385">
        <v>0</v>
      </c>
      <c r="H309" s="385">
        <v>0</v>
      </c>
      <c r="I309" s="385">
        <v>0</v>
      </c>
      <c r="J309" s="385">
        <v>0</v>
      </c>
      <c r="K309" s="385">
        <v>0</v>
      </c>
      <c r="L309" s="385">
        <v>0</v>
      </c>
      <c r="M309" s="385">
        <v>0</v>
      </c>
      <c r="N309" s="385">
        <v>0</v>
      </c>
      <c r="O309" s="385">
        <v>0</v>
      </c>
      <c r="P309" s="385">
        <v>0</v>
      </c>
      <c r="Q309" s="385">
        <v>0</v>
      </c>
      <c r="R309" s="385">
        <v>0</v>
      </c>
      <c r="S309" s="385">
        <v>0</v>
      </c>
      <c r="T309" s="319" t="e">
        <v>#DIV/0!</v>
      </c>
      <c r="U309" s="239">
        <v>0</v>
      </c>
      <c r="V309" s="239">
        <v>0</v>
      </c>
      <c r="W309" s="239">
        <v>0</v>
      </c>
      <c r="X309" s="239">
        <v>0</v>
      </c>
      <c r="Y309" s="239">
        <v>0</v>
      </c>
      <c r="Z309" s="239">
        <v>0</v>
      </c>
    </row>
    <row r="310" spans="1:26" s="362" customFormat="1" ht="12" x14ac:dyDescent="0.25">
      <c r="A310" s="322" t="s">
        <v>564</v>
      </c>
      <c r="B310" s="385">
        <v>0</v>
      </c>
      <c r="C310" s="385">
        <v>0</v>
      </c>
      <c r="D310" s="385">
        <v>0</v>
      </c>
      <c r="E310" s="385">
        <v>0</v>
      </c>
      <c r="F310" s="385">
        <v>0</v>
      </c>
      <c r="G310" s="385">
        <v>0</v>
      </c>
      <c r="H310" s="385">
        <v>0</v>
      </c>
      <c r="I310" s="385">
        <v>0</v>
      </c>
      <c r="J310" s="385">
        <v>0</v>
      </c>
      <c r="K310" s="385">
        <v>0</v>
      </c>
      <c r="L310" s="385">
        <v>0</v>
      </c>
      <c r="M310" s="385">
        <v>0</v>
      </c>
      <c r="N310" s="385">
        <v>0</v>
      </c>
      <c r="O310" s="385">
        <v>0</v>
      </c>
      <c r="P310" s="385">
        <v>0</v>
      </c>
      <c r="Q310" s="385">
        <v>0</v>
      </c>
      <c r="R310" s="385">
        <v>0</v>
      </c>
      <c r="S310" s="385">
        <v>0</v>
      </c>
      <c r="T310" s="319" t="e">
        <v>#DIV/0!</v>
      </c>
      <c r="U310" s="239">
        <v>0</v>
      </c>
      <c r="V310" s="239">
        <v>0</v>
      </c>
      <c r="W310" s="239">
        <v>0</v>
      </c>
      <c r="X310" s="239">
        <v>0</v>
      </c>
      <c r="Y310" s="239">
        <v>0</v>
      </c>
      <c r="Z310" s="239">
        <v>0</v>
      </c>
    </row>
    <row r="311" spans="1:26" s="362" customFormat="1" ht="12" x14ac:dyDescent="0.25">
      <c r="A311" s="322" t="s">
        <v>565</v>
      </c>
      <c r="B311" s="385">
        <v>0</v>
      </c>
      <c r="C311" s="385">
        <v>0</v>
      </c>
      <c r="D311" s="385">
        <v>0</v>
      </c>
      <c r="E311" s="385">
        <v>0</v>
      </c>
      <c r="F311" s="385">
        <v>0</v>
      </c>
      <c r="G311" s="385">
        <v>0</v>
      </c>
      <c r="H311" s="385">
        <v>0</v>
      </c>
      <c r="I311" s="385">
        <v>0</v>
      </c>
      <c r="J311" s="385">
        <v>0</v>
      </c>
      <c r="K311" s="385">
        <v>0</v>
      </c>
      <c r="L311" s="385">
        <v>0</v>
      </c>
      <c r="M311" s="385">
        <v>0</v>
      </c>
      <c r="N311" s="385">
        <v>0</v>
      </c>
      <c r="O311" s="385">
        <v>0</v>
      </c>
      <c r="P311" s="385">
        <v>0</v>
      </c>
      <c r="Q311" s="385">
        <v>0</v>
      </c>
      <c r="R311" s="385">
        <v>0</v>
      </c>
      <c r="S311" s="385">
        <v>0</v>
      </c>
      <c r="T311" s="319" t="e">
        <v>#DIV/0!</v>
      </c>
      <c r="U311" s="239">
        <v>0</v>
      </c>
      <c r="V311" s="239">
        <v>0</v>
      </c>
      <c r="W311" s="239">
        <v>0</v>
      </c>
      <c r="X311" s="239">
        <v>0</v>
      </c>
      <c r="Y311" s="239">
        <v>0</v>
      </c>
      <c r="Z311" s="239">
        <v>0</v>
      </c>
    </row>
    <row r="312" spans="1:26" s="362" customFormat="1" ht="12" x14ac:dyDescent="0.25">
      <c r="A312" s="314" t="s">
        <v>566</v>
      </c>
      <c r="B312" s="198">
        <v>0</v>
      </c>
      <c r="C312" s="198">
        <v>0</v>
      </c>
      <c r="D312" s="198">
        <v>0</v>
      </c>
      <c r="E312" s="198">
        <v>0</v>
      </c>
      <c r="F312" s="198">
        <v>0</v>
      </c>
      <c r="G312" s="198">
        <v>0</v>
      </c>
      <c r="H312" s="198">
        <v>0</v>
      </c>
      <c r="I312" s="198">
        <v>0</v>
      </c>
      <c r="J312" s="198">
        <v>0</v>
      </c>
      <c r="K312" s="198">
        <v>0</v>
      </c>
      <c r="L312" s="198">
        <v>0</v>
      </c>
      <c r="M312" s="198">
        <v>0</v>
      </c>
      <c r="N312" s="198">
        <v>0</v>
      </c>
      <c r="O312" s="198">
        <v>0</v>
      </c>
      <c r="P312" s="198">
        <v>0</v>
      </c>
      <c r="Q312" s="198">
        <v>0</v>
      </c>
      <c r="R312" s="198">
        <v>0</v>
      </c>
      <c r="S312" s="198">
        <v>0</v>
      </c>
      <c r="T312" s="317" t="e">
        <v>#DIV/0!</v>
      </c>
      <c r="U312" s="316">
        <v>0</v>
      </c>
      <c r="V312" s="316">
        <v>0</v>
      </c>
      <c r="W312" s="316">
        <v>0</v>
      </c>
      <c r="X312" s="316">
        <v>0</v>
      </c>
      <c r="Y312" s="316">
        <v>0</v>
      </c>
      <c r="Z312" s="316">
        <v>0</v>
      </c>
    </row>
    <row r="313" spans="1:26" s="362" customFormat="1" ht="12" x14ac:dyDescent="0.25">
      <c r="A313" s="314" t="s">
        <v>567</v>
      </c>
      <c r="B313" s="198">
        <v>0</v>
      </c>
      <c r="C313" s="198">
        <v>0</v>
      </c>
      <c r="D313" s="198">
        <v>0</v>
      </c>
      <c r="E313" s="198">
        <v>0</v>
      </c>
      <c r="F313" s="198">
        <v>0</v>
      </c>
      <c r="G313" s="198">
        <v>0</v>
      </c>
      <c r="H313" s="198">
        <v>0</v>
      </c>
      <c r="I313" s="198">
        <v>0</v>
      </c>
      <c r="J313" s="198">
        <v>0</v>
      </c>
      <c r="K313" s="198">
        <v>0</v>
      </c>
      <c r="L313" s="198">
        <v>0</v>
      </c>
      <c r="M313" s="198">
        <v>0</v>
      </c>
      <c r="N313" s="198">
        <v>0</v>
      </c>
      <c r="O313" s="198">
        <v>0</v>
      </c>
      <c r="P313" s="198">
        <v>0</v>
      </c>
      <c r="Q313" s="198">
        <v>0</v>
      </c>
      <c r="R313" s="198">
        <v>0</v>
      </c>
      <c r="S313" s="198">
        <v>0</v>
      </c>
      <c r="T313" s="317" t="e">
        <v>#DIV/0!</v>
      </c>
      <c r="U313" s="316">
        <v>0</v>
      </c>
      <c r="V313" s="316">
        <v>0</v>
      </c>
      <c r="W313" s="316">
        <v>0</v>
      </c>
      <c r="X313" s="316">
        <v>0</v>
      </c>
      <c r="Y313" s="316">
        <v>0</v>
      </c>
      <c r="Z313" s="316">
        <v>0</v>
      </c>
    </row>
    <row r="314" spans="1:26" s="362" customFormat="1" ht="12" x14ac:dyDescent="0.25">
      <c r="A314" s="314" t="s">
        <v>568</v>
      </c>
      <c r="B314" s="363">
        <v>0</v>
      </c>
      <c r="C314" s="363">
        <v>0</v>
      </c>
      <c r="D314" s="363">
        <v>0</v>
      </c>
      <c r="E314" s="363">
        <v>0</v>
      </c>
      <c r="F314" s="363">
        <v>0</v>
      </c>
      <c r="G314" s="363">
        <v>0</v>
      </c>
      <c r="H314" s="363">
        <v>0</v>
      </c>
      <c r="I314" s="363">
        <v>0</v>
      </c>
      <c r="J314" s="363">
        <v>0</v>
      </c>
      <c r="K314" s="363">
        <v>0</v>
      </c>
      <c r="L314" s="363">
        <v>0</v>
      </c>
      <c r="M314" s="363">
        <v>0</v>
      </c>
      <c r="N314" s="363">
        <v>0</v>
      </c>
      <c r="O314" s="363">
        <v>0</v>
      </c>
      <c r="P314" s="363">
        <v>0</v>
      </c>
      <c r="Q314" s="363">
        <v>0</v>
      </c>
      <c r="R314" s="363">
        <v>0</v>
      </c>
      <c r="S314" s="363">
        <v>0</v>
      </c>
      <c r="T314" s="317" t="e">
        <v>#DIV/0!</v>
      </c>
      <c r="U314" s="316">
        <v>0</v>
      </c>
      <c r="V314" s="316">
        <v>0</v>
      </c>
      <c r="W314" s="316">
        <v>0</v>
      </c>
      <c r="X314" s="316">
        <v>0</v>
      </c>
      <c r="Y314" s="316">
        <v>0</v>
      </c>
      <c r="Z314" s="316">
        <v>0</v>
      </c>
    </row>
    <row r="315" spans="1:26" s="362" customFormat="1" ht="12" x14ac:dyDescent="0.25">
      <c r="A315" s="322" t="s">
        <v>569</v>
      </c>
      <c r="B315" s="385">
        <v>0</v>
      </c>
      <c r="C315" s="385">
        <v>0</v>
      </c>
      <c r="D315" s="385">
        <v>0</v>
      </c>
      <c r="E315" s="385">
        <v>0</v>
      </c>
      <c r="F315" s="385">
        <v>0</v>
      </c>
      <c r="G315" s="385">
        <v>0</v>
      </c>
      <c r="H315" s="385">
        <v>0</v>
      </c>
      <c r="I315" s="385">
        <v>0</v>
      </c>
      <c r="J315" s="385">
        <v>0</v>
      </c>
      <c r="K315" s="385">
        <v>0</v>
      </c>
      <c r="L315" s="385">
        <v>0</v>
      </c>
      <c r="M315" s="385">
        <v>0</v>
      </c>
      <c r="N315" s="385">
        <v>0</v>
      </c>
      <c r="O315" s="385">
        <v>0</v>
      </c>
      <c r="P315" s="385">
        <v>0</v>
      </c>
      <c r="Q315" s="385">
        <v>0</v>
      </c>
      <c r="R315" s="385">
        <v>0</v>
      </c>
      <c r="S315" s="385">
        <v>0</v>
      </c>
      <c r="T315" s="319" t="e">
        <v>#DIV/0!</v>
      </c>
      <c r="U315" s="239">
        <v>0</v>
      </c>
      <c r="V315" s="239">
        <v>0</v>
      </c>
      <c r="W315" s="239">
        <v>0</v>
      </c>
      <c r="X315" s="239">
        <v>0</v>
      </c>
      <c r="Y315" s="239">
        <v>0</v>
      </c>
      <c r="Z315" s="239">
        <v>0</v>
      </c>
    </row>
    <row r="316" spans="1:26" s="362" customFormat="1" ht="12" x14ac:dyDescent="0.25">
      <c r="A316" s="322" t="s">
        <v>570</v>
      </c>
      <c r="B316" s="385">
        <v>0</v>
      </c>
      <c r="C316" s="385">
        <v>0</v>
      </c>
      <c r="D316" s="385">
        <v>0</v>
      </c>
      <c r="E316" s="385">
        <v>0</v>
      </c>
      <c r="F316" s="385">
        <v>0</v>
      </c>
      <c r="G316" s="385">
        <v>0</v>
      </c>
      <c r="H316" s="385">
        <v>0</v>
      </c>
      <c r="I316" s="385">
        <v>0</v>
      </c>
      <c r="J316" s="385">
        <v>0</v>
      </c>
      <c r="K316" s="385">
        <v>0</v>
      </c>
      <c r="L316" s="385">
        <v>0</v>
      </c>
      <c r="M316" s="385">
        <v>0</v>
      </c>
      <c r="N316" s="385">
        <v>0</v>
      </c>
      <c r="O316" s="385">
        <v>0</v>
      </c>
      <c r="P316" s="385">
        <v>0</v>
      </c>
      <c r="Q316" s="385">
        <v>0</v>
      </c>
      <c r="R316" s="385">
        <v>0</v>
      </c>
      <c r="S316" s="385">
        <v>0</v>
      </c>
      <c r="T316" s="319" t="e">
        <v>#DIV/0!</v>
      </c>
      <c r="U316" s="239">
        <v>0</v>
      </c>
      <c r="V316" s="239">
        <v>0</v>
      </c>
      <c r="W316" s="239">
        <v>0</v>
      </c>
      <c r="X316" s="239">
        <v>0</v>
      </c>
      <c r="Y316" s="239">
        <v>0</v>
      </c>
      <c r="Z316" s="239">
        <v>0</v>
      </c>
    </row>
    <row r="317" spans="1:26" s="362" customFormat="1" ht="12" x14ac:dyDescent="0.25">
      <c r="A317" s="322" t="s">
        <v>571</v>
      </c>
      <c r="B317" s="385">
        <v>0</v>
      </c>
      <c r="C317" s="385">
        <v>0</v>
      </c>
      <c r="D317" s="385">
        <v>0</v>
      </c>
      <c r="E317" s="385">
        <v>0</v>
      </c>
      <c r="F317" s="385">
        <v>0</v>
      </c>
      <c r="G317" s="385">
        <v>0</v>
      </c>
      <c r="H317" s="385">
        <v>0</v>
      </c>
      <c r="I317" s="385">
        <v>0</v>
      </c>
      <c r="J317" s="385">
        <v>0</v>
      </c>
      <c r="K317" s="385">
        <v>0</v>
      </c>
      <c r="L317" s="385">
        <v>0</v>
      </c>
      <c r="M317" s="385">
        <v>0</v>
      </c>
      <c r="N317" s="385">
        <v>0</v>
      </c>
      <c r="O317" s="385">
        <v>0</v>
      </c>
      <c r="P317" s="385">
        <v>0</v>
      </c>
      <c r="Q317" s="385">
        <v>0</v>
      </c>
      <c r="R317" s="385">
        <v>0</v>
      </c>
      <c r="S317" s="385">
        <v>0</v>
      </c>
      <c r="T317" s="319" t="e">
        <v>#DIV/0!</v>
      </c>
      <c r="U317" s="239">
        <v>0</v>
      </c>
      <c r="V317" s="239">
        <v>0</v>
      </c>
      <c r="W317" s="239">
        <v>0</v>
      </c>
      <c r="X317" s="239">
        <v>0</v>
      </c>
      <c r="Y317" s="239">
        <v>0</v>
      </c>
      <c r="Z317" s="239">
        <v>0</v>
      </c>
    </row>
    <row r="318" spans="1:26" s="362" customFormat="1" ht="12" x14ac:dyDescent="0.25">
      <c r="A318" s="322" t="s">
        <v>572</v>
      </c>
      <c r="B318" s="385">
        <v>0</v>
      </c>
      <c r="C318" s="385">
        <v>0</v>
      </c>
      <c r="D318" s="385">
        <v>0</v>
      </c>
      <c r="E318" s="385">
        <v>0</v>
      </c>
      <c r="F318" s="385">
        <v>0</v>
      </c>
      <c r="G318" s="385">
        <v>0</v>
      </c>
      <c r="H318" s="385">
        <v>0</v>
      </c>
      <c r="I318" s="385">
        <v>0</v>
      </c>
      <c r="J318" s="385">
        <v>0</v>
      </c>
      <c r="K318" s="385">
        <v>0</v>
      </c>
      <c r="L318" s="385">
        <v>0</v>
      </c>
      <c r="M318" s="385">
        <v>0</v>
      </c>
      <c r="N318" s="385">
        <v>0</v>
      </c>
      <c r="O318" s="385">
        <v>0</v>
      </c>
      <c r="P318" s="385">
        <v>0</v>
      </c>
      <c r="Q318" s="385">
        <v>0</v>
      </c>
      <c r="R318" s="385">
        <v>0</v>
      </c>
      <c r="S318" s="385">
        <v>0</v>
      </c>
      <c r="T318" s="319" t="e">
        <v>#DIV/0!</v>
      </c>
      <c r="U318" s="239">
        <v>0</v>
      </c>
      <c r="V318" s="239">
        <v>0</v>
      </c>
      <c r="W318" s="239">
        <v>0</v>
      </c>
      <c r="X318" s="239">
        <v>0</v>
      </c>
      <c r="Y318" s="239">
        <v>0</v>
      </c>
      <c r="Z318" s="239">
        <v>0</v>
      </c>
    </row>
    <row r="319" spans="1:26" s="362" customFormat="1" ht="12" x14ac:dyDescent="0.25">
      <c r="A319" s="322" t="s">
        <v>573</v>
      </c>
      <c r="B319" s="385">
        <v>0</v>
      </c>
      <c r="C319" s="385">
        <v>0</v>
      </c>
      <c r="D319" s="385">
        <v>0</v>
      </c>
      <c r="E319" s="385">
        <v>0</v>
      </c>
      <c r="F319" s="385">
        <v>0</v>
      </c>
      <c r="G319" s="385">
        <v>0</v>
      </c>
      <c r="H319" s="385">
        <v>0</v>
      </c>
      <c r="I319" s="385">
        <v>0</v>
      </c>
      <c r="J319" s="385">
        <v>0</v>
      </c>
      <c r="K319" s="385">
        <v>0</v>
      </c>
      <c r="L319" s="385">
        <v>0</v>
      </c>
      <c r="M319" s="385">
        <v>0</v>
      </c>
      <c r="N319" s="385">
        <v>0</v>
      </c>
      <c r="O319" s="385">
        <v>0</v>
      </c>
      <c r="P319" s="385">
        <v>0</v>
      </c>
      <c r="Q319" s="385">
        <v>0</v>
      </c>
      <c r="R319" s="385">
        <v>0</v>
      </c>
      <c r="S319" s="385">
        <v>0</v>
      </c>
      <c r="T319" s="319" t="e">
        <v>#DIV/0!</v>
      </c>
      <c r="U319" s="239">
        <v>0</v>
      </c>
      <c r="V319" s="239">
        <v>0</v>
      </c>
      <c r="W319" s="239">
        <v>0</v>
      </c>
      <c r="X319" s="239">
        <v>0</v>
      </c>
      <c r="Y319" s="239">
        <v>0</v>
      </c>
      <c r="Z319" s="239">
        <v>0</v>
      </c>
    </row>
    <row r="320" spans="1:26" s="362" customFormat="1" ht="12" x14ac:dyDescent="0.25">
      <c r="A320" s="322" t="s">
        <v>574</v>
      </c>
      <c r="B320" s="385">
        <v>0</v>
      </c>
      <c r="C320" s="385">
        <v>0</v>
      </c>
      <c r="D320" s="385">
        <v>0</v>
      </c>
      <c r="E320" s="385">
        <v>0</v>
      </c>
      <c r="F320" s="385">
        <v>0</v>
      </c>
      <c r="G320" s="385">
        <v>0</v>
      </c>
      <c r="H320" s="385">
        <v>0</v>
      </c>
      <c r="I320" s="385">
        <v>0</v>
      </c>
      <c r="J320" s="385">
        <v>0</v>
      </c>
      <c r="K320" s="385">
        <v>0</v>
      </c>
      <c r="L320" s="385">
        <v>0</v>
      </c>
      <c r="M320" s="385">
        <v>0</v>
      </c>
      <c r="N320" s="385">
        <v>0</v>
      </c>
      <c r="O320" s="385">
        <v>0</v>
      </c>
      <c r="P320" s="385">
        <v>0</v>
      </c>
      <c r="Q320" s="385">
        <v>0</v>
      </c>
      <c r="R320" s="385">
        <v>0</v>
      </c>
      <c r="S320" s="385">
        <v>0</v>
      </c>
      <c r="T320" s="319" t="e">
        <v>#DIV/0!</v>
      </c>
      <c r="U320" s="239">
        <v>0</v>
      </c>
      <c r="V320" s="239">
        <v>0</v>
      </c>
      <c r="W320" s="239">
        <v>0</v>
      </c>
      <c r="X320" s="239">
        <v>0</v>
      </c>
      <c r="Y320" s="239">
        <v>0</v>
      </c>
      <c r="Z320" s="239">
        <v>0</v>
      </c>
    </row>
    <row r="321" spans="1:26" s="362" customFormat="1" ht="12" x14ac:dyDescent="0.25">
      <c r="A321" s="322" t="s">
        <v>575</v>
      </c>
      <c r="B321" s="385">
        <v>0</v>
      </c>
      <c r="C321" s="385">
        <v>0</v>
      </c>
      <c r="D321" s="385">
        <v>0</v>
      </c>
      <c r="E321" s="385">
        <v>0</v>
      </c>
      <c r="F321" s="385">
        <v>0</v>
      </c>
      <c r="G321" s="385">
        <v>0</v>
      </c>
      <c r="H321" s="385">
        <v>0</v>
      </c>
      <c r="I321" s="385">
        <v>0</v>
      </c>
      <c r="J321" s="385">
        <v>0</v>
      </c>
      <c r="K321" s="385">
        <v>0</v>
      </c>
      <c r="L321" s="385">
        <v>0</v>
      </c>
      <c r="M321" s="385">
        <v>0</v>
      </c>
      <c r="N321" s="385">
        <v>0</v>
      </c>
      <c r="O321" s="385">
        <v>0</v>
      </c>
      <c r="P321" s="385">
        <v>0</v>
      </c>
      <c r="Q321" s="385">
        <v>0</v>
      </c>
      <c r="R321" s="385">
        <v>0</v>
      </c>
      <c r="S321" s="385">
        <v>0</v>
      </c>
      <c r="T321" s="319" t="e">
        <v>#DIV/0!</v>
      </c>
      <c r="U321" s="239">
        <v>0</v>
      </c>
      <c r="V321" s="239">
        <v>0</v>
      </c>
      <c r="W321" s="239">
        <v>0</v>
      </c>
      <c r="X321" s="239">
        <v>0</v>
      </c>
      <c r="Y321" s="239">
        <v>0</v>
      </c>
      <c r="Z321" s="239">
        <v>0</v>
      </c>
    </row>
    <row r="322" spans="1:26" s="362" customFormat="1" ht="12" x14ac:dyDescent="0.25">
      <c r="A322" s="322" t="s">
        <v>576</v>
      </c>
      <c r="B322" s="385">
        <v>0</v>
      </c>
      <c r="C322" s="385">
        <v>0</v>
      </c>
      <c r="D322" s="385">
        <v>0</v>
      </c>
      <c r="E322" s="385">
        <v>0</v>
      </c>
      <c r="F322" s="385">
        <v>0</v>
      </c>
      <c r="G322" s="385">
        <v>0</v>
      </c>
      <c r="H322" s="385">
        <v>0</v>
      </c>
      <c r="I322" s="385">
        <v>0</v>
      </c>
      <c r="J322" s="385">
        <v>0</v>
      </c>
      <c r="K322" s="385">
        <v>0</v>
      </c>
      <c r="L322" s="385">
        <v>0</v>
      </c>
      <c r="M322" s="385">
        <v>0</v>
      </c>
      <c r="N322" s="385">
        <v>0</v>
      </c>
      <c r="O322" s="385">
        <v>0</v>
      </c>
      <c r="P322" s="385">
        <v>0</v>
      </c>
      <c r="Q322" s="385">
        <v>0</v>
      </c>
      <c r="R322" s="385">
        <v>0</v>
      </c>
      <c r="S322" s="385">
        <v>0</v>
      </c>
      <c r="T322" s="319" t="e">
        <v>#DIV/0!</v>
      </c>
      <c r="U322" s="239">
        <v>0</v>
      </c>
      <c r="V322" s="239">
        <v>0</v>
      </c>
      <c r="W322" s="239">
        <v>0</v>
      </c>
      <c r="X322" s="239">
        <v>0</v>
      </c>
      <c r="Y322" s="239">
        <v>0</v>
      </c>
      <c r="Z322" s="239">
        <v>0</v>
      </c>
    </row>
    <row r="323" spans="1:26" s="362" customFormat="1" ht="12" x14ac:dyDescent="0.25">
      <c r="A323" s="322" t="s">
        <v>577</v>
      </c>
      <c r="B323" s="385">
        <v>0</v>
      </c>
      <c r="C323" s="385">
        <v>0</v>
      </c>
      <c r="D323" s="385">
        <v>0</v>
      </c>
      <c r="E323" s="385">
        <v>0</v>
      </c>
      <c r="F323" s="385">
        <v>0</v>
      </c>
      <c r="G323" s="385">
        <v>0</v>
      </c>
      <c r="H323" s="385">
        <v>0</v>
      </c>
      <c r="I323" s="385">
        <v>0</v>
      </c>
      <c r="J323" s="385">
        <v>0</v>
      </c>
      <c r="K323" s="385">
        <v>0</v>
      </c>
      <c r="L323" s="385">
        <v>0</v>
      </c>
      <c r="M323" s="385">
        <v>0</v>
      </c>
      <c r="N323" s="385">
        <v>0</v>
      </c>
      <c r="O323" s="385">
        <v>0</v>
      </c>
      <c r="P323" s="385">
        <v>0</v>
      </c>
      <c r="Q323" s="385">
        <v>0</v>
      </c>
      <c r="R323" s="385">
        <v>0</v>
      </c>
      <c r="S323" s="385">
        <v>0</v>
      </c>
      <c r="T323" s="319" t="e">
        <v>#DIV/0!</v>
      </c>
      <c r="U323" s="239">
        <v>0</v>
      </c>
      <c r="V323" s="239">
        <v>0</v>
      </c>
      <c r="W323" s="239">
        <v>0</v>
      </c>
      <c r="X323" s="239">
        <v>0</v>
      </c>
      <c r="Y323" s="239">
        <v>0</v>
      </c>
      <c r="Z323" s="239">
        <v>0</v>
      </c>
    </row>
    <row r="324" spans="1:26" s="362" customFormat="1" ht="12" x14ac:dyDescent="0.25">
      <c r="A324" s="322" t="s">
        <v>578</v>
      </c>
      <c r="B324" s="385">
        <v>0</v>
      </c>
      <c r="C324" s="385">
        <v>0</v>
      </c>
      <c r="D324" s="385">
        <v>0</v>
      </c>
      <c r="E324" s="385">
        <v>0</v>
      </c>
      <c r="F324" s="385">
        <v>0</v>
      </c>
      <c r="G324" s="385">
        <v>0</v>
      </c>
      <c r="H324" s="385">
        <v>0</v>
      </c>
      <c r="I324" s="385">
        <v>0</v>
      </c>
      <c r="J324" s="385">
        <v>0</v>
      </c>
      <c r="K324" s="385">
        <v>0</v>
      </c>
      <c r="L324" s="385">
        <v>0</v>
      </c>
      <c r="M324" s="385">
        <v>0</v>
      </c>
      <c r="N324" s="385">
        <v>0</v>
      </c>
      <c r="O324" s="385">
        <v>0</v>
      </c>
      <c r="P324" s="385">
        <v>0</v>
      </c>
      <c r="Q324" s="385">
        <v>0</v>
      </c>
      <c r="R324" s="385">
        <v>0</v>
      </c>
      <c r="S324" s="385">
        <v>0</v>
      </c>
      <c r="T324" s="319" t="e">
        <v>#DIV/0!</v>
      </c>
      <c r="U324" s="239">
        <v>0</v>
      </c>
      <c r="V324" s="239">
        <v>0</v>
      </c>
      <c r="W324" s="239">
        <v>0</v>
      </c>
      <c r="X324" s="239">
        <v>0</v>
      </c>
      <c r="Y324" s="239">
        <v>0</v>
      </c>
      <c r="Z324" s="239">
        <v>0</v>
      </c>
    </row>
    <row r="325" spans="1:26" s="362" customFormat="1" ht="12" x14ac:dyDescent="0.25">
      <c r="A325" s="322" t="s">
        <v>579</v>
      </c>
      <c r="B325" s="385">
        <v>0</v>
      </c>
      <c r="C325" s="385">
        <v>0</v>
      </c>
      <c r="D325" s="385">
        <v>0</v>
      </c>
      <c r="E325" s="385">
        <v>0</v>
      </c>
      <c r="F325" s="385">
        <v>0</v>
      </c>
      <c r="G325" s="385">
        <v>0</v>
      </c>
      <c r="H325" s="385">
        <v>0</v>
      </c>
      <c r="I325" s="385">
        <v>0</v>
      </c>
      <c r="J325" s="385">
        <v>0</v>
      </c>
      <c r="K325" s="385">
        <v>0</v>
      </c>
      <c r="L325" s="385">
        <v>0</v>
      </c>
      <c r="M325" s="385">
        <v>0</v>
      </c>
      <c r="N325" s="385">
        <v>0</v>
      </c>
      <c r="O325" s="385">
        <v>0</v>
      </c>
      <c r="P325" s="385">
        <v>0</v>
      </c>
      <c r="Q325" s="385">
        <v>0</v>
      </c>
      <c r="R325" s="385">
        <v>0</v>
      </c>
      <c r="S325" s="385">
        <v>0</v>
      </c>
      <c r="T325" s="319" t="e">
        <v>#DIV/0!</v>
      </c>
      <c r="U325" s="239">
        <v>0</v>
      </c>
      <c r="V325" s="239">
        <v>0</v>
      </c>
      <c r="W325" s="239">
        <v>0</v>
      </c>
      <c r="X325" s="239">
        <v>0</v>
      </c>
      <c r="Y325" s="239">
        <v>0</v>
      </c>
      <c r="Z325" s="239">
        <v>0</v>
      </c>
    </row>
    <row r="326" spans="1:26" s="362" customFormat="1" ht="12" x14ac:dyDescent="0.25">
      <c r="A326" s="322" t="s">
        <v>580</v>
      </c>
      <c r="B326" s="385">
        <v>0</v>
      </c>
      <c r="C326" s="385">
        <v>0</v>
      </c>
      <c r="D326" s="385">
        <v>0</v>
      </c>
      <c r="E326" s="385">
        <v>0</v>
      </c>
      <c r="F326" s="385">
        <v>0</v>
      </c>
      <c r="G326" s="385">
        <v>0</v>
      </c>
      <c r="H326" s="385">
        <v>0</v>
      </c>
      <c r="I326" s="385">
        <v>0</v>
      </c>
      <c r="J326" s="385">
        <v>0</v>
      </c>
      <c r="K326" s="385">
        <v>0</v>
      </c>
      <c r="L326" s="385">
        <v>0</v>
      </c>
      <c r="M326" s="385">
        <v>0</v>
      </c>
      <c r="N326" s="385">
        <v>0</v>
      </c>
      <c r="O326" s="385">
        <v>0</v>
      </c>
      <c r="P326" s="385">
        <v>0</v>
      </c>
      <c r="Q326" s="385">
        <v>0</v>
      </c>
      <c r="R326" s="385">
        <v>0</v>
      </c>
      <c r="S326" s="385">
        <v>0</v>
      </c>
      <c r="T326" s="319" t="e">
        <v>#DIV/0!</v>
      </c>
      <c r="U326" s="239">
        <v>0</v>
      </c>
      <c r="V326" s="239">
        <v>0</v>
      </c>
      <c r="W326" s="239">
        <v>0</v>
      </c>
      <c r="X326" s="239">
        <v>0</v>
      </c>
      <c r="Y326" s="239">
        <v>0</v>
      </c>
      <c r="Z326" s="239">
        <v>0</v>
      </c>
    </row>
    <row r="327" spans="1:26" s="362" customFormat="1" ht="12" x14ac:dyDescent="0.25">
      <c r="A327" s="314" t="s">
        <v>581</v>
      </c>
      <c r="B327" s="363">
        <v>0</v>
      </c>
      <c r="C327" s="363">
        <v>0</v>
      </c>
      <c r="D327" s="363">
        <v>0</v>
      </c>
      <c r="E327" s="363">
        <v>0</v>
      </c>
      <c r="F327" s="363">
        <v>0</v>
      </c>
      <c r="G327" s="363">
        <v>0</v>
      </c>
      <c r="H327" s="363">
        <v>0</v>
      </c>
      <c r="I327" s="363">
        <v>0</v>
      </c>
      <c r="J327" s="363">
        <v>0</v>
      </c>
      <c r="K327" s="363">
        <v>0</v>
      </c>
      <c r="L327" s="363">
        <v>0</v>
      </c>
      <c r="M327" s="363">
        <v>0</v>
      </c>
      <c r="N327" s="363">
        <v>0</v>
      </c>
      <c r="O327" s="363">
        <v>0</v>
      </c>
      <c r="P327" s="363">
        <v>0</v>
      </c>
      <c r="Q327" s="363">
        <v>0</v>
      </c>
      <c r="R327" s="363">
        <v>0</v>
      </c>
      <c r="S327" s="363">
        <v>0</v>
      </c>
      <c r="T327" s="317" t="e">
        <v>#DIV/0!</v>
      </c>
      <c r="U327" s="316">
        <v>0</v>
      </c>
      <c r="V327" s="316">
        <v>0</v>
      </c>
      <c r="W327" s="316">
        <v>0</v>
      </c>
      <c r="X327" s="316">
        <v>0</v>
      </c>
      <c r="Y327" s="316">
        <v>0</v>
      </c>
      <c r="Z327" s="316">
        <v>0</v>
      </c>
    </row>
    <row r="328" spans="1:26" s="362" customFormat="1" ht="12" x14ac:dyDescent="0.25">
      <c r="A328" s="322" t="s">
        <v>582</v>
      </c>
      <c r="B328" s="385">
        <v>0</v>
      </c>
      <c r="C328" s="385">
        <v>0</v>
      </c>
      <c r="D328" s="385">
        <v>0</v>
      </c>
      <c r="E328" s="385">
        <v>0</v>
      </c>
      <c r="F328" s="385">
        <v>0</v>
      </c>
      <c r="G328" s="385">
        <v>0</v>
      </c>
      <c r="H328" s="385">
        <v>0</v>
      </c>
      <c r="I328" s="385">
        <v>0</v>
      </c>
      <c r="J328" s="385">
        <v>0</v>
      </c>
      <c r="K328" s="385">
        <v>0</v>
      </c>
      <c r="L328" s="385">
        <v>0</v>
      </c>
      <c r="M328" s="385">
        <v>0</v>
      </c>
      <c r="N328" s="385">
        <v>0</v>
      </c>
      <c r="O328" s="385">
        <v>0</v>
      </c>
      <c r="P328" s="385">
        <v>0</v>
      </c>
      <c r="Q328" s="385">
        <v>0</v>
      </c>
      <c r="R328" s="385">
        <v>0</v>
      </c>
      <c r="S328" s="385">
        <v>0</v>
      </c>
      <c r="T328" s="319" t="e">
        <v>#DIV/0!</v>
      </c>
      <c r="U328" s="239">
        <v>0</v>
      </c>
      <c r="V328" s="239">
        <v>0</v>
      </c>
      <c r="W328" s="239">
        <v>0</v>
      </c>
      <c r="X328" s="239">
        <v>0</v>
      </c>
      <c r="Y328" s="239">
        <v>0</v>
      </c>
      <c r="Z328" s="239">
        <v>0</v>
      </c>
    </row>
    <row r="329" spans="1:26" s="362" customFormat="1" ht="12" x14ac:dyDescent="0.25">
      <c r="A329" s="322" t="s">
        <v>583</v>
      </c>
      <c r="B329" s="385">
        <v>0</v>
      </c>
      <c r="C329" s="385">
        <v>0</v>
      </c>
      <c r="D329" s="385">
        <v>0</v>
      </c>
      <c r="E329" s="385">
        <v>0</v>
      </c>
      <c r="F329" s="385">
        <v>0</v>
      </c>
      <c r="G329" s="385">
        <v>0</v>
      </c>
      <c r="H329" s="385">
        <v>0</v>
      </c>
      <c r="I329" s="385">
        <v>0</v>
      </c>
      <c r="J329" s="385">
        <v>0</v>
      </c>
      <c r="K329" s="385">
        <v>0</v>
      </c>
      <c r="L329" s="385">
        <v>0</v>
      </c>
      <c r="M329" s="385">
        <v>0</v>
      </c>
      <c r="N329" s="385">
        <v>0</v>
      </c>
      <c r="O329" s="385">
        <v>0</v>
      </c>
      <c r="P329" s="385">
        <v>0</v>
      </c>
      <c r="Q329" s="385">
        <v>0</v>
      </c>
      <c r="R329" s="385">
        <v>0</v>
      </c>
      <c r="S329" s="385">
        <v>0</v>
      </c>
      <c r="T329" s="319" t="e">
        <v>#DIV/0!</v>
      </c>
      <c r="U329" s="239">
        <v>0</v>
      </c>
      <c r="V329" s="239">
        <v>0</v>
      </c>
      <c r="W329" s="239">
        <v>0</v>
      </c>
      <c r="X329" s="239">
        <v>0</v>
      </c>
      <c r="Y329" s="239">
        <v>0</v>
      </c>
      <c r="Z329" s="239">
        <v>0</v>
      </c>
    </row>
    <row r="330" spans="1:26" s="362" customFormat="1" ht="12" x14ac:dyDescent="0.25">
      <c r="A330" s="322" t="s">
        <v>584</v>
      </c>
      <c r="B330" s="385">
        <v>0</v>
      </c>
      <c r="C330" s="385">
        <v>0</v>
      </c>
      <c r="D330" s="385">
        <v>0</v>
      </c>
      <c r="E330" s="385">
        <v>0</v>
      </c>
      <c r="F330" s="385">
        <v>0</v>
      </c>
      <c r="G330" s="385">
        <v>0</v>
      </c>
      <c r="H330" s="385">
        <v>0</v>
      </c>
      <c r="I330" s="385">
        <v>0</v>
      </c>
      <c r="J330" s="385">
        <v>0</v>
      </c>
      <c r="K330" s="385">
        <v>0</v>
      </c>
      <c r="L330" s="385">
        <v>0</v>
      </c>
      <c r="M330" s="385">
        <v>0</v>
      </c>
      <c r="N330" s="385">
        <v>0</v>
      </c>
      <c r="O330" s="385">
        <v>0</v>
      </c>
      <c r="P330" s="385">
        <v>0</v>
      </c>
      <c r="Q330" s="385">
        <v>0</v>
      </c>
      <c r="R330" s="385">
        <v>0</v>
      </c>
      <c r="S330" s="385">
        <v>0</v>
      </c>
      <c r="T330" s="319" t="e">
        <v>#DIV/0!</v>
      </c>
      <c r="U330" s="239">
        <v>0</v>
      </c>
      <c r="V330" s="239">
        <v>0</v>
      </c>
      <c r="W330" s="239">
        <v>0</v>
      </c>
      <c r="X330" s="239">
        <v>0</v>
      </c>
      <c r="Y330" s="239">
        <v>0</v>
      </c>
      <c r="Z330" s="239">
        <v>0</v>
      </c>
    </row>
    <row r="331" spans="1:26" s="362" customFormat="1" ht="12" x14ac:dyDescent="0.25">
      <c r="A331" s="308" t="s">
        <v>585</v>
      </c>
      <c r="B331" s="384">
        <v>254795707</v>
      </c>
      <c r="C331" s="384">
        <v>262104547.00999999</v>
      </c>
      <c r="D331" s="384">
        <v>254795707</v>
      </c>
      <c r="E331" s="384">
        <v>0</v>
      </c>
      <c r="F331" s="384">
        <v>0</v>
      </c>
      <c r="G331" s="384">
        <v>0</v>
      </c>
      <c r="H331" s="384">
        <v>0</v>
      </c>
      <c r="I331" s="384">
        <v>0</v>
      </c>
      <c r="J331" s="384">
        <v>0</v>
      </c>
      <c r="K331" s="384">
        <v>0</v>
      </c>
      <c r="L331" s="384">
        <v>0</v>
      </c>
      <c r="M331" s="384">
        <v>0</v>
      </c>
      <c r="N331" s="384">
        <v>0</v>
      </c>
      <c r="O331" s="384">
        <v>0</v>
      </c>
      <c r="P331" s="384">
        <v>0</v>
      </c>
      <c r="Q331" s="384">
        <v>0</v>
      </c>
      <c r="R331" s="384">
        <v>0</v>
      </c>
      <c r="S331" s="384">
        <v>0</v>
      </c>
      <c r="T331" s="311">
        <v>0</v>
      </c>
      <c r="U331" s="310">
        <v>262104547.00999999</v>
      </c>
      <c r="V331" s="310">
        <v>7308840.0099999905</v>
      </c>
      <c r="W331" s="310">
        <v>262104547.00999999</v>
      </c>
      <c r="X331" s="310">
        <v>254795707</v>
      </c>
      <c r="Y331" s="310">
        <v>0</v>
      </c>
      <c r="Z331" s="310">
        <v>0</v>
      </c>
    </row>
    <row r="332" spans="1:26" s="362" customFormat="1" ht="12" x14ac:dyDescent="0.25">
      <c r="A332" s="314" t="s">
        <v>586</v>
      </c>
      <c r="B332" s="363">
        <v>0</v>
      </c>
      <c r="C332" s="363">
        <v>0</v>
      </c>
      <c r="D332" s="363">
        <v>0</v>
      </c>
      <c r="E332" s="363">
        <v>0</v>
      </c>
      <c r="F332" s="363">
        <v>0</v>
      </c>
      <c r="G332" s="363">
        <v>0</v>
      </c>
      <c r="H332" s="363">
        <v>0</v>
      </c>
      <c r="I332" s="363">
        <v>0</v>
      </c>
      <c r="J332" s="363">
        <v>0</v>
      </c>
      <c r="K332" s="363">
        <v>0</v>
      </c>
      <c r="L332" s="363">
        <v>0</v>
      </c>
      <c r="M332" s="363">
        <v>0</v>
      </c>
      <c r="N332" s="363">
        <v>0</v>
      </c>
      <c r="O332" s="363">
        <v>0</v>
      </c>
      <c r="P332" s="363">
        <v>0</v>
      </c>
      <c r="Q332" s="363">
        <v>0</v>
      </c>
      <c r="R332" s="363">
        <v>0</v>
      </c>
      <c r="S332" s="363">
        <v>0</v>
      </c>
      <c r="T332" s="317" t="e">
        <v>#DIV/0!</v>
      </c>
      <c r="U332" s="316">
        <v>0</v>
      </c>
      <c r="V332" s="316">
        <v>0</v>
      </c>
      <c r="W332" s="316">
        <v>0</v>
      </c>
      <c r="X332" s="316">
        <v>0</v>
      </c>
      <c r="Y332" s="316">
        <v>0</v>
      </c>
      <c r="Z332" s="316">
        <v>0</v>
      </c>
    </row>
    <row r="333" spans="1:26" s="362" customFormat="1" ht="12" x14ac:dyDescent="0.25">
      <c r="A333" s="322" t="s">
        <v>587</v>
      </c>
      <c r="B333" s="370">
        <v>0</v>
      </c>
      <c r="C333" s="370">
        <v>0</v>
      </c>
      <c r="D333" s="370">
        <v>0</v>
      </c>
      <c r="E333" s="370">
        <v>0</v>
      </c>
      <c r="F333" s="370">
        <v>0</v>
      </c>
      <c r="G333" s="370">
        <v>0</v>
      </c>
      <c r="H333" s="370">
        <v>0</v>
      </c>
      <c r="I333" s="370">
        <v>0</v>
      </c>
      <c r="J333" s="370">
        <v>0</v>
      </c>
      <c r="K333" s="370">
        <v>0</v>
      </c>
      <c r="L333" s="370">
        <v>0</v>
      </c>
      <c r="M333" s="370">
        <v>0</v>
      </c>
      <c r="N333" s="370">
        <v>0</v>
      </c>
      <c r="O333" s="370">
        <v>0</v>
      </c>
      <c r="P333" s="370">
        <v>0</v>
      </c>
      <c r="Q333" s="370">
        <v>0</v>
      </c>
      <c r="R333" s="370">
        <v>0</v>
      </c>
      <c r="S333" s="370">
        <v>0</v>
      </c>
      <c r="T333" s="319" t="e">
        <v>#DIV/0!</v>
      </c>
      <c r="U333" s="239">
        <v>0</v>
      </c>
      <c r="V333" s="239">
        <v>0</v>
      </c>
      <c r="W333" s="239">
        <v>0</v>
      </c>
      <c r="X333" s="239">
        <v>0</v>
      </c>
      <c r="Y333" s="239">
        <v>0</v>
      </c>
      <c r="Z333" s="239">
        <v>0</v>
      </c>
    </row>
    <row r="334" spans="1:26" s="362" customFormat="1" ht="12" x14ac:dyDescent="0.25">
      <c r="A334" s="324" t="s">
        <v>588</v>
      </c>
      <c r="B334" s="385">
        <v>0</v>
      </c>
      <c r="C334" s="385">
        <v>0</v>
      </c>
      <c r="D334" s="385">
        <v>0</v>
      </c>
      <c r="E334" s="385">
        <v>0</v>
      </c>
      <c r="F334" s="385">
        <v>0</v>
      </c>
      <c r="G334" s="385">
        <v>0</v>
      </c>
      <c r="H334" s="385">
        <v>0</v>
      </c>
      <c r="I334" s="385">
        <v>0</v>
      </c>
      <c r="J334" s="385">
        <v>0</v>
      </c>
      <c r="K334" s="385">
        <v>0</v>
      </c>
      <c r="L334" s="385">
        <v>0</v>
      </c>
      <c r="M334" s="385">
        <v>0</v>
      </c>
      <c r="N334" s="385">
        <v>0</v>
      </c>
      <c r="O334" s="385">
        <v>0</v>
      </c>
      <c r="P334" s="385">
        <v>0</v>
      </c>
      <c r="Q334" s="385">
        <v>0</v>
      </c>
      <c r="R334" s="385">
        <v>0</v>
      </c>
      <c r="S334" s="385">
        <v>0</v>
      </c>
      <c r="T334" s="319" t="e">
        <v>#DIV/0!</v>
      </c>
      <c r="U334" s="239">
        <v>0</v>
      </c>
      <c r="V334" s="239">
        <v>0</v>
      </c>
      <c r="W334" s="239">
        <v>0</v>
      </c>
      <c r="X334" s="239">
        <v>0</v>
      </c>
      <c r="Y334" s="239">
        <v>0</v>
      </c>
      <c r="Z334" s="239">
        <v>0</v>
      </c>
    </row>
    <row r="335" spans="1:26" s="362" customFormat="1" ht="12" x14ac:dyDescent="0.25">
      <c r="A335" s="324" t="s">
        <v>589</v>
      </c>
      <c r="B335" s="385">
        <v>0</v>
      </c>
      <c r="C335" s="385">
        <v>0</v>
      </c>
      <c r="D335" s="385">
        <v>0</v>
      </c>
      <c r="E335" s="385">
        <v>0</v>
      </c>
      <c r="F335" s="385">
        <v>0</v>
      </c>
      <c r="G335" s="385">
        <v>0</v>
      </c>
      <c r="H335" s="385">
        <v>0</v>
      </c>
      <c r="I335" s="385">
        <v>0</v>
      </c>
      <c r="J335" s="385">
        <v>0</v>
      </c>
      <c r="K335" s="385">
        <v>0</v>
      </c>
      <c r="L335" s="385">
        <v>0</v>
      </c>
      <c r="M335" s="385">
        <v>0</v>
      </c>
      <c r="N335" s="385">
        <v>0</v>
      </c>
      <c r="O335" s="385">
        <v>0</v>
      </c>
      <c r="P335" s="385">
        <v>0</v>
      </c>
      <c r="Q335" s="385">
        <v>0</v>
      </c>
      <c r="R335" s="385">
        <v>0</v>
      </c>
      <c r="S335" s="385">
        <v>0</v>
      </c>
      <c r="T335" s="319" t="e">
        <v>#DIV/0!</v>
      </c>
      <c r="U335" s="239">
        <v>0</v>
      </c>
      <c r="V335" s="239">
        <v>0</v>
      </c>
      <c r="W335" s="239">
        <v>0</v>
      </c>
      <c r="X335" s="239">
        <v>0</v>
      </c>
      <c r="Y335" s="239">
        <v>0</v>
      </c>
      <c r="Z335" s="239">
        <v>0</v>
      </c>
    </row>
    <row r="336" spans="1:26" s="362" customFormat="1" ht="12" x14ac:dyDescent="0.25">
      <c r="A336" s="322" t="s">
        <v>590</v>
      </c>
      <c r="B336" s="385">
        <v>0</v>
      </c>
      <c r="C336" s="385">
        <v>0</v>
      </c>
      <c r="D336" s="385">
        <v>0</v>
      </c>
      <c r="E336" s="385">
        <v>0</v>
      </c>
      <c r="F336" s="385">
        <v>0</v>
      </c>
      <c r="G336" s="385">
        <v>0</v>
      </c>
      <c r="H336" s="385">
        <v>0</v>
      </c>
      <c r="I336" s="385">
        <v>0</v>
      </c>
      <c r="J336" s="385">
        <v>0</v>
      </c>
      <c r="K336" s="385">
        <v>0</v>
      </c>
      <c r="L336" s="385">
        <v>0</v>
      </c>
      <c r="M336" s="385">
        <v>0</v>
      </c>
      <c r="N336" s="385">
        <v>0</v>
      </c>
      <c r="O336" s="385">
        <v>0</v>
      </c>
      <c r="P336" s="385">
        <v>0</v>
      </c>
      <c r="Q336" s="385">
        <v>0</v>
      </c>
      <c r="R336" s="385">
        <v>0</v>
      </c>
      <c r="S336" s="385">
        <v>0</v>
      </c>
      <c r="T336" s="319" t="e">
        <v>#DIV/0!</v>
      </c>
      <c r="U336" s="239">
        <v>0</v>
      </c>
      <c r="V336" s="239">
        <v>0</v>
      </c>
      <c r="W336" s="239">
        <v>0</v>
      </c>
      <c r="X336" s="239">
        <v>0</v>
      </c>
      <c r="Y336" s="239">
        <v>0</v>
      </c>
      <c r="Z336" s="239">
        <v>0</v>
      </c>
    </row>
    <row r="337" spans="1:26" s="362" customFormat="1" ht="12" x14ac:dyDescent="0.25">
      <c r="A337" s="322" t="s">
        <v>591</v>
      </c>
      <c r="B337" s="385">
        <v>0</v>
      </c>
      <c r="C337" s="385">
        <v>0</v>
      </c>
      <c r="D337" s="385">
        <v>0</v>
      </c>
      <c r="E337" s="385">
        <v>0</v>
      </c>
      <c r="F337" s="385">
        <v>0</v>
      </c>
      <c r="G337" s="385">
        <v>0</v>
      </c>
      <c r="H337" s="385">
        <v>0</v>
      </c>
      <c r="I337" s="385">
        <v>0</v>
      </c>
      <c r="J337" s="385">
        <v>0</v>
      </c>
      <c r="K337" s="385">
        <v>0</v>
      </c>
      <c r="L337" s="385">
        <v>0</v>
      </c>
      <c r="M337" s="385">
        <v>0</v>
      </c>
      <c r="N337" s="385">
        <v>0</v>
      </c>
      <c r="O337" s="385">
        <v>0</v>
      </c>
      <c r="P337" s="385">
        <v>0</v>
      </c>
      <c r="Q337" s="385">
        <v>0</v>
      </c>
      <c r="R337" s="385">
        <v>0</v>
      </c>
      <c r="S337" s="385">
        <v>0</v>
      </c>
      <c r="T337" s="319" t="e">
        <v>#DIV/0!</v>
      </c>
      <c r="U337" s="239">
        <v>0</v>
      </c>
      <c r="V337" s="239">
        <v>0</v>
      </c>
      <c r="W337" s="239">
        <v>0</v>
      </c>
      <c r="X337" s="239">
        <v>0</v>
      </c>
      <c r="Y337" s="239">
        <v>0</v>
      </c>
      <c r="Z337" s="239">
        <v>0</v>
      </c>
    </row>
    <row r="338" spans="1:26" s="362" customFormat="1" ht="12" x14ac:dyDescent="0.25">
      <c r="A338" s="322" t="s">
        <v>592</v>
      </c>
      <c r="B338" s="385">
        <v>0</v>
      </c>
      <c r="C338" s="385">
        <v>0</v>
      </c>
      <c r="D338" s="385">
        <v>0</v>
      </c>
      <c r="E338" s="385">
        <v>0</v>
      </c>
      <c r="F338" s="385">
        <v>0</v>
      </c>
      <c r="G338" s="385">
        <v>0</v>
      </c>
      <c r="H338" s="385">
        <v>0</v>
      </c>
      <c r="I338" s="385">
        <v>0</v>
      </c>
      <c r="J338" s="385">
        <v>0</v>
      </c>
      <c r="K338" s="385">
        <v>0</v>
      </c>
      <c r="L338" s="385">
        <v>0</v>
      </c>
      <c r="M338" s="385">
        <v>0</v>
      </c>
      <c r="N338" s="385">
        <v>0</v>
      </c>
      <c r="O338" s="385">
        <v>0</v>
      </c>
      <c r="P338" s="385">
        <v>0</v>
      </c>
      <c r="Q338" s="385">
        <v>0</v>
      </c>
      <c r="R338" s="385">
        <v>0</v>
      </c>
      <c r="S338" s="385">
        <v>0</v>
      </c>
      <c r="T338" s="319" t="e">
        <v>#DIV/0!</v>
      </c>
      <c r="U338" s="239">
        <v>0</v>
      </c>
      <c r="V338" s="239">
        <v>0</v>
      </c>
      <c r="W338" s="239">
        <v>0</v>
      </c>
      <c r="X338" s="239">
        <v>0</v>
      </c>
      <c r="Y338" s="239">
        <v>0</v>
      </c>
      <c r="Z338" s="239">
        <v>0</v>
      </c>
    </row>
    <row r="339" spans="1:26" s="362" customFormat="1" ht="12" x14ac:dyDescent="0.25">
      <c r="A339" s="314" t="s">
        <v>593</v>
      </c>
      <c r="B339" s="363">
        <v>0</v>
      </c>
      <c r="C339" s="363">
        <v>0</v>
      </c>
      <c r="D339" s="363">
        <v>0</v>
      </c>
      <c r="E339" s="363">
        <v>0</v>
      </c>
      <c r="F339" s="363">
        <v>0</v>
      </c>
      <c r="G339" s="363">
        <v>0</v>
      </c>
      <c r="H339" s="363">
        <v>0</v>
      </c>
      <c r="I339" s="363">
        <v>0</v>
      </c>
      <c r="J339" s="363">
        <v>0</v>
      </c>
      <c r="K339" s="363">
        <v>0</v>
      </c>
      <c r="L339" s="363">
        <v>0</v>
      </c>
      <c r="M339" s="363">
        <v>0</v>
      </c>
      <c r="N339" s="363">
        <v>0</v>
      </c>
      <c r="O339" s="363">
        <v>0</v>
      </c>
      <c r="P339" s="363">
        <v>0</v>
      </c>
      <c r="Q339" s="363">
        <v>0</v>
      </c>
      <c r="R339" s="363">
        <v>0</v>
      </c>
      <c r="S339" s="363">
        <v>0</v>
      </c>
      <c r="T339" s="317" t="e">
        <v>#DIV/0!</v>
      </c>
      <c r="U339" s="316">
        <v>0</v>
      </c>
      <c r="V339" s="316">
        <v>0</v>
      </c>
      <c r="W339" s="316">
        <v>0</v>
      </c>
      <c r="X339" s="316">
        <v>0</v>
      </c>
      <c r="Y339" s="316">
        <v>0</v>
      </c>
      <c r="Z339" s="316">
        <v>0</v>
      </c>
    </row>
    <row r="340" spans="1:26" s="362" customFormat="1" ht="12" x14ac:dyDescent="0.25">
      <c r="A340" s="322" t="s">
        <v>594</v>
      </c>
      <c r="B340" s="385">
        <v>0</v>
      </c>
      <c r="C340" s="385">
        <v>0</v>
      </c>
      <c r="D340" s="385">
        <v>0</v>
      </c>
      <c r="E340" s="385">
        <v>0</v>
      </c>
      <c r="F340" s="385">
        <v>0</v>
      </c>
      <c r="G340" s="385">
        <v>0</v>
      </c>
      <c r="H340" s="385">
        <v>0</v>
      </c>
      <c r="I340" s="385">
        <v>0</v>
      </c>
      <c r="J340" s="385">
        <v>0</v>
      </c>
      <c r="K340" s="385">
        <v>0</v>
      </c>
      <c r="L340" s="385">
        <v>0</v>
      </c>
      <c r="M340" s="385">
        <v>0</v>
      </c>
      <c r="N340" s="385">
        <v>0</v>
      </c>
      <c r="O340" s="385">
        <v>0</v>
      </c>
      <c r="P340" s="385">
        <v>0</v>
      </c>
      <c r="Q340" s="385">
        <v>0</v>
      </c>
      <c r="R340" s="385">
        <v>0</v>
      </c>
      <c r="S340" s="385">
        <v>0</v>
      </c>
      <c r="T340" s="319" t="e">
        <v>#DIV/0!</v>
      </c>
      <c r="U340" s="239">
        <v>0</v>
      </c>
      <c r="V340" s="239">
        <v>0</v>
      </c>
      <c r="W340" s="239">
        <v>0</v>
      </c>
      <c r="X340" s="239">
        <v>0</v>
      </c>
      <c r="Y340" s="239">
        <v>0</v>
      </c>
      <c r="Z340" s="239">
        <v>0</v>
      </c>
    </row>
    <row r="341" spans="1:26" s="362" customFormat="1" ht="12" x14ac:dyDescent="0.25">
      <c r="A341" s="322" t="s">
        <v>595</v>
      </c>
      <c r="B341" s="385">
        <v>0</v>
      </c>
      <c r="C341" s="385">
        <v>0</v>
      </c>
      <c r="D341" s="385">
        <v>0</v>
      </c>
      <c r="E341" s="385">
        <v>0</v>
      </c>
      <c r="F341" s="385">
        <v>0</v>
      </c>
      <c r="G341" s="385">
        <v>0</v>
      </c>
      <c r="H341" s="385">
        <v>0</v>
      </c>
      <c r="I341" s="385">
        <v>0</v>
      </c>
      <c r="J341" s="385">
        <v>0</v>
      </c>
      <c r="K341" s="385">
        <v>0</v>
      </c>
      <c r="L341" s="385">
        <v>0</v>
      </c>
      <c r="M341" s="385">
        <v>0</v>
      </c>
      <c r="N341" s="385">
        <v>0</v>
      </c>
      <c r="O341" s="385">
        <v>0</v>
      </c>
      <c r="P341" s="385">
        <v>0</v>
      </c>
      <c r="Q341" s="385">
        <v>0</v>
      </c>
      <c r="R341" s="385">
        <v>0</v>
      </c>
      <c r="S341" s="385">
        <v>0</v>
      </c>
      <c r="T341" s="319" t="e">
        <v>#DIV/0!</v>
      </c>
      <c r="U341" s="239">
        <v>0</v>
      </c>
      <c r="V341" s="239">
        <v>0</v>
      </c>
      <c r="W341" s="239">
        <v>0</v>
      </c>
      <c r="X341" s="239">
        <v>0</v>
      </c>
      <c r="Y341" s="239">
        <v>0</v>
      </c>
      <c r="Z341" s="239">
        <v>0</v>
      </c>
    </row>
    <row r="342" spans="1:26" s="362" customFormat="1" ht="12" x14ac:dyDescent="0.25">
      <c r="A342" s="322" t="s">
        <v>596</v>
      </c>
      <c r="B342" s="385">
        <v>0</v>
      </c>
      <c r="C342" s="385">
        <v>0</v>
      </c>
      <c r="D342" s="385">
        <v>0</v>
      </c>
      <c r="E342" s="385">
        <v>0</v>
      </c>
      <c r="F342" s="385">
        <v>0</v>
      </c>
      <c r="G342" s="385">
        <v>0</v>
      </c>
      <c r="H342" s="385">
        <v>0</v>
      </c>
      <c r="I342" s="385">
        <v>0</v>
      </c>
      <c r="J342" s="385">
        <v>0</v>
      </c>
      <c r="K342" s="385">
        <v>0</v>
      </c>
      <c r="L342" s="385">
        <v>0</v>
      </c>
      <c r="M342" s="385">
        <v>0</v>
      </c>
      <c r="N342" s="385">
        <v>0</v>
      </c>
      <c r="O342" s="385">
        <v>0</v>
      </c>
      <c r="P342" s="385">
        <v>0</v>
      </c>
      <c r="Q342" s="385">
        <v>0</v>
      </c>
      <c r="R342" s="385">
        <v>0</v>
      </c>
      <c r="S342" s="385">
        <v>0</v>
      </c>
      <c r="T342" s="319" t="e">
        <v>#DIV/0!</v>
      </c>
      <c r="U342" s="239">
        <v>0</v>
      </c>
      <c r="V342" s="239">
        <v>0</v>
      </c>
      <c r="W342" s="239">
        <v>0</v>
      </c>
      <c r="X342" s="239">
        <v>0</v>
      </c>
      <c r="Y342" s="239">
        <v>0</v>
      </c>
      <c r="Z342" s="239">
        <v>0</v>
      </c>
    </row>
    <row r="343" spans="1:26" s="362" customFormat="1" ht="12" x14ac:dyDescent="0.25">
      <c r="A343" s="314" t="s">
        <v>597</v>
      </c>
      <c r="B343" s="363">
        <v>0</v>
      </c>
      <c r="C343" s="363">
        <v>0</v>
      </c>
      <c r="D343" s="363">
        <v>0</v>
      </c>
      <c r="E343" s="363">
        <v>0</v>
      </c>
      <c r="F343" s="363">
        <v>0</v>
      </c>
      <c r="G343" s="363">
        <v>0</v>
      </c>
      <c r="H343" s="363">
        <v>0</v>
      </c>
      <c r="I343" s="363">
        <v>0</v>
      </c>
      <c r="J343" s="363">
        <v>0</v>
      </c>
      <c r="K343" s="363">
        <v>0</v>
      </c>
      <c r="L343" s="363">
        <v>0</v>
      </c>
      <c r="M343" s="363">
        <v>0</v>
      </c>
      <c r="N343" s="363">
        <v>0</v>
      </c>
      <c r="O343" s="363">
        <v>0</v>
      </c>
      <c r="P343" s="363">
        <v>0</v>
      </c>
      <c r="Q343" s="363">
        <v>0</v>
      </c>
      <c r="R343" s="363">
        <v>0</v>
      </c>
      <c r="S343" s="363">
        <v>0</v>
      </c>
      <c r="T343" s="317" t="e">
        <v>#DIV/0!</v>
      </c>
      <c r="U343" s="316">
        <v>0</v>
      </c>
      <c r="V343" s="316">
        <v>0</v>
      </c>
      <c r="W343" s="316">
        <v>0</v>
      </c>
      <c r="X343" s="316">
        <v>0</v>
      </c>
      <c r="Y343" s="316">
        <v>0</v>
      </c>
      <c r="Z343" s="316">
        <v>0</v>
      </c>
    </row>
    <row r="344" spans="1:26" s="362" customFormat="1" ht="12" x14ac:dyDescent="0.25">
      <c r="A344" s="322" t="s">
        <v>598</v>
      </c>
      <c r="B344" s="385">
        <v>0</v>
      </c>
      <c r="C344" s="385">
        <v>0</v>
      </c>
      <c r="D344" s="385">
        <v>0</v>
      </c>
      <c r="E344" s="385">
        <v>0</v>
      </c>
      <c r="F344" s="385">
        <v>0</v>
      </c>
      <c r="G344" s="385">
        <v>0</v>
      </c>
      <c r="H344" s="385">
        <v>0</v>
      </c>
      <c r="I344" s="385">
        <v>0</v>
      </c>
      <c r="J344" s="385">
        <v>0</v>
      </c>
      <c r="K344" s="385">
        <v>0</v>
      </c>
      <c r="L344" s="385">
        <v>0</v>
      </c>
      <c r="M344" s="385">
        <v>0</v>
      </c>
      <c r="N344" s="385">
        <v>0</v>
      </c>
      <c r="O344" s="385">
        <v>0</v>
      </c>
      <c r="P344" s="385">
        <v>0</v>
      </c>
      <c r="Q344" s="385">
        <v>0</v>
      </c>
      <c r="R344" s="385">
        <v>0</v>
      </c>
      <c r="S344" s="385">
        <v>0</v>
      </c>
      <c r="T344" s="319" t="e">
        <v>#DIV/0!</v>
      </c>
      <c r="U344" s="239">
        <v>0</v>
      </c>
      <c r="V344" s="239">
        <v>0</v>
      </c>
      <c r="W344" s="239">
        <v>0</v>
      </c>
      <c r="X344" s="239">
        <v>0</v>
      </c>
      <c r="Y344" s="239">
        <v>0</v>
      </c>
      <c r="Z344" s="239">
        <v>0</v>
      </c>
    </row>
    <row r="345" spans="1:26" s="362" customFormat="1" ht="12" x14ac:dyDescent="0.25">
      <c r="A345" s="322" t="s">
        <v>599</v>
      </c>
      <c r="B345" s="385">
        <v>0</v>
      </c>
      <c r="C345" s="385">
        <v>0</v>
      </c>
      <c r="D345" s="385">
        <v>0</v>
      </c>
      <c r="E345" s="385">
        <v>0</v>
      </c>
      <c r="F345" s="385">
        <v>0</v>
      </c>
      <c r="G345" s="385">
        <v>0</v>
      </c>
      <c r="H345" s="385">
        <v>0</v>
      </c>
      <c r="I345" s="385">
        <v>0</v>
      </c>
      <c r="J345" s="385">
        <v>0</v>
      </c>
      <c r="K345" s="385">
        <v>0</v>
      </c>
      <c r="L345" s="385">
        <v>0</v>
      </c>
      <c r="M345" s="385">
        <v>0</v>
      </c>
      <c r="N345" s="385">
        <v>0</v>
      </c>
      <c r="O345" s="385">
        <v>0</v>
      </c>
      <c r="P345" s="385">
        <v>0</v>
      </c>
      <c r="Q345" s="385">
        <v>0</v>
      </c>
      <c r="R345" s="385">
        <v>0</v>
      </c>
      <c r="S345" s="385">
        <v>0</v>
      </c>
      <c r="T345" s="319" t="e">
        <v>#DIV/0!</v>
      </c>
      <c r="U345" s="239">
        <v>0</v>
      </c>
      <c r="V345" s="239">
        <v>0</v>
      </c>
      <c r="W345" s="239">
        <v>0</v>
      </c>
      <c r="X345" s="239">
        <v>0</v>
      </c>
      <c r="Y345" s="239">
        <v>0</v>
      </c>
      <c r="Z345" s="239">
        <v>0</v>
      </c>
    </row>
    <row r="346" spans="1:26" s="362" customFormat="1" ht="12" x14ac:dyDescent="0.25">
      <c r="A346" s="322" t="s">
        <v>600</v>
      </c>
      <c r="B346" s="385">
        <v>0</v>
      </c>
      <c r="C346" s="385">
        <v>0</v>
      </c>
      <c r="D346" s="385">
        <v>0</v>
      </c>
      <c r="E346" s="385">
        <v>0</v>
      </c>
      <c r="F346" s="385">
        <v>0</v>
      </c>
      <c r="G346" s="385">
        <v>0</v>
      </c>
      <c r="H346" s="385">
        <v>0</v>
      </c>
      <c r="I346" s="385">
        <v>0</v>
      </c>
      <c r="J346" s="385">
        <v>0</v>
      </c>
      <c r="K346" s="385">
        <v>0</v>
      </c>
      <c r="L346" s="385">
        <v>0</v>
      </c>
      <c r="M346" s="385">
        <v>0</v>
      </c>
      <c r="N346" s="385">
        <v>0</v>
      </c>
      <c r="O346" s="385">
        <v>0</v>
      </c>
      <c r="P346" s="385">
        <v>0</v>
      </c>
      <c r="Q346" s="385">
        <v>0</v>
      </c>
      <c r="R346" s="385">
        <v>0</v>
      </c>
      <c r="S346" s="385">
        <v>0</v>
      </c>
      <c r="T346" s="319" t="e">
        <v>#DIV/0!</v>
      </c>
      <c r="U346" s="239">
        <v>0</v>
      </c>
      <c r="V346" s="239">
        <v>0</v>
      </c>
      <c r="W346" s="239">
        <v>0</v>
      </c>
      <c r="X346" s="239">
        <v>0</v>
      </c>
      <c r="Y346" s="239">
        <v>0</v>
      </c>
      <c r="Z346" s="239">
        <v>0</v>
      </c>
    </row>
    <row r="347" spans="1:26" s="362" customFormat="1" ht="12" x14ac:dyDescent="0.25">
      <c r="A347" s="322" t="s">
        <v>601</v>
      </c>
      <c r="B347" s="385">
        <v>0</v>
      </c>
      <c r="C347" s="385">
        <v>0</v>
      </c>
      <c r="D347" s="385">
        <v>0</v>
      </c>
      <c r="E347" s="385">
        <v>0</v>
      </c>
      <c r="F347" s="385">
        <v>0</v>
      </c>
      <c r="G347" s="385">
        <v>0</v>
      </c>
      <c r="H347" s="385">
        <v>0</v>
      </c>
      <c r="I347" s="385">
        <v>0</v>
      </c>
      <c r="J347" s="385">
        <v>0</v>
      </c>
      <c r="K347" s="385">
        <v>0</v>
      </c>
      <c r="L347" s="385">
        <v>0</v>
      </c>
      <c r="M347" s="385">
        <v>0</v>
      </c>
      <c r="N347" s="385">
        <v>0</v>
      </c>
      <c r="O347" s="385">
        <v>0</v>
      </c>
      <c r="P347" s="385">
        <v>0</v>
      </c>
      <c r="Q347" s="385">
        <v>0</v>
      </c>
      <c r="R347" s="385">
        <v>0</v>
      </c>
      <c r="S347" s="385">
        <v>0</v>
      </c>
      <c r="T347" s="319" t="e">
        <v>#DIV/0!</v>
      </c>
      <c r="U347" s="239">
        <v>0</v>
      </c>
      <c r="V347" s="239">
        <v>0</v>
      </c>
      <c r="W347" s="239">
        <v>0</v>
      </c>
      <c r="X347" s="239">
        <v>0</v>
      </c>
      <c r="Y347" s="239">
        <v>0</v>
      </c>
      <c r="Z347" s="239">
        <v>0</v>
      </c>
    </row>
    <row r="348" spans="1:26" s="362" customFormat="1" ht="12" x14ac:dyDescent="0.25">
      <c r="A348" s="322" t="s">
        <v>602</v>
      </c>
      <c r="B348" s="385">
        <v>0</v>
      </c>
      <c r="C348" s="385">
        <v>0</v>
      </c>
      <c r="D348" s="385">
        <v>0</v>
      </c>
      <c r="E348" s="385">
        <v>0</v>
      </c>
      <c r="F348" s="385">
        <v>0</v>
      </c>
      <c r="G348" s="385">
        <v>0</v>
      </c>
      <c r="H348" s="385">
        <v>0</v>
      </c>
      <c r="I348" s="385">
        <v>0</v>
      </c>
      <c r="J348" s="385">
        <v>0</v>
      </c>
      <c r="K348" s="385">
        <v>0</v>
      </c>
      <c r="L348" s="385">
        <v>0</v>
      </c>
      <c r="M348" s="385">
        <v>0</v>
      </c>
      <c r="N348" s="385">
        <v>0</v>
      </c>
      <c r="O348" s="385">
        <v>0</v>
      </c>
      <c r="P348" s="385">
        <v>0</v>
      </c>
      <c r="Q348" s="385">
        <v>0</v>
      </c>
      <c r="R348" s="385">
        <v>0</v>
      </c>
      <c r="S348" s="385">
        <v>0</v>
      </c>
      <c r="T348" s="319" t="e">
        <v>#DIV/0!</v>
      </c>
      <c r="U348" s="239">
        <v>0</v>
      </c>
      <c r="V348" s="239">
        <v>0</v>
      </c>
      <c r="W348" s="239">
        <v>0</v>
      </c>
      <c r="X348" s="239">
        <v>0</v>
      </c>
      <c r="Y348" s="239">
        <v>0</v>
      </c>
      <c r="Z348" s="239">
        <v>0</v>
      </c>
    </row>
    <row r="349" spans="1:26" s="362" customFormat="1" ht="12" x14ac:dyDescent="0.25">
      <c r="A349" s="322" t="s">
        <v>603</v>
      </c>
      <c r="B349" s="385">
        <v>0</v>
      </c>
      <c r="C349" s="385">
        <v>0</v>
      </c>
      <c r="D349" s="385">
        <v>0</v>
      </c>
      <c r="E349" s="385">
        <v>0</v>
      </c>
      <c r="F349" s="385">
        <v>0</v>
      </c>
      <c r="G349" s="385">
        <v>0</v>
      </c>
      <c r="H349" s="385">
        <v>0</v>
      </c>
      <c r="I349" s="385">
        <v>0</v>
      </c>
      <c r="J349" s="385">
        <v>0</v>
      </c>
      <c r="K349" s="385">
        <v>0</v>
      </c>
      <c r="L349" s="385">
        <v>0</v>
      </c>
      <c r="M349" s="385">
        <v>0</v>
      </c>
      <c r="N349" s="385">
        <v>0</v>
      </c>
      <c r="O349" s="385">
        <v>0</v>
      </c>
      <c r="P349" s="385">
        <v>0</v>
      </c>
      <c r="Q349" s="385">
        <v>0</v>
      </c>
      <c r="R349" s="385">
        <v>0</v>
      </c>
      <c r="S349" s="385">
        <v>0</v>
      </c>
      <c r="T349" s="319" t="e">
        <v>#DIV/0!</v>
      </c>
      <c r="U349" s="239">
        <v>0</v>
      </c>
      <c r="V349" s="239">
        <v>0</v>
      </c>
      <c r="W349" s="239">
        <v>0</v>
      </c>
      <c r="X349" s="239">
        <v>0</v>
      </c>
      <c r="Y349" s="239">
        <v>0</v>
      </c>
      <c r="Z349" s="239">
        <v>0</v>
      </c>
    </row>
    <row r="350" spans="1:26" s="362" customFormat="1" ht="12" x14ac:dyDescent="0.25">
      <c r="A350" s="322" t="s">
        <v>604</v>
      </c>
      <c r="B350" s="385">
        <v>0</v>
      </c>
      <c r="C350" s="385">
        <v>0</v>
      </c>
      <c r="D350" s="385">
        <v>0</v>
      </c>
      <c r="E350" s="385">
        <v>0</v>
      </c>
      <c r="F350" s="385">
        <v>0</v>
      </c>
      <c r="G350" s="385">
        <v>0</v>
      </c>
      <c r="H350" s="385">
        <v>0</v>
      </c>
      <c r="I350" s="385">
        <v>0</v>
      </c>
      <c r="J350" s="385">
        <v>0</v>
      </c>
      <c r="K350" s="385">
        <v>0</v>
      </c>
      <c r="L350" s="385">
        <v>0</v>
      </c>
      <c r="M350" s="385">
        <v>0</v>
      </c>
      <c r="N350" s="385">
        <v>0</v>
      </c>
      <c r="O350" s="385">
        <v>0</v>
      </c>
      <c r="P350" s="385">
        <v>0</v>
      </c>
      <c r="Q350" s="385">
        <v>0</v>
      </c>
      <c r="R350" s="385">
        <v>0</v>
      </c>
      <c r="S350" s="385">
        <v>0</v>
      </c>
      <c r="T350" s="319" t="e">
        <v>#DIV/0!</v>
      </c>
      <c r="U350" s="239">
        <v>0</v>
      </c>
      <c r="V350" s="239">
        <v>0</v>
      </c>
      <c r="W350" s="239">
        <v>0</v>
      </c>
      <c r="X350" s="239">
        <v>0</v>
      </c>
      <c r="Y350" s="239">
        <v>0</v>
      </c>
      <c r="Z350" s="239">
        <v>0</v>
      </c>
    </row>
    <row r="351" spans="1:26" s="362" customFormat="1" ht="12" x14ac:dyDescent="0.25">
      <c r="A351" s="322" t="s">
        <v>605</v>
      </c>
      <c r="B351" s="385">
        <v>0</v>
      </c>
      <c r="C351" s="385">
        <v>0</v>
      </c>
      <c r="D351" s="385">
        <v>0</v>
      </c>
      <c r="E351" s="385">
        <v>0</v>
      </c>
      <c r="F351" s="385">
        <v>0</v>
      </c>
      <c r="G351" s="385">
        <v>0</v>
      </c>
      <c r="H351" s="385">
        <v>0</v>
      </c>
      <c r="I351" s="385">
        <v>0</v>
      </c>
      <c r="J351" s="385">
        <v>0</v>
      </c>
      <c r="K351" s="385">
        <v>0</v>
      </c>
      <c r="L351" s="385">
        <v>0</v>
      </c>
      <c r="M351" s="385">
        <v>0</v>
      </c>
      <c r="N351" s="385">
        <v>0</v>
      </c>
      <c r="O351" s="385">
        <v>0</v>
      </c>
      <c r="P351" s="385">
        <v>0</v>
      </c>
      <c r="Q351" s="385">
        <v>0</v>
      </c>
      <c r="R351" s="385">
        <v>0</v>
      </c>
      <c r="S351" s="385">
        <v>0</v>
      </c>
      <c r="T351" s="319" t="e">
        <v>#DIV/0!</v>
      </c>
      <c r="U351" s="239">
        <v>0</v>
      </c>
      <c r="V351" s="239">
        <v>0</v>
      </c>
      <c r="W351" s="239">
        <v>0</v>
      </c>
      <c r="X351" s="239">
        <v>0</v>
      </c>
      <c r="Y351" s="239">
        <v>0</v>
      </c>
      <c r="Z351" s="239">
        <v>0</v>
      </c>
    </row>
    <row r="352" spans="1:26" s="362" customFormat="1" ht="12" x14ac:dyDescent="0.25">
      <c r="A352" s="322" t="s">
        <v>606</v>
      </c>
      <c r="B352" s="385">
        <v>0</v>
      </c>
      <c r="C352" s="385">
        <v>0</v>
      </c>
      <c r="D352" s="385">
        <v>0</v>
      </c>
      <c r="E352" s="385">
        <v>0</v>
      </c>
      <c r="F352" s="385">
        <v>0</v>
      </c>
      <c r="G352" s="385">
        <v>0</v>
      </c>
      <c r="H352" s="385">
        <v>0</v>
      </c>
      <c r="I352" s="385">
        <v>0</v>
      </c>
      <c r="J352" s="385">
        <v>0</v>
      </c>
      <c r="K352" s="385">
        <v>0</v>
      </c>
      <c r="L352" s="385">
        <v>0</v>
      </c>
      <c r="M352" s="385">
        <v>0</v>
      </c>
      <c r="N352" s="385">
        <v>0</v>
      </c>
      <c r="O352" s="385">
        <v>0</v>
      </c>
      <c r="P352" s="385">
        <v>0</v>
      </c>
      <c r="Q352" s="385">
        <v>0</v>
      </c>
      <c r="R352" s="385">
        <v>0</v>
      </c>
      <c r="S352" s="385">
        <v>0</v>
      </c>
      <c r="T352" s="319" t="e">
        <v>#DIV/0!</v>
      </c>
      <c r="U352" s="239">
        <v>0</v>
      </c>
      <c r="V352" s="239">
        <v>0</v>
      </c>
      <c r="W352" s="239">
        <v>0</v>
      </c>
      <c r="X352" s="239">
        <v>0</v>
      </c>
      <c r="Y352" s="239">
        <v>0</v>
      </c>
      <c r="Z352" s="239">
        <v>0</v>
      </c>
    </row>
    <row r="353" spans="1:26" s="362" customFormat="1" ht="12" x14ac:dyDescent="0.25">
      <c r="A353" s="322" t="s">
        <v>607</v>
      </c>
      <c r="B353" s="385">
        <v>0</v>
      </c>
      <c r="C353" s="385">
        <v>0</v>
      </c>
      <c r="D353" s="385">
        <v>0</v>
      </c>
      <c r="E353" s="385">
        <v>0</v>
      </c>
      <c r="F353" s="385">
        <v>0</v>
      </c>
      <c r="G353" s="385">
        <v>0</v>
      </c>
      <c r="H353" s="385">
        <v>0</v>
      </c>
      <c r="I353" s="385">
        <v>0</v>
      </c>
      <c r="J353" s="385">
        <v>0</v>
      </c>
      <c r="K353" s="385">
        <v>0</v>
      </c>
      <c r="L353" s="385">
        <v>0</v>
      </c>
      <c r="M353" s="385">
        <v>0</v>
      </c>
      <c r="N353" s="385">
        <v>0</v>
      </c>
      <c r="O353" s="385">
        <v>0</v>
      </c>
      <c r="P353" s="385">
        <v>0</v>
      </c>
      <c r="Q353" s="385">
        <v>0</v>
      </c>
      <c r="R353" s="385">
        <v>0</v>
      </c>
      <c r="S353" s="385">
        <v>0</v>
      </c>
      <c r="T353" s="319" t="e">
        <v>#DIV/0!</v>
      </c>
      <c r="U353" s="239">
        <v>0</v>
      </c>
      <c r="V353" s="239">
        <v>0</v>
      </c>
      <c r="W353" s="239">
        <v>0</v>
      </c>
      <c r="X353" s="239">
        <v>0</v>
      </c>
      <c r="Y353" s="239">
        <v>0</v>
      </c>
      <c r="Z353" s="239">
        <v>0</v>
      </c>
    </row>
    <row r="354" spans="1:26" s="362" customFormat="1" ht="12" x14ac:dyDescent="0.25">
      <c r="A354" s="322" t="s">
        <v>608</v>
      </c>
      <c r="B354" s="385">
        <v>0</v>
      </c>
      <c r="C354" s="385">
        <v>0</v>
      </c>
      <c r="D354" s="385">
        <v>0</v>
      </c>
      <c r="E354" s="385">
        <v>0</v>
      </c>
      <c r="F354" s="385">
        <v>0</v>
      </c>
      <c r="G354" s="385">
        <v>0</v>
      </c>
      <c r="H354" s="385">
        <v>0</v>
      </c>
      <c r="I354" s="385">
        <v>0</v>
      </c>
      <c r="J354" s="385">
        <v>0</v>
      </c>
      <c r="K354" s="385">
        <v>0</v>
      </c>
      <c r="L354" s="385">
        <v>0</v>
      </c>
      <c r="M354" s="385">
        <v>0</v>
      </c>
      <c r="N354" s="385">
        <v>0</v>
      </c>
      <c r="O354" s="385">
        <v>0</v>
      </c>
      <c r="P354" s="385">
        <v>0</v>
      </c>
      <c r="Q354" s="385">
        <v>0</v>
      </c>
      <c r="R354" s="385">
        <v>0</v>
      </c>
      <c r="S354" s="385">
        <v>0</v>
      </c>
      <c r="T354" s="319" t="e">
        <v>#DIV/0!</v>
      </c>
      <c r="U354" s="239">
        <v>0</v>
      </c>
      <c r="V354" s="239">
        <v>0</v>
      </c>
      <c r="W354" s="239">
        <v>0</v>
      </c>
      <c r="X354" s="239">
        <v>0</v>
      </c>
      <c r="Y354" s="239">
        <v>0</v>
      </c>
      <c r="Z354" s="239">
        <v>0</v>
      </c>
    </row>
    <row r="355" spans="1:26" s="362" customFormat="1" ht="12" x14ac:dyDescent="0.25">
      <c r="A355" s="322" t="s">
        <v>609</v>
      </c>
      <c r="B355" s="385">
        <v>0</v>
      </c>
      <c r="C355" s="385">
        <v>0</v>
      </c>
      <c r="D355" s="385">
        <v>0</v>
      </c>
      <c r="E355" s="385">
        <v>0</v>
      </c>
      <c r="F355" s="385">
        <v>0</v>
      </c>
      <c r="G355" s="385">
        <v>0</v>
      </c>
      <c r="H355" s="385">
        <v>0</v>
      </c>
      <c r="I355" s="385">
        <v>0</v>
      </c>
      <c r="J355" s="385">
        <v>0</v>
      </c>
      <c r="K355" s="385">
        <v>0</v>
      </c>
      <c r="L355" s="385">
        <v>0</v>
      </c>
      <c r="M355" s="385">
        <v>0</v>
      </c>
      <c r="N355" s="385">
        <v>0</v>
      </c>
      <c r="O355" s="385">
        <v>0</v>
      </c>
      <c r="P355" s="385">
        <v>0</v>
      </c>
      <c r="Q355" s="385">
        <v>0</v>
      </c>
      <c r="R355" s="385">
        <v>0</v>
      </c>
      <c r="S355" s="385">
        <v>0</v>
      </c>
      <c r="T355" s="319" t="e">
        <v>#DIV/0!</v>
      </c>
      <c r="U355" s="239">
        <v>0</v>
      </c>
      <c r="V355" s="239">
        <v>0</v>
      </c>
      <c r="W355" s="239">
        <v>0</v>
      </c>
      <c r="X355" s="239">
        <v>0</v>
      </c>
      <c r="Y355" s="239">
        <v>0</v>
      </c>
      <c r="Z355" s="239">
        <v>0</v>
      </c>
    </row>
    <row r="356" spans="1:26" s="362" customFormat="1" ht="12" x14ac:dyDescent="0.25">
      <c r="A356" s="322" t="s">
        <v>610</v>
      </c>
      <c r="B356" s="385">
        <v>0</v>
      </c>
      <c r="C356" s="385">
        <v>0</v>
      </c>
      <c r="D356" s="385">
        <v>0</v>
      </c>
      <c r="E356" s="385">
        <v>0</v>
      </c>
      <c r="F356" s="385">
        <v>0</v>
      </c>
      <c r="G356" s="385">
        <v>0</v>
      </c>
      <c r="H356" s="385">
        <v>0</v>
      </c>
      <c r="I356" s="385">
        <v>0</v>
      </c>
      <c r="J356" s="385">
        <v>0</v>
      </c>
      <c r="K356" s="385">
        <v>0</v>
      </c>
      <c r="L356" s="385">
        <v>0</v>
      </c>
      <c r="M356" s="385">
        <v>0</v>
      </c>
      <c r="N356" s="385">
        <v>0</v>
      </c>
      <c r="O356" s="385">
        <v>0</v>
      </c>
      <c r="P356" s="385">
        <v>0</v>
      </c>
      <c r="Q356" s="385">
        <v>0</v>
      </c>
      <c r="R356" s="385">
        <v>0</v>
      </c>
      <c r="S356" s="385">
        <v>0</v>
      </c>
      <c r="T356" s="319" t="e">
        <v>#DIV/0!</v>
      </c>
      <c r="U356" s="239">
        <v>0</v>
      </c>
      <c r="V356" s="239">
        <v>0</v>
      </c>
      <c r="W356" s="239">
        <v>0</v>
      </c>
      <c r="X356" s="239">
        <v>0</v>
      </c>
      <c r="Y356" s="239">
        <v>0</v>
      </c>
      <c r="Z356" s="239">
        <v>0</v>
      </c>
    </row>
    <row r="357" spans="1:26" s="362" customFormat="1" ht="12" x14ac:dyDescent="0.25">
      <c r="A357" s="322" t="s">
        <v>611</v>
      </c>
      <c r="B357" s="385">
        <v>0</v>
      </c>
      <c r="C357" s="385">
        <v>0</v>
      </c>
      <c r="D357" s="385">
        <v>0</v>
      </c>
      <c r="E357" s="385">
        <v>0</v>
      </c>
      <c r="F357" s="385">
        <v>0</v>
      </c>
      <c r="G357" s="385">
        <v>0</v>
      </c>
      <c r="H357" s="385">
        <v>0</v>
      </c>
      <c r="I357" s="385">
        <v>0</v>
      </c>
      <c r="J357" s="385">
        <v>0</v>
      </c>
      <c r="K357" s="385">
        <v>0</v>
      </c>
      <c r="L357" s="385">
        <v>0</v>
      </c>
      <c r="M357" s="385">
        <v>0</v>
      </c>
      <c r="N357" s="385">
        <v>0</v>
      </c>
      <c r="O357" s="385">
        <v>0</v>
      </c>
      <c r="P357" s="385">
        <v>0</v>
      </c>
      <c r="Q357" s="385">
        <v>0</v>
      </c>
      <c r="R357" s="385">
        <v>0</v>
      </c>
      <c r="S357" s="385">
        <v>0</v>
      </c>
      <c r="T357" s="319" t="e">
        <v>#DIV/0!</v>
      </c>
      <c r="U357" s="239">
        <v>0</v>
      </c>
      <c r="V357" s="239">
        <v>0</v>
      </c>
      <c r="W357" s="239">
        <v>0</v>
      </c>
      <c r="X357" s="239">
        <v>0</v>
      </c>
      <c r="Y357" s="239">
        <v>0</v>
      </c>
      <c r="Z357" s="239">
        <v>0</v>
      </c>
    </row>
    <row r="358" spans="1:26" s="362" customFormat="1" ht="12" x14ac:dyDescent="0.25">
      <c r="A358" s="322" t="s">
        <v>612</v>
      </c>
      <c r="B358" s="385">
        <v>0</v>
      </c>
      <c r="C358" s="385">
        <v>0</v>
      </c>
      <c r="D358" s="385">
        <v>0</v>
      </c>
      <c r="E358" s="385">
        <v>0</v>
      </c>
      <c r="F358" s="385">
        <v>0</v>
      </c>
      <c r="G358" s="385">
        <v>0</v>
      </c>
      <c r="H358" s="385">
        <v>0</v>
      </c>
      <c r="I358" s="385">
        <v>0</v>
      </c>
      <c r="J358" s="385">
        <v>0</v>
      </c>
      <c r="K358" s="385">
        <v>0</v>
      </c>
      <c r="L358" s="385">
        <v>0</v>
      </c>
      <c r="M358" s="385">
        <v>0</v>
      </c>
      <c r="N358" s="385">
        <v>0</v>
      </c>
      <c r="O358" s="385">
        <v>0</v>
      </c>
      <c r="P358" s="385">
        <v>0</v>
      </c>
      <c r="Q358" s="385">
        <v>0</v>
      </c>
      <c r="R358" s="385">
        <v>0</v>
      </c>
      <c r="S358" s="385">
        <v>0</v>
      </c>
      <c r="T358" s="319" t="e">
        <v>#DIV/0!</v>
      </c>
      <c r="U358" s="239">
        <v>0</v>
      </c>
      <c r="V358" s="239">
        <v>0</v>
      </c>
      <c r="W358" s="239">
        <v>0</v>
      </c>
      <c r="X358" s="239">
        <v>0</v>
      </c>
      <c r="Y358" s="239">
        <v>0</v>
      </c>
      <c r="Z358" s="239">
        <v>0</v>
      </c>
    </row>
    <row r="359" spans="1:26" s="362" customFormat="1" ht="12" x14ac:dyDescent="0.25">
      <c r="A359" s="322" t="s">
        <v>613</v>
      </c>
      <c r="B359" s="385">
        <v>0</v>
      </c>
      <c r="C359" s="385">
        <v>0</v>
      </c>
      <c r="D359" s="385">
        <v>0</v>
      </c>
      <c r="E359" s="385">
        <v>0</v>
      </c>
      <c r="F359" s="385">
        <v>0</v>
      </c>
      <c r="G359" s="385">
        <v>0</v>
      </c>
      <c r="H359" s="385">
        <v>0</v>
      </c>
      <c r="I359" s="385">
        <v>0</v>
      </c>
      <c r="J359" s="385">
        <v>0</v>
      </c>
      <c r="K359" s="385">
        <v>0</v>
      </c>
      <c r="L359" s="385">
        <v>0</v>
      </c>
      <c r="M359" s="385">
        <v>0</v>
      </c>
      <c r="N359" s="385">
        <v>0</v>
      </c>
      <c r="O359" s="385">
        <v>0</v>
      </c>
      <c r="P359" s="385">
        <v>0</v>
      </c>
      <c r="Q359" s="385">
        <v>0</v>
      </c>
      <c r="R359" s="385">
        <v>0</v>
      </c>
      <c r="S359" s="385">
        <v>0</v>
      </c>
      <c r="T359" s="319" t="e">
        <v>#DIV/0!</v>
      </c>
      <c r="U359" s="239">
        <v>0</v>
      </c>
      <c r="V359" s="239">
        <v>0</v>
      </c>
      <c r="W359" s="239">
        <v>0</v>
      </c>
      <c r="X359" s="239">
        <v>0</v>
      </c>
      <c r="Y359" s="239">
        <v>0</v>
      </c>
      <c r="Z359" s="239">
        <v>0</v>
      </c>
    </row>
    <row r="360" spans="1:26" s="362" customFormat="1" ht="12" x14ac:dyDescent="0.25">
      <c r="A360" s="322" t="s">
        <v>614</v>
      </c>
      <c r="B360" s="385">
        <v>0</v>
      </c>
      <c r="C360" s="385">
        <v>0</v>
      </c>
      <c r="D360" s="385">
        <v>0</v>
      </c>
      <c r="E360" s="385">
        <v>0</v>
      </c>
      <c r="F360" s="385">
        <v>0</v>
      </c>
      <c r="G360" s="385">
        <v>0</v>
      </c>
      <c r="H360" s="385">
        <v>0</v>
      </c>
      <c r="I360" s="385">
        <v>0</v>
      </c>
      <c r="J360" s="385">
        <v>0</v>
      </c>
      <c r="K360" s="385">
        <v>0</v>
      </c>
      <c r="L360" s="385">
        <v>0</v>
      </c>
      <c r="M360" s="385">
        <v>0</v>
      </c>
      <c r="N360" s="385">
        <v>0</v>
      </c>
      <c r="O360" s="385">
        <v>0</v>
      </c>
      <c r="P360" s="385">
        <v>0</v>
      </c>
      <c r="Q360" s="385">
        <v>0</v>
      </c>
      <c r="R360" s="385">
        <v>0</v>
      </c>
      <c r="S360" s="385">
        <v>0</v>
      </c>
      <c r="T360" s="319" t="e">
        <v>#DIV/0!</v>
      </c>
      <c r="U360" s="239">
        <v>0</v>
      </c>
      <c r="V360" s="239">
        <v>0</v>
      </c>
      <c r="W360" s="239">
        <v>0</v>
      </c>
      <c r="X360" s="239">
        <v>0</v>
      </c>
      <c r="Y360" s="239">
        <v>0</v>
      </c>
      <c r="Z360" s="239">
        <v>0</v>
      </c>
    </row>
    <row r="361" spans="1:26" s="362" customFormat="1" ht="12" x14ac:dyDescent="0.25">
      <c r="A361" s="322" t="s">
        <v>615</v>
      </c>
      <c r="B361" s="385">
        <v>0</v>
      </c>
      <c r="C361" s="385">
        <v>0</v>
      </c>
      <c r="D361" s="385">
        <v>0</v>
      </c>
      <c r="E361" s="385">
        <v>0</v>
      </c>
      <c r="F361" s="385">
        <v>0</v>
      </c>
      <c r="G361" s="385">
        <v>0</v>
      </c>
      <c r="H361" s="385">
        <v>0</v>
      </c>
      <c r="I361" s="385">
        <v>0</v>
      </c>
      <c r="J361" s="385">
        <v>0</v>
      </c>
      <c r="K361" s="385">
        <v>0</v>
      </c>
      <c r="L361" s="385">
        <v>0</v>
      </c>
      <c r="M361" s="385">
        <v>0</v>
      </c>
      <c r="N361" s="385">
        <v>0</v>
      </c>
      <c r="O361" s="385">
        <v>0</v>
      </c>
      <c r="P361" s="385">
        <v>0</v>
      </c>
      <c r="Q361" s="385">
        <v>0</v>
      </c>
      <c r="R361" s="385">
        <v>0</v>
      </c>
      <c r="S361" s="385">
        <v>0</v>
      </c>
      <c r="T361" s="319" t="e">
        <v>#DIV/0!</v>
      </c>
      <c r="U361" s="239">
        <v>0</v>
      </c>
      <c r="V361" s="239">
        <v>0</v>
      </c>
      <c r="W361" s="239">
        <v>0</v>
      </c>
      <c r="X361" s="239">
        <v>0</v>
      </c>
      <c r="Y361" s="239">
        <v>0</v>
      </c>
      <c r="Z361" s="239">
        <v>0</v>
      </c>
    </row>
    <row r="362" spans="1:26" s="362" customFormat="1" ht="12" x14ac:dyDescent="0.25">
      <c r="A362" s="322" t="s">
        <v>616</v>
      </c>
      <c r="B362" s="385">
        <v>0</v>
      </c>
      <c r="C362" s="385">
        <v>0</v>
      </c>
      <c r="D362" s="385">
        <v>0</v>
      </c>
      <c r="E362" s="385">
        <v>0</v>
      </c>
      <c r="F362" s="385">
        <v>0</v>
      </c>
      <c r="G362" s="385">
        <v>0</v>
      </c>
      <c r="H362" s="385">
        <v>0</v>
      </c>
      <c r="I362" s="385">
        <v>0</v>
      </c>
      <c r="J362" s="385">
        <v>0</v>
      </c>
      <c r="K362" s="385">
        <v>0</v>
      </c>
      <c r="L362" s="385">
        <v>0</v>
      </c>
      <c r="M362" s="385">
        <v>0</v>
      </c>
      <c r="N362" s="385">
        <v>0</v>
      </c>
      <c r="O362" s="385">
        <v>0</v>
      </c>
      <c r="P362" s="385">
        <v>0</v>
      </c>
      <c r="Q362" s="385">
        <v>0</v>
      </c>
      <c r="R362" s="385">
        <v>0</v>
      </c>
      <c r="S362" s="385">
        <v>0</v>
      </c>
      <c r="T362" s="319" t="e">
        <v>#DIV/0!</v>
      </c>
      <c r="U362" s="239">
        <v>0</v>
      </c>
      <c r="V362" s="239">
        <v>0</v>
      </c>
      <c r="W362" s="239">
        <v>0</v>
      </c>
      <c r="X362" s="239">
        <v>0</v>
      </c>
      <c r="Y362" s="239">
        <v>0</v>
      </c>
      <c r="Z362" s="239">
        <v>0</v>
      </c>
    </row>
    <row r="363" spans="1:26" s="362" customFormat="1" ht="12" x14ac:dyDescent="0.25">
      <c r="A363" s="322" t="s">
        <v>617</v>
      </c>
      <c r="B363" s="385">
        <v>0</v>
      </c>
      <c r="C363" s="385">
        <v>0</v>
      </c>
      <c r="D363" s="385">
        <v>0</v>
      </c>
      <c r="E363" s="385">
        <v>0</v>
      </c>
      <c r="F363" s="385">
        <v>0</v>
      </c>
      <c r="G363" s="385">
        <v>0</v>
      </c>
      <c r="H363" s="385">
        <v>0</v>
      </c>
      <c r="I363" s="385">
        <v>0</v>
      </c>
      <c r="J363" s="385">
        <v>0</v>
      </c>
      <c r="K363" s="385">
        <v>0</v>
      </c>
      <c r="L363" s="385">
        <v>0</v>
      </c>
      <c r="M363" s="385">
        <v>0</v>
      </c>
      <c r="N363" s="385">
        <v>0</v>
      </c>
      <c r="O363" s="385">
        <v>0</v>
      </c>
      <c r="P363" s="385">
        <v>0</v>
      </c>
      <c r="Q363" s="385">
        <v>0</v>
      </c>
      <c r="R363" s="385">
        <v>0</v>
      </c>
      <c r="S363" s="385">
        <v>0</v>
      </c>
      <c r="T363" s="319" t="e">
        <v>#DIV/0!</v>
      </c>
      <c r="U363" s="239">
        <v>0</v>
      </c>
      <c r="V363" s="239">
        <v>0</v>
      </c>
      <c r="W363" s="239">
        <v>0</v>
      </c>
      <c r="X363" s="239">
        <v>0</v>
      </c>
      <c r="Y363" s="239">
        <v>0</v>
      </c>
      <c r="Z363" s="239">
        <v>0</v>
      </c>
    </row>
    <row r="364" spans="1:26" s="362" customFormat="1" ht="12" x14ac:dyDescent="0.25">
      <c r="A364" s="322" t="s">
        <v>618</v>
      </c>
      <c r="B364" s="385">
        <v>0</v>
      </c>
      <c r="C364" s="385">
        <v>0</v>
      </c>
      <c r="D364" s="385">
        <v>0</v>
      </c>
      <c r="E364" s="385">
        <v>0</v>
      </c>
      <c r="F364" s="385">
        <v>0</v>
      </c>
      <c r="G364" s="385">
        <v>0</v>
      </c>
      <c r="H364" s="385">
        <v>0</v>
      </c>
      <c r="I364" s="385">
        <v>0</v>
      </c>
      <c r="J364" s="385">
        <v>0</v>
      </c>
      <c r="K364" s="385">
        <v>0</v>
      </c>
      <c r="L364" s="385">
        <v>0</v>
      </c>
      <c r="M364" s="385">
        <v>0</v>
      </c>
      <c r="N364" s="385">
        <v>0</v>
      </c>
      <c r="O364" s="385">
        <v>0</v>
      </c>
      <c r="P364" s="385">
        <v>0</v>
      </c>
      <c r="Q364" s="385">
        <v>0</v>
      </c>
      <c r="R364" s="385">
        <v>0</v>
      </c>
      <c r="S364" s="385">
        <v>0</v>
      </c>
      <c r="T364" s="319" t="e">
        <v>#DIV/0!</v>
      </c>
      <c r="U364" s="239">
        <v>0</v>
      </c>
      <c r="V364" s="239">
        <v>0</v>
      </c>
      <c r="W364" s="239">
        <v>0</v>
      </c>
      <c r="X364" s="239">
        <v>0</v>
      </c>
      <c r="Y364" s="239">
        <v>0</v>
      </c>
      <c r="Z364" s="239">
        <v>0</v>
      </c>
    </row>
    <row r="365" spans="1:26" s="362" customFormat="1" ht="12" x14ac:dyDescent="0.25">
      <c r="A365" s="322" t="s">
        <v>619</v>
      </c>
      <c r="B365" s="385">
        <v>0</v>
      </c>
      <c r="C365" s="385">
        <v>0</v>
      </c>
      <c r="D365" s="385">
        <v>0</v>
      </c>
      <c r="E365" s="385">
        <v>0</v>
      </c>
      <c r="F365" s="385">
        <v>0</v>
      </c>
      <c r="G365" s="385">
        <v>0</v>
      </c>
      <c r="H365" s="385">
        <v>0</v>
      </c>
      <c r="I365" s="385">
        <v>0</v>
      </c>
      <c r="J365" s="385">
        <v>0</v>
      </c>
      <c r="K365" s="385">
        <v>0</v>
      </c>
      <c r="L365" s="385">
        <v>0</v>
      </c>
      <c r="M365" s="385">
        <v>0</v>
      </c>
      <c r="N365" s="385">
        <v>0</v>
      </c>
      <c r="O365" s="385">
        <v>0</v>
      </c>
      <c r="P365" s="385">
        <v>0</v>
      </c>
      <c r="Q365" s="385">
        <v>0</v>
      </c>
      <c r="R365" s="385">
        <v>0</v>
      </c>
      <c r="S365" s="385">
        <v>0</v>
      </c>
      <c r="T365" s="319" t="e">
        <v>#DIV/0!</v>
      </c>
      <c r="U365" s="239">
        <v>0</v>
      </c>
      <c r="V365" s="239">
        <v>0</v>
      </c>
      <c r="W365" s="239">
        <v>0</v>
      </c>
      <c r="X365" s="239">
        <v>0</v>
      </c>
      <c r="Y365" s="239">
        <v>0</v>
      </c>
      <c r="Z365" s="239">
        <v>0</v>
      </c>
    </row>
    <row r="366" spans="1:26" s="362" customFormat="1" ht="12" x14ac:dyDescent="0.25">
      <c r="A366" s="322" t="s">
        <v>620</v>
      </c>
      <c r="B366" s="385">
        <v>0</v>
      </c>
      <c r="C366" s="385">
        <v>0</v>
      </c>
      <c r="D366" s="385">
        <v>0</v>
      </c>
      <c r="E366" s="385">
        <v>0</v>
      </c>
      <c r="F366" s="385">
        <v>0</v>
      </c>
      <c r="G366" s="385">
        <v>0</v>
      </c>
      <c r="H366" s="385">
        <v>0</v>
      </c>
      <c r="I366" s="385">
        <v>0</v>
      </c>
      <c r="J366" s="385">
        <v>0</v>
      </c>
      <c r="K366" s="385">
        <v>0</v>
      </c>
      <c r="L366" s="385">
        <v>0</v>
      </c>
      <c r="M366" s="385">
        <v>0</v>
      </c>
      <c r="N366" s="385">
        <v>0</v>
      </c>
      <c r="O366" s="385">
        <v>0</v>
      </c>
      <c r="P366" s="385">
        <v>0</v>
      </c>
      <c r="Q366" s="385">
        <v>0</v>
      </c>
      <c r="R366" s="385">
        <v>0</v>
      </c>
      <c r="S366" s="385">
        <v>0</v>
      </c>
      <c r="T366" s="319" t="e">
        <v>#DIV/0!</v>
      </c>
      <c r="U366" s="239">
        <v>0</v>
      </c>
      <c r="V366" s="239">
        <v>0</v>
      </c>
      <c r="W366" s="239">
        <v>0</v>
      </c>
      <c r="X366" s="239">
        <v>0</v>
      </c>
      <c r="Y366" s="239">
        <v>0</v>
      </c>
      <c r="Z366" s="239">
        <v>0</v>
      </c>
    </row>
    <row r="367" spans="1:26" s="362" customFormat="1" ht="12" x14ac:dyDescent="0.25">
      <c r="A367" s="322" t="s">
        <v>621</v>
      </c>
      <c r="B367" s="385">
        <v>0</v>
      </c>
      <c r="C367" s="385">
        <v>0</v>
      </c>
      <c r="D367" s="385">
        <v>0</v>
      </c>
      <c r="E367" s="385">
        <v>0</v>
      </c>
      <c r="F367" s="385">
        <v>0</v>
      </c>
      <c r="G367" s="385">
        <v>0</v>
      </c>
      <c r="H367" s="385">
        <v>0</v>
      </c>
      <c r="I367" s="385">
        <v>0</v>
      </c>
      <c r="J367" s="385">
        <v>0</v>
      </c>
      <c r="K367" s="385">
        <v>0</v>
      </c>
      <c r="L367" s="385">
        <v>0</v>
      </c>
      <c r="M367" s="385">
        <v>0</v>
      </c>
      <c r="N367" s="385">
        <v>0</v>
      </c>
      <c r="O367" s="385">
        <v>0</v>
      </c>
      <c r="P367" s="385">
        <v>0</v>
      </c>
      <c r="Q367" s="385">
        <v>0</v>
      </c>
      <c r="R367" s="385">
        <v>0</v>
      </c>
      <c r="S367" s="385">
        <v>0</v>
      </c>
      <c r="T367" s="319" t="e">
        <v>#DIV/0!</v>
      </c>
      <c r="U367" s="239">
        <v>0</v>
      </c>
      <c r="V367" s="239">
        <v>0</v>
      </c>
      <c r="W367" s="239">
        <v>0</v>
      </c>
      <c r="X367" s="239">
        <v>0</v>
      </c>
      <c r="Y367" s="239">
        <v>0</v>
      </c>
      <c r="Z367" s="239">
        <v>0</v>
      </c>
    </row>
    <row r="368" spans="1:26" s="362" customFormat="1" ht="12" x14ac:dyDescent="0.25">
      <c r="A368" s="322" t="s">
        <v>622</v>
      </c>
      <c r="B368" s="385">
        <v>0</v>
      </c>
      <c r="C368" s="385">
        <v>0</v>
      </c>
      <c r="D368" s="385">
        <v>0</v>
      </c>
      <c r="E368" s="385">
        <v>0</v>
      </c>
      <c r="F368" s="385">
        <v>0</v>
      </c>
      <c r="G368" s="385">
        <v>0</v>
      </c>
      <c r="H368" s="385">
        <v>0</v>
      </c>
      <c r="I368" s="385">
        <v>0</v>
      </c>
      <c r="J368" s="385">
        <v>0</v>
      </c>
      <c r="K368" s="385">
        <v>0</v>
      </c>
      <c r="L368" s="385">
        <v>0</v>
      </c>
      <c r="M368" s="385">
        <v>0</v>
      </c>
      <c r="N368" s="385">
        <v>0</v>
      </c>
      <c r="O368" s="385">
        <v>0</v>
      </c>
      <c r="P368" s="385">
        <v>0</v>
      </c>
      <c r="Q368" s="385">
        <v>0</v>
      </c>
      <c r="R368" s="385">
        <v>0</v>
      </c>
      <c r="S368" s="385">
        <v>0</v>
      </c>
      <c r="T368" s="319" t="e">
        <v>#DIV/0!</v>
      </c>
      <c r="U368" s="239">
        <v>0</v>
      </c>
      <c r="V368" s="239">
        <v>0</v>
      </c>
      <c r="W368" s="239">
        <v>0</v>
      </c>
      <c r="X368" s="239">
        <v>0</v>
      </c>
      <c r="Y368" s="239">
        <v>0</v>
      </c>
      <c r="Z368" s="239">
        <v>0</v>
      </c>
    </row>
    <row r="369" spans="1:26" s="362" customFormat="1" ht="12" x14ac:dyDescent="0.25">
      <c r="A369" s="322" t="s">
        <v>623</v>
      </c>
      <c r="B369" s="385">
        <v>0</v>
      </c>
      <c r="C369" s="385">
        <v>0</v>
      </c>
      <c r="D369" s="385">
        <v>0</v>
      </c>
      <c r="E369" s="385">
        <v>0</v>
      </c>
      <c r="F369" s="385">
        <v>0</v>
      </c>
      <c r="G369" s="385">
        <v>0</v>
      </c>
      <c r="H369" s="385">
        <v>0</v>
      </c>
      <c r="I369" s="385">
        <v>0</v>
      </c>
      <c r="J369" s="385">
        <v>0</v>
      </c>
      <c r="K369" s="385">
        <v>0</v>
      </c>
      <c r="L369" s="385">
        <v>0</v>
      </c>
      <c r="M369" s="385">
        <v>0</v>
      </c>
      <c r="N369" s="385">
        <v>0</v>
      </c>
      <c r="O369" s="385">
        <v>0</v>
      </c>
      <c r="P369" s="385">
        <v>0</v>
      </c>
      <c r="Q369" s="385">
        <v>0</v>
      </c>
      <c r="R369" s="385">
        <v>0</v>
      </c>
      <c r="S369" s="385">
        <v>0</v>
      </c>
      <c r="T369" s="319" t="e">
        <v>#DIV/0!</v>
      </c>
      <c r="U369" s="239">
        <v>0</v>
      </c>
      <c r="V369" s="239">
        <v>0</v>
      </c>
      <c r="W369" s="239">
        <v>0</v>
      </c>
      <c r="X369" s="239">
        <v>0</v>
      </c>
      <c r="Y369" s="239">
        <v>0</v>
      </c>
      <c r="Z369" s="239">
        <v>0</v>
      </c>
    </row>
    <row r="370" spans="1:26" s="362" customFormat="1" ht="24" x14ac:dyDescent="0.25">
      <c r="A370" s="322" t="s">
        <v>624</v>
      </c>
      <c r="B370" s="385">
        <v>0</v>
      </c>
      <c r="C370" s="385">
        <v>0</v>
      </c>
      <c r="D370" s="385">
        <v>0</v>
      </c>
      <c r="E370" s="385">
        <v>0</v>
      </c>
      <c r="F370" s="385">
        <v>0</v>
      </c>
      <c r="G370" s="385">
        <v>0</v>
      </c>
      <c r="H370" s="385">
        <v>0</v>
      </c>
      <c r="I370" s="385">
        <v>0</v>
      </c>
      <c r="J370" s="385">
        <v>0</v>
      </c>
      <c r="K370" s="385">
        <v>0</v>
      </c>
      <c r="L370" s="385">
        <v>0</v>
      </c>
      <c r="M370" s="385">
        <v>0</v>
      </c>
      <c r="N370" s="385">
        <v>0</v>
      </c>
      <c r="O370" s="385">
        <v>0</v>
      </c>
      <c r="P370" s="385">
        <v>0</v>
      </c>
      <c r="Q370" s="385">
        <v>0</v>
      </c>
      <c r="R370" s="385">
        <v>0</v>
      </c>
      <c r="S370" s="385">
        <v>0</v>
      </c>
      <c r="T370" s="319" t="e">
        <v>#DIV/0!</v>
      </c>
      <c r="U370" s="239">
        <v>0</v>
      </c>
      <c r="V370" s="239">
        <v>0</v>
      </c>
      <c r="W370" s="239">
        <v>0</v>
      </c>
      <c r="X370" s="239">
        <v>0</v>
      </c>
      <c r="Y370" s="239">
        <v>0</v>
      </c>
      <c r="Z370" s="239">
        <v>0</v>
      </c>
    </row>
    <row r="371" spans="1:26" s="362" customFormat="1" ht="12" x14ac:dyDescent="0.25">
      <c r="A371" s="322" t="s">
        <v>625</v>
      </c>
      <c r="B371" s="385">
        <v>0</v>
      </c>
      <c r="C371" s="385">
        <v>0</v>
      </c>
      <c r="D371" s="385">
        <v>0</v>
      </c>
      <c r="E371" s="385">
        <v>0</v>
      </c>
      <c r="F371" s="385">
        <v>0</v>
      </c>
      <c r="G371" s="385">
        <v>0</v>
      </c>
      <c r="H371" s="385">
        <v>0</v>
      </c>
      <c r="I371" s="385">
        <v>0</v>
      </c>
      <c r="J371" s="385">
        <v>0</v>
      </c>
      <c r="K371" s="385">
        <v>0</v>
      </c>
      <c r="L371" s="385">
        <v>0</v>
      </c>
      <c r="M371" s="385">
        <v>0</v>
      </c>
      <c r="N371" s="385">
        <v>0</v>
      </c>
      <c r="O371" s="385">
        <v>0</v>
      </c>
      <c r="P371" s="385">
        <v>0</v>
      </c>
      <c r="Q371" s="385">
        <v>0</v>
      </c>
      <c r="R371" s="385">
        <v>0</v>
      </c>
      <c r="S371" s="385">
        <v>0</v>
      </c>
      <c r="T371" s="319" t="e">
        <v>#DIV/0!</v>
      </c>
      <c r="U371" s="239">
        <v>0</v>
      </c>
      <c r="V371" s="239">
        <v>0</v>
      </c>
      <c r="W371" s="239">
        <v>0</v>
      </c>
      <c r="X371" s="239">
        <v>0</v>
      </c>
      <c r="Y371" s="239">
        <v>0</v>
      </c>
      <c r="Z371" s="239">
        <v>0</v>
      </c>
    </row>
    <row r="372" spans="1:26" s="362" customFormat="1" ht="12" x14ac:dyDescent="0.25">
      <c r="A372" s="322" t="s">
        <v>626</v>
      </c>
      <c r="B372" s="385">
        <v>0</v>
      </c>
      <c r="C372" s="385">
        <v>0</v>
      </c>
      <c r="D372" s="385">
        <v>0</v>
      </c>
      <c r="E372" s="385">
        <v>0</v>
      </c>
      <c r="F372" s="385">
        <v>0</v>
      </c>
      <c r="G372" s="385">
        <v>0</v>
      </c>
      <c r="H372" s="385">
        <v>0</v>
      </c>
      <c r="I372" s="385">
        <v>0</v>
      </c>
      <c r="J372" s="385">
        <v>0</v>
      </c>
      <c r="K372" s="385">
        <v>0</v>
      </c>
      <c r="L372" s="385">
        <v>0</v>
      </c>
      <c r="M372" s="385">
        <v>0</v>
      </c>
      <c r="N372" s="385">
        <v>0</v>
      </c>
      <c r="O372" s="385">
        <v>0</v>
      </c>
      <c r="P372" s="385">
        <v>0</v>
      </c>
      <c r="Q372" s="385">
        <v>0</v>
      </c>
      <c r="R372" s="385">
        <v>0</v>
      </c>
      <c r="S372" s="385">
        <v>0</v>
      </c>
      <c r="T372" s="319" t="e">
        <v>#DIV/0!</v>
      </c>
      <c r="U372" s="239">
        <v>0</v>
      </c>
      <c r="V372" s="239">
        <v>0</v>
      </c>
      <c r="W372" s="239">
        <v>0</v>
      </c>
      <c r="X372" s="239">
        <v>0</v>
      </c>
      <c r="Y372" s="239">
        <v>0</v>
      </c>
      <c r="Z372" s="239">
        <v>0</v>
      </c>
    </row>
    <row r="373" spans="1:26" s="362" customFormat="1" ht="12" x14ac:dyDescent="0.25">
      <c r="A373" s="322" t="s">
        <v>627</v>
      </c>
      <c r="B373" s="385">
        <v>0</v>
      </c>
      <c r="C373" s="385">
        <v>0</v>
      </c>
      <c r="D373" s="385">
        <v>0</v>
      </c>
      <c r="E373" s="385">
        <v>0</v>
      </c>
      <c r="F373" s="385">
        <v>0</v>
      </c>
      <c r="G373" s="385">
        <v>0</v>
      </c>
      <c r="H373" s="385">
        <v>0</v>
      </c>
      <c r="I373" s="385">
        <v>0</v>
      </c>
      <c r="J373" s="385">
        <v>0</v>
      </c>
      <c r="K373" s="385">
        <v>0</v>
      </c>
      <c r="L373" s="385">
        <v>0</v>
      </c>
      <c r="M373" s="385">
        <v>0</v>
      </c>
      <c r="N373" s="385">
        <v>0</v>
      </c>
      <c r="O373" s="385">
        <v>0</v>
      </c>
      <c r="P373" s="385">
        <v>0</v>
      </c>
      <c r="Q373" s="385">
        <v>0</v>
      </c>
      <c r="R373" s="385">
        <v>0</v>
      </c>
      <c r="S373" s="385">
        <v>0</v>
      </c>
      <c r="T373" s="319" t="e">
        <v>#DIV/0!</v>
      </c>
      <c r="U373" s="239">
        <v>0</v>
      </c>
      <c r="V373" s="239">
        <v>0</v>
      </c>
      <c r="W373" s="239">
        <v>0</v>
      </c>
      <c r="X373" s="239">
        <v>0</v>
      </c>
      <c r="Y373" s="239">
        <v>0</v>
      </c>
      <c r="Z373" s="239">
        <v>0</v>
      </c>
    </row>
    <row r="374" spans="1:26" s="362" customFormat="1" ht="12" x14ac:dyDescent="0.25">
      <c r="A374" s="322" t="s">
        <v>628</v>
      </c>
      <c r="B374" s="385">
        <v>0</v>
      </c>
      <c r="C374" s="385">
        <v>0</v>
      </c>
      <c r="D374" s="385">
        <v>0</v>
      </c>
      <c r="E374" s="385">
        <v>0</v>
      </c>
      <c r="F374" s="385">
        <v>0</v>
      </c>
      <c r="G374" s="385">
        <v>0</v>
      </c>
      <c r="H374" s="385">
        <v>0</v>
      </c>
      <c r="I374" s="385">
        <v>0</v>
      </c>
      <c r="J374" s="385">
        <v>0</v>
      </c>
      <c r="K374" s="385">
        <v>0</v>
      </c>
      <c r="L374" s="385">
        <v>0</v>
      </c>
      <c r="M374" s="385">
        <v>0</v>
      </c>
      <c r="N374" s="385">
        <v>0</v>
      </c>
      <c r="O374" s="385">
        <v>0</v>
      </c>
      <c r="P374" s="385">
        <v>0</v>
      </c>
      <c r="Q374" s="385">
        <v>0</v>
      </c>
      <c r="R374" s="385">
        <v>0</v>
      </c>
      <c r="S374" s="385">
        <v>0</v>
      </c>
      <c r="T374" s="319" t="e">
        <v>#DIV/0!</v>
      </c>
      <c r="U374" s="239">
        <v>0</v>
      </c>
      <c r="V374" s="239">
        <v>0</v>
      </c>
      <c r="W374" s="239">
        <v>0</v>
      </c>
      <c r="X374" s="239">
        <v>0</v>
      </c>
      <c r="Y374" s="239">
        <v>0</v>
      </c>
      <c r="Z374" s="239">
        <v>0</v>
      </c>
    </row>
    <row r="375" spans="1:26" s="362" customFormat="1" ht="12" x14ac:dyDescent="0.25">
      <c r="A375" s="314" t="s">
        <v>629</v>
      </c>
      <c r="B375" s="363">
        <v>0</v>
      </c>
      <c r="C375" s="363">
        <v>0</v>
      </c>
      <c r="D375" s="363">
        <v>0</v>
      </c>
      <c r="E375" s="363">
        <v>0</v>
      </c>
      <c r="F375" s="363">
        <v>0</v>
      </c>
      <c r="G375" s="363">
        <v>0</v>
      </c>
      <c r="H375" s="363">
        <v>0</v>
      </c>
      <c r="I375" s="363">
        <v>0</v>
      </c>
      <c r="J375" s="363">
        <v>0</v>
      </c>
      <c r="K375" s="363">
        <v>0</v>
      </c>
      <c r="L375" s="363">
        <v>0</v>
      </c>
      <c r="M375" s="363">
        <v>0</v>
      </c>
      <c r="N375" s="363">
        <v>0</v>
      </c>
      <c r="O375" s="363">
        <v>0</v>
      </c>
      <c r="P375" s="363">
        <v>0</v>
      </c>
      <c r="Q375" s="363">
        <v>0</v>
      </c>
      <c r="R375" s="363">
        <v>0</v>
      </c>
      <c r="S375" s="363">
        <v>0</v>
      </c>
      <c r="T375" s="317" t="e">
        <v>#DIV/0!</v>
      </c>
      <c r="U375" s="316">
        <v>0</v>
      </c>
      <c r="V375" s="316">
        <v>0</v>
      </c>
      <c r="W375" s="316">
        <v>0</v>
      </c>
      <c r="X375" s="316">
        <v>0</v>
      </c>
      <c r="Y375" s="316">
        <v>0</v>
      </c>
      <c r="Z375" s="316">
        <v>0</v>
      </c>
    </row>
    <row r="376" spans="1:26" s="362" customFormat="1" ht="12" x14ac:dyDescent="0.25">
      <c r="A376" s="322" t="s">
        <v>630</v>
      </c>
      <c r="B376" s="385">
        <v>0</v>
      </c>
      <c r="C376" s="385">
        <v>0</v>
      </c>
      <c r="D376" s="385">
        <v>0</v>
      </c>
      <c r="E376" s="385">
        <v>0</v>
      </c>
      <c r="F376" s="385">
        <v>0</v>
      </c>
      <c r="G376" s="385">
        <v>0</v>
      </c>
      <c r="H376" s="385">
        <v>0</v>
      </c>
      <c r="I376" s="385">
        <v>0</v>
      </c>
      <c r="J376" s="385">
        <v>0</v>
      </c>
      <c r="K376" s="385">
        <v>0</v>
      </c>
      <c r="L376" s="385">
        <v>0</v>
      </c>
      <c r="M376" s="385">
        <v>0</v>
      </c>
      <c r="N376" s="385">
        <v>0</v>
      </c>
      <c r="O376" s="385">
        <v>0</v>
      </c>
      <c r="P376" s="385">
        <v>0</v>
      </c>
      <c r="Q376" s="385">
        <v>0</v>
      </c>
      <c r="R376" s="385">
        <v>0</v>
      </c>
      <c r="S376" s="385">
        <v>0</v>
      </c>
      <c r="T376" s="319" t="e">
        <v>#DIV/0!</v>
      </c>
      <c r="U376" s="239">
        <v>0</v>
      </c>
      <c r="V376" s="239">
        <v>0</v>
      </c>
      <c r="W376" s="239">
        <v>0</v>
      </c>
      <c r="X376" s="239">
        <v>0</v>
      </c>
      <c r="Y376" s="239">
        <v>0</v>
      </c>
      <c r="Z376" s="239">
        <v>0</v>
      </c>
    </row>
    <row r="377" spans="1:26" s="362" customFormat="1" ht="12" x14ac:dyDescent="0.25">
      <c r="A377" s="322" t="s">
        <v>631</v>
      </c>
      <c r="B377" s="385">
        <v>0</v>
      </c>
      <c r="C377" s="385">
        <v>0</v>
      </c>
      <c r="D377" s="385">
        <v>0</v>
      </c>
      <c r="E377" s="385">
        <v>0</v>
      </c>
      <c r="F377" s="385">
        <v>0</v>
      </c>
      <c r="G377" s="385">
        <v>0</v>
      </c>
      <c r="H377" s="385">
        <v>0</v>
      </c>
      <c r="I377" s="385">
        <v>0</v>
      </c>
      <c r="J377" s="385">
        <v>0</v>
      </c>
      <c r="K377" s="385">
        <v>0</v>
      </c>
      <c r="L377" s="385">
        <v>0</v>
      </c>
      <c r="M377" s="385">
        <v>0</v>
      </c>
      <c r="N377" s="385">
        <v>0</v>
      </c>
      <c r="O377" s="385">
        <v>0</v>
      </c>
      <c r="P377" s="385">
        <v>0</v>
      </c>
      <c r="Q377" s="385">
        <v>0</v>
      </c>
      <c r="R377" s="385">
        <v>0</v>
      </c>
      <c r="S377" s="385">
        <v>0</v>
      </c>
      <c r="T377" s="319" t="e">
        <v>#DIV/0!</v>
      </c>
      <c r="U377" s="239">
        <v>0</v>
      </c>
      <c r="V377" s="239">
        <v>0</v>
      </c>
      <c r="W377" s="239">
        <v>0</v>
      </c>
      <c r="X377" s="239">
        <v>0</v>
      </c>
      <c r="Y377" s="239">
        <v>0</v>
      </c>
      <c r="Z377" s="239">
        <v>0</v>
      </c>
    </row>
    <row r="378" spans="1:26" s="362" customFormat="1" ht="12" x14ac:dyDescent="0.25">
      <c r="A378" s="322" t="s">
        <v>632</v>
      </c>
      <c r="B378" s="385">
        <v>0</v>
      </c>
      <c r="C378" s="385">
        <v>0</v>
      </c>
      <c r="D378" s="385">
        <v>0</v>
      </c>
      <c r="E378" s="385">
        <v>0</v>
      </c>
      <c r="F378" s="385">
        <v>0</v>
      </c>
      <c r="G378" s="385">
        <v>0</v>
      </c>
      <c r="H378" s="385">
        <v>0</v>
      </c>
      <c r="I378" s="385">
        <v>0</v>
      </c>
      <c r="J378" s="385">
        <v>0</v>
      </c>
      <c r="K378" s="385">
        <v>0</v>
      </c>
      <c r="L378" s="385">
        <v>0</v>
      </c>
      <c r="M378" s="385">
        <v>0</v>
      </c>
      <c r="N378" s="385">
        <v>0</v>
      </c>
      <c r="O378" s="385">
        <v>0</v>
      </c>
      <c r="P378" s="385">
        <v>0</v>
      </c>
      <c r="Q378" s="385">
        <v>0</v>
      </c>
      <c r="R378" s="385">
        <v>0</v>
      </c>
      <c r="S378" s="385">
        <v>0</v>
      </c>
      <c r="T378" s="319" t="e">
        <v>#DIV/0!</v>
      </c>
      <c r="U378" s="239">
        <v>0</v>
      </c>
      <c r="V378" s="239">
        <v>0</v>
      </c>
      <c r="W378" s="239">
        <v>0</v>
      </c>
      <c r="X378" s="239">
        <v>0</v>
      </c>
      <c r="Y378" s="239">
        <v>0</v>
      </c>
      <c r="Z378" s="239">
        <v>0</v>
      </c>
    </row>
    <row r="379" spans="1:26" s="362" customFormat="1" ht="12" x14ac:dyDescent="0.25">
      <c r="A379" s="314" t="s">
        <v>633</v>
      </c>
      <c r="B379" s="363">
        <v>0</v>
      </c>
      <c r="C379" s="363">
        <v>0</v>
      </c>
      <c r="D379" s="363">
        <v>0</v>
      </c>
      <c r="E379" s="363">
        <v>0</v>
      </c>
      <c r="F379" s="363">
        <v>0</v>
      </c>
      <c r="G379" s="363">
        <v>0</v>
      </c>
      <c r="H379" s="363">
        <v>0</v>
      </c>
      <c r="I379" s="363">
        <v>0</v>
      </c>
      <c r="J379" s="363">
        <v>0</v>
      </c>
      <c r="K379" s="363">
        <v>0</v>
      </c>
      <c r="L379" s="363">
        <v>0</v>
      </c>
      <c r="M379" s="363">
        <v>0</v>
      </c>
      <c r="N379" s="363">
        <v>0</v>
      </c>
      <c r="O379" s="363">
        <v>0</v>
      </c>
      <c r="P379" s="363">
        <v>0</v>
      </c>
      <c r="Q379" s="363">
        <v>0</v>
      </c>
      <c r="R379" s="363">
        <v>0</v>
      </c>
      <c r="S379" s="363">
        <v>0</v>
      </c>
      <c r="T379" s="317" t="e">
        <v>#DIV/0!</v>
      </c>
      <c r="U379" s="316">
        <v>0</v>
      </c>
      <c r="V379" s="316">
        <v>0</v>
      </c>
      <c r="W379" s="316">
        <v>0</v>
      </c>
      <c r="X379" s="316">
        <v>0</v>
      </c>
      <c r="Y379" s="316">
        <v>0</v>
      </c>
      <c r="Z379" s="316">
        <v>0</v>
      </c>
    </row>
    <row r="380" spans="1:26" s="362" customFormat="1" ht="12" x14ac:dyDescent="0.25">
      <c r="A380" s="322" t="s">
        <v>634</v>
      </c>
      <c r="B380" s="385">
        <v>0</v>
      </c>
      <c r="C380" s="385">
        <v>0</v>
      </c>
      <c r="D380" s="385">
        <v>0</v>
      </c>
      <c r="E380" s="385">
        <v>0</v>
      </c>
      <c r="F380" s="385">
        <v>0</v>
      </c>
      <c r="G380" s="385">
        <v>0</v>
      </c>
      <c r="H380" s="385">
        <v>0</v>
      </c>
      <c r="I380" s="385">
        <v>0</v>
      </c>
      <c r="J380" s="385">
        <v>0</v>
      </c>
      <c r="K380" s="385">
        <v>0</v>
      </c>
      <c r="L380" s="385">
        <v>0</v>
      </c>
      <c r="M380" s="385">
        <v>0</v>
      </c>
      <c r="N380" s="385">
        <v>0</v>
      </c>
      <c r="O380" s="385">
        <v>0</v>
      </c>
      <c r="P380" s="385">
        <v>0</v>
      </c>
      <c r="Q380" s="385">
        <v>0</v>
      </c>
      <c r="R380" s="385">
        <v>0</v>
      </c>
      <c r="S380" s="385">
        <v>0</v>
      </c>
      <c r="T380" s="319" t="e">
        <v>#DIV/0!</v>
      </c>
      <c r="U380" s="239">
        <v>0</v>
      </c>
      <c r="V380" s="239">
        <v>0</v>
      </c>
      <c r="W380" s="239">
        <v>0</v>
      </c>
      <c r="X380" s="239">
        <v>0</v>
      </c>
      <c r="Y380" s="239">
        <v>0</v>
      </c>
      <c r="Z380" s="239">
        <v>0</v>
      </c>
    </row>
    <row r="381" spans="1:26" s="362" customFormat="1" ht="12" x14ac:dyDescent="0.25">
      <c r="A381" s="322" t="s">
        <v>635</v>
      </c>
      <c r="B381" s="385">
        <v>0</v>
      </c>
      <c r="C381" s="385">
        <v>0</v>
      </c>
      <c r="D381" s="385">
        <v>0</v>
      </c>
      <c r="E381" s="385">
        <v>0</v>
      </c>
      <c r="F381" s="385">
        <v>0</v>
      </c>
      <c r="G381" s="385">
        <v>0</v>
      </c>
      <c r="H381" s="385">
        <v>0</v>
      </c>
      <c r="I381" s="385">
        <v>0</v>
      </c>
      <c r="J381" s="385">
        <v>0</v>
      </c>
      <c r="K381" s="385">
        <v>0</v>
      </c>
      <c r="L381" s="385">
        <v>0</v>
      </c>
      <c r="M381" s="385">
        <v>0</v>
      </c>
      <c r="N381" s="385">
        <v>0</v>
      </c>
      <c r="O381" s="385">
        <v>0</v>
      </c>
      <c r="P381" s="385">
        <v>0</v>
      </c>
      <c r="Q381" s="385">
        <v>0</v>
      </c>
      <c r="R381" s="385">
        <v>0</v>
      </c>
      <c r="S381" s="385">
        <v>0</v>
      </c>
      <c r="T381" s="319" t="e">
        <v>#DIV/0!</v>
      </c>
      <c r="U381" s="239">
        <v>0</v>
      </c>
      <c r="V381" s="239">
        <v>0</v>
      </c>
      <c r="W381" s="239">
        <v>0</v>
      </c>
      <c r="X381" s="239">
        <v>0</v>
      </c>
      <c r="Y381" s="239">
        <v>0</v>
      </c>
      <c r="Z381" s="239">
        <v>0</v>
      </c>
    </row>
    <row r="382" spans="1:26" s="362" customFormat="1" ht="12" x14ac:dyDescent="0.25">
      <c r="A382" s="322" t="s">
        <v>636</v>
      </c>
      <c r="B382" s="385">
        <v>0</v>
      </c>
      <c r="C382" s="385">
        <v>0</v>
      </c>
      <c r="D382" s="385">
        <v>0</v>
      </c>
      <c r="E382" s="385">
        <v>0</v>
      </c>
      <c r="F382" s="385">
        <v>0</v>
      </c>
      <c r="G382" s="385">
        <v>0</v>
      </c>
      <c r="H382" s="385">
        <v>0</v>
      </c>
      <c r="I382" s="385">
        <v>0</v>
      </c>
      <c r="J382" s="385">
        <v>0</v>
      </c>
      <c r="K382" s="385">
        <v>0</v>
      </c>
      <c r="L382" s="385">
        <v>0</v>
      </c>
      <c r="M382" s="385">
        <v>0</v>
      </c>
      <c r="N382" s="385">
        <v>0</v>
      </c>
      <c r="O382" s="385">
        <v>0</v>
      </c>
      <c r="P382" s="385">
        <v>0</v>
      </c>
      <c r="Q382" s="385">
        <v>0</v>
      </c>
      <c r="R382" s="385">
        <v>0</v>
      </c>
      <c r="S382" s="385">
        <v>0</v>
      </c>
      <c r="T382" s="319" t="e">
        <v>#DIV/0!</v>
      </c>
      <c r="U382" s="239">
        <v>0</v>
      </c>
      <c r="V382" s="239">
        <v>0</v>
      </c>
      <c r="W382" s="239">
        <v>0</v>
      </c>
      <c r="X382" s="239">
        <v>0</v>
      </c>
      <c r="Y382" s="239">
        <v>0</v>
      </c>
      <c r="Z382" s="239">
        <v>0</v>
      </c>
    </row>
    <row r="383" spans="1:26" s="362" customFormat="1" ht="12" x14ac:dyDescent="0.25">
      <c r="A383" s="314" t="s">
        <v>637</v>
      </c>
      <c r="B383" s="363">
        <v>0</v>
      </c>
      <c r="C383" s="363">
        <v>0</v>
      </c>
      <c r="D383" s="363">
        <v>0</v>
      </c>
      <c r="E383" s="363">
        <v>0</v>
      </c>
      <c r="F383" s="363">
        <v>0</v>
      </c>
      <c r="G383" s="363">
        <v>0</v>
      </c>
      <c r="H383" s="363">
        <v>0</v>
      </c>
      <c r="I383" s="363">
        <v>0</v>
      </c>
      <c r="J383" s="363">
        <v>0</v>
      </c>
      <c r="K383" s="363">
        <v>0</v>
      </c>
      <c r="L383" s="363">
        <v>0</v>
      </c>
      <c r="M383" s="363">
        <v>0</v>
      </c>
      <c r="N383" s="363">
        <v>0</v>
      </c>
      <c r="O383" s="363">
        <v>0</v>
      </c>
      <c r="P383" s="363">
        <v>0</v>
      </c>
      <c r="Q383" s="363">
        <v>0</v>
      </c>
      <c r="R383" s="363">
        <v>0</v>
      </c>
      <c r="S383" s="363">
        <v>0</v>
      </c>
      <c r="T383" s="317" t="e">
        <v>#DIV/0!</v>
      </c>
      <c r="U383" s="316">
        <v>0</v>
      </c>
      <c r="V383" s="316">
        <v>0</v>
      </c>
      <c r="W383" s="316">
        <v>0</v>
      </c>
      <c r="X383" s="316">
        <v>0</v>
      </c>
      <c r="Y383" s="316">
        <v>0</v>
      </c>
      <c r="Z383" s="316">
        <v>0</v>
      </c>
    </row>
    <row r="384" spans="1:26" s="362" customFormat="1" ht="12" x14ac:dyDescent="0.25">
      <c r="A384" s="322" t="s">
        <v>638</v>
      </c>
      <c r="B384" s="385">
        <v>0</v>
      </c>
      <c r="C384" s="385">
        <v>0</v>
      </c>
      <c r="D384" s="385">
        <v>0</v>
      </c>
      <c r="E384" s="385">
        <v>0</v>
      </c>
      <c r="F384" s="385">
        <v>0</v>
      </c>
      <c r="G384" s="385">
        <v>0</v>
      </c>
      <c r="H384" s="385">
        <v>0</v>
      </c>
      <c r="I384" s="385">
        <v>0</v>
      </c>
      <c r="J384" s="385">
        <v>0</v>
      </c>
      <c r="K384" s="385">
        <v>0</v>
      </c>
      <c r="L384" s="385">
        <v>0</v>
      </c>
      <c r="M384" s="385">
        <v>0</v>
      </c>
      <c r="N384" s="385">
        <v>0</v>
      </c>
      <c r="O384" s="385">
        <v>0</v>
      </c>
      <c r="P384" s="385">
        <v>0</v>
      </c>
      <c r="Q384" s="385">
        <v>0</v>
      </c>
      <c r="R384" s="385">
        <v>0</v>
      </c>
      <c r="S384" s="385">
        <v>0</v>
      </c>
      <c r="T384" s="319" t="e">
        <v>#DIV/0!</v>
      </c>
      <c r="U384" s="239">
        <v>0</v>
      </c>
      <c r="V384" s="239">
        <v>0</v>
      </c>
      <c r="W384" s="239">
        <v>0</v>
      </c>
      <c r="X384" s="239">
        <v>0</v>
      </c>
      <c r="Y384" s="239">
        <v>0</v>
      </c>
      <c r="Z384" s="239">
        <v>0</v>
      </c>
    </row>
    <row r="385" spans="1:26" s="362" customFormat="1" ht="12" x14ac:dyDescent="0.25">
      <c r="A385" s="322" t="s">
        <v>639</v>
      </c>
      <c r="B385" s="385">
        <v>0</v>
      </c>
      <c r="C385" s="385">
        <v>0</v>
      </c>
      <c r="D385" s="385">
        <v>0</v>
      </c>
      <c r="E385" s="385">
        <v>0</v>
      </c>
      <c r="F385" s="385">
        <v>0</v>
      </c>
      <c r="G385" s="385">
        <v>0</v>
      </c>
      <c r="H385" s="385">
        <v>0</v>
      </c>
      <c r="I385" s="385">
        <v>0</v>
      </c>
      <c r="J385" s="385">
        <v>0</v>
      </c>
      <c r="K385" s="385">
        <v>0</v>
      </c>
      <c r="L385" s="385">
        <v>0</v>
      </c>
      <c r="M385" s="385">
        <v>0</v>
      </c>
      <c r="N385" s="385">
        <v>0</v>
      </c>
      <c r="O385" s="385">
        <v>0</v>
      </c>
      <c r="P385" s="385">
        <v>0</v>
      </c>
      <c r="Q385" s="385">
        <v>0</v>
      </c>
      <c r="R385" s="385">
        <v>0</v>
      </c>
      <c r="S385" s="385">
        <v>0</v>
      </c>
      <c r="T385" s="319" t="e">
        <v>#DIV/0!</v>
      </c>
      <c r="U385" s="239">
        <v>0</v>
      </c>
      <c r="V385" s="239">
        <v>0</v>
      </c>
      <c r="W385" s="239">
        <v>0</v>
      </c>
      <c r="X385" s="239">
        <v>0</v>
      </c>
      <c r="Y385" s="239">
        <v>0</v>
      </c>
      <c r="Z385" s="239">
        <v>0</v>
      </c>
    </row>
    <row r="386" spans="1:26" s="362" customFormat="1" ht="12" x14ac:dyDescent="0.25">
      <c r="A386" s="322" t="s">
        <v>640</v>
      </c>
      <c r="B386" s="385">
        <v>0</v>
      </c>
      <c r="C386" s="385">
        <v>0</v>
      </c>
      <c r="D386" s="385">
        <v>0</v>
      </c>
      <c r="E386" s="385">
        <v>0</v>
      </c>
      <c r="F386" s="385">
        <v>0</v>
      </c>
      <c r="G386" s="385">
        <v>0</v>
      </c>
      <c r="H386" s="385">
        <v>0</v>
      </c>
      <c r="I386" s="385">
        <v>0</v>
      </c>
      <c r="J386" s="385">
        <v>0</v>
      </c>
      <c r="K386" s="385">
        <v>0</v>
      </c>
      <c r="L386" s="385">
        <v>0</v>
      </c>
      <c r="M386" s="385">
        <v>0</v>
      </c>
      <c r="N386" s="385">
        <v>0</v>
      </c>
      <c r="O386" s="385">
        <v>0</v>
      </c>
      <c r="P386" s="385">
        <v>0</v>
      </c>
      <c r="Q386" s="385">
        <v>0</v>
      </c>
      <c r="R386" s="385">
        <v>0</v>
      </c>
      <c r="S386" s="385">
        <v>0</v>
      </c>
      <c r="T386" s="319" t="e">
        <v>#DIV/0!</v>
      </c>
      <c r="U386" s="239">
        <v>0</v>
      </c>
      <c r="V386" s="239">
        <v>0</v>
      </c>
      <c r="W386" s="239">
        <v>0</v>
      </c>
      <c r="X386" s="239">
        <v>0</v>
      </c>
      <c r="Y386" s="239">
        <v>0</v>
      </c>
      <c r="Z386" s="239">
        <v>0</v>
      </c>
    </row>
    <row r="387" spans="1:26" s="362" customFormat="1" ht="12" x14ac:dyDescent="0.25">
      <c r="A387" s="322" t="s">
        <v>641</v>
      </c>
      <c r="B387" s="385">
        <v>0</v>
      </c>
      <c r="C387" s="385">
        <v>0</v>
      </c>
      <c r="D387" s="385">
        <v>0</v>
      </c>
      <c r="E387" s="385">
        <v>0</v>
      </c>
      <c r="F387" s="385">
        <v>0</v>
      </c>
      <c r="G387" s="385">
        <v>0</v>
      </c>
      <c r="H387" s="385">
        <v>0</v>
      </c>
      <c r="I387" s="385">
        <v>0</v>
      </c>
      <c r="J387" s="385">
        <v>0</v>
      </c>
      <c r="K387" s="385">
        <v>0</v>
      </c>
      <c r="L387" s="385">
        <v>0</v>
      </c>
      <c r="M387" s="385">
        <v>0</v>
      </c>
      <c r="N387" s="385">
        <v>0</v>
      </c>
      <c r="O387" s="385">
        <v>0</v>
      </c>
      <c r="P387" s="385">
        <v>0</v>
      </c>
      <c r="Q387" s="385">
        <v>0</v>
      </c>
      <c r="R387" s="385">
        <v>0</v>
      </c>
      <c r="S387" s="385">
        <v>0</v>
      </c>
      <c r="T387" s="319" t="e">
        <v>#DIV/0!</v>
      </c>
      <c r="U387" s="239">
        <v>0</v>
      </c>
      <c r="V387" s="239">
        <v>0</v>
      </c>
      <c r="W387" s="239">
        <v>0</v>
      </c>
      <c r="X387" s="239">
        <v>0</v>
      </c>
      <c r="Y387" s="239">
        <v>0</v>
      </c>
      <c r="Z387" s="239">
        <v>0</v>
      </c>
    </row>
    <row r="388" spans="1:26" s="362" customFormat="1" ht="12" x14ac:dyDescent="0.25">
      <c r="A388" s="322" t="s">
        <v>642</v>
      </c>
      <c r="B388" s="385">
        <v>0</v>
      </c>
      <c r="C388" s="385">
        <v>0</v>
      </c>
      <c r="D388" s="385">
        <v>0</v>
      </c>
      <c r="E388" s="385">
        <v>0</v>
      </c>
      <c r="F388" s="385">
        <v>0</v>
      </c>
      <c r="G388" s="385">
        <v>0</v>
      </c>
      <c r="H388" s="385">
        <v>0</v>
      </c>
      <c r="I388" s="385">
        <v>0</v>
      </c>
      <c r="J388" s="385">
        <v>0</v>
      </c>
      <c r="K388" s="385">
        <v>0</v>
      </c>
      <c r="L388" s="385">
        <v>0</v>
      </c>
      <c r="M388" s="385">
        <v>0</v>
      </c>
      <c r="N388" s="385">
        <v>0</v>
      </c>
      <c r="O388" s="385">
        <v>0</v>
      </c>
      <c r="P388" s="385">
        <v>0</v>
      </c>
      <c r="Q388" s="385">
        <v>0</v>
      </c>
      <c r="R388" s="385">
        <v>0</v>
      </c>
      <c r="S388" s="385">
        <v>0</v>
      </c>
      <c r="T388" s="319" t="e">
        <v>#DIV/0!</v>
      </c>
      <c r="U388" s="239">
        <v>0</v>
      </c>
      <c r="V388" s="239">
        <v>0</v>
      </c>
      <c r="W388" s="239">
        <v>0</v>
      </c>
      <c r="X388" s="239">
        <v>0</v>
      </c>
      <c r="Y388" s="239">
        <v>0</v>
      </c>
      <c r="Z388" s="239">
        <v>0</v>
      </c>
    </row>
    <row r="389" spans="1:26" s="362" customFormat="1" ht="12" x14ac:dyDescent="0.25">
      <c r="A389" s="322" t="s">
        <v>643</v>
      </c>
      <c r="B389" s="385">
        <v>0</v>
      </c>
      <c r="C389" s="385">
        <v>0</v>
      </c>
      <c r="D389" s="385">
        <v>0</v>
      </c>
      <c r="E389" s="385">
        <v>0</v>
      </c>
      <c r="F389" s="385">
        <v>0</v>
      </c>
      <c r="G389" s="385">
        <v>0</v>
      </c>
      <c r="H389" s="385">
        <v>0</v>
      </c>
      <c r="I389" s="385">
        <v>0</v>
      </c>
      <c r="J389" s="385">
        <v>0</v>
      </c>
      <c r="K389" s="385">
        <v>0</v>
      </c>
      <c r="L389" s="385">
        <v>0</v>
      </c>
      <c r="M389" s="385">
        <v>0</v>
      </c>
      <c r="N389" s="385">
        <v>0</v>
      </c>
      <c r="O389" s="385">
        <v>0</v>
      </c>
      <c r="P389" s="385">
        <v>0</v>
      </c>
      <c r="Q389" s="385">
        <v>0</v>
      </c>
      <c r="R389" s="385">
        <v>0</v>
      </c>
      <c r="S389" s="385">
        <v>0</v>
      </c>
      <c r="T389" s="319" t="e">
        <v>#DIV/0!</v>
      </c>
      <c r="U389" s="239">
        <v>0</v>
      </c>
      <c r="V389" s="239">
        <v>0</v>
      </c>
      <c r="W389" s="239">
        <v>0</v>
      </c>
      <c r="X389" s="239">
        <v>0</v>
      </c>
      <c r="Y389" s="239">
        <v>0</v>
      </c>
      <c r="Z389" s="239">
        <v>0</v>
      </c>
    </row>
    <row r="390" spans="1:26" s="362" customFormat="1" ht="12" x14ac:dyDescent="0.25">
      <c r="A390" s="322" t="s">
        <v>644</v>
      </c>
      <c r="B390" s="385">
        <v>0</v>
      </c>
      <c r="C390" s="385">
        <v>0</v>
      </c>
      <c r="D390" s="385">
        <v>0</v>
      </c>
      <c r="E390" s="385">
        <v>0</v>
      </c>
      <c r="F390" s="385">
        <v>0</v>
      </c>
      <c r="G390" s="385">
        <v>0</v>
      </c>
      <c r="H390" s="385">
        <v>0</v>
      </c>
      <c r="I390" s="385">
        <v>0</v>
      </c>
      <c r="J390" s="385">
        <v>0</v>
      </c>
      <c r="K390" s="385">
        <v>0</v>
      </c>
      <c r="L390" s="385">
        <v>0</v>
      </c>
      <c r="M390" s="385">
        <v>0</v>
      </c>
      <c r="N390" s="385">
        <v>0</v>
      </c>
      <c r="O390" s="385">
        <v>0</v>
      </c>
      <c r="P390" s="385">
        <v>0</v>
      </c>
      <c r="Q390" s="385">
        <v>0</v>
      </c>
      <c r="R390" s="385">
        <v>0</v>
      </c>
      <c r="S390" s="385">
        <v>0</v>
      </c>
      <c r="T390" s="319" t="e">
        <v>#DIV/0!</v>
      </c>
      <c r="U390" s="239">
        <v>0</v>
      </c>
      <c r="V390" s="239">
        <v>0</v>
      </c>
      <c r="W390" s="239">
        <v>0</v>
      </c>
      <c r="X390" s="239">
        <v>0</v>
      </c>
      <c r="Y390" s="239">
        <v>0</v>
      </c>
      <c r="Z390" s="239">
        <v>0</v>
      </c>
    </row>
    <row r="391" spans="1:26" s="362" customFormat="1" ht="12" x14ac:dyDescent="0.25">
      <c r="A391" s="314" t="s">
        <v>645</v>
      </c>
      <c r="B391" s="198">
        <v>0</v>
      </c>
      <c r="C391" s="198">
        <v>0</v>
      </c>
      <c r="D391" s="198">
        <v>0</v>
      </c>
      <c r="E391" s="198">
        <v>0</v>
      </c>
      <c r="F391" s="198">
        <v>0</v>
      </c>
      <c r="G391" s="198">
        <v>0</v>
      </c>
      <c r="H391" s="198">
        <v>0</v>
      </c>
      <c r="I391" s="198">
        <v>0</v>
      </c>
      <c r="J391" s="198">
        <v>0</v>
      </c>
      <c r="K391" s="198">
        <v>0</v>
      </c>
      <c r="L391" s="198">
        <v>0</v>
      </c>
      <c r="M391" s="198">
        <v>0</v>
      </c>
      <c r="N391" s="198">
        <v>0</v>
      </c>
      <c r="O391" s="198">
        <v>0</v>
      </c>
      <c r="P391" s="198">
        <v>0</v>
      </c>
      <c r="Q391" s="198">
        <v>0</v>
      </c>
      <c r="R391" s="198">
        <v>0</v>
      </c>
      <c r="S391" s="198">
        <v>0</v>
      </c>
      <c r="T391" s="317" t="e">
        <v>#DIV/0!</v>
      </c>
      <c r="U391" s="316">
        <v>0</v>
      </c>
      <c r="V391" s="316">
        <v>0</v>
      </c>
      <c r="W391" s="316">
        <v>0</v>
      </c>
      <c r="X391" s="316">
        <v>0</v>
      </c>
      <c r="Y391" s="316">
        <v>0</v>
      </c>
      <c r="Z391" s="316">
        <v>0</v>
      </c>
    </row>
    <row r="392" spans="1:26" s="362" customFormat="1" ht="12" x14ac:dyDescent="0.25">
      <c r="A392" s="314" t="s">
        <v>646</v>
      </c>
      <c r="B392" s="198">
        <v>0</v>
      </c>
      <c r="C392" s="198">
        <v>0</v>
      </c>
      <c r="D392" s="198">
        <v>0</v>
      </c>
      <c r="E392" s="198">
        <v>0</v>
      </c>
      <c r="F392" s="198">
        <v>0</v>
      </c>
      <c r="G392" s="198">
        <v>0</v>
      </c>
      <c r="H392" s="198">
        <v>0</v>
      </c>
      <c r="I392" s="198">
        <v>0</v>
      </c>
      <c r="J392" s="198">
        <v>0</v>
      </c>
      <c r="K392" s="198">
        <v>0</v>
      </c>
      <c r="L392" s="198">
        <v>0</v>
      </c>
      <c r="M392" s="198">
        <v>0</v>
      </c>
      <c r="N392" s="198">
        <v>0</v>
      </c>
      <c r="O392" s="198">
        <v>0</v>
      </c>
      <c r="P392" s="198">
        <v>0</v>
      </c>
      <c r="Q392" s="198">
        <v>0</v>
      </c>
      <c r="R392" s="198">
        <v>0</v>
      </c>
      <c r="S392" s="198">
        <v>0</v>
      </c>
      <c r="T392" s="317" t="e">
        <v>#DIV/0!</v>
      </c>
      <c r="U392" s="316">
        <v>0</v>
      </c>
      <c r="V392" s="316">
        <v>0</v>
      </c>
      <c r="W392" s="316">
        <v>0</v>
      </c>
      <c r="X392" s="316">
        <v>0</v>
      </c>
      <c r="Y392" s="316">
        <v>0</v>
      </c>
      <c r="Z392" s="316">
        <v>0</v>
      </c>
    </row>
    <row r="393" spans="1:26" s="362" customFormat="1" ht="12" x14ac:dyDescent="0.25">
      <c r="A393" s="314" t="s">
        <v>647</v>
      </c>
      <c r="B393" s="198">
        <v>0</v>
      </c>
      <c r="C393" s="198">
        <v>0</v>
      </c>
      <c r="D393" s="198">
        <v>0</v>
      </c>
      <c r="E393" s="198">
        <v>0</v>
      </c>
      <c r="F393" s="198">
        <v>0</v>
      </c>
      <c r="G393" s="198">
        <v>0</v>
      </c>
      <c r="H393" s="198">
        <v>0</v>
      </c>
      <c r="I393" s="198">
        <v>0</v>
      </c>
      <c r="J393" s="198">
        <v>0</v>
      </c>
      <c r="K393" s="198">
        <v>0</v>
      </c>
      <c r="L393" s="198">
        <v>0</v>
      </c>
      <c r="M393" s="198">
        <v>0</v>
      </c>
      <c r="N393" s="198">
        <v>0</v>
      </c>
      <c r="O393" s="198">
        <v>0</v>
      </c>
      <c r="P393" s="198">
        <v>0</v>
      </c>
      <c r="Q393" s="198">
        <v>0</v>
      </c>
      <c r="R393" s="198">
        <v>0</v>
      </c>
      <c r="S393" s="198">
        <v>0</v>
      </c>
      <c r="T393" s="317" t="e">
        <v>#DIV/0!</v>
      </c>
      <c r="U393" s="316">
        <v>0</v>
      </c>
      <c r="V393" s="316">
        <v>0</v>
      </c>
      <c r="W393" s="316">
        <v>0</v>
      </c>
      <c r="X393" s="316">
        <v>0</v>
      </c>
      <c r="Y393" s="316">
        <v>0</v>
      </c>
      <c r="Z393" s="316">
        <v>0</v>
      </c>
    </row>
    <row r="394" spans="1:26" s="362" customFormat="1" ht="12" x14ac:dyDescent="0.25">
      <c r="A394" s="314" t="s">
        <v>648</v>
      </c>
      <c r="B394" s="198">
        <v>0</v>
      </c>
      <c r="C394" s="198">
        <v>0</v>
      </c>
      <c r="D394" s="198">
        <v>0</v>
      </c>
      <c r="E394" s="198">
        <v>0</v>
      </c>
      <c r="F394" s="198">
        <v>0</v>
      </c>
      <c r="G394" s="198">
        <v>0</v>
      </c>
      <c r="H394" s="198">
        <v>0</v>
      </c>
      <c r="I394" s="198">
        <v>0</v>
      </c>
      <c r="J394" s="198">
        <v>0</v>
      </c>
      <c r="K394" s="198">
        <v>0</v>
      </c>
      <c r="L394" s="198">
        <v>0</v>
      </c>
      <c r="M394" s="198">
        <v>0</v>
      </c>
      <c r="N394" s="198">
        <v>0</v>
      </c>
      <c r="O394" s="198">
        <v>0</v>
      </c>
      <c r="P394" s="198">
        <v>0</v>
      </c>
      <c r="Q394" s="198">
        <v>0</v>
      </c>
      <c r="R394" s="198">
        <v>0</v>
      </c>
      <c r="S394" s="198">
        <v>0</v>
      </c>
      <c r="T394" s="317" t="e">
        <v>#DIV/0!</v>
      </c>
      <c r="U394" s="316">
        <v>0</v>
      </c>
      <c r="V394" s="316">
        <v>0</v>
      </c>
      <c r="W394" s="316">
        <v>0</v>
      </c>
      <c r="X394" s="316">
        <v>0</v>
      </c>
      <c r="Y394" s="316">
        <v>0</v>
      </c>
      <c r="Z394" s="316">
        <v>0</v>
      </c>
    </row>
    <row r="395" spans="1:26" s="362" customFormat="1" ht="12" x14ac:dyDescent="0.25">
      <c r="A395" s="314" t="s">
        <v>649</v>
      </c>
      <c r="B395" s="363">
        <v>0</v>
      </c>
      <c r="C395" s="363">
        <v>0</v>
      </c>
      <c r="D395" s="363">
        <v>0</v>
      </c>
      <c r="E395" s="363">
        <v>0</v>
      </c>
      <c r="F395" s="363">
        <v>0</v>
      </c>
      <c r="G395" s="363">
        <v>0</v>
      </c>
      <c r="H395" s="363">
        <v>0</v>
      </c>
      <c r="I395" s="363">
        <v>0</v>
      </c>
      <c r="J395" s="363">
        <v>0</v>
      </c>
      <c r="K395" s="363">
        <v>0</v>
      </c>
      <c r="L395" s="363">
        <v>0</v>
      </c>
      <c r="M395" s="363">
        <v>0</v>
      </c>
      <c r="N395" s="363">
        <v>0</v>
      </c>
      <c r="O395" s="363">
        <v>0</v>
      </c>
      <c r="P395" s="363">
        <v>0</v>
      </c>
      <c r="Q395" s="363">
        <v>0</v>
      </c>
      <c r="R395" s="363">
        <v>0</v>
      </c>
      <c r="S395" s="363">
        <v>0</v>
      </c>
      <c r="T395" s="317" t="e">
        <v>#DIV/0!</v>
      </c>
      <c r="U395" s="316">
        <v>0</v>
      </c>
      <c r="V395" s="316">
        <v>0</v>
      </c>
      <c r="W395" s="316">
        <v>0</v>
      </c>
      <c r="X395" s="316">
        <v>0</v>
      </c>
      <c r="Y395" s="316">
        <v>0</v>
      </c>
      <c r="Z395" s="316">
        <v>0</v>
      </c>
    </row>
    <row r="396" spans="1:26" s="362" customFormat="1" ht="12" x14ac:dyDescent="0.25">
      <c r="A396" s="322" t="s">
        <v>650</v>
      </c>
      <c r="B396" s="370">
        <v>0</v>
      </c>
      <c r="C396" s="370">
        <v>0</v>
      </c>
      <c r="D396" s="370">
        <v>0</v>
      </c>
      <c r="E396" s="370">
        <v>0</v>
      </c>
      <c r="F396" s="370">
        <v>0</v>
      </c>
      <c r="G396" s="370">
        <v>0</v>
      </c>
      <c r="H396" s="370">
        <v>0</v>
      </c>
      <c r="I396" s="370">
        <v>0</v>
      </c>
      <c r="J396" s="370">
        <v>0</v>
      </c>
      <c r="K396" s="370">
        <v>0</v>
      </c>
      <c r="L396" s="370">
        <v>0</v>
      </c>
      <c r="M396" s="370">
        <v>0</v>
      </c>
      <c r="N396" s="370">
        <v>0</v>
      </c>
      <c r="O396" s="370">
        <v>0</v>
      </c>
      <c r="P396" s="370">
        <v>0</v>
      </c>
      <c r="Q396" s="370">
        <v>0</v>
      </c>
      <c r="R396" s="370">
        <v>0</v>
      </c>
      <c r="S396" s="370">
        <v>0</v>
      </c>
      <c r="T396" s="319" t="e">
        <v>#DIV/0!</v>
      </c>
      <c r="U396" s="239">
        <v>0</v>
      </c>
      <c r="V396" s="239">
        <v>0</v>
      </c>
      <c r="W396" s="239">
        <v>0</v>
      </c>
      <c r="X396" s="239">
        <v>0</v>
      </c>
      <c r="Y396" s="239">
        <v>0</v>
      </c>
      <c r="Z396" s="239">
        <v>0</v>
      </c>
    </row>
    <row r="397" spans="1:26" s="362" customFormat="1" ht="12" x14ac:dyDescent="0.25">
      <c r="A397" s="324" t="s">
        <v>651</v>
      </c>
      <c r="B397" s="370">
        <v>0</v>
      </c>
      <c r="C397" s="370">
        <v>0</v>
      </c>
      <c r="D397" s="370">
        <v>0</v>
      </c>
      <c r="E397" s="370">
        <v>0</v>
      </c>
      <c r="F397" s="370">
        <v>0</v>
      </c>
      <c r="G397" s="370">
        <v>0</v>
      </c>
      <c r="H397" s="370">
        <v>0</v>
      </c>
      <c r="I397" s="370">
        <v>0</v>
      </c>
      <c r="J397" s="370">
        <v>0</v>
      </c>
      <c r="K397" s="370">
        <v>0</v>
      </c>
      <c r="L397" s="370">
        <v>0</v>
      </c>
      <c r="M397" s="370">
        <v>0</v>
      </c>
      <c r="N397" s="370">
        <v>0</v>
      </c>
      <c r="O397" s="370">
        <v>0</v>
      </c>
      <c r="P397" s="370">
        <v>0</v>
      </c>
      <c r="Q397" s="370">
        <v>0</v>
      </c>
      <c r="R397" s="370">
        <v>0</v>
      </c>
      <c r="S397" s="370">
        <v>0</v>
      </c>
      <c r="T397" s="319" t="e">
        <v>#DIV/0!</v>
      </c>
      <c r="U397" s="239">
        <v>0</v>
      </c>
      <c r="V397" s="239">
        <v>0</v>
      </c>
      <c r="W397" s="239">
        <v>0</v>
      </c>
      <c r="X397" s="239">
        <v>0</v>
      </c>
      <c r="Y397" s="239">
        <v>0</v>
      </c>
      <c r="Z397" s="239">
        <v>0</v>
      </c>
    </row>
    <row r="398" spans="1:26" s="362" customFormat="1" ht="12" x14ac:dyDescent="0.25">
      <c r="A398" s="325" t="s">
        <v>652</v>
      </c>
      <c r="B398" s="385">
        <v>0</v>
      </c>
      <c r="C398" s="385">
        <v>0</v>
      </c>
      <c r="D398" s="385">
        <v>0</v>
      </c>
      <c r="E398" s="385">
        <v>0</v>
      </c>
      <c r="F398" s="385">
        <v>0</v>
      </c>
      <c r="G398" s="385">
        <v>0</v>
      </c>
      <c r="H398" s="385">
        <v>0</v>
      </c>
      <c r="I398" s="385">
        <v>0</v>
      </c>
      <c r="J398" s="385">
        <v>0</v>
      </c>
      <c r="K398" s="385">
        <v>0</v>
      </c>
      <c r="L398" s="385">
        <v>0</v>
      </c>
      <c r="M398" s="385">
        <v>0</v>
      </c>
      <c r="N398" s="385">
        <v>0</v>
      </c>
      <c r="O398" s="385">
        <v>0</v>
      </c>
      <c r="P398" s="385">
        <v>0</v>
      </c>
      <c r="Q398" s="385">
        <v>0</v>
      </c>
      <c r="R398" s="385">
        <v>0</v>
      </c>
      <c r="S398" s="385">
        <v>0</v>
      </c>
      <c r="T398" s="319" t="e">
        <v>#DIV/0!</v>
      </c>
      <c r="U398" s="239">
        <v>0</v>
      </c>
      <c r="V398" s="239">
        <v>0</v>
      </c>
      <c r="W398" s="239">
        <v>0</v>
      </c>
      <c r="X398" s="239">
        <v>0</v>
      </c>
      <c r="Y398" s="239">
        <v>0</v>
      </c>
      <c r="Z398" s="239">
        <v>0</v>
      </c>
    </row>
    <row r="399" spans="1:26" s="362" customFormat="1" ht="12" x14ac:dyDescent="0.25">
      <c r="A399" s="325" t="s">
        <v>653</v>
      </c>
      <c r="B399" s="385">
        <v>0</v>
      </c>
      <c r="C399" s="385">
        <v>0</v>
      </c>
      <c r="D399" s="385">
        <v>0</v>
      </c>
      <c r="E399" s="385">
        <v>0</v>
      </c>
      <c r="F399" s="385">
        <v>0</v>
      </c>
      <c r="G399" s="385">
        <v>0</v>
      </c>
      <c r="H399" s="385">
        <v>0</v>
      </c>
      <c r="I399" s="385">
        <v>0</v>
      </c>
      <c r="J399" s="385">
        <v>0</v>
      </c>
      <c r="K399" s="385">
        <v>0</v>
      </c>
      <c r="L399" s="385">
        <v>0</v>
      </c>
      <c r="M399" s="385">
        <v>0</v>
      </c>
      <c r="N399" s="385">
        <v>0</v>
      </c>
      <c r="O399" s="385">
        <v>0</v>
      </c>
      <c r="P399" s="385">
        <v>0</v>
      </c>
      <c r="Q399" s="385">
        <v>0</v>
      </c>
      <c r="R399" s="385">
        <v>0</v>
      </c>
      <c r="S399" s="385">
        <v>0</v>
      </c>
      <c r="T399" s="319" t="e">
        <v>#DIV/0!</v>
      </c>
      <c r="U399" s="239">
        <v>0</v>
      </c>
      <c r="V399" s="239">
        <v>0</v>
      </c>
      <c r="W399" s="239">
        <v>0</v>
      </c>
      <c r="X399" s="239">
        <v>0</v>
      </c>
      <c r="Y399" s="239">
        <v>0</v>
      </c>
      <c r="Z399" s="239">
        <v>0</v>
      </c>
    </row>
    <row r="400" spans="1:26" s="362" customFormat="1" ht="12" x14ac:dyDescent="0.25">
      <c r="A400" s="324" t="s">
        <v>654</v>
      </c>
      <c r="B400" s="385">
        <v>0</v>
      </c>
      <c r="C400" s="385">
        <v>0</v>
      </c>
      <c r="D400" s="385">
        <v>0</v>
      </c>
      <c r="E400" s="385">
        <v>0</v>
      </c>
      <c r="F400" s="385">
        <v>0</v>
      </c>
      <c r="G400" s="385">
        <v>0</v>
      </c>
      <c r="H400" s="385">
        <v>0</v>
      </c>
      <c r="I400" s="385">
        <v>0</v>
      </c>
      <c r="J400" s="385">
        <v>0</v>
      </c>
      <c r="K400" s="385">
        <v>0</v>
      </c>
      <c r="L400" s="385">
        <v>0</v>
      </c>
      <c r="M400" s="385">
        <v>0</v>
      </c>
      <c r="N400" s="385">
        <v>0</v>
      </c>
      <c r="O400" s="385">
        <v>0</v>
      </c>
      <c r="P400" s="385">
        <v>0</v>
      </c>
      <c r="Q400" s="385">
        <v>0</v>
      </c>
      <c r="R400" s="385">
        <v>0</v>
      </c>
      <c r="S400" s="385">
        <v>0</v>
      </c>
      <c r="T400" s="319" t="e">
        <v>#DIV/0!</v>
      </c>
      <c r="U400" s="239">
        <v>0</v>
      </c>
      <c r="V400" s="239">
        <v>0</v>
      </c>
      <c r="W400" s="239">
        <v>0</v>
      </c>
      <c r="X400" s="239">
        <v>0</v>
      </c>
      <c r="Y400" s="239">
        <v>0</v>
      </c>
      <c r="Z400" s="239">
        <v>0</v>
      </c>
    </row>
    <row r="401" spans="1:26" s="362" customFormat="1" ht="12" x14ac:dyDescent="0.25">
      <c r="A401" s="324" t="s">
        <v>655</v>
      </c>
      <c r="B401" s="385">
        <v>0</v>
      </c>
      <c r="C401" s="385">
        <v>0</v>
      </c>
      <c r="D401" s="385">
        <v>0</v>
      </c>
      <c r="E401" s="385">
        <v>0</v>
      </c>
      <c r="F401" s="385">
        <v>0</v>
      </c>
      <c r="G401" s="385">
        <v>0</v>
      </c>
      <c r="H401" s="385">
        <v>0</v>
      </c>
      <c r="I401" s="385">
        <v>0</v>
      </c>
      <c r="J401" s="385">
        <v>0</v>
      </c>
      <c r="K401" s="385">
        <v>0</v>
      </c>
      <c r="L401" s="385">
        <v>0</v>
      </c>
      <c r="M401" s="385">
        <v>0</v>
      </c>
      <c r="N401" s="385">
        <v>0</v>
      </c>
      <c r="O401" s="385">
        <v>0</v>
      </c>
      <c r="P401" s="385">
        <v>0</v>
      </c>
      <c r="Q401" s="385">
        <v>0</v>
      </c>
      <c r="R401" s="385">
        <v>0</v>
      </c>
      <c r="S401" s="385">
        <v>0</v>
      </c>
      <c r="T401" s="319" t="e">
        <v>#DIV/0!</v>
      </c>
      <c r="U401" s="239">
        <v>0</v>
      </c>
      <c r="V401" s="239">
        <v>0</v>
      </c>
      <c r="W401" s="239">
        <v>0</v>
      </c>
      <c r="X401" s="239">
        <v>0</v>
      </c>
      <c r="Y401" s="239">
        <v>0</v>
      </c>
      <c r="Z401" s="239">
        <v>0</v>
      </c>
    </row>
    <row r="402" spans="1:26" s="362" customFormat="1" ht="12" x14ac:dyDescent="0.25">
      <c r="A402" s="324" t="s">
        <v>656</v>
      </c>
      <c r="B402" s="385">
        <v>0</v>
      </c>
      <c r="C402" s="385">
        <v>0</v>
      </c>
      <c r="D402" s="385">
        <v>0</v>
      </c>
      <c r="E402" s="385">
        <v>0</v>
      </c>
      <c r="F402" s="385">
        <v>0</v>
      </c>
      <c r="G402" s="385">
        <v>0</v>
      </c>
      <c r="H402" s="385">
        <v>0</v>
      </c>
      <c r="I402" s="385">
        <v>0</v>
      </c>
      <c r="J402" s="385">
        <v>0</v>
      </c>
      <c r="K402" s="385">
        <v>0</v>
      </c>
      <c r="L402" s="385">
        <v>0</v>
      </c>
      <c r="M402" s="385">
        <v>0</v>
      </c>
      <c r="N402" s="385">
        <v>0</v>
      </c>
      <c r="O402" s="385">
        <v>0</v>
      </c>
      <c r="P402" s="385">
        <v>0</v>
      </c>
      <c r="Q402" s="385">
        <v>0</v>
      </c>
      <c r="R402" s="385">
        <v>0</v>
      </c>
      <c r="S402" s="385">
        <v>0</v>
      </c>
      <c r="T402" s="319" t="e">
        <v>#DIV/0!</v>
      </c>
      <c r="U402" s="239">
        <v>0</v>
      </c>
      <c r="V402" s="239">
        <v>0</v>
      </c>
      <c r="W402" s="239">
        <v>0</v>
      </c>
      <c r="X402" s="239">
        <v>0</v>
      </c>
      <c r="Y402" s="239">
        <v>0</v>
      </c>
      <c r="Z402" s="239">
        <v>0</v>
      </c>
    </row>
    <row r="403" spans="1:26" s="362" customFormat="1" ht="12" x14ac:dyDescent="0.25">
      <c r="A403" s="322" t="s">
        <v>657</v>
      </c>
      <c r="B403" s="385">
        <v>0</v>
      </c>
      <c r="C403" s="385">
        <v>0</v>
      </c>
      <c r="D403" s="385">
        <v>0</v>
      </c>
      <c r="E403" s="385">
        <v>0</v>
      </c>
      <c r="F403" s="385">
        <v>0</v>
      </c>
      <c r="G403" s="385">
        <v>0</v>
      </c>
      <c r="H403" s="385">
        <v>0</v>
      </c>
      <c r="I403" s="385">
        <v>0</v>
      </c>
      <c r="J403" s="385">
        <v>0</v>
      </c>
      <c r="K403" s="385">
        <v>0</v>
      </c>
      <c r="L403" s="385">
        <v>0</v>
      </c>
      <c r="M403" s="385">
        <v>0</v>
      </c>
      <c r="N403" s="385">
        <v>0</v>
      </c>
      <c r="O403" s="385">
        <v>0</v>
      </c>
      <c r="P403" s="385">
        <v>0</v>
      </c>
      <c r="Q403" s="385">
        <v>0</v>
      </c>
      <c r="R403" s="385">
        <v>0</v>
      </c>
      <c r="S403" s="385">
        <v>0</v>
      </c>
      <c r="T403" s="319" t="e">
        <v>#DIV/0!</v>
      </c>
      <c r="U403" s="239">
        <v>0</v>
      </c>
      <c r="V403" s="239">
        <v>0</v>
      </c>
      <c r="W403" s="239">
        <v>0</v>
      </c>
      <c r="X403" s="239">
        <v>0</v>
      </c>
      <c r="Y403" s="239">
        <v>0</v>
      </c>
      <c r="Z403" s="239">
        <v>0</v>
      </c>
    </row>
    <row r="404" spans="1:26" s="362" customFormat="1" ht="12" x14ac:dyDescent="0.25">
      <c r="A404" s="322" t="s">
        <v>658</v>
      </c>
      <c r="B404" s="385">
        <v>0</v>
      </c>
      <c r="C404" s="385">
        <v>0</v>
      </c>
      <c r="D404" s="385">
        <v>0</v>
      </c>
      <c r="E404" s="385">
        <v>0</v>
      </c>
      <c r="F404" s="385">
        <v>0</v>
      </c>
      <c r="G404" s="385">
        <v>0</v>
      </c>
      <c r="H404" s="385">
        <v>0</v>
      </c>
      <c r="I404" s="385">
        <v>0</v>
      </c>
      <c r="J404" s="385">
        <v>0</v>
      </c>
      <c r="K404" s="385">
        <v>0</v>
      </c>
      <c r="L404" s="385">
        <v>0</v>
      </c>
      <c r="M404" s="385">
        <v>0</v>
      </c>
      <c r="N404" s="385">
        <v>0</v>
      </c>
      <c r="O404" s="385">
        <v>0</v>
      </c>
      <c r="P404" s="385">
        <v>0</v>
      </c>
      <c r="Q404" s="385">
        <v>0</v>
      </c>
      <c r="R404" s="385">
        <v>0</v>
      </c>
      <c r="S404" s="385">
        <v>0</v>
      </c>
      <c r="T404" s="319" t="e">
        <v>#DIV/0!</v>
      </c>
      <c r="U404" s="239">
        <v>0</v>
      </c>
      <c r="V404" s="239">
        <v>0</v>
      </c>
      <c r="W404" s="239">
        <v>0</v>
      </c>
      <c r="X404" s="239">
        <v>0</v>
      </c>
      <c r="Y404" s="239">
        <v>0</v>
      </c>
      <c r="Z404" s="239">
        <v>0</v>
      </c>
    </row>
    <row r="405" spans="1:26" s="362" customFormat="1" ht="12" x14ac:dyDescent="0.25">
      <c r="A405" s="322" t="s">
        <v>659</v>
      </c>
      <c r="B405" s="385">
        <v>0</v>
      </c>
      <c r="C405" s="385">
        <v>0</v>
      </c>
      <c r="D405" s="385">
        <v>0</v>
      </c>
      <c r="E405" s="385">
        <v>0</v>
      </c>
      <c r="F405" s="385">
        <v>0</v>
      </c>
      <c r="G405" s="385">
        <v>0</v>
      </c>
      <c r="H405" s="385">
        <v>0</v>
      </c>
      <c r="I405" s="385">
        <v>0</v>
      </c>
      <c r="J405" s="385">
        <v>0</v>
      </c>
      <c r="K405" s="385">
        <v>0</v>
      </c>
      <c r="L405" s="385">
        <v>0</v>
      </c>
      <c r="M405" s="385">
        <v>0</v>
      </c>
      <c r="N405" s="385">
        <v>0</v>
      </c>
      <c r="O405" s="385">
        <v>0</v>
      </c>
      <c r="P405" s="385">
        <v>0</v>
      </c>
      <c r="Q405" s="385">
        <v>0</v>
      </c>
      <c r="R405" s="385">
        <v>0</v>
      </c>
      <c r="S405" s="385">
        <v>0</v>
      </c>
      <c r="T405" s="319" t="e">
        <v>#DIV/0!</v>
      </c>
      <c r="U405" s="239">
        <v>0</v>
      </c>
      <c r="V405" s="239">
        <v>0</v>
      </c>
      <c r="W405" s="239">
        <v>0</v>
      </c>
      <c r="X405" s="239">
        <v>0</v>
      </c>
      <c r="Y405" s="239">
        <v>0</v>
      </c>
      <c r="Z405" s="239">
        <v>0</v>
      </c>
    </row>
    <row r="406" spans="1:26" s="362" customFormat="1" ht="12" x14ac:dyDescent="0.25">
      <c r="A406" s="322" t="s">
        <v>660</v>
      </c>
      <c r="B406" s="385">
        <v>0</v>
      </c>
      <c r="C406" s="385">
        <v>0</v>
      </c>
      <c r="D406" s="385">
        <v>0</v>
      </c>
      <c r="E406" s="385">
        <v>0</v>
      </c>
      <c r="F406" s="385">
        <v>0</v>
      </c>
      <c r="G406" s="385">
        <v>0</v>
      </c>
      <c r="H406" s="385">
        <v>0</v>
      </c>
      <c r="I406" s="385">
        <v>0</v>
      </c>
      <c r="J406" s="385">
        <v>0</v>
      </c>
      <c r="K406" s="385">
        <v>0</v>
      </c>
      <c r="L406" s="385">
        <v>0</v>
      </c>
      <c r="M406" s="385">
        <v>0</v>
      </c>
      <c r="N406" s="385">
        <v>0</v>
      </c>
      <c r="O406" s="385">
        <v>0</v>
      </c>
      <c r="P406" s="385">
        <v>0</v>
      </c>
      <c r="Q406" s="385">
        <v>0</v>
      </c>
      <c r="R406" s="385">
        <v>0</v>
      </c>
      <c r="S406" s="385">
        <v>0</v>
      </c>
      <c r="T406" s="319" t="e">
        <v>#DIV/0!</v>
      </c>
      <c r="U406" s="239">
        <v>0</v>
      </c>
      <c r="V406" s="239">
        <v>0</v>
      </c>
      <c r="W406" s="239">
        <v>0</v>
      </c>
      <c r="X406" s="239">
        <v>0</v>
      </c>
      <c r="Y406" s="239">
        <v>0</v>
      </c>
      <c r="Z406" s="239">
        <v>0</v>
      </c>
    </row>
    <row r="407" spans="1:26" s="362" customFormat="1" ht="12" x14ac:dyDescent="0.25">
      <c r="A407" s="322" t="s">
        <v>661</v>
      </c>
      <c r="B407" s="385">
        <v>0</v>
      </c>
      <c r="C407" s="385">
        <v>0</v>
      </c>
      <c r="D407" s="385">
        <v>0</v>
      </c>
      <c r="E407" s="385">
        <v>0</v>
      </c>
      <c r="F407" s="385">
        <v>0</v>
      </c>
      <c r="G407" s="385">
        <v>0</v>
      </c>
      <c r="H407" s="385">
        <v>0</v>
      </c>
      <c r="I407" s="385">
        <v>0</v>
      </c>
      <c r="J407" s="385">
        <v>0</v>
      </c>
      <c r="K407" s="385">
        <v>0</v>
      </c>
      <c r="L407" s="385">
        <v>0</v>
      </c>
      <c r="M407" s="385">
        <v>0</v>
      </c>
      <c r="N407" s="385">
        <v>0</v>
      </c>
      <c r="O407" s="385">
        <v>0</v>
      </c>
      <c r="P407" s="385">
        <v>0</v>
      </c>
      <c r="Q407" s="385">
        <v>0</v>
      </c>
      <c r="R407" s="385">
        <v>0</v>
      </c>
      <c r="S407" s="385">
        <v>0</v>
      </c>
      <c r="T407" s="319" t="e">
        <v>#DIV/0!</v>
      </c>
      <c r="U407" s="239">
        <v>0</v>
      </c>
      <c r="V407" s="239">
        <v>0</v>
      </c>
      <c r="W407" s="239">
        <v>0</v>
      </c>
      <c r="X407" s="239">
        <v>0</v>
      </c>
      <c r="Y407" s="239">
        <v>0</v>
      </c>
      <c r="Z407" s="239">
        <v>0</v>
      </c>
    </row>
    <row r="408" spans="1:26" s="362" customFormat="1" ht="12" x14ac:dyDescent="0.25">
      <c r="A408" s="314" t="s">
        <v>662</v>
      </c>
      <c r="B408" s="363">
        <v>254795707</v>
      </c>
      <c r="C408" s="363">
        <v>262104547.00999999</v>
      </c>
      <c r="D408" s="363">
        <v>254795707</v>
      </c>
      <c r="E408" s="363">
        <v>0</v>
      </c>
      <c r="F408" s="363">
        <v>0</v>
      </c>
      <c r="G408" s="363">
        <v>0</v>
      </c>
      <c r="H408" s="363">
        <v>0</v>
      </c>
      <c r="I408" s="363">
        <v>0</v>
      </c>
      <c r="J408" s="363">
        <v>0</v>
      </c>
      <c r="K408" s="363">
        <v>0</v>
      </c>
      <c r="L408" s="363">
        <v>0</v>
      </c>
      <c r="M408" s="363">
        <v>0</v>
      </c>
      <c r="N408" s="363">
        <v>0</v>
      </c>
      <c r="O408" s="363">
        <v>0</v>
      </c>
      <c r="P408" s="363">
        <v>0</v>
      </c>
      <c r="Q408" s="363">
        <v>0</v>
      </c>
      <c r="R408" s="363">
        <v>0</v>
      </c>
      <c r="S408" s="363">
        <v>0</v>
      </c>
      <c r="T408" s="317">
        <v>0</v>
      </c>
      <c r="U408" s="316">
        <v>262104547.00999999</v>
      </c>
      <c r="V408" s="316">
        <v>7308840.0099999905</v>
      </c>
      <c r="W408" s="316">
        <v>262104547.00999999</v>
      </c>
      <c r="X408" s="316">
        <v>254795707</v>
      </c>
      <c r="Y408" s="316">
        <v>0</v>
      </c>
      <c r="Z408" s="316">
        <v>0</v>
      </c>
    </row>
    <row r="409" spans="1:26" s="362" customFormat="1" ht="12" x14ac:dyDescent="0.25">
      <c r="A409" s="322" t="s">
        <v>663</v>
      </c>
      <c r="B409" s="385">
        <v>0</v>
      </c>
      <c r="C409" s="385">
        <v>0</v>
      </c>
      <c r="D409" s="385">
        <v>0</v>
      </c>
      <c r="E409" s="385">
        <v>0</v>
      </c>
      <c r="F409" s="385">
        <v>0</v>
      </c>
      <c r="G409" s="385">
        <v>0</v>
      </c>
      <c r="H409" s="385">
        <v>0</v>
      </c>
      <c r="I409" s="385">
        <v>0</v>
      </c>
      <c r="J409" s="385">
        <v>0</v>
      </c>
      <c r="K409" s="385">
        <v>0</v>
      </c>
      <c r="L409" s="385">
        <v>0</v>
      </c>
      <c r="M409" s="385">
        <v>0</v>
      </c>
      <c r="N409" s="385">
        <v>0</v>
      </c>
      <c r="O409" s="385">
        <v>0</v>
      </c>
      <c r="P409" s="385">
        <v>0</v>
      </c>
      <c r="Q409" s="385">
        <v>0</v>
      </c>
      <c r="R409" s="385">
        <v>0</v>
      </c>
      <c r="S409" s="385">
        <v>0</v>
      </c>
      <c r="T409" s="319" t="e">
        <v>#DIV/0!</v>
      </c>
      <c r="U409" s="239">
        <v>0</v>
      </c>
      <c r="V409" s="239">
        <v>0</v>
      </c>
      <c r="W409" s="239">
        <v>0</v>
      </c>
      <c r="X409" s="239">
        <v>0</v>
      </c>
      <c r="Y409" s="239">
        <v>0</v>
      </c>
      <c r="Z409" s="239">
        <v>0</v>
      </c>
    </row>
    <row r="410" spans="1:26" s="362" customFormat="1" ht="12" x14ac:dyDescent="0.25">
      <c r="A410" s="322" t="s">
        <v>664</v>
      </c>
      <c r="B410" s="385">
        <v>254795707</v>
      </c>
      <c r="C410" s="385">
        <v>262104547.00999999</v>
      </c>
      <c r="D410" s="385">
        <v>254795707</v>
      </c>
      <c r="E410" s="385">
        <v>0</v>
      </c>
      <c r="F410" s="385">
        <v>0</v>
      </c>
      <c r="G410" s="385">
        <v>0</v>
      </c>
      <c r="H410" s="385">
        <v>0</v>
      </c>
      <c r="I410" s="385">
        <v>0</v>
      </c>
      <c r="J410" s="385">
        <v>0</v>
      </c>
      <c r="K410" s="385">
        <v>0</v>
      </c>
      <c r="L410" s="385">
        <v>0</v>
      </c>
      <c r="M410" s="385">
        <v>0</v>
      </c>
      <c r="N410" s="385">
        <v>0</v>
      </c>
      <c r="O410" s="385">
        <v>0</v>
      </c>
      <c r="P410" s="385">
        <v>0</v>
      </c>
      <c r="Q410" s="385">
        <v>0</v>
      </c>
      <c r="R410" s="385">
        <v>0</v>
      </c>
      <c r="S410" s="385">
        <v>0</v>
      </c>
      <c r="T410" s="319">
        <v>0</v>
      </c>
      <c r="U410" s="239">
        <v>262104547.00999999</v>
      </c>
      <c r="V410" s="239">
        <v>7308840.0099999905</v>
      </c>
      <c r="W410" s="239">
        <v>262104547.00999999</v>
      </c>
      <c r="X410" s="239">
        <v>254795707</v>
      </c>
      <c r="Y410" s="239">
        <v>0</v>
      </c>
      <c r="Z410" s="239">
        <v>0</v>
      </c>
    </row>
    <row r="411" spans="1:26" s="362" customFormat="1" ht="12" x14ac:dyDescent="0.25">
      <c r="A411" s="322" t="s">
        <v>665</v>
      </c>
      <c r="B411" s="385">
        <v>0</v>
      </c>
      <c r="C411" s="385">
        <v>0</v>
      </c>
      <c r="D411" s="385">
        <v>0</v>
      </c>
      <c r="E411" s="385">
        <v>0</v>
      </c>
      <c r="F411" s="385">
        <v>0</v>
      </c>
      <c r="G411" s="385">
        <v>0</v>
      </c>
      <c r="H411" s="385">
        <v>0</v>
      </c>
      <c r="I411" s="385">
        <v>0</v>
      </c>
      <c r="J411" s="385">
        <v>0</v>
      </c>
      <c r="K411" s="385">
        <v>0</v>
      </c>
      <c r="L411" s="385">
        <v>0</v>
      </c>
      <c r="M411" s="385">
        <v>0</v>
      </c>
      <c r="N411" s="385">
        <v>0</v>
      </c>
      <c r="O411" s="385">
        <v>0</v>
      </c>
      <c r="P411" s="385">
        <v>0</v>
      </c>
      <c r="Q411" s="385">
        <v>0</v>
      </c>
      <c r="R411" s="385">
        <v>0</v>
      </c>
      <c r="S411" s="385">
        <v>0</v>
      </c>
      <c r="T411" s="319" t="e">
        <v>#DIV/0!</v>
      </c>
      <c r="U411" s="239">
        <v>0</v>
      </c>
      <c r="V411" s="239">
        <v>0</v>
      </c>
      <c r="W411" s="239">
        <v>0</v>
      </c>
      <c r="X411" s="239">
        <v>0</v>
      </c>
      <c r="Y411" s="239">
        <v>0</v>
      </c>
      <c r="Z411" s="239">
        <v>0</v>
      </c>
    </row>
    <row r="412" spans="1:26" s="362" customFormat="1" ht="12" x14ac:dyDescent="0.25">
      <c r="A412" s="314" t="s">
        <v>666</v>
      </c>
      <c r="B412" s="363">
        <v>0</v>
      </c>
      <c r="C412" s="363">
        <v>0</v>
      </c>
      <c r="D412" s="363">
        <v>0</v>
      </c>
      <c r="E412" s="363">
        <v>0</v>
      </c>
      <c r="F412" s="363">
        <v>0</v>
      </c>
      <c r="G412" s="363">
        <v>0</v>
      </c>
      <c r="H412" s="363">
        <v>0</v>
      </c>
      <c r="I412" s="363">
        <v>0</v>
      </c>
      <c r="J412" s="363">
        <v>0</v>
      </c>
      <c r="K412" s="363">
        <v>0</v>
      </c>
      <c r="L412" s="363">
        <v>0</v>
      </c>
      <c r="M412" s="363">
        <v>0</v>
      </c>
      <c r="N412" s="363">
        <v>0</v>
      </c>
      <c r="O412" s="363">
        <v>0</v>
      </c>
      <c r="P412" s="363">
        <v>0</v>
      </c>
      <c r="Q412" s="363">
        <v>0</v>
      </c>
      <c r="R412" s="363">
        <v>0</v>
      </c>
      <c r="S412" s="363">
        <v>0</v>
      </c>
      <c r="T412" s="317" t="e">
        <v>#DIV/0!</v>
      </c>
      <c r="U412" s="316">
        <v>0</v>
      </c>
      <c r="V412" s="316">
        <v>0</v>
      </c>
      <c r="W412" s="316">
        <v>0</v>
      </c>
      <c r="X412" s="316">
        <v>0</v>
      </c>
      <c r="Y412" s="316">
        <v>0</v>
      </c>
      <c r="Z412" s="316">
        <v>0</v>
      </c>
    </row>
    <row r="413" spans="1:26" s="362" customFormat="1" ht="12" x14ac:dyDescent="0.25">
      <c r="A413" s="322" t="s">
        <v>667</v>
      </c>
      <c r="B413" s="385">
        <v>0</v>
      </c>
      <c r="C413" s="385">
        <v>0</v>
      </c>
      <c r="D413" s="385">
        <v>0</v>
      </c>
      <c r="E413" s="385">
        <v>0</v>
      </c>
      <c r="F413" s="385">
        <v>0</v>
      </c>
      <c r="G413" s="385">
        <v>0</v>
      </c>
      <c r="H413" s="385">
        <v>0</v>
      </c>
      <c r="I413" s="385">
        <v>0</v>
      </c>
      <c r="J413" s="385">
        <v>0</v>
      </c>
      <c r="K413" s="385">
        <v>0</v>
      </c>
      <c r="L413" s="385">
        <v>0</v>
      </c>
      <c r="M413" s="385">
        <v>0</v>
      </c>
      <c r="N413" s="385">
        <v>0</v>
      </c>
      <c r="O413" s="385">
        <v>0</v>
      </c>
      <c r="P413" s="385">
        <v>0</v>
      </c>
      <c r="Q413" s="385">
        <v>0</v>
      </c>
      <c r="R413" s="385">
        <v>0</v>
      </c>
      <c r="S413" s="385">
        <v>0</v>
      </c>
      <c r="T413" s="319" t="e">
        <v>#DIV/0!</v>
      </c>
      <c r="U413" s="239">
        <v>0</v>
      </c>
      <c r="V413" s="239">
        <v>0</v>
      </c>
      <c r="W413" s="239">
        <v>0</v>
      </c>
      <c r="X413" s="239">
        <v>0</v>
      </c>
      <c r="Y413" s="239">
        <v>0</v>
      </c>
      <c r="Z413" s="239">
        <v>0</v>
      </c>
    </row>
    <row r="414" spans="1:26" s="362" customFormat="1" ht="12" x14ac:dyDescent="0.25">
      <c r="A414" s="322" t="s">
        <v>668</v>
      </c>
      <c r="B414" s="385">
        <v>0</v>
      </c>
      <c r="C414" s="385">
        <v>0</v>
      </c>
      <c r="D414" s="385">
        <v>0</v>
      </c>
      <c r="E414" s="385">
        <v>0</v>
      </c>
      <c r="F414" s="385">
        <v>0</v>
      </c>
      <c r="G414" s="385">
        <v>0</v>
      </c>
      <c r="H414" s="385">
        <v>0</v>
      </c>
      <c r="I414" s="385">
        <v>0</v>
      </c>
      <c r="J414" s="385">
        <v>0</v>
      </c>
      <c r="K414" s="385">
        <v>0</v>
      </c>
      <c r="L414" s="385">
        <v>0</v>
      </c>
      <c r="M414" s="385">
        <v>0</v>
      </c>
      <c r="N414" s="385">
        <v>0</v>
      </c>
      <c r="O414" s="385">
        <v>0</v>
      </c>
      <c r="P414" s="385">
        <v>0</v>
      </c>
      <c r="Q414" s="385">
        <v>0</v>
      </c>
      <c r="R414" s="385">
        <v>0</v>
      </c>
      <c r="S414" s="385">
        <v>0</v>
      </c>
      <c r="T414" s="319" t="e">
        <v>#DIV/0!</v>
      </c>
      <c r="U414" s="239">
        <v>0</v>
      </c>
      <c r="V414" s="239">
        <v>0</v>
      </c>
      <c r="W414" s="239">
        <v>0</v>
      </c>
      <c r="X414" s="239">
        <v>0</v>
      </c>
      <c r="Y414" s="239">
        <v>0</v>
      </c>
      <c r="Z414" s="239">
        <v>0</v>
      </c>
    </row>
    <row r="415" spans="1:26" s="362" customFormat="1" ht="12" x14ac:dyDescent="0.25">
      <c r="A415" s="322" t="s">
        <v>669</v>
      </c>
      <c r="B415" s="385">
        <v>0</v>
      </c>
      <c r="C415" s="385">
        <v>0</v>
      </c>
      <c r="D415" s="385">
        <v>0</v>
      </c>
      <c r="E415" s="385">
        <v>0</v>
      </c>
      <c r="F415" s="385">
        <v>0</v>
      </c>
      <c r="G415" s="385">
        <v>0</v>
      </c>
      <c r="H415" s="385">
        <v>0</v>
      </c>
      <c r="I415" s="385">
        <v>0</v>
      </c>
      <c r="J415" s="385">
        <v>0</v>
      </c>
      <c r="K415" s="385">
        <v>0</v>
      </c>
      <c r="L415" s="385">
        <v>0</v>
      </c>
      <c r="M415" s="385">
        <v>0</v>
      </c>
      <c r="N415" s="385">
        <v>0</v>
      </c>
      <c r="O415" s="385">
        <v>0</v>
      </c>
      <c r="P415" s="385">
        <v>0</v>
      </c>
      <c r="Q415" s="385">
        <v>0</v>
      </c>
      <c r="R415" s="385">
        <v>0</v>
      </c>
      <c r="S415" s="385">
        <v>0</v>
      </c>
      <c r="T415" s="319" t="e">
        <v>#DIV/0!</v>
      </c>
      <c r="U415" s="239">
        <v>0</v>
      </c>
      <c r="V415" s="239">
        <v>0</v>
      </c>
      <c r="W415" s="239">
        <v>0</v>
      </c>
      <c r="X415" s="239">
        <v>0</v>
      </c>
      <c r="Y415" s="239">
        <v>0</v>
      </c>
      <c r="Z415" s="239">
        <v>0</v>
      </c>
    </row>
    <row r="416" spans="1:26" s="362" customFormat="1" ht="12" x14ac:dyDescent="0.25">
      <c r="A416" s="322" t="s">
        <v>670</v>
      </c>
      <c r="B416" s="385">
        <v>0</v>
      </c>
      <c r="C416" s="385">
        <v>0</v>
      </c>
      <c r="D416" s="385">
        <v>0</v>
      </c>
      <c r="E416" s="385">
        <v>0</v>
      </c>
      <c r="F416" s="385">
        <v>0</v>
      </c>
      <c r="G416" s="385">
        <v>0</v>
      </c>
      <c r="H416" s="385">
        <v>0</v>
      </c>
      <c r="I416" s="385">
        <v>0</v>
      </c>
      <c r="J416" s="385">
        <v>0</v>
      </c>
      <c r="K416" s="385">
        <v>0</v>
      </c>
      <c r="L416" s="385">
        <v>0</v>
      </c>
      <c r="M416" s="385">
        <v>0</v>
      </c>
      <c r="N416" s="385">
        <v>0</v>
      </c>
      <c r="O416" s="385">
        <v>0</v>
      </c>
      <c r="P416" s="385">
        <v>0</v>
      </c>
      <c r="Q416" s="385">
        <v>0</v>
      </c>
      <c r="R416" s="385">
        <v>0</v>
      </c>
      <c r="S416" s="385">
        <v>0</v>
      </c>
      <c r="T416" s="319" t="e">
        <v>#DIV/0!</v>
      </c>
      <c r="U416" s="239">
        <v>0</v>
      </c>
      <c r="V416" s="239">
        <v>0</v>
      </c>
      <c r="W416" s="239">
        <v>0</v>
      </c>
      <c r="X416" s="239">
        <v>0</v>
      </c>
      <c r="Y416" s="239">
        <v>0</v>
      </c>
      <c r="Z416" s="239">
        <v>0</v>
      </c>
    </row>
    <row r="417" spans="1:26" s="362" customFormat="1" ht="12" x14ac:dyDescent="0.25">
      <c r="A417" s="322" t="s">
        <v>671</v>
      </c>
      <c r="B417" s="385">
        <v>0</v>
      </c>
      <c r="C417" s="385">
        <v>0</v>
      </c>
      <c r="D417" s="385">
        <v>0</v>
      </c>
      <c r="E417" s="385">
        <v>0</v>
      </c>
      <c r="F417" s="385">
        <v>0</v>
      </c>
      <c r="G417" s="385">
        <v>0</v>
      </c>
      <c r="H417" s="385">
        <v>0</v>
      </c>
      <c r="I417" s="385">
        <v>0</v>
      </c>
      <c r="J417" s="385">
        <v>0</v>
      </c>
      <c r="K417" s="385">
        <v>0</v>
      </c>
      <c r="L417" s="385">
        <v>0</v>
      </c>
      <c r="M417" s="385">
        <v>0</v>
      </c>
      <c r="N417" s="385">
        <v>0</v>
      </c>
      <c r="O417" s="385">
        <v>0</v>
      </c>
      <c r="P417" s="385">
        <v>0</v>
      </c>
      <c r="Q417" s="385">
        <v>0</v>
      </c>
      <c r="R417" s="385">
        <v>0</v>
      </c>
      <c r="S417" s="385">
        <v>0</v>
      </c>
      <c r="T417" s="319" t="e">
        <v>#DIV/0!</v>
      </c>
      <c r="U417" s="239">
        <v>0</v>
      </c>
      <c r="V417" s="239">
        <v>0</v>
      </c>
      <c r="W417" s="239">
        <v>0</v>
      </c>
      <c r="X417" s="239">
        <v>0</v>
      </c>
      <c r="Y417" s="239">
        <v>0</v>
      </c>
      <c r="Z417" s="239">
        <v>0</v>
      </c>
    </row>
    <row r="418" spans="1:26" s="362" customFormat="1" ht="12" x14ac:dyDescent="0.25">
      <c r="A418" s="322" t="s">
        <v>672</v>
      </c>
      <c r="B418" s="385">
        <v>0</v>
      </c>
      <c r="C418" s="385">
        <v>0</v>
      </c>
      <c r="D418" s="385">
        <v>0</v>
      </c>
      <c r="E418" s="385">
        <v>0</v>
      </c>
      <c r="F418" s="385">
        <v>0</v>
      </c>
      <c r="G418" s="385">
        <v>0</v>
      </c>
      <c r="H418" s="385">
        <v>0</v>
      </c>
      <c r="I418" s="385">
        <v>0</v>
      </c>
      <c r="J418" s="385">
        <v>0</v>
      </c>
      <c r="K418" s="385">
        <v>0</v>
      </c>
      <c r="L418" s="385">
        <v>0</v>
      </c>
      <c r="M418" s="385">
        <v>0</v>
      </c>
      <c r="N418" s="385">
        <v>0</v>
      </c>
      <c r="O418" s="385">
        <v>0</v>
      </c>
      <c r="P418" s="385">
        <v>0</v>
      </c>
      <c r="Q418" s="385">
        <v>0</v>
      </c>
      <c r="R418" s="385">
        <v>0</v>
      </c>
      <c r="S418" s="385">
        <v>0</v>
      </c>
      <c r="T418" s="319" t="e">
        <v>#DIV/0!</v>
      </c>
      <c r="U418" s="239">
        <v>0</v>
      </c>
      <c r="V418" s="239">
        <v>0</v>
      </c>
      <c r="W418" s="239">
        <v>0</v>
      </c>
      <c r="X418" s="239">
        <v>0</v>
      </c>
      <c r="Y418" s="239">
        <v>0</v>
      </c>
      <c r="Z418" s="239">
        <v>0</v>
      </c>
    </row>
    <row r="419" spans="1:26" s="362" customFormat="1" ht="12" x14ac:dyDescent="0.25">
      <c r="A419" s="308" t="s">
        <v>673</v>
      </c>
      <c r="B419" s="384">
        <v>0</v>
      </c>
      <c r="C419" s="384">
        <v>0</v>
      </c>
      <c r="D419" s="384">
        <v>0</v>
      </c>
      <c r="E419" s="384">
        <v>0</v>
      </c>
      <c r="F419" s="384">
        <v>0</v>
      </c>
      <c r="G419" s="384">
        <v>0</v>
      </c>
      <c r="H419" s="384">
        <v>0</v>
      </c>
      <c r="I419" s="384">
        <v>0</v>
      </c>
      <c r="J419" s="384">
        <v>0</v>
      </c>
      <c r="K419" s="384">
        <v>0</v>
      </c>
      <c r="L419" s="384">
        <v>0</v>
      </c>
      <c r="M419" s="384">
        <v>0</v>
      </c>
      <c r="N419" s="384">
        <v>0</v>
      </c>
      <c r="O419" s="384">
        <v>0</v>
      </c>
      <c r="P419" s="384">
        <v>0</v>
      </c>
      <c r="Q419" s="384">
        <v>0</v>
      </c>
      <c r="R419" s="384">
        <v>0</v>
      </c>
      <c r="S419" s="384">
        <v>0</v>
      </c>
      <c r="T419" s="311" t="e">
        <v>#DIV/0!</v>
      </c>
      <c r="U419" s="310">
        <v>0</v>
      </c>
      <c r="V419" s="310">
        <v>0</v>
      </c>
      <c r="W419" s="310">
        <v>0</v>
      </c>
      <c r="X419" s="310">
        <v>0</v>
      </c>
      <c r="Y419" s="310">
        <v>0</v>
      </c>
      <c r="Z419" s="310">
        <v>0</v>
      </c>
    </row>
    <row r="420" spans="1:26" s="362" customFormat="1" ht="12" x14ac:dyDescent="0.25">
      <c r="A420" s="314" t="s">
        <v>674</v>
      </c>
      <c r="B420" s="363">
        <v>0</v>
      </c>
      <c r="C420" s="363">
        <v>0</v>
      </c>
      <c r="D420" s="363">
        <v>0</v>
      </c>
      <c r="E420" s="363">
        <v>0</v>
      </c>
      <c r="F420" s="363">
        <v>0</v>
      </c>
      <c r="G420" s="363">
        <v>0</v>
      </c>
      <c r="H420" s="363">
        <v>0</v>
      </c>
      <c r="I420" s="363">
        <v>0</v>
      </c>
      <c r="J420" s="363">
        <v>0</v>
      </c>
      <c r="K420" s="363">
        <v>0</v>
      </c>
      <c r="L420" s="363">
        <v>0</v>
      </c>
      <c r="M420" s="363">
        <v>0</v>
      </c>
      <c r="N420" s="363">
        <v>0</v>
      </c>
      <c r="O420" s="363">
        <v>0</v>
      </c>
      <c r="P420" s="363">
        <v>0</v>
      </c>
      <c r="Q420" s="363">
        <v>0</v>
      </c>
      <c r="R420" s="363">
        <v>0</v>
      </c>
      <c r="S420" s="363">
        <v>0</v>
      </c>
      <c r="T420" s="317" t="e">
        <v>#DIV/0!</v>
      </c>
      <c r="U420" s="316">
        <v>0</v>
      </c>
      <c r="V420" s="316">
        <v>0</v>
      </c>
      <c r="W420" s="316">
        <v>0</v>
      </c>
      <c r="X420" s="316">
        <v>0</v>
      </c>
      <c r="Y420" s="316">
        <v>0</v>
      </c>
      <c r="Z420" s="316">
        <v>0</v>
      </c>
    </row>
    <row r="421" spans="1:26" s="362" customFormat="1" ht="12" x14ac:dyDescent="0.25">
      <c r="A421" s="322" t="s">
        <v>675</v>
      </c>
      <c r="B421" s="385">
        <v>0</v>
      </c>
      <c r="C421" s="385">
        <v>0</v>
      </c>
      <c r="D421" s="385">
        <v>0</v>
      </c>
      <c r="E421" s="385">
        <v>0</v>
      </c>
      <c r="F421" s="385">
        <v>0</v>
      </c>
      <c r="G421" s="385">
        <v>0</v>
      </c>
      <c r="H421" s="385">
        <v>0</v>
      </c>
      <c r="I421" s="385">
        <v>0</v>
      </c>
      <c r="J421" s="385">
        <v>0</v>
      </c>
      <c r="K421" s="385">
        <v>0</v>
      </c>
      <c r="L421" s="385">
        <v>0</v>
      </c>
      <c r="M421" s="385">
        <v>0</v>
      </c>
      <c r="N421" s="385">
        <v>0</v>
      </c>
      <c r="O421" s="385">
        <v>0</v>
      </c>
      <c r="P421" s="385">
        <v>0</v>
      </c>
      <c r="Q421" s="385">
        <v>0</v>
      </c>
      <c r="R421" s="385">
        <v>0</v>
      </c>
      <c r="S421" s="385">
        <v>0</v>
      </c>
      <c r="T421" s="319" t="e">
        <v>#DIV/0!</v>
      </c>
      <c r="U421" s="239">
        <v>0</v>
      </c>
      <c r="V421" s="239">
        <v>0</v>
      </c>
      <c r="W421" s="239">
        <v>0</v>
      </c>
      <c r="X421" s="239">
        <v>0</v>
      </c>
      <c r="Y421" s="239">
        <v>0</v>
      </c>
      <c r="Z421" s="239">
        <v>0</v>
      </c>
    </row>
    <row r="422" spans="1:26" s="362" customFormat="1" ht="12" x14ac:dyDescent="0.25">
      <c r="A422" s="322" t="s">
        <v>676</v>
      </c>
      <c r="B422" s="385">
        <v>0</v>
      </c>
      <c r="C422" s="385">
        <v>0</v>
      </c>
      <c r="D422" s="385">
        <v>0</v>
      </c>
      <c r="E422" s="385">
        <v>0</v>
      </c>
      <c r="F422" s="385">
        <v>0</v>
      </c>
      <c r="G422" s="385">
        <v>0</v>
      </c>
      <c r="H422" s="385">
        <v>0</v>
      </c>
      <c r="I422" s="385">
        <v>0</v>
      </c>
      <c r="J422" s="385">
        <v>0</v>
      </c>
      <c r="K422" s="385">
        <v>0</v>
      </c>
      <c r="L422" s="385">
        <v>0</v>
      </c>
      <c r="M422" s="385">
        <v>0</v>
      </c>
      <c r="N422" s="385">
        <v>0</v>
      </c>
      <c r="O422" s="385">
        <v>0</v>
      </c>
      <c r="P422" s="385">
        <v>0</v>
      </c>
      <c r="Q422" s="385">
        <v>0</v>
      </c>
      <c r="R422" s="385">
        <v>0</v>
      </c>
      <c r="S422" s="385">
        <v>0</v>
      </c>
      <c r="T422" s="319" t="e">
        <v>#DIV/0!</v>
      </c>
      <c r="U422" s="239">
        <v>0</v>
      </c>
      <c r="V422" s="239">
        <v>0</v>
      </c>
      <c r="W422" s="239">
        <v>0</v>
      </c>
      <c r="X422" s="239">
        <v>0</v>
      </c>
      <c r="Y422" s="239">
        <v>0</v>
      </c>
      <c r="Z422" s="239">
        <v>0</v>
      </c>
    </row>
    <row r="423" spans="1:26" s="362" customFormat="1" ht="12" x14ac:dyDescent="0.25">
      <c r="A423" s="322" t="s">
        <v>677</v>
      </c>
      <c r="B423" s="385">
        <v>0</v>
      </c>
      <c r="C423" s="385">
        <v>0</v>
      </c>
      <c r="D423" s="385">
        <v>0</v>
      </c>
      <c r="E423" s="385">
        <v>0</v>
      </c>
      <c r="F423" s="385">
        <v>0</v>
      </c>
      <c r="G423" s="385">
        <v>0</v>
      </c>
      <c r="H423" s="385">
        <v>0</v>
      </c>
      <c r="I423" s="385">
        <v>0</v>
      </c>
      <c r="J423" s="385">
        <v>0</v>
      </c>
      <c r="K423" s="385">
        <v>0</v>
      </c>
      <c r="L423" s="385">
        <v>0</v>
      </c>
      <c r="M423" s="385">
        <v>0</v>
      </c>
      <c r="N423" s="385">
        <v>0</v>
      </c>
      <c r="O423" s="385">
        <v>0</v>
      </c>
      <c r="P423" s="385">
        <v>0</v>
      </c>
      <c r="Q423" s="385">
        <v>0</v>
      </c>
      <c r="R423" s="385">
        <v>0</v>
      </c>
      <c r="S423" s="385">
        <v>0</v>
      </c>
      <c r="T423" s="319" t="e">
        <v>#DIV/0!</v>
      </c>
      <c r="U423" s="239">
        <v>0</v>
      </c>
      <c r="V423" s="239">
        <v>0</v>
      </c>
      <c r="W423" s="239">
        <v>0</v>
      </c>
      <c r="X423" s="239">
        <v>0</v>
      </c>
      <c r="Y423" s="239">
        <v>0</v>
      </c>
      <c r="Z423" s="239">
        <v>0</v>
      </c>
    </row>
    <row r="424" spans="1:26" s="362" customFormat="1" ht="12" x14ac:dyDescent="0.25">
      <c r="A424" s="322" t="s">
        <v>678</v>
      </c>
      <c r="B424" s="385">
        <v>0</v>
      </c>
      <c r="C424" s="385">
        <v>0</v>
      </c>
      <c r="D424" s="385">
        <v>0</v>
      </c>
      <c r="E424" s="385">
        <v>0</v>
      </c>
      <c r="F424" s="385">
        <v>0</v>
      </c>
      <c r="G424" s="385">
        <v>0</v>
      </c>
      <c r="H424" s="385">
        <v>0</v>
      </c>
      <c r="I424" s="385">
        <v>0</v>
      </c>
      <c r="J424" s="385">
        <v>0</v>
      </c>
      <c r="K424" s="385">
        <v>0</v>
      </c>
      <c r="L424" s="385">
        <v>0</v>
      </c>
      <c r="M424" s="385">
        <v>0</v>
      </c>
      <c r="N424" s="385">
        <v>0</v>
      </c>
      <c r="O424" s="385">
        <v>0</v>
      </c>
      <c r="P424" s="385">
        <v>0</v>
      </c>
      <c r="Q424" s="385">
        <v>0</v>
      </c>
      <c r="R424" s="385">
        <v>0</v>
      </c>
      <c r="S424" s="385">
        <v>0</v>
      </c>
      <c r="T424" s="319" t="e">
        <v>#DIV/0!</v>
      </c>
      <c r="U424" s="239">
        <v>0</v>
      </c>
      <c r="V424" s="239">
        <v>0</v>
      </c>
      <c r="W424" s="239">
        <v>0</v>
      </c>
      <c r="X424" s="239">
        <v>0</v>
      </c>
      <c r="Y424" s="239">
        <v>0</v>
      </c>
      <c r="Z424" s="239">
        <v>0</v>
      </c>
    </row>
    <row r="425" spans="1:26" s="362" customFormat="1" ht="12" x14ac:dyDescent="0.25">
      <c r="A425" s="322" t="s">
        <v>679</v>
      </c>
      <c r="B425" s="385">
        <v>0</v>
      </c>
      <c r="C425" s="385">
        <v>0</v>
      </c>
      <c r="D425" s="385">
        <v>0</v>
      </c>
      <c r="E425" s="385">
        <v>0</v>
      </c>
      <c r="F425" s="385">
        <v>0</v>
      </c>
      <c r="G425" s="385">
        <v>0</v>
      </c>
      <c r="H425" s="385">
        <v>0</v>
      </c>
      <c r="I425" s="385">
        <v>0</v>
      </c>
      <c r="J425" s="385">
        <v>0</v>
      </c>
      <c r="K425" s="385">
        <v>0</v>
      </c>
      <c r="L425" s="385">
        <v>0</v>
      </c>
      <c r="M425" s="385">
        <v>0</v>
      </c>
      <c r="N425" s="385">
        <v>0</v>
      </c>
      <c r="O425" s="385">
        <v>0</v>
      </c>
      <c r="P425" s="385">
        <v>0</v>
      </c>
      <c r="Q425" s="385">
        <v>0</v>
      </c>
      <c r="R425" s="385">
        <v>0</v>
      </c>
      <c r="S425" s="385">
        <v>0</v>
      </c>
      <c r="T425" s="319" t="e">
        <v>#DIV/0!</v>
      </c>
      <c r="U425" s="239">
        <v>0</v>
      </c>
      <c r="V425" s="239">
        <v>0</v>
      </c>
      <c r="W425" s="239">
        <v>0</v>
      </c>
      <c r="X425" s="239">
        <v>0</v>
      </c>
      <c r="Y425" s="239">
        <v>0</v>
      </c>
      <c r="Z425" s="239">
        <v>0</v>
      </c>
    </row>
    <row r="426" spans="1:26" s="362" customFormat="1" ht="12" x14ac:dyDescent="0.25">
      <c r="A426" s="322" t="s">
        <v>680</v>
      </c>
      <c r="B426" s="385">
        <v>0</v>
      </c>
      <c r="C426" s="385">
        <v>0</v>
      </c>
      <c r="D426" s="385">
        <v>0</v>
      </c>
      <c r="E426" s="385">
        <v>0</v>
      </c>
      <c r="F426" s="385">
        <v>0</v>
      </c>
      <c r="G426" s="385">
        <v>0</v>
      </c>
      <c r="H426" s="385">
        <v>0</v>
      </c>
      <c r="I426" s="385">
        <v>0</v>
      </c>
      <c r="J426" s="385">
        <v>0</v>
      </c>
      <c r="K426" s="385">
        <v>0</v>
      </c>
      <c r="L426" s="385">
        <v>0</v>
      </c>
      <c r="M426" s="385">
        <v>0</v>
      </c>
      <c r="N426" s="385">
        <v>0</v>
      </c>
      <c r="O426" s="385">
        <v>0</v>
      </c>
      <c r="P426" s="385">
        <v>0</v>
      </c>
      <c r="Q426" s="385">
        <v>0</v>
      </c>
      <c r="R426" s="385">
        <v>0</v>
      </c>
      <c r="S426" s="385">
        <v>0</v>
      </c>
      <c r="T426" s="319" t="e">
        <v>#DIV/0!</v>
      </c>
      <c r="U426" s="239">
        <v>0</v>
      </c>
      <c r="V426" s="239">
        <v>0</v>
      </c>
      <c r="W426" s="239">
        <v>0</v>
      </c>
      <c r="X426" s="239">
        <v>0</v>
      </c>
      <c r="Y426" s="239">
        <v>0</v>
      </c>
      <c r="Z426" s="239">
        <v>0</v>
      </c>
    </row>
    <row r="427" spans="1:26" s="362" customFormat="1" ht="12" x14ac:dyDescent="0.25">
      <c r="A427" s="322" t="s">
        <v>681</v>
      </c>
      <c r="B427" s="385">
        <v>0</v>
      </c>
      <c r="C427" s="385">
        <v>0</v>
      </c>
      <c r="D427" s="385">
        <v>0</v>
      </c>
      <c r="E427" s="385">
        <v>0</v>
      </c>
      <c r="F427" s="385">
        <v>0</v>
      </c>
      <c r="G427" s="385">
        <v>0</v>
      </c>
      <c r="H427" s="385">
        <v>0</v>
      </c>
      <c r="I427" s="385">
        <v>0</v>
      </c>
      <c r="J427" s="385">
        <v>0</v>
      </c>
      <c r="K427" s="385">
        <v>0</v>
      </c>
      <c r="L427" s="385">
        <v>0</v>
      </c>
      <c r="M427" s="385">
        <v>0</v>
      </c>
      <c r="N427" s="385">
        <v>0</v>
      </c>
      <c r="O427" s="385">
        <v>0</v>
      </c>
      <c r="P427" s="385">
        <v>0</v>
      </c>
      <c r="Q427" s="385">
        <v>0</v>
      </c>
      <c r="R427" s="385">
        <v>0</v>
      </c>
      <c r="S427" s="385">
        <v>0</v>
      </c>
      <c r="T427" s="319" t="e">
        <v>#DIV/0!</v>
      </c>
      <c r="U427" s="239">
        <v>0</v>
      </c>
      <c r="V427" s="239">
        <v>0</v>
      </c>
      <c r="W427" s="239">
        <v>0</v>
      </c>
      <c r="X427" s="239">
        <v>0</v>
      </c>
      <c r="Y427" s="239">
        <v>0</v>
      </c>
      <c r="Z427" s="239">
        <v>0</v>
      </c>
    </row>
    <row r="428" spans="1:26" s="362" customFormat="1" ht="12" x14ac:dyDescent="0.25">
      <c r="A428" s="322" t="s">
        <v>682</v>
      </c>
      <c r="B428" s="385">
        <v>0</v>
      </c>
      <c r="C428" s="385">
        <v>0</v>
      </c>
      <c r="D428" s="385">
        <v>0</v>
      </c>
      <c r="E428" s="385">
        <v>0</v>
      </c>
      <c r="F428" s="385">
        <v>0</v>
      </c>
      <c r="G428" s="385">
        <v>0</v>
      </c>
      <c r="H428" s="385">
        <v>0</v>
      </c>
      <c r="I428" s="385">
        <v>0</v>
      </c>
      <c r="J428" s="385">
        <v>0</v>
      </c>
      <c r="K428" s="385">
        <v>0</v>
      </c>
      <c r="L428" s="385">
        <v>0</v>
      </c>
      <c r="M428" s="385">
        <v>0</v>
      </c>
      <c r="N428" s="385">
        <v>0</v>
      </c>
      <c r="O428" s="385">
        <v>0</v>
      </c>
      <c r="P428" s="385">
        <v>0</v>
      </c>
      <c r="Q428" s="385">
        <v>0</v>
      </c>
      <c r="R428" s="385">
        <v>0</v>
      </c>
      <c r="S428" s="385">
        <v>0</v>
      </c>
      <c r="T428" s="319" t="e">
        <v>#DIV/0!</v>
      </c>
      <c r="U428" s="239">
        <v>0</v>
      </c>
      <c r="V428" s="239">
        <v>0</v>
      </c>
      <c r="W428" s="239">
        <v>0</v>
      </c>
      <c r="X428" s="239">
        <v>0</v>
      </c>
      <c r="Y428" s="239">
        <v>0</v>
      </c>
      <c r="Z428" s="239">
        <v>0</v>
      </c>
    </row>
    <row r="429" spans="1:26" s="362" customFormat="1" ht="12" x14ac:dyDescent="0.25">
      <c r="A429" s="322" t="s">
        <v>683</v>
      </c>
      <c r="B429" s="385">
        <v>0</v>
      </c>
      <c r="C429" s="385">
        <v>0</v>
      </c>
      <c r="D429" s="385">
        <v>0</v>
      </c>
      <c r="E429" s="385">
        <v>0</v>
      </c>
      <c r="F429" s="385">
        <v>0</v>
      </c>
      <c r="G429" s="385">
        <v>0</v>
      </c>
      <c r="H429" s="385">
        <v>0</v>
      </c>
      <c r="I429" s="385">
        <v>0</v>
      </c>
      <c r="J429" s="385">
        <v>0</v>
      </c>
      <c r="K429" s="385">
        <v>0</v>
      </c>
      <c r="L429" s="385">
        <v>0</v>
      </c>
      <c r="M429" s="385">
        <v>0</v>
      </c>
      <c r="N429" s="385">
        <v>0</v>
      </c>
      <c r="O429" s="385">
        <v>0</v>
      </c>
      <c r="P429" s="385">
        <v>0</v>
      </c>
      <c r="Q429" s="385">
        <v>0</v>
      </c>
      <c r="R429" s="385">
        <v>0</v>
      </c>
      <c r="S429" s="385">
        <v>0</v>
      </c>
      <c r="T429" s="319" t="e">
        <v>#DIV/0!</v>
      </c>
      <c r="U429" s="239">
        <v>0</v>
      </c>
      <c r="V429" s="239">
        <v>0</v>
      </c>
      <c r="W429" s="239">
        <v>0</v>
      </c>
      <c r="X429" s="239">
        <v>0</v>
      </c>
      <c r="Y429" s="239">
        <v>0</v>
      </c>
      <c r="Z429" s="239">
        <v>0</v>
      </c>
    </row>
    <row r="430" spans="1:26" s="362" customFormat="1" ht="12" x14ac:dyDescent="0.25">
      <c r="A430" s="322" t="s">
        <v>684</v>
      </c>
      <c r="B430" s="385">
        <v>0</v>
      </c>
      <c r="C430" s="385">
        <v>0</v>
      </c>
      <c r="D430" s="385">
        <v>0</v>
      </c>
      <c r="E430" s="385">
        <v>0</v>
      </c>
      <c r="F430" s="385">
        <v>0</v>
      </c>
      <c r="G430" s="385">
        <v>0</v>
      </c>
      <c r="H430" s="385">
        <v>0</v>
      </c>
      <c r="I430" s="385">
        <v>0</v>
      </c>
      <c r="J430" s="385">
        <v>0</v>
      </c>
      <c r="K430" s="385">
        <v>0</v>
      </c>
      <c r="L430" s="385">
        <v>0</v>
      </c>
      <c r="M430" s="385">
        <v>0</v>
      </c>
      <c r="N430" s="385">
        <v>0</v>
      </c>
      <c r="O430" s="385">
        <v>0</v>
      </c>
      <c r="P430" s="385">
        <v>0</v>
      </c>
      <c r="Q430" s="385">
        <v>0</v>
      </c>
      <c r="R430" s="385">
        <v>0</v>
      </c>
      <c r="S430" s="385">
        <v>0</v>
      </c>
      <c r="T430" s="319" t="e">
        <v>#DIV/0!</v>
      </c>
      <c r="U430" s="239">
        <v>0</v>
      </c>
      <c r="V430" s="239">
        <v>0</v>
      </c>
      <c r="W430" s="239">
        <v>0</v>
      </c>
      <c r="X430" s="239">
        <v>0</v>
      </c>
      <c r="Y430" s="239">
        <v>0</v>
      </c>
      <c r="Z430" s="239">
        <v>0</v>
      </c>
    </row>
    <row r="431" spans="1:26" s="362" customFormat="1" ht="12" x14ac:dyDescent="0.25">
      <c r="A431" s="322" t="s">
        <v>685</v>
      </c>
      <c r="B431" s="385">
        <v>0</v>
      </c>
      <c r="C431" s="385">
        <v>0</v>
      </c>
      <c r="D431" s="385">
        <v>0</v>
      </c>
      <c r="E431" s="385">
        <v>0</v>
      </c>
      <c r="F431" s="385">
        <v>0</v>
      </c>
      <c r="G431" s="385">
        <v>0</v>
      </c>
      <c r="H431" s="385">
        <v>0</v>
      </c>
      <c r="I431" s="385">
        <v>0</v>
      </c>
      <c r="J431" s="385">
        <v>0</v>
      </c>
      <c r="K431" s="385">
        <v>0</v>
      </c>
      <c r="L431" s="385">
        <v>0</v>
      </c>
      <c r="M431" s="385">
        <v>0</v>
      </c>
      <c r="N431" s="385">
        <v>0</v>
      </c>
      <c r="O431" s="385">
        <v>0</v>
      </c>
      <c r="P431" s="385">
        <v>0</v>
      </c>
      <c r="Q431" s="385">
        <v>0</v>
      </c>
      <c r="R431" s="385">
        <v>0</v>
      </c>
      <c r="S431" s="385">
        <v>0</v>
      </c>
      <c r="T431" s="319" t="e">
        <v>#DIV/0!</v>
      </c>
      <c r="U431" s="239">
        <v>0</v>
      </c>
      <c r="V431" s="239">
        <v>0</v>
      </c>
      <c r="W431" s="239">
        <v>0</v>
      </c>
      <c r="X431" s="239">
        <v>0</v>
      </c>
      <c r="Y431" s="239">
        <v>0</v>
      </c>
      <c r="Z431" s="239">
        <v>0</v>
      </c>
    </row>
    <row r="432" spans="1:26" s="362" customFormat="1" ht="12" x14ac:dyDescent="0.25">
      <c r="A432" s="322" t="s">
        <v>686</v>
      </c>
      <c r="B432" s="385">
        <v>0</v>
      </c>
      <c r="C432" s="385">
        <v>0</v>
      </c>
      <c r="D432" s="385">
        <v>0</v>
      </c>
      <c r="E432" s="385">
        <v>0</v>
      </c>
      <c r="F432" s="385">
        <v>0</v>
      </c>
      <c r="G432" s="385">
        <v>0</v>
      </c>
      <c r="H432" s="385">
        <v>0</v>
      </c>
      <c r="I432" s="385">
        <v>0</v>
      </c>
      <c r="J432" s="385">
        <v>0</v>
      </c>
      <c r="K432" s="385">
        <v>0</v>
      </c>
      <c r="L432" s="385">
        <v>0</v>
      </c>
      <c r="M432" s="385">
        <v>0</v>
      </c>
      <c r="N432" s="385">
        <v>0</v>
      </c>
      <c r="O432" s="385">
        <v>0</v>
      </c>
      <c r="P432" s="385">
        <v>0</v>
      </c>
      <c r="Q432" s="385">
        <v>0</v>
      </c>
      <c r="R432" s="385">
        <v>0</v>
      </c>
      <c r="S432" s="385">
        <v>0</v>
      </c>
      <c r="T432" s="319" t="e">
        <v>#DIV/0!</v>
      </c>
      <c r="U432" s="239">
        <v>0</v>
      </c>
      <c r="V432" s="239">
        <v>0</v>
      </c>
      <c r="W432" s="239">
        <v>0</v>
      </c>
      <c r="X432" s="239">
        <v>0</v>
      </c>
      <c r="Y432" s="239">
        <v>0</v>
      </c>
      <c r="Z432" s="239">
        <v>0</v>
      </c>
    </row>
    <row r="433" spans="1:26" s="362" customFormat="1" ht="12" x14ac:dyDescent="0.25">
      <c r="A433" s="322" t="s">
        <v>687</v>
      </c>
      <c r="B433" s="385">
        <v>0</v>
      </c>
      <c r="C433" s="385">
        <v>0</v>
      </c>
      <c r="D433" s="385">
        <v>0</v>
      </c>
      <c r="E433" s="385">
        <v>0</v>
      </c>
      <c r="F433" s="385">
        <v>0</v>
      </c>
      <c r="G433" s="385">
        <v>0</v>
      </c>
      <c r="H433" s="385">
        <v>0</v>
      </c>
      <c r="I433" s="385">
        <v>0</v>
      </c>
      <c r="J433" s="385">
        <v>0</v>
      </c>
      <c r="K433" s="385">
        <v>0</v>
      </c>
      <c r="L433" s="385">
        <v>0</v>
      </c>
      <c r="M433" s="385">
        <v>0</v>
      </c>
      <c r="N433" s="385">
        <v>0</v>
      </c>
      <c r="O433" s="385">
        <v>0</v>
      </c>
      <c r="P433" s="385">
        <v>0</v>
      </c>
      <c r="Q433" s="385">
        <v>0</v>
      </c>
      <c r="R433" s="385">
        <v>0</v>
      </c>
      <c r="S433" s="385">
        <v>0</v>
      </c>
      <c r="T433" s="319" t="e">
        <v>#DIV/0!</v>
      </c>
      <c r="U433" s="239">
        <v>0</v>
      </c>
      <c r="V433" s="239">
        <v>0</v>
      </c>
      <c r="W433" s="239">
        <v>0</v>
      </c>
      <c r="X433" s="239">
        <v>0</v>
      </c>
      <c r="Y433" s="239">
        <v>0</v>
      </c>
      <c r="Z433" s="239">
        <v>0</v>
      </c>
    </row>
    <row r="434" spans="1:26" s="362" customFormat="1" ht="12" x14ac:dyDescent="0.25">
      <c r="A434" s="322" t="s">
        <v>688</v>
      </c>
      <c r="B434" s="385">
        <v>0</v>
      </c>
      <c r="C434" s="385">
        <v>0</v>
      </c>
      <c r="D434" s="385">
        <v>0</v>
      </c>
      <c r="E434" s="385">
        <v>0</v>
      </c>
      <c r="F434" s="385">
        <v>0</v>
      </c>
      <c r="G434" s="385">
        <v>0</v>
      </c>
      <c r="H434" s="385">
        <v>0</v>
      </c>
      <c r="I434" s="385">
        <v>0</v>
      </c>
      <c r="J434" s="385">
        <v>0</v>
      </c>
      <c r="K434" s="385">
        <v>0</v>
      </c>
      <c r="L434" s="385">
        <v>0</v>
      </c>
      <c r="M434" s="385">
        <v>0</v>
      </c>
      <c r="N434" s="385">
        <v>0</v>
      </c>
      <c r="O434" s="385">
        <v>0</v>
      </c>
      <c r="P434" s="385">
        <v>0</v>
      </c>
      <c r="Q434" s="385">
        <v>0</v>
      </c>
      <c r="R434" s="385">
        <v>0</v>
      </c>
      <c r="S434" s="385">
        <v>0</v>
      </c>
      <c r="T434" s="319" t="e">
        <v>#DIV/0!</v>
      </c>
      <c r="U434" s="239">
        <v>0</v>
      </c>
      <c r="V434" s="239">
        <v>0</v>
      </c>
      <c r="W434" s="239">
        <v>0</v>
      </c>
      <c r="X434" s="239">
        <v>0</v>
      </c>
      <c r="Y434" s="239">
        <v>0</v>
      </c>
      <c r="Z434" s="239">
        <v>0</v>
      </c>
    </row>
    <row r="435" spans="1:26" s="362" customFormat="1" ht="12" x14ac:dyDescent="0.25">
      <c r="A435" s="314" t="s">
        <v>689</v>
      </c>
      <c r="B435" s="198">
        <v>0</v>
      </c>
      <c r="C435" s="198">
        <v>0</v>
      </c>
      <c r="D435" s="198">
        <v>0</v>
      </c>
      <c r="E435" s="198">
        <v>0</v>
      </c>
      <c r="F435" s="198">
        <v>0</v>
      </c>
      <c r="G435" s="198">
        <v>0</v>
      </c>
      <c r="H435" s="198">
        <v>0</v>
      </c>
      <c r="I435" s="198">
        <v>0</v>
      </c>
      <c r="J435" s="198">
        <v>0</v>
      </c>
      <c r="K435" s="198">
        <v>0</v>
      </c>
      <c r="L435" s="198">
        <v>0</v>
      </c>
      <c r="M435" s="198">
        <v>0</v>
      </c>
      <c r="N435" s="198">
        <v>0</v>
      </c>
      <c r="O435" s="198">
        <v>0</v>
      </c>
      <c r="P435" s="198">
        <v>0</v>
      </c>
      <c r="Q435" s="198">
        <v>0</v>
      </c>
      <c r="R435" s="198">
        <v>0</v>
      </c>
      <c r="S435" s="198">
        <v>0</v>
      </c>
      <c r="T435" s="317" t="e">
        <v>#DIV/0!</v>
      </c>
      <c r="U435" s="316">
        <v>0</v>
      </c>
      <c r="V435" s="316">
        <v>0</v>
      </c>
      <c r="W435" s="316">
        <v>0</v>
      </c>
      <c r="X435" s="316">
        <v>0</v>
      </c>
      <c r="Y435" s="316">
        <v>0</v>
      </c>
      <c r="Z435" s="316">
        <v>0</v>
      </c>
    </row>
    <row r="436" spans="1:26" s="362" customFormat="1" ht="12" x14ac:dyDescent="0.25">
      <c r="A436" s="308" t="s">
        <v>690</v>
      </c>
      <c r="B436" s="384">
        <v>0</v>
      </c>
      <c r="C436" s="384">
        <v>0</v>
      </c>
      <c r="D436" s="384">
        <v>0</v>
      </c>
      <c r="E436" s="384">
        <v>0</v>
      </c>
      <c r="F436" s="384">
        <v>0</v>
      </c>
      <c r="G436" s="384">
        <v>0</v>
      </c>
      <c r="H436" s="384">
        <v>0</v>
      </c>
      <c r="I436" s="384">
        <v>0</v>
      </c>
      <c r="J436" s="384">
        <v>0</v>
      </c>
      <c r="K436" s="384">
        <v>0</v>
      </c>
      <c r="L436" s="384">
        <v>0</v>
      </c>
      <c r="M436" s="384">
        <v>0</v>
      </c>
      <c r="N436" s="384">
        <v>0</v>
      </c>
      <c r="O436" s="384">
        <v>0</v>
      </c>
      <c r="P436" s="384">
        <v>0</v>
      </c>
      <c r="Q436" s="384">
        <v>0</v>
      </c>
      <c r="R436" s="384">
        <v>0</v>
      </c>
      <c r="S436" s="384">
        <v>0</v>
      </c>
      <c r="T436" s="311" t="e">
        <v>#DIV/0!</v>
      </c>
      <c r="U436" s="310">
        <v>0</v>
      </c>
      <c r="V436" s="310">
        <v>0</v>
      </c>
      <c r="W436" s="310">
        <v>0</v>
      </c>
      <c r="X436" s="310">
        <v>0</v>
      </c>
      <c r="Y436" s="310">
        <v>0</v>
      </c>
      <c r="Z436" s="310">
        <v>0</v>
      </c>
    </row>
    <row r="437" spans="1:26" s="362" customFormat="1" ht="12" x14ac:dyDescent="0.25">
      <c r="A437" s="314" t="s">
        <v>691</v>
      </c>
      <c r="B437" s="363">
        <v>0</v>
      </c>
      <c r="C437" s="363">
        <v>0</v>
      </c>
      <c r="D437" s="363">
        <v>0</v>
      </c>
      <c r="E437" s="363">
        <v>0</v>
      </c>
      <c r="F437" s="363">
        <v>0</v>
      </c>
      <c r="G437" s="363">
        <v>0</v>
      </c>
      <c r="H437" s="363">
        <v>0</v>
      </c>
      <c r="I437" s="363">
        <v>0</v>
      </c>
      <c r="J437" s="363">
        <v>0</v>
      </c>
      <c r="K437" s="363">
        <v>0</v>
      </c>
      <c r="L437" s="363">
        <v>0</v>
      </c>
      <c r="M437" s="363">
        <v>0</v>
      </c>
      <c r="N437" s="363">
        <v>0</v>
      </c>
      <c r="O437" s="363">
        <v>0</v>
      </c>
      <c r="P437" s="363">
        <v>0</v>
      </c>
      <c r="Q437" s="363">
        <v>0</v>
      </c>
      <c r="R437" s="363">
        <v>0</v>
      </c>
      <c r="S437" s="363">
        <v>0</v>
      </c>
      <c r="T437" s="317" t="e">
        <v>#DIV/0!</v>
      </c>
      <c r="U437" s="316">
        <v>0</v>
      </c>
      <c r="V437" s="316">
        <v>0</v>
      </c>
      <c r="W437" s="316">
        <v>0</v>
      </c>
      <c r="X437" s="316">
        <v>0</v>
      </c>
      <c r="Y437" s="316">
        <v>0</v>
      </c>
      <c r="Z437" s="316">
        <v>0</v>
      </c>
    </row>
    <row r="438" spans="1:26" s="362" customFormat="1" ht="12" x14ac:dyDescent="0.25">
      <c r="A438" s="322" t="s">
        <v>692</v>
      </c>
      <c r="B438" s="385">
        <v>0</v>
      </c>
      <c r="C438" s="385">
        <v>0</v>
      </c>
      <c r="D438" s="385">
        <v>0</v>
      </c>
      <c r="E438" s="385">
        <v>0</v>
      </c>
      <c r="F438" s="385">
        <v>0</v>
      </c>
      <c r="G438" s="385">
        <v>0</v>
      </c>
      <c r="H438" s="385">
        <v>0</v>
      </c>
      <c r="I438" s="385">
        <v>0</v>
      </c>
      <c r="J438" s="385">
        <v>0</v>
      </c>
      <c r="K438" s="385">
        <v>0</v>
      </c>
      <c r="L438" s="385">
        <v>0</v>
      </c>
      <c r="M438" s="385">
        <v>0</v>
      </c>
      <c r="N438" s="385">
        <v>0</v>
      </c>
      <c r="O438" s="385">
        <v>0</v>
      </c>
      <c r="P438" s="385">
        <v>0</v>
      </c>
      <c r="Q438" s="385">
        <v>0</v>
      </c>
      <c r="R438" s="385">
        <v>0</v>
      </c>
      <c r="S438" s="385">
        <v>0</v>
      </c>
      <c r="T438" s="319" t="e">
        <v>#DIV/0!</v>
      </c>
      <c r="U438" s="239">
        <v>0</v>
      </c>
      <c r="V438" s="239">
        <v>0</v>
      </c>
      <c r="W438" s="239">
        <v>0</v>
      </c>
      <c r="X438" s="239">
        <v>0</v>
      </c>
      <c r="Y438" s="239">
        <v>0</v>
      </c>
      <c r="Z438" s="239">
        <v>0</v>
      </c>
    </row>
    <row r="439" spans="1:26" s="362" customFormat="1" ht="12" x14ac:dyDescent="0.25">
      <c r="A439" s="322" t="s">
        <v>693</v>
      </c>
      <c r="B439" s="385">
        <v>0</v>
      </c>
      <c r="C439" s="385">
        <v>0</v>
      </c>
      <c r="D439" s="385">
        <v>0</v>
      </c>
      <c r="E439" s="385">
        <v>0</v>
      </c>
      <c r="F439" s="385">
        <v>0</v>
      </c>
      <c r="G439" s="385">
        <v>0</v>
      </c>
      <c r="H439" s="385">
        <v>0</v>
      </c>
      <c r="I439" s="385">
        <v>0</v>
      </c>
      <c r="J439" s="385">
        <v>0</v>
      </c>
      <c r="K439" s="385">
        <v>0</v>
      </c>
      <c r="L439" s="385">
        <v>0</v>
      </c>
      <c r="M439" s="385">
        <v>0</v>
      </c>
      <c r="N439" s="385">
        <v>0</v>
      </c>
      <c r="O439" s="385">
        <v>0</v>
      </c>
      <c r="P439" s="385">
        <v>0</v>
      </c>
      <c r="Q439" s="385">
        <v>0</v>
      </c>
      <c r="R439" s="385">
        <v>0</v>
      </c>
      <c r="S439" s="385">
        <v>0</v>
      </c>
      <c r="T439" s="319" t="e">
        <v>#DIV/0!</v>
      </c>
      <c r="U439" s="239">
        <v>0</v>
      </c>
      <c r="V439" s="239">
        <v>0</v>
      </c>
      <c r="W439" s="239">
        <v>0</v>
      </c>
      <c r="X439" s="239">
        <v>0</v>
      </c>
      <c r="Y439" s="239">
        <v>0</v>
      </c>
      <c r="Z439" s="239">
        <v>0</v>
      </c>
    </row>
    <row r="440" spans="1:26" s="362" customFormat="1" ht="12" x14ac:dyDescent="0.25">
      <c r="A440" s="322" t="s">
        <v>694</v>
      </c>
      <c r="B440" s="385">
        <v>0</v>
      </c>
      <c r="C440" s="385">
        <v>0</v>
      </c>
      <c r="D440" s="385">
        <v>0</v>
      </c>
      <c r="E440" s="385">
        <v>0</v>
      </c>
      <c r="F440" s="385">
        <v>0</v>
      </c>
      <c r="G440" s="385">
        <v>0</v>
      </c>
      <c r="H440" s="385">
        <v>0</v>
      </c>
      <c r="I440" s="385">
        <v>0</v>
      </c>
      <c r="J440" s="385">
        <v>0</v>
      </c>
      <c r="K440" s="385">
        <v>0</v>
      </c>
      <c r="L440" s="385">
        <v>0</v>
      </c>
      <c r="M440" s="385">
        <v>0</v>
      </c>
      <c r="N440" s="385">
        <v>0</v>
      </c>
      <c r="O440" s="385">
        <v>0</v>
      </c>
      <c r="P440" s="385">
        <v>0</v>
      </c>
      <c r="Q440" s="385">
        <v>0</v>
      </c>
      <c r="R440" s="385">
        <v>0</v>
      </c>
      <c r="S440" s="385">
        <v>0</v>
      </c>
      <c r="T440" s="319" t="e">
        <v>#DIV/0!</v>
      </c>
      <c r="U440" s="239">
        <v>0</v>
      </c>
      <c r="V440" s="239">
        <v>0</v>
      </c>
      <c r="W440" s="239">
        <v>0</v>
      </c>
      <c r="X440" s="239">
        <v>0</v>
      </c>
      <c r="Y440" s="239">
        <v>0</v>
      </c>
      <c r="Z440" s="239">
        <v>0</v>
      </c>
    </row>
    <row r="441" spans="1:26" s="362" customFormat="1" ht="12" x14ac:dyDescent="0.25">
      <c r="A441" s="322" t="s">
        <v>695</v>
      </c>
      <c r="B441" s="385">
        <v>0</v>
      </c>
      <c r="C441" s="385">
        <v>0</v>
      </c>
      <c r="D441" s="385">
        <v>0</v>
      </c>
      <c r="E441" s="385">
        <v>0</v>
      </c>
      <c r="F441" s="385">
        <v>0</v>
      </c>
      <c r="G441" s="385">
        <v>0</v>
      </c>
      <c r="H441" s="385">
        <v>0</v>
      </c>
      <c r="I441" s="385">
        <v>0</v>
      </c>
      <c r="J441" s="385">
        <v>0</v>
      </c>
      <c r="K441" s="385">
        <v>0</v>
      </c>
      <c r="L441" s="385">
        <v>0</v>
      </c>
      <c r="M441" s="385">
        <v>0</v>
      </c>
      <c r="N441" s="385">
        <v>0</v>
      </c>
      <c r="O441" s="385">
        <v>0</v>
      </c>
      <c r="P441" s="385">
        <v>0</v>
      </c>
      <c r="Q441" s="385">
        <v>0</v>
      </c>
      <c r="R441" s="385">
        <v>0</v>
      </c>
      <c r="S441" s="385">
        <v>0</v>
      </c>
      <c r="T441" s="319" t="e">
        <v>#DIV/0!</v>
      </c>
      <c r="U441" s="239">
        <v>0</v>
      </c>
      <c r="V441" s="239">
        <v>0</v>
      </c>
      <c r="W441" s="239">
        <v>0</v>
      </c>
      <c r="X441" s="239">
        <v>0</v>
      </c>
      <c r="Y441" s="239">
        <v>0</v>
      </c>
      <c r="Z441" s="239">
        <v>0</v>
      </c>
    </row>
    <row r="442" spans="1:26" s="362" customFormat="1" ht="12" x14ac:dyDescent="0.25">
      <c r="A442" s="322" t="s">
        <v>696</v>
      </c>
      <c r="B442" s="385">
        <v>0</v>
      </c>
      <c r="C442" s="385">
        <v>0</v>
      </c>
      <c r="D442" s="385">
        <v>0</v>
      </c>
      <c r="E442" s="385">
        <v>0</v>
      </c>
      <c r="F442" s="385">
        <v>0</v>
      </c>
      <c r="G442" s="385">
        <v>0</v>
      </c>
      <c r="H442" s="385">
        <v>0</v>
      </c>
      <c r="I442" s="385">
        <v>0</v>
      </c>
      <c r="J442" s="385">
        <v>0</v>
      </c>
      <c r="K442" s="385">
        <v>0</v>
      </c>
      <c r="L442" s="385">
        <v>0</v>
      </c>
      <c r="M442" s="385">
        <v>0</v>
      </c>
      <c r="N442" s="385">
        <v>0</v>
      </c>
      <c r="O442" s="385">
        <v>0</v>
      </c>
      <c r="P442" s="385">
        <v>0</v>
      </c>
      <c r="Q442" s="385">
        <v>0</v>
      </c>
      <c r="R442" s="385">
        <v>0</v>
      </c>
      <c r="S442" s="385">
        <v>0</v>
      </c>
      <c r="T442" s="319" t="e">
        <v>#DIV/0!</v>
      </c>
      <c r="U442" s="239">
        <v>0</v>
      </c>
      <c r="V442" s="239">
        <v>0</v>
      </c>
      <c r="W442" s="239">
        <v>0</v>
      </c>
      <c r="X442" s="239">
        <v>0</v>
      </c>
      <c r="Y442" s="239">
        <v>0</v>
      </c>
      <c r="Z442" s="239">
        <v>0</v>
      </c>
    </row>
    <row r="443" spans="1:26" s="362" customFormat="1" ht="12" x14ac:dyDescent="0.25">
      <c r="A443" s="322" t="s">
        <v>697</v>
      </c>
      <c r="B443" s="385">
        <v>0</v>
      </c>
      <c r="C443" s="385">
        <v>0</v>
      </c>
      <c r="D443" s="385">
        <v>0</v>
      </c>
      <c r="E443" s="385">
        <v>0</v>
      </c>
      <c r="F443" s="385">
        <v>0</v>
      </c>
      <c r="G443" s="385">
        <v>0</v>
      </c>
      <c r="H443" s="385">
        <v>0</v>
      </c>
      <c r="I443" s="385">
        <v>0</v>
      </c>
      <c r="J443" s="385">
        <v>0</v>
      </c>
      <c r="K443" s="385">
        <v>0</v>
      </c>
      <c r="L443" s="385">
        <v>0</v>
      </c>
      <c r="M443" s="385">
        <v>0</v>
      </c>
      <c r="N443" s="385">
        <v>0</v>
      </c>
      <c r="O443" s="385">
        <v>0</v>
      </c>
      <c r="P443" s="385">
        <v>0</v>
      </c>
      <c r="Q443" s="385">
        <v>0</v>
      </c>
      <c r="R443" s="385">
        <v>0</v>
      </c>
      <c r="S443" s="385">
        <v>0</v>
      </c>
      <c r="T443" s="319" t="e">
        <v>#DIV/0!</v>
      </c>
      <c r="U443" s="239">
        <v>0</v>
      </c>
      <c r="V443" s="239">
        <v>0</v>
      </c>
      <c r="W443" s="239">
        <v>0</v>
      </c>
      <c r="X443" s="239">
        <v>0</v>
      </c>
      <c r="Y443" s="239">
        <v>0</v>
      </c>
      <c r="Z443" s="239">
        <v>0</v>
      </c>
    </row>
    <row r="444" spans="1:26" s="362" customFormat="1" ht="12" x14ac:dyDescent="0.25">
      <c r="A444" s="322" t="s">
        <v>698</v>
      </c>
      <c r="B444" s="385">
        <v>0</v>
      </c>
      <c r="C444" s="385">
        <v>0</v>
      </c>
      <c r="D444" s="385">
        <v>0</v>
      </c>
      <c r="E444" s="385">
        <v>0</v>
      </c>
      <c r="F444" s="385">
        <v>0</v>
      </c>
      <c r="G444" s="385">
        <v>0</v>
      </c>
      <c r="H444" s="385">
        <v>0</v>
      </c>
      <c r="I444" s="385">
        <v>0</v>
      </c>
      <c r="J444" s="385">
        <v>0</v>
      </c>
      <c r="K444" s="385">
        <v>0</v>
      </c>
      <c r="L444" s="385">
        <v>0</v>
      </c>
      <c r="M444" s="385">
        <v>0</v>
      </c>
      <c r="N444" s="385">
        <v>0</v>
      </c>
      <c r="O444" s="385">
        <v>0</v>
      </c>
      <c r="P444" s="385">
        <v>0</v>
      </c>
      <c r="Q444" s="385">
        <v>0</v>
      </c>
      <c r="R444" s="385">
        <v>0</v>
      </c>
      <c r="S444" s="385">
        <v>0</v>
      </c>
      <c r="T444" s="319" t="e">
        <v>#DIV/0!</v>
      </c>
      <c r="U444" s="239">
        <v>0</v>
      </c>
      <c r="V444" s="239">
        <v>0</v>
      </c>
      <c r="W444" s="239">
        <v>0</v>
      </c>
      <c r="X444" s="239">
        <v>0</v>
      </c>
      <c r="Y444" s="239">
        <v>0</v>
      </c>
      <c r="Z444" s="239">
        <v>0</v>
      </c>
    </row>
    <row r="445" spans="1:26" s="362" customFormat="1" ht="12" x14ac:dyDescent="0.25">
      <c r="A445" s="322" t="s">
        <v>699</v>
      </c>
      <c r="B445" s="385">
        <v>0</v>
      </c>
      <c r="C445" s="385">
        <v>0</v>
      </c>
      <c r="D445" s="385">
        <v>0</v>
      </c>
      <c r="E445" s="385">
        <v>0</v>
      </c>
      <c r="F445" s="385">
        <v>0</v>
      </c>
      <c r="G445" s="385">
        <v>0</v>
      </c>
      <c r="H445" s="385">
        <v>0</v>
      </c>
      <c r="I445" s="385">
        <v>0</v>
      </c>
      <c r="J445" s="385">
        <v>0</v>
      </c>
      <c r="K445" s="385">
        <v>0</v>
      </c>
      <c r="L445" s="385">
        <v>0</v>
      </c>
      <c r="M445" s="385">
        <v>0</v>
      </c>
      <c r="N445" s="385">
        <v>0</v>
      </c>
      <c r="O445" s="385">
        <v>0</v>
      </c>
      <c r="P445" s="385">
        <v>0</v>
      </c>
      <c r="Q445" s="385">
        <v>0</v>
      </c>
      <c r="R445" s="385">
        <v>0</v>
      </c>
      <c r="S445" s="385">
        <v>0</v>
      </c>
      <c r="T445" s="319" t="e">
        <v>#DIV/0!</v>
      </c>
      <c r="U445" s="239">
        <v>0</v>
      </c>
      <c r="V445" s="239">
        <v>0</v>
      </c>
      <c r="W445" s="239">
        <v>0</v>
      </c>
      <c r="X445" s="239">
        <v>0</v>
      </c>
      <c r="Y445" s="239">
        <v>0</v>
      </c>
      <c r="Z445" s="239">
        <v>0</v>
      </c>
    </row>
    <row r="446" spans="1:26" s="362" customFormat="1" ht="12" x14ac:dyDescent="0.25">
      <c r="A446" s="322" t="s">
        <v>700</v>
      </c>
      <c r="B446" s="385">
        <v>0</v>
      </c>
      <c r="C446" s="385">
        <v>0</v>
      </c>
      <c r="D446" s="385">
        <v>0</v>
      </c>
      <c r="E446" s="385">
        <v>0</v>
      </c>
      <c r="F446" s="385">
        <v>0</v>
      </c>
      <c r="G446" s="385">
        <v>0</v>
      </c>
      <c r="H446" s="385">
        <v>0</v>
      </c>
      <c r="I446" s="385">
        <v>0</v>
      </c>
      <c r="J446" s="385">
        <v>0</v>
      </c>
      <c r="K446" s="385">
        <v>0</v>
      </c>
      <c r="L446" s="385">
        <v>0</v>
      </c>
      <c r="M446" s="385">
        <v>0</v>
      </c>
      <c r="N446" s="385">
        <v>0</v>
      </c>
      <c r="O446" s="385">
        <v>0</v>
      </c>
      <c r="P446" s="385">
        <v>0</v>
      </c>
      <c r="Q446" s="385">
        <v>0</v>
      </c>
      <c r="R446" s="385">
        <v>0</v>
      </c>
      <c r="S446" s="385">
        <v>0</v>
      </c>
      <c r="T446" s="319" t="e">
        <v>#DIV/0!</v>
      </c>
      <c r="U446" s="239">
        <v>0</v>
      </c>
      <c r="V446" s="239">
        <v>0</v>
      </c>
      <c r="W446" s="239">
        <v>0</v>
      </c>
      <c r="X446" s="239">
        <v>0</v>
      </c>
      <c r="Y446" s="239">
        <v>0</v>
      </c>
      <c r="Z446" s="239">
        <v>0</v>
      </c>
    </row>
    <row r="447" spans="1:26" s="362" customFormat="1" ht="12" x14ac:dyDescent="0.25">
      <c r="A447" s="322" t="s">
        <v>701</v>
      </c>
      <c r="B447" s="385">
        <v>0</v>
      </c>
      <c r="C447" s="385">
        <v>0</v>
      </c>
      <c r="D447" s="385">
        <v>0</v>
      </c>
      <c r="E447" s="385">
        <v>0</v>
      </c>
      <c r="F447" s="385">
        <v>0</v>
      </c>
      <c r="G447" s="385">
        <v>0</v>
      </c>
      <c r="H447" s="385">
        <v>0</v>
      </c>
      <c r="I447" s="385">
        <v>0</v>
      </c>
      <c r="J447" s="385">
        <v>0</v>
      </c>
      <c r="K447" s="385">
        <v>0</v>
      </c>
      <c r="L447" s="385">
        <v>0</v>
      </c>
      <c r="M447" s="385">
        <v>0</v>
      </c>
      <c r="N447" s="385">
        <v>0</v>
      </c>
      <c r="O447" s="385">
        <v>0</v>
      </c>
      <c r="P447" s="385">
        <v>0</v>
      </c>
      <c r="Q447" s="385">
        <v>0</v>
      </c>
      <c r="R447" s="385">
        <v>0</v>
      </c>
      <c r="S447" s="385">
        <v>0</v>
      </c>
      <c r="T447" s="319" t="e">
        <v>#DIV/0!</v>
      </c>
      <c r="U447" s="239">
        <v>0</v>
      </c>
      <c r="V447" s="239">
        <v>0</v>
      </c>
      <c r="W447" s="239">
        <v>0</v>
      </c>
      <c r="X447" s="239">
        <v>0</v>
      </c>
      <c r="Y447" s="239">
        <v>0</v>
      </c>
      <c r="Z447" s="239">
        <v>0</v>
      </c>
    </row>
    <row r="448" spans="1:26" s="362" customFormat="1" ht="12" x14ac:dyDescent="0.25">
      <c r="A448" s="322" t="s">
        <v>702</v>
      </c>
      <c r="B448" s="385">
        <v>0</v>
      </c>
      <c r="C448" s="385">
        <v>0</v>
      </c>
      <c r="D448" s="385">
        <v>0</v>
      </c>
      <c r="E448" s="385">
        <v>0</v>
      </c>
      <c r="F448" s="385">
        <v>0</v>
      </c>
      <c r="G448" s="385">
        <v>0</v>
      </c>
      <c r="H448" s="385">
        <v>0</v>
      </c>
      <c r="I448" s="385">
        <v>0</v>
      </c>
      <c r="J448" s="385">
        <v>0</v>
      </c>
      <c r="K448" s="385">
        <v>0</v>
      </c>
      <c r="L448" s="385">
        <v>0</v>
      </c>
      <c r="M448" s="385">
        <v>0</v>
      </c>
      <c r="N448" s="385">
        <v>0</v>
      </c>
      <c r="O448" s="385">
        <v>0</v>
      </c>
      <c r="P448" s="385">
        <v>0</v>
      </c>
      <c r="Q448" s="385">
        <v>0</v>
      </c>
      <c r="R448" s="385">
        <v>0</v>
      </c>
      <c r="S448" s="385">
        <v>0</v>
      </c>
      <c r="T448" s="319" t="e">
        <v>#DIV/0!</v>
      </c>
      <c r="U448" s="239">
        <v>0</v>
      </c>
      <c r="V448" s="239">
        <v>0</v>
      </c>
      <c r="W448" s="239">
        <v>0</v>
      </c>
      <c r="X448" s="239">
        <v>0</v>
      </c>
      <c r="Y448" s="239">
        <v>0</v>
      </c>
      <c r="Z448" s="239">
        <v>0</v>
      </c>
    </row>
    <row r="449" spans="1:27" s="362" customFormat="1" ht="12" x14ac:dyDescent="0.25">
      <c r="A449" s="322" t="s">
        <v>703</v>
      </c>
      <c r="B449" s="385">
        <v>0</v>
      </c>
      <c r="C449" s="385">
        <v>0</v>
      </c>
      <c r="D449" s="385">
        <v>0</v>
      </c>
      <c r="E449" s="385">
        <v>0</v>
      </c>
      <c r="F449" s="385">
        <v>0</v>
      </c>
      <c r="G449" s="385">
        <v>0</v>
      </c>
      <c r="H449" s="385">
        <v>0</v>
      </c>
      <c r="I449" s="385">
        <v>0</v>
      </c>
      <c r="J449" s="385">
        <v>0</v>
      </c>
      <c r="K449" s="385">
        <v>0</v>
      </c>
      <c r="L449" s="385">
        <v>0</v>
      </c>
      <c r="M449" s="385">
        <v>0</v>
      </c>
      <c r="N449" s="385">
        <v>0</v>
      </c>
      <c r="O449" s="385">
        <v>0</v>
      </c>
      <c r="P449" s="385">
        <v>0</v>
      </c>
      <c r="Q449" s="385">
        <v>0</v>
      </c>
      <c r="R449" s="385">
        <v>0</v>
      </c>
      <c r="S449" s="385">
        <v>0</v>
      </c>
      <c r="T449" s="319" t="e">
        <v>#DIV/0!</v>
      </c>
      <c r="U449" s="239">
        <v>0</v>
      </c>
      <c r="V449" s="239">
        <v>0</v>
      </c>
      <c r="W449" s="239">
        <v>0</v>
      </c>
      <c r="X449" s="239">
        <v>0</v>
      </c>
      <c r="Y449" s="239">
        <v>0</v>
      </c>
      <c r="Z449" s="239">
        <v>0</v>
      </c>
    </row>
    <row r="450" spans="1:27" s="362" customFormat="1" ht="12" x14ac:dyDescent="0.25">
      <c r="A450" s="322" t="s">
        <v>704</v>
      </c>
      <c r="B450" s="385">
        <v>0</v>
      </c>
      <c r="C450" s="385">
        <v>0</v>
      </c>
      <c r="D450" s="385">
        <v>0</v>
      </c>
      <c r="E450" s="385">
        <v>0</v>
      </c>
      <c r="F450" s="385">
        <v>0</v>
      </c>
      <c r="G450" s="385">
        <v>0</v>
      </c>
      <c r="H450" s="385">
        <v>0</v>
      </c>
      <c r="I450" s="385">
        <v>0</v>
      </c>
      <c r="J450" s="385">
        <v>0</v>
      </c>
      <c r="K450" s="385">
        <v>0</v>
      </c>
      <c r="L450" s="385">
        <v>0</v>
      </c>
      <c r="M450" s="385">
        <v>0</v>
      </c>
      <c r="N450" s="385">
        <v>0</v>
      </c>
      <c r="O450" s="385">
        <v>0</v>
      </c>
      <c r="P450" s="385">
        <v>0</v>
      </c>
      <c r="Q450" s="385">
        <v>0</v>
      </c>
      <c r="R450" s="385">
        <v>0</v>
      </c>
      <c r="S450" s="385">
        <v>0</v>
      </c>
      <c r="T450" s="319" t="e">
        <v>#DIV/0!</v>
      </c>
      <c r="U450" s="239">
        <v>0</v>
      </c>
      <c r="V450" s="239">
        <v>0</v>
      </c>
      <c r="W450" s="239">
        <v>0</v>
      </c>
      <c r="X450" s="239">
        <v>0</v>
      </c>
      <c r="Y450" s="239">
        <v>0</v>
      </c>
      <c r="Z450" s="239">
        <v>0</v>
      </c>
    </row>
    <row r="451" spans="1:27" s="362" customFormat="1" ht="12" x14ac:dyDescent="0.25">
      <c r="A451" s="322" t="s">
        <v>705</v>
      </c>
      <c r="B451" s="385">
        <v>0</v>
      </c>
      <c r="C451" s="385">
        <v>0</v>
      </c>
      <c r="D451" s="385">
        <v>0</v>
      </c>
      <c r="E451" s="385">
        <v>0</v>
      </c>
      <c r="F451" s="385">
        <v>0</v>
      </c>
      <c r="G451" s="385">
        <v>0</v>
      </c>
      <c r="H451" s="385">
        <v>0</v>
      </c>
      <c r="I451" s="385">
        <v>0</v>
      </c>
      <c r="J451" s="385">
        <v>0</v>
      </c>
      <c r="K451" s="385">
        <v>0</v>
      </c>
      <c r="L451" s="385">
        <v>0</v>
      </c>
      <c r="M451" s="385">
        <v>0</v>
      </c>
      <c r="N451" s="385">
        <v>0</v>
      </c>
      <c r="O451" s="385">
        <v>0</v>
      </c>
      <c r="P451" s="385">
        <v>0</v>
      </c>
      <c r="Q451" s="385">
        <v>0</v>
      </c>
      <c r="R451" s="385">
        <v>0</v>
      </c>
      <c r="S451" s="385">
        <v>0</v>
      </c>
      <c r="T451" s="319" t="e">
        <v>#DIV/0!</v>
      </c>
      <c r="U451" s="239">
        <v>0</v>
      </c>
      <c r="V451" s="239">
        <v>0</v>
      </c>
      <c r="W451" s="239">
        <v>0</v>
      </c>
      <c r="X451" s="239">
        <v>0</v>
      </c>
      <c r="Y451" s="239">
        <v>0</v>
      </c>
      <c r="Z451" s="239">
        <v>0</v>
      </c>
    </row>
    <row r="452" spans="1:27" s="362" customFormat="1" ht="12" x14ac:dyDescent="0.25">
      <c r="A452" s="322" t="s">
        <v>706</v>
      </c>
      <c r="B452" s="385">
        <v>0</v>
      </c>
      <c r="C452" s="385">
        <v>0</v>
      </c>
      <c r="D452" s="385">
        <v>0</v>
      </c>
      <c r="E452" s="385">
        <v>0</v>
      </c>
      <c r="F452" s="385">
        <v>0</v>
      </c>
      <c r="G452" s="385">
        <v>0</v>
      </c>
      <c r="H452" s="385">
        <v>0</v>
      </c>
      <c r="I452" s="385">
        <v>0</v>
      </c>
      <c r="J452" s="385">
        <v>0</v>
      </c>
      <c r="K452" s="385">
        <v>0</v>
      </c>
      <c r="L452" s="385">
        <v>0</v>
      </c>
      <c r="M452" s="385">
        <v>0</v>
      </c>
      <c r="N452" s="385">
        <v>0</v>
      </c>
      <c r="O452" s="385">
        <v>0</v>
      </c>
      <c r="P452" s="385">
        <v>0</v>
      </c>
      <c r="Q452" s="385">
        <v>0</v>
      </c>
      <c r="R452" s="385">
        <v>0</v>
      </c>
      <c r="S452" s="385">
        <v>0</v>
      </c>
      <c r="T452" s="319" t="e">
        <v>#DIV/0!</v>
      </c>
      <c r="U452" s="239">
        <v>0</v>
      </c>
      <c r="V452" s="239">
        <v>0</v>
      </c>
      <c r="W452" s="239">
        <v>0</v>
      </c>
      <c r="X452" s="239">
        <v>0</v>
      </c>
      <c r="Y452" s="239">
        <v>0</v>
      </c>
      <c r="Z452" s="239">
        <v>0</v>
      </c>
    </row>
    <row r="453" spans="1:27" s="362" customFormat="1" ht="12" x14ac:dyDescent="0.25">
      <c r="A453" s="322" t="s">
        <v>707</v>
      </c>
      <c r="B453" s="385">
        <v>0</v>
      </c>
      <c r="C453" s="385">
        <v>0</v>
      </c>
      <c r="D453" s="385">
        <v>0</v>
      </c>
      <c r="E453" s="385">
        <v>0</v>
      </c>
      <c r="F453" s="385">
        <v>0</v>
      </c>
      <c r="G453" s="385">
        <v>0</v>
      </c>
      <c r="H453" s="385">
        <v>0</v>
      </c>
      <c r="I453" s="385">
        <v>0</v>
      </c>
      <c r="J453" s="385">
        <v>0</v>
      </c>
      <c r="K453" s="385">
        <v>0</v>
      </c>
      <c r="L453" s="385">
        <v>0</v>
      </c>
      <c r="M453" s="385">
        <v>0</v>
      </c>
      <c r="N453" s="385">
        <v>0</v>
      </c>
      <c r="O453" s="385">
        <v>0</v>
      </c>
      <c r="P453" s="385">
        <v>0</v>
      </c>
      <c r="Q453" s="385">
        <v>0</v>
      </c>
      <c r="R453" s="385">
        <v>0</v>
      </c>
      <c r="S453" s="385">
        <v>0</v>
      </c>
      <c r="T453" s="319" t="e">
        <v>#DIV/0!</v>
      </c>
      <c r="U453" s="239">
        <v>0</v>
      </c>
      <c r="V453" s="239">
        <v>0</v>
      </c>
      <c r="W453" s="239">
        <v>0</v>
      </c>
      <c r="X453" s="239">
        <v>0</v>
      </c>
      <c r="Y453" s="239">
        <v>0</v>
      </c>
      <c r="Z453" s="239">
        <v>0</v>
      </c>
    </row>
    <row r="454" spans="1:27" s="362" customFormat="1" ht="12" x14ac:dyDescent="0.25">
      <c r="A454" s="322" t="s">
        <v>708</v>
      </c>
      <c r="B454" s="385">
        <v>0</v>
      </c>
      <c r="C454" s="385">
        <v>0</v>
      </c>
      <c r="D454" s="385">
        <v>0</v>
      </c>
      <c r="E454" s="385">
        <v>0</v>
      </c>
      <c r="F454" s="385">
        <v>0</v>
      </c>
      <c r="G454" s="385">
        <v>0</v>
      </c>
      <c r="H454" s="385">
        <v>0</v>
      </c>
      <c r="I454" s="385">
        <v>0</v>
      </c>
      <c r="J454" s="385">
        <v>0</v>
      </c>
      <c r="K454" s="385">
        <v>0</v>
      </c>
      <c r="L454" s="385">
        <v>0</v>
      </c>
      <c r="M454" s="385">
        <v>0</v>
      </c>
      <c r="N454" s="385">
        <v>0</v>
      </c>
      <c r="O454" s="385">
        <v>0</v>
      </c>
      <c r="P454" s="385">
        <v>0</v>
      </c>
      <c r="Q454" s="385">
        <v>0</v>
      </c>
      <c r="R454" s="385">
        <v>0</v>
      </c>
      <c r="S454" s="385">
        <v>0</v>
      </c>
      <c r="T454" s="319" t="e">
        <v>#DIV/0!</v>
      </c>
      <c r="U454" s="239">
        <v>0</v>
      </c>
      <c r="V454" s="239">
        <v>0</v>
      </c>
      <c r="W454" s="239">
        <v>0</v>
      </c>
      <c r="X454" s="239">
        <v>0</v>
      </c>
      <c r="Y454" s="239">
        <v>0</v>
      </c>
      <c r="Z454" s="239">
        <v>0</v>
      </c>
    </row>
    <row r="455" spans="1:27" s="362" customFormat="1" ht="12" x14ac:dyDescent="0.25">
      <c r="A455" s="322" t="s">
        <v>709</v>
      </c>
      <c r="B455" s="385">
        <v>0</v>
      </c>
      <c r="C455" s="385">
        <v>0</v>
      </c>
      <c r="D455" s="385">
        <v>0</v>
      </c>
      <c r="E455" s="385">
        <v>0</v>
      </c>
      <c r="F455" s="385">
        <v>0</v>
      </c>
      <c r="G455" s="385">
        <v>0</v>
      </c>
      <c r="H455" s="385">
        <v>0</v>
      </c>
      <c r="I455" s="385">
        <v>0</v>
      </c>
      <c r="J455" s="385">
        <v>0</v>
      </c>
      <c r="K455" s="385">
        <v>0</v>
      </c>
      <c r="L455" s="385">
        <v>0</v>
      </c>
      <c r="M455" s="385">
        <v>0</v>
      </c>
      <c r="N455" s="385">
        <v>0</v>
      </c>
      <c r="O455" s="385">
        <v>0</v>
      </c>
      <c r="P455" s="385">
        <v>0</v>
      </c>
      <c r="Q455" s="385">
        <v>0</v>
      </c>
      <c r="R455" s="385">
        <v>0</v>
      </c>
      <c r="S455" s="385">
        <v>0</v>
      </c>
      <c r="T455" s="319" t="e">
        <v>#DIV/0!</v>
      </c>
      <c r="U455" s="239">
        <v>0</v>
      </c>
      <c r="V455" s="239">
        <v>0</v>
      </c>
      <c r="W455" s="239">
        <v>0</v>
      </c>
      <c r="X455" s="239">
        <v>0</v>
      </c>
      <c r="Y455" s="239">
        <v>0</v>
      </c>
      <c r="Z455" s="239">
        <v>0</v>
      </c>
    </row>
    <row r="456" spans="1:27" s="362" customFormat="1" ht="12" x14ac:dyDescent="0.25">
      <c r="A456" s="326" t="s">
        <v>710</v>
      </c>
      <c r="B456" s="375">
        <v>0</v>
      </c>
      <c r="C456" s="375">
        <v>0</v>
      </c>
      <c r="D456" s="375">
        <v>0</v>
      </c>
      <c r="E456" s="375">
        <v>0</v>
      </c>
      <c r="F456" s="375">
        <v>0</v>
      </c>
      <c r="G456" s="375">
        <v>0</v>
      </c>
      <c r="H456" s="375">
        <v>0</v>
      </c>
      <c r="I456" s="375">
        <v>0</v>
      </c>
      <c r="J456" s="375">
        <v>0</v>
      </c>
      <c r="K456" s="375">
        <v>0</v>
      </c>
      <c r="L456" s="375">
        <v>0</v>
      </c>
      <c r="M456" s="375">
        <v>0</v>
      </c>
      <c r="N456" s="375">
        <v>0</v>
      </c>
      <c r="O456" s="375">
        <v>0</v>
      </c>
      <c r="P456" s="375">
        <v>0</v>
      </c>
      <c r="Q456" s="375">
        <v>0</v>
      </c>
      <c r="R456" s="375">
        <v>0</v>
      </c>
      <c r="S456" s="375">
        <v>0</v>
      </c>
      <c r="T456" s="329" t="e">
        <v>#DIV/0!</v>
      </c>
      <c r="U456" s="328">
        <v>0</v>
      </c>
      <c r="V456" s="328">
        <v>0</v>
      </c>
      <c r="W456" s="328">
        <v>0</v>
      </c>
      <c r="X456" s="328">
        <v>0</v>
      </c>
      <c r="Y456" s="328">
        <v>0</v>
      </c>
      <c r="Z456" s="328">
        <v>0</v>
      </c>
    </row>
    <row r="457" spans="1:27" s="362" customFormat="1" ht="12" x14ac:dyDescent="0.25">
      <c r="A457" s="314" t="s">
        <v>711</v>
      </c>
      <c r="B457" s="198">
        <v>0</v>
      </c>
      <c r="C457" s="198">
        <v>0</v>
      </c>
      <c r="D457" s="198">
        <v>0</v>
      </c>
      <c r="E457" s="198">
        <v>0</v>
      </c>
      <c r="F457" s="198">
        <v>0</v>
      </c>
      <c r="G457" s="198">
        <v>0</v>
      </c>
      <c r="H457" s="198">
        <v>0</v>
      </c>
      <c r="I457" s="198">
        <v>0</v>
      </c>
      <c r="J457" s="198">
        <v>0</v>
      </c>
      <c r="K457" s="198">
        <v>0</v>
      </c>
      <c r="L457" s="198">
        <v>0</v>
      </c>
      <c r="M457" s="198">
        <v>0</v>
      </c>
      <c r="N457" s="198">
        <v>0</v>
      </c>
      <c r="O457" s="198">
        <v>0</v>
      </c>
      <c r="P457" s="198">
        <v>0</v>
      </c>
      <c r="Q457" s="198">
        <v>0</v>
      </c>
      <c r="R457" s="198">
        <v>0</v>
      </c>
      <c r="S457" s="198">
        <v>0</v>
      </c>
      <c r="T457" s="317" t="e">
        <v>#DIV/0!</v>
      </c>
      <c r="U457" s="316">
        <v>0</v>
      </c>
      <c r="V457" s="316">
        <v>0</v>
      </c>
      <c r="W457" s="316">
        <v>0</v>
      </c>
      <c r="X457" s="316">
        <v>0</v>
      </c>
      <c r="Y457" s="316">
        <v>0</v>
      </c>
      <c r="Z457" s="316">
        <v>0</v>
      </c>
      <c r="AA457" s="368"/>
    </row>
    <row r="458" spans="1:27" s="362" customFormat="1" ht="12" x14ac:dyDescent="0.25">
      <c r="A458" s="314" t="s">
        <v>712</v>
      </c>
      <c r="B458" s="363">
        <v>0</v>
      </c>
      <c r="C458" s="363">
        <v>0</v>
      </c>
      <c r="D458" s="363">
        <v>0</v>
      </c>
      <c r="E458" s="363">
        <v>0</v>
      </c>
      <c r="F458" s="363">
        <v>0</v>
      </c>
      <c r="G458" s="363">
        <v>0</v>
      </c>
      <c r="H458" s="363">
        <v>0</v>
      </c>
      <c r="I458" s="363">
        <v>0</v>
      </c>
      <c r="J458" s="363">
        <v>0</v>
      </c>
      <c r="K458" s="363">
        <v>0</v>
      </c>
      <c r="L458" s="363">
        <v>0</v>
      </c>
      <c r="M458" s="363">
        <v>0</v>
      </c>
      <c r="N458" s="363">
        <v>0</v>
      </c>
      <c r="O458" s="363">
        <v>0</v>
      </c>
      <c r="P458" s="363">
        <v>0</v>
      </c>
      <c r="Q458" s="363">
        <v>0</v>
      </c>
      <c r="R458" s="363">
        <v>0</v>
      </c>
      <c r="S458" s="363">
        <v>0</v>
      </c>
      <c r="T458" s="317" t="e">
        <v>#DIV/0!</v>
      </c>
      <c r="U458" s="316">
        <v>0</v>
      </c>
      <c r="V458" s="316">
        <v>0</v>
      </c>
      <c r="W458" s="316">
        <v>0</v>
      </c>
      <c r="X458" s="316">
        <v>0</v>
      </c>
      <c r="Y458" s="316">
        <v>0</v>
      </c>
      <c r="Z458" s="316">
        <v>0</v>
      </c>
      <c r="AA458" s="368"/>
    </row>
    <row r="459" spans="1:27" s="362" customFormat="1" ht="12" x14ac:dyDescent="0.25">
      <c r="A459" s="322" t="s">
        <v>713</v>
      </c>
      <c r="B459" s="385">
        <v>0</v>
      </c>
      <c r="C459" s="385">
        <v>0</v>
      </c>
      <c r="D459" s="385">
        <v>0</v>
      </c>
      <c r="E459" s="385">
        <v>0</v>
      </c>
      <c r="F459" s="385">
        <v>0</v>
      </c>
      <c r="G459" s="385">
        <v>0</v>
      </c>
      <c r="H459" s="385">
        <v>0</v>
      </c>
      <c r="I459" s="385">
        <v>0</v>
      </c>
      <c r="J459" s="385">
        <v>0</v>
      </c>
      <c r="K459" s="385">
        <v>0</v>
      </c>
      <c r="L459" s="385">
        <v>0</v>
      </c>
      <c r="M459" s="385">
        <v>0</v>
      </c>
      <c r="N459" s="385">
        <v>0</v>
      </c>
      <c r="O459" s="385">
        <v>0</v>
      </c>
      <c r="P459" s="385">
        <v>0</v>
      </c>
      <c r="Q459" s="385">
        <v>0</v>
      </c>
      <c r="R459" s="385">
        <v>0</v>
      </c>
      <c r="S459" s="385">
        <v>0</v>
      </c>
      <c r="T459" s="319" t="e">
        <v>#DIV/0!</v>
      </c>
      <c r="U459" s="239">
        <v>0</v>
      </c>
      <c r="V459" s="239">
        <v>0</v>
      </c>
      <c r="W459" s="239">
        <v>0</v>
      </c>
      <c r="X459" s="239">
        <v>0</v>
      </c>
      <c r="Y459" s="239">
        <v>0</v>
      </c>
      <c r="Z459" s="239">
        <v>0</v>
      </c>
    </row>
    <row r="460" spans="1:27" s="362" customFormat="1" ht="12" x14ac:dyDescent="0.25">
      <c r="A460" s="322" t="s">
        <v>714</v>
      </c>
      <c r="B460" s="385">
        <v>0</v>
      </c>
      <c r="C460" s="385">
        <v>0</v>
      </c>
      <c r="D460" s="385">
        <v>0</v>
      </c>
      <c r="E460" s="385">
        <v>0</v>
      </c>
      <c r="F460" s="385">
        <v>0</v>
      </c>
      <c r="G460" s="385">
        <v>0</v>
      </c>
      <c r="H460" s="385">
        <v>0</v>
      </c>
      <c r="I460" s="385">
        <v>0</v>
      </c>
      <c r="J460" s="385">
        <v>0</v>
      </c>
      <c r="K460" s="385">
        <v>0</v>
      </c>
      <c r="L460" s="385">
        <v>0</v>
      </c>
      <c r="M460" s="385">
        <v>0</v>
      </c>
      <c r="N460" s="385">
        <v>0</v>
      </c>
      <c r="O460" s="385">
        <v>0</v>
      </c>
      <c r="P460" s="385">
        <v>0</v>
      </c>
      <c r="Q460" s="385">
        <v>0</v>
      </c>
      <c r="R460" s="385">
        <v>0</v>
      </c>
      <c r="S460" s="385">
        <v>0</v>
      </c>
      <c r="T460" s="319" t="e">
        <v>#DIV/0!</v>
      </c>
      <c r="U460" s="239">
        <v>0</v>
      </c>
      <c r="V460" s="239">
        <v>0</v>
      </c>
      <c r="W460" s="239">
        <v>0</v>
      </c>
      <c r="X460" s="239">
        <v>0</v>
      </c>
      <c r="Y460" s="239">
        <v>0</v>
      </c>
      <c r="Z460" s="239">
        <v>0</v>
      </c>
    </row>
    <row r="461" spans="1:27" s="362" customFormat="1" ht="12" x14ac:dyDescent="0.25">
      <c r="A461" s="322" t="s">
        <v>715</v>
      </c>
      <c r="B461" s="385">
        <v>0</v>
      </c>
      <c r="C461" s="385">
        <v>0</v>
      </c>
      <c r="D461" s="385">
        <v>0</v>
      </c>
      <c r="E461" s="385">
        <v>0</v>
      </c>
      <c r="F461" s="385">
        <v>0</v>
      </c>
      <c r="G461" s="385">
        <v>0</v>
      </c>
      <c r="H461" s="385">
        <v>0</v>
      </c>
      <c r="I461" s="385">
        <v>0</v>
      </c>
      <c r="J461" s="385">
        <v>0</v>
      </c>
      <c r="K461" s="385">
        <v>0</v>
      </c>
      <c r="L461" s="385">
        <v>0</v>
      </c>
      <c r="M461" s="385">
        <v>0</v>
      </c>
      <c r="N461" s="385">
        <v>0</v>
      </c>
      <c r="O461" s="385">
        <v>0</v>
      </c>
      <c r="P461" s="385">
        <v>0</v>
      </c>
      <c r="Q461" s="385">
        <v>0</v>
      </c>
      <c r="R461" s="385">
        <v>0</v>
      </c>
      <c r="S461" s="385">
        <v>0</v>
      </c>
      <c r="T461" s="319" t="e">
        <v>#DIV/0!</v>
      </c>
      <c r="U461" s="239">
        <v>0</v>
      </c>
      <c r="V461" s="239">
        <v>0</v>
      </c>
      <c r="W461" s="239">
        <v>0</v>
      </c>
      <c r="X461" s="239">
        <v>0</v>
      </c>
      <c r="Y461" s="239">
        <v>0</v>
      </c>
      <c r="Z461" s="239">
        <v>0</v>
      </c>
    </row>
    <row r="462" spans="1:27" s="362" customFormat="1" ht="12" x14ac:dyDescent="0.25">
      <c r="A462" s="314" t="s">
        <v>716</v>
      </c>
      <c r="B462" s="363">
        <v>0</v>
      </c>
      <c r="C462" s="363">
        <v>0</v>
      </c>
      <c r="D462" s="363">
        <v>0</v>
      </c>
      <c r="E462" s="363">
        <v>0</v>
      </c>
      <c r="F462" s="363">
        <v>0</v>
      </c>
      <c r="G462" s="363">
        <v>0</v>
      </c>
      <c r="H462" s="363">
        <v>0</v>
      </c>
      <c r="I462" s="363">
        <v>0</v>
      </c>
      <c r="J462" s="363">
        <v>0</v>
      </c>
      <c r="K462" s="363">
        <v>0</v>
      </c>
      <c r="L462" s="363">
        <v>0</v>
      </c>
      <c r="M462" s="363">
        <v>0</v>
      </c>
      <c r="N462" s="363">
        <v>0</v>
      </c>
      <c r="O462" s="363">
        <v>0</v>
      </c>
      <c r="P462" s="363">
        <v>0</v>
      </c>
      <c r="Q462" s="363">
        <v>0</v>
      </c>
      <c r="R462" s="363">
        <v>0</v>
      </c>
      <c r="S462" s="363">
        <v>0</v>
      </c>
      <c r="T462" s="317" t="e">
        <v>#DIV/0!</v>
      </c>
      <c r="U462" s="316">
        <v>0</v>
      </c>
      <c r="V462" s="316">
        <v>0</v>
      </c>
      <c r="W462" s="316">
        <v>0</v>
      </c>
      <c r="X462" s="316">
        <v>0</v>
      </c>
      <c r="Y462" s="316">
        <v>0</v>
      </c>
      <c r="Z462" s="316">
        <v>0</v>
      </c>
    </row>
    <row r="463" spans="1:27" s="362" customFormat="1" ht="12" x14ac:dyDescent="0.25">
      <c r="A463" s="322" t="s">
        <v>717</v>
      </c>
      <c r="B463" s="385">
        <v>0</v>
      </c>
      <c r="C463" s="385">
        <v>0</v>
      </c>
      <c r="D463" s="385">
        <v>0</v>
      </c>
      <c r="E463" s="385">
        <v>0</v>
      </c>
      <c r="F463" s="385">
        <v>0</v>
      </c>
      <c r="G463" s="385">
        <v>0</v>
      </c>
      <c r="H463" s="385">
        <v>0</v>
      </c>
      <c r="I463" s="385">
        <v>0</v>
      </c>
      <c r="J463" s="385">
        <v>0</v>
      </c>
      <c r="K463" s="385">
        <v>0</v>
      </c>
      <c r="L463" s="385">
        <v>0</v>
      </c>
      <c r="M463" s="385">
        <v>0</v>
      </c>
      <c r="N463" s="385">
        <v>0</v>
      </c>
      <c r="O463" s="385">
        <v>0</v>
      </c>
      <c r="P463" s="385">
        <v>0</v>
      </c>
      <c r="Q463" s="385">
        <v>0</v>
      </c>
      <c r="R463" s="385">
        <v>0</v>
      </c>
      <c r="S463" s="385">
        <v>0</v>
      </c>
      <c r="T463" s="319" t="e">
        <v>#DIV/0!</v>
      </c>
      <c r="U463" s="239">
        <v>0</v>
      </c>
      <c r="V463" s="239">
        <v>0</v>
      </c>
      <c r="W463" s="239">
        <v>0</v>
      </c>
      <c r="X463" s="239">
        <v>0</v>
      </c>
      <c r="Y463" s="239">
        <v>0</v>
      </c>
      <c r="Z463" s="239">
        <v>0</v>
      </c>
    </row>
    <row r="464" spans="1:27" s="362" customFormat="1" ht="12" x14ac:dyDescent="0.25">
      <c r="A464" s="322" t="s">
        <v>718</v>
      </c>
      <c r="B464" s="385">
        <v>0</v>
      </c>
      <c r="C464" s="385">
        <v>0</v>
      </c>
      <c r="D464" s="385">
        <v>0</v>
      </c>
      <c r="E464" s="385">
        <v>0</v>
      </c>
      <c r="F464" s="385">
        <v>0</v>
      </c>
      <c r="G464" s="385">
        <v>0</v>
      </c>
      <c r="H464" s="385">
        <v>0</v>
      </c>
      <c r="I464" s="385">
        <v>0</v>
      </c>
      <c r="J464" s="385">
        <v>0</v>
      </c>
      <c r="K464" s="385">
        <v>0</v>
      </c>
      <c r="L464" s="385">
        <v>0</v>
      </c>
      <c r="M464" s="385">
        <v>0</v>
      </c>
      <c r="N464" s="385">
        <v>0</v>
      </c>
      <c r="O464" s="385">
        <v>0</v>
      </c>
      <c r="P464" s="385">
        <v>0</v>
      </c>
      <c r="Q464" s="385">
        <v>0</v>
      </c>
      <c r="R464" s="385">
        <v>0</v>
      </c>
      <c r="S464" s="385">
        <v>0</v>
      </c>
      <c r="T464" s="319" t="e">
        <v>#DIV/0!</v>
      </c>
      <c r="U464" s="239">
        <v>0</v>
      </c>
      <c r="V464" s="239">
        <v>0</v>
      </c>
      <c r="W464" s="239">
        <v>0</v>
      </c>
      <c r="X464" s="239">
        <v>0</v>
      </c>
      <c r="Y464" s="239">
        <v>0</v>
      </c>
      <c r="Z464" s="239">
        <v>0</v>
      </c>
    </row>
    <row r="465" spans="1:26" s="362" customFormat="1" ht="12" x14ac:dyDescent="0.25">
      <c r="A465" s="322" t="s">
        <v>719</v>
      </c>
      <c r="B465" s="385">
        <v>0</v>
      </c>
      <c r="C465" s="385">
        <v>0</v>
      </c>
      <c r="D465" s="385">
        <v>0</v>
      </c>
      <c r="E465" s="385">
        <v>0</v>
      </c>
      <c r="F465" s="385">
        <v>0</v>
      </c>
      <c r="G465" s="385">
        <v>0</v>
      </c>
      <c r="H465" s="385">
        <v>0</v>
      </c>
      <c r="I465" s="385">
        <v>0</v>
      </c>
      <c r="J465" s="385">
        <v>0</v>
      </c>
      <c r="K465" s="385">
        <v>0</v>
      </c>
      <c r="L465" s="385">
        <v>0</v>
      </c>
      <c r="M465" s="385">
        <v>0</v>
      </c>
      <c r="N465" s="385">
        <v>0</v>
      </c>
      <c r="O465" s="385">
        <v>0</v>
      </c>
      <c r="P465" s="385">
        <v>0</v>
      </c>
      <c r="Q465" s="385">
        <v>0</v>
      </c>
      <c r="R465" s="385">
        <v>0</v>
      </c>
      <c r="S465" s="385">
        <v>0</v>
      </c>
      <c r="T465" s="319" t="e">
        <v>#DIV/0!</v>
      </c>
      <c r="U465" s="239">
        <v>0</v>
      </c>
      <c r="V465" s="239">
        <v>0</v>
      </c>
      <c r="W465" s="239">
        <v>0</v>
      </c>
      <c r="X465" s="239">
        <v>0</v>
      </c>
      <c r="Y465" s="239">
        <v>0</v>
      </c>
      <c r="Z465" s="239">
        <v>0</v>
      </c>
    </row>
    <row r="466" spans="1:26" s="362" customFormat="1" ht="12" x14ac:dyDescent="0.25">
      <c r="A466" s="314" t="s">
        <v>720</v>
      </c>
      <c r="B466" s="198">
        <v>0</v>
      </c>
      <c r="C466" s="198">
        <v>0</v>
      </c>
      <c r="D466" s="198">
        <v>0</v>
      </c>
      <c r="E466" s="198">
        <v>0</v>
      </c>
      <c r="F466" s="198">
        <v>0</v>
      </c>
      <c r="G466" s="198">
        <v>0</v>
      </c>
      <c r="H466" s="198">
        <v>0</v>
      </c>
      <c r="I466" s="198">
        <v>0</v>
      </c>
      <c r="J466" s="198">
        <v>0</v>
      </c>
      <c r="K466" s="198">
        <v>0</v>
      </c>
      <c r="L466" s="198">
        <v>0</v>
      </c>
      <c r="M466" s="198">
        <v>0</v>
      </c>
      <c r="N466" s="198">
        <v>0</v>
      </c>
      <c r="O466" s="198">
        <v>0</v>
      </c>
      <c r="P466" s="198">
        <v>0</v>
      </c>
      <c r="Q466" s="198">
        <v>0</v>
      </c>
      <c r="R466" s="198">
        <v>0</v>
      </c>
      <c r="S466" s="198">
        <v>0</v>
      </c>
      <c r="T466" s="317" t="e">
        <v>#DIV/0!</v>
      </c>
      <c r="U466" s="316">
        <v>0</v>
      </c>
      <c r="V466" s="316">
        <v>0</v>
      </c>
      <c r="W466" s="316">
        <v>0</v>
      </c>
      <c r="X466" s="316">
        <v>0</v>
      </c>
      <c r="Y466" s="316">
        <v>0</v>
      </c>
      <c r="Z466" s="316">
        <v>0</v>
      </c>
    </row>
    <row r="467" spans="1:26" s="362" customFormat="1" ht="12" x14ac:dyDescent="0.25">
      <c r="A467" s="330" t="s">
        <v>35</v>
      </c>
      <c r="B467" s="386">
        <v>254795707</v>
      </c>
      <c r="C467" s="386">
        <v>262104547.00999999</v>
      </c>
      <c r="D467" s="386">
        <v>254795707</v>
      </c>
      <c r="E467" s="386">
        <v>0</v>
      </c>
      <c r="F467" s="386">
        <v>0</v>
      </c>
      <c r="G467" s="386">
        <v>0</v>
      </c>
      <c r="H467" s="386">
        <v>0</v>
      </c>
      <c r="I467" s="386">
        <v>0</v>
      </c>
      <c r="J467" s="386">
        <v>0</v>
      </c>
      <c r="K467" s="386">
        <v>0</v>
      </c>
      <c r="L467" s="386">
        <v>0</v>
      </c>
      <c r="M467" s="386">
        <v>0</v>
      </c>
      <c r="N467" s="386">
        <v>0</v>
      </c>
      <c r="O467" s="386">
        <v>0</v>
      </c>
      <c r="P467" s="386">
        <v>0</v>
      </c>
      <c r="Q467" s="386">
        <v>0</v>
      </c>
      <c r="R467" s="386">
        <v>0</v>
      </c>
      <c r="S467" s="386">
        <v>0</v>
      </c>
      <c r="T467" s="333">
        <v>0</v>
      </c>
      <c r="U467" s="332">
        <v>262104547.00999999</v>
      </c>
      <c r="V467" s="332">
        <v>7308840.0099999905</v>
      </c>
      <c r="W467" s="332">
        <v>262104547.00999999</v>
      </c>
      <c r="X467" s="332">
        <v>254795707</v>
      </c>
      <c r="Y467" s="332">
        <v>0</v>
      </c>
      <c r="Z467" s="332">
        <v>0</v>
      </c>
    </row>
    <row r="468" spans="1:26" s="362" customFormat="1" ht="12" x14ac:dyDescent="0.25">
      <c r="A468" s="334" t="s">
        <v>72</v>
      </c>
      <c r="B468" s="387">
        <v>254795707</v>
      </c>
      <c r="C468" s="387">
        <v>262104547.00999999</v>
      </c>
      <c r="D468" s="387">
        <v>254795707</v>
      </c>
      <c r="E468" s="387">
        <v>0</v>
      </c>
      <c r="F468" s="387">
        <v>0</v>
      </c>
      <c r="G468" s="387">
        <v>0</v>
      </c>
      <c r="H468" s="387">
        <v>0</v>
      </c>
      <c r="I468" s="387">
        <v>0</v>
      </c>
      <c r="J468" s="387">
        <v>0</v>
      </c>
      <c r="K468" s="387">
        <v>0</v>
      </c>
      <c r="L468" s="387">
        <v>0</v>
      </c>
      <c r="M468" s="387">
        <v>0</v>
      </c>
      <c r="N468" s="387">
        <v>0</v>
      </c>
      <c r="O468" s="387">
        <v>0</v>
      </c>
      <c r="P468" s="387">
        <v>0</v>
      </c>
      <c r="Q468" s="387">
        <v>0</v>
      </c>
      <c r="R468" s="387">
        <v>0</v>
      </c>
      <c r="S468" s="387">
        <v>0</v>
      </c>
      <c r="T468" s="337">
        <v>0</v>
      </c>
      <c r="U468" s="336">
        <v>262104547.00999999</v>
      </c>
      <c r="V468" s="336">
        <v>7308840.0099999905</v>
      </c>
      <c r="W468" s="336">
        <v>262104547.00999999</v>
      </c>
      <c r="X468" s="336">
        <v>254795707</v>
      </c>
      <c r="Y468" s="336">
        <v>0</v>
      </c>
      <c r="Z468" s="336">
        <v>0</v>
      </c>
    </row>
    <row r="469" spans="1:26" s="362" customFormat="1" ht="12" x14ac:dyDescent="0.25">
      <c r="A469" s="334" t="s">
        <v>73</v>
      </c>
      <c r="B469" s="387">
        <v>0</v>
      </c>
      <c r="C469" s="387">
        <v>0</v>
      </c>
      <c r="D469" s="387">
        <v>0</v>
      </c>
      <c r="E469" s="387">
        <v>0</v>
      </c>
      <c r="F469" s="387">
        <v>0</v>
      </c>
      <c r="G469" s="387">
        <v>0</v>
      </c>
      <c r="H469" s="387">
        <v>0</v>
      </c>
      <c r="I469" s="387">
        <v>0</v>
      </c>
      <c r="J469" s="387">
        <v>0</v>
      </c>
      <c r="K469" s="387">
        <v>0</v>
      </c>
      <c r="L469" s="387">
        <v>0</v>
      </c>
      <c r="M469" s="387">
        <v>0</v>
      </c>
      <c r="N469" s="387">
        <v>0</v>
      </c>
      <c r="O469" s="387">
        <v>0</v>
      </c>
      <c r="P469" s="387">
        <v>0</v>
      </c>
      <c r="Q469" s="387">
        <v>0</v>
      </c>
      <c r="R469" s="387">
        <v>0</v>
      </c>
      <c r="S469" s="387">
        <v>0</v>
      </c>
      <c r="T469" s="337" t="e">
        <v>#DIV/0!</v>
      </c>
      <c r="U469" s="336">
        <v>0</v>
      </c>
      <c r="V469" s="336">
        <v>0</v>
      </c>
      <c r="W469" s="336">
        <v>0</v>
      </c>
      <c r="X469" s="336">
        <v>0</v>
      </c>
      <c r="Y469" s="336">
        <v>0</v>
      </c>
      <c r="Z469" s="336">
        <v>0</v>
      </c>
    </row>
    <row r="470" spans="1:26" s="362" customFormat="1" ht="12" x14ac:dyDescent="0.25">
      <c r="A470" s="334" t="s">
        <v>74</v>
      </c>
      <c r="B470" s="387">
        <v>0</v>
      </c>
      <c r="C470" s="387">
        <v>0</v>
      </c>
      <c r="D470" s="387">
        <v>0</v>
      </c>
      <c r="E470" s="387">
        <v>0</v>
      </c>
      <c r="F470" s="387">
        <v>0</v>
      </c>
      <c r="G470" s="387">
        <v>0</v>
      </c>
      <c r="H470" s="387">
        <v>0</v>
      </c>
      <c r="I470" s="387">
        <v>0</v>
      </c>
      <c r="J470" s="387">
        <v>0</v>
      </c>
      <c r="K470" s="387">
        <v>0</v>
      </c>
      <c r="L470" s="387">
        <v>0</v>
      </c>
      <c r="M470" s="387">
        <v>0</v>
      </c>
      <c r="N470" s="387">
        <v>0</v>
      </c>
      <c r="O470" s="387">
        <v>0</v>
      </c>
      <c r="P470" s="387">
        <v>0</v>
      </c>
      <c r="Q470" s="387">
        <v>0</v>
      </c>
      <c r="R470" s="387">
        <v>0</v>
      </c>
      <c r="S470" s="387">
        <v>0</v>
      </c>
      <c r="T470" s="337" t="e">
        <v>#DIV/0!</v>
      </c>
      <c r="U470" s="336">
        <v>0</v>
      </c>
      <c r="V470" s="336">
        <v>0</v>
      </c>
      <c r="W470" s="336">
        <v>0</v>
      </c>
      <c r="X470" s="336">
        <v>0</v>
      </c>
      <c r="Y470" s="336">
        <v>0</v>
      </c>
      <c r="Z470" s="336">
        <v>0</v>
      </c>
    </row>
    <row r="471" spans="1:26" s="362" customFormat="1" ht="12" x14ac:dyDescent="0.25">
      <c r="A471" s="344" t="s">
        <v>75</v>
      </c>
      <c r="B471" s="388">
        <v>0</v>
      </c>
      <c r="C471" s="388">
        <v>0</v>
      </c>
      <c r="D471" s="388"/>
      <c r="E471" s="388"/>
      <c r="F471" s="388"/>
      <c r="G471" s="388">
        <v>190932242.00999999</v>
      </c>
      <c r="H471" s="388">
        <v>31.679999999999996</v>
      </c>
      <c r="I471" s="388">
        <v>7860836.2000000002</v>
      </c>
      <c r="J471" s="388">
        <v>430086.68000000005</v>
      </c>
      <c r="K471" s="388">
        <v>17314.989999999998</v>
      </c>
      <c r="L471" s="388">
        <v>1050.97</v>
      </c>
      <c r="M471" s="388">
        <v>10018720.85</v>
      </c>
      <c r="N471" s="388">
        <v>11928.3</v>
      </c>
      <c r="O471" s="388">
        <v>84103.05</v>
      </c>
      <c r="P471" s="388">
        <v>0</v>
      </c>
      <c r="Q471" s="388">
        <v>0</v>
      </c>
      <c r="R471" s="388">
        <v>0</v>
      </c>
      <c r="S471" s="388">
        <v>209356314.72999999</v>
      </c>
      <c r="T471" s="346"/>
      <c r="U471" s="345">
        <v>-209356314.72999999</v>
      </c>
      <c r="V471" s="345">
        <v>0</v>
      </c>
      <c r="W471" s="345">
        <v>0</v>
      </c>
      <c r="X471" s="345">
        <v>0</v>
      </c>
      <c r="Y471" s="345">
        <v>0</v>
      </c>
      <c r="Z471" s="345">
        <v>-209356314.72999999</v>
      </c>
    </row>
    <row r="472" spans="1:26" s="362" customFormat="1" ht="12" x14ac:dyDescent="0.25">
      <c r="A472" s="389" t="s">
        <v>76</v>
      </c>
      <c r="B472" s="388">
        <v>-49795707</v>
      </c>
      <c r="C472" s="388">
        <v>-57081910.870000005</v>
      </c>
      <c r="D472" s="388"/>
      <c r="E472" s="388"/>
      <c r="F472" s="388"/>
      <c r="G472" s="388">
        <v>190932242.00999999</v>
      </c>
      <c r="H472" s="388">
        <v>31.679999999999996</v>
      </c>
      <c r="I472" s="388">
        <v>484950.45999999996</v>
      </c>
      <c r="J472" s="388">
        <v>430086.68000000005</v>
      </c>
      <c r="K472" s="388">
        <v>17314.989999999998</v>
      </c>
      <c r="L472" s="388">
        <v>1050.97</v>
      </c>
      <c r="M472" s="388">
        <v>18720.849999999627</v>
      </c>
      <c r="N472" s="388">
        <v>11928.3</v>
      </c>
      <c r="O472" s="388">
        <v>84103.05</v>
      </c>
      <c r="P472" s="388">
        <v>0</v>
      </c>
      <c r="Q472" s="388">
        <v>0</v>
      </c>
      <c r="R472" s="388">
        <v>0</v>
      </c>
      <c r="S472" s="388">
        <v>191980428.98999998</v>
      </c>
      <c r="T472" s="346"/>
      <c r="U472" s="345">
        <v>-249062339.85999998</v>
      </c>
      <c r="V472" s="345">
        <v>-57081910.870000005</v>
      </c>
      <c r="W472" s="345">
        <v>-57081910.870000005</v>
      </c>
      <c r="X472" s="345">
        <v>0</v>
      </c>
      <c r="Y472" s="345">
        <v>0</v>
      </c>
      <c r="Z472" s="345">
        <v>-191980428.98999998</v>
      </c>
    </row>
    <row r="473" spans="1:26" s="362" customFormat="1" ht="12" x14ac:dyDescent="0.25">
      <c r="A473" s="389" t="s">
        <v>77</v>
      </c>
      <c r="B473" s="388">
        <v>54795707</v>
      </c>
      <c r="C473" s="388">
        <v>62081910.870000005</v>
      </c>
      <c r="D473" s="388"/>
      <c r="E473" s="388"/>
      <c r="F473" s="388"/>
      <c r="G473" s="388">
        <v>12411.939999997616</v>
      </c>
      <c r="H473" s="388">
        <v>31.679999999999996</v>
      </c>
      <c r="I473" s="388">
        <v>7860836.2000000002</v>
      </c>
      <c r="J473" s="388">
        <v>430086.68000000005</v>
      </c>
      <c r="K473" s="388">
        <v>17314.989999999998</v>
      </c>
      <c r="L473" s="388">
        <v>1050.97</v>
      </c>
      <c r="M473" s="388">
        <v>10018720.85</v>
      </c>
      <c r="N473" s="388">
        <v>11928.3</v>
      </c>
      <c r="O473" s="388">
        <v>84103.05</v>
      </c>
      <c r="P473" s="388">
        <v>0</v>
      </c>
      <c r="Q473" s="388">
        <v>0</v>
      </c>
      <c r="R473" s="388">
        <v>0</v>
      </c>
      <c r="S473" s="388">
        <v>18436484.659999996</v>
      </c>
      <c r="T473" s="346"/>
      <c r="U473" s="345">
        <v>43645426.210000008</v>
      </c>
      <c r="V473" s="345">
        <v>62081910.870000005</v>
      </c>
      <c r="W473" s="345">
        <v>62081910.870000005</v>
      </c>
      <c r="X473" s="345">
        <v>0</v>
      </c>
      <c r="Y473" s="345">
        <v>0</v>
      </c>
      <c r="Z473" s="345">
        <v>-18436484.659999996</v>
      </c>
    </row>
    <row r="474" spans="1:26" s="362" customFormat="1" ht="12" x14ac:dyDescent="0.25">
      <c r="A474" s="389" t="s">
        <v>78</v>
      </c>
      <c r="B474" s="388">
        <v>5000000</v>
      </c>
      <c r="C474" s="388">
        <v>5000000.0000000075</v>
      </c>
      <c r="D474" s="388"/>
      <c r="E474" s="388"/>
      <c r="F474" s="388"/>
      <c r="G474" s="388">
        <v>12411.939999997616</v>
      </c>
      <c r="H474" s="388">
        <v>31.679999999999996</v>
      </c>
      <c r="I474" s="388">
        <v>484950.45999999996</v>
      </c>
      <c r="J474" s="388">
        <v>430086.68000000005</v>
      </c>
      <c r="K474" s="388">
        <v>17314.989999999998</v>
      </c>
      <c r="L474" s="388">
        <v>1050.97</v>
      </c>
      <c r="M474" s="388">
        <v>18720.849999999627</v>
      </c>
      <c r="N474" s="388">
        <v>11928.3</v>
      </c>
      <c r="O474" s="388">
        <v>84103.05</v>
      </c>
      <c r="P474" s="388">
        <v>0</v>
      </c>
      <c r="Q474" s="388">
        <v>0</v>
      </c>
      <c r="R474" s="388">
        <v>0</v>
      </c>
      <c r="S474" s="388">
        <v>1060598.9199999943</v>
      </c>
      <c r="T474" s="346"/>
      <c r="U474" s="345">
        <v>3939401.0800000131</v>
      </c>
      <c r="V474" s="345">
        <v>5000000.0000000075</v>
      </c>
      <c r="W474" s="345">
        <v>5000000.0000000075</v>
      </c>
      <c r="X474" s="345">
        <v>0</v>
      </c>
      <c r="Y474" s="345">
        <v>0</v>
      </c>
      <c r="Z474" s="345">
        <v>-1060598.9199999943</v>
      </c>
    </row>
    <row r="477" spans="1:26" x14ac:dyDescent="0.35">
      <c r="C477" s="263">
        <f>[17]Prog_CapitalizacaoFRSS!$C$915</f>
        <v>305692545</v>
      </c>
    </row>
    <row r="478" spans="1:26" x14ac:dyDescent="0.35">
      <c r="C478" s="263">
        <f>C477-C467</f>
        <v>43587997.99000001</v>
      </c>
    </row>
  </sheetData>
  <sheetProtection formatCells="0" formatColumns="0" formatRows="0"/>
  <mergeCells count="43">
    <mergeCell ref="A2:Z2"/>
    <mergeCell ref="A3:Z3"/>
    <mergeCell ref="A4:Z4"/>
    <mergeCell ref="A6:Z6"/>
    <mergeCell ref="A7:A9"/>
    <mergeCell ref="B7:B8"/>
    <mergeCell ref="C7:C8"/>
    <mergeCell ref="G7:G8"/>
    <mergeCell ref="H7:H8"/>
    <mergeCell ref="I7:I8"/>
    <mergeCell ref="A170:Z170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U7:U8"/>
    <mergeCell ref="V7:V8"/>
    <mergeCell ref="O171:O172"/>
    <mergeCell ref="A171:A173"/>
    <mergeCell ref="B171:B172"/>
    <mergeCell ref="C171:C172"/>
    <mergeCell ref="G171:G172"/>
    <mergeCell ref="H171:H172"/>
    <mergeCell ref="I171:I172"/>
    <mergeCell ref="J171:J172"/>
    <mergeCell ref="K171:K172"/>
    <mergeCell ref="L171:L172"/>
    <mergeCell ref="M171:M172"/>
    <mergeCell ref="N171:N172"/>
    <mergeCell ref="X171:X172"/>
    <mergeCell ref="Y171:Y172"/>
    <mergeCell ref="Z171:Z172"/>
    <mergeCell ref="P171:P172"/>
    <mergeCell ref="Q171:Q172"/>
    <mergeCell ref="R171:R172"/>
    <mergeCell ref="U171:U172"/>
    <mergeCell ref="V171:V172"/>
    <mergeCell ref="W171:W17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5EC8D-AEF7-4F57-A36B-432600A8A31F}">
  <sheetPr>
    <tabColor theme="7"/>
  </sheetPr>
  <dimension ref="A1:AH279"/>
  <sheetViews>
    <sheetView showGridLines="0" zoomScale="80" zoomScaleNormal="80" zoomScaleSheetLayoutView="80" workbookViewId="0">
      <pane ySplit="7" topLeftCell="A8" activePane="bottomLeft" state="frozen"/>
      <selection pane="bottomLeft" activeCell="A4" sqref="A4:W4"/>
    </sheetView>
  </sheetViews>
  <sheetFormatPr defaultColWidth="11.453125" defaultRowHeight="14.5" x14ac:dyDescent="0.25"/>
  <cols>
    <col min="1" max="1" width="18.26953125" style="34" customWidth="1"/>
    <col min="2" max="2" width="54.54296875" style="34" customWidth="1"/>
    <col min="3" max="5" width="18.26953125" style="34" customWidth="1"/>
    <col min="6" max="6" width="15.1796875" style="34" customWidth="1"/>
    <col min="7" max="9" width="18.7265625" style="34" customWidth="1"/>
    <col min="10" max="10" width="15.54296875" style="34" customWidth="1"/>
    <col min="11" max="11" width="17.26953125" style="34" customWidth="1"/>
    <col min="12" max="14" width="15.453125" style="34" customWidth="1"/>
    <col min="15" max="15" width="17" style="34" customWidth="1"/>
    <col min="16" max="18" width="15.453125" style="34" customWidth="1"/>
    <col min="19" max="21" width="20.81640625" style="34" customWidth="1"/>
    <col min="22" max="22" width="14.81640625" style="34" customWidth="1"/>
    <col min="23" max="23" width="16.54296875" style="34" customWidth="1"/>
    <col min="24" max="25" width="15.26953125" style="34" bestFit="1" customWidth="1"/>
    <col min="26" max="26" width="11.453125" style="34"/>
    <col min="27" max="29" width="13.54296875" style="34" bestFit="1" customWidth="1"/>
    <col min="30" max="30" width="11.453125" style="34"/>
    <col min="31" max="34" width="13.453125" style="34" bestFit="1" customWidth="1"/>
    <col min="35" max="16384" width="11.453125" style="34"/>
  </cols>
  <sheetData>
    <row r="1" spans="1:30" ht="21" customHeight="1" x14ac:dyDescent="0.25">
      <c r="A1" s="437" t="s">
        <v>723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</row>
    <row r="2" spans="1:30" ht="21" x14ac:dyDescent="0.25">
      <c r="A2" s="437">
        <v>2024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</row>
    <row r="3" spans="1:30" ht="21" x14ac:dyDescent="0.25">
      <c r="A3" s="437" t="s">
        <v>1143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437"/>
      <c r="Y3" s="437"/>
      <c r="Z3" s="437"/>
    </row>
    <row r="4" spans="1:30" ht="21" x14ac:dyDescent="0.25">
      <c r="A4" s="437"/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2"/>
    </row>
    <row r="5" spans="1:30" ht="15" customHeight="1" x14ac:dyDescent="0.25">
      <c r="A5" s="438" t="s">
        <v>724</v>
      </c>
      <c r="B5" s="438"/>
      <c r="C5" s="438" t="s">
        <v>1095</v>
      </c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</row>
    <row r="6" spans="1:30" ht="15.5" x14ac:dyDescent="0.25">
      <c r="A6" s="439" t="s">
        <v>111</v>
      </c>
      <c r="B6" s="438" t="s">
        <v>112</v>
      </c>
      <c r="C6" s="440" t="s">
        <v>113</v>
      </c>
      <c r="D6" s="438"/>
      <c r="E6" s="438"/>
      <c r="F6" s="438"/>
      <c r="G6" s="438" t="s">
        <v>114</v>
      </c>
      <c r="H6" s="438"/>
      <c r="I6" s="438"/>
      <c r="J6" s="438"/>
      <c r="K6" s="438" t="s">
        <v>115</v>
      </c>
      <c r="L6" s="438"/>
      <c r="M6" s="438"/>
      <c r="N6" s="438"/>
      <c r="O6" s="436" t="s">
        <v>1094</v>
      </c>
      <c r="P6" s="436"/>
      <c r="Q6" s="436"/>
      <c r="R6" s="436"/>
      <c r="S6" s="438" t="s">
        <v>155</v>
      </c>
      <c r="T6" s="438"/>
      <c r="U6" s="438"/>
      <c r="V6" s="438"/>
      <c r="W6" s="438" t="s">
        <v>133</v>
      </c>
      <c r="X6" s="438"/>
      <c r="Y6" s="438"/>
      <c r="Z6" s="438"/>
    </row>
    <row r="7" spans="1:30" ht="29" x14ac:dyDescent="0.25">
      <c r="A7" s="439"/>
      <c r="B7" s="438"/>
      <c r="C7" s="140" t="s">
        <v>158</v>
      </c>
      <c r="D7" s="75" t="s">
        <v>159</v>
      </c>
      <c r="E7" s="75" t="s">
        <v>160</v>
      </c>
      <c r="F7" s="75" t="s">
        <v>45</v>
      </c>
      <c r="G7" s="75" t="s">
        <v>158</v>
      </c>
      <c r="H7" s="75" t="s">
        <v>159</v>
      </c>
      <c r="I7" s="75" t="s">
        <v>160</v>
      </c>
      <c r="J7" s="75" t="s">
        <v>45</v>
      </c>
      <c r="K7" s="75" t="s">
        <v>158</v>
      </c>
      <c r="L7" s="75" t="s">
        <v>159</v>
      </c>
      <c r="M7" s="75" t="s">
        <v>160</v>
      </c>
      <c r="N7" s="75" t="s">
        <v>45</v>
      </c>
      <c r="O7" s="124" t="s">
        <v>158</v>
      </c>
      <c r="P7" s="124" t="s">
        <v>159</v>
      </c>
      <c r="Q7" s="124" t="s">
        <v>160</v>
      </c>
      <c r="R7" s="124" t="s">
        <v>45</v>
      </c>
      <c r="S7" s="75" t="s">
        <v>158</v>
      </c>
      <c r="T7" s="75" t="s">
        <v>159</v>
      </c>
      <c r="U7" s="75" t="s">
        <v>160</v>
      </c>
      <c r="V7" s="75" t="s">
        <v>45</v>
      </c>
      <c r="W7" s="75" t="s">
        <v>158</v>
      </c>
      <c r="X7" s="75" t="s">
        <v>159</v>
      </c>
      <c r="Y7" s="75" t="s">
        <v>160</v>
      </c>
      <c r="Z7" s="75" t="s">
        <v>45</v>
      </c>
    </row>
    <row r="8" spans="1:30" x14ac:dyDescent="0.25">
      <c r="A8" s="134">
        <v>401</v>
      </c>
      <c r="B8" s="128" t="s">
        <v>725</v>
      </c>
      <c r="C8" s="141">
        <f>C9+C21+C22</f>
        <v>53861000</v>
      </c>
      <c r="D8" s="141">
        <f>D9+D21+D22</f>
        <v>53861000</v>
      </c>
      <c r="E8" s="141">
        <f>E9+E21+E22</f>
        <v>21863718.027000003</v>
      </c>
      <c r="F8" s="49">
        <f>E8/D8</f>
        <v>0.40592855734204719</v>
      </c>
      <c r="G8" s="141">
        <f>G9+G21+G22</f>
        <v>0</v>
      </c>
      <c r="H8" s="141">
        <f t="shared" ref="H8:I8" si="0">H9+H21+H22</f>
        <v>0</v>
      </c>
      <c r="I8" s="141">
        <f t="shared" si="0"/>
        <v>0</v>
      </c>
      <c r="J8" s="49" t="e">
        <f>I8/H8</f>
        <v>#DIV/0!</v>
      </c>
      <c r="K8" s="36">
        <f>K9+K21+K22</f>
        <v>2000000</v>
      </c>
      <c r="L8" s="36">
        <f t="shared" ref="L8:M8" si="1">L9+L21+L22</f>
        <v>2000000</v>
      </c>
      <c r="M8" s="36">
        <f t="shared" si="1"/>
        <v>0</v>
      </c>
      <c r="N8" s="49">
        <f>M8/L8</f>
        <v>0</v>
      </c>
      <c r="O8" s="36">
        <f>C8+G8+K8</f>
        <v>55861000</v>
      </c>
      <c r="P8" s="36">
        <f>D8+H8+L8</f>
        <v>55861000</v>
      </c>
      <c r="Q8" s="36">
        <f>E8+I8+M8</f>
        <v>21863718.027000003</v>
      </c>
      <c r="R8" s="49">
        <f>Q8/P8</f>
        <v>0.39139503458584707</v>
      </c>
      <c r="S8" s="36">
        <f>S9+S21+S22</f>
        <v>0</v>
      </c>
      <c r="T8" s="36">
        <f>T9+T21+T22</f>
        <v>0</v>
      </c>
      <c r="U8" s="36">
        <f t="shared" ref="U8" si="2">U9+U21+U22</f>
        <v>70244.940000000017</v>
      </c>
      <c r="V8" s="49" t="e">
        <f>U8/T8</f>
        <v>#DIV/0!</v>
      </c>
      <c r="W8" s="36">
        <f t="shared" ref="W8:W39" si="3">C8+G8+K8+S8</f>
        <v>55861000</v>
      </c>
      <c r="X8" s="36">
        <f t="shared" ref="X8:X39" si="4">D8+H8+L8+T8</f>
        <v>55861000</v>
      </c>
      <c r="Y8" s="36">
        <f t="shared" ref="Y8:Y39" si="5">E8+I8+M8+U8</f>
        <v>21933962.967000004</v>
      </c>
      <c r="Z8" s="49">
        <f>Y8/X8</f>
        <v>0.39265252979717519</v>
      </c>
      <c r="AA8" s="42"/>
      <c r="AB8" s="42"/>
      <c r="AC8" s="42"/>
      <c r="AD8" s="125"/>
    </row>
    <row r="9" spans="1:30" x14ac:dyDescent="0.25">
      <c r="A9" s="135" t="str">
        <f>"401.01"</f>
        <v>401.01</v>
      </c>
      <c r="B9" s="129" t="s">
        <v>116</v>
      </c>
      <c r="C9" s="142">
        <f>SUM(C10:C20)</f>
        <v>0</v>
      </c>
      <c r="D9" s="142">
        <f>SUM(D10:D20)</f>
        <v>0</v>
      </c>
      <c r="E9" s="142">
        <f>SUM(E10:E20)</f>
        <v>0</v>
      </c>
      <c r="F9" s="50" t="e">
        <f t="shared" ref="F9:F72" si="6">E9/D9</f>
        <v>#DIV/0!</v>
      </c>
      <c r="G9" s="142">
        <f>SUM(G10:G20)</f>
        <v>0</v>
      </c>
      <c r="H9" s="142">
        <f t="shared" ref="H9:I9" si="7">SUM(H10:H20)</f>
        <v>0</v>
      </c>
      <c r="I9" s="142">
        <f t="shared" si="7"/>
        <v>0</v>
      </c>
      <c r="J9" s="50" t="e">
        <f t="shared" ref="J9:J72" si="8">I9/H9</f>
        <v>#DIV/0!</v>
      </c>
      <c r="K9" s="37">
        <f>SUM(K10:K20)</f>
        <v>0</v>
      </c>
      <c r="L9" s="37">
        <f t="shared" ref="L9:M9" si="9">SUM(L10:L20)</f>
        <v>0</v>
      </c>
      <c r="M9" s="37">
        <f t="shared" si="9"/>
        <v>0</v>
      </c>
      <c r="N9" s="50" t="e">
        <f t="shared" ref="N9:N72" si="10">M9/L9</f>
        <v>#DIV/0!</v>
      </c>
      <c r="O9" s="37">
        <f t="shared" ref="O9:O72" si="11">C9+G9+K9</f>
        <v>0</v>
      </c>
      <c r="P9" s="37">
        <f t="shared" ref="P9:P72" si="12">D9+H9+L9</f>
        <v>0</v>
      </c>
      <c r="Q9" s="37">
        <f t="shared" ref="Q9:Q72" si="13">E9+I9+M9</f>
        <v>0</v>
      </c>
      <c r="R9" s="50" t="e">
        <f t="shared" ref="R9:R72" si="14">Q9/P9</f>
        <v>#DIV/0!</v>
      </c>
      <c r="S9" s="37">
        <f>SUM(S10:S20)</f>
        <v>0</v>
      </c>
      <c r="T9" s="37">
        <f>SUM(T10:T20)</f>
        <v>0</v>
      </c>
      <c r="U9" s="37">
        <f t="shared" ref="U9" si="15">SUM(U10:U20)</f>
        <v>0</v>
      </c>
      <c r="V9" s="50" t="e">
        <f t="shared" ref="V9:V72" si="16">U9/T9</f>
        <v>#DIV/0!</v>
      </c>
      <c r="W9" s="37">
        <f t="shared" si="3"/>
        <v>0</v>
      </c>
      <c r="X9" s="37">
        <f t="shared" si="4"/>
        <v>0</v>
      </c>
      <c r="Y9" s="37">
        <f t="shared" si="5"/>
        <v>0</v>
      </c>
      <c r="Z9" s="50" t="e">
        <f t="shared" ref="Z9:Z72" si="17">Y9/X9</f>
        <v>#DIV/0!</v>
      </c>
      <c r="AA9" s="42"/>
      <c r="AB9" s="42"/>
      <c r="AC9" s="42"/>
      <c r="AD9" s="125"/>
    </row>
    <row r="10" spans="1:30" hidden="1" x14ac:dyDescent="0.25">
      <c r="A10" s="136" t="str">
        <f>"401.01.01"</f>
        <v>401.01.01</v>
      </c>
      <c r="B10" s="130" t="s">
        <v>726</v>
      </c>
      <c r="C10" s="143">
        <f>CE_RegimeContributivo!B12</f>
        <v>0</v>
      </c>
      <c r="D10" s="143">
        <f>CE_RegimeContributivo!C12</f>
        <v>0</v>
      </c>
      <c r="E10" s="143">
        <f>CE_RegimeContributivo!S12</f>
        <v>0</v>
      </c>
      <c r="F10" s="51" t="e">
        <f t="shared" si="6"/>
        <v>#DIV/0!</v>
      </c>
      <c r="G10" s="143">
        <f>CE_RegimeNaoContributivo!B12</f>
        <v>0</v>
      </c>
      <c r="H10" s="143">
        <f>CE_RegimeNaoContributivo!C12</f>
        <v>0</v>
      </c>
      <c r="I10" s="143">
        <f>CE_RegimeNaoContributivo!S12</f>
        <v>0</v>
      </c>
      <c r="J10" s="51" t="e">
        <f t="shared" si="8"/>
        <v>#DIV/0!</v>
      </c>
      <c r="K10" s="38">
        <f>CE_Administração!B12</f>
        <v>0</v>
      </c>
      <c r="L10" s="38">
        <f>CE_Administração!C12</f>
        <v>0</v>
      </c>
      <c r="M10" s="38">
        <f>CE_Administração!S12</f>
        <v>0</v>
      </c>
      <c r="N10" s="51" t="e">
        <f t="shared" si="10"/>
        <v>#DIV/0!</v>
      </c>
      <c r="O10" s="38">
        <f t="shared" si="11"/>
        <v>0</v>
      </c>
      <c r="P10" s="38">
        <f t="shared" si="12"/>
        <v>0</v>
      </c>
      <c r="Q10" s="38">
        <f t="shared" si="13"/>
        <v>0</v>
      </c>
      <c r="R10" s="51" t="e">
        <f t="shared" si="14"/>
        <v>#DIV/0!</v>
      </c>
      <c r="S10" s="38">
        <f>CE_CapitalizaçãoFRSS!B12</f>
        <v>0</v>
      </c>
      <c r="T10" s="38">
        <f>CE_CapitalizaçãoFRSS!C12</f>
        <v>0</v>
      </c>
      <c r="U10" s="38">
        <f>CE_CapitalizaçãoFRSS!S12</f>
        <v>0</v>
      </c>
      <c r="V10" s="51" t="e">
        <f t="shared" si="16"/>
        <v>#DIV/0!</v>
      </c>
      <c r="W10" s="38">
        <f t="shared" si="3"/>
        <v>0</v>
      </c>
      <c r="X10" s="38">
        <f t="shared" si="4"/>
        <v>0</v>
      </c>
      <c r="Y10" s="38">
        <f t="shared" si="5"/>
        <v>0</v>
      </c>
      <c r="Z10" s="51" t="e">
        <f t="shared" si="17"/>
        <v>#DIV/0!</v>
      </c>
      <c r="AA10" s="42"/>
      <c r="AB10" s="42"/>
      <c r="AC10" s="42"/>
      <c r="AD10" s="125"/>
    </row>
    <row r="11" spans="1:30" hidden="1" x14ac:dyDescent="0.25">
      <c r="A11" s="136" t="str">
        <f>"401.01.02"</f>
        <v>401.01.02</v>
      </c>
      <c r="B11" s="130" t="s">
        <v>727</v>
      </c>
      <c r="C11" s="143">
        <f>CE_RegimeContributivo!B13</f>
        <v>0</v>
      </c>
      <c r="D11" s="143">
        <f>CE_RegimeContributivo!C13</f>
        <v>0</v>
      </c>
      <c r="E11" s="143">
        <f>CE_RegimeContributivo!S13</f>
        <v>0</v>
      </c>
      <c r="F11" s="51" t="e">
        <f t="shared" si="6"/>
        <v>#DIV/0!</v>
      </c>
      <c r="G11" s="143">
        <f>CE_RegimeNaoContributivo!B13</f>
        <v>0</v>
      </c>
      <c r="H11" s="143">
        <f>CE_RegimeNaoContributivo!C13</f>
        <v>0</v>
      </c>
      <c r="I11" s="143">
        <f>CE_RegimeNaoContributivo!S13</f>
        <v>0</v>
      </c>
      <c r="J11" s="51" t="e">
        <f t="shared" si="8"/>
        <v>#DIV/0!</v>
      </c>
      <c r="K11" s="38">
        <f>CE_Administração!B13</f>
        <v>0</v>
      </c>
      <c r="L11" s="38">
        <f>CE_Administração!C13</f>
        <v>0</v>
      </c>
      <c r="M11" s="38">
        <f>CE_Administração!S13</f>
        <v>0</v>
      </c>
      <c r="N11" s="51" t="e">
        <f t="shared" si="10"/>
        <v>#DIV/0!</v>
      </c>
      <c r="O11" s="38">
        <f t="shared" si="11"/>
        <v>0</v>
      </c>
      <c r="P11" s="38">
        <f t="shared" si="12"/>
        <v>0</v>
      </c>
      <c r="Q11" s="38">
        <f t="shared" si="13"/>
        <v>0</v>
      </c>
      <c r="R11" s="51" t="e">
        <f t="shared" si="14"/>
        <v>#DIV/0!</v>
      </c>
      <c r="S11" s="38">
        <f>CE_CapitalizaçãoFRSS!B13</f>
        <v>0</v>
      </c>
      <c r="T11" s="38">
        <f>CE_CapitalizaçãoFRSS!C13</f>
        <v>0</v>
      </c>
      <c r="U11" s="38">
        <f>CE_CapitalizaçãoFRSS!S13</f>
        <v>0</v>
      </c>
      <c r="V11" s="51" t="e">
        <f t="shared" si="16"/>
        <v>#DIV/0!</v>
      </c>
      <c r="W11" s="38">
        <f t="shared" si="3"/>
        <v>0</v>
      </c>
      <c r="X11" s="38">
        <f t="shared" si="4"/>
        <v>0</v>
      </c>
      <c r="Y11" s="38">
        <f t="shared" si="5"/>
        <v>0</v>
      </c>
      <c r="Z11" s="51" t="e">
        <f t="shared" si="17"/>
        <v>#DIV/0!</v>
      </c>
      <c r="AA11" s="42"/>
      <c r="AB11" s="42"/>
      <c r="AC11" s="42"/>
      <c r="AD11" s="125"/>
    </row>
    <row r="12" spans="1:30" hidden="1" x14ac:dyDescent="0.25">
      <c r="A12" s="136" t="str">
        <f>"401.01.03"</f>
        <v>401.01.03</v>
      </c>
      <c r="B12" s="130" t="s">
        <v>728</v>
      </c>
      <c r="C12" s="143">
        <f>CE_RegimeContributivo!B14</f>
        <v>0</v>
      </c>
      <c r="D12" s="143">
        <f>CE_RegimeContributivo!C14</f>
        <v>0</v>
      </c>
      <c r="E12" s="143">
        <f>CE_RegimeContributivo!S14</f>
        <v>0</v>
      </c>
      <c r="F12" s="51" t="e">
        <f t="shared" si="6"/>
        <v>#DIV/0!</v>
      </c>
      <c r="G12" s="143">
        <f>CE_RegimeNaoContributivo!B14</f>
        <v>0</v>
      </c>
      <c r="H12" s="143">
        <f>CE_RegimeNaoContributivo!C14</f>
        <v>0</v>
      </c>
      <c r="I12" s="143">
        <f>CE_RegimeNaoContributivo!S14</f>
        <v>0</v>
      </c>
      <c r="J12" s="51" t="e">
        <f t="shared" si="8"/>
        <v>#DIV/0!</v>
      </c>
      <c r="K12" s="38">
        <f>CE_Administração!B14</f>
        <v>0</v>
      </c>
      <c r="L12" s="38">
        <f>CE_Administração!C14</f>
        <v>0</v>
      </c>
      <c r="M12" s="38">
        <f>CE_Administração!S14</f>
        <v>0</v>
      </c>
      <c r="N12" s="51" t="e">
        <f t="shared" si="10"/>
        <v>#DIV/0!</v>
      </c>
      <c r="O12" s="38">
        <f t="shared" si="11"/>
        <v>0</v>
      </c>
      <c r="P12" s="38">
        <f t="shared" si="12"/>
        <v>0</v>
      </c>
      <c r="Q12" s="38">
        <f t="shared" si="13"/>
        <v>0</v>
      </c>
      <c r="R12" s="51" t="e">
        <f t="shared" si="14"/>
        <v>#DIV/0!</v>
      </c>
      <c r="S12" s="38">
        <f>CE_CapitalizaçãoFRSS!B14</f>
        <v>0</v>
      </c>
      <c r="T12" s="38">
        <f>CE_CapitalizaçãoFRSS!C14</f>
        <v>0</v>
      </c>
      <c r="U12" s="38">
        <f>CE_CapitalizaçãoFRSS!S14</f>
        <v>0</v>
      </c>
      <c r="V12" s="51" t="e">
        <f t="shared" si="16"/>
        <v>#DIV/0!</v>
      </c>
      <c r="W12" s="38">
        <f t="shared" si="3"/>
        <v>0</v>
      </c>
      <c r="X12" s="38">
        <f t="shared" si="4"/>
        <v>0</v>
      </c>
      <c r="Y12" s="38">
        <f t="shared" si="5"/>
        <v>0</v>
      </c>
      <c r="Z12" s="51" t="e">
        <f t="shared" si="17"/>
        <v>#DIV/0!</v>
      </c>
      <c r="AA12" s="42"/>
      <c r="AB12" s="42"/>
      <c r="AC12" s="42"/>
      <c r="AD12" s="125"/>
    </row>
    <row r="13" spans="1:30" hidden="1" x14ac:dyDescent="0.25">
      <c r="A13" s="136" t="str">
        <f>"401.01.04"</f>
        <v>401.01.04</v>
      </c>
      <c r="B13" s="130" t="s">
        <v>729</v>
      </c>
      <c r="C13" s="143">
        <f>CE_RegimeContributivo!B15</f>
        <v>0</v>
      </c>
      <c r="D13" s="143">
        <f>CE_RegimeContributivo!C15</f>
        <v>0</v>
      </c>
      <c r="E13" s="143">
        <f>CE_RegimeContributivo!S15</f>
        <v>0</v>
      </c>
      <c r="F13" s="51" t="e">
        <f t="shared" si="6"/>
        <v>#DIV/0!</v>
      </c>
      <c r="G13" s="143">
        <f>CE_RegimeNaoContributivo!B15</f>
        <v>0</v>
      </c>
      <c r="H13" s="143">
        <f>CE_RegimeNaoContributivo!C15</f>
        <v>0</v>
      </c>
      <c r="I13" s="143">
        <f>CE_RegimeNaoContributivo!S15</f>
        <v>0</v>
      </c>
      <c r="J13" s="51" t="e">
        <f t="shared" si="8"/>
        <v>#DIV/0!</v>
      </c>
      <c r="K13" s="38">
        <f>CE_Administração!B15</f>
        <v>0</v>
      </c>
      <c r="L13" s="38">
        <f>CE_Administração!C15</f>
        <v>0</v>
      </c>
      <c r="M13" s="38">
        <f>CE_Administração!S15</f>
        <v>0</v>
      </c>
      <c r="N13" s="51" t="e">
        <f t="shared" si="10"/>
        <v>#DIV/0!</v>
      </c>
      <c r="O13" s="38">
        <f t="shared" si="11"/>
        <v>0</v>
      </c>
      <c r="P13" s="38">
        <f t="shared" si="12"/>
        <v>0</v>
      </c>
      <c r="Q13" s="38">
        <f t="shared" si="13"/>
        <v>0</v>
      </c>
      <c r="R13" s="51" t="e">
        <f t="shared" si="14"/>
        <v>#DIV/0!</v>
      </c>
      <c r="S13" s="38">
        <f>CE_CapitalizaçãoFRSS!B15</f>
        <v>0</v>
      </c>
      <c r="T13" s="38">
        <f>CE_CapitalizaçãoFRSS!C15</f>
        <v>0</v>
      </c>
      <c r="U13" s="38">
        <f>CE_CapitalizaçãoFRSS!S15</f>
        <v>0</v>
      </c>
      <c r="V13" s="51" t="e">
        <f t="shared" si="16"/>
        <v>#DIV/0!</v>
      </c>
      <c r="W13" s="38">
        <f t="shared" si="3"/>
        <v>0</v>
      </c>
      <c r="X13" s="38">
        <f t="shared" si="4"/>
        <v>0</v>
      </c>
      <c r="Y13" s="38">
        <f t="shared" si="5"/>
        <v>0</v>
      </c>
      <c r="Z13" s="51" t="e">
        <f t="shared" si="17"/>
        <v>#DIV/0!</v>
      </c>
      <c r="AA13" s="42"/>
      <c r="AB13" s="42"/>
      <c r="AC13" s="42"/>
      <c r="AD13" s="125"/>
    </row>
    <row r="14" spans="1:30" hidden="1" x14ac:dyDescent="0.25">
      <c r="A14" s="136" t="str">
        <f>"401.01.05"</f>
        <v>401.01.05</v>
      </c>
      <c r="B14" s="130" t="s">
        <v>730</v>
      </c>
      <c r="C14" s="143">
        <f>CE_RegimeContributivo!B16</f>
        <v>0</v>
      </c>
      <c r="D14" s="143">
        <f>CE_RegimeContributivo!C16</f>
        <v>0</v>
      </c>
      <c r="E14" s="143">
        <f>CE_RegimeContributivo!S16</f>
        <v>0</v>
      </c>
      <c r="F14" s="51" t="e">
        <f t="shared" si="6"/>
        <v>#DIV/0!</v>
      </c>
      <c r="G14" s="143">
        <f>CE_RegimeNaoContributivo!B16</f>
        <v>0</v>
      </c>
      <c r="H14" s="143">
        <f>CE_RegimeNaoContributivo!C16</f>
        <v>0</v>
      </c>
      <c r="I14" s="143">
        <f>CE_RegimeNaoContributivo!S16</f>
        <v>0</v>
      </c>
      <c r="J14" s="51" t="e">
        <f t="shared" si="8"/>
        <v>#DIV/0!</v>
      </c>
      <c r="K14" s="38">
        <f>CE_Administração!B16</f>
        <v>0</v>
      </c>
      <c r="L14" s="38">
        <f>CE_Administração!C16</f>
        <v>0</v>
      </c>
      <c r="M14" s="38">
        <f>CE_Administração!S16</f>
        <v>0</v>
      </c>
      <c r="N14" s="51" t="e">
        <f t="shared" si="10"/>
        <v>#DIV/0!</v>
      </c>
      <c r="O14" s="38">
        <f t="shared" si="11"/>
        <v>0</v>
      </c>
      <c r="P14" s="38">
        <f t="shared" si="12"/>
        <v>0</v>
      </c>
      <c r="Q14" s="38">
        <f t="shared" si="13"/>
        <v>0</v>
      </c>
      <c r="R14" s="51" t="e">
        <f t="shared" si="14"/>
        <v>#DIV/0!</v>
      </c>
      <c r="S14" s="38">
        <f>CE_CapitalizaçãoFRSS!B16</f>
        <v>0</v>
      </c>
      <c r="T14" s="38">
        <f>CE_CapitalizaçãoFRSS!C16</f>
        <v>0</v>
      </c>
      <c r="U14" s="38">
        <f>CE_CapitalizaçãoFRSS!S16</f>
        <v>0</v>
      </c>
      <c r="V14" s="51" t="e">
        <f t="shared" si="16"/>
        <v>#DIV/0!</v>
      </c>
      <c r="W14" s="38">
        <f t="shared" si="3"/>
        <v>0</v>
      </c>
      <c r="X14" s="38">
        <f t="shared" si="4"/>
        <v>0</v>
      </c>
      <c r="Y14" s="38">
        <f t="shared" si="5"/>
        <v>0</v>
      </c>
      <c r="Z14" s="51" t="e">
        <f t="shared" si="17"/>
        <v>#DIV/0!</v>
      </c>
      <c r="AA14" s="42"/>
      <c r="AB14" s="42"/>
      <c r="AC14" s="42"/>
      <c r="AD14" s="125"/>
    </row>
    <row r="15" spans="1:30" hidden="1" x14ac:dyDescent="0.25">
      <c r="A15" s="136" t="str">
        <f>"401.01.06"</f>
        <v>401.01.06</v>
      </c>
      <c r="B15" s="130" t="s">
        <v>731</v>
      </c>
      <c r="C15" s="143">
        <f>CE_RegimeContributivo!B17</f>
        <v>0</v>
      </c>
      <c r="D15" s="143">
        <f>CE_RegimeContributivo!C17</f>
        <v>0</v>
      </c>
      <c r="E15" s="143">
        <f>CE_RegimeContributivo!S17</f>
        <v>0</v>
      </c>
      <c r="F15" s="51" t="e">
        <f t="shared" si="6"/>
        <v>#DIV/0!</v>
      </c>
      <c r="G15" s="143">
        <f>CE_RegimeNaoContributivo!B17</f>
        <v>0</v>
      </c>
      <c r="H15" s="143">
        <f>CE_RegimeNaoContributivo!C17</f>
        <v>0</v>
      </c>
      <c r="I15" s="143">
        <f>CE_RegimeNaoContributivo!S17</f>
        <v>0</v>
      </c>
      <c r="J15" s="51" t="e">
        <f t="shared" si="8"/>
        <v>#DIV/0!</v>
      </c>
      <c r="K15" s="38">
        <f>CE_Administração!B17</f>
        <v>0</v>
      </c>
      <c r="L15" s="38">
        <f>CE_Administração!C17</f>
        <v>0</v>
      </c>
      <c r="M15" s="38">
        <f>CE_Administração!S17</f>
        <v>0</v>
      </c>
      <c r="N15" s="51" t="e">
        <f t="shared" si="10"/>
        <v>#DIV/0!</v>
      </c>
      <c r="O15" s="38">
        <f t="shared" si="11"/>
        <v>0</v>
      </c>
      <c r="P15" s="38">
        <f t="shared" si="12"/>
        <v>0</v>
      </c>
      <c r="Q15" s="38">
        <f t="shared" si="13"/>
        <v>0</v>
      </c>
      <c r="R15" s="51" t="e">
        <f t="shared" si="14"/>
        <v>#DIV/0!</v>
      </c>
      <c r="S15" s="38">
        <f>CE_CapitalizaçãoFRSS!B17</f>
        <v>0</v>
      </c>
      <c r="T15" s="38">
        <f>CE_CapitalizaçãoFRSS!C17</f>
        <v>0</v>
      </c>
      <c r="U15" s="38">
        <f>CE_CapitalizaçãoFRSS!S17</f>
        <v>0</v>
      </c>
      <c r="V15" s="51" t="e">
        <f t="shared" si="16"/>
        <v>#DIV/0!</v>
      </c>
      <c r="W15" s="38">
        <f t="shared" si="3"/>
        <v>0</v>
      </c>
      <c r="X15" s="38">
        <f t="shared" si="4"/>
        <v>0</v>
      </c>
      <c r="Y15" s="38">
        <f t="shared" si="5"/>
        <v>0</v>
      </c>
      <c r="Z15" s="51" t="e">
        <f t="shared" si="17"/>
        <v>#DIV/0!</v>
      </c>
      <c r="AA15" s="42"/>
      <c r="AB15" s="42"/>
      <c r="AC15" s="42"/>
      <c r="AD15" s="125"/>
    </row>
    <row r="16" spans="1:30" hidden="1" x14ac:dyDescent="0.25">
      <c r="A16" s="136" t="str">
        <f>"401.01.07"</f>
        <v>401.01.07</v>
      </c>
      <c r="B16" s="130" t="s">
        <v>732</v>
      </c>
      <c r="C16" s="143">
        <f>CE_RegimeContributivo!B18</f>
        <v>0</v>
      </c>
      <c r="D16" s="143">
        <f>CE_RegimeContributivo!C18</f>
        <v>0</v>
      </c>
      <c r="E16" s="143">
        <f>CE_RegimeContributivo!S18</f>
        <v>0</v>
      </c>
      <c r="F16" s="51" t="e">
        <f t="shared" si="6"/>
        <v>#DIV/0!</v>
      </c>
      <c r="G16" s="143">
        <f>CE_RegimeNaoContributivo!B18</f>
        <v>0</v>
      </c>
      <c r="H16" s="143">
        <f>CE_RegimeNaoContributivo!C18</f>
        <v>0</v>
      </c>
      <c r="I16" s="143">
        <f>CE_RegimeNaoContributivo!S18</f>
        <v>0</v>
      </c>
      <c r="J16" s="51" t="e">
        <f t="shared" si="8"/>
        <v>#DIV/0!</v>
      </c>
      <c r="K16" s="38">
        <f>CE_Administração!B18</f>
        <v>0</v>
      </c>
      <c r="L16" s="38">
        <f>CE_Administração!C18</f>
        <v>0</v>
      </c>
      <c r="M16" s="38">
        <f>CE_Administração!S18</f>
        <v>0</v>
      </c>
      <c r="N16" s="51" t="e">
        <f t="shared" si="10"/>
        <v>#DIV/0!</v>
      </c>
      <c r="O16" s="38">
        <f t="shared" si="11"/>
        <v>0</v>
      </c>
      <c r="P16" s="38">
        <f t="shared" si="12"/>
        <v>0</v>
      </c>
      <c r="Q16" s="38">
        <f t="shared" si="13"/>
        <v>0</v>
      </c>
      <c r="R16" s="51" t="e">
        <f t="shared" si="14"/>
        <v>#DIV/0!</v>
      </c>
      <c r="S16" s="38">
        <f>CE_CapitalizaçãoFRSS!B18</f>
        <v>0</v>
      </c>
      <c r="T16" s="38">
        <f>CE_CapitalizaçãoFRSS!C18</f>
        <v>0</v>
      </c>
      <c r="U16" s="38">
        <f>CE_CapitalizaçãoFRSS!S18</f>
        <v>0</v>
      </c>
      <c r="V16" s="51" t="e">
        <f t="shared" si="16"/>
        <v>#DIV/0!</v>
      </c>
      <c r="W16" s="38">
        <f t="shared" si="3"/>
        <v>0</v>
      </c>
      <c r="X16" s="38">
        <f t="shared" si="4"/>
        <v>0</v>
      </c>
      <c r="Y16" s="38">
        <f t="shared" si="5"/>
        <v>0</v>
      </c>
      <c r="Z16" s="51" t="e">
        <f t="shared" si="17"/>
        <v>#DIV/0!</v>
      </c>
      <c r="AA16" s="42"/>
      <c r="AB16" s="42"/>
      <c r="AC16" s="42"/>
      <c r="AD16" s="125"/>
    </row>
    <row r="17" spans="1:34" hidden="1" x14ac:dyDescent="0.25">
      <c r="A17" s="136" t="str">
        <f>"401.01.08"</f>
        <v>401.01.08</v>
      </c>
      <c r="B17" s="130" t="s">
        <v>733</v>
      </c>
      <c r="C17" s="143">
        <f>CE_RegimeContributivo!B19</f>
        <v>0</v>
      </c>
      <c r="D17" s="143">
        <f>CE_RegimeContributivo!C19</f>
        <v>0</v>
      </c>
      <c r="E17" s="143">
        <f>CE_RegimeContributivo!S19</f>
        <v>0</v>
      </c>
      <c r="F17" s="51" t="e">
        <f t="shared" si="6"/>
        <v>#DIV/0!</v>
      </c>
      <c r="G17" s="143">
        <f>CE_RegimeNaoContributivo!B19</f>
        <v>0</v>
      </c>
      <c r="H17" s="143">
        <f>CE_RegimeNaoContributivo!C19</f>
        <v>0</v>
      </c>
      <c r="I17" s="143">
        <f>CE_RegimeNaoContributivo!S19</f>
        <v>0</v>
      </c>
      <c r="J17" s="51" t="e">
        <f t="shared" si="8"/>
        <v>#DIV/0!</v>
      </c>
      <c r="K17" s="38">
        <f>CE_Administração!B19</f>
        <v>0</v>
      </c>
      <c r="L17" s="38">
        <f>CE_Administração!C19</f>
        <v>0</v>
      </c>
      <c r="M17" s="38">
        <f>CE_Administração!S19</f>
        <v>0</v>
      </c>
      <c r="N17" s="51" t="e">
        <f t="shared" si="10"/>
        <v>#DIV/0!</v>
      </c>
      <c r="O17" s="38">
        <f t="shared" si="11"/>
        <v>0</v>
      </c>
      <c r="P17" s="38">
        <f t="shared" si="12"/>
        <v>0</v>
      </c>
      <c r="Q17" s="38">
        <f t="shared" si="13"/>
        <v>0</v>
      </c>
      <c r="R17" s="51" t="e">
        <f t="shared" si="14"/>
        <v>#DIV/0!</v>
      </c>
      <c r="S17" s="38">
        <f>CE_CapitalizaçãoFRSS!B19</f>
        <v>0</v>
      </c>
      <c r="T17" s="38">
        <f>CE_CapitalizaçãoFRSS!C19</f>
        <v>0</v>
      </c>
      <c r="U17" s="38">
        <f>CE_CapitalizaçãoFRSS!S19</f>
        <v>0</v>
      </c>
      <c r="V17" s="51" t="e">
        <f t="shared" si="16"/>
        <v>#DIV/0!</v>
      </c>
      <c r="W17" s="38">
        <f t="shared" si="3"/>
        <v>0</v>
      </c>
      <c r="X17" s="38">
        <f t="shared" si="4"/>
        <v>0</v>
      </c>
      <c r="Y17" s="38">
        <f t="shared" si="5"/>
        <v>0</v>
      </c>
      <c r="Z17" s="51" t="e">
        <f t="shared" si="17"/>
        <v>#DIV/0!</v>
      </c>
      <c r="AA17" s="42"/>
      <c r="AB17" s="42"/>
      <c r="AC17" s="42"/>
      <c r="AD17" s="125"/>
    </row>
    <row r="18" spans="1:34" hidden="1" x14ac:dyDescent="0.25">
      <c r="A18" s="136" t="str">
        <f>"401.01.09"</f>
        <v>401.01.09</v>
      </c>
      <c r="B18" s="130" t="s">
        <v>734</v>
      </c>
      <c r="C18" s="143">
        <f>CE_RegimeContributivo!B20</f>
        <v>0</v>
      </c>
      <c r="D18" s="143">
        <f>CE_RegimeContributivo!C20</f>
        <v>0</v>
      </c>
      <c r="E18" s="143">
        <f>CE_RegimeContributivo!S20</f>
        <v>0</v>
      </c>
      <c r="F18" s="51" t="e">
        <f t="shared" si="6"/>
        <v>#DIV/0!</v>
      </c>
      <c r="G18" s="143">
        <f>CE_RegimeNaoContributivo!B20</f>
        <v>0</v>
      </c>
      <c r="H18" s="143">
        <f>CE_RegimeNaoContributivo!C20</f>
        <v>0</v>
      </c>
      <c r="I18" s="143">
        <f>CE_RegimeNaoContributivo!S20</f>
        <v>0</v>
      </c>
      <c r="J18" s="51" t="e">
        <f t="shared" si="8"/>
        <v>#DIV/0!</v>
      </c>
      <c r="K18" s="38">
        <f>CE_Administração!B20</f>
        <v>0</v>
      </c>
      <c r="L18" s="38">
        <f>CE_Administração!C20</f>
        <v>0</v>
      </c>
      <c r="M18" s="38">
        <f>CE_Administração!S20</f>
        <v>0</v>
      </c>
      <c r="N18" s="51" t="e">
        <f t="shared" si="10"/>
        <v>#DIV/0!</v>
      </c>
      <c r="O18" s="38">
        <f t="shared" si="11"/>
        <v>0</v>
      </c>
      <c r="P18" s="38">
        <f t="shared" si="12"/>
        <v>0</v>
      </c>
      <c r="Q18" s="38">
        <f t="shared" si="13"/>
        <v>0</v>
      </c>
      <c r="R18" s="51" t="e">
        <f t="shared" si="14"/>
        <v>#DIV/0!</v>
      </c>
      <c r="S18" s="38">
        <f>CE_CapitalizaçãoFRSS!B20</f>
        <v>0</v>
      </c>
      <c r="T18" s="38">
        <f>CE_CapitalizaçãoFRSS!C20</f>
        <v>0</v>
      </c>
      <c r="U18" s="38">
        <f>CE_CapitalizaçãoFRSS!S20</f>
        <v>0</v>
      </c>
      <c r="V18" s="51" t="e">
        <f t="shared" si="16"/>
        <v>#DIV/0!</v>
      </c>
      <c r="W18" s="38">
        <f t="shared" si="3"/>
        <v>0</v>
      </c>
      <c r="X18" s="38">
        <f t="shared" si="4"/>
        <v>0</v>
      </c>
      <c r="Y18" s="38">
        <f t="shared" si="5"/>
        <v>0</v>
      </c>
      <c r="Z18" s="51" t="e">
        <f t="shared" si="17"/>
        <v>#DIV/0!</v>
      </c>
      <c r="AA18" s="42"/>
      <c r="AB18" s="42"/>
      <c r="AC18" s="42"/>
      <c r="AD18" s="125"/>
    </row>
    <row r="19" spans="1:34" hidden="1" x14ac:dyDescent="0.25">
      <c r="A19" s="136" t="str">
        <f>"401.01.10"</f>
        <v>401.01.10</v>
      </c>
      <c r="B19" s="130" t="s">
        <v>735</v>
      </c>
      <c r="C19" s="143">
        <f>CE_RegimeContributivo!B21</f>
        <v>0</v>
      </c>
      <c r="D19" s="143">
        <f>CE_RegimeContributivo!C21</f>
        <v>0</v>
      </c>
      <c r="E19" s="143">
        <f>CE_RegimeContributivo!S21</f>
        <v>0</v>
      </c>
      <c r="F19" s="51" t="e">
        <f t="shared" si="6"/>
        <v>#DIV/0!</v>
      </c>
      <c r="G19" s="143">
        <f>CE_RegimeNaoContributivo!B21</f>
        <v>0</v>
      </c>
      <c r="H19" s="143">
        <f>CE_RegimeNaoContributivo!C21</f>
        <v>0</v>
      </c>
      <c r="I19" s="143">
        <f>CE_RegimeNaoContributivo!S21</f>
        <v>0</v>
      </c>
      <c r="J19" s="51" t="e">
        <f t="shared" si="8"/>
        <v>#DIV/0!</v>
      </c>
      <c r="K19" s="38">
        <f>CE_Administração!B21</f>
        <v>0</v>
      </c>
      <c r="L19" s="38">
        <f>CE_Administração!C21</f>
        <v>0</v>
      </c>
      <c r="M19" s="38">
        <f>CE_Administração!S21</f>
        <v>0</v>
      </c>
      <c r="N19" s="51" t="e">
        <f t="shared" si="10"/>
        <v>#DIV/0!</v>
      </c>
      <c r="O19" s="38">
        <f t="shared" si="11"/>
        <v>0</v>
      </c>
      <c r="P19" s="38">
        <f t="shared" si="12"/>
        <v>0</v>
      </c>
      <c r="Q19" s="38">
        <f t="shared" si="13"/>
        <v>0</v>
      </c>
      <c r="R19" s="51" t="e">
        <f t="shared" si="14"/>
        <v>#DIV/0!</v>
      </c>
      <c r="S19" s="38">
        <f>CE_CapitalizaçãoFRSS!B21</f>
        <v>0</v>
      </c>
      <c r="T19" s="38">
        <f>CE_CapitalizaçãoFRSS!C21</f>
        <v>0</v>
      </c>
      <c r="U19" s="38">
        <f>CE_CapitalizaçãoFRSS!S21</f>
        <v>0</v>
      </c>
      <c r="V19" s="51" t="e">
        <f t="shared" si="16"/>
        <v>#DIV/0!</v>
      </c>
      <c r="W19" s="38">
        <f t="shared" si="3"/>
        <v>0</v>
      </c>
      <c r="X19" s="38">
        <f t="shared" si="4"/>
        <v>0</v>
      </c>
      <c r="Y19" s="38">
        <f t="shared" si="5"/>
        <v>0</v>
      </c>
      <c r="Z19" s="51" t="e">
        <f t="shared" si="17"/>
        <v>#DIV/0!</v>
      </c>
      <c r="AA19" s="42"/>
      <c r="AB19" s="42"/>
      <c r="AC19" s="42"/>
      <c r="AD19" s="125"/>
    </row>
    <row r="20" spans="1:34" hidden="1" x14ac:dyDescent="0.25">
      <c r="A20" s="136" t="str">
        <f>"401.01.11"</f>
        <v>401.01.11</v>
      </c>
      <c r="B20" s="130" t="s">
        <v>736</v>
      </c>
      <c r="C20" s="143">
        <f>CE_RegimeContributivo!B22</f>
        <v>0</v>
      </c>
      <c r="D20" s="143">
        <f>CE_RegimeContributivo!C22</f>
        <v>0</v>
      </c>
      <c r="E20" s="143">
        <f>CE_RegimeContributivo!S22</f>
        <v>0</v>
      </c>
      <c r="F20" s="51" t="e">
        <f t="shared" si="6"/>
        <v>#DIV/0!</v>
      </c>
      <c r="G20" s="143">
        <f>CE_RegimeNaoContributivo!B22</f>
        <v>0</v>
      </c>
      <c r="H20" s="143">
        <f>CE_RegimeNaoContributivo!C22</f>
        <v>0</v>
      </c>
      <c r="I20" s="143">
        <f>CE_RegimeNaoContributivo!S22</f>
        <v>0</v>
      </c>
      <c r="J20" s="51" t="e">
        <f t="shared" si="8"/>
        <v>#DIV/0!</v>
      </c>
      <c r="K20" s="38">
        <f>CE_Administração!B22</f>
        <v>0</v>
      </c>
      <c r="L20" s="38">
        <f>CE_Administração!C22</f>
        <v>0</v>
      </c>
      <c r="M20" s="38">
        <f>CE_Administração!S22</f>
        <v>0</v>
      </c>
      <c r="N20" s="51" t="e">
        <f t="shared" si="10"/>
        <v>#DIV/0!</v>
      </c>
      <c r="O20" s="38">
        <f t="shared" si="11"/>
        <v>0</v>
      </c>
      <c r="P20" s="38">
        <f t="shared" si="12"/>
        <v>0</v>
      </c>
      <c r="Q20" s="38">
        <f t="shared" si="13"/>
        <v>0</v>
      </c>
      <c r="R20" s="51" t="e">
        <f t="shared" si="14"/>
        <v>#DIV/0!</v>
      </c>
      <c r="S20" s="38">
        <f>CE_CapitalizaçãoFRSS!B22</f>
        <v>0</v>
      </c>
      <c r="T20" s="38">
        <f>CE_CapitalizaçãoFRSS!C22</f>
        <v>0</v>
      </c>
      <c r="U20" s="38">
        <f>CE_CapitalizaçãoFRSS!S22</f>
        <v>0</v>
      </c>
      <c r="V20" s="51" t="e">
        <f t="shared" si="16"/>
        <v>#DIV/0!</v>
      </c>
      <c r="W20" s="38">
        <f t="shared" si="3"/>
        <v>0</v>
      </c>
      <c r="X20" s="38">
        <f t="shared" si="4"/>
        <v>0</v>
      </c>
      <c r="Y20" s="38">
        <f t="shared" si="5"/>
        <v>0</v>
      </c>
      <c r="Z20" s="51" t="e">
        <f t="shared" si="17"/>
        <v>#DIV/0!</v>
      </c>
      <c r="AA20" s="42"/>
      <c r="AB20" s="42"/>
      <c r="AC20" s="42"/>
      <c r="AD20" s="125"/>
    </row>
    <row r="21" spans="1:34" x14ac:dyDescent="0.25">
      <c r="A21" s="135" t="str">
        <f>"401.02"</f>
        <v>401.02</v>
      </c>
      <c r="B21" s="129" t="s">
        <v>117</v>
      </c>
      <c r="C21" s="142">
        <f>CE_RegimeContributivo!B23</f>
        <v>0</v>
      </c>
      <c r="D21" s="142">
        <f>CE_RegimeContributivo!C23</f>
        <v>0</v>
      </c>
      <c r="E21" s="142">
        <f>CE_RegimeContributivo!S23</f>
        <v>0</v>
      </c>
      <c r="F21" s="50" t="e">
        <f t="shared" si="6"/>
        <v>#DIV/0!</v>
      </c>
      <c r="G21" s="142">
        <f>CE_RegimeNaoContributivo!B23</f>
        <v>0</v>
      </c>
      <c r="H21" s="142">
        <f>CE_RegimeNaoContributivo!C23</f>
        <v>0</v>
      </c>
      <c r="I21" s="142">
        <f>CE_RegimeNaoContributivo!S23</f>
        <v>0</v>
      </c>
      <c r="J21" s="50" t="e">
        <f t="shared" si="8"/>
        <v>#DIV/0!</v>
      </c>
      <c r="K21" s="37">
        <f>CE_Administração!B23</f>
        <v>0</v>
      </c>
      <c r="L21" s="37">
        <f>CE_Administração!C23</f>
        <v>0</v>
      </c>
      <c r="M21" s="37">
        <f>CE_Administração!S23</f>
        <v>0</v>
      </c>
      <c r="N21" s="50" t="e">
        <f t="shared" si="10"/>
        <v>#DIV/0!</v>
      </c>
      <c r="O21" s="37">
        <f t="shared" si="11"/>
        <v>0</v>
      </c>
      <c r="P21" s="37">
        <f t="shared" si="12"/>
        <v>0</v>
      </c>
      <c r="Q21" s="37">
        <f t="shared" si="13"/>
        <v>0</v>
      </c>
      <c r="R21" s="50" t="e">
        <f t="shared" si="14"/>
        <v>#DIV/0!</v>
      </c>
      <c r="S21" s="37">
        <f>CE_CapitalizaçãoFRSS!B23</f>
        <v>0</v>
      </c>
      <c r="T21" s="37">
        <f>CE_CapitalizaçãoFRSS!C23</f>
        <v>0</v>
      </c>
      <c r="U21" s="37">
        <f>CE_CapitalizaçãoFRSS!S23</f>
        <v>0</v>
      </c>
      <c r="V21" s="50" t="e">
        <f t="shared" si="16"/>
        <v>#DIV/0!</v>
      </c>
      <c r="W21" s="37">
        <f t="shared" si="3"/>
        <v>0</v>
      </c>
      <c r="X21" s="37">
        <f t="shared" si="4"/>
        <v>0</v>
      </c>
      <c r="Y21" s="37">
        <f t="shared" si="5"/>
        <v>0</v>
      </c>
      <c r="Z21" s="50" t="e">
        <f t="shared" si="17"/>
        <v>#DIV/0!</v>
      </c>
      <c r="AA21" s="42"/>
      <c r="AB21" s="42"/>
      <c r="AC21" s="42"/>
      <c r="AD21" s="125"/>
    </row>
    <row r="22" spans="1:34" x14ac:dyDescent="0.25">
      <c r="A22" s="135" t="str">
        <f>"401.03"</f>
        <v>401.03</v>
      </c>
      <c r="B22" s="129" t="s">
        <v>118</v>
      </c>
      <c r="C22" s="142">
        <f>SUM(C23:C26)</f>
        <v>53861000</v>
      </c>
      <c r="D22" s="142">
        <f>SUM(D23:D26)</f>
        <v>53861000</v>
      </c>
      <c r="E22" s="142">
        <f>SUM(E23:E26)</f>
        <v>21863718.027000003</v>
      </c>
      <c r="F22" s="50">
        <f t="shared" si="6"/>
        <v>0.40592855734204719</v>
      </c>
      <c r="G22" s="142">
        <f>SUM(G23:G26)</f>
        <v>0</v>
      </c>
      <c r="H22" s="142">
        <f t="shared" ref="H22:I22" si="18">SUM(H23:H26)</f>
        <v>0</v>
      </c>
      <c r="I22" s="142">
        <f t="shared" si="18"/>
        <v>0</v>
      </c>
      <c r="J22" s="50" t="e">
        <f t="shared" si="8"/>
        <v>#DIV/0!</v>
      </c>
      <c r="K22" s="37">
        <f>SUM(K23:K26)</f>
        <v>2000000</v>
      </c>
      <c r="L22" s="37">
        <f t="shared" ref="L22:M22" si="19">SUM(L23:L26)</f>
        <v>2000000</v>
      </c>
      <c r="M22" s="37">
        <f t="shared" si="19"/>
        <v>0</v>
      </c>
      <c r="N22" s="50">
        <f t="shared" si="10"/>
        <v>0</v>
      </c>
      <c r="O22" s="37">
        <f t="shared" si="11"/>
        <v>55861000</v>
      </c>
      <c r="P22" s="37">
        <f t="shared" si="12"/>
        <v>55861000</v>
      </c>
      <c r="Q22" s="37">
        <f t="shared" si="13"/>
        <v>21863718.027000003</v>
      </c>
      <c r="R22" s="50">
        <f t="shared" si="14"/>
        <v>0.39139503458584707</v>
      </c>
      <c r="S22" s="37">
        <f>SUM(S23:S26)</f>
        <v>0</v>
      </c>
      <c r="T22" s="37">
        <f>SUM(T23:T26)</f>
        <v>0</v>
      </c>
      <c r="U22" s="37">
        <f t="shared" ref="U22" si="20">SUM(U23:U26)</f>
        <v>70244.940000000017</v>
      </c>
      <c r="V22" s="50" t="e">
        <f t="shared" si="16"/>
        <v>#DIV/0!</v>
      </c>
      <c r="W22" s="37">
        <f t="shared" si="3"/>
        <v>55861000</v>
      </c>
      <c r="X22" s="37">
        <f t="shared" si="4"/>
        <v>55861000</v>
      </c>
      <c r="Y22" s="37">
        <f t="shared" si="5"/>
        <v>21933962.967000004</v>
      </c>
      <c r="Z22" s="50">
        <f t="shared" si="17"/>
        <v>0.39265252979717519</v>
      </c>
      <c r="AA22" s="42"/>
      <c r="AB22" s="42"/>
      <c r="AC22" s="42"/>
      <c r="AD22" s="125"/>
    </row>
    <row r="23" spans="1:34" s="39" customFormat="1" ht="30.75" customHeight="1" x14ac:dyDescent="0.25">
      <c r="A23" s="136" t="str">
        <f>"401.03.01"</f>
        <v>401.03.01</v>
      </c>
      <c r="B23" s="130" t="s">
        <v>119</v>
      </c>
      <c r="C23" s="143">
        <f>CE_RegimeContributivo!B25</f>
        <v>25084800</v>
      </c>
      <c r="D23" s="143">
        <f>CE_RegimeContributivo!C25</f>
        <v>25084800</v>
      </c>
      <c r="E23" s="143">
        <f>CE_RegimeContributivo!S25</f>
        <v>7699694.7599999998</v>
      </c>
      <c r="F23" s="51">
        <f t="shared" si="6"/>
        <v>0.30694662743972445</v>
      </c>
      <c r="G23" s="143">
        <f>CE_RegimeNaoContributivo!B25</f>
        <v>0</v>
      </c>
      <c r="H23" s="143">
        <f>CE_RegimeNaoContributivo!C25</f>
        <v>0</v>
      </c>
      <c r="I23" s="143">
        <f>CE_RegimeNaoContributivo!S25</f>
        <v>0</v>
      </c>
      <c r="J23" s="51" t="e">
        <f t="shared" si="8"/>
        <v>#DIV/0!</v>
      </c>
      <c r="K23" s="38">
        <f>CE_Administração!B25</f>
        <v>0</v>
      </c>
      <c r="L23" s="38">
        <f>CE_Administração!C25</f>
        <v>0</v>
      </c>
      <c r="M23" s="38">
        <f>CE_Administração!S25</f>
        <v>0</v>
      </c>
      <c r="N23" s="51" t="e">
        <f t="shared" si="10"/>
        <v>#DIV/0!</v>
      </c>
      <c r="O23" s="38">
        <f t="shared" si="11"/>
        <v>25084800</v>
      </c>
      <c r="P23" s="38">
        <f t="shared" si="12"/>
        <v>25084800</v>
      </c>
      <c r="Q23" s="38">
        <f t="shared" si="13"/>
        <v>7699694.7599999998</v>
      </c>
      <c r="R23" s="51">
        <f t="shared" si="14"/>
        <v>0.30694662743972445</v>
      </c>
      <c r="S23" s="38">
        <f>CE_CapitalizaçãoFRSS!B25</f>
        <v>0</v>
      </c>
      <c r="T23" s="38">
        <f>CE_CapitalizaçãoFRSS!C25</f>
        <v>0</v>
      </c>
      <c r="U23" s="38">
        <f>CE_CapitalizaçãoFRSS!S25</f>
        <v>0</v>
      </c>
      <c r="V23" s="51" t="e">
        <f t="shared" si="16"/>
        <v>#DIV/0!</v>
      </c>
      <c r="W23" s="38">
        <f t="shared" si="3"/>
        <v>25084800</v>
      </c>
      <c r="X23" s="38">
        <f t="shared" si="4"/>
        <v>25084800</v>
      </c>
      <c r="Y23" s="38">
        <f t="shared" si="5"/>
        <v>7699694.7599999998</v>
      </c>
      <c r="Z23" s="51">
        <f t="shared" si="17"/>
        <v>0.30694662743972445</v>
      </c>
      <c r="AA23" s="42"/>
      <c r="AB23" s="42"/>
      <c r="AC23" s="42"/>
      <c r="AD23" s="125"/>
      <c r="AE23" s="34"/>
      <c r="AF23" s="34"/>
      <c r="AG23" s="34"/>
      <c r="AH23" s="34"/>
    </row>
    <row r="24" spans="1:34" s="39" customFormat="1" ht="30.75" customHeight="1" x14ac:dyDescent="0.25">
      <c r="A24" s="136" t="str">
        <f>"401.03.02"</f>
        <v>401.03.02</v>
      </c>
      <c r="B24" s="130" t="s">
        <v>120</v>
      </c>
      <c r="C24" s="143">
        <f>CE_RegimeContributivo!B26</f>
        <v>8431800</v>
      </c>
      <c r="D24" s="143">
        <f>CE_RegimeContributivo!C26</f>
        <v>8431800</v>
      </c>
      <c r="E24" s="143">
        <f>CE_RegimeContributivo!S26</f>
        <v>5669873.9879999999</v>
      </c>
      <c r="F24" s="51">
        <f t="shared" si="6"/>
        <v>0.67243933537322986</v>
      </c>
      <c r="G24" s="143">
        <f>CE_RegimeNaoContributivo!B26</f>
        <v>0</v>
      </c>
      <c r="H24" s="143">
        <f>CE_RegimeNaoContributivo!C26</f>
        <v>0</v>
      </c>
      <c r="I24" s="143">
        <f>CE_RegimeNaoContributivo!S26</f>
        <v>0</v>
      </c>
      <c r="J24" s="51" t="e">
        <f t="shared" si="8"/>
        <v>#DIV/0!</v>
      </c>
      <c r="K24" s="38">
        <f>CE_Administração!B26</f>
        <v>0</v>
      </c>
      <c r="L24" s="38">
        <f>CE_Administração!C26</f>
        <v>0</v>
      </c>
      <c r="M24" s="38">
        <f>CE_Administração!S26</f>
        <v>0</v>
      </c>
      <c r="N24" s="51" t="e">
        <f t="shared" si="10"/>
        <v>#DIV/0!</v>
      </c>
      <c r="O24" s="38">
        <f t="shared" si="11"/>
        <v>8431800</v>
      </c>
      <c r="P24" s="38">
        <f t="shared" si="12"/>
        <v>8431800</v>
      </c>
      <c r="Q24" s="38">
        <f t="shared" si="13"/>
        <v>5669873.9879999999</v>
      </c>
      <c r="R24" s="51">
        <f t="shared" si="14"/>
        <v>0.67243933537322986</v>
      </c>
      <c r="S24" s="38">
        <f>CE_CapitalizaçãoFRSS!B26</f>
        <v>0</v>
      </c>
      <c r="T24" s="38">
        <f>CE_CapitalizaçãoFRSS!C26</f>
        <v>0</v>
      </c>
      <c r="U24" s="38">
        <f>CE_CapitalizaçãoFRSS!S26</f>
        <v>0</v>
      </c>
      <c r="V24" s="51" t="e">
        <f t="shared" si="16"/>
        <v>#DIV/0!</v>
      </c>
      <c r="W24" s="38">
        <f t="shared" si="3"/>
        <v>8431800</v>
      </c>
      <c r="X24" s="38">
        <f t="shared" si="4"/>
        <v>8431800</v>
      </c>
      <c r="Y24" s="38">
        <f t="shared" si="5"/>
        <v>5669873.9879999999</v>
      </c>
      <c r="Z24" s="51">
        <f t="shared" si="17"/>
        <v>0.67243933537322986</v>
      </c>
      <c r="AA24" s="42"/>
      <c r="AB24" s="42"/>
      <c r="AC24" s="42"/>
      <c r="AD24" s="125"/>
      <c r="AE24" s="34"/>
      <c r="AF24" s="34"/>
      <c r="AG24" s="34"/>
      <c r="AH24" s="34"/>
    </row>
    <row r="25" spans="1:34" s="39" customFormat="1" x14ac:dyDescent="0.25">
      <c r="A25" s="136" t="str">
        <f>"401.03.03"</f>
        <v>401.03.03</v>
      </c>
      <c r="B25" s="130" t="s">
        <v>121</v>
      </c>
      <c r="C25" s="143">
        <f>CE_RegimeContributivo!B27</f>
        <v>14723200</v>
      </c>
      <c r="D25" s="143">
        <f>CE_RegimeContributivo!C27</f>
        <v>14723200</v>
      </c>
      <c r="E25" s="143">
        <f>CE_RegimeContributivo!S27</f>
        <v>4621422.7200000016</v>
      </c>
      <c r="F25" s="51">
        <f t="shared" si="6"/>
        <v>0.31388711149750065</v>
      </c>
      <c r="G25" s="143">
        <f>CE_RegimeNaoContributivo!B27</f>
        <v>0</v>
      </c>
      <c r="H25" s="143">
        <f>CE_RegimeNaoContributivo!C27</f>
        <v>0</v>
      </c>
      <c r="I25" s="143">
        <f>CE_RegimeNaoContributivo!S27</f>
        <v>0</v>
      </c>
      <c r="J25" s="51" t="e">
        <f t="shared" si="8"/>
        <v>#DIV/0!</v>
      </c>
      <c r="K25" s="38">
        <f>CE_Administração!B27</f>
        <v>2000000</v>
      </c>
      <c r="L25" s="38">
        <f>CE_Administração!C27</f>
        <v>2000000</v>
      </c>
      <c r="M25" s="38">
        <f>CE_Administração!S27</f>
        <v>0</v>
      </c>
      <c r="N25" s="51">
        <f t="shared" si="10"/>
        <v>0</v>
      </c>
      <c r="O25" s="38">
        <f t="shared" si="11"/>
        <v>16723200</v>
      </c>
      <c r="P25" s="38">
        <f t="shared" si="12"/>
        <v>16723200</v>
      </c>
      <c r="Q25" s="38">
        <f t="shared" si="13"/>
        <v>4621422.7200000016</v>
      </c>
      <c r="R25" s="51">
        <f t="shared" si="14"/>
        <v>0.2763479908151551</v>
      </c>
      <c r="S25" s="38">
        <f>CE_CapitalizaçãoFRSS!B27</f>
        <v>0</v>
      </c>
      <c r="T25" s="38">
        <f>CE_CapitalizaçãoFRSS!C27</f>
        <v>0</v>
      </c>
      <c r="U25" s="38">
        <f>CE_CapitalizaçãoFRSS!S27</f>
        <v>70244.940000000017</v>
      </c>
      <c r="V25" s="51" t="e">
        <f t="shared" si="16"/>
        <v>#DIV/0!</v>
      </c>
      <c r="W25" s="38">
        <f t="shared" si="3"/>
        <v>16723200</v>
      </c>
      <c r="X25" s="38">
        <f t="shared" si="4"/>
        <v>16723200</v>
      </c>
      <c r="Y25" s="38">
        <f t="shared" si="5"/>
        <v>4691667.660000002</v>
      </c>
      <c r="Z25" s="51">
        <f t="shared" si="17"/>
        <v>0.28054843929391515</v>
      </c>
      <c r="AA25" s="42"/>
      <c r="AB25" s="42"/>
      <c r="AC25" s="42"/>
      <c r="AD25" s="125"/>
      <c r="AE25" s="34"/>
      <c r="AF25" s="34"/>
      <c r="AG25" s="34"/>
      <c r="AH25" s="34"/>
    </row>
    <row r="26" spans="1:34" s="39" customFormat="1" x14ac:dyDescent="0.25">
      <c r="A26" s="136" t="str">
        <f>"401.03.04"</f>
        <v>401.03.04</v>
      </c>
      <c r="B26" s="130" t="s">
        <v>122</v>
      </c>
      <c r="C26" s="143">
        <f>CE_RegimeContributivo!B28</f>
        <v>5621200</v>
      </c>
      <c r="D26" s="143">
        <f>CE_RegimeContributivo!C28</f>
        <v>5621200</v>
      </c>
      <c r="E26" s="143">
        <f>CE_RegimeContributivo!S28</f>
        <v>3872726.5589999999</v>
      </c>
      <c r="F26" s="51">
        <f t="shared" si="6"/>
        <v>0.68895014569842739</v>
      </c>
      <c r="G26" s="143">
        <f>CE_RegimeNaoContributivo!B28</f>
        <v>0</v>
      </c>
      <c r="H26" s="143">
        <f>CE_RegimeNaoContributivo!C28</f>
        <v>0</v>
      </c>
      <c r="I26" s="143">
        <f>CE_RegimeNaoContributivo!S28</f>
        <v>0</v>
      </c>
      <c r="J26" s="51" t="e">
        <f t="shared" si="8"/>
        <v>#DIV/0!</v>
      </c>
      <c r="K26" s="38">
        <f>CE_Administração!B28</f>
        <v>0</v>
      </c>
      <c r="L26" s="38">
        <f>CE_Administração!C28</f>
        <v>0</v>
      </c>
      <c r="M26" s="38">
        <f>CE_Administração!S28</f>
        <v>0</v>
      </c>
      <c r="N26" s="51" t="e">
        <f t="shared" si="10"/>
        <v>#DIV/0!</v>
      </c>
      <c r="O26" s="38">
        <f t="shared" si="11"/>
        <v>5621200</v>
      </c>
      <c r="P26" s="38">
        <f t="shared" si="12"/>
        <v>5621200</v>
      </c>
      <c r="Q26" s="38">
        <f t="shared" si="13"/>
        <v>3872726.5589999999</v>
      </c>
      <c r="R26" s="51">
        <f t="shared" si="14"/>
        <v>0.68895014569842739</v>
      </c>
      <c r="S26" s="38">
        <f>CE_CapitalizaçãoFRSS!B28</f>
        <v>0</v>
      </c>
      <c r="T26" s="38">
        <f>CE_CapitalizaçãoFRSS!C28</f>
        <v>0</v>
      </c>
      <c r="U26" s="38">
        <f>CE_CapitalizaçãoFRSS!S28</f>
        <v>0</v>
      </c>
      <c r="V26" s="51" t="e">
        <f t="shared" si="16"/>
        <v>#DIV/0!</v>
      </c>
      <c r="W26" s="38">
        <f t="shared" si="3"/>
        <v>5621200</v>
      </c>
      <c r="X26" s="38">
        <f t="shared" si="4"/>
        <v>5621200</v>
      </c>
      <c r="Y26" s="38">
        <f t="shared" si="5"/>
        <v>3872726.5589999999</v>
      </c>
      <c r="Z26" s="51">
        <f t="shared" si="17"/>
        <v>0.68895014569842739</v>
      </c>
      <c r="AA26" s="42"/>
      <c r="AB26" s="42"/>
      <c r="AC26" s="42"/>
      <c r="AD26" s="125"/>
      <c r="AE26" s="34"/>
      <c r="AF26" s="34"/>
      <c r="AG26" s="34"/>
      <c r="AH26" s="34"/>
    </row>
    <row r="27" spans="1:34" s="39" customFormat="1" x14ac:dyDescent="0.25">
      <c r="A27" s="134">
        <v>402</v>
      </c>
      <c r="B27" s="128" t="s">
        <v>737</v>
      </c>
      <c r="C27" s="141">
        <f>C28+C47</f>
        <v>0</v>
      </c>
      <c r="D27" s="141">
        <f>D28+D47</f>
        <v>0</v>
      </c>
      <c r="E27" s="141">
        <f>E28+E47</f>
        <v>0</v>
      </c>
      <c r="F27" s="49" t="e">
        <f t="shared" si="6"/>
        <v>#DIV/0!</v>
      </c>
      <c r="G27" s="141">
        <f>G28+G47</f>
        <v>0</v>
      </c>
      <c r="H27" s="141">
        <f t="shared" ref="H27:I27" si="21">H28+H47</f>
        <v>0</v>
      </c>
      <c r="I27" s="141">
        <f t="shared" si="21"/>
        <v>0</v>
      </c>
      <c r="J27" s="49" t="e">
        <f t="shared" si="8"/>
        <v>#DIV/0!</v>
      </c>
      <c r="K27" s="36">
        <f>K28+K47</f>
        <v>0</v>
      </c>
      <c r="L27" s="36">
        <f t="shared" ref="L27:M27" si="22">L28+L47</f>
        <v>0</v>
      </c>
      <c r="M27" s="36">
        <f t="shared" si="22"/>
        <v>0</v>
      </c>
      <c r="N27" s="49" t="e">
        <f t="shared" si="10"/>
        <v>#DIV/0!</v>
      </c>
      <c r="O27" s="36">
        <f t="shared" si="11"/>
        <v>0</v>
      </c>
      <c r="P27" s="36">
        <f t="shared" si="12"/>
        <v>0</v>
      </c>
      <c r="Q27" s="36">
        <f t="shared" si="13"/>
        <v>0</v>
      </c>
      <c r="R27" s="49" t="e">
        <f t="shared" si="14"/>
        <v>#DIV/0!</v>
      </c>
      <c r="S27" s="36">
        <f>S28+S47</f>
        <v>0</v>
      </c>
      <c r="T27" s="36">
        <f>T28+T47</f>
        <v>0</v>
      </c>
      <c r="U27" s="36">
        <f t="shared" ref="U27" si="23">U28+U47</f>
        <v>0</v>
      </c>
      <c r="V27" s="49" t="e">
        <f t="shared" si="16"/>
        <v>#DIV/0!</v>
      </c>
      <c r="W27" s="36">
        <f t="shared" si="3"/>
        <v>0</v>
      </c>
      <c r="X27" s="36">
        <f t="shared" si="4"/>
        <v>0</v>
      </c>
      <c r="Y27" s="36">
        <f t="shared" si="5"/>
        <v>0</v>
      </c>
      <c r="Z27" s="49" t="e">
        <f t="shared" si="17"/>
        <v>#DIV/0!</v>
      </c>
      <c r="AA27" s="42"/>
      <c r="AB27" s="42"/>
      <c r="AC27" s="42"/>
      <c r="AD27" s="125"/>
      <c r="AE27" s="34"/>
      <c r="AF27" s="34"/>
      <c r="AG27" s="34"/>
      <c r="AH27" s="34"/>
    </row>
    <row r="28" spans="1:34" x14ac:dyDescent="0.25">
      <c r="A28" s="135" t="str">
        <f>"402.01"</f>
        <v>402.01</v>
      </c>
      <c r="B28" s="129" t="s">
        <v>123</v>
      </c>
      <c r="C28" s="142">
        <f t="shared" ref="C28" si="24">SUM(C29:C46)</f>
        <v>0</v>
      </c>
      <c r="D28" s="142">
        <f t="shared" ref="D28:E28" si="25">SUM(D29:D46)</f>
        <v>0</v>
      </c>
      <c r="E28" s="142">
        <f t="shared" si="25"/>
        <v>0</v>
      </c>
      <c r="F28" s="50" t="e">
        <f t="shared" si="6"/>
        <v>#DIV/0!</v>
      </c>
      <c r="G28" s="142">
        <f t="shared" ref="G28" si="26">SUM(G29:G46)</f>
        <v>0</v>
      </c>
      <c r="H28" s="142">
        <f t="shared" ref="H28:I28" si="27">SUM(H29:H46)</f>
        <v>0</v>
      </c>
      <c r="I28" s="142">
        <f t="shared" si="27"/>
        <v>0</v>
      </c>
      <c r="J28" s="50" t="e">
        <f t="shared" si="8"/>
        <v>#DIV/0!</v>
      </c>
      <c r="K28" s="37">
        <f>SUM(K29:K46)</f>
        <v>0</v>
      </c>
      <c r="L28" s="37">
        <f t="shared" ref="L28:M28" si="28">SUM(L29:L46)</f>
        <v>0</v>
      </c>
      <c r="M28" s="37">
        <f t="shared" si="28"/>
        <v>0</v>
      </c>
      <c r="N28" s="50" t="e">
        <f t="shared" si="10"/>
        <v>#DIV/0!</v>
      </c>
      <c r="O28" s="37">
        <f t="shared" si="11"/>
        <v>0</v>
      </c>
      <c r="P28" s="37">
        <f t="shared" si="12"/>
        <v>0</v>
      </c>
      <c r="Q28" s="37">
        <f t="shared" si="13"/>
        <v>0</v>
      </c>
      <c r="R28" s="50" t="e">
        <f t="shared" si="14"/>
        <v>#DIV/0!</v>
      </c>
      <c r="S28" s="37">
        <f>SUM(S29:S46)</f>
        <v>0</v>
      </c>
      <c r="T28" s="37">
        <f>SUM(T29:T46)</f>
        <v>0</v>
      </c>
      <c r="U28" s="37">
        <f t="shared" ref="U28" si="29">SUM(U29:U46)</f>
        <v>0</v>
      </c>
      <c r="V28" s="50" t="e">
        <f t="shared" si="16"/>
        <v>#DIV/0!</v>
      </c>
      <c r="W28" s="37">
        <f t="shared" si="3"/>
        <v>0</v>
      </c>
      <c r="X28" s="37">
        <f t="shared" si="4"/>
        <v>0</v>
      </c>
      <c r="Y28" s="37">
        <f t="shared" si="5"/>
        <v>0</v>
      </c>
      <c r="Z28" s="50" t="e">
        <f t="shared" si="17"/>
        <v>#DIV/0!</v>
      </c>
      <c r="AA28" s="42"/>
      <c r="AB28" s="42"/>
      <c r="AC28" s="42"/>
      <c r="AD28" s="125"/>
    </row>
    <row r="29" spans="1:34" hidden="1" x14ac:dyDescent="0.25">
      <c r="A29" s="136" t="str">
        <f>"402.01.01"</f>
        <v>402.01.01</v>
      </c>
      <c r="B29" s="130" t="s">
        <v>738</v>
      </c>
      <c r="C29" s="143">
        <f>CE_RegimeContributivo!B31</f>
        <v>0</v>
      </c>
      <c r="D29" s="143">
        <f>CE_RegimeContributivo!C31</f>
        <v>0</v>
      </c>
      <c r="E29" s="143">
        <f>CE_RegimeContributivo!S31</f>
        <v>0</v>
      </c>
      <c r="F29" s="51" t="e">
        <f t="shared" si="6"/>
        <v>#DIV/0!</v>
      </c>
      <c r="G29" s="143">
        <f>CE_RegimeNaoContributivo!B31</f>
        <v>0</v>
      </c>
      <c r="H29" s="143">
        <f>CE_RegimeNaoContributivo!C31</f>
        <v>0</v>
      </c>
      <c r="I29" s="143">
        <f>CE_RegimeNaoContributivo!S31</f>
        <v>0</v>
      </c>
      <c r="J29" s="51" t="e">
        <f t="shared" si="8"/>
        <v>#DIV/0!</v>
      </c>
      <c r="K29" s="38">
        <f>CE_Administração!B31</f>
        <v>0</v>
      </c>
      <c r="L29" s="38">
        <f>CE_Administração!C31</f>
        <v>0</v>
      </c>
      <c r="M29" s="38">
        <f>CE_Administração!S31</f>
        <v>0</v>
      </c>
      <c r="N29" s="51" t="e">
        <f t="shared" si="10"/>
        <v>#DIV/0!</v>
      </c>
      <c r="O29" s="38">
        <f t="shared" si="11"/>
        <v>0</v>
      </c>
      <c r="P29" s="38">
        <f t="shared" si="12"/>
        <v>0</v>
      </c>
      <c r="Q29" s="38">
        <f t="shared" si="13"/>
        <v>0</v>
      </c>
      <c r="R29" s="51" t="e">
        <f t="shared" si="14"/>
        <v>#DIV/0!</v>
      </c>
      <c r="S29" s="38">
        <f>CE_CapitalizaçãoFRSS!B31</f>
        <v>0</v>
      </c>
      <c r="T29" s="38">
        <f>CE_CapitalizaçãoFRSS!C31</f>
        <v>0</v>
      </c>
      <c r="U29" s="38">
        <f>CE_CapitalizaçãoFRSS!S31</f>
        <v>0</v>
      </c>
      <c r="V29" s="51" t="e">
        <f t="shared" si="16"/>
        <v>#DIV/0!</v>
      </c>
      <c r="W29" s="38">
        <f t="shared" si="3"/>
        <v>0</v>
      </c>
      <c r="X29" s="38">
        <f t="shared" si="4"/>
        <v>0</v>
      </c>
      <c r="Y29" s="38">
        <f t="shared" si="5"/>
        <v>0</v>
      </c>
      <c r="Z29" s="51" t="e">
        <f t="shared" si="17"/>
        <v>#DIV/0!</v>
      </c>
      <c r="AA29" s="42"/>
      <c r="AB29" s="42"/>
      <c r="AC29" s="42"/>
      <c r="AD29" s="125"/>
    </row>
    <row r="30" spans="1:34" hidden="1" x14ac:dyDescent="0.25">
      <c r="A30" s="136" t="str">
        <f>"402.01.02"</f>
        <v>402.01.02</v>
      </c>
      <c r="B30" s="130" t="s">
        <v>739</v>
      </c>
      <c r="C30" s="143">
        <f>CE_RegimeContributivo!B32</f>
        <v>0</v>
      </c>
      <c r="D30" s="143">
        <f>CE_RegimeContributivo!C32</f>
        <v>0</v>
      </c>
      <c r="E30" s="143">
        <f>CE_RegimeContributivo!S32</f>
        <v>0</v>
      </c>
      <c r="F30" s="51" t="e">
        <f t="shared" si="6"/>
        <v>#DIV/0!</v>
      </c>
      <c r="G30" s="143">
        <f>CE_RegimeNaoContributivo!B32</f>
        <v>0</v>
      </c>
      <c r="H30" s="143">
        <f>CE_RegimeNaoContributivo!C32</f>
        <v>0</v>
      </c>
      <c r="I30" s="143">
        <f>CE_RegimeNaoContributivo!S32</f>
        <v>0</v>
      </c>
      <c r="J30" s="51" t="e">
        <f t="shared" si="8"/>
        <v>#DIV/0!</v>
      </c>
      <c r="K30" s="38">
        <f>CE_Administração!B32</f>
        <v>0</v>
      </c>
      <c r="L30" s="38">
        <f>CE_Administração!C32</f>
        <v>0</v>
      </c>
      <c r="M30" s="38">
        <f>CE_Administração!S32</f>
        <v>0</v>
      </c>
      <c r="N30" s="51" t="e">
        <f t="shared" si="10"/>
        <v>#DIV/0!</v>
      </c>
      <c r="O30" s="38">
        <f t="shared" si="11"/>
        <v>0</v>
      </c>
      <c r="P30" s="38">
        <f t="shared" si="12"/>
        <v>0</v>
      </c>
      <c r="Q30" s="38">
        <f t="shared" si="13"/>
        <v>0</v>
      </c>
      <c r="R30" s="51" t="e">
        <f t="shared" si="14"/>
        <v>#DIV/0!</v>
      </c>
      <c r="S30" s="38">
        <f>CE_CapitalizaçãoFRSS!B32</f>
        <v>0</v>
      </c>
      <c r="T30" s="38">
        <f>CE_CapitalizaçãoFRSS!C32</f>
        <v>0</v>
      </c>
      <c r="U30" s="38">
        <f>CE_CapitalizaçãoFRSS!S32</f>
        <v>0</v>
      </c>
      <c r="V30" s="51" t="e">
        <f t="shared" si="16"/>
        <v>#DIV/0!</v>
      </c>
      <c r="W30" s="38">
        <f t="shared" si="3"/>
        <v>0</v>
      </c>
      <c r="X30" s="38">
        <f t="shared" si="4"/>
        <v>0</v>
      </c>
      <c r="Y30" s="38">
        <f t="shared" si="5"/>
        <v>0</v>
      </c>
      <c r="Z30" s="51" t="e">
        <f t="shared" si="17"/>
        <v>#DIV/0!</v>
      </c>
      <c r="AA30" s="42"/>
      <c r="AB30" s="42"/>
      <c r="AC30" s="42"/>
      <c r="AD30" s="125"/>
    </row>
    <row r="31" spans="1:34" hidden="1" x14ac:dyDescent="0.25">
      <c r="A31" s="136" t="str">
        <f>"402.01.03"</f>
        <v>402.01.03</v>
      </c>
      <c r="B31" s="130" t="s">
        <v>740</v>
      </c>
      <c r="C31" s="143">
        <f>CE_RegimeContributivo!B33</f>
        <v>0</v>
      </c>
      <c r="D31" s="143">
        <f>CE_RegimeContributivo!C33</f>
        <v>0</v>
      </c>
      <c r="E31" s="143">
        <f>CE_RegimeContributivo!S33</f>
        <v>0</v>
      </c>
      <c r="F31" s="51" t="e">
        <f t="shared" si="6"/>
        <v>#DIV/0!</v>
      </c>
      <c r="G31" s="143">
        <f>CE_RegimeNaoContributivo!B33</f>
        <v>0</v>
      </c>
      <c r="H31" s="143">
        <f>CE_RegimeNaoContributivo!C33</f>
        <v>0</v>
      </c>
      <c r="I31" s="143">
        <f>CE_RegimeNaoContributivo!S33</f>
        <v>0</v>
      </c>
      <c r="J31" s="51" t="e">
        <f t="shared" si="8"/>
        <v>#DIV/0!</v>
      </c>
      <c r="K31" s="38">
        <f>CE_Administração!B33</f>
        <v>0</v>
      </c>
      <c r="L31" s="38">
        <f>CE_Administração!C33</f>
        <v>0</v>
      </c>
      <c r="M31" s="38">
        <f>CE_Administração!S33</f>
        <v>0</v>
      </c>
      <c r="N31" s="51" t="e">
        <f t="shared" si="10"/>
        <v>#DIV/0!</v>
      </c>
      <c r="O31" s="38">
        <f t="shared" si="11"/>
        <v>0</v>
      </c>
      <c r="P31" s="38">
        <f t="shared" si="12"/>
        <v>0</v>
      </c>
      <c r="Q31" s="38">
        <f t="shared" si="13"/>
        <v>0</v>
      </c>
      <c r="R31" s="51" t="e">
        <f t="shared" si="14"/>
        <v>#DIV/0!</v>
      </c>
      <c r="S31" s="38">
        <f>CE_CapitalizaçãoFRSS!B33</f>
        <v>0</v>
      </c>
      <c r="T31" s="38">
        <f>CE_CapitalizaçãoFRSS!C33</f>
        <v>0</v>
      </c>
      <c r="U31" s="38">
        <f>CE_CapitalizaçãoFRSS!S33</f>
        <v>0</v>
      </c>
      <c r="V31" s="51" t="e">
        <f t="shared" si="16"/>
        <v>#DIV/0!</v>
      </c>
      <c r="W31" s="38">
        <f t="shared" si="3"/>
        <v>0</v>
      </c>
      <c r="X31" s="38">
        <f t="shared" si="4"/>
        <v>0</v>
      </c>
      <c r="Y31" s="38">
        <f t="shared" si="5"/>
        <v>0</v>
      </c>
      <c r="Z31" s="51" t="e">
        <f t="shared" si="17"/>
        <v>#DIV/0!</v>
      </c>
      <c r="AA31" s="42"/>
      <c r="AB31" s="42"/>
      <c r="AC31" s="42"/>
      <c r="AD31" s="125"/>
    </row>
    <row r="32" spans="1:34" hidden="1" x14ac:dyDescent="0.25">
      <c r="A32" s="136" t="str">
        <f>"402.01.04"</f>
        <v>402.01.04</v>
      </c>
      <c r="B32" s="130" t="s">
        <v>741</v>
      </c>
      <c r="C32" s="143">
        <f>CE_RegimeContributivo!B34</f>
        <v>0</v>
      </c>
      <c r="D32" s="143">
        <f>CE_RegimeContributivo!C34</f>
        <v>0</v>
      </c>
      <c r="E32" s="143">
        <f>CE_RegimeContributivo!S34</f>
        <v>0</v>
      </c>
      <c r="F32" s="51" t="e">
        <f t="shared" si="6"/>
        <v>#DIV/0!</v>
      </c>
      <c r="G32" s="143">
        <f>CE_RegimeNaoContributivo!B34</f>
        <v>0</v>
      </c>
      <c r="H32" s="143">
        <f>CE_RegimeNaoContributivo!C34</f>
        <v>0</v>
      </c>
      <c r="I32" s="143">
        <f>CE_RegimeNaoContributivo!S34</f>
        <v>0</v>
      </c>
      <c r="J32" s="51" t="e">
        <f t="shared" si="8"/>
        <v>#DIV/0!</v>
      </c>
      <c r="K32" s="38">
        <f>CE_Administração!B34</f>
        <v>0</v>
      </c>
      <c r="L32" s="38">
        <f>CE_Administração!C34</f>
        <v>0</v>
      </c>
      <c r="M32" s="38">
        <f>CE_Administração!S34</f>
        <v>0</v>
      </c>
      <c r="N32" s="51" t="e">
        <f t="shared" si="10"/>
        <v>#DIV/0!</v>
      </c>
      <c r="O32" s="38">
        <f t="shared" si="11"/>
        <v>0</v>
      </c>
      <c r="P32" s="38">
        <f t="shared" si="12"/>
        <v>0</v>
      </c>
      <c r="Q32" s="38">
        <f t="shared" si="13"/>
        <v>0</v>
      </c>
      <c r="R32" s="51" t="e">
        <f t="shared" si="14"/>
        <v>#DIV/0!</v>
      </c>
      <c r="S32" s="38">
        <f>CE_CapitalizaçãoFRSS!B34</f>
        <v>0</v>
      </c>
      <c r="T32" s="38">
        <f>CE_CapitalizaçãoFRSS!C34</f>
        <v>0</v>
      </c>
      <c r="U32" s="38">
        <f>CE_CapitalizaçãoFRSS!S34</f>
        <v>0</v>
      </c>
      <c r="V32" s="51" t="e">
        <f t="shared" si="16"/>
        <v>#DIV/0!</v>
      </c>
      <c r="W32" s="38">
        <f t="shared" si="3"/>
        <v>0</v>
      </c>
      <c r="X32" s="38">
        <f t="shared" si="4"/>
        <v>0</v>
      </c>
      <c r="Y32" s="38">
        <f t="shared" si="5"/>
        <v>0</v>
      </c>
      <c r="Z32" s="51" t="e">
        <f t="shared" si="17"/>
        <v>#DIV/0!</v>
      </c>
      <c r="AA32" s="42"/>
      <c r="AB32" s="42"/>
      <c r="AC32" s="42"/>
      <c r="AD32" s="125"/>
    </row>
    <row r="33" spans="1:30" hidden="1" x14ac:dyDescent="0.25">
      <c r="A33" s="136" t="str">
        <f>"402.01.05"</f>
        <v>402.01.05</v>
      </c>
      <c r="B33" s="130" t="s">
        <v>742</v>
      </c>
      <c r="C33" s="143">
        <f>CE_RegimeContributivo!B35</f>
        <v>0</v>
      </c>
      <c r="D33" s="143">
        <f>CE_RegimeContributivo!C35</f>
        <v>0</v>
      </c>
      <c r="E33" s="143">
        <f>CE_RegimeContributivo!S35</f>
        <v>0</v>
      </c>
      <c r="F33" s="51" t="e">
        <f t="shared" si="6"/>
        <v>#DIV/0!</v>
      </c>
      <c r="G33" s="143">
        <f>CE_RegimeNaoContributivo!B35</f>
        <v>0</v>
      </c>
      <c r="H33" s="143">
        <f>CE_RegimeNaoContributivo!C35</f>
        <v>0</v>
      </c>
      <c r="I33" s="143">
        <f>CE_RegimeNaoContributivo!S35</f>
        <v>0</v>
      </c>
      <c r="J33" s="51" t="e">
        <f t="shared" si="8"/>
        <v>#DIV/0!</v>
      </c>
      <c r="K33" s="38">
        <f>CE_Administração!B35</f>
        <v>0</v>
      </c>
      <c r="L33" s="38">
        <f>CE_Administração!C35</f>
        <v>0</v>
      </c>
      <c r="M33" s="38">
        <f>CE_Administração!S35</f>
        <v>0</v>
      </c>
      <c r="N33" s="51" t="e">
        <f t="shared" si="10"/>
        <v>#DIV/0!</v>
      </c>
      <c r="O33" s="38">
        <f t="shared" si="11"/>
        <v>0</v>
      </c>
      <c r="P33" s="38">
        <f t="shared" si="12"/>
        <v>0</v>
      </c>
      <c r="Q33" s="38">
        <f t="shared" si="13"/>
        <v>0</v>
      </c>
      <c r="R33" s="51" t="e">
        <f t="shared" si="14"/>
        <v>#DIV/0!</v>
      </c>
      <c r="S33" s="38">
        <f>CE_CapitalizaçãoFRSS!B35</f>
        <v>0</v>
      </c>
      <c r="T33" s="38">
        <f>CE_CapitalizaçãoFRSS!C35</f>
        <v>0</v>
      </c>
      <c r="U33" s="38">
        <f>CE_CapitalizaçãoFRSS!S35</f>
        <v>0</v>
      </c>
      <c r="V33" s="51" t="e">
        <f t="shared" si="16"/>
        <v>#DIV/0!</v>
      </c>
      <c r="W33" s="38">
        <f t="shared" si="3"/>
        <v>0</v>
      </c>
      <c r="X33" s="38">
        <f t="shared" si="4"/>
        <v>0</v>
      </c>
      <c r="Y33" s="38">
        <f t="shared" si="5"/>
        <v>0</v>
      </c>
      <c r="Z33" s="51" t="e">
        <f t="shared" si="17"/>
        <v>#DIV/0!</v>
      </c>
      <c r="AA33" s="42"/>
      <c r="AB33" s="42"/>
      <c r="AC33" s="42"/>
      <c r="AD33" s="125"/>
    </row>
    <row r="34" spans="1:30" hidden="1" x14ac:dyDescent="0.25">
      <c r="A34" s="136" t="str">
        <f>"402.01.06"</f>
        <v>402.01.06</v>
      </c>
      <c r="B34" s="130" t="s">
        <v>743</v>
      </c>
      <c r="C34" s="143">
        <f>CE_RegimeContributivo!B36</f>
        <v>0</v>
      </c>
      <c r="D34" s="143">
        <f>CE_RegimeContributivo!C36</f>
        <v>0</v>
      </c>
      <c r="E34" s="143">
        <f>CE_RegimeContributivo!S36</f>
        <v>0</v>
      </c>
      <c r="F34" s="51" t="e">
        <f t="shared" si="6"/>
        <v>#DIV/0!</v>
      </c>
      <c r="G34" s="143">
        <f>CE_RegimeNaoContributivo!B36</f>
        <v>0</v>
      </c>
      <c r="H34" s="143">
        <f>CE_RegimeNaoContributivo!C36</f>
        <v>0</v>
      </c>
      <c r="I34" s="143">
        <f>CE_RegimeNaoContributivo!S36</f>
        <v>0</v>
      </c>
      <c r="J34" s="51" t="e">
        <f t="shared" si="8"/>
        <v>#DIV/0!</v>
      </c>
      <c r="K34" s="38">
        <f>CE_Administração!B36</f>
        <v>0</v>
      </c>
      <c r="L34" s="38">
        <f>CE_Administração!C36</f>
        <v>0</v>
      </c>
      <c r="M34" s="38">
        <f>CE_Administração!S36</f>
        <v>0</v>
      </c>
      <c r="N34" s="51" t="e">
        <f t="shared" si="10"/>
        <v>#DIV/0!</v>
      </c>
      <c r="O34" s="38">
        <f t="shared" si="11"/>
        <v>0</v>
      </c>
      <c r="P34" s="38">
        <f t="shared" si="12"/>
        <v>0</v>
      </c>
      <c r="Q34" s="38">
        <f t="shared" si="13"/>
        <v>0</v>
      </c>
      <c r="R34" s="51" t="e">
        <f t="shared" si="14"/>
        <v>#DIV/0!</v>
      </c>
      <c r="S34" s="38">
        <f>CE_CapitalizaçãoFRSS!B36</f>
        <v>0</v>
      </c>
      <c r="T34" s="38">
        <f>CE_CapitalizaçãoFRSS!C36</f>
        <v>0</v>
      </c>
      <c r="U34" s="38">
        <f>CE_CapitalizaçãoFRSS!S36</f>
        <v>0</v>
      </c>
      <c r="V34" s="51" t="e">
        <f t="shared" si="16"/>
        <v>#DIV/0!</v>
      </c>
      <c r="W34" s="38">
        <f t="shared" si="3"/>
        <v>0</v>
      </c>
      <c r="X34" s="38">
        <f t="shared" si="4"/>
        <v>0</v>
      </c>
      <c r="Y34" s="38">
        <f t="shared" si="5"/>
        <v>0</v>
      </c>
      <c r="Z34" s="51" t="e">
        <f t="shared" si="17"/>
        <v>#DIV/0!</v>
      </c>
      <c r="AA34" s="42"/>
      <c r="AB34" s="42"/>
      <c r="AC34" s="42"/>
      <c r="AD34" s="125"/>
    </row>
    <row r="35" spans="1:30" hidden="1" x14ac:dyDescent="0.25">
      <c r="A35" s="136" t="str">
        <f>"402.01.07"</f>
        <v>402.01.07</v>
      </c>
      <c r="B35" s="130" t="s">
        <v>744</v>
      </c>
      <c r="C35" s="143">
        <f>CE_RegimeContributivo!B37</f>
        <v>0</v>
      </c>
      <c r="D35" s="143">
        <f>CE_RegimeContributivo!C37</f>
        <v>0</v>
      </c>
      <c r="E35" s="143">
        <f>CE_RegimeContributivo!S37</f>
        <v>0</v>
      </c>
      <c r="F35" s="51" t="e">
        <f t="shared" si="6"/>
        <v>#DIV/0!</v>
      </c>
      <c r="G35" s="143">
        <f>CE_RegimeNaoContributivo!B37</f>
        <v>0</v>
      </c>
      <c r="H35" s="143">
        <f>CE_RegimeNaoContributivo!C37</f>
        <v>0</v>
      </c>
      <c r="I35" s="143">
        <f>CE_RegimeNaoContributivo!S37</f>
        <v>0</v>
      </c>
      <c r="J35" s="51" t="e">
        <f t="shared" si="8"/>
        <v>#DIV/0!</v>
      </c>
      <c r="K35" s="38">
        <f>CE_Administração!B37</f>
        <v>0</v>
      </c>
      <c r="L35" s="38">
        <f>CE_Administração!C37</f>
        <v>0</v>
      </c>
      <c r="M35" s="38">
        <f>CE_Administração!S37</f>
        <v>0</v>
      </c>
      <c r="N35" s="51" t="e">
        <f t="shared" si="10"/>
        <v>#DIV/0!</v>
      </c>
      <c r="O35" s="38">
        <f t="shared" si="11"/>
        <v>0</v>
      </c>
      <c r="P35" s="38">
        <f t="shared" si="12"/>
        <v>0</v>
      </c>
      <c r="Q35" s="38">
        <f t="shared" si="13"/>
        <v>0</v>
      </c>
      <c r="R35" s="51" t="e">
        <f t="shared" si="14"/>
        <v>#DIV/0!</v>
      </c>
      <c r="S35" s="38">
        <f>CE_CapitalizaçãoFRSS!B37</f>
        <v>0</v>
      </c>
      <c r="T35" s="38">
        <f>CE_CapitalizaçãoFRSS!C37</f>
        <v>0</v>
      </c>
      <c r="U35" s="38">
        <f>CE_CapitalizaçãoFRSS!S37</f>
        <v>0</v>
      </c>
      <c r="V35" s="51" t="e">
        <f t="shared" si="16"/>
        <v>#DIV/0!</v>
      </c>
      <c r="W35" s="38">
        <f t="shared" si="3"/>
        <v>0</v>
      </c>
      <c r="X35" s="38">
        <f t="shared" si="4"/>
        <v>0</v>
      </c>
      <c r="Y35" s="38">
        <f t="shared" si="5"/>
        <v>0</v>
      </c>
      <c r="Z35" s="51" t="e">
        <f t="shared" si="17"/>
        <v>#DIV/0!</v>
      </c>
      <c r="AA35" s="42"/>
      <c r="AB35" s="42"/>
      <c r="AC35" s="42"/>
      <c r="AD35" s="125"/>
    </row>
    <row r="36" spans="1:30" hidden="1" x14ac:dyDescent="0.25">
      <c r="A36" s="136" t="str">
        <f>"402.01.08"</f>
        <v>402.01.08</v>
      </c>
      <c r="B36" s="130" t="s">
        <v>745</v>
      </c>
      <c r="C36" s="143">
        <f>CE_RegimeContributivo!B38</f>
        <v>0</v>
      </c>
      <c r="D36" s="143">
        <f>CE_RegimeContributivo!C38</f>
        <v>0</v>
      </c>
      <c r="E36" s="143">
        <f>CE_RegimeContributivo!S38</f>
        <v>0</v>
      </c>
      <c r="F36" s="51" t="e">
        <f t="shared" si="6"/>
        <v>#DIV/0!</v>
      </c>
      <c r="G36" s="143">
        <f>CE_RegimeNaoContributivo!B38</f>
        <v>0</v>
      </c>
      <c r="H36" s="143">
        <f>CE_RegimeNaoContributivo!C38</f>
        <v>0</v>
      </c>
      <c r="I36" s="143">
        <f>CE_RegimeNaoContributivo!S38</f>
        <v>0</v>
      </c>
      <c r="J36" s="51" t="e">
        <f t="shared" si="8"/>
        <v>#DIV/0!</v>
      </c>
      <c r="K36" s="38">
        <f>CE_Administração!B38</f>
        <v>0</v>
      </c>
      <c r="L36" s="38">
        <f>CE_Administração!C38</f>
        <v>0</v>
      </c>
      <c r="M36" s="38">
        <f>CE_Administração!S38</f>
        <v>0</v>
      </c>
      <c r="N36" s="51" t="e">
        <f t="shared" si="10"/>
        <v>#DIV/0!</v>
      </c>
      <c r="O36" s="38">
        <f t="shared" si="11"/>
        <v>0</v>
      </c>
      <c r="P36" s="38">
        <f t="shared" si="12"/>
        <v>0</v>
      </c>
      <c r="Q36" s="38">
        <f t="shared" si="13"/>
        <v>0</v>
      </c>
      <c r="R36" s="51" t="e">
        <f t="shared" si="14"/>
        <v>#DIV/0!</v>
      </c>
      <c r="S36" s="38">
        <f>CE_CapitalizaçãoFRSS!B38</f>
        <v>0</v>
      </c>
      <c r="T36" s="38">
        <f>CE_CapitalizaçãoFRSS!C38</f>
        <v>0</v>
      </c>
      <c r="U36" s="38">
        <f>CE_CapitalizaçãoFRSS!S38</f>
        <v>0</v>
      </c>
      <c r="V36" s="51" t="e">
        <f t="shared" si="16"/>
        <v>#DIV/0!</v>
      </c>
      <c r="W36" s="38">
        <f t="shared" si="3"/>
        <v>0</v>
      </c>
      <c r="X36" s="38">
        <f t="shared" si="4"/>
        <v>0</v>
      </c>
      <c r="Y36" s="38">
        <f t="shared" si="5"/>
        <v>0</v>
      </c>
      <c r="Z36" s="51" t="e">
        <f t="shared" si="17"/>
        <v>#DIV/0!</v>
      </c>
      <c r="AA36" s="42"/>
      <c r="AB36" s="42"/>
      <c r="AC36" s="42"/>
      <c r="AD36" s="125"/>
    </row>
    <row r="37" spans="1:30" hidden="1" x14ac:dyDescent="0.25">
      <c r="A37" s="136" t="str">
        <f>"402.01.09"</f>
        <v>402.01.09</v>
      </c>
      <c r="B37" s="130" t="s">
        <v>746</v>
      </c>
      <c r="C37" s="143">
        <f>CE_RegimeContributivo!B39</f>
        <v>0</v>
      </c>
      <c r="D37" s="143">
        <f>CE_RegimeContributivo!C39</f>
        <v>0</v>
      </c>
      <c r="E37" s="143">
        <f>CE_RegimeContributivo!S39</f>
        <v>0</v>
      </c>
      <c r="F37" s="51" t="e">
        <f t="shared" si="6"/>
        <v>#DIV/0!</v>
      </c>
      <c r="G37" s="143">
        <f>CE_RegimeNaoContributivo!B39</f>
        <v>0</v>
      </c>
      <c r="H37" s="143">
        <f>CE_RegimeNaoContributivo!C39</f>
        <v>0</v>
      </c>
      <c r="I37" s="143">
        <f>CE_RegimeNaoContributivo!S39</f>
        <v>0</v>
      </c>
      <c r="J37" s="51" t="e">
        <f t="shared" si="8"/>
        <v>#DIV/0!</v>
      </c>
      <c r="K37" s="38">
        <f>CE_Administração!B39</f>
        <v>0</v>
      </c>
      <c r="L37" s="38">
        <f>CE_Administração!C39</f>
        <v>0</v>
      </c>
      <c r="M37" s="38">
        <f>CE_Administração!S39</f>
        <v>0</v>
      </c>
      <c r="N37" s="51" t="e">
        <f t="shared" si="10"/>
        <v>#DIV/0!</v>
      </c>
      <c r="O37" s="38">
        <f t="shared" si="11"/>
        <v>0</v>
      </c>
      <c r="P37" s="38">
        <f t="shared" si="12"/>
        <v>0</v>
      </c>
      <c r="Q37" s="38">
        <f t="shared" si="13"/>
        <v>0</v>
      </c>
      <c r="R37" s="51" t="e">
        <f t="shared" si="14"/>
        <v>#DIV/0!</v>
      </c>
      <c r="S37" s="38">
        <f>CE_CapitalizaçãoFRSS!B39</f>
        <v>0</v>
      </c>
      <c r="T37" s="38">
        <f>CE_CapitalizaçãoFRSS!C39</f>
        <v>0</v>
      </c>
      <c r="U37" s="38">
        <f>CE_CapitalizaçãoFRSS!S39</f>
        <v>0</v>
      </c>
      <c r="V37" s="51" t="e">
        <f t="shared" si="16"/>
        <v>#DIV/0!</v>
      </c>
      <c r="W37" s="38">
        <f t="shared" si="3"/>
        <v>0</v>
      </c>
      <c r="X37" s="38">
        <f t="shared" si="4"/>
        <v>0</v>
      </c>
      <c r="Y37" s="38">
        <f t="shared" si="5"/>
        <v>0</v>
      </c>
      <c r="Z37" s="51" t="e">
        <f t="shared" si="17"/>
        <v>#DIV/0!</v>
      </c>
      <c r="AA37" s="42"/>
      <c r="AB37" s="42"/>
      <c r="AC37" s="42"/>
      <c r="AD37" s="125"/>
    </row>
    <row r="38" spans="1:30" hidden="1" x14ac:dyDescent="0.25">
      <c r="A38" s="136" t="str">
        <f>"402.01.10"</f>
        <v>402.01.10</v>
      </c>
      <c r="B38" s="130" t="s">
        <v>747</v>
      </c>
      <c r="C38" s="143">
        <f>CE_RegimeContributivo!B40</f>
        <v>0</v>
      </c>
      <c r="D38" s="143">
        <f>CE_RegimeContributivo!C40</f>
        <v>0</v>
      </c>
      <c r="E38" s="143">
        <f>CE_RegimeContributivo!S40</f>
        <v>0</v>
      </c>
      <c r="F38" s="51" t="e">
        <f t="shared" si="6"/>
        <v>#DIV/0!</v>
      </c>
      <c r="G38" s="143">
        <f>CE_RegimeNaoContributivo!B40</f>
        <v>0</v>
      </c>
      <c r="H38" s="143">
        <f>CE_RegimeNaoContributivo!C40</f>
        <v>0</v>
      </c>
      <c r="I38" s="143">
        <f>CE_RegimeNaoContributivo!S40</f>
        <v>0</v>
      </c>
      <c r="J38" s="51" t="e">
        <f t="shared" si="8"/>
        <v>#DIV/0!</v>
      </c>
      <c r="K38" s="38">
        <f>CE_Administração!B40</f>
        <v>0</v>
      </c>
      <c r="L38" s="38">
        <f>CE_Administração!C40</f>
        <v>0</v>
      </c>
      <c r="M38" s="38">
        <f>CE_Administração!S40</f>
        <v>0</v>
      </c>
      <c r="N38" s="51" t="e">
        <f t="shared" si="10"/>
        <v>#DIV/0!</v>
      </c>
      <c r="O38" s="38">
        <f t="shared" si="11"/>
        <v>0</v>
      </c>
      <c r="P38" s="38">
        <f t="shared" si="12"/>
        <v>0</v>
      </c>
      <c r="Q38" s="38">
        <f t="shared" si="13"/>
        <v>0</v>
      </c>
      <c r="R38" s="51" t="e">
        <f t="shared" si="14"/>
        <v>#DIV/0!</v>
      </c>
      <c r="S38" s="38">
        <f>CE_CapitalizaçãoFRSS!B40</f>
        <v>0</v>
      </c>
      <c r="T38" s="38">
        <f>CE_CapitalizaçãoFRSS!C40</f>
        <v>0</v>
      </c>
      <c r="U38" s="38">
        <f>CE_CapitalizaçãoFRSS!S40</f>
        <v>0</v>
      </c>
      <c r="V38" s="51" t="e">
        <f t="shared" si="16"/>
        <v>#DIV/0!</v>
      </c>
      <c r="W38" s="38">
        <f t="shared" si="3"/>
        <v>0</v>
      </c>
      <c r="X38" s="38">
        <f t="shared" si="4"/>
        <v>0</v>
      </c>
      <c r="Y38" s="38">
        <f t="shared" si="5"/>
        <v>0</v>
      </c>
      <c r="Z38" s="51" t="e">
        <f t="shared" si="17"/>
        <v>#DIV/0!</v>
      </c>
      <c r="AA38" s="42"/>
      <c r="AB38" s="42"/>
      <c r="AC38" s="42"/>
      <c r="AD38" s="125"/>
    </row>
    <row r="39" spans="1:30" hidden="1" x14ac:dyDescent="0.25">
      <c r="A39" s="136" t="str">
        <f>"402.01.11"</f>
        <v>402.01.11</v>
      </c>
      <c r="B39" s="130" t="s">
        <v>748</v>
      </c>
      <c r="C39" s="143">
        <f>CE_RegimeContributivo!B41</f>
        <v>0</v>
      </c>
      <c r="D39" s="143">
        <f>CE_RegimeContributivo!C41</f>
        <v>0</v>
      </c>
      <c r="E39" s="143">
        <f>CE_RegimeContributivo!S41</f>
        <v>0</v>
      </c>
      <c r="F39" s="51" t="e">
        <f t="shared" si="6"/>
        <v>#DIV/0!</v>
      </c>
      <c r="G39" s="143">
        <f>CE_RegimeNaoContributivo!B41</f>
        <v>0</v>
      </c>
      <c r="H39" s="143">
        <f>CE_RegimeNaoContributivo!C41</f>
        <v>0</v>
      </c>
      <c r="I39" s="143">
        <f>CE_RegimeNaoContributivo!S41</f>
        <v>0</v>
      </c>
      <c r="J39" s="51" t="e">
        <f t="shared" si="8"/>
        <v>#DIV/0!</v>
      </c>
      <c r="K39" s="38">
        <f>CE_Administração!B41</f>
        <v>0</v>
      </c>
      <c r="L39" s="38">
        <f>CE_Administração!C41</f>
        <v>0</v>
      </c>
      <c r="M39" s="38">
        <f>CE_Administração!S41</f>
        <v>0</v>
      </c>
      <c r="N39" s="51" t="e">
        <f t="shared" si="10"/>
        <v>#DIV/0!</v>
      </c>
      <c r="O39" s="38">
        <f t="shared" si="11"/>
        <v>0</v>
      </c>
      <c r="P39" s="38">
        <f t="shared" si="12"/>
        <v>0</v>
      </c>
      <c r="Q39" s="38">
        <f t="shared" si="13"/>
        <v>0</v>
      </c>
      <c r="R39" s="51" t="e">
        <f t="shared" si="14"/>
        <v>#DIV/0!</v>
      </c>
      <c r="S39" s="38">
        <f>CE_CapitalizaçãoFRSS!B41</f>
        <v>0</v>
      </c>
      <c r="T39" s="38">
        <f>CE_CapitalizaçãoFRSS!C41</f>
        <v>0</v>
      </c>
      <c r="U39" s="38">
        <f>CE_CapitalizaçãoFRSS!S41</f>
        <v>0</v>
      </c>
      <c r="V39" s="51" t="e">
        <f t="shared" si="16"/>
        <v>#DIV/0!</v>
      </c>
      <c r="W39" s="38">
        <f t="shared" si="3"/>
        <v>0</v>
      </c>
      <c r="X39" s="38">
        <f t="shared" si="4"/>
        <v>0</v>
      </c>
      <c r="Y39" s="38">
        <f t="shared" si="5"/>
        <v>0</v>
      </c>
      <c r="Z39" s="51" t="e">
        <f t="shared" si="17"/>
        <v>#DIV/0!</v>
      </c>
      <c r="AA39" s="42"/>
      <c r="AB39" s="42"/>
      <c r="AC39" s="42"/>
      <c r="AD39" s="125"/>
    </row>
    <row r="40" spans="1:30" hidden="1" x14ac:dyDescent="0.25">
      <c r="A40" s="136" t="str">
        <f>"402.01.12"</f>
        <v>402.01.12</v>
      </c>
      <c r="B40" s="130" t="s">
        <v>749</v>
      </c>
      <c r="C40" s="143">
        <f>CE_RegimeContributivo!B42</f>
        <v>0</v>
      </c>
      <c r="D40" s="143">
        <f>CE_RegimeContributivo!C42</f>
        <v>0</v>
      </c>
      <c r="E40" s="143">
        <f>CE_RegimeContributivo!S42</f>
        <v>0</v>
      </c>
      <c r="F40" s="51" t="e">
        <f t="shared" si="6"/>
        <v>#DIV/0!</v>
      </c>
      <c r="G40" s="143">
        <f>CE_RegimeNaoContributivo!B42</f>
        <v>0</v>
      </c>
      <c r="H40" s="143">
        <f>CE_RegimeNaoContributivo!C42</f>
        <v>0</v>
      </c>
      <c r="I40" s="143">
        <f>CE_RegimeNaoContributivo!S42</f>
        <v>0</v>
      </c>
      <c r="J40" s="51" t="e">
        <f t="shared" si="8"/>
        <v>#DIV/0!</v>
      </c>
      <c r="K40" s="38">
        <f>CE_Administração!B42</f>
        <v>0</v>
      </c>
      <c r="L40" s="38">
        <f>CE_Administração!C42</f>
        <v>0</v>
      </c>
      <c r="M40" s="38">
        <f>CE_Administração!S42</f>
        <v>0</v>
      </c>
      <c r="N40" s="51" t="e">
        <f t="shared" si="10"/>
        <v>#DIV/0!</v>
      </c>
      <c r="O40" s="38">
        <f t="shared" si="11"/>
        <v>0</v>
      </c>
      <c r="P40" s="38">
        <f t="shared" si="12"/>
        <v>0</v>
      </c>
      <c r="Q40" s="38">
        <f t="shared" si="13"/>
        <v>0</v>
      </c>
      <c r="R40" s="51" t="e">
        <f t="shared" si="14"/>
        <v>#DIV/0!</v>
      </c>
      <c r="S40" s="38">
        <f>CE_CapitalizaçãoFRSS!B42</f>
        <v>0</v>
      </c>
      <c r="T40" s="38">
        <f>CE_CapitalizaçãoFRSS!C42</f>
        <v>0</v>
      </c>
      <c r="U40" s="38">
        <f>CE_CapitalizaçãoFRSS!S42</f>
        <v>0</v>
      </c>
      <c r="V40" s="51" t="e">
        <f t="shared" si="16"/>
        <v>#DIV/0!</v>
      </c>
      <c r="W40" s="38">
        <f t="shared" ref="W40:W71" si="30">C40+G40+K40+S40</f>
        <v>0</v>
      </c>
      <c r="X40" s="38">
        <f t="shared" ref="X40:X71" si="31">D40+H40+L40+T40</f>
        <v>0</v>
      </c>
      <c r="Y40" s="38">
        <f t="shared" ref="Y40:Y71" si="32">E40+I40+M40+U40</f>
        <v>0</v>
      </c>
      <c r="Z40" s="51" t="e">
        <f t="shared" si="17"/>
        <v>#DIV/0!</v>
      </c>
      <c r="AA40" s="42"/>
      <c r="AB40" s="42"/>
      <c r="AC40" s="42"/>
      <c r="AD40" s="125"/>
    </row>
    <row r="41" spans="1:30" hidden="1" x14ac:dyDescent="0.25">
      <c r="A41" s="136" t="str">
        <f>"402.01.13"</f>
        <v>402.01.13</v>
      </c>
      <c r="B41" s="130" t="s">
        <v>750</v>
      </c>
      <c r="C41" s="143">
        <f>CE_RegimeContributivo!B43</f>
        <v>0</v>
      </c>
      <c r="D41" s="143">
        <f>CE_RegimeContributivo!C43</f>
        <v>0</v>
      </c>
      <c r="E41" s="143">
        <f>CE_RegimeContributivo!S43</f>
        <v>0</v>
      </c>
      <c r="F41" s="51" t="e">
        <f t="shared" si="6"/>
        <v>#DIV/0!</v>
      </c>
      <c r="G41" s="143">
        <f>CE_RegimeNaoContributivo!B43</f>
        <v>0</v>
      </c>
      <c r="H41" s="143">
        <f>CE_RegimeNaoContributivo!C43</f>
        <v>0</v>
      </c>
      <c r="I41" s="143">
        <f>CE_RegimeNaoContributivo!S43</f>
        <v>0</v>
      </c>
      <c r="J41" s="51" t="e">
        <f t="shared" si="8"/>
        <v>#DIV/0!</v>
      </c>
      <c r="K41" s="38">
        <f>CE_Administração!B43</f>
        <v>0</v>
      </c>
      <c r="L41" s="38">
        <f>CE_Administração!C43</f>
        <v>0</v>
      </c>
      <c r="M41" s="38">
        <f>CE_Administração!S43</f>
        <v>0</v>
      </c>
      <c r="N41" s="51" t="e">
        <f t="shared" si="10"/>
        <v>#DIV/0!</v>
      </c>
      <c r="O41" s="38">
        <f t="shared" si="11"/>
        <v>0</v>
      </c>
      <c r="P41" s="38">
        <f t="shared" si="12"/>
        <v>0</v>
      </c>
      <c r="Q41" s="38">
        <f t="shared" si="13"/>
        <v>0</v>
      </c>
      <c r="R41" s="51" t="e">
        <f t="shared" si="14"/>
        <v>#DIV/0!</v>
      </c>
      <c r="S41" s="38">
        <f>CE_CapitalizaçãoFRSS!B43</f>
        <v>0</v>
      </c>
      <c r="T41" s="38">
        <f>CE_CapitalizaçãoFRSS!C43</f>
        <v>0</v>
      </c>
      <c r="U41" s="38">
        <f>CE_CapitalizaçãoFRSS!S43</f>
        <v>0</v>
      </c>
      <c r="V41" s="51" t="e">
        <f t="shared" si="16"/>
        <v>#DIV/0!</v>
      </c>
      <c r="W41" s="38">
        <f t="shared" si="30"/>
        <v>0</v>
      </c>
      <c r="X41" s="38">
        <f t="shared" si="31"/>
        <v>0</v>
      </c>
      <c r="Y41" s="38">
        <f t="shared" si="32"/>
        <v>0</v>
      </c>
      <c r="Z41" s="51" t="e">
        <f t="shared" si="17"/>
        <v>#DIV/0!</v>
      </c>
      <c r="AA41" s="42"/>
      <c r="AB41" s="42"/>
      <c r="AC41" s="42"/>
      <c r="AD41" s="125"/>
    </row>
    <row r="42" spans="1:30" hidden="1" x14ac:dyDescent="0.25">
      <c r="A42" s="136" t="str">
        <f>"402.01.14"</f>
        <v>402.01.14</v>
      </c>
      <c r="B42" s="130" t="s">
        <v>751</v>
      </c>
      <c r="C42" s="143">
        <f>CE_RegimeContributivo!B44</f>
        <v>0</v>
      </c>
      <c r="D42" s="143">
        <f>CE_RegimeContributivo!C44</f>
        <v>0</v>
      </c>
      <c r="E42" s="143">
        <f>CE_RegimeContributivo!S44</f>
        <v>0</v>
      </c>
      <c r="F42" s="51" t="e">
        <f t="shared" si="6"/>
        <v>#DIV/0!</v>
      </c>
      <c r="G42" s="143">
        <f>CE_RegimeNaoContributivo!B44</f>
        <v>0</v>
      </c>
      <c r="H42" s="143">
        <f>CE_RegimeNaoContributivo!C44</f>
        <v>0</v>
      </c>
      <c r="I42" s="143">
        <f>CE_RegimeNaoContributivo!S44</f>
        <v>0</v>
      </c>
      <c r="J42" s="51" t="e">
        <f t="shared" si="8"/>
        <v>#DIV/0!</v>
      </c>
      <c r="K42" s="38">
        <f>CE_Administração!B44</f>
        <v>0</v>
      </c>
      <c r="L42" s="38">
        <f>CE_Administração!C44</f>
        <v>0</v>
      </c>
      <c r="M42" s="38">
        <f>CE_Administração!S44</f>
        <v>0</v>
      </c>
      <c r="N42" s="51" t="e">
        <f t="shared" si="10"/>
        <v>#DIV/0!</v>
      </c>
      <c r="O42" s="38">
        <f t="shared" si="11"/>
        <v>0</v>
      </c>
      <c r="P42" s="38">
        <f t="shared" si="12"/>
        <v>0</v>
      </c>
      <c r="Q42" s="38">
        <f t="shared" si="13"/>
        <v>0</v>
      </c>
      <c r="R42" s="51" t="e">
        <f t="shared" si="14"/>
        <v>#DIV/0!</v>
      </c>
      <c r="S42" s="38">
        <f>CE_CapitalizaçãoFRSS!B44</f>
        <v>0</v>
      </c>
      <c r="T42" s="38">
        <f>CE_CapitalizaçãoFRSS!C44</f>
        <v>0</v>
      </c>
      <c r="U42" s="38">
        <f>CE_CapitalizaçãoFRSS!S44</f>
        <v>0</v>
      </c>
      <c r="V42" s="51" t="e">
        <f t="shared" si="16"/>
        <v>#DIV/0!</v>
      </c>
      <c r="W42" s="38">
        <f t="shared" si="30"/>
        <v>0</v>
      </c>
      <c r="X42" s="38">
        <f t="shared" si="31"/>
        <v>0</v>
      </c>
      <c r="Y42" s="38">
        <f t="shared" si="32"/>
        <v>0</v>
      </c>
      <c r="Z42" s="51" t="e">
        <f t="shared" si="17"/>
        <v>#DIV/0!</v>
      </c>
      <c r="AA42" s="42"/>
      <c r="AB42" s="42"/>
      <c r="AC42" s="42"/>
      <c r="AD42" s="125"/>
    </row>
    <row r="43" spans="1:30" hidden="1" x14ac:dyDescent="0.25">
      <c r="A43" s="136" t="str">
        <f>"402.01.15"</f>
        <v>402.01.15</v>
      </c>
      <c r="B43" s="130" t="s">
        <v>752</v>
      </c>
      <c r="C43" s="143">
        <f>CE_RegimeContributivo!B45</f>
        <v>0</v>
      </c>
      <c r="D43" s="143">
        <f>CE_RegimeContributivo!C45</f>
        <v>0</v>
      </c>
      <c r="E43" s="143">
        <f>CE_RegimeContributivo!S45</f>
        <v>0</v>
      </c>
      <c r="F43" s="51" t="e">
        <f t="shared" si="6"/>
        <v>#DIV/0!</v>
      </c>
      <c r="G43" s="143">
        <f>CE_RegimeNaoContributivo!B45</f>
        <v>0</v>
      </c>
      <c r="H43" s="143">
        <f>CE_RegimeNaoContributivo!C45</f>
        <v>0</v>
      </c>
      <c r="I43" s="143">
        <f>CE_RegimeNaoContributivo!S45</f>
        <v>0</v>
      </c>
      <c r="J43" s="51" t="e">
        <f t="shared" si="8"/>
        <v>#DIV/0!</v>
      </c>
      <c r="K43" s="38">
        <f>CE_Administração!B45</f>
        <v>0</v>
      </c>
      <c r="L43" s="38">
        <f>CE_Administração!C45</f>
        <v>0</v>
      </c>
      <c r="M43" s="38">
        <f>CE_Administração!S45</f>
        <v>0</v>
      </c>
      <c r="N43" s="51" t="e">
        <f t="shared" si="10"/>
        <v>#DIV/0!</v>
      </c>
      <c r="O43" s="38">
        <f t="shared" si="11"/>
        <v>0</v>
      </c>
      <c r="P43" s="38">
        <f t="shared" si="12"/>
        <v>0</v>
      </c>
      <c r="Q43" s="38">
        <f t="shared" si="13"/>
        <v>0</v>
      </c>
      <c r="R43" s="51" t="e">
        <f t="shared" si="14"/>
        <v>#DIV/0!</v>
      </c>
      <c r="S43" s="38">
        <f>CE_CapitalizaçãoFRSS!B45</f>
        <v>0</v>
      </c>
      <c r="T43" s="38">
        <f>CE_CapitalizaçãoFRSS!C45</f>
        <v>0</v>
      </c>
      <c r="U43" s="38">
        <f>CE_CapitalizaçãoFRSS!S45</f>
        <v>0</v>
      </c>
      <c r="V43" s="51" t="e">
        <f t="shared" si="16"/>
        <v>#DIV/0!</v>
      </c>
      <c r="W43" s="38">
        <f t="shared" si="30"/>
        <v>0</v>
      </c>
      <c r="X43" s="38">
        <f t="shared" si="31"/>
        <v>0</v>
      </c>
      <c r="Y43" s="38">
        <f t="shared" si="32"/>
        <v>0</v>
      </c>
      <c r="Z43" s="51" t="e">
        <f t="shared" si="17"/>
        <v>#DIV/0!</v>
      </c>
      <c r="AA43" s="42"/>
      <c r="AB43" s="42"/>
      <c r="AC43" s="42"/>
      <c r="AD43" s="125"/>
    </row>
    <row r="44" spans="1:30" hidden="1" x14ac:dyDescent="0.25">
      <c r="A44" s="136" t="str">
        <f>"402.01.16"</f>
        <v>402.01.16</v>
      </c>
      <c r="B44" s="130" t="s">
        <v>753</v>
      </c>
      <c r="C44" s="143">
        <f>CE_RegimeContributivo!B46</f>
        <v>0</v>
      </c>
      <c r="D44" s="143">
        <f>CE_RegimeContributivo!C46</f>
        <v>0</v>
      </c>
      <c r="E44" s="143">
        <f>CE_RegimeContributivo!S46</f>
        <v>0</v>
      </c>
      <c r="F44" s="51" t="e">
        <f t="shared" si="6"/>
        <v>#DIV/0!</v>
      </c>
      <c r="G44" s="143">
        <f>CE_RegimeNaoContributivo!B46</f>
        <v>0</v>
      </c>
      <c r="H44" s="143">
        <f>CE_RegimeNaoContributivo!C46</f>
        <v>0</v>
      </c>
      <c r="I44" s="143">
        <f>CE_RegimeNaoContributivo!S46</f>
        <v>0</v>
      </c>
      <c r="J44" s="51" t="e">
        <f t="shared" si="8"/>
        <v>#DIV/0!</v>
      </c>
      <c r="K44" s="38">
        <f>CE_Administração!B46</f>
        <v>0</v>
      </c>
      <c r="L44" s="38">
        <f>CE_Administração!C46</f>
        <v>0</v>
      </c>
      <c r="M44" s="38">
        <f>CE_Administração!S46</f>
        <v>0</v>
      </c>
      <c r="N44" s="51" t="e">
        <f t="shared" si="10"/>
        <v>#DIV/0!</v>
      </c>
      <c r="O44" s="38">
        <f t="shared" si="11"/>
        <v>0</v>
      </c>
      <c r="P44" s="38">
        <f t="shared" si="12"/>
        <v>0</v>
      </c>
      <c r="Q44" s="38">
        <f t="shared" si="13"/>
        <v>0</v>
      </c>
      <c r="R44" s="51" t="e">
        <f t="shared" si="14"/>
        <v>#DIV/0!</v>
      </c>
      <c r="S44" s="38">
        <f>CE_CapitalizaçãoFRSS!B46</f>
        <v>0</v>
      </c>
      <c r="T44" s="38">
        <f>CE_CapitalizaçãoFRSS!C46</f>
        <v>0</v>
      </c>
      <c r="U44" s="38">
        <f>CE_CapitalizaçãoFRSS!S46</f>
        <v>0</v>
      </c>
      <c r="V44" s="51" t="e">
        <f t="shared" si="16"/>
        <v>#DIV/0!</v>
      </c>
      <c r="W44" s="38">
        <f t="shared" si="30"/>
        <v>0</v>
      </c>
      <c r="X44" s="38">
        <f t="shared" si="31"/>
        <v>0</v>
      </c>
      <c r="Y44" s="38">
        <f t="shared" si="32"/>
        <v>0</v>
      </c>
      <c r="Z44" s="51" t="e">
        <f t="shared" si="17"/>
        <v>#DIV/0!</v>
      </c>
      <c r="AA44" s="42"/>
      <c r="AB44" s="42"/>
      <c r="AC44" s="42"/>
      <c r="AD44" s="125"/>
    </row>
    <row r="45" spans="1:30" hidden="1" x14ac:dyDescent="0.25">
      <c r="A45" s="136" t="str">
        <f>"402.01.17"</f>
        <v>402.01.17</v>
      </c>
      <c r="B45" s="130" t="s">
        <v>754</v>
      </c>
      <c r="C45" s="143">
        <f>CE_RegimeContributivo!B47</f>
        <v>0</v>
      </c>
      <c r="D45" s="143">
        <f>CE_RegimeContributivo!C47</f>
        <v>0</v>
      </c>
      <c r="E45" s="143">
        <f>CE_RegimeContributivo!S47</f>
        <v>0</v>
      </c>
      <c r="F45" s="51" t="e">
        <f t="shared" si="6"/>
        <v>#DIV/0!</v>
      </c>
      <c r="G45" s="143">
        <f>CE_RegimeNaoContributivo!B47</f>
        <v>0</v>
      </c>
      <c r="H45" s="143">
        <f>CE_RegimeNaoContributivo!C47</f>
        <v>0</v>
      </c>
      <c r="I45" s="143">
        <f>CE_RegimeNaoContributivo!S47</f>
        <v>0</v>
      </c>
      <c r="J45" s="51" t="e">
        <f t="shared" si="8"/>
        <v>#DIV/0!</v>
      </c>
      <c r="K45" s="38">
        <f>CE_Administração!B47</f>
        <v>0</v>
      </c>
      <c r="L45" s="38">
        <f>CE_Administração!C47</f>
        <v>0</v>
      </c>
      <c r="M45" s="38">
        <f>CE_Administração!S47</f>
        <v>0</v>
      </c>
      <c r="N45" s="51" t="e">
        <f t="shared" si="10"/>
        <v>#DIV/0!</v>
      </c>
      <c r="O45" s="38">
        <f t="shared" si="11"/>
        <v>0</v>
      </c>
      <c r="P45" s="38">
        <f t="shared" si="12"/>
        <v>0</v>
      </c>
      <c r="Q45" s="38">
        <f t="shared" si="13"/>
        <v>0</v>
      </c>
      <c r="R45" s="51" t="e">
        <f t="shared" si="14"/>
        <v>#DIV/0!</v>
      </c>
      <c r="S45" s="38">
        <f>CE_CapitalizaçãoFRSS!B47</f>
        <v>0</v>
      </c>
      <c r="T45" s="38">
        <f>CE_CapitalizaçãoFRSS!C47</f>
        <v>0</v>
      </c>
      <c r="U45" s="38">
        <f>CE_CapitalizaçãoFRSS!S47</f>
        <v>0</v>
      </c>
      <c r="V45" s="51" t="e">
        <f t="shared" si="16"/>
        <v>#DIV/0!</v>
      </c>
      <c r="W45" s="38">
        <f t="shared" si="30"/>
        <v>0</v>
      </c>
      <c r="X45" s="38">
        <f t="shared" si="31"/>
        <v>0</v>
      </c>
      <c r="Y45" s="38">
        <f t="shared" si="32"/>
        <v>0</v>
      </c>
      <c r="Z45" s="51" t="e">
        <f t="shared" si="17"/>
        <v>#DIV/0!</v>
      </c>
      <c r="AA45" s="42"/>
      <c r="AB45" s="42"/>
      <c r="AC45" s="42"/>
      <c r="AD45" s="125"/>
    </row>
    <row r="46" spans="1:30" hidden="1" x14ac:dyDescent="0.25">
      <c r="A46" s="136" t="str">
        <f>"402.01.18"</f>
        <v>402.01.18</v>
      </c>
      <c r="B46" s="130" t="s">
        <v>755</v>
      </c>
      <c r="C46" s="143">
        <f>CE_RegimeContributivo!B48</f>
        <v>0</v>
      </c>
      <c r="D46" s="143">
        <f>CE_RegimeContributivo!C48</f>
        <v>0</v>
      </c>
      <c r="E46" s="143">
        <f>CE_RegimeContributivo!S48</f>
        <v>0</v>
      </c>
      <c r="F46" s="51" t="e">
        <f t="shared" si="6"/>
        <v>#DIV/0!</v>
      </c>
      <c r="G46" s="143">
        <f>CE_RegimeNaoContributivo!B48</f>
        <v>0</v>
      </c>
      <c r="H46" s="143">
        <f>CE_RegimeNaoContributivo!C48</f>
        <v>0</v>
      </c>
      <c r="I46" s="143">
        <f>CE_RegimeNaoContributivo!S48</f>
        <v>0</v>
      </c>
      <c r="J46" s="51" t="e">
        <f t="shared" si="8"/>
        <v>#DIV/0!</v>
      </c>
      <c r="K46" s="38">
        <f>CE_Administração!B48</f>
        <v>0</v>
      </c>
      <c r="L46" s="38">
        <f>CE_Administração!C48</f>
        <v>0</v>
      </c>
      <c r="M46" s="38">
        <f>CE_Administração!S48</f>
        <v>0</v>
      </c>
      <c r="N46" s="51" t="e">
        <f t="shared" si="10"/>
        <v>#DIV/0!</v>
      </c>
      <c r="O46" s="38">
        <f t="shared" si="11"/>
        <v>0</v>
      </c>
      <c r="P46" s="38">
        <f t="shared" si="12"/>
        <v>0</v>
      </c>
      <c r="Q46" s="38">
        <f t="shared" si="13"/>
        <v>0</v>
      </c>
      <c r="R46" s="51" t="e">
        <f t="shared" si="14"/>
        <v>#DIV/0!</v>
      </c>
      <c r="S46" s="38">
        <f>CE_CapitalizaçãoFRSS!B48</f>
        <v>0</v>
      </c>
      <c r="T46" s="38">
        <f>CE_CapitalizaçãoFRSS!C48</f>
        <v>0</v>
      </c>
      <c r="U46" s="38">
        <f>CE_CapitalizaçãoFRSS!S48</f>
        <v>0</v>
      </c>
      <c r="V46" s="51" t="e">
        <f t="shared" si="16"/>
        <v>#DIV/0!</v>
      </c>
      <c r="W46" s="38">
        <f t="shared" si="30"/>
        <v>0</v>
      </c>
      <c r="X46" s="38">
        <f t="shared" si="31"/>
        <v>0</v>
      </c>
      <c r="Y46" s="38">
        <f t="shared" si="32"/>
        <v>0</v>
      </c>
      <c r="Z46" s="51" t="e">
        <f t="shared" si="17"/>
        <v>#DIV/0!</v>
      </c>
      <c r="AA46" s="42"/>
      <c r="AB46" s="42"/>
      <c r="AC46" s="42"/>
      <c r="AD46" s="125"/>
    </row>
    <row r="47" spans="1:30" x14ac:dyDescent="0.25">
      <c r="A47" s="135" t="str">
        <f>"402.02"</f>
        <v>402.02</v>
      </c>
      <c r="B47" s="129" t="s">
        <v>124</v>
      </c>
      <c r="C47" s="142">
        <f t="shared" ref="C47" si="33">SUM(C48:C54)</f>
        <v>0</v>
      </c>
      <c r="D47" s="142">
        <f t="shared" ref="D47:E47" si="34">SUM(D48:D54)</f>
        <v>0</v>
      </c>
      <c r="E47" s="142">
        <f t="shared" si="34"/>
        <v>0</v>
      </c>
      <c r="F47" s="50" t="e">
        <f t="shared" si="6"/>
        <v>#DIV/0!</v>
      </c>
      <c r="G47" s="142">
        <f t="shared" ref="G47" si="35">SUM(G48:G54)</f>
        <v>0</v>
      </c>
      <c r="H47" s="142">
        <f t="shared" ref="H47:I47" si="36">SUM(H48:H54)</f>
        <v>0</v>
      </c>
      <c r="I47" s="142">
        <f t="shared" si="36"/>
        <v>0</v>
      </c>
      <c r="J47" s="50" t="e">
        <f t="shared" si="8"/>
        <v>#DIV/0!</v>
      </c>
      <c r="K47" s="37">
        <f>SUM(K48:K54)</f>
        <v>0</v>
      </c>
      <c r="L47" s="37">
        <f t="shared" ref="L47:M47" si="37">SUM(L48:L54)</f>
        <v>0</v>
      </c>
      <c r="M47" s="37">
        <f t="shared" si="37"/>
        <v>0</v>
      </c>
      <c r="N47" s="50" t="e">
        <f t="shared" si="10"/>
        <v>#DIV/0!</v>
      </c>
      <c r="O47" s="37">
        <f t="shared" si="11"/>
        <v>0</v>
      </c>
      <c r="P47" s="37">
        <f t="shared" si="12"/>
        <v>0</v>
      </c>
      <c r="Q47" s="37">
        <f t="shared" si="13"/>
        <v>0</v>
      </c>
      <c r="R47" s="50" t="e">
        <f t="shared" si="14"/>
        <v>#DIV/0!</v>
      </c>
      <c r="S47" s="37">
        <f>SUM(S48:S54)</f>
        <v>0</v>
      </c>
      <c r="T47" s="37">
        <f>SUM(T48:T54)</f>
        <v>0</v>
      </c>
      <c r="U47" s="37">
        <f t="shared" ref="U47" si="38">SUM(U48:U54)</f>
        <v>0</v>
      </c>
      <c r="V47" s="50" t="e">
        <f t="shared" si="16"/>
        <v>#DIV/0!</v>
      </c>
      <c r="W47" s="37">
        <f t="shared" si="30"/>
        <v>0</v>
      </c>
      <c r="X47" s="37">
        <f t="shared" si="31"/>
        <v>0</v>
      </c>
      <c r="Y47" s="37">
        <f t="shared" si="32"/>
        <v>0</v>
      </c>
      <c r="Z47" s="50" t="e">
        <f t="shared" si="17"/>
        <v>#DIV/0!</v>
      </c>
      <c r="AA47" s="42"/>
      <c r="AB47" s="42"/>
      <c r="AC47" s="42"/>
      <c r="AD47" s="125"/>
    </row>
    <row r="48" spans="1:30" hidden="1" x14ac:dyDescent="0.25">
      <c r="A48" s="136" t="str">
        <f>"402.02.01"</f>
        <v>402.02.01</v>
      </c>
      <c r="B48" s="130" t="s">
        <v>756</v>
      </c>
      <c r="C48" s="143">
        <f>CE_RegimeContributivo!B50</f>
        <v>0</v>
      </c>
      <c r="D48" s="143">
        <f>CE_RegimeContributivo!C50</f>
        <v>0</v>
      </c>
      <c r="E48" s="143">
        <f>CE_RegimeContributivo!S50</f>
        <v>0</v>
      </c>
      <c r="F48" s="51" t="e">
        <f t="shared" si="6"/>
        <v>#DIV/0!</v>
      </c>
      <c r="G48" s="143">
        <f>CE_RegimeNaoContributivo!B50</f>
        <v>0</v>
      </c>
      <c r="H48" s="143">
        <f>CE_RegimeNaoContributivo!C50</f>
        <v>0</v>
      </c>
      <c r="I48" s="143">
        <f>CE_RegimeNaoContributivo!S50</f>
        <v>0</v>
      </c>
      <c r="J48" s="51" t="e">
        <f t="shared" si="8"/>
        <v>#DIV/0!</v>
      </c>
      <c r="K48" s="38">
        <f>CE_Administração!B50</f>
        <v>0</v>
      </c>
      <c r="L48" s="38">
        <f>CE_Administração!C50</f>
        <v>0</v>
      </c>
      <c r="M48" s="38">
        <f>CE_Administração!S50</f>
        <v>0</v>
      </c>
      <c r="N48" s="51" t="e">
        <f t="shared" si="10"/>
        <v>#DIV/0!</v>
      </c>
      <c r="O48" s="38">
        <f t="shared" si="11"/>
        <v>0</v>
      </c>
      <c r="P48" s="38">
        <f t="shared" si="12"/>
        <v>0</v>
      </c>
      <c r="Q48" s="38">
        <f t="shared" si="13"/>
        <v>0</v>
      </c>
      <c r="R48" s="51" t="e">
        <f t="shared" si="14"/>
        <v>#DIV/0!</v>
      </c>
      <c r="S48" s="38">
        <f>CE_CapitalizaçãoFRSS!B50</f>
        <v>0</v>
      </c>
      <c r="T48" s="38">
        <f>CE_CapitalizaçãoFRSS!C50</f>
        <v>0</v>
      </c>
      <c r="U48" s="38">
        <f>CE_CapitalizaçãoFRSS!S50</f>
        <v>0</v>
      </c>
      <c r="V48" s="51" t="e">
        <f t="shared" si="16"/>
        <v>#DIV/0!</v>
      </c>
      <c r="W48" s="38">
        <f t="shared" si="30"/>
        <v>0</v>
      </c>
      <c r="X48" s="38">
        <f t="shared" si="31"/>
        <v>0</v>
      </c>
      <c r="Y48" s="38">
        <f t="shared" si="32"/>
        <v>0</v>
      </c>
      <c r="Z48" s="51" t="e">
        <f t="shared" si="17"/>
        <v>#DIV/0!</v>
      </c>
      <c r="AA48" s="42"/>
      <c r="AB48" s="42"/>
      <c r="AC48" s="42"/>
      <c r="AD48" s="125"/>
    </row>
    <row r="49" spans="1:34" hidden="1" x14ac:dyDescent="0.25">
      <c r="A49" s="136" t="str">
        <f>"402.02.02"</f>
        <v>402.02.02</v>
      </c>
      <c r="B49" s="130" t="s">
        <v>757</v>
      </c>
      <c r="C49" s="143">
        <f>CE_RegimeContributivo!B51</f>
        <v>0</v>
      </c>
      <c r="D49" s="143">
        <f>CE_RegimeContributivo!C51</f>
        <v>0</v>
      </c>
      <c r="E49" s="143">
        <f>CE_RegimeContributivo!S51</f>
        <v>0</v>
      </c>
      <c r="F49" s="51" t="e">
        <f t="shared" si="6"/>
        <v>#DIV/0!</v>
      </c>
      <c r="G49" s="143">
        <f>CE_RegimeNaoContributivo!B51</f>
        <v>0</v>
      </c>
      <c r="H49" s="143">
        <f>CE_RegimeNaoContributivo!C51</f>
        <v>0</v>
      </c>
      <c r="I49" s="143">
        <f>CE_RegimeNaoContributivo!S51</f>
        <v>0</v>
      </c>
      <c r="J49" s="51" t="e">
        <f t="shared" si="8"/>
        <v>#DIV/0!</v>
      </c>
      <c r="K49" s="38">
        <f>CE_Administração!B51</f>
        <v>0</v>
      </c>
      <c r="L49" s="38">
        <f>CE_Administração!C51</f>
        <v>0</v>
      </c>
      <c r="M49" s="38">
        <f>CE_Administração!S51</f>
        <v>0</v>
      </c>
      <c r="N49" s="51" t="e">
        <f t="shared" si="10"/>
        <v>#DIV/0!</v>
      </c>
      <c r="O49" s="38">
        <f t="shared" si="11"/>
        <v>0</v>
      </c>
      <c r="P49" s="38">
        <f t="shared" si="12"/>
        <v>0</v>
      </c>
      <c r="Q49" s="38">
        <f t="shared" si="13"/>
        <v>0</v>
      </c>
      <c r="R49" s="51" t="e">
        <f t="shared" si="14"/>
        <v>#DIV/0!</v>
      </c>
      <c r="S49" s="38">
        <f>CE_CapitalizaçãoFRSS!B51</f>
        <v>0</v>
      </c>
      <c r="T49" s="38">
        <f>CE_CapitalizaçãoFRSS!C51</f>
        <v>0</v>
      </c>
      <c r="U49" s="38">
        <f>CE_CapitalizaçãoFRSS!S51</f>
        <v>0</v>
      </c>
      <c r="V49" s="51" t="e">
        <f t="shared" si="16"/>
        <v>#DIV/0!</v>
      </c>
      <c r="W49" s="38">
        <f t="shared" si="30"/>
        <v>0</v>
      </c>
      <c r="X49" s="38">
        <f t="shared" si="31"/>
        <v>0</v>
      </c>
      <c r="Y49" s="38">
        <f t="shared" si="32"/>
        <v>0</v>
      </c>
      <c r="Z49" s="51" t="e">
        <f t="shared" si="17"/>
        <v>#DIV/0!</v>
      </c>
      <c r="AA49" s="42"/>
      <c r="AB49" s="42"/>
      <c r="AC49" s="42"/>
      <c r="AD49" s="125"/>
    </row>
    <row r="50" spans="1:34" hidden="1" x14ac:dyDescent="0.25">
      <c r="A50" s="136" t="str">
        <f>"402.02.03"</f>
        <v>402.02.03</v>
      </c>
      <c r="B50" s="130" t="s">
        <v>758</v>
      </c>
      <c r="C50" s="143">
        <f>CE_RegimeContributivo!B52</f>
        <v>0</v>
      </c>
      <c r="D50" s="143">
        <f>CE_RegimeContributivo!C52</f>
        <v>0</v>
      </c>
      <c r="E50" s="143">
        <f>CE_RegimeContributivo!S52</f>
        <v>0</v>
      </c>
      <c r="F50" s="51" t="e">
        <f t="shared" si="6"/>
        <v>#DIV/0!</v>
      </c>
      <c r="G50" s="143">
        <f>CE_RegimeNaoContributivo!B52</f>
        <v>0</v>
      </c>
      <c r="H50" s="143">
        <f>CE_RegimeNaoContributivo!C52</f>
        <v>0</v>
      </c>
      <c r="I50" s="143">
        <f>CE_RegimeNaoContributivo!S52</f>
        <v>0</v>
      </c>
      <c r="J50" s="51" t="e">
        <f t="shared" si="8"/>
        <v>#DIV/0!</v>
      </c>
      <c r="K50" s="38">
        <f>CE_Administração!B52</f>
        <v>0</v>
      </c>
      <c r="L50" s="38">
        <f>CE_Administração!C52</f>
        <v>0</v>
      </c>
      <c r="M50" s="38">
        <f>CE_Administração!S52</f>
        <v>0</v>
      </c>
      <c r="N50" s="51" t="e">
        <f t="shared" si="10"/>
        <v>#DIV/0!</v>
      </c>
      <c r="O50" s="38">
        <f t="shared" si="11"/>
        <v>0</v>
      </c>
      <c r="P50" s="38">
        <f t="shared" si="12"/>
        <v>0</v>
      </c>
      <c r="Q50" s="38">
        <f t="shared" si="13"/>
        <v>0</v>
      </c>
      <c r="R50" s="51" t="e">
        <f t="shared" si="14"/>
        <v>#DIV/0!</v>
      </c>
      <c r="S50" s="38">
        <f>CE_CapitalizaçãoFRSS!B52</f>
        <v>0</v>
      </c>
      <c r="T50" s="38">
        <f>CE_CapitalizaçãoFRSS!C52</f>
        <v>0</v>
      </c>
      <c r="U50" s="38">
        <f>CE_CapitalizaçãoFRSS!S52</f>
        <v>0</v>
      </c>
      <c r="V50" s="51" t="e">
        <f t="shared" si="16"/>
        <v>#DIV/0!</v>
      </c>
      <c r="W50" s="38">
        <f t="shared" si="30"/>
        <v>0</v>
      </c>
      <c r="X50" s="38">
        <f t="shared" si="31"/>
        <v>0</v>
      </c>
      <c r="Y50" s="38">
        <f t="shared" si="32"/>
        <v>0</v>
      </c>
      <c r="Z50" s="51" t="e">
        <f t="shared" si="17"/>
        <v>#DIV/0!</v>
      </c>
      <c r="AA50" s="42"/>
      <c r="AB50" s="42"/>
      <c r="AC50" s="42"/>
      <c r="AD50" s="125"/>
    </row>
    <row r="51" spans="1:34" hidden="1" x14ac:dyDescent="0.25">
      <c r="A51" s="136" t="str">
        <f>"402.02.04"</f>
        <v>402.02.04</v>
      </c>
      <c r="B51" s="130" t="s">
        <v>759</v>
      </c>
      <c r="C51" s="143">
        <f>CE_RegimeContributivo!B53</f>
        <v>0</v>
      </c>
      <c r="D51" s="143">
        <f>CE_RegimeContributivo!C53</f>
        <v>0</v>
      </c>
      <c r="E51" s="143">
        <f>CE_RegimeContributivo!S53</f>
        <v>0</v>
      </c>
      <c r="F51" s="51" t="e">
        <f t="shared" si="6"/>
        <v>#DIV/0!</v>
      </c>
      <c r="G51" s="143">
        <f>CE_RegimeNaoContributivo!B53</f>
        <v>0</v>
      </c>
      <c r="H51" s="143">
        <f>CE_RegimeNaoContributivo!C53</f>
        <v>0</v>
      </c>
      <c r="I51" s="143">
        <f>CE_RegimeNaoContributivo!S53</f>
        <v>0</v>
      </c>
      <c r="J51" s="51" t="e">
        <f t="shared" si="8"/>
        <v>#DIV/0!</v>
      </c>
      <c r="K51" s="38">
        <f>CE_Administração!B53</f>
        <v>0</v>
      </c>
      <c r="L51" s="38">
        <f>CE_Administração!C53</f>
        <v>0</v>
      </c>
      <c r="M51" s="38">
        <f>CE_Administração!S53</f>
        <v>0</v>
      </c>
      <c r="N51" s="51" t="e">
        <f t="shared" si="10"/>
        <v>#DIV/0!</v>
      </c>
      <c r="O51" s="38">
        <f t="shared" si="11"/>
        <v>0</v>
      </c>
      <c r="P51" s="38">
        <f t="shared" si="12"/>
        <v>0</v>
      </c>
      <c r="Q51" s="38">
        <f t="shared" si="13"/>
        <v>0</v>
      </c>
      <c r="R51" s="51" t="e">
        <f t="shared" si="14"/>
        <v>#DIV/0!</v>
      </c>
      <c r="S51" s="38">
        <f>CE_CapitalizaçãoFRSS!B53</f>
        <v>0</v>
      </c>
      <c r="T51" s="38">
        <f>CE_CapitalizaçãoFRSS!C53</f>
        <v>0</v>
      </c>
      <c r="U51" s="38">
        <f>CE_CapitalizaçãoFRSS!S53</f>
        <v>0</v>
      </c>
      <c r="V51" s="51" t="e">
        <f t="shared" si="16"/>
        <v>#DIV/0!</v>
      </c>
      <c r="W51" s="38">
        <f t="shared" si="30"/>
        <v>0</v>
      </c>
      <c r="X51" s="38">
        <f t="shared" si="31"/>
        <v>0</v>
      </c>
      <c r="Y51" s="38">
        <f t="shared" si="32"/>
        <v>0</v>
      </c>
      <c r="Z51" s="51" t="e">
        <f t="shared" si="17"/>
        <v>#DIV/0!</v>
      </c>
      <c r="AA51" s="42"/>
      <c r="AB51" s="42"/>
      <c r="AC51" s="42"/>
      <c r="AD51" s="125"/>
    </row>
    <row r="52" spans="1:34" hidden="1" x14ac:dyDescent="0.25">
      <c r="A52" s="136" t="str">
        <f>"402.02.05"</f>
        <v>402.02.05</v>
      </c>
      <c r="B52" s="130" t="s">
        <v>760</v>
      </c>
      <c r="C52" s="143">
        <f>CE_RegimeContributivo!B54</f>
        <v>0</v>
      </c>
      <c r="D52" s="143">
        <f>CE_RegimeContributivo!C54</f>
        <v>0</v>
      </c>
      <c r="E52" s="143">
        <f>CE_RegimeContributivo!S54</f>
        <v>0</v>
      </c>
      <c r="F52" s="51" t="e">
        <f t="shared" si="6"/>
        <v>#DIV/0!</v>
      </c>
      <c r="G52" s="143">
        <f>CE_RegimeNaoContributivo!B54</f>
        <v>0</v>
      </c>
      <c r="H52" s="143">
        <f>CE_RegimeNaoContributivo!C54</f>
        <v>0</v>
      </c>
      <c r="I52" s="143">
        <f>CE_RegimeNaoContributivo!S54</f>
        <v>0</v>
      </c>
      <c r="J52" s="51" t="e">
        <f t="shared" si="8"/>
        <v>#DIV/0!</v>
      </c>
      <c r="K52" s="38">
        <f>CE_Administração!B54</f>
        <v>0</v>
      </c>
      <c r="L52" s="38">
        <f>CE_Administração!C54</f>
        <v>0</v>
      </c>
      <c r="M52" s="38">
        <f>CE_Administração!S54</f>
        <v>0</v>
      </c>
      <c r="N52" s="51" t="e">
        <f t="shared" si="10"/>
        <v>#DIV/0!</v>
      </c>
      <c r="O52" s="38">
        <f t="shared" si="11"/>
        <v>0</v>
      </c>
      <c r="P52" s="38">
        <f t="shared" si="12"/>
        <v>0</v>
      </c>
      <c r="Q52" s="38">
        <f t="shared" si="13"/>
        <v>0</v>
      </c>
      <c r="R52" s="51" t="e">
        <f t="shared" si="14"/>
        <v>#DIV/0!</v>
      </c>
      <c r="S52" s="38">
        <f>CE_CapitalizaçãoFRSS!B54</f>
        <v>0</v>
      </c>
      <c r="T52" s="38">
        <f>CE_CapitalizaçãoFRSS!C54</f>
        <v>0</v>
      </c>
      <c r="U52" s="38">
        <f>CE_CapitalizaçãoFRSS!S54</f>
        <v>0</v>
      </c>
      <c r="V52" s="51" t="e">
        <f t="shared" si="16"/>
        <v>#DIV/0!</v>
      </c>
      <c r="W52" s="38">
        <f t="shared" si="30"/>
        <v>0</v>
      </c>
      <c r="X52" s="38">
        <f t="shared" si="31"/>
        <v>0</v>
      </c>
      <c r="Y52" s="38">
        <f t="shared" si="32"/>
        <v>0</v>
      </c>
      <c r="Z52" s="51" t="e">
        <f t="shared" si="17"/>
        <v>#DIV/0!</v>
      </c>
      <c r="AA52" s="42"/>
      <c r="AB52" s="42"/>
      <c r="AC52" s="42"/>
      <c r="AD52" s="125"/>
    </row>
    <row r="53" spans="1:34" hidden="1" x14ac:dyDescent="0.25">
      <c r="A53" s="136" t="str">
        <f>"402.02.06"</f>
        <v>402.02.06</v>
      </c>
      <c r="B53" s="130" t="s">
        <v>761</v>
      </c>
      <c r="C53" s="143">
        <f>CE_RegimeContributivo!B55</f>
        <v>0</v>
      </c>
      <c r="D53" s="143">
        <f>CE_RegimeContributivo!C55</f>
        <v>0</v>
      </c>
      <c r="E53" s="143">
        <f>CE_RegimeContributivo!S55</f>
        <v>0</v>
      </c>
      <c r="F53" s="51" t="e">
        <f t="shared" si="6"/>
        <v>#DIV/0!</v>
      </c>
      <c r="G53" s="143">
        <f>CE_RegimeNaoContributivo!B55</f>
        <v>0</v>
      </c>
      <c r="H53" s="143">
        <f>CE_RegimeNaoContributivo!C55</f>
        <v>0</v>
      </c>
      <c r="I53" s="143">
        <f>CE_RegimeNaoContributivo!S55</f>
        <v>0</v>
      </c>
      <c r="J53" s="51" t="e">
        <f t="shared" si="8"/>
        <v>#DIV/0!</v>
      </c>
      <c r="K53" s="38">
        <f>CE_Administração!B55</f>
        <v>0</v>
      </c>
      <c r="L53" s="38">
        <f>CE_Administração!C55</f>
        <v>0</v>
      </c>
      <c r="M53" s="38">
        <f>CE_Administração!S55</f>
        <v>0</v>
      </c>
      <c r="N53" s="51" t="e">
        <f t="shared" si="10"/>
        <v>#DIV/0!</v>
      </c>
      <c r="O53" s="38">
        <f t="shared" si="11"/>
        <v>0</v>
      </c>
      <c r="P53" s="38">
        <f t="shared" si="12"/>
        <v>0</v>
      </c>
      <c r="Q53" s="38">
        <f t="shared" si="13"/>
        <v>0</v>
      </c>
      <c r="R53" s="51" t="e">
        <f t="shared" si="14"/>
        <v>#DIV/0!</v>
      </c>
      <c r="S53" s="38">
        <f>CE_CapitalizaçãoFRSS!B55</f>
        <v>0</v>
      </c>
      <c r="T53" s="38">
        <f>CE_CapitalizaçãoFRSS!C55</f>
        <v>0</v>
      </c>
      <c r="U53" s="38">
        <f>CE_CapitalizaçãoFRSS!S55</f>
        <v>0</v>
      </c>
      <c r="V53" s="51" t="e">
        <f t="shared" si="16"/>
        <v>#DIV/0!</v>
      </c>
      <c r="W53" s="38">
        <f t="shared" si="30"/>
        <v>0</v>
      </c>
      <c r="X53" s="38">
        <f t="shared" si="31"/>
        <v>0</v>
      </c>
      <c r="Y53" s="38">
        <f t="shared" si="32"/>
        <v>0</v>
      </c>
      <c r="Z53" s="51" t="e">
        <f t="shared" si="17"/>
        <v>#DIV/0!</v>
      </c>
      <c r="AA53" s="42"/>
      <c r="AB53" s="42"/>
      <c r="AC53" s="42"/>
      <c r="AD53" s="125"/>
    </row>
    <row r="54" spans="1:34" hidden="1" x14ac:dyDescent="0.25">
      <c r="A54" s="136" t="str">
        <f>"402.02.07"</f>
        <v>402.02.07</v>
      </c>
      <c r="B54" s="130" t="s">
        <v>762</v>
      </c>
      <c r="C54" s="143">
        <f>CE_RegimeContributivo!B56</f>
        <v>0</v>
      </c>
      <c r="D54" s="143">
        <f>CE_RegimeContributivo!C56</f>
        <v>0</v>
      </c>
      <c r="E54" s="143">
        <f>CE_RegimeContributivo!S56</f>
        <v>0</v>
      </c>
      <c r="F54" s="51" t="e">
        <f t="shared" si="6"/>
        <v>#DIV/0!</v>
      </c>
      <c r="G54" s="143">
        <f>CE_RegimeNaoContributivo!B56</f>
        <v>0</v>
      </c>
      <c r="H54" s="143">
        <f>CE_RegimeNaoContributivo!C56</f>
        <v>0</v>
      </c>
      <c r="I54" s="143">
        <f>CE_RegimeNaoContributivo!S56</f>
        <v>0</v>
      </c>
      <c r="J54" s="51" t="e">
        <f t="shared" si="8"/>
        <v>#DIV/0!</v>
      </c>
      <c r="K54" s="38">
        <f>CE_Administração!B56</f>
        <v>0</v>
      </c>
      <c r="L54" s="38">
        <f>CE_Administração!C56</f>
        <v>0</v>
      </c>
      <c r="M54" s="38">
        <f>CE_Administração!S56</f>
        <v>0</v>
      </c>
      <c r="N54" s="51" t="e">
        <f t="shared" si="10"/>
        <v>#DIV/0!</v>
      </c>
      <c r="O54" s="38">
        <f t="shared" si="11"/>
        <v>0</v>
      </c>
      <c r="P54" s="38">
        <f t="shared" si="12"/>
        <v>0</v>
      </c>
      <c r="Q54" s="38">
        <f t="shared" si="13"/>
        <v>0</v>
      </c>
      <c r="R54" s="51" t="e">
        <f t="shared" si="14"/>
        <v>#DIV/0!</v>
      </c>
      <c r="S54" s="38">
        <f>CE_CapitalizaçãoFRSS!B56</f>
        <v>0</v>
      </c>
      <c r="T54" s="38">
        <f>CE_CapitalizaçãoFRSS!C56</f>
        <v>0</v>
      </c>
      <c r="U54" s="38">
        <f>CE_CapitalizaçãoFRSS!S56</f>
        <v>0</v>
      </c>
      <c r="V54" s="51" t="e">
        <f t="shared" si="16"/>
        <v>#DIV/0!</v>
      </c>
      <c r="W54" s="38">
        <f t="shared" si="30"/>
        <v>0</v>
      </c>
      <c r="X54" s="38">
        <f t="shared" si="31"/>
        <v>0</v>
      </c>
      <c r="Y54" s="38">
        <f t="shared" si="32"/>
        <v>0</v>
      </c>
      <c r="Z54" s="51" t="e">
        <f t="shared" si="17"/>
        <v>#DIV/0!</v>
      </c>
      <c r="AA54" s="42"/>
      <c r="AB54" s="42"/>
      <c r="AC54" s="42"/>
      <c r="AD54" s="125"/>
    </row>
    <row r="55" spans="1:34" x14ac:dyDescent="0.25">
      <c r="A55" s="134">
        <v>403</v>
      </c>
      <c r="B55" s="128" t="s">
        <v>26</v>
      </c>
      <c r="C55" s="141">
        <f>C56+C62+C63+C64+C68</f>
        <v>50000</v>
      </c>
      <c r="D55" s="141">
        <f>D56+D62+D63+D64+D68</f>
        <v>50000</v>
      </c>
      <c r="E55" s="141">
        <f>E56+E62+E63+E64+E68</f>
        <v>28374.230000000003</v>
      </c>
      <c r="F55" s="49">
        <f t="shared" si="6"/>
        <v>0.56748460000000012</v>
      </c>
      <c r="G55" s="141">
        <f>G56+G62+G63+G64+G68</f>
        <v>0</v>
      </c>
      <c r="H55" s="141">
        <f t="shared" ref="H55:I55" si="39">H56+H62+H63+H64+H68</f>
        <v>0</v>
      </c>
      <c r="I55" s="141">
        <f t="shared" si="39"/>
        <v>0</v>
      </c>
      <c r="J55" s="49" t="e">
        <f t="shared" si="8"/>
        <v>#DIV/0!</v>
      </c>
      <c r="K55" s="36">
        <f>K56+K62+K63+K64+K68</f>
        <v>0</v>
      </c>
      <c r="L55" s="36">
        <f t="shared" ref="L55:M55" si="40">L56+L62+L63+L64+L68</f>
        <v>0</v>
      </c>
      <c r="M55" s="36">
        <f t="shared" si="40"/>
        <v>0</v>
      </c>
      <c r="N55" s="49" t="e">
        <f t="shared" si="10"/>
        <v>#DIV/0!</v>
      </c>
      <c r="O55" s="36">
        <f t="shared" si="11"/>
        <v>50000</v>
      </c>
      <c r="P55" s="36">
        <f t="shared" si="12"/>
        <v>50000</v>
      </c>
      <c r="Q55" s="36">
        <f t="shared" si="13"/>
        <v>28374.230000000003</v>
      </c>
      <c r="R55" s="49">
        <f t="shared" si="14"/>
        <v>0.56748460000000012</v>
      </c>
      <c r="S55" s="36">
        <f>S56+S62+S63+S64+S68</f>
        <v>5000000</v>
      </c>
      <c r="T55" s="36">
        <f>T56+T62+T63+T64+T68</f>
        <v>5000000</v>
      </c>
      <c r="U55" s="36">
        <f t="shared" ref="U55" si="41">U56+U62+U63+U64+U68</f>
        <v>990353.9800000001</v>
      </c>
      <c r="V55" s="49">
        <f t="shared" si="16"/>
        <v>0.19807079600000002</v>
      </c>
      <c r="W55" s="36">
        <f t="shared" si="30"/>
        <v>5050000</v>
      </c>
      <c r="X55" s="36">
        <f t="shared" si="31"/>
        <v>5050000</v>
      </c>
      <c r="Y55" s="36">
        <f t="shared" si="32"/>
        <v>1018728.2100000001</v>
      </c>
      <c r="Z55" s="49">
        <f t="shared" si="17"/>
        <v>0.20172835841584161</v>
      </c>
      <c r="AA55" s="42"/>
      <c r="AB55" s="42"/>
      <c r="AC55" s="42"/>
      <c r="AD55" s="125"/>
    </row>
    <row r="56" spans="1:34" x14ac:dyDescent="0.25">
      <c r="A56" s="135" t="str">
        <f>"403.01"</f>
        <v>403.01</v>
      </c>
      <c r="B56" s="129" t="s">
        <v>125</v>
      </c>
      <c r="C56" s="142">
        <f t="shared" ref="C56" si="42">SUM(C57:C61)</f>
        <v>0</v>
      </c>
      <c r="D56" s="142">
        <f t="shared" ref="D56:E56" si="43">SUM(D57:D61)</f>
        <v>0</v>
      </c>
      <c r="E56" s="142">
        <f t="shared" si="43"/>
        <v>0</v>
      </c>
      <c r="F56" s="50" t="e">
        <f t="shared" si="6"/>
        <v>#DIV/0!</v>
      </c>
      <c r="G56" s="142">
        <f t="shared" ref="G56" si="44">SUM(G57:G61)</f>
        <v>0</v>
      </c>
      <c r="H56" s="142">
        <f t="shared" ref="H56:I56" si="45">SUM(H57:H61)</f>
        <v>0</v>
      </c>
      <c r="I56" s="142">
        <f t="shared" si="45"/>
        <v>0</v>
      </c>
      <c r="J56" s="50" t="e">
        <f t="shared" si="8"/>
        <v>#DIV/0!</v>
      </c>
      <c r="K56" s="37">
        <f>SUM(K57:K61)</f>
        <v>0</v>
      </c>
      <c r="L56" s="37">
        <f t="shared" ref="L56:M56" si="46">SUM(L57:L61)</f>
        <v>0</v>
      </c>
      <c r="M56" s="37">
        <f t="shared" si="46"/>
        <v>0</v>
      </c>
      <c r="N56" s="50" t="e">
        <f t="shared" si="10"/>
        <v>#DIV/0!</v>
      </c>
      <c r="O56" s="37">
        <f t="shared" si="11"/>
        <v>0</v>
      </c>
      <c r="P56" s="37">
        <f t="shared" si="12"/>
        <v>0</v>
      </c>
      <c r="Q56" s="37">
        <f t="shared" si="13"/>
        <v>0</v>
      </c>
      <c r="R56" s="50" t="e">
        <f t="shared" si="14"/>
        <v>#DIV/0!</v>
      </c>
      <c r="S56" s="37">
        <f>SUM(S57:S61)</f>
        <v>0</v>
      </c>
      <c r="T56" s="37">
        <f>SUM(T57:T61)</f>
        <v>0</v>
      </c>
      <c r="U56" s="37">
        <f t="shared" ref="U56" si="47">SUM(U57:U61)</f>
        <v>0</v>
      </c>
      <c r="V56" s="50" t="e">
        <f t="shared" si="16"/>
        <v>#DIV/0!</v>
      </c>
      <c r="W56" s="37">
        <f t="shared" si="30"/>
        <v>0</v>
      </c>
      <c r="X56" s="37">
        <f t="shared" si="31"/>
        <v>0</v>
      </c>
      <c r="Y56" s="37">
        <f t="shared" si="32"/>
        <v>0</v>
      </c>
      <c r="Z56" s="50" t="e">
        <f t="shared" si="17"/>
        <v>#DIV/0!</v>
      </c>
      <c r="AA56" s="42"/>
      <c r="AB56" s="42"/>
      <c r="AC56" s="42"/>
      <c r="AD56" s="125"/>
    </row>
    <row r="57" spans="1:34" s="39" customFormat="1" hidden="1" x14ac:dyDescent="0.25">
      <c r="A57" s="136" t="str">
        <f>"403.01.01"</f>
        <v>403.01.01</v>
      </c>
      <c r="B57" s="130" t="s">
        <v>763</v>
      </c>
      <c r="C57" s="143">
        <f>CE_RegimeContributivo!B59</f>
        <v>0</v>
      </c>
      <c r="D57" s="143">
        <f>CE_RegimeContributivo!C59</f>
        <v>0</v>
      </c>
      <c r="E57" s="143">
        <f>CE_RegimeContributivo!S59</f>
        <v>0</v>
      </c>
      <c r="F57" s="51" t="e">
        <f t="shared" si="6"/>
        <v>#DIV/0!</v>
      </c>
      <c r="G57" s="143">
        <f>CE_RegimeNaoContributivo!B59</f>
        <v>0</v>
      </c>
      <c r="H57" s="143">
        <f>CE_RegimeNaoContributivo!C59</f>
        <v>0</v>
      </c>
      <c r="I57" s="143">
        <f>CE_RegimeNaoContributivo!S59</f>
        <v>0</v>
      </c>
      <c r="J57" s="51" t="e">
        <f t="shared" si="8"/>
        <v>#DIV/0!</v>
      </c>
      <c r="K57" s="38">
        <f>CE_Administração!B59</f>
        <v>0</v>
      </c>
      <c r="L57" s="38">
        <f>CE_Administração!C59</f>
        <v>0</v>
      </c>
      <c r="M57" s="38">
        <f>CE_Administração!S59</f>
        <v>0</v>
      </c>
      <c r="N57" s="51" t="e">
        <f t="shared" si="10"/>
        <v>#DIV/0!</v>
      </c>
      <c r="O57" s="38">
        <f t="shared" si="11"/>
        <v>0</v>
      </c>
      <c r="P57" s="38">
        <f t="shared" si="12"/>
        <v>0</v>
      </c>
      <c r="Q57" s="38">
        <f t="shared" si="13"/>
        <v>0</v>
      </c>
      <c r="R57" s="51" t="e">
        <f t="shared" si="14"/>
        <v>#DIV/0!</v>
      </c>
      <c r="S57" s="38">
        <f>CE_CapitalizaçãoFRSS!B59</f>
        <v>0</v>
      </c>
      <c r="T57" s="38">
        <f>CE_CapitalizaçãoFRSS!C59</f>
        <v>0</v>
      </c>
      <c r="U57" s="38">
        <f>CE_CapitalizaçãoFRSS!S59</f>
        <v>0</v>
      </c>
      <c r="V57" s="51" t="e">
        <f t="shared" si="16"/>
        <v>#DIV/0!</v>
      </c>
      <c r="W57" s="38">
        <f t="shared" si="30"/>
        <v>0</v>
      </c>
      <c r="X57" s="38">
        <f t="shared" si="31"/>
        <v>0</v>
      </c>
      <c r="Y57" s="38">
        <f t="shared" si="32"/>
        <v>0</v>
      </c>
      <c r="Z57" s="51" t="e">
        <f t="shared" si="17"/>
        <v>#DIV/0!</v>
      </c>
      <c r="AA57" s="42"/>
      <c r="AB57" s="42"/>
      <c r="AC57" s="42"/>
      <c r="AD57" s="125"/>
      <c r="AE57" s="34"/>
      <c r="AF57" s="34"/>
      <c r="AG57" s="34"/>
      <c r="AH57" s="34"/>
    </row>
    <row r="58" spans="1:34" s="39" customFormat="1" hidden="1" x14ac:dyDescent="0.25">
      <c r="A58" s="136" t="str">
        <f>"403.01.02"</f>
        <v>403.01.02</v>
      </c>
      <c r="B58" s="130" t="s">
        <v>764</v>
      </c>
      <c r="C58" s="143">
        <f>CE_RegimeContributivo!B60</f>
        <v>0</v>
      </c>
      <c r="D58" s="143">
        <f>CE_RegimeContributivo!C60</f>
        <v>0</v>
      </c>
      <c r="E58" s="143">
        <f>CE_RegimeContributivo!S60</f>
        <v>0</v>
      </c>
      <c r="F58" s="51" t="e">
        <f t="shared" si="6"/>
        <v>#DIV/0!</v>
      </c>
      <c r="G58" s="143">
        <f>CE_RegimeNaoContributivo!B60</f>
        <v>0</v>
      </c>
      <c r="H58" s="143">
        <f>CE_RegimeNaoContributivo!C60</f>
        <v>0</v>
      </c>
      <c r="I58" s="143">
        <f>CE_RegimeNaoContributivo!S60</f>
        <v>0</v>
      </c>
      <c r="J58" s="51" t="e">
        <f t="shared" si="8"/>
        <v>#DIV/0!</v>
      </c>
      <c r="K58" s="38">
        <f>CE_Administração!B60</f>
        <v>0</v>
      </c>
      <c r="L58" s="38">
        <f>CE_Administração!C60</f>
        <v>0</v>
      </c>
      <c r="M58" s="38">
        <f>CE_Administração!S60</f>
        <v>0</v>
      </c>
      <c r="N58" s="51" t="e">
        <f t="shared" si="10"/>
        <v>#DIV/0!</v>
      </c>
      <c r="O58" s="38">
        <f t="shared" si="11"/>
        <v>0</v>
      </c>
      <c r="P58" s="38">
        <f t="shared" si="12"/>
        <v>0</v>
      </c>
      <c r="Q58" s="38">
        <f t="shared" si="13"/>
        <v>0</v>
      </c>
      <c r="R58" s="51" t="e">
        <f t="shared" si="14"/>
        <v>#DIV/0!</v>
      </c>
      <c r="S58" s="38">
        <f>CE_CapitalizaçãoFRSS!B60</f>
        <v>0</v>
      </c>
      <c r="T58" s="38">
        <f>CE_CapitalizaçãoFRSS!C60</f>
        <v>0</v>
      </c>
      <c r="U58" s="38">
        <f>CE_CapitalizaçãoFRSS!S60</f>
        <v>0</v>
      </c>
      <c r="V58" s="51" t="e">
        <f t="shared" si="16"/>
        <v>#DIV/0!</v>
      </c>
      <c r="W58" s="38">
        <f t="shared" si="30"/>
        <v>0</v>
      </c>
      <c r="X58" s="38">
        <f t="shared" si="31"/>
        <v>0</v>
      </c>
      <c r="Y58" s="38">
        <f t="shared" si="32"/>
        <v>0</v>
      </c>
      <c r="Z58" s="51" t="e">
        <f t="shared" si="17"/>
        <v>#DIV/0!</v>
      </c>
      <c r="AA58" s="42"/>
      <c r="AB58" s="42"/>
      <c r="AC58" s="42"/>
      <c r="AD58" s="125"/>
      <c r="AE58" s="34"/>
      <c r="AF58" s="34"/>
      <c r="AG58" s="34"/>
      <c r="AH58" s="34"/>
    </row>
    <row r="59" spans="1:34" s="39" customFormat="1" hidden="1" x14ac:dyDescent="0.25">
      <c r="A59" s="136" t="str">
        <f>"403.01.03"</f>
        <v>403.01.03</v>
      </c>
      <c r="B59" s="130" t="s">
        <v>765</v>
      </c>
      <c r="C59" s="143">
        <f>CE_RegimeContributivo!B61</f>
        <v>0</v>
      </c>
      <c r="D59" s="143">
        <f>CE_RegimeContributivo!C61</f>
        <v>0</v>
      </c>
      <c r="E59" s="143">
        <f>CE_RegimeContributivo!S61</f>
        <v>0</v>
      </c>
      <c r="F59" s="51" t="e">
        <f t="shared" si="6"/>
        <v>#DIV/0!</v>
      </c>
      <c r="G59" s="143">
        <f>CE_RegimeNaoContributivo!B61</f>
        <v>0</v>
      </c>
      <c r="H59" s="143">
        <f>CE_RegimeNaoContributivo!C61</f>
        <v>0</v>
      </c>
      <c r="I59" s="143">
        <f>CE_RegimeNaoContributivo!S61</f>
        <v>0</v>
      </c>
      <c r="J59" s="51" t="e">
        <f t="shared" si="8"/>
        <v>#DIV/0!</v>
      </c>
      <c r="K59" s="38">
        <f>CE_Administração!B61</f>
        <v>0</v>
      </c>
      <c r="L59" s="38">
        <f>CE_Administração!C61</f>
        <v>0</v>
      </c>
      <c r="M59" s="38">
        <f>CE_Administração!S61</f>
        <v>0</v>
      </c>
      <c r="N59" s="51" t="e">
        <f t="shared" si="10"/>
        <v>#DIV/0!</v>
      </c>
      <c r="O59" s="38">
        <f t="shared" si="11"/>
        <v>0</v>
      </c>
      <c r="P59" s="38">
        <f t="shared" si="12"/>
        <v>0</v>
      </c>
      <c r="Q59" s="38">
        <f t="shared" si="13"/>
        <v>0</v>
      </c>
      <c r="R59" s="51" t="e">
        <f t="shared" si="14"/>
        <v>#DIV/0!</v>
      </c>
      <c r="S59" s="38">
        <f>CE_CapitalizaçãoFRSS!B61</f>
        <v>0</v>
      </c>
      <c r="T59" s="38">
        <f>CE_CapitalizaçãoFRSS!C61</f>
        <v>0</v>
      </c>
      <c r="U59" s="38">
        <f>CE_CapitalizaçãoFRSS!S61</f>
        <v>0</v>
      </c>
      <c r="V59" s="51" t="e">
        <f t="shared" si="16"/>
        <v>#DIV/0!</v>
      </c>
      <c r="W59" s="38">
        <f t="shared" si="30"/>
        <v>0</v>
      </c>
      <c r="X59" s="38">
        <f t="shared" si="31"/>
        <v>0</v>
      </c>
      <c r="Y59" s="38">
        <f t="shared" si="32"/>
        <v>0</v>
      </c>
      <c r="Z59" s="51" t="e">
        <f t="shared" si="17"/>
        <v>#DIV/0!</v>
      </c>
      <c r="AA59" s="42"/>
      <c r="AB59" s="42"/>
      <c r="AC59" s="42"/>
      <c r="AD59" s="125"/>
      <c r="AE59" s="34"/>
      <c r="AF59" s="34"/>
      <c r="AG59" s="34"/>
      <c r="AH59" s="34"/>
    </row>
    <row r="60" spans="1:34" s="39" customFormat="1" hidden="1" x14ac:dyDescent="0.25">
      <c r="A60" s="136" t="str">
        <f>"403.01.04"</f>
        <v>403.01.04</v>
      </c>
      <c r="B60" s="130" t="s">
        <v>766</v>
      </c>
      <c r="C60" s="143">
        <f>CE_RegimeContributivo!B62</f>
        <v>0</v>
      </c>
      <c r="D60" s="143">
        <f>CE_RegimeContributivo!C62</f>
        <v>0</v>
      </c>
      <c r="E60" s="143">
        <f>CE_RegimeContributivo!S62</f>
        <v>0</v>
      </c>
      <c r="F60" s="51" t="e">
        <f t="shared" si="6"/>
        <v>#DIV/0!</v>
      </c>
      <c r="G60" s="143">
        <f>CE_RegimeNaoContributivo!B62</f>
        <v>0</v>
      </c>
      <c r="H60" s="143">
        <f>CE_RegimeNaoContributivo!C62</f>
        <v>0</v>
      </c>
      <c r="I60" s="143">
        <f>CE_RegimeNaoContributivo!S62</f>
        <v>0</v>
      </c>
      <c r="J60" s="51" t="e">
        <f t="shared" si="8"/>
        <v>#DIV/0!</v>
      </c>
      <c r="K60" s="38">
        <f>CE_Administração!B62</f>
        <v>0</v>
      </c>
      <c r="L60" s="38">
        <f>CE_Administração!C62</f>
        <v>0</v>
      </c>
      <c r="M60" s="38">
        <f>CE_Administração!S62</f>
        <v>0</v>
      </c>
      <c r="N60" s="51" t="e">
        <f t="shared" si="10"/>
        <v>#DIV/0!</v>
      </c>
      <c r="O60" s="38">
        <f t="shared" si="11"/>
        <v>0</v>
      </c>
      <c r="P60" s="38">
        <f t="shared" si="12"/>
        <v>0</v>
      </c>
      <c r="Q60" s="38">
        <f t="shared" si="13"/>
        <v>0</v>
      </c>
      <c r="R60" s="51" t="e">
        <f t="shared" si="14"/>
        <v>#DIV/0!</v>
      </c>
      <c r="S60" s="38">
        <f>CE_CapitalizaçãoFRSS!B62</f>
        <v>0</v>
      </c>
      <c r="T60" s="38">
        <f>CE_CapitalizaçãoFRSS!C62</f>
        <v>0</v>
      </c>
      <c r="U60" s="38">
        <f>CE_CapitalizaçãoFRSS!S62</f>
        <v>0</v>
      </c>
      <c r="V60" s="51" t="e">
        <f t="shared" si="16"/>
        <v>#DIV/0!</v>
      </c>
      <c r="W60" s="38">
        <f t="shared" si="30"/>
        <v>0</v>
      </c>
      <c r="X60" s="38">
        <f t="shared" si="31"/>
        <v>0</v>
      </c>
      <c r="Y60" s="38">
        <f t="shared" si="32"/>
        <v>0</v>
      </c>
      <c r="Z60" s="51" t="e">
        <f t="shared" si="17"/>
        <v>#DIV/0!</v>
      </c>
      <c r="AA60" s="42"/>
      <c r="AB60" s="42"/>
      <c r="AC60" s="42"/>
      <c r="AD60" s="125"/>
      <c r="AE60" s="34"/>
      <c r="AF60" s="34"/>
      <c r="AG60" s="34"/>
      <c r="AH60" s="34"/>
    </row>
    <row r="61" spans="1:34" s="39" customFormat="1" hidden="1" x14ac:dyDescent="0.25">
      <c r="A61" s="136" t="str">
        <f>"403.01.05"</f>
        <v>403.01.05</v>
      </c>
      <c r="B61" s="130" t="s">
        <v>767</v>
      </c>
      <c r="C61" s="143">
        <f>CE_RegimeContributivo!B63</f>
        <v>0</v>
      </c>
      <c r="D61" s="143">
        <f>CE_RegimeContributivo!C63</f>
        <v>0</v>
      </c>
      <c r="E61" s="143">
        <f>CE_RegimeContributivo!S63</f>
        <v>0</v>
      </c>
      <c r="F61" s="51" t="e">
        <f t="shared" si="6"/>
        <v>#DIV/0!</v>
      </c>
      <c r="G61" s="143">
        <f>CE_RegimeNaoContributivo!B63</f>
        <v>0</v>
      </c>
      <c r="H61" s="143">
        <f>CE_RegimeNaoContributivo!C63</f>
        <v>0</v>
      </c>
      <c r="I61" s="143">
        <f>CE_RegimeNaoContributivo!S63</f>
        <v>0</v>
      </c>
      <c r="J61" s="51" t="e">
        <f t="shared" si="8"/>
        <v>#DIV/0!</v>
      </c>
      <c r="K61" s="38">
        <f>CE_Administração!B63</f>
        <v>0</v>
      </c>
      <c r="L61" s="38">
        <f>CE_Administração!C63</f>
        <v>0</v>
      </c>
      <c r="M61" s="38">
        <f>CE_Administração!S63</f>
        <v>0</v>
      </c>
      <c r="N61" s="51" t="e">
        <f t="shared" si="10"/>
        <v>#DIV/0!</v>
      </c>
      <c r="O61" s="38">
        <f t="shared" si="11"/>
        <v>0</v>
      </c>
      <c r="P61" s="38">
        <f t="shared" si="12"/>
        <v>0</v>
      </c>
      <c r="Q61" s="38">
        <f t="shared" si="13"/>
        <v>0</v>
      </c>
      <c r="R61" s="51" t="e">
        <f t="shared" si="14"/>
        <v>#DIV/0!</v>
      </c>
      <c r="S61" s="38">
        <f>CE_CapitalizaçãoFRSS!B63</f>
        <v>0</v>
      </c>
      <c r="T61" s="38">
        <f>CE_CapitalizaçãoFRSS!C63</f>
        <v>0</v>
      </c>
      <c r="U61" s="38">
        <f>CE_CapitalizaçãoFRSS!S63</f>
        <v>0</v>
      </c>
      <c r="V61" s="51" t="e">
        <f t="shared" si="16"/>
        <v>#DIV/0!</v>
      </c>
      <c r="W61" s="38">
        <f t="shared" si="30"/>
        <v>0</v>
      </c>
      <c r="X61" s="38">
        <f t="shared" si="31"/>
        <v>0</v>
      </c>
      <c r="Y61" s="38">
        <f t="shared" si="32"/>
        <v>0</v>
      </c>
      <c r="Z61" s="51" t="e">
        <f t="shared" si="17"/>
        <v>#DIV/0!</v>
      </c>
      <c r="AA61" s="42"/>
      <c r="AB61" s="42"/>
      <c r="AC61" s="42"/>
      <c r="AD61" s="125"/>
      <c r="AE61" s="34"/>
      <c r="AF61" s="34"/>
      <c r="AG61" s="34"/>
      <c r="AH61" s="34"/>
    </row>
    <row r="62" spans="1:34" s="40" customFormat="1" x14ac:dyDescent="0.25">
      <c r="A62" s="135" t="str">
        <f>"403.02"</f>
        <v>403.02</v>
      </c>
      <c r="B62" s="129" t="s">
        <v>126</v>
      </c>
      <c r="C62" s="142">
        <f>CE_RegimeContributivo!B64</f>
        <v>0</v>
      </c>
      <c r="D62" s="142">
        <f>CE_RegimeContributivo!C64</f>
        <v>0</v>
      </c>
      <c r="E62" s="142">
        <f>CE_RegimeContributivo!S64</f>
        <v>0</v>
      </c>
      <c r="F62" s="50" t="e">
        <f t="shared" si="6"/>
        <v>#DIV/0!</v>
      </c>
      <c r="G62" s="142">
        <f>CE_RegimeNaoContributivo!B64</f>
        <v>0</v>
      </c>
      <c r="H62" s="142">
        <f>CE_RegimeNaoContributivo!C64</f>
        <v>0</v>
      </c>
      <c r="I62" s="142">
        <f>CE_RegimeNaoContributivo!S64</f>
        <v>0</v>
      </c>
      <c r="J62" s="50" t="e">
        <f t="shared" si="8"/>
        <v>#DIV/0!</v>
      </c>
      <c r="K62" s="37">
        <f>CE_Administração!B64</f>
        <v>0</v>
      </c>
      <c r="L62" s="37">
        <f>CE_Administração!C64</f>
        <v>0</v>
      </c>
      <c r="M62" s="37">
        <f>CE_Administração!S64</f>
        <v>0</v>
      </c>
      <c r="N62" s="50" t="e">
        <f t="shared" si="10"/>
        <v>#DIV/0!</v>
      </c>
      <c r="O62" s="37">
        <f t="shared" si="11"/>
        <v>0</v>
      </c>
      <c r="P62" s="37">
        <f t="shared" si="12"/>
        <v>0</v>
      </c>
      <c r="Q62" s="37">
        <f t="shared" si="13"/>
        <v>0</v>
      </c>
      <c r="R62" s="50" t="e">
        <f t="shared" si="14"/>
        <v>#DIV/0!</v>
      </c>
      <c r="S62" s="37">
        <f>CE_CapitalizaçãoFRSS!B64</f>
        <v>0</v>
      </c>
      <c r="T62" s="37">
        <f>CE_CapitalizaçãoFRSS!C64</f>
        <v>0</v>
      </c>
      <c r="U62" s="37">
        <f>CE_CapitalizaçãoFRSS!S64</f>
        <v>0</v>
      </c>
      <c r="V62" s="50" t="e">
        <f t="shared" si="16"/>
        <v>#DIV/0!</v>
      </c>
      <c r="W62" s="37">
        <f t="shared" si="30"/>
        <v>0</v>
      </c>
      <c r="X62" s="37">
        <f t="shared" si="31"/>
        <v>0</v>
      </c>
      <c r="Y62" s="37">
        <f t="shared" si="32"/>
        <v>0</v>
      </c>
      <c r="Z62" s="50" t="e">
        <f t="shared" si="17"/>
        <v>#DIV/0!</v>
      </c>
      <c r="AA62" s="42"/>
      <c r="AB62" s="42"/>
      <c r="AC62" s="42"/>
      <c r="AD62" s="125"/>
      <c r="AE62" s="34"/>
      <c r="AF62" s="34"/>
      <c r="AG62" s="34"/>
      <c r="AH62" s="34"/>
    </row>
    <row r="63" spans="1:34" s="40" customFormat="1" x14ac:dyDescent="0.25">
      <c r="A63" s="135" t="str">
        <f>"403.03"</f>
        <v>403.03</v>
      </c>
      <c r="B63" s="129" t="s">
        <v>127</v>
      </c>
      <c r="C63" s="142">
        <f>CE_RegimeContributivo!B65</f>
        <v>50000</v>
      </c>
      <c r="D63" s="142">
        <f>CE_RegimeContributivo!C65</f>
        <v>50000</v>
      </c>
      <c r="E63" s="142">
        <f>CE_RegimeContributivo!S65</f>
        <v>28374.230000000003</v>
      </c>
      <c r="F63" s="50">
        <f t="shared" si="6"/>
        <v>0.56748460000000012</v>
      </c>
      <c r="G63" s="142">
        <f>CE_RegimeNaoContributivo!B65</f>
        <v>0</v>
      </c>
      <c r="H63" s="142">
        <f>CE_RegimeNaoContributivo!C65</f>
        <v>0</v>
      </c>
      <c r="I63" s="142">
        <f>CE_RegimeNaoContributivo!S65</f>
        <v>0</v>
      </c>
      <c r="J63" s="50" t="e">
        <f t="shared" si="8"/>
        <v>#DIV/0!</v>
      </c>
      <c r="K63" s="37">
        <f>CE_Administração!B65</f>
        <v>0</v>
      </c>
      <c r="L63" s="37">
        <f>CE_Administração!C65</f>
        <v>0</v>
      </c>
      <c r="M63" s="37">
        <f>CE_Administração!S65</f>
        <v>0</v>
      </c>
      <c r="N63" s="50" t="e">
        <f t="shared" si="10"/>
        <v>#DIV/0!</v>
      </c>
      <c r="O63" s="37">
        <f t="shared" si="11"/>
        <v>50000</v>
      </c>
      <c r="P63" s="37">
        <f t="shared" si="12"/>
        <v>50000</v>
      </c>
      <c r="Q63" s="37">
        <f t="shared" si="13"/>
        <v>28374.230000000003</v>
      </c>
      <c r="R63" s="50">
        <f t="shared" si="14"/>
        <v>0.56748460000000012</v>
      </c>
      <c r="S63" s="37">
        <f>CE_CapitalizaçãoFRSS!B65</f>
        <v>0</v>
      </c>
      <c r="T63" s="37">
        <f>CE_CapitalizaçãoFRSS!C65</f>
        <v>0</v>
      </c>
      <c r="U63" s="37">
        <f>CE_CapitalizaçãoFRSS!S65</f>
        <v>7055.35</v>
      </c>
      <c r="V63" s="50" t="e">
        <f t="shared" si="16"/>
        <v>#DIV/0!</v>
      </c>
      <c r="W63" s="37">
        <f t="shared" si="30"/>
        <v>50000</v>
      </c>
      <c r="X63" s="37">
        <f t="shared" si="31"/>
        <v>50000</v>
      </c>
      <c r="Y63" s="37">
        <f t="shared" si="32"/>
        <v>35429.58</v>
      </c>
      <c r="Z63" s="50">
        <f t="shared" si="17"/>
        <v>0.70859159999999999</v>
      </c>
      <c r="AA63" s="42"/>
      <c r="AB63" s="42"/>
      <c r="AC63" s="42"/>
      <c r="AD63" s="125"/>
      <c r="AE63" s="34"/>
      <c r="AF63" s="34"/>
      <c r="AG63" s="34"/>
      <c r="AH63" s="34"/>
    </row>
    <row r="64" spans="1:34" s="40" customFormat="1" x14ac:dyDescent="0.25">
      <c r="A64" s="135" t="str">
        <f>"403.04"</f>
        <v>403.04</v>
      </c>
      <c r="B64" s="129" t="s">
        <v>768</v>
      </c>
      <c r="C64" s="142">
        <f t="shared" ref="C64" si="48">SUM(C65:C67)</f>
        <v>0</v>
      </c>
      <c r="D64" s="142">
        <f t="shared" ref="D64:E64" si="49">SUM(D65:D67)</f>
        <v>0</v>
      </c>
      <c r="E64" s="142">
        <f t="shared" si="49"/>
        <v>0</v>
      </c>
      <c r="F64" s="50" t="e">
        <f t="shared" si="6"/>
        <v>#DIV/0!</v>
      </c>
      <c r="G64" s="142">
        <f t="shared" ref="G64" si="50">SUM(G65:G67)</f>
        <v>0</v>
      </c>
      <c r="H64" s="142">
        <f t="shared" ref="H64:I64" si="51">SUM(H65:H67)</f>
        <v>0</v>
      </c>
      <c r="I64" s="142">
        <f t="shared" si="51"/>
        <v>0</v>
      </c>
      <c r="J64" s="50" t="e">
        <f t="shared" si="8"/>
        <v>#DIV/0!</v>
      </c>
      <c r="K64" s="37">
        <f>SUM(K65:K67)</f>
        <v>0</v>
      </c>
      <c r="L64" s="37">
        <f t="shared" ref="L64:M64" si="52">SUM(L65:L67)</f>
        <v>0</v>
      </c>
      <c r="M64" s="37">
        <f t="shared" si="52"/>
        <v>0</v>
      </c>
      <c r="N64" s="50" t="e">
        <f t="shared" si="10"/>
        <v>#DIV/0!</v>
      </c>
      <c r="O64" s="37">
        <f t="shared" si="11"/>
        <v>0</v>
      </c>
      <c r="P64" s="37">
        <f t="shared" si="12"/>
        <v>0</v>
      </c>
      <c r="Q64" s="37">
        <f t="shared" si="13"/>
        <v>0</v>
      </c>
      <c r="R64" s="50" t="e">
        <f t="shared" si="14"/>
        <v>#DIV/0!</v>
      </c>
      <c r="S64" s="37">
        <f>SUM(S65:S67)</f>
        <v>0</v>
      </c>
      <c r="T64" s="37">
        <f>SUM(T65:T67)</f>
        <v>0</v>
      </c>
      <c r="U64" s="37">
        <f t="shared" ref="U64" si="53">SUM(U65:U67)</f>
        <v>0</v>
      </c>
      <c r="V64" s="50" t="e">
        <f t="shared" si="16"/>
        <v>#DIV/0!</v>
      </c>
      <c r="W64" s="37">
        <f t="shared" si="30"/>
        <v>0</v>
      </c>
      <c r="X64" s="37">
        <f t="shared" si="31"/>
        <v>0</v>
      </c>
      <c r="Y64" s="37">
        <f t="shared" si="32"/>
        <v>0</v>
      </c>
      <c r="Z64" s="50" t="e">
        <f t="shared" si="17"/>
        <v>#DIV/0!</v>
      </c>
      <c r="AA64" s="42"/>
      <c r="AB64" s="42"/>
      <c r="AC64" s="42"/>
      <c r="AD64" s="125"/>
      <c r="AE64" s="34"/>
      <c r="AF64" s="34"/>
      <c r="AG64" s="34"/>
      <c r="AH64" s="34"/>
    </row>
    <row r="65" spans="1:34" s="40" customFormat="1" hidden="1" x14ac:dyDescent="0.25">
      <c r="A65" s="136" t="str">
        <f>"403.04.01"</f>
        <v>403.04.01</v>
      </c>
      <c r="B65" s="130" t="s">
        <v>769</v>
      </c>
      <c r="C65" s="143">
        <f>CE_RegimeContributivo!B67</f>
        <v>0</v>
      </c>
      <c r="D65" s="143">
        <f>CE_RegimeContributivo!C67</f>
        <v>0</v>
      </c>
      <c r="E65" s="143">
        <f>CE_RegimeContributivo!S67</f>
        <v>0</v>
      </c>
      <c r="F65" s="51" t="e">
        <f t="shared" si="6"/>
        <v>#DIV/0!</v>
      </c>
      <c r="G65" s="143">
        <f>CE_RegimeNaoContributivo!B67</f>
        <v>0</v>
      </c>
      <c r="H65" s="143">
        <f>CE_RegimeNaoContributivo!C67</f>
        <v>0</v>
      </c>
      <c r="I65" s="143">
        <f>CE_RegimeNaoContributivo!S67</f>
        <v>0</v>
      </c>
      <c r="J65" s="51" t="e">
        <f t="shared" si="8"/>
        <v>#DIV/0!</v>
      </c>
      <c r="K65" s="38">
        <f>CE_Administração!B67</f>
        <v>0</v>
      </c>
      <c r="L65" s="38">
        <f>CE_Administração!C67</f>
        <v>0</v>
      </c>
      <c r="M65" s="38">
        <f>CE_Administração!S67</f>
        <v>0</v>
      </c>
      <c r="N65" s="51" t="e">
        <f t="shared" si="10"/>
        <v>#DIV/0!</v>
      </c>
      <c r="O65" s="38">
        <f t="shared" si="11"/>
        <v>0</v>
      </c>
      <c r="P65" s="38">
        <f t="shared" si="12"/>
        <v>0</v>
      </c>
      <c r="Q65" s="38">
        <f t="shared" si="13"/>
        <v>0</v>
      </c>
      <c r="R65" s="51" t="e">
        <f t="shared" si="14"/>
        <v>#DIV/0!</v>
      </c>
      <c r="S65" s="38">
        <f>CE_CapitalizaçãoFRSS!B67</f>
        <v>0</v>
      </c>
      <c r="T65" s="38">
        <f>CE_CapitalizaçãoFRSS!C67</f>
        <v>0</v>
      </c>
      <c r="U65" s="38">
        <f>CE_CapitalizaçãoFRSS!S67</f>
        <v>0</v>
      </c>
      <c r="V65" s="51" t="e">
        <f t="shared" si="16"/>
        <v>#DIV/0!</v>
      </c>
      <c r="W65" s="38">
        <f t="shared" si="30"/>
        <v>0</v>
      </c>
      <c r="X65" s="38">
        <f t="shared" si="31"/>
        <v>0</v>
      </c>
      <c r="Y65" s="38">
        <f t="shared" si="32"/>
        <v>0</v>
      </c>
      <c r="Z65" s="51" t="e">
        <f t="shared" si="17"/>
        <v>#DIV/0!</v>
      </c>
      <c r="AA65" s="42"/>
      <c r="AB65" s="42"/>
      <c r="AC65" s="42"/>
      <c r="AD65" s="125"/>
      <c r="AE65" s="34"/>
      <c r="AF65" s="34"/>
      <c r="AG65" s="34"/>
      <c r="AH65" s="34"/>
    </row>
    <row r="66" spans="1:34" s="40" customFormat="1" hidden="1" x14ac:dyDescent="0.25">
      <c r="A66" s="136" t="str">
        <f>"403.04.02"</f>
        <v>403.04.02</v>
      </c>
      <c r="B66" s="130" t="s">
        <v>770</v>
      </c>
      <c r="C66" s="143">
        <f>CE_RegimeContributivo!B68</f>
        <v>0</v>
      </c>
      <c r="D66" s="143">
        <f>CE_RegimeContributivo!C68</f>
        <v>0</v>
      </c>
      <c r="E66" s="143">
        <f>CE_RegimeContributivo!S68</f>
        <v>0</v>
      </c>
      <c r="F66" s="51" t="e">
        <f t="shared" si="6"/>
        <v>#DIV/0!</v>
      </c>
      <c r="G66" s="143">
        <f>CE_RegimeNaoContributivo!B68</f>
        <v>0</v>
      </c>
      <c r="H66" s="143">
        <f>CE_RegimeNaoContributivo!C68</f>
        <v>0</v>
      </c>
      <c r="I66" s="143">
        <f>CE_RegimeNaoContributivo!S68</f>
        <v>0</v>
      </c>
      <c r="J66" s="51" t="e">
        <f t="shared" si="8"/>
        <v>#DIV/0!</v>
      </c>
      <c r="K66" s="38">
        <f>CE_Administração!B68</f>
        <v>0</v>
      </c>
      <c r="L66" s="38">
        <f>CE_Administração!C68</f>
        <v>0</v>
      </c>
      <c r="M66" s="38">
        <f>CE_Administração!S68</f>
        <v>0</v>
      </c>
      <c r="N66" s="51" t="e">
        <f t="shared" si="10"/>
        <v>#DIV/0!</v>
      </c>
      <c r="O66" s="38">
        <f t="shared" si="11"/>
        <v>0</v>
      </c>
      <c r="P66" s="38">
        <f t="shared" si="12"/>
        <v>0</v>
      </c>
      <c r="Q66" s="38">
        <f t="shared" si="13"/>
        <v>0</v>
      </c>
      <c r="R66" s="51" t="e">
        <f t="shared" si="14"/>
        <v>#DIV/0!</v>
      </c>
      <c r="S66" s="38">
        <f>CE_CapitalizaçãoFRSS!B68</f>
        <v>0</v>
      </c>
      <c r="T66" s="38">
        <f>CE_CapitalizaçãoFRSS!C68</f>
        <v>0</v>
      </c>
      <c r="U66" s="38">
        <f>CE_CapitalizaçãoFRSS!S68</f>
        <v>0</v>
      </c>
      <c r="V66" s="51" t="e">
        <f t="shared" si="16"/>
        <v>#DIV/0!</v>
      </c>
      <c r="W66" s="38">
        <f t="shared" si="30"/>
        <v>0</v>
      </c>
      <c r="X66" s="38">
        <f t="shared" si="31"/>
        <v>0</v>
      </c>
      <c r="Y66" s="38">
        <f t="shared" si="32"/>
        <v>0</v>
      </c>
      <c r="Z66" s="51" t="e">
        <f t="shared" si="17"/>
        <v>#DIV/0!</v>
      </c>
      <c r="AA66" s="42"/>
      <c r="AB66" s="42"/>
      <c r="AC66" s="42"/>
      <c r="AD66" s="125"/>
      <c r="AE66" s="34"/>
      <c r="AF66" s="34"/>
      <c r="AG66" s="34"/>
      <c r="AH66" s="34"/>
    </row>
    <row r="67" spans="1:34" s="40" customFormat="1" hidden="1" x14ac:dyDescent="0.25">
      <c r="A67" s="136" t="str">
        <f>"403.04.03"</f>
        <v>403.04.03</v>
      </c>
      <c r="B67" s="130" t="s">
        <v>771</v>
      </c>
      <c r="C67" s="143">
        <f>CE_RegimeContributivo!B69</f>
        <v>0</v>
      </c>
      <c r="D67" s="143">
        <f>CE_RegimeContributivo!C69</f>
        <v>0</v>
      </c>
      <c r="E67" s="143">
        <f>CE_RegimeContributivo!S69</f>
        <v>0</v>
      </c>
      <c r="F67" s="51" t="e">
        <f t="shared" si="6"/>
        <v>#DIV/0!</v>
      </c>
      <c r="G67" s="143">
        <f>CE_RegimeNaoContributivo!B69</f>
        <v>0</v>
      </c>
      <c r="H67" s="143">
        <f>CE_RegimeNaoContributivo!C69</f>
        <v>0</v>
      </c>
      <c r="I67" s="143">
        <f>CE_RegimeNaoContributivo!S69</f>
        <v>0</v>
      </c>
      <c r="J67" s="51" t="e">
        <f t="shared" si="8"/>
        <v>#DIV/0!</v>
      </c>
      <c r="K67" s="38">
        <f>CE_Administração!B69</f>
        <v>0</v>
      </c>
      <c r="L67" s="38">
        <f>CE_Administração!C69</f>
        <v>0</v>
      </c>
      <c r="M67" s="38">
        <f>CE_Administração!S69</f>
        <v>0</v>
      </c>
      <c r="N67" s="51" t="e">
        <f t="shared" si="10"/>
        <v>#DIV/0!</v>
      </c>
      <c r="O67" s="38">
        <f t="shared" si="11"/>
        <v>0</v>
      </c>
      <c r="P67" s="38">
        <f t="shared" si="12"/>
        <v>0</v>
      </c>
      <c r="Q67" s="38">
        <f t="shared" si="13"/>
        <v>0</v>
      </c>
      <c r="R67" s="51" t="e">
        <f t="shared" si="14"/>
        <v>#DIV/0!</v>
      </c>
      <c r="S67" s="38">
        <f>CE_CapitalizaçãoFRSS!B69</f>
        <v>0</v>
      </c>
      <c r="T67" s="38">
        <f>CE_CapitalizaçãoFRSS!C69</f>
        <v>0</v>
      </c>
      <c r="U67" s="38">
        <f>CE_CapitalizaçãoFRSS!S69</f>
        <v>0</v>
      </c>
      <c r="V67" s="51" t="e">
        <f t="shared" si="16"/>
        <v>#DIV/0!</v>
      </c>
      <c r="W67" s="38">
        <f t="shared" si="30"/>
        <v>0</v>
      </c>
      <c r="X67" s="38">
        <f t="shared" si="31"/>
        <v>0</v>
      </c>
      <c r="Y67" s="38">
        <f t="shared" si="32"/>
        <v>0</v>
      </c>
      <c r="Z67" s="51" t="e">
        <f t="shared" si="17"/>
        <v>#DIV/0!</v>
      </c>
      <c r="AA67" s="42"/>
      <c r="AB67" s="42"/>
      <c r="AC67" s="42"/>
      <c r="AD67" s="125"/>
      <c r="AE67" s="34"/>
      <c r="AF67" s="34"/>
      <c r="AG67" s="34"/>
      <c r="AH67" s="34"/>
    </row>
    <row r="68" spans="1:34" x14ac:dyDescent="0.25">
      <c r="A68" s="135" t="str">
        <f>"403.05"</f>
        <v>403.05</v>
      </c>
      <c r="B68" s="129" t="s">
        <v>128</v>
      </c>
      <c r="C68" s="142">
        <f>CE_RegimeContributivo!B70</f>
        <v>0</v>
      </c>
      <c r="D68" s="142">
        <f>CE_RegimeContributivo!C70</f>
        <v>0</v>
      </c>
      <c r="E68" s="142">
        <f>CE_RegimeContributivo!S70</f>
        <v>0</v>
      </c>
      <c r="F68" s="50" t="e">
        <f t="shared" si="6"/>
        <v>#DIV/0!</v>
      </c>
      <c r="G68" s="142">
        <f>CE_RegimeNaoContributivo!B70</f>
        <v>0</v>
      </c>
      <c r="H68" s="142">
        <f>CE_RegimeNaoContributivo!C70</f>
        <v>0</v>
      </c>
      <c r="I68" s="142">
        <f>CE_RegimeNaoContributivo!S70</f>
        <v>0</v>
      </c>
      <c r="J68" s="50" t="e">
        <f t="shared" si="8"/>
        <v>#DIV/0!</v>
      </c>
      <c r="K68" s="37">
        <f>CE_Administração!B70</f>
        <v>0</v>
      </c>
      <c r="L68" s="37">
        <f>CE_Administração!C70</f>
        <v>0</v>
      </c>
      <c r="M68" s="37">
        <f>CE_Administração!S70</f>
        <v>0</v>
      </c>
      <c r="N68" s="50" t="e">
        <f t="shared" si="10"/>
        <v>#DIV/0!</v>
      </c>
      <c r="O68" s="37">
        <f t="shared" si="11"/>
        <v>0</v>
      </c>
      <c r="P68" s="37">
        <f t="shared" si="12"/>
        <v>0</v>
      </c>
      <c r="Q68" s="37">
        <f t="shared" si="13"/>
        <v>0</v>
      </c>
      <c r="R68" s="50" t="e">
        <f t="shared" si="14"/>
        <v>#DIV/0!</v>
      </c>
      <c r="S68" s="37">
        <f>CE_CapitalizaçãoFRSS!B70</f>
        <v>5000000</v>
      </c>
      <c r="T68" s="37">
        <f>CE_CapitalizaçãoFRSS!C70</f>
        <v>5000000</v>
      </c>
      <c r="U68" s="37">
        <f>CE_CapitalizaçãoFRSS!S70</f>
        <v>983298.63000000012</v>
      </c>
      <c r="V68" s="50">
        <f t="shared" si="16"/>
        <v>0.19665972600000003</v>
      </c>
      <c r="W68" s="37">
        <f t="shared" si="30"/>
        <v>5000000</v>
      </c>
      <c r="X68" s="37">
        <f t="shared" si="31"/>
        <v>5000000</v>
      </c>
      <c r="Y68" s="37">
        <f t="shared" si="32"/>
        <v>983298.63000000012</v>
      </c>
      <c r="Z68" s="50">
        <f t="shared" si="17"/>
        <v>0.19665972600000003</v>
      </c>
      <c r="AA68" s="42"/>
      <c r="AB68" s="42"/>
      <c r="AC68" s="42"/>
      <c r="AD68" s="125"/>
    </row>
    <row r="69" spans="1:34" x14ac:dyDescent="0.25">
      <c r="A69" s="134">
        <v>404</v>
      </c>
      <c r="B69" s="128" t="s">
        <v>772</v>
      </c>
      <c r="C69" s="141">
        <f>C70+C71+C82+C83+C84+C88+C92+C93+C94+C99</f>
        <v>6931200</v>
      </c>
      <c r="D69" s="141">
        <f>D70+D71+D82+D83+D84+D88+D92+D93+D94+D99</f>
        <v>6542552.2050000001</v>
      </c>
      <c r="E69" s="141">
        <f>E70+E71+E82+E83+E84+E88+E92+E93+E94+E99</f>
        <v>6543101.7700000005</v>
      </c>
      <c r="F69" s="49">
        <f t="shared" si="6"/>
        <v>1.000083998565511</v>
      </c>
      <c r="G69" s="141">
        <f>G70+G71+G82+G83+G84+G88+G92+G93+G94+G99</f>
        <v>74976685</v>
      </c>
      <c r="H69" s="141">
        <f t="shared" ref="H69:I69" si="54">H70+H71+H82+H83+H84+H88+H92+H93+H94+H99</f>
        <v>74608984.890000001</v>
      </c>
      <c r="I69" s="141">
        <f t="shared" si="54"/>
        <v>74608984.890000001</v>
      </c>
      <c r="J69" s="49">
        <f t="shared" si="8"/>
        <v>1</v>
      </c>
      <c r="K69" s="36">
        <f>K70+K71+K82+K83+K84+K88+K92+K93+K94+K99</f>
        <v>4799770</v>
      </c>
      <c r="L69" s="36">
        <f t="shared" ref="L69:M69" si="55">L70+L71+L82+L83+L84+L88+L92+L93+L94+L99</f>
        <v>3722081.01</v>
      </c>
      <c r="M69" s="36">
        <f t="shared" si="55"/>
        <v>3722081.0100000002</v>
      </c>
      <c r="N69" s="49">
        <f t="shared" si="10"/>
        <v>1.0000000000000002</v>
      </c>
      <c r="O69" s="36">
        <f t="shared" si="11"/>
        <v>86707655</v>
      </c>
      <c r="P69" s="36">
        <f t="shared" si="12"/>
        <v>84873618.105000004</v>
      </c>
      <c r="Q69" s="36">
        <f t="shared" si="13"/>
        <v>84874167.670000002</v>
      </c>
      <c r="R69" s="49">
        <f t="shared" si="14"/>
        <v>1.0000064750980606</v>
      </c>
      <c r="S69" s="36">
        <f>S70+S71+S82+S83+S84+S88+S92+S93+S94+S99</f>
        <v>49795707</v>
      </c>
      <c r="T69" s="36">
        <f>T70+T71+T82+T83+T84+T88+T92+T93+T94+T99</f>
        <v>57081910.869999997</v>
      </c>
      <c r="U69" s="36">
        <f t="shared" ref="U69" si="56">U70+U71+U82+U83+U84+U88+U92+U93+U94+U99</f>
        <v>17375885.740000002</v>
      </c>
      <c r="V69" s="49">
        <f t="shared" si="16"/>
        <v>0.30440266408691802</v>
      </c>
      <c r="W69" s="36">
        <f t="shared" si="30"/>
        <v>136503362</v>
      </c>
      <c r="X69" s="36">
        <f t="shared" si="31"/>
        <v>141955528.97499999</v>
      </c>
      <c r="Y69" s="36">
        <f t="shared" si="32"/>
        <v>102250053.41</v>
      </c>
      <c r="Z69" s="49">
        <f t="shared" si="17"/>
        <v>0.72029637836795646</v>
      </c>
      <c r="AA69" s="42"/>
      <c r="AB69" s="42"/>
      <c r="AC69" s="42"/>
      <c r="AD69" s="125"/>
    </row>
    <row r="70" spans="1:34" ht="29" x14ac:dyDescent="0.25">
      <c r="A70" s="135" t="str">
        <f>"404.01"</f>
        <v>404.01</v>
      </c>
      <c r="B70" s="129" t="s">
        <v>773</v>
      </c>
      <c r="C70" s="142">
        <f>CE_RegimeContributivo!B72</f>
        <v>0</v>
      </c>
      <c r="D70" s="142">
        <f>CE_RegimeContributivo!C72</f>
        <v>0</v>
      </c>
      <c r="E70" s="142">
        <f>CE_RegimeContributivo!S72</f>
        <v>0</v>
      </c>
      <c r="F70" s="50" t="e">
        <f t="shared" si="6"/>
        <v>#DIV/0!</v>
      </c>
      <c r="G70" s="142">
        <f>CE_RegimeNaoContributivo!B72</f>
        <v>0</v>
      </c>
      <c r="H70" s="142">
        <f>CE_RegimeNaoContributivo!C72</f>
        <v>0</v>
      </c>
      <c r="I70" s="142">
        <f>CE_RegimeNaoContributivo!S72</f>
        <v>0</v>
      </c>
      <c r="J70" s="50" t="e">
        <f t="shared" si="8"/>
        <v>#DIV/0!</v>
      </c>
      <c r="K70" s="37">
        <f>CE_Administração!B72</f>
        <v>0</v>
      </c>
      <c r="L70" s="37">
        <f>CE_Administração!C72</f>
        <v>0</v>
      </c>
      <c r="M70" s="37">
        <f>CE_Administração!S72</f>
        <v>0</v>
      </c>
      <c r="N70" s="50" t="e">
        <f t="shared" si="10"/>
        <v>#DIV/0!</v>
      </c>
      <c r="O70" s="38">
        <f t="shared" si="11"/>
        <v>0</v>
      </c>
      <c r="P70" s="38">
        <f t="shared" si="12"/>
        <v>0</v>
      </c>
      <c r="Q70" s="38">
        <f t="shared" si="13"/>
        <v>0</v>
      </c>
      <c r="R70" s="50" t="e">
        <f t="shared" si="14"/>
        <v>#DIV/0!</v>
      </c>
      <c r="S70" s="37">
        <f>CE_CapitalizaçãoFRSS!B72</f>
        <v>0</v>
      </c>
      <c r="T70" s="37">
        <f>CE_CapitalizaçãoFRSS!C72</f>
        <v>0</v>
      </c>
      <c r="U70" s="37">
        <f>CE_CapitalizaçãoFRSS!S72</f>
        <v>0</v>
      </c>
      <c r="V70" s="50" t="e">
        <f t="shared" si="16"/>
        <v>#DIV/0!</v>
      </c>
      <c r="W70" s="37">
        <f t="shared" si="30"/>
        <v>0</v>
      </c>
      <c r="X70" s="37">
        <f t="shared" si="31"/>
        <v>0</v>
      </c>
      <c r="Y70" s="37">
        <f t="shared" si="32"/>
        <v>0</v>
      </c>
      <c r="Z70" s="50" t="e">
        <f t="shared" si="17"/>
        <v>#DIV/0!</v>
      </c>
      <c r="AA70" s="42"/>
      <c r="AB70" s="42"/>
      <c r="AC70" s="42"/>
      <c r="AD70" s="125"/>
    </row>
    <row r="71" spans="1:34" x14ac:dyDescent="0.25">
      <c r="A71" s="135" t="str">
        <f>"404.02"</f>
        <v>404.02</v>
      </c>
      <c r="B71" s="129" t="s">
        <v>774</v>
      </c>
      <c r="C71" s="142">
        <f>C72+C79+C80+C81</f>
        <v>6931200</v>
      </c>
      <c r="D71" s="142">
        <f>D72+D79+D80+D81</f>
        <v>6542552.2050000001</v>
      </c>
      <c r="E71" s="142">
        <f>E72+E79+E80+E81</f>
        <v>6542552.2000000002</v>
      </c>
      <c r="F71" s="50">
        <f t="shared" si="6"/>
        <v>0.99999999923577221</v>
      </c>
      <c r="G71" s="142">
        <f>G72+G79+G80+G81</f>
        <v>74976685</v>
      </c>
      <c r="H71" s="142">
        <f t="shared" ref="H71:I71" si="57">H72+H79+H80+H81</f>
        <v>74608984.890000001</v>
      </c>
      <c r="I71" s="142">
        <f t="shared" si="57"/>
        <v>74608984.890000001</v>
      </c>
      <c r="J71" s="50">
        <f t="shared" si="8"/>
        <v>1</v>
      </c>
      <c r="K71" s="37">
        <f>K72+K79+K80+K81</f>
        <v>4799770</v>
      </c>
      <c r="L71" s="37">
        <f t="shared" ref="L71:M71" si="58">L72+L79+L80+L81</f>
        <v>3722081.01</v>
      </c>
      <c r="M71" s="37">
        <f t="shared" si="58"/>
        <v>3722081.0100000002</v>
      </c>
      <c r="N71" s="50">
        <f t="shared" si="10"/>
        <v>1.0000000000000002</v>
      </c>
      <c r="O71" s="37">
        <f t="shared" si="11"/>
        <v>86707655</v>
      </c>
      <c r="P71" s="37">
        <f t="shared" si="12"/>
        <v>84873618.105000004</v>
      </c>
      <c r="Q71" s="37">
        <f t="shared" si="13"/>
        <v>84873618.100000009</v>
      </c>
      <c r="R71" s="50">
        <f t="shared" si="14"/>
        <v>0.9999999999410889</v>
      </c>
      <c r="S71" s="37">
        <f>S72+S79+S80+S81</f>
        <v>0</v>
      </c>
      <c r="T71" s="37">
        <f>T72+T79+T80+T81</f>
        <v>0</v>
      </c>
      <c r="U71" s="37">
        <f t="shared" ref="U71" si="59">U72+U79+U80+U81</f>
        <v>0</v>
      </c>
      <c r="V71" s="50" t="e">
        <f t="shared" si="16"/>
        <v>#DIV/0!</v>
      </c>
      <c r="W71" s="37">
        <f t="shared" si="30"/>
        <v>86707655</v>
      </c>
      <c r="X71" s="37">
        <f t="shared" si="31"/>
        <v>84873618.105000004</v>
      </c>
      <c r="Y71" s="37">
        <f t="shared" si="32"/>
        <v>84873618.100000009</v>
      </c>
      <c r="Z71" s="50">
        <f t="shared" si="17"/>
        <v>0.9999999999410889</v>
      </c>
      <c r="AA71" s="42"/>
      <c r="AB71" s="42"/>
      <c r="AC71" s="42"/>
      <c r="AD71" s="125"/>
    </row>
    <row r="72" spans="1:34" x14ac:dyDescent="0.25">
      <c r="A72" s="136" t="str">
        <f>"404.02.01"</f>
        <v>404.02.01</v>
      </c>
      <c r="B72" s="130" t="s">
        <v>775</v>
      </c>
      <c r="C72" s="143">
        <f>C73+C78</f>
        <v>6931200</v>
      </c>
      <c r="D72" s="143">
        <f>D73+D78</f>
        <v>6542552.2050000001</v>
      </c>
      <c r="E72" s="143">
        <f>E73+E78</f>
        <v>6542552.2000000002</v>
      </c>
      <c r="F72" s="51">
        <f t="shared" si="6"/>
        <v>0.99999999923577221</v>
      </c>
      <c r="G72" s="143">
        <f>G73+G78</f>
        <v>74976685</v>
      </c>
      <c r="H72" s="143">
        <f t="shared" ref="H72:I72" si="60">H73+H78</f>
        <v>74608984.890000001</v>
      </c>
      <c r="I72" s="143">
        <f t="shared" si="60"/>
        <v>74608984.890000001</v>
      </c>
      <c r="J72" s="51">
        <f t="shared" si="8"/>
        <v>1</v>
      </c>
      <c r="K72" s="38">
        <f>K73+K78</f>
        <v>4799770</v>
      </c>
      <c r="L72" s="38">
        <f t="shared" ref="L72:M72" si="61">L73+L78</f>
        <v>3722081.01</v>
      </c>
      <c r="M72" s="38">
        <f t="shared" si="61"/>
        <v>3722081.0100000002</v>
      </c>
      <c r="N72" s="51">
        <f t="shared" si="10"/>
        <v>1.0000000000000002</v>
      </c>
      <c r="O72" s="38">
        <f t="shared" si="11"/>
        <v>86707655</v>
      </c>
      <c r="P72" s="38">
        <f t="shared" si="12"/>
        <v>84873618.105000004</v>
      </c>
      <c r="Q72" s="38">
        <f t="shared" si="13"/>
        <v>84873618.100000009</v>
      </c>
      <c r="R72" s="51">
        <f t="shared" si="14"/>
        <v>0.9999999999410889</v>
      </c>
      <c r="S72" s="38">
        <f>S73+S78</f>
        <v>0</v>
      </c>
      <c r="T72" s="38">
        <f>T73+T78</f>
        <v>0</v>
      </c>
      <c r="U72" s="38">
        <f t="shared" ref="U72" si="62">U73+U78</f>
        <v>0</v>
      </c>
      <c r="V72" s="51" t="e">
        <f t="shared" si="16"/>
        <v>#DIV/0!</v>
      </c>
      <c r="W72" s="38">
        <f t="shared" ref="W72:W103" si="63">C72+G72+K72+S72</f>
        <v>86707655</v>
      </c>
      <c r="X72" s="38">
        <f t="shared" ref="X72:X103" si="64">D72+H72+L72+T72</f>
        <v>84873618.105000004</v>
      </c>
      <c r="Y72" s="38">
        <f t="shared" ref="Y72:Y103" si="65">E72+I72+M72+U72</f>
        <v>84873618.100000009</v>
      </c>
      <c r="Z72" s="51">
        <f t="shared" si="17"/>
        <v>0.9999999999410889</v>
      </c>
      <c r="AA72" s="42"/>
      <c r="AB72" s="42"/>
      <c r="AC72" s="42"/>
      <c r="AD72" s="125"/>
    </row>
    <row r="73" spans="1:34" x14ac:dyDescent="0.25">
      <c r="A73" s="137" t="str">
        <f>"404.02.01.01"</f>
        <v>404.02.01.01</v>
      </c>
      <c r="B73" s="131" t="s">
        <v>776</v>
      </c>
      <c r="C73" s="144">
        <f>SUM(C74:C77)</f>
        <v>6931200</v>
      </c>
      <c r="D73" s="144">
        <f>SUM(D74:D77)</f>
        <v>6542552.2050000001</v>
      </c>
      <c r="E73" s="144">
        <f>SUM(E74:E77)</f>
        <v>6542552.2000000002</v>
      </c>
      <c r="F73" s="52">
        <f t="shared" ref="F73:F136" si="66">E73/D73</f>
        <v>0.99999999923577221</v>
      </c>
      <c r="G73" s="144">
        <f>SUM(G74:G77)</f>
        <v>74976685</v>
      </c>
      <c r="H73" s="144">
        <f t="shared" ref="H73:I73" si="67">SUM(H74:H77)</f>
        <v>74608984.890000001</v>
      </c>
      <c r="I73" s="144">
        <f t="shared" si="67"/>
        <v>74608984.890000001</v>
      </c>
      <c r="J73" s="52">
        <f t="shared" ref="J73:J136" si="68">I73/H73</f>
        <v>1</v>
      </c>
      <c r="K73" s="41">
        <f>SUM(K74:K77)</f>
        <v>4799770</v>
      </c>
      <c r="L73" s="41">
        <f t="shared" ref="L73:M73" si="69">SUM(L74:L77)</f>
        <v>3722081.01</v>
      </c>
      <c r="M73" s="41">
        <f t="shared" si="69"/>
        <v>3722081.0100000002</v>
      </c>
      <c r="N73" s="52">
        <f t="shared" ref="N73:N136" si="70">M73/L73</f>
        <v>1.0000000000000002</v>
      </c>
      <c r="O73" s="41">
        <f t="shared" ref="O73:O136" si="71">C73+G73+K73</f>
        <v>86707655</v>
      </c>
      <c r="P73" s="41">
        <f t="shared" ref="P73:P136" si="72">D73+H73+L73</f>
        <v>84873618.105000004</v>
      </c>
      <c r="Q73" s="41">
        <f t="shared" ref="Q73:Q136" si="73">E73+I73+M73</f>
        <v>84873618.100000009</v>
      </c>
      <c r="R73" s="52">
        <f t="shared" ref="R73:R136" si="74">Q73/P73</f>
        <v>0.9999999999410889</v>
      </c>
      <c r="S73" s="41">
        <f>SUM(S74:S77)</f>
        <v>0</v>
      </c>
      <c r="T73" s="41">
        <f>SUM(T74:T77)</f>
        <v>0</v>
      </c>
      <c r="U73" s="41">
        <f t="shared" ref="U73" si="75">SUM(U74:U77)</f>
        <v>0</v>
      </c>
      <c r="V73" s="52" t="e">
        <f t="shared" ref="V73:V136" si="76">U73/T73</f>
        <v>#DIV/0!</v>
      </c>
      <c r="W73" s="41">
        <f t="shared" si="63"/>
        <v>86707655</v>
      </c>
      <c r="X73" s="41">
        <f t="shared" si="64"/>
        <v>84873618.105000004</v>
      </c>
      <c r="Y73" s="41">
        <f t="shared" si="65"/>
        <v>84873618.100000009</v>
      </c>
      <c r="Z73" s="52">
        <f t="shared" ref="Z73:Z136" si="77">Y73/X73</f>
        <v>0.9999999999410889</v>
      </c>
      <c r="AA73" s="42"/>
      <c r="AB73" s="42"/>
      <c r="AC73" s="42"/>
      <c r="AD73" s="125"/>
    </row>
    <row r="74" spans="1:34" s="39" customFormat="1" x14ac:dyDescent="0.25">
      <c r="A74" s="136" t="str">
        <f>"404.02.01.01.01"</f>
        <v>404.02.01.01.01</v>
      </c>
      <c r="B74" s="130" t="s">
        <v>777</v>
      </c>
      <c r="C74" s="143">
        <f>CE_RegimeContributivo!B76</f>
        <v>0</v>
      </c>
      <c r="D74" s="143">
        <f>CE_RegimeContributivo!C76</f>
        <v>0</v>
      </c>
      <c r="E74" s="143">
        <f>CE_RegimeContributivo!S76</f>
        <v>0</v>
      </c>
      <c r="F74" s="53" t="e">
        <f t="shared" si="66"/>
        <v>#DIV/0!</v>
      </c>
      <c r="G74" s="143">
        <f>CE_RegimeNaoContributivo!B76</f>
        <v>73453680</v>
      </c>
      <c r="H74" s="143">
        <f>CE_RegimeNaoContributivo!C76</f>
        <v>73085979.890000001</v>
      </c>
      <c r="I74" s="143">
        <f>CE_RegimeNaoContributivo!S76</f>
        <v>74608984.890000001</v>
      </c>
      <c r="J74" s="53">
        <f t="shared" si="68"/>
        <v>1.020838538421353</v>
      </c>
      <c r="K74" s="38">
        <f>CE_Administração!B76</f>
        <v>0</v>
      </c>
      <c r="L74" s="38">
        <f>CE_Administração!C76</f>
        <v>0</v>
      </c>
      <c r="M74" s="38">
        <f>CE_Administração!S76</f>
        <v>0</v>
      </c>
      <c r="N74" s="53" t="e">
        <f t="shared" si="70"/>
        <v>#DIV/0!</v>
      </c>
      <c r="O74" s="38">
        <f t="shared" si="71"/>
        <v>73453680</v>
      </c>
      <c r="P74" s="38">
        <f t="shared" si="72"/>
        <v>73085979.890000001</v>
      </c>
      <c r="Q74" s="38">
        <f t="shared" si="73"/>
        <v>74608984.890000001</v>
      </c>
      <c r="R74" s="53">
        <f t="shared" si="74"/>
        <v>1.020838538421353</v>
      </c>
      <c r="S74" s="38">
        <f>CE_CapitalizaçãoFRSS!B76</f>
        <v>0</v>
      </c>
      <c r="T74" s="38">
        <f>CE_CapitalizaçãoFRSS!C76</f>
        <v>0</v>
      </c>
      <c r="U74" s="38">
        <f>CE_CapitalizaçãoFRSS!S76</f>
        <v>0</v>
      </c>
      <c r="V74" s="53" t="e">
        <f t="shared" si="76"/>
        <v>#DIV/0!</v>
      </c>
      <c r="W74" s="43">
        <f t="shared" si="63"/>
        <v>73453680</v>
      </c>
      <c r="X74" s="43">
        <f t="shared" si="64"/>
        <v>73085979.890000001</v>
      </c>
      <c r="Y74" s="43">
        <f t="shared" si="65"/>
        <v>74608984.890000001</v>
      </c>
      <c r="Z74" s="53">
        <f t="shared" si="77"/>
        <v>1.020838538421353</v>
      </c>
      <c r="AA74" s="42"/>
      <c r="AB74" s="42"/>
      <c r="AC74" s="42"/>
      <c r="AD74" s="125"/>
      <c r="AE74" s="34"/>
      <c r="AF74" s="34"/>
      <c r="AG74" s="34"/>
      <c r="AH74" s="34"/>
    </row>
    <row r="75" spans="1:34" s="39" customFormat="1" x14ac:dyDescent="0.25">
      <c r="A75" s="136" t="str">
        <f>"404.02.01.01.02"</f>
        <v>404.02.01.01.02</v>
      </c>
      <c r="B75" s="130" t="s">
        <v>778</v>
      </c>
      <c r="C75" s="143">
        <f>CE_RegimeContributivo!B77</f>
        <v>6931200</v>
      </c>
      <c r="D75" s="143">
        <f>CE_RegimeContributivo!C77</f>
        <v>6542552.2050000001</v>
      </c>
      <c r="E75" s="143">
        <f>CE_RegimeContributivo!S77</f>
        <v>6542552.2000000002</v>
      </c>
      <c r="F75" s="53">
        <f t="shared" si="66"/>
        <v>0.99999999923577221</v>
      </c>
      <c r="G75" s="143">
        <f>CE_RegimeNaoContributivo!B77</f>
        <v>0</v>
      </c>
      <c r="H75" s="143">
        <f>CE_RegimeNaoContributivo!C77</f>
        <v>0</v>
      </c>
      <c r="I75" s="143">
        <f>CE_RegimeNaoContributivo!S77</f>
        <v>0</v>
      </c>
      <c r="J75" s="53" t="e">
        <f t="shared" si="68"/>
        <v>#DIV/0!</v>
      </c>
      <c r="K75" s="38">
        <f>CE_Administração!B77</f>
        <v>0</v>
      </c>
      <c r="L75" s="38">
        <f>CE_Administração!C77</f>
        <v>0</v>
      </c>
      <c r="M75" s="38">
        <f>CE_Administração!S77</f>
        <v>0</v>
      </c>
      <c r="N75" s="53" t="e">
        <f t="shared" si="70"/>
        <v>#DIV/0!</v>
      </c>
      <c r="O75" s="38">
        <f t="shared" si="71"/>
        <v>6931200</v>
      </c>
      <c r="P75" s="38">
        <f t="shared" si="72"/>
        <v>6542552.2050000001</v>
      </c>
      <c r="Q75" s="38">
        <f t="shared" si="73"/>
        <v>6542552.2000000002</v>
      </c>
      <c r="R75" s="53">
        <f t="shared" si="74"/>
        <v>0.99999999923577221</v>
      </c>
      <c r="S75" s="38">
        <f>CE_CapitalizaçãoFRSS!B77</f>
        <v>0</v>
      </c>
      <c r="T75" s="38">
        <f>CE_CapitalizaçãoFRSS!C77</f>
        <v>0</v>
      </c>
      <c r="U75" s="38">
        <f>CE_CapitalizaçãoFRSS!S77</f>
        <v>0</v>
      </c>
      <c r="V75" s="53" t="e">
        <f t="shared" si="76"/>
        <v>#DIV/0!</v>
      </c>
      <c r="W75" s="43">
        <f t="shared" si="63"/>
        <v>6931200</v>
      </c>
      <c r="X75" s="43">
        <f t="shared" si="64"/>
        <v>6542552.2050000001</v>
      </c>
      <c r="Y75" s="43">
        <f t="shared" si="65"/>
        <v>6542552.2000000002</v>
      </c>
      <c r="Z75" s="53">
        <f t="shared" si="77"/>
        <v>0.99999999923577221</v>
      </c>
      <c r="AA75" s="42"/>
      <c r="AB75" s="42"/>
      <c r="AC75" s="42"/>
      <c r="AD75" s="125"/>
      <c r="AE75" s="34"/>
      <c r="AF75" s="34"/>
      <c r="AG75" s="34"/>
      <c r="AH75" s="34"/>
    </row>
    <row r="76" spans="1:34" s="39" customFormat="1" x14ac:dyDescent="0.25">
      <c r="A76" s="136" t="str">
        <f>"404.02.01.01.03"</f>
        <v>404.02.01.01.03</v>
      </c>
      <c r="B76" s="130" t="s">
        <v>779</v>
      </c>
      <c r="C76" s="143">
        <f>CE_RegimeContributivo!B78</f>
        <v>0</v>
      </c>
      <c r="D76" s="143">
        <f>CE_RegimeContributivo!C78</f>
        <v>0</v>
      </c>
      <c r="E76" s="143">
        <f>CE_RegimeContributivo!S78</f>
        <v>0</v>
      </c>
      <c r="F76" s="53" t="e">
        <f t="shared" si="66"/>
        <v>#DIV/0!</v>
      </c>
      <c r="G76" s="143">
        <f>CE_RegimeNaoContributivo!B78</f>
        <v>0</v>
      </c>
      <c r="H76" s="143">
        <f>CE_RegimeNaoContributivo!C78</f>
        <v>0</v>
      </c>
      <c r="I76" s="143">
        <f>CE_RegimeNaoContributivo!S78</f>
        <v>0</v>
      </c>
      <c r="J76" s="53" t="e">
        <f t="shared" si="68"/>
        <v>#DIV/0!</v>
      </c>
      <c r="K76" s="38">
        <f>CE_Administração!B78</f>
        <v>4799770</v>
      </c>
      <c r="L76" s="38">
        <f>CE_Administração!C78</f>
        <v>3722081.01</v>
      </c>
      <c r="M76" s="38">
        <f>CE_Administração!S78</f>
        <v>3722081.0100000002</v>
      </c>
      <c r="N76" s="53">
        <f t="shared" si="70"/>
        <v>1.0000000000000002</v>
      </c>
      <c r="O76" s="38">
        <f t="shared" si="71"/>
        <v>4799770</v>
      </c>
      <c r="P76" s="38">
        <f t="shared" si="72"/>
        <v>3722081.01</v>
      </c>
      <c r="Q76" s="38">
        <f t="shared" si="73"/>
        <v>3722081.0100000002</v>
      </c>
      <c r="R76" s="53">
        <f t="shared" si="74"/>
        <v>1.0000000000000002</v>
      </c>
      <c r="S76" s="38">
        <f>CE_CapitalizaçãoFRSS!B78</f>
        <v>0</v>
      </c>
      <c r="T76" s="38">
        <f>CE_CapitalizaçãoFRSS!C78</f>
        <v>0</v>
      </c>
      <c r="U76" s="38">
        <f>CE_CapitalizaçãoFRSS!S78</f>
        <v>0</v>
      </c>
      <c r="V76" s="53" t="e">
        <f t="shared" si="76"/>
        <v>#DIV/0!</v>
      </c>
      <c r="W76" s="43">
        <f t="shared" si="63"/>
        <v>4799770</v>
      </c>
      <c r="X76" s="43">
        <f t="shared" si="64"/>
        <v>3722081.01</v>
      </c>
      <c r="Y76" s="43">
        <f t="shared" si="65"/>
        <v>3722081.0100000002</v>
      </c>
      <c r="Z76" s="53">
        <f t="shared" si="77"/>
        <v>1.0000000000000002</v>
      </c>
      <c r="AA76" s="42"/>
      <c r="AB76" s="42"/>
      <c r="AC76" s="42"/>
      <c r="AD76" s="125"/>
      <c r="AE76" s="34"/>
      <c r="AF76" s="34"/>
      <c r="AG76" s="34"/>
      <c r="AH76" s="34"/>
    </row>
    <row r="77" spans="1:34" s="39" customFormat="1" x14ac:dyDescent="0.25">
      <c r="A77" s="136" t="str">
        <f>"404.02.01.01.04"</f>
        <v>404.02.01.01.04</v>
      </c>
      <c r="B77" s="130" t="s">
        <v>780</v>
      </c>
      <c r="C77" s="143">
        <f>CE_RegimeContributivo!B79</f>
        <v>0</v>
      </c>
      <c r="D77" s="143">
        <f>CE_RegimeContributivo!C79</f>
        <v>0</v>
      </c>
      <c r="E77" s="143">
        <f>CE_RegimeContributivo!S79</f>
        <v>0</v>
      </c>
      <c r="F77" s="53" t="e">
        <f t="shared" si="66"/>
        <v>#DIV/0!</v>
      </c>
      <c r="G77" s="143">
        <f>CE_RegimeNaoContributivo!B79</f>
        <v>1523005</v>
      </c>
      <c r="H77" s="143">
        <f>CE_RegimeNaoContributivo!C79</f>
        <v>1523005</v>
      </c>
      <c r="I77" s="143">
        <f>CE_RegimeNaoContributivo!S79</f>
        <v>0</v>
      </c>
      <c r="J77" s="53">
        <f t="shared" si="68"/>
        <v>0</v>
      </c>
      <c r="K77" s="38">
        <f>CE_Administração!B79</f>
        <v>0</v>
      </c>
      <c r="L77" s="38">
        <f>CE_Administração!C79</f>
        <v>0</v>
      </c>
      <c r="M77" s="38">
        <f>CE_Administração!S79</f>
        <v>0</v>
      </c>
      <c r="N77" s="53" t="e">
        <f t="shared" si="70"/>
        <v>#DIV/0!</v>
      </c>
      <c r="O77" s="38">
        <f t="shared" si="71"/>
        <v>1523005</v>
      </c>
      <c r="P77" s="38">
        <f t="shared" si="72"/>
        <v>1523005</v>
      </c>
      <c r="Q77" s="38">
        <f t="shared" si="73"/>
        <v>0</v>
      </c>
      <c r="R77" s="53">
        <f t="shared" si="74"/>
        <v>0</v>
      </c>
      <c r="S77" s="38">
        <f>CE_CapitalizaçãoFRSS!B79</f>
        <v>0</v>
      </c>
      <c r="T77" s="38">
        <f>CE_CapitalizaçãoFRSS!C79</f>
        <v>0</v>
      </c>
      <c r="U77" s="38">
        <f>CE_CapitalizaçãoFRSS!S79</f>
        <v>0</v>
      </c>
      <c r="V77" s="53" t="e">
        <f t="shared" si="76"/>
        <v>#DIV/0!</v>
      </c>
      <c r="W77" s="43">
        <f t="shared" si="63"/>
        <v>1523005</v>
      </c>
      <c r="X77" s="43">
        <f t="shared" si="64"/>
        <v>1523005</v>
      </c>
      <c r="Y77" s="43">
        <f t="shared" si="65"/>
        <v>0</v>
      </c>
      <c r="Z77" s="53">
        <f t="shared" si="77"/>
        <v>0</v>
      </c>
      <c r="AA77" s="42"/>
      <c r="AB77" s="42"/>
      <c r="AC77" s="42"/>
      <c r="AD77" s="125"/>
      <c r="AE77" s="34"/>
      <c r="AF77" s="34"/>
      <c r="AG77" s="34"/>
      <c r="AH77" s="34"/>
    </row>
    <row r="78" spans="1:34" s="39" customFormat="1" hidden="1" x14ac:dyDescent="0.25">
      <c r="A78" s="136" t="str">
        <f>"404.02.01.02"</f>
        <v>404.02.01.02</v>
      </c>
      <c r="B78" s="130" t="s">
        <v>781</v>
      </c>
      <c r="C78" s="143">
        <f>CE_RegimeContributivo!B80</f>
        <v>0</v>
      </c>
      <c r="D78" s="143">
        <f>CE_RegimeContributivo!C80</f>
        <v>0</v>
      </c>
      <c r="E78" s="143">
        <f>CE_RegimeContributivo!S80</f>
        <v>0</v>
      </c>
      <c r="F78" s="53" t="e">
        <f t="shared" si="66"/>
        <v>#DIV/0!</v>
      </c>
      <c r="G78" s="143">
        <f>CE_RegimeNaoContributivo!B80</f>
        <v>0</v>
      </c>
      <c r="H78" s="143">
        <f>CE_RegimeNaoContributivo!C80</f>
        <v>0</v>
      </c>
      <c r="I78" s="143">
        <f>CE_RegimeNaoContributivo!S80</f>
        <v>0</v>
      </c>
      <c r="J78" s="53" t="e">
        <f t="shared" si="68"/>
        <v>#DIV/0!</v>
      </c>
      <c r="K78" s="38">
        <f>CE_Administração!B80</f>
        <v>0</v>
      </c>
      <c r="L78" s="38">
        <f>CE_Administração!C80</f>
        <v>0</v>
      </c>
      <c r="M78" s="38">
        <f>CE_Administração!S80</f>
        <v>0</v>
      </c>
      <c r="N78" s="53" t="e">
        <f t="shared" si="70"/>
        <v>#DIV/0!</v>
      </c>
      <c r="O78" s="38">
        <f t="shared" si="71"/>
        <v>0</v>
      </c>
      <c r="P78" s="38">
        <f t="shared" si="72"/>
        <v>0</v>
      </c>
      <c r="Q78" s="38">
        <f t="shared" si="73"/>
        <v>0</v>
      </c>
      <c r="R78" s="53" t="e">
        <f t="shared" si="74"/>
        <v>#DIV/0!</v>
      </c>
      <c r="S78" s="38">
        <f>CE_CapitalizaçãoFRSS!B80</f>
        <v>0</v>
      </c>
      <c r="T78" s="38">
        <f>CE_CapitalizaçãoFRSS!C80</f>
        <v>0</v>
      </c>
      <c r="U78" s="38">
        <f>CE_CapitalizaçãoFRSS!S80</f>
        <v>0</v>
      </c>
      <c r="V78" s="53" t="e">
        <f t="shared" si="76"/>
        <v>#DIV/0!</v>
      </c>
      <c r="W78" s="43">
        <f t="shared" si="63"/>
        <v>0</v>
      </c>
      <c r="X78" s="43">
        <f t="shared" si="64"/>
        <v>0</v>
      </c>
      <c r="Y78" s="43">
        <f t="shared" si="65"/>
        <v>0</v>
      </c>
      <c r="Z78" s="53" t="e">
        <f t="shared" si="77"/>
        <v>#DIV/0!</v>
      </c>
      <c r="AA78" s="42"/>
      <c r="AB78" s="42"/>
      <c r="AC78" s="42"/>
      <c r="AD78" s="125"/>
      <c r="AE78" s="34"/>
      <c r="AF78" s="34"/>
      <c r="AG78" s="34"/>
      <c r="AH78" s="34"/>
    </row>
    <row r="79" spans="1:34" s="39" customFormat="1" hidden="1" x14ac:dyDescent="0.25">
      <c r="A79" s="136" t="str">
        <f>"404.02.02"</f>
        <v>404.02.02</v>
      </c>
      <c r="B79" s="130" t="s">
        <v>782</v>
      </c>
      <c r="C79" s="143">
        <f>CE_RegimeContributivo!B81</f>
        <v>0</v>
      </c>
      <c r="D79" s="143">
        <f>CE_RegimeContributivo!C81</f>
        <v>0</v>
      </c>
      <c r="E79" s="143">
        <f>CE_RegimeContributivo!S81</f>
        <v>0</v>
      </c>
      <c r="F79" s="51" t="e">
        <f t="shared" si="66"/>
        <v>#DIV/0!</v>
      </c>
      <c r="G79" s="143">
        <f>CE_RegimeNaoContributivo!B81</f>
        <v>0</v>
      </c>
      <c r="H79" s="143">
        <f>CE_RegimeNaoContributivo!C81</f>
        <v>0</v>
      </c>
      <c r="I79" s="143">
        <f>CE_RegimeNaoContributivo!S81</f>
        <v>0</v>
      </c>
      <c r="J79" s="51" t="e">
        <f t="shared" si="68"/>
        <v>#DIV/0!</v>
      </c>
      <c r="K79" s="38">
        <f>CE_Administração!B81</f>
        <v>0</v>
      </c>
      <c r="L79" s="38">
        <f>CE_Administração!C81</f>
        <v>0</v>
      </c>
      <c r="M79" s="38">
        <f>CE_Administração!S81</f>
        <v>0</v>
      </c>
      <c r="N79" s="51" t="e">
        <f t="shared" si="70"/>
        <v>#DIV/0!</v>
      </c>
      <c r="O79" s="38">
        <f t="shared" si="71"/>
        <v>0</v>
      </c>
      <c r="P79" s="38">
        <f t="shared" si="72"/>
        <v>0</v>
      </c>
      <c r="Q79" s="38">
        <f t="shared" si="73"/>
        <v>0</v>
      </c>
      <c r="R79" s="51" t="e">
        <f t="shared" si="74"/>
        <v>#DIV/0!</v>
      </c>
      <c r="S79" s="38">
        <f>CE_CapitalizaçãoFRSS!B81</f>
        <v>0</v>
      </c>
      <c r="T79" s="38">
        <f>CE_CapitalizaçãoFRSS!C81</f>
        <v>0</v>
      </c>
      <c r="U79" s="38">
        <f>CE_CapitalizaçãoFRSS!S81</f>
        <v>0</v>
      </c>
      <c r="V79" s="51" t="e">
        <f t="shared" si="76"/>
        <v>#DIV/0!</v>
      </c>
      <c r="W79" s="38">
        <f t="shared" si="63"/>
        <v>0</v>
      </c>
      <c r="X79" s="38">
        <f t="shared" si="64"/>
        <v>0</v>
      </c>
      <c r="Y79" s="38">
        <f t="shared" si="65"/>
        <v>0</v>
      </c>
      <c r="Z79" s="51" t="e">
        <f t="shared" si="77"/>
        <v>#DIV/0!</v>
      </c>
      <c r="AA79" s="42"/>
      <c r="AB79" s="42"/>
      <c r="AC79" s="42"/>
      <c r="AD79" s="125"/>
      <c r="AE79" s="34"/>
      <c r="AF79" s="34"/>
      <c r="AG79" s="34"/>
      <c r="AH79" s="34"/>
    </row>
    <row r="80" spans="1:34" s="39" customFormat="1" ht="15" hidden="1" customHeight="1" x14ac:dyDescent="0.25">
      <c r="A80" s="136" t="str">
        <f>"404.02.03"</f>
        <v>404.02.03</v>
      </c>
      <c r="B80" s="130" t="s">
        <v>783</v>
      </c>
      <c r="C80" s="143">
        <f>CE_RegimeContributivo!B82</f>
        <v>0</v>
      </c>
      <c r="D80" s="143">
        <f>CE_RegimeContributivo!C82</f>
        <v>0</v>
      </c>
      <c r="E80" s="143">
        <f>CE_RegimeContributivo!S82</f>
        <v>0</v>
      </c>
      <c r="F80" s="51" t="e">
        <f t="shared" si="66"/>
        <v>#DIV/0!</v>
      </c>
      <c r="G80" s="143">
        <f>CE_RegimeNaoContributivo!B82</f>
        <v>0</v>
      </c>
      <c r="H80" s="143">
        <f>CE_RegimeNaoContributivo!C82</f>
        <v>0</v>
      </c>
      <c r="I80" s="143">
        <f>CE_RegimeNaoContributivo!S82</f>
        <v>0</v>
      </c>
      <c r="J80" s="51" t="e">
        <f t="shared" si="68"/>
        <v>#DIV/0!</v>
      </c>
      <c r="K80" s="38">
        <f>CE_Administração!B82</f>
        <v>0</v>
      </c>
      <c r="L80" s="38">
        <f>CE_Administração!C82</f>
        <v>0</v>
      </c>
      <c r="M80" s="38">
        <f>CE_Administração!S82</f>
        <v>0</v>
      </c>
      <c r="N80" s="51" t="e">
        <f t="shared" si="70"/>
        <v>#DIV/0!</v>
      </c>
      <c r="O80" s="38">
        <f t="shared" si="71"/>
        <v>0</v>
      </c>
      <c r="P80" s="38">
        <f t="shared" si="72"/>
        <v>0</v>
      </c>
      <c r="Q80" s="38">
        <f t="shared" si="73"/>
        <v>0</v>
      </c>
      <c r="R80" s="51" t="e">
        <f t="shared" si="74"/>
        <v>#DIV/0!</v>
      </c>
      <c r="S80" s="38">
        <f>CE_CapitalizaçãoFRSS!B82</f>
        <v>0</v>
      </c>
      <c r="T80" s="38">
        <f>CE_CapitalizaçãoFRSS!C82</f>
        <v>0</v>
      </c>
      <c r="U80" s="38">
        <f>CE_CapitalizaçãoFRSS!S82</f>
        <v>0</v>
      </c>
      <c r="V80" s="51" t="e">
        <f t="shared" si="76"/>
        <v>#DIV/0!</v>
      </c>
      <c r="W80" s="38">
        <f t="shared" si="63"/>
        <v>0</v>
      </c>
      <c r="X80" s="38">
        <f t="shared" si="64"/>
        <v>0</v>
      </c>
      <c r="Y80" s="38">
        <f t="shared" si="65"/>
        <v>0</v>
      </c>
      <c r="Z80" s="51" t="e">
        <f t="shared" si="77"/>
        <v>#DIV/0!</v>
      </c>
      <c r="AA80" s="42"/>
      <c r="AB80" s="42"/>
      <c r="AC80" s="42"/>
      <c r="AD80" s="125"/>
      <c r="AE80" s="34"/>
      <c r="AF80" s="34"/>
      <c r="AG80" s="34"/>
      <c r="AH80" s="34"/>
    </row>
    <row r="81" spans="1:34" s="39" customFormat="1" ht="15" hidden="1" customHeight="1" x14ac:dyDescent="0.25">
      <c r="A81" s="136" t="str">
        <f>"404.02.04"</f>
        <v>404.02.04</v>
      </c>
      <c r="B81" s="130" t="s">
        <v>784</v>
      </c>
      <c r="C81" s="143">
        <f>CE_RegimeContributivo!B83</f>
        <v>0</v>
      </c>
      <c r="D81" s="143">
        <f>CE_RegimeContributivo!C83</f>
        <v>0</v>
      </c>
      <c r="E81" s="143">
        <f>CE_RegimeContributivo!S83</f>
        <v>0</v>
      </c>
      <c r="F81" s="51" t="e">
        <f t="shared" si="66"/>
        <v>#DIV/0!</v>
      </c>
      <c r="G81" s="143">
        <f>CE_RegimeNaoContributivo!B83</f>
        <v>0</v>
      </c>
      <c r="H81" s="143">
        <f>CE_RegimeNaoContributivo!C83</f>
        <v>0</v>
      </c>
      <c r="I81" s="143">
        <f>CE_RegimeNaoContributivo!S83</f>
        <v>0</v>
      </c>
      <c r="J81" s="51" t="e">
        <f t="shared" si="68"/>
        <v>#DIV/0!</v>
      </c>
      <c r="K81" s="38">
        <f>CE_Administração!B83</f>
        <v>0</v>
      </c>
      <c r="L81" s="38">
        <f>CE_Administração!C83</f>
        <v>0</v>
      </c>
      <c r="M81" s="38">
        <f>CE_Administração!S83</f>
        <v>0</v>
      </c>
      <c r="N81" s="51" t="e">
        <f t="shared" si="70"/>
        <v>#DIV/0!</v>
      </c>
      <c r="O81" s="38">
        <f t="shared" si="71"/>
        <v>0</v>
      </c>
      <c r="P81" s="38">
        <f t="shared" si="72"/>
        <v>0</v>
      </c>
      <c r="Q81" s="38">
        <f t="shared" si="73"/>
        <v>0</v>
      </c>
      <c r="R81" s="51" t="e">
        <f t="shared" si="74"/>
        <v>#DIV/0!</v>
      </c>
      <c r="S81" s="38">
        <f>CE_CapitalizaçãoFRSS!B83</f>
        <v>0</v>
      </c>
      <c r="T81" s="38">
        <f>CE_CapitalizaçãoFRSS!C83</f>
        <v>0</v>
      </c>
      <c r="U81" s="38">
        <f>CE_CapitalizaçãoFRSS!S83</f>
        <v>0</v>
      </c>
      <c r="V81" s="51" t="e">
        <f t="shared" si="76"/>
        <v>#DIV/0!</v>
      </c>
      <c r="W81" s="38">
        <f t="shared" si="63"/>
        <v>0</v>
      </c>
      <c r="X81" s="38">
        <f t="shared" si="64"/>
        <v>0</v>
      </c>
      <c r="Y81" s="38">
        <f t="shared" si="65"/>
        <v>0</v>
      </c>
      <c r="Z81" s="51" t="e">
        <f t="shared" si="77"/>
        <v>#DIV/0!</v>
      </c>
      <c r="AA81" s="42"/>
      <c r="AB81" s="42"/>
      <c r="AC81" s="42"/>
      <c r="AD81" s="125"/>
      <c r="AE81" s="34"/>
      <c r="AF81" s="34"/>
      <c r="AG81" s="34"/>
      <c r="AH81" s="34"/>
    </row>
    <row r="82" spans="1:34" ht="15" customHeight="1" x14ac:dyDescent="0.25">
      <c r="A82" s="135" t="str">
        <f>"404.03"</f>
        <v>404.03</v>
      </c>
      <c r="B82" s="129" t="s">
        <v>785</v>
      </c>
      <c r="C82" s="142">
        <f>CE_RegimeContributivo!B84</f>
        <v>0</v>
      </c>
      <c r="D82" s="142">
        <f>CE_RegimeContributivo!C84</f>
        <v>0</v>
      </c>
      <c r="E82" s="142">
        <f>CE_RegimeContributivo!S84</f>
        <v>0</v>
      </c>
      <c r="F82" s="50" t="e">
        <f t="shared" si="66"/>
        <v>#DIV/0!</v>
      </c>
      <c r="G82" s="142">
        <f>CE_RegimeNaoContributivo!B84</f>
        <v>0</v>
      </c>
      <c r="H82" s="142">
        <f>CE_RegimeNaoContributivo!C84</f>
        <v>0</v>
      </c>
      <c r="I82" s="142">
        <f>CE_RegimeNaoContributivo!S84</f>
        <v>0</v>
      </c>
      <c r="J82" s="50" t="e">
        <f t="shared" si="68"/>
        <v>#DIV/0!</v>
      </c>
      <c r="K82" s="37">
        <f>CE_Administração!B84</f>
        <v>0</v>
      </c>
      <c r="L82" s="37">
        <f>CE_Administração!C84</f>
        <v>0</v>
      </c>
      <c r="M82" s="37">
        <f>CE_Administração!S84</f>
        <v>0</v>
      </c>
      <c r="N82" s="50" t="e">
        <f t="shared" si="70"/>
        <v>#DIV/0!</v>
      </c>
      <c r="O82" s="37">
        <f t="shared" si="71"/>
        <v>0</v>
      </c>
      <c r="P82" s="37">
        <f t="shared" si="72"/>
        <v>0</v>
      </c>
      <c r="Q82" s="37">
        <f t="shared" si="73"/>
        <v>0</v>
      </c>
      <c r="R82" s="50" t="e">
        <f t="shared" si="74"/>
        <v>#DIV/0!</v>
      </c>
      <c r="S82" s="37">
        <f>CE_CapitalizaçãoFRSS!B84</f>
        <v>0</v>
      </c>
      <c r="T82" s="37">
        <f>CE_CapitalizaçãoFRSS!C84</f>
        <v>0</v>
      </c>
      <c r="U82" s="37">
        <f>CE_CapitalizaçãoFRSS!S84</f>
        <v>0</v>
      </c>
      <c r="V82" s="50" t="e">
        <f t="shared" si="76"/>
        <v>#DIV/0!</v>
      </c>
      <c r="W82" s="37">
        <f t="shared" si="63"/>
        <v>0</v>
      </c>
      <c r="X82" s="37">
        <f t="shared" si="64"/>
        <v>0</v>
      </c>
      <c r="Y82" s="37">
        <f t="shared" si="65"/>
        <v>0</v>
      </c>
      <c r="Z82" s="50" t="e">
        <f t="shared" si="77"/>
        <v>#DIV/0!</v>
      </c>
      <c r="AA82" s="42"/>
      <c r="AB82" s="42"/>
      <c r="AC82" s="42"/>
      <c r="AD82" s="125"/>
    </row>
    <row r="83" spans="1:34" ht="15" customHeight="1" x14ac:dyDescent="0.25">
      <c r="A83" s="135" t="str">
        <f>"404.04"</f>
        <v>404.04</v>
      </c>
      <c r="B83" s="129" t="s">
        <v>786</v>
      </c>
      <c r="C83" s="142">
        <f>CE_RegimeContributivo!B85</f>
        <v>0</v>
      </c>
      <c r="D83" s="142">
        <f>CE_RegimeContributivo!C85</f>
        <v>0</v>
      </c>
      <c r="E83" s="142">
        <f>CE_RegimeContributivo!S85</f>
        <v>0</v>
      </c>
      <c r="F83" s="50" t="e">
        <f t="shared" si="66"/>
        <v>#DIV/0!</v>
      </c>
      <c r="G83" s="142">
        <f>CE_RegimeNaoContributivo!B85</f>
        <v>0</v>
      </c>
      <c r="H83" s="142">
        <f>CE_RegimeNaoContributivo!C85</f>
        <v>0</v>
      </c>
      <c r="I83" s="142">
        <f>CE_RegimeNaoContributivo!S85</f>
        <v>0</v>
      </c>
      <c r="J83" s="50" t="e">
        <f t="shared" si="68"/>
        <v>#DIV/0!</v>
      </c>
      <c r="K83" s="37">
        <f>CE_Administração!B85</f>
        <v>0</v>
      </c>
      <c r="L83" s="37">
        <f>CE_Administração!C85</f>
        <v>0</v>
      </c>
      <c r="M83" s="37">
        <f>CE_Administração!S85</f>
        <v>0</v>
      </c>
      <c r="N83" s="50" t="e">
        <f t="shared" si="70"/>
        <v>#DIV/0!</v>
      </c>
      <c r="O83" s="37">
        <f t="shared" si="71"/>
        <v>0</v>
      </c>
      <c r="P83" s="37">
        <f t="shared" si="72"/>
        <v>0</v>
      </c>
      <c r="Q83" s="37">
        <f t="shared" si="73"/>
        <v>0</v>
      </c>
      <c r="R83" s="50" t="e">
        <f t="shared" si="74"/>
        <v>#DIV/0!</v>
      </c>
      <c r="S83" s="37">
        <f>CE_CapitalizaçãoFRSS!B85</f>
        <v>0</v>
      </c>
      <c r="T83" s="37">
        <f>CE_CapitalizaçãoFRSS!C85</f>
        <v>0</v>
      </c>
      <c r="U83" s="37">
        <f>CE_CapitalizaçãoFRSS!S85</f>
        <v>0</v>
      </c>
      <c r="V83" s="50" t="e">
        <f t="shared" si="76"/>
        <v>#DIV/0!</v>
      </c>
      <c r="W83" s="37">
        <f t="shared" si="63"/>
        <v>0</v>
      </c>
      <c r="X83" s="37">
        <f t="shared" si="64"/>
        <v>0</v>
      </c>
      <c r="Y83" s="37">
        <f t="shared" si="65"/>
        <v>0</v>
      </c>
      <c r="Z83" s="50" t="e">
        <f t="shared" si="77"/>
        <v>#DIV/0!</v>
      </c>
      <c r="AA83" s="42"/>
      <c r="AB83" s="42"/>
      <c r="AC83" s="42"/>
      <c r="AD83" s="125"/>
    </row>
    <row r="84" spans="1:34" x14ac:dyDescent="0.25">
      <c r="A84" s="135" t="str">
        <f>"404.05"</f>
        <v>404.05</v>
      </c>
      <c r="B84" s="129" t="s">
        <v>787</v>
      </c>
      <c r="C84" s="142">
        <f t="shared" ref="C84" si="78">C85+C86+C87</f>
        <v>0</v>
      </c>
      <c r="D84" s="142">
        <f t="shared" ref="D84:E84" si="79">D85+D86+D87</f>
        <v>0</v>
      </c>
      <c r="E84" s="142">
        <f t="shared" si="79"/>
        <v>0</v>
      </c>
      <c r="F84" s="50" t="e">
        <f t="shared" si="66"/>
        <v>#DIV/0!</v>
      </c>
      <c r="G84" s="142">
        <f t="shared" ref="G84" si="80">G85+G86+G87</f>
        <v>0</v>
      </c>
      <c r="H84" s="142">
        <f t="shared" ref="H84:I84" si="81">H85+H86+H87</f>
        <v>0</v>
      </c>
      <c r="I84" s="142">
        <f t="shared" si="81"/>
        <v>0</v>
      </c>
      <c r="J84" s="50" t="e">
        <f t="shared" si="68"/>
        <v>#DIV/0!</v>
      </c>
      <c r="K84" s="37">
        <f>K85+K86+K87</f>
        <v>0</v>
      </c>
      <c r="L84" s="37">
        <f t="shared" ref="L84:M84" si="82">L85+L86+L87</f>
        <v>0</v>
      </c>
      <c r="M84" s="37">
        <f t="shared" si="82"/>
        <v>0</v>
      </c>
      <c r="N84" s="50" t="e">
        <f t="shared" si="70"/>
        <v>#DIV/0!</v>
      </c>
      <c r="O84" s="37">
        <f t="shared" si="71"/>
        <v>0</v>
      </c>
      <c r="P84" s="37">
        <f t="shared" si="72"/>
        <v>0</v>
      </c>
      <c r="Q84" s="37">
        <f t="shared" si="73"/>
        <v>0</v>
      </c>
      <c r="R84" s="50" t="e">
        <f t="shared" si="74"/>
        <v>#DIV/0!</v>
      </c>
      <c r="S84" s="37">
        <f>S85+S86+S87</f>
        <v>0</v>
      </c>
      <c r="T84" s="37">
        <f>T85+T86+T87</f>
        <v>0</v>
      </c>
      <c r="U84" s="37">
        <f t="shared" ref="U84" si="83">U85+U86+U87</f>
        <v>0</v>
      </c>
      <c r="V84" s="50" t="e">
        <f t="shared" si="76"/>
        <v>#DIV/0!</v>
      </c>
      <c r="W84" s="37">
        <f t="shared" si="63"/>
        <v>0</v>
      </c>
      <c r="X84" s="37">
        <f t="shared" si="64"/>
        <v>0</v>
      </c>
      <c r="Y84" s="37">
        <f t="shared" si="65"/>
        <v>0</v>
      </c>
      <c r="Z84" s="50" t="e">
        <f t="shared" si="77"/>
        <v>#DIV/0!</v>
      </c>
      <c r="AA84" s="42"/>
      <c r="AB84" s="42"/>
      <c r="AC84" s="42"/>
      <c r="AD84" s="125"/>
    </row>
    <row r="85" spans="1:34" s="39" customFormat="1" ht="15" hidden="1" customHeight="1" x14ac:dyDescent="0.25">
      <c r="A85" s="136" t="str">
        <f>"404.05.01"</f>
        <v>404.05.01</v>
      </c>
      <c r="B85" s="130" t="s">
        <v>788</v>
      </c>
      <c r="C85" s="143">
        <f>CE_RegimeContributivo!B87</f>
        <v>0</v>
      </c>
      <c r="D85" s="143">
        <f>CE_RegimeContributivo!C87</f>
        <v>0</v>
      </c>
      <c r="E85" s="143">
        <f>CE_RegimeContributivo!S87</f>
        <v>0</v>
      </c>
      <c r="F85" s="51" t="e">
        <f t="shared" si="66"/>
        <v>#DIV/0!</v>
      </c>
      <c r="G85" s="143">
        <f>CE_RegimeNaoContributivo!B87</f>
        <v>0</v>
      </c>
      <c r="H85" s="143">
        <f>CE_RegimeNaoContributivo!C87</f>
        <v>0</v>
      </c>
      <c r="I85" s="143">
        <f>CE_RegimeNaoContributivo!S87</f>
        <v>0</v>
      </c>
      <c r="J85" s="51" t="e">
        <f t="shared" si="68"/>
        <v>#DIV/0!</v>
      </c>
      <c r="K85" s="38">
        <f>CE_Administração!B87</f>
        <v>0</v>
      </c>
      <c r="L85" s="38">
        <f>CE_Administração!C87</f>
        <v>0</v>
      </c>
      <c r="M85" s="38">
        <f>CE_Administração!S87</f>
        <v>0</v>
      </c>
      <c r="N85" s="51" t="e">
        <f t="shared" si="70"/>
        <v>#DIV/0!</v>
      </c>
      <c r="O85" s="38">
        <f t="shared" si="71"/>
        <v>0</v>
      </c>
      <c r="P85" s="38">
        <f t="shared" si="72"/>
        <v>0</v>
      </c>
      <c r="Q85" s="38">
        <f t="shared" si="73"/>
        <v>0</v>
      </c>
      <c r="R85" s="51" t="e">
        <f t="shared" si="74"/>
        <v>#DIV/0!</v>
      </c>
      <c r="S85" s="38">
        <f>CE_CapitalizaçãoFRSS!B87</f>
        <v>0</v>
      </c>
      <c r="T85" s="38">
        <f>CE_CapitalizaçãoFRSS!C87</f>
        <v>0</v>
      </c>
      <c r="U85" s="38">
        <f>CE_CapitalizaçãoFRSS!S87</f>
        <v>0</v>
      </c>
      <c r="V85" s="51" t="e">
        <f t="shared" si="76"/>
        <v>#DIV/0!</v>
      </c>
      <c r="W85" s="38">
        <f t="shared" si="63"/>
        <v>0</v>
      </c>
      <c r="X85" s="38">
        <f t="shared" si="64"/>
        <v>0</v>
      </c>
      <c r="Y85" s="38">
        <f t="shared" si="65"/>
        <v>0</v>
      </c>
      <c r="Z85" s="51" t="e">
        <f t="shared" si="77"/>
        <v>#DIV/0!</v>
      </c>
      <c r="AA85" s="42"/>
      <c r="AB85" s="42"/>
      <c r="AC85" s="42"/>
      <c r="AD85" s="125"/>
      <c r="AE85" s="34"/>
      <c r="AF85" s="34"/>
      <c r="AG85" s="34"/>
      <c r="AH85" s="34"/>
    </row>
    <row r="86" spans="1:34" s="39" customFormat="1" ht="15" hidden="1" customHeight="1" x14ac:dyDescent="0.25">
      <c r="A86" s="136" t="str">
        <f t="shared" ref="A86:A87" si="84">"404.05.01"</f>
        <v>404.05.01</v>
      </c>
      <c r="B86" s="130" t="s">
        <v>789</v>
      </c>
      <c r="C86" s="143">
        <f>CE_RegimeContributivo!B88</f>
        <v>0</v>
      </c>
      <c r="D86" s="143">
        <f>CE_RegimeContributivo!C88</f>
        <v>0</v>
      </c>
      <c r="E86" s="143">
        <f>CE_RegimeContributivo!S88</f>
        <v>0</v>
      </c>
      <c r="F86" s="51" t="e">
        <f t="shared" si="66"/>
        <v>#DIV/0!</v>
      </c>
      <c r="G86" s="143">
        <f>CE_RegimeNaoContributivo!B88</f>
        <v>0</v>
      </c>
      <c r="H86" s="143">
        <f>CE_RegimeNaoContributivo!C88</f>
        <v>0</v>
      </c>
      <c r="I86" s="143">
        <f>CE_RegimeNaoContributivo!S88</f>
        <v>0</v>
      </c>
      <c r="J86" s="51" t="e">
        <f t="shared" si="68"/>
        <v>#DIV/0!</v>
      </c>
      <c r="K86" s="38">
        <f>CE_Administração!B88</f>
        <v>0</v>
      </c>
      <c r="L86" s="38">
        <f>CE_Administração!C88</f>
        <v>0</v>
      </c>
      <c r="M86" s="38">
        <f>CE_Administração!S88</f>
        <v>0</v>
      </c>
      <c r="N86" s="51" t="e">
        <f t="shared" si="70"/>
        <v>#DIV/0!</v>
      </c>
      <c r="O86" s="38">
        <f t="shared" si="71"/>
        <v>0</v>
      </c>
      <c r="P86" s="38">
        <f t="shared" si="72"/>
        <v>0</v>
      </c>
      <c r="Q86" s="38">
        <f t="shared" si="73"/>
        <v>0</v>
      </c>
      <c r="R86" s="51" t="e">
        <f t="shared" si="74"/>
        <v>#DIV/0!</v>
      </c>
      <c r="S86" s="38">
        <f>CE_CapitalizaçãoFRSS!B88</f>
        <v>0</v>
      </c>
      <c r="T86" s="38">
        <f>CE_CapitalizaçãoFRSS!C88</f>
        <v>0</v>
      </c>
      <c r="U86" s="38">
        <f>CE_CapitalizaçãoFRSS!S88</f>
        <v>0</v>
      </c>
      <c r="V86" s="51" t="e">
        <f t="shared" si="76"/>
        <v>#DIV/0!</v>
      </c>
      <c r="W86" s="38">
        <f t="shared" si="63"/>
        <v>0</v>
      </c>
      <c r="X86" s="38">
        <f t="shared" si="64"/>
        <v>0</v>
      </c>
      <c r="Y86" s="38">
        <f t="shared" si="65"/>
        <v>0</v>
      </c>
      <c r="Z86" s="51" t="e">
        <f t="shared" si="77"/>
        <v>#DIV/0!</v>
      </c>
      <c r="AA86" s="42"/>
      <c r="AB86" s="42"/>
      <c r="AC86" s="42"/>
      <c r="AD86" s="125"/>
      <c r="AE86" s="34"/>
      <c r="AF86" s="34"/>
      <c r="AG86" s="34"/>
      <c r="AH86" s="34"/>
    </row>
    <row r="87" spans="1:34" s="39" customFormat="1" ht="30" hidden="1" customHeight="1" x14ac:dyDescent="0.25">
      <c r="A87" s="136" t="str">
        <f t="shared" si="84"/>
        <v>404.05.01</v>
      </c>
      <c r="B87" s="130" t="s">
        <v>790</v>
      </c>
      <c r="C87" s="143">
        <f>CE_RegimeContributivo!B89</f>
        <v>0</v>
      </c>
      <c r="D87" s="143">
        <f>CE_RegimeContributivo!C89</f>
        <v>0</v>
      </c>
      <c r="E87" s="143">
        <f>CE_RegimeContributivo!S89</f>
        <v>0</v>
      </c>
      <c r="F87" s="51" t="e">
        <f t="shared" si="66"/>
        <v>#DIV/0!</v>
      </c>
      <c r="G87" s="143">
        <f>CE_RegimeNaoContributivo!B89</f>
        <v>0</v>
      </c>
      <c r="H87" s="143">
        <f>CE_RegimeNaoContributivo!C89</f>
        <v>0</v>
      </c>
      <c r="I87" s="143">
        <f>CE_RegimeNaoContributivo!S89</f>
        <v>0</v>
      </c>
      <c r="J87" s="51" t="e">
        <f t="shared" si="68"/>
        <v>#DIV/0!</v>
      </c>
      <c r="K87" s="38">
        <f>CE_Administração!B89</f>
        <v>0</v>
      </c>
      <c r="L87" s="38">
        <f>CE_Administração!C89</f>
        <v>0</v>
      </c>
      <c r="M87" s="38">
        <f>CE_Administração!S89</f>
        <v>0</v>
      </c>
      <c r="N87" s="51" t="e">
        <f t="shared" si="70"/>
        <v>#DIV/0!</v>
      </c>
      <c r="O87" s="38">
        <f t="shared" si="71"/>
        <v>0</v>
      </c>
      <c r="P87" s="38">
        <f t="shared" si="72"/>
        <v>0</v>
      </c>
      <c r="Q87" s="38">
        <f t="shared" si="73"/>
        <v>0</v>
      </c>
      <c r="R87" s="51" t="e">
        <f t="shared" si="74"/>
        <v>#DIV/0!</v>
      </c>
      <c r="S87" s="38">
        <f>CE_CapitalizaçãoFRSS!B89</f>
        <v>0</v>
      </c>
      <c r="T87" s="38">
        <f>CE_CapitalizaçãoFRSS!C89</f>
        <v>0</v>
      </c>
      <c r="U87" s="38">
        <f>CE_CapitalizaçãoFRSS!S89</f>
        <v>0</v>
      </c>
      <c r="V87" s="51" t="e">
        <f t="shared" si="76"/>
        <v>#DIV/0!</v>
      </c>
      <c r="W87" s="38">
        <f t="shared" si="63"/>
        <v>0</v>
      </c>
      <c r="X87" s="38">
        <f t="shared" si="64"/>
        <v>0</v>
      </c>
      <c r="Y87" s="38">
        <f t="shared" si="65"/>
        <v>0</v>
      </c>
      <c r="Z87" s="51" t="e">
        <f t="shared" si="77"/>
        <v>#DIV/0!</v>
      </c>
      <c r="AA87" s="42"/>
      <c r="AB87" s="42"/>
      <c r="AC87" s="42"/>
      <c r="AD87" s="125"/>
      <c r="AE87" s="34"/>
      <c r="AF87" s="34"/>
      <c r="AG87" s="34"/>
      <c r="AH87" s="34"/>
    </row>
    <row r="88" spans="1:34" x14ac:dyDescent="0.25">
      <c r="A88" s="135" t="str">
        <f>"404.06"</f>
        <v>404.06</v>
      </c>
      <c r="B88" s="129" t="s">
        <v>791</v>
      </c>
      <c r="C88" s="142">
        <f t="shared" ref="C88:D88" si="85">C89+C90+C91</f>
        <v>0</v>
      </c>
      <c r="D88" s="142">
        <f t="shared" si="85"/>
        <v>0</v>
      </c>
      <c r="E88" s="142">
        <f t="shared" ref="E88" si="86">E89+E90+E91</f>
        <v>0</v>
      </c>
      <c r="F88" s="50" t="e">
        <f t="shared" si="66"/>
        <v>#DIV/0!</v>
      </c>
      <c r="G88" s="142">
        <f t="shared" ref="G88" si="87">G89+G90+G91</f>
        <v>0</v>
      </c>
      <c r="H88" s="142">
        <f t="shared" ref="H88:I88" si="88">H89+H90+H91</f>
        <v>0</v>
      </c>
      <c r="I88" s="142">
        <f t="shared" si="88"/>
        <v>0</v>
      </c>
      <c r="J88" s="50" t="e">
        <f t="shared" si="68"/>
        <v>#DIV/0!</v>
      </c>
      <c r="K88" s="37">
        <f>K89+K90+K91</f>
        <v>0</v>
      </c>
      <c r="L88" s="37">
        <f t="shared" ref="L88:M88" si="89">L89+L90+L91</f>
        <v>0</v>
      </c>
      <c r="M88" s="37">
        <f t="shared" si="89"/>
        <v>0</v>
      </c>
      <c r="N88" s="50" t="e">
        <f t="shared" si="70"/>
        <v>#DIV/0!</v>
      </c>
      <c r="O88" s="37">
        <f t="shared" si="71"/>
        <v>0</v>
      </c>
      <c r="P88" s="37">
        <f t="shared" si="72"/>
        <v>0</v>
      </c>
      <c r="Q88" s="37">
        <f t="shared" si="73"/>
        <v>0</v>
      </c>
      <c r="R88" s="50" t="e">
        <f t="shared" si="74"/>
        <v>#DIV/0!</v>
      </c>
      <c r="S88" s="37">
        <f>S89+S90+S91</f>
        <v>0</v>
      </c>
      <c r="T88" s="37">
        <f>T89+T90+T91</f>
        <v>0</v>
      </c>
      <c r="U88" s="37">
        <f t="shared" ref="U88" si="90">U89+U90+U91</f>
        <v>0</v>
      </c>
      <c r="V88" s="50" t="e">
        <f t="shared" si="76"/>
        <v>#DIV/0!</v>
      </c>
      <c r="W88" s="37">
        <f t="shared" si="63"/>
        <v>0</v>
      </c>
      <c r="X88" s="37">
        <f t="shared" si="64"/>
        <v>0</v>
      </c>
      <c r="Y88" s="37">
        <f t="shared" si="65"/>
        <v>0</v>
      </c>
      <c r="Z88" s="50" t="e">
        <f t="shared" si="77"/>
        <v>#DIV/0!</v>
      </c>
      <c r="AA88" s="42"/>
      <c r="AB88" s="42"/>
      <c r="AC88" s="42"/>
      <c r="AD88" s="125"/>
    </row>
    <row r="89" spans="1:34" s="39" customFormat="1" hidden="1" x14ac:dyDescent="0.25">
      <c r="A89" s="136" t="str">
        <f>"404.06.01"</f>
        <v>404.06.01</v>
      </c>
      <c r="B89" s="130" t="s">
        <v>792</v>
      </c>
      <c r="C89" s="143">
        <f>CE_RegimeContributivo!B91</f>
        <v>0</v>
      </c>
      <c r="D89" s="143">
        <f>CE_RegimeContributivo!C91</f>
        <v>0</v>
      </c>
      <c r="E89" s="143">
        <f>CE_RegimeContributivo!S91</f>
        <v>0</v>
      </c>
      <c r="F89" s="51" t="e">
        <f t="shared" si="66"/>
        <v>#DIV/0!</v>
      </c>
      <c r="G89" s="143">
        <f>CE_RegimeNaoContributivo!B91</f>
        <v>0</v>
      </c>
      <c r="H89" s="143">
        <f>CE_RegimeNaoContributivo!C91</f>
        <v>0</v>
      </c>
      <c r="I89" s="143">
        <f>CE_RegimeNaoContributivo!S91</f>
        <v>0</v>
      </c>
      <c r="J89" s="51" t="e">
        <f t="shared" si="68"/>
        <v>#DIV/0!</v>
      </c>
      <c r="K89" s="38">
        <f>CE_Administração!B91</f>
        <v>0</v>
      </c>
      <c r="L89" s="38">
        <f>CE_Administração!C91</f>
        <v>0</v>
      </c>
      <c r="M89" s="38">
        <f>CE_Administração!S91</f>
        <v>0</v>
      </c>
      <c r="N89" s="51" t="e">
        <f t="shared" si="70"/>
        <v>#DIV/0!</v>
      </c>
      <c r="O89" s="38">
        <f t="shared" si="71"/>
        <v>0</v>
      </c>
      <c r="P89" s="38">
        <f t="shared" si="72"/>
        <v>0</v>
      </c>
      <c r="Q89" s="38">
        <f t="shared" si="73"/>
        <v>0</v>
      </c>
      <c r="R89" s="51" t="e">
        <f t="shared" si="74"/>
        <v>#DIV/0!</v>
      </c>
      <c r="S89" s="38">
        <f>CE_CapitalizaçãoFRSS!B91</f>
        <v>0</v>
      </c>
      <c r="T89" s="38">
        <f>CE_CapitalizaçãoFRSS!C91</f>
        <v>0</v>
      </c>
      <c r="U89" s="38">
        <f>CE_CapitalizaçãoFRSS!S91</f>
        <v>0</v>
      </c>
      <c r="V89" s="51" t="e">
        <f t="shared" si="76"/>
        <v>#DIV/0!</v>
      </c>
      <c r="W89" s="38">
        <f t="shared" si="63"/>
        <v>0</v>
      </c>
      <c r="X89" s="38">
        <f t="shared" si="64"/>
        <v>0</v>
      </c>
      <c r="Y89" s="38">
        <f t="shared" si="65"/>
        <v>0</v>
      </c>
      <c r="Z89" s="51" t="e">
        <f t="shared" si="77"/>
        <v>#DIV/0!</v>
      </c>
      <c r="AA89" s="42"/>
      <c r="AB89" s="42"/>
      <c r="AC89" s="42"/>
      <c r="AD89" s="125"/>
      <c r="AE89" s="34"/>
      <c r="AF89" s="34"/>
      <c r="AG89" s="34"/>
      <c r="AH89" s="34"/>
    </row>
    <row r="90" spans="1:34" s="39" customFormat="1" hidden="1" x14ac:dyDescent="0.25">
      <c r="A90" s="136" t="str">
        <f>"404.06.02"</f>
        <v>404.06.02</v>
      </c>
      <c r="B90" s="130" t="s">
        <v>793</v>
      </c>
      <c r="C90" s="143">
        <f>CE_RegimeContributivo!B92</f>
        <v>0</v>
      </c>
      <c r="D90" s="143">
        <f>CE_RegimeContributivo!C92</f>
        <v>0</v>
      </c>
      <c r="E90" s="143">
        <f>CE_RegimeContributivo!S92</f>
        <v>0</v>
      </c>
      <c r="F90" s="51" t="e">
        <f t="shared" si="66"/>
        <v>#DIV/0!</v>
      </c>
      <c r="G90" s="143">
        <f>CE_RegimeNaoContributivo!B92</f>
        <v>0</v>
      </c>
      <c r="H90" s="143">
        <f>CE_RegimeNaoContributivo!C92</f>
        <v>0</v>
      </c>
      <c r="I90" s="143">
        <f>CE_RegimeNaoContributivo!S92</f>
        <v>0</v>
      </c>
      <c r="J90" s="51" t="e">
        <f t="shared" si="68"/>
        <v>#DIV/0!</v>
      </c>
      <c r="K90" s="38">
        <f>CE_Administração!B92</f>
        <v>0</v>
      </c>
      <c r="L90" s="38">
        <f>CE_Administração!C92</f>
        <v>0</v>
      </c>
      <c r="M90" s="38">
        <f>CE_Administração!S92</f>
        <v>0</v>
      </c>
      <c r="N90" s="51" t="e">
        <f t="shared" si="70"/>
        <v>#DIV/0!</v>
      </c>
      <c r="O90" s="38">
        <f t="shared" si="71"/>
        <v>0</v>
      </c>
      <c r="P90" s="38">
        <f t="shared" si="72"/>
        <v>0</v>
      </c>
      <c r="Q90" s="38">
        <f t="shared" si="73"/>
        <v>0</v>
      </c>
      <c r="R90" s="51" t="e">
        <f t="shared" si="74"/>
        <v>#DIV/0!</v>
      </c>
      <c r="S90" s="38">
        <f>CE_CapitalizaçãoFRSS!B92</f>
        <v>0</v>
      </c>
      <c r="T90" s="38">
        <f>CE_CapitalizaçãoFRSS!C92</f>
        <v>0</v>
      </c>
      <c r="U90" s="38">
        <f>CE_CapitalizaçãoFRSS!S92</f>
        <v>0</v>
      </c>
      <c r="V90" s="51" t="e">
        <f t="shared" si="76"/>
        <v>#DIV/0!</v>
      </c>
      <c r="W90" s="38">
        <f t="shared" si="63"/>
        <v>0</v>
      </c>
      <c r="X90" s="38">
        <f t="shared" si="64"/>
        <v>0</v>
      </c>
      <c r="Y90" s="38">
        <f t="shared" si="65"/>
        <v>0</v>
      </c>
      <c r="Z90" s="51" t="e">
        <f t="shared" si="77"/>
        <v>#DIV/0!</v>
      </c>
      <c r="AA90" s="42"/>
      <c r="AB90" s="42"/>
      <c r="AC90" s="42"/>
      <c r="AD90" s="125"/>
      <c r="AE90" s="34"/>
      <c r="AF90" s="34"/>
      <c r="AG90" s="34"/>
      <c r="AH90" s="34"/>
    </row>
    <row r="91" spans="1:34" s="39" customFormat="1" ht="15" hidden="1" customHeight="1" x14ac:dyDescent="0.25">
      <c r="A91" s="136" t="str">
        <f>"404.06.03"</f>
        <v>404.06.03</v>
      </c>
      <c r="B91" s="130" t="s">
        <v>794</v>
      </c>
      <c r="C91" s="143">
        <f>CE_RegimeContributivo!B93</f>
        <v>0</v>
      </c>
      <c r="D91" s="143">
        <f>CE_RegimeContributivo!C93</f>
        <v>0</v>
      </c>
      <c r="E91" s="143">
        <f>CE_RegimeContributivo!S93</f>
        <v>0</v>
      </c>
      <c r="F91" s="51" t="e">
        <f t="shared" si="66"/>
        <v>#DIV/0!</v>
      </c>
      <c r="G91" s="143">
        <f>CE_RegimeNaoContributivo!B93</f>
        <v>0</v>
      </c>
      <c r="H91" s="143">
        <f>CE_RegimeNaoContributivo!C93</f>
        <v>0</v>
      </c>
      <c r="I91" s="143">
        <f>CE_RegimeNaoContributivo!S93</f>
        <v>0</v>
      </c>
      <c r="J91" s="51" t="e">
        <f t="shared" si="68"/>
        <v>#DIV/0!</v>
      </c>
      <c r="K91" s="38">
        <f>CE_Administração!B93</f>
        <v>0</v>
      </c>
      <c r="L91" s="38">
        <f>CE_Administração!C93</f>
        <v>0</v>
      </c>
      <c r="M91" s="38">
        <f>CE_Administração!S93</f>
        <v>0</v>
      </c>
      <c r="N91" s="51" t="e">
        <f t="shared" si="70"/>
        <v>#DIV/0!</v>
      </c>
      <c r="O91" s="38">
        <f t="shared" si="71"/>
        <v>0</v>
      </c>
      <c r="P91" s="38">
        <f t="shared" si="72"/>
        <v>0</v>
      </c>
      <c r="Q91" s="38">
        <f t="shared" si="73"/>
        <v>0</v>
      </c>
      <c r="R91" s="51" t="e">
        <f t="shared" si="74"/>
        <v>#DIV/0!</v>
      </c>
      <c r="S91" s="38">
        <f>CE_CapitalizaçãoFRSS!B93</f>
        <v>0</v>
      </c>
      <c r="T91" s="38">
        <f>CE_CapitalizaçãoFRSS!C93</f>
        <v>0</v>
      </c>
      <c r="U91" s="38">
        <f>CE_CapitalizaçãoFRSS!S93</f>
        <v>0</v>
      </c>
      <c r="V91" s="51" t="e">
        <f t="shared" si="76"/>
        <v>#DIV/0!</v>
      </c>
      <c r="W91" s="38">
        <f t="shared" si="63"/>
        <v>0</v>
      </c>
      <c r="X91" s="38">
        <f t="shared" si="64"/>
        <v>0</v>
      </c>
      <c r="Y91" s="38">
        <f t="shared" si="65"/>
        <v>0</v>
      </c>
      <c r="Z91" s="51" t="e">
        <f t="shared" si="77"/>
        <v>#DIV/0!</v>
      </c>
      <c r="AA91" s="42"/>
      <c r="AB91" s="42"/>
      <c r="AC91" s="42"/>
      <c r="AD91" s="125"/>
      <c r="AE91" s="34"/>
      <c r="AF91" s="34"/>
      <c r="AG91" s="34"/>
      <c r="AH91" s="34"/>
    </row>
    <row r="92" spans="1:34" s="40" customFormat="1" ht="15" customHeight="1" x14ac:dyDescent="0.25">
      <c r="A92" s="135" t="str">
        <f>"404.07"</f>
        <v>404.07</v>
      </c>
      <c r="B92" s="129" t="s">
        <v>795</v>
      </c>
      <c r="C92" s="142">
        <f>CE_RegimeContributivo!B94</f>
        <v>0</v>
      </c>
      <c r="D92" s="142">
        <f>CE_RegimeContributivo!C94</f>
        <v>0</v>
      </c>
      <c r="E92" s="142">
        <f>CE_RegimeContributivo!S94</f>
        <v>549.57000000000005</v>
      </c>
      <c r="F92" s="50" t="e">
        <f t="shared" si="66"/>
        <v>#DIV/0!</v>
      </c>
      <c r="G92" s="142">
        <f>CE_RegimeNaoContributivo!B94</f>
        <v>0</v>
      </c>
      <c r="H92" s="142">
        <f>CE_RegimeNaoContributivo!C94</f>
        <v>0</v>
      </c>
      <c r="I92" s="142">
        <f>CE_RegimeNaoContributivo!S94</f>
        <v>0</v>
      </c>
      <c r="J92" s="50" t="e">
        <f t="shared" si="68"/>
        <v>#DIV/0!</v>
      </c>
      <c r="K92" s="37">
        <f>CE_Administração!B94</f>
        <v>0</v>
      </c>
      <c r="L92" s="37">
        <f>CE_Administração!C94</f>
        <v>0</v>
      </c>
      <c r="M92" s="37">
        <f>CE_Administração!S94</f>
        <v>0</v>
      </c>
      <c r="N92" s="50" t="e">
        <f t="shared" si="70"/>
        <v>#DIV/0!</v>
      </c>
      <c r="O92" s="37">
        <f t="shared" si="71"/>
        <v>0</v>
      </c>
      <c r="P92" s="37">
        <f t="shared" si="72"/>
        <v>0</v>
      </c>
      <c r="Q92" s="37">
        <f t="shared" si="73"/>
        <v>549.57000000000005</v>
      </c>
      <c r="R92" s="50" t="e">
        <f t="shared" si="74"/>
        <v>#DIV/0!</v>
      </c>
      <c r="S92" s="37">
        <f>CE_CapitalizaçãoFRSS!B94</f>
        <v>0</v>
      </c>
      <c r="T92" s="37">
        <f>CE_CapitalizaçãoFRSS!C94</f>
        <v>0</v>
      </c>
      <c r="U92" s="37">
        <f>CE_CapitalizaçãoFRSS!S94</f>
        <v>0</v>
      </c>
      <c r="V92" s="50" t="e">
        <f t="shared" si="76"/>
        <v>#DIV/0!</v>
      </c>
      <c r="W92" s="37">
        <f t="shared" si="63"/>
        <v>0</v>
      </c>
      <c r="X92" s="37">
        <f t="shared" si="64"/>
        <v>0</v>
      </c>
      <c r="Y92" s="37">
        <f t="shared" si="65"/>
        <v>549.57000000000005</v>
      </c>
      <c r="Z92" s="50" t="e">
        <f t="shared" si="77"/>
        <v>#DIV/0!</v>
      </c>
      <c r="AA92" s="150"/>
      <c r="AB92" s="150"/>
      <c r="AC92" s="150"/>
      <c r="AD92" s="193"/>
    </row>
    <row r="93" spans="1:34" ht="30" customHeight="1" x14ac:dyDescent="0.25">
      <c r="A93" s="135" t="str">
        <f>"404.08"</f>
        <v>404.08</v>
      </c>
      <c r="B93" s="129" t="s">
        <v>796</v>
      </c>
      <c r="C93" s="142">
        <f>CE_RegimeContributivo!B95</f>
        <v>0</v>
      </c>
      <c r="D93" s="142">
        <f>CE_RegimeContributivo!C95</f>
        <v>0</v>
      </c>
      <c r="E93" s="142">
        <f>CE_RegimeContributivo!S95</f>
        <v>0</v>
      </c>
      <c r="F93" s="50" t="e">
        <f t="shared" si="66"/>
        <v>#DIV/0!</v>
      </c>
      <c r="G93" s="142">
        <f>CE_RegimeNaoContributivo!B95</f>
        <v>0</v>
      </c>
      <c r="H93" s="142">
        <f>CE_RegimeNaoContributivo!C95</f>
        <v>0</v>
      </c>
      <c r="I93" s="142">
        <f>CE_RegimeNaoContributivo!S95</f>
        <v>0</v>
      </c>
      <c r="J93" s="50" t="e">
        <f t="shared" si="68"/>
        <v>#DIV/0!</v>
      </c>
      <c r="K93" s="37">
        <f>CE_Administração!B95</f>
        <v>0</v>
      </c>
      <c r="L93" s="37">
        <f>CE_Administração!C95</f>
        <v>0</v>
      </c>
      <c r="M93" s="37">
        <f>CE_Administração!S95</f>
        <v>0</v>
      </c>
      <c r="N93" s="50" t="e">
        <f t="shared" si="70"/>
        <v>#DIV/0!</v>
      </c>
      <c r="O93" s="38">
        <f t="shared" si="71"/>
        <v>0</v>
      </c>
      <c r="P93" s="38">
        <f t="shared" si="72"/>
        <v>0</v>
      </c>
      <c r="Q93" s="38">
        <f t="shared" si="73"/>
        <v>0</v>
      </c>
      <c r="R93" s="50" t="e">
        <f t="shared" si="74"/>
        <v>#DIV/0!</v>
      </c>
      <c r="S93" s="37">
        <f>CE_CapitalizaçãoFRSS!B95</f>
        <v>0</v>
      </c>
      <c r="T93" s="37">
        <f>CE_CapitalizaçãoFRSS!C95</f>
        <v>0</v>
      </c>
      <c r="U93" s="37">
        <f>CE_CapitalizaçãoFRSS!S95</f>
        <v>0</v>
      </c>
      <c r="V93" s="50" t="e">
        <f t="shared" si="76"/>
        <v>#DIV/0!</v>
      </c>
      <c r="W93" s="37">
        <f t="shared" si="63"/>
        <v>0</v>
      </c>
      <c r="X93" s="37">
        <f t="shared" si="64"/>
        <v>0</v>
      </c>
      <c r="Y93" s="37">
        <f t="shared" si="65"/>
        <v>0</v>
      </c>
      <c r="Z93" s="50" t="e">
        <f t="shared" si="77"/>
        <v>#DIV/0!</v>
      </c>
      <c r="AA93" s="42"/>
      <c r="AB93" s="42"/>
      <c r="AC93" s="42"/>
      <c r="AD93" s="125"/>
    </row>
    <row r="94" spans="1:34" x14ac:dyDescent="0.25">
      <c r="A94" s="135" t="str">
        <f>"404.09"</f>
        <v>404.09</v>
      </c>
      <c r="B94" s="129" t="s">
        <v>797</v>
      </c>
      <c r="C94" s="142">
        <f>SUM(C95:C98)</f>
        <v>0</v>
      </c>
      <c r="D94" s="142">
        <f>SUM(D95:D98)</f>
        <v>0</v>
      </c>
      <c r="E94" s="142">
        <f>SUM(E95:E98)</f>
        <v>0</v>
      </c>
      <c r="F94" s="50" t="e">
        <f t="shared" si="66"/>
        <v>#DIV/0!</v>
      </c>
      <c r="G94" s="142">
        <f>SUM(G95:G98)</f>
        <v>0</v>
      </c>
      <c r="H94" s="142">
        <f t="shared" ref="H94:I94" si="91">SUM(H95:H98)</f>
        <v>0</v>
      </c>
      <c r="I94" s="142">
        <f t="shared" si="91"/>
        <v>0</v>
      </c>
      <c r="J94" s="50" t="e">
        <f t="shared" si="68"/>
        <v>#DIV/0!</v>
      </c>
      <c r="K94" s="37">
        <f>SUM(K95:K98)</f>
        <v>0</v>
      </c>
      <c r="L94" s="37">
        <f t="shared" ref="L94:M94" si="92">SUM(L95:L98)</f>
        <v>0</v>
      </c>
      <c r="M94" s="37">
        <f t="shared" si="92"/>
        <v>0</v>
      </c>
      <c r="N94" s="50" t="e">
        <f t="shared" si="70"/>
        <v>#DIV/0!</v>
      </c>
      <c r="O94" s="37">
        <f t="shared" si="71"/>
        <v>0</v>
      </c>
      <c r="P94" s="37">
        <f t="shared" si="72"/>
        <v>0</v>
      </c>
      <c r="Q94" s="37">
        <f t="shared" si="73"/>
        <v>0</v>
      </c>
      <c r="R94" s="50" t="e">
        <f t="shared" si="74"/>
        <v>#DIV/0!</v>
      </c>
      <c r="S94" s="37">
        <f>SUM(S95:S98)</f>
        <v>49795707</v>
      </c>
      <c r="T94" s="37">
        <f>SUM(T95:T98)</f>
        <v>57081910.869999997</v>
      </c>
      <c r="U94" s="37">
        <f t="shared" ref="U94" si="93">SUM(U95:U98)</f>
        <v>17375885.740000002</v>
      </c>
      <c r="V94" s="50">
        <f t="shared" si="76"/>
        <v>0.30440266408691802</v>
      </c>
      <c r="W94" s="37">
        <f t="shared" si="63"/>
        <v>49795707</v>
      </c>
      <c r="X94" s="37">
        <f t="shared" si="64"/>
        <v>57081910.869999997</v>
      </c>
      <c r="Y94" s="37">
        <f t="shared" si="65"/>
        <v>17375885.740000002</v>
      </c>
      <c r="Z94" s="50">
        <f t="shared" si="77"/>
        <v>0.30440266408691802</v>
      </c>
      <c r="AA94" s="42"/>
      <c r="AB94" s="42"/>
      <c r="AC94" s="42"/>
      <c r="AD94" s="125"/>
    </row>
    <row r="95" spans="1:34" s="39" customFormat="1" x14ac:dyDescent="0.25">
      <c r="A95" s="136" t="str">
        <f>"404.09.01"</f>
        <v>404.09.01</v>
      </c>
      <c r="B95" s="130" t="s">
        <v>798</v>
      </c>
      <c r="C95" s="143">
        <f>CE_RegimeContributivo!B97</f>
        <v>0</v>
      </c>
      <c r="D95" s="143">
        <f>CE_RegimeContributivo!C97</f>
        <v>0</v>
      </c>
      <c r="E95" s="143">
        <f>CE_RegimeContributivo!S97</f>
        <v>0</v>
      </c>
      <c r="F95" s="51" t="e">
        <f t="shared" si="66"/>
        <v>#DIV/0!</v>
      </c>
      <c r="G95" s="143">
        <f>CE_RegimeNaoContributivo!B97</f>
        <v>0</v>
      </c>
      <c r="H95" s="143">
        <f>CE_RegimeNaoContributivo!C97</f>
        <v>0</v>
      </c>
      <c r="I95" s="143">
        <f>CE_RegimeNaoContributivo!S97</f>
        <v>0</v>
      </c>
      <c r="J95" s="51" t="e">
        <f t="shared" si="68"/>
        <v>#DIV/0!</v>
      </c>
      <c r="K95" s="38">
        <f>CE_Administração!B97</f>
        <v>0</v>
      </c>
      <c r="L95" s="38">
        <f>CE_Administração!C97</f>
        <v>0</v>
      </c>
      <c r="M95" s="38">
        <f>CE_Administração!S97</f>
        <v>0</v>
      </c>
      <c r="N95" s="51" t="e">
        <f t="shared" si="70"/>
        <v>#DIV/0!</v>
      </c>
      <c r="O95" s="38">
        <f t="shared" si="71"/>
        <v>0</v>
      </c>
      <c r="P95" s="38">
        <f t="shared" si="72"/>
        <v>0</v>
      </c>
      <c r="Q95" s="38">
        <f t="shared" si="73"/>
        <v>0</v>
      </c>
      <c r="R95" s="51" t="e">
        <f t="shared" si="74"/>
        <v>#DIV/0!</v>
      </c>
      <c r="S95" s="38">
        <f>CE_CapitalizaçãoFRSS!B97</f>
        <v>0</v>
      </c>
      <c r="T95" s="38">
        <f>CE_CapitalizaçãoFRSS!C97</f>
        <v>0</v>
      </c>
      <c r="U95" s="38">
        <f>CE_CapitalizaçãoFRSS!S97</f>
        <v>0</v>
      </c>
      <c r="V95" s="51" t="e">
        <f t="shared" si="76"/>
        <v>#DIV/0!</v>
      </c>
      <c r="W95" s="38">
        <f t="shared" si="63"/>
        <v>0</v>
      </c>
      <c r="X95" s="38">
        <f t="shared" si="64"/>
        <v>0</v>
      </c>
      <c r="Y95" s="38">
        <f t="shared" si="65"/>
        <v>0</v>
      </c>
      <c r="Z95" s="51" t="e">
        <f t="shared" si="77"/>
        <v>#DIV/0!</v>
      </c>
      <c r="AA95" s="42"/>
      <c r="AB95" s="42"/>
      <c r="AC95" s="42"/>
      <c r="AD95" s="125"/>
      <c r="AE95" s="34"/>
      <c r="AF95" s="34"/>
      <c r="AG95" s="34"/>
      <c r="AH95" s="34"/>
    </row>
    <row r="96" spans="1:34" s="39" customFormat="1" x14ac:dyDescent="0.25">
      <c r="A96" s="136" t="str">
        <f>"404.09.02"</f>
        <v>404.09.02</v>
      </c>
      <c r="B96" s="130" t="s">
        <v>799</v>
      </c>
      <c r="C96" s="143">
        <f>CE_RegimeContributivo!B98</f>
        <v>0</v>
      </c>
      <c r="D96" s="143">
        <f>CE_RegimeContributivo!C98</f>
        <v>0</v>
      </c>
      <c r="E96" s="143">
        <f>CE_RegimeContributivo!S98</f>
        <v>0</v>
      </c>
      <c r="F96" s="51" t="e">
        <f t="shared" si="66"/>
        <v>#DIV/0!</v>
      </c>
      <c r="G96" s="143">
        <f>CE_RegimeNaoContributivo!B98</f>
        <v>0</v>
      </c>
      <c r="H96" s="143">
        <f>CE_RegimeNaoContributivo!C98</f>
        <v>0</v>
      </c>
      <c r="I96" s="143">
        <f>CE_RegimeNaoContributivo!S98</f>
        <v>0</v>
      </c>
      <c r="J96" s="51" t="e">
        <f t="shared" si="68"/>
        <v>#DIV/0!</v>
      </c>
      <c r="K96" s="38">
        <f>CE_Administração!B98</f>
        <v>0</v>
      </c>
      <c r="L96" s="38">
        <f>CE_Administração!C98</f>
        <v>0</v>
      </c>
      <c r="M96" s="38">
        <f>CE_Administração!S98</f>
        <v>0</v>
      </c>
      <c r="N96" s="51" t="e">
        <f t="shared" si="70"/>
        <v>#DIV/0!</v>
      </c>
      <c r="O96" s="38">
        <f t="shared" si="71"/>
        <v>0</v>
      </c>
      <c r="P96" s="38">
        <f t="shared" si="72"/>
        <v>0</v>
      </c>
      <c r="Q96" s="38">
        <f t="shared" si="73"/>
        <v>0</v>
      </c>
      <c r="R96" s="51" t="e">
        <f t="shared" si="74"/>
        <v>#DIV/0!</v>
      </c>
      <c r="S96" s="38">
        <f>CE_CapitalizaçãoFRSS!B98</f>
        <v>49795707</v>
      </c>
      <c r="T96" s="38">
        <f>CE_CapitalizaçãoFRSS!C98</f>
        <v>57081910.869999997</v>
      </c>
      <c r="U96" s="38">
        <f>CE_CapitalizaçãoFRSS!S98</f>
        <v>17375885.740000002</v>
      </c>
      <c r="V96" s="51">
        <f t="shared" si="76"/>
        <v>0.30440266408691802</v>
      </c>
      <c r="W96" s="38">
        <f t="shared" si="63"/>
        <v>49795707</v>
      </c>
      <c r="X96" s="38">
        <f t="shared" si="64"/>
        <v>57081910.869999997</v>
      </c>
      <c r="Y96" s="38">
        <f t="shared" si="65"/>
        <v>17375885.740000002</v>
      </c>
      <c r="Z96" s="51">
        <f t="shared" si="77"/>
        <v>0.30440266408691802</v>
      </c>
      <c r="AA96" s="42"/>
      <c r="AB96" s="42"/>
      <c r="AC96" s="42"/>
      <c r="AD96" s="125"/>
      <c r="AE96" s="34"/>
      <c r="AF96" s="34"/>
      <c r="AG96" s="34"/>
      <c r="AH96" s="34"/>
    </row>
    <row r="97" spans="1:34" s="39" customFormat="1" ht="15" hidden="1" customHeight="1" x14ac:dyDescent="0.25">
      <c r="A97" s="136" t="str">
        <f>"404.09.03"</f>
        <v>404.09.03</v>
      </c>
      <c r="B97" s="130" t="s">
        <v>800</v>
      </c>
      <c r="C97" s="143">
        <f>CE_RegimeContributivo!B99</f>
        <v>0</v>
      </c>
      <c r="D97" s="143">
        <f>CE_RegimeContributivo!C99</f>
        <v>0</v>
      </c>
      <c r="E97" s="143">
        <f>CE_RegimeContributivo!S99</f>
        <v>0</v>
      </c>
      <c r="F97" s="51" t="e">
        <f t="shared" si="66"/>
        <v>#DIV/0!</v>
      </c>
      <c r="G97" s="143">
        <f>CE_RegimeNaoContributivo!B99</f>
        <v>0</v>
      </c>
      <c r="H97" s="143">
        <f>CE_RegimeNaoContributivo!C99</f>
        <v>0</v>
      </c>
      <c r="I97" s="143">
        <f>CE_RegimeNaoContributivo!S99</f>
        <v>0</v>
      </c>
      <c r="J97" s="51" t="e">
        <f t="shared" si="68"/>
        <v>#DIV/0!</v>
      </c>
      <c r="K97" s="38">
        <f>CE_Administração!B99</f>
        <v>0</v>
      </c>
      <c r="L97" s="38">
        <f>CE_Administração!C99</f>
        <v>0</v>
      </c>
      <c r="M97" s="38">
        <f>CE_Administração!S99</f>
        <v>0</v>
      </c>
      <c r="N97" s="51" t="e">
        <f t="shared" si="70"/>
        <v>#DIV/0!</v>
      </c>
      <c r="O97" s="38">
        <f t="shared" si="71"/>
        <v>0</v>
      </c>
      <c r="P97" s="38">
        <f t="shared" si="72"/>
        <v>0</v>
      </c>
      <c r="Q97" s="38">
        <f t="shared" si="73"/>
        <v>0</v>
      </c>
      <c r="R97" s="51" t="e">
        <f t="shared" si="74"/>
        <v>#DIV/0!</v>
      </c>
      <c r="S97" s="38">
        <f>CE_CapitalizaçãoFRSS!B99</f>
        <v>0</v>
      </c>
      <c r="T97" s="38">
        <f>CE_CapitalizaçãoFRSS!C99</f>
        <v>0</v>
      </c>
      <c r="U97" s="38">
        <f>CE_CapitalizaçãoFRSS!S99</f>
        <v>0</v>
      </c>
      <c r="V97" s="51" t="e">
        <f t="shared" si="76"/>
        <v>#DIV/0!</v>
      </c>
      <c r="W97" s="38">
        <f t="shared" si="63"/>
        <v>0</v>
      </c>
      <c r="X97" s="38">
        <f t="shared" si="64"/>
        <v>0</v>
      </c>
      <c r="Y97" s="38">
        <f t="shared" si="65"/>
        <v>0</v>
      </c>
      <c r="Z97" s="51" t="e">
        <f t="shared" si="77"/>
        <v>#DIV/0!</v>
      </c>
      <c r="AA97" s="42"/>
      <c r="AB97" s="42"/>
      <c r="AC97" s="42"/>
      <c r="AD97" s="125"/>
      <c r="AE97" s="34"/>
      <c r="AF97" s="34"/>
      <c r="AG97" s="34"/>
      <c r="AH97" s="34"/>
    </row>
    <row r="98" spans="1:34" s="39" customFormat="1" ht="15" hidden="1" customHeight="1" x14ac:dyDescent="0.25">
      <c r="A98" s="136" t="str">
        <f>"404.09.04"</f>
        <v>404.09.04</v>
      </c>
      <c r="B98" s="130" t="s">
        <v>801</v>
      </c>
      <c r="C98" s="143">
        <f>CE_RegimeContributivo!B100</f>
        <v>0</v>
      </c>
      <c r="D98" s="143">
        <f>CE_RegimeContributivo!C100</f>
        <v>0</v>
      </c>
      <c r="E98" s="143">
        <f>CE_RegimeContributivo!S100</f>
        <v>0</v>
      </c>
      <c r="F98" s="51" t="e">
        <f t="shared" si="66"/>
        <v>#DIV/0!</v>
      </c>
      <c r="G98" s="143">
        <f>CE_RegimeNaoContributivo!B100</f>
        <v>0</v>
      </c>
      <c r="H98" s="143">
        <f>CE_RegimeNaoContributivo!C100</f>
        <v>0</v>
      </c>
      <c r="I98" s="143">
        <f>CE_RegimeNaoContributivo!S100</f>
        <v>0</v>
      </c>
      <c r="J98" s="51" t="e">
        <f t="shared" si="68"/>
        <v>#DIV/0!</v>
      </c>
      <c r="K98" s="38">
        <f>CE_Administração!B100</f>
        <v>0</v>
      </c>
      <c r="L98" s="38">
        <f>CE_Administração!C100</f>
        <v>0</v>
      </c>
      <c r="M98" s="38">
        <f>CE_Administração!S100</f>
        <v>0</v>
      </c>
      <c r="N98" s="51" t="e">
        <f t="shared" si="70"/>
        <v>#DIV/0!</v>
      </c>
      <c r="O98" s="38">
        <f t="shared" si="71"/>
        <v>0</v>
      </c>
      <c r="P98" s="38">
        <f t="shared" si="72"/>
        <v>0</v>
      </c>
      <c r="Q98" s="38">
        <f t="shared" si="73"/>
        <v>0</v>
      </c>
      <c r="R98" s="51" t="e">
        <f t="shared" si="74"/>
        <v>#DIV/0!</v>
      </c>
      <c r="S98" s="38">
        <f>CE_CapitalizaçãoFRSS!B100</f>
        <v>0</v>
      </c>
      <c r="T98" s="38">
        <f>CE_CapitalizaçãoFRSS!C100</f>
        <v>0</v>
      </c>
      <c r="U98" s="38">
        <f>CE_CapitalizaçãoFRSS!S100</f>
        <v>0</v>
      </c>
      <c r="V98" s="51" t="e">
        <f t="shared" si="76"/>
        <v>#DIV/0!</v>
      </c>
      <c r="W98" s="38">
        <f t="shared" si="63"/>
        <v>0</v>
      </c>
      <c r="X98" s="38">
        <f t="shared" si="64"/>
        <v>0</v>
      </c>
      <c r="Y98" s="38">
        <f t="shared" si="65"/>
        <v>0</v>
      </c>
      <c r="Z98" s="51" t="e">
        <f t="shared" si="77"/>
        <v>#DIV/0!</v>
      </c>
      <c r="AA98" s="42"/>
      <c r="AB98" s="42"/>
      <c r="AC98" s="42"/>
      <c r="AD98" s="125"/>
      <c r="AE98" s="34"/>
      <c r="AF98" s="34"/>
      <c r="AG98" s="34"/>
      <c r="AH98" s="34"/>
    </row>
    <row r="99" spans="1:34" s="40" customFormat="1" ht="15" customHeight="1" x14ac:dyDescent="0.25">
      <c r="A99" s="135" t="str">
        <f>"404.10"</f>
        <v>404.10</v>
      </c>
      <c r="B99" s="129" t="s">
        <v>802</v>
      </c>
      <c r="C99" s="142">
        <f>CE_RegimeContributivo!B101</f>
        <v>0</v>
      </c>
      <c r="D99" s="142">
        <f>CE_RegimeContributivo!C101</f>
        <v>0</v>
      </c>
      <c r="E99" s="142">
        <f>CE_RegimeContributivo!S101</f>
        <v>0</v>
      </c>
      <c r="F99" s="50" t="e">
        <f t="shared" si="66"/>
        <v>#DIV/0!</v>
      </c>
      <c r="G99" s="142">
        <f>CE_RegimeNaoContributivo!B101</f>
        <v>0</v>
      </c>
      <c r="H99" s="142">
        <f>CE_RegimeNaoContributivo!C101</f>
        <v>0</v>
      </c>
      <c r="I99" s="142">
        <f>CE_RegimeNaoContributivo!S101</f>
        <v>0</v>
      </c>
      <c r="J99" s="50" t="e">
        <f t="shared" si="68"/>
        <v>#DIV/0!</v>
      </c>
      <c r="K99" s="37">
        <f>CE_Administração!B101</f>
        <v>0</v>
      </c>
      <c r="L99" s="37">
        <f>CE_Administração!C101</f>
        <v>0</v>
      </c>
      <c r="M99" s="37">
        <f>CE_Administração!S101</f>
        <v>0</v>
      </c>
      <c r="N99" s="50" t="e">
        <f t="shared" si="70"/>
        <v>#DIV/0!</v>
      </c>
      <c r="O99" s="37">
        <f t="shared" si="71"/>
        <v>0</v>
      </c>
      <c r="P99" s="37">
        <f t="shared" si="72"/>
        <v>0</v>
      </c>
      <c r="Q99" s="37">
        <f t="shared" si="73"/>
        <v>0</v>
      </c>
      <c r="R99" s="50" t="e">
        <f t="shared" si="74"/>
        <v>#DIV/0!</v>
      </c>
      <c r="S99" s="37">
        <f>CE_CapitalizaçãoFRSS!B101</f>
        <v>0</v>
      </c>
      <c r="T99" s="37">
        <f>CE_CapitalizaçãoFRSS!C101</f>
        <v>0</v>
      </c>
      <c r="U99" s="37">
        <f>CE_CapitalizaçãoFRSS!S101</f>
        <v>0</v>
      </c>
      <c r="V99" s="50" t="e">
        <f t="shared" si="76"/>
        <v>#DIV/0!</v>
      </c>
      <c r="W99" s="37">
        <f t="shared" si="63"/>
        <v>0</v>
      </c>
      <c r="X99" s="37">
        <f t="shared" si="64"/>
        <v>0</v>
      </c>
      <c r="Y99" s="37">
        <f t="shared" si="65"/>
        <v>0</v>
      </c>
      <c r="Z99" s="50" t="e">
        <f t="shared" si="77"/>
        <v>#DIV/0!</v>
      </c>
      <c r="AA99" s="150"/>
      <c r="AB99" s="150"/>
      <c r="AC99" s="150"/>
      <c r="AD99" s="193"/>
    </row>
    <row r="100" spans="1:34" x14ac:dyDescent="0.25">
      <c r="A100" s="134">
        <v>405</v>
      </c>
      <c r="B100" s="128" t="s">
        <v>803</v>
      </c>
      <c r="C100" s="141">
        <f>C101+C112+C130+C141</f>
        <v>0</v>
      </c>
      <c r="D100" s="141">
        <f>D101+D112+D130+D141</f>
        <v>0</v>
      </c>
      <c r="E100" s="141">
        <f>E101+E112+E130+E141</f>
        <v>0</v>
      </c>
      <c r="F100" s="49" t="e">
        <f t="shared" si="66"/>
        <v>#DIV/0!</v>
      </c>
      <c r="G100" s="141">
        <f>G101+G112+G130+G141</f>
        <v>0</v>
      </c>
      <c r="H100" s="141">
        <f t="shared" ref="H100:I100" si="94">H101+H112+H130+H141</f>
        <v>0</v>
      </c>
      <c r="I100" s="141">
        <f t="shared" si="94"/>
        <v>0</v>
      </c>
      <c r="J100" s="49" t="e">
        <f t="shared" si="68"/>
        <v>#DIV/0!</v>
      </c>
      <c r="K100" s="36">
        <f>K101+K112+K130+K141</f>
        <v>0</v>
      </c>
      <c r="L100" s="36">
        <f t="shared" ref="L100:M100" si="95">L101+L112+L130+L141</f>
        <v>0</v>
      </c>
      <c r="M100" s="36">
        <f t="shared" si="95"/>
        <v>0</v>
      </c>
      <c r="N100" s="49" t="e">
        <f t="shared" si="70"/>
        <v>#DIV/0!</v>
      </c>
      <c r="O100" s="36">
        <f t="shared" si="71"/>
        <v>0</v>
      </c>
      <c r="P100" s="36">
        <f t="shared" si="72"/>
        <v>0</v>
      </c>
      <c r="Q100" s="36">
        <f t="shared" si="73"/>
        <v>0</v>
      </c>
      <c r="R100" s="49" t="e">
        <f t="shared" si="74"/>
        <v>#DIV/0!</v>
      </c>
      <c r="S100" s="36">
        <f>S101+S112+S130+S141</f>
        <v>0</v>
      </c>
      <c r="T100" s="36">
        <f>T101+T112+T130+T141</f>
        <v>0</v>
      </c>
      <c r="U100" s="36">
        <f t="shared" ref="U100" si="96">U101+U112+U130+U141</f>
        <v>0</v>
      </c>
      <c r="V100" s="49" t="e">
        <f t="shared" si="76"/>
        <v>#DIV/0!</v>
      </c>
      <c r="W100" s="36">
        <f t="shared" si="63"/>
        <v>0</v>
      </c>
      <c r="X100" s="36">
        <f t="shared" si="64"/>
        <v>0</v>
      </c>
      <c r="Y100" s="36">
        <f t="shared" si="65"/>
        <v>0</v>
      </c>
      <c r="Z100" s="49" t="e">
        <f t="shared" si="77"/>
        <v>#DIV/0!</v>
      </c>
      <c r="AA100" s="42"/>
      <c r="AB100" s="42"/>
      <c r="AC100" s="42"/>
      <c r="AD100" s="125"/>
    </row>
    <row r="101" spans="1:34" ht="15" customHeight="1" x14ac:dyDescent="0.25">
      <c r="A101" s="135" t="str">
        <f>"405.01"</f>
        <v>405.01</v>
      </c>
      <c r="B101" s="129" t="s">
        <v>804</v>
      </c>
      <c r="C101" s="142">
        <f>SUM(C102:C111)</f>
        <v>0</v>
      </c>
      <c r="D101" s="142">
        <f>SUM(D102:D111)</f>
        <v>0</v>
      </c>
      <c r="E101" s="142">
        <f>SUM(E102:E111)</f>
        <v>0</v>
      </c>
      <c r="F101" s="50" t="e">
        <f t="shared" si="66"/>
        <v>#DIV/0!</v>
      </c>
      <c r="G101" s="142">
        <f>SUM(G102:G111)</f>
        <v>0</v>
      </c>
      <c r="H101" s="142">
        <f t="shared" ref="H101:I101" si="97">SUM(H102:H111)</f>
        <v>0</v>
      </c>
      <c r="I101" s="142">
        <f t="shared" si="97"/>
        <v>0</v>
      </c>
      <c r="J101" s="50" t="e">
        <f t="shared" si="68"/>
        <v>#DIV/0!</v>
      </c>
      <c r="K101" s="37">
        <f>SUM(K102:K111)</f>
        <v>0</v>
      </c>
      <c r="L101" s="37">
        <f t="shared" ref="L101:M101" si="98">SUM(L102:L111)</f>
        <v>0</v>
      </c>
      <c r="M101" s="37">
        <f t="shared" si="98"/>
        <v>0</v>
      </c>
      <c r="N101" s="50" t="e">
        <f t="shared" si="70"/>
        <v>#DIV/0!</v>
      </c>
      <c r="O101" s="37">
        <f t="shared" si="71"/>
        <v>0</v>
      </c>
      <c r="P101" s="37">
        <f t="shared" si="72"/>
        <v>0</v>
      </c>
      <c r="Q101" s="37">
        <f t="shared" si="73"/>
        <v>0</v>
      </c>
      <c r="R101" s="50" t="e">
        <f t="shared" si="74"/>
        <v>#DIV/0!</v>
      </c>
      <c r="S101" s="37">
        <f>SUM(S102:S111)</f>
        <v>0</v>
      </c>
      <c r="T101" s="37">
        <f>SUM(T102:T111)</f>
        <v>0</v>
      </c>
      <c r="U101" s="37">
        <f t="shared" ref="U101" si="99">SUM(U102:U111)</f>
        <v>0</v>
      </c>
      <c r="V101" s="50" t="e">
        <f t="shared" si="76"/>
        <v>#DIV/0!</v>
      </c>
      <c r="W101" s="37">
        <f t="shared" si="63"/>
        <v>0</v>
      </c>
      <c r="X101" s="37">
        <f t="shared" si="64"/>
        <v>0</v>
      </c>
      <c r="Y101" s="37">
        <f t="shared" si="65"/>
        <v>0</v>
      </c>
      <c r="Z101" s="50" t="e">
        <f t="shared" si="77"/>
        <v>#DIV/0!</v>
      </c>
      <c r="AA101" s="42"/>
      <c r="AB101" s="42"/>
      <c r="AC101" s="42"/>
      <c r="AD101" s="125"/>
    </row>
    <row r="102" spans="1:34" s="39" customFormat="1" ht="15" hidden="1" customHeight="1" x14ac:dyDescent="0.25">
      <c r="A102" s="136" t="str">
        <f>"405.01.01"</f>
        <v>405.01.01</v>
      </c>
      <c r="B102" s="130" t="s">
        <v>805</v>
      </c>
      <c r="C102" s="143">
        <f>CE_RegimeContributivo!B104</f>
        <v>0</v>
      </c>
      <c r="D102" s="143">
        <f>CE_RegimeContributivo!C104</f>
        <v>0</v>
      </c>
      <c r="E102" s="143">
        <f>CE_RegimeContributivo!S104</f>
        <v>0</v>
      </c>
      <c r="F102" s="51" t="e">
        <f t="shared" si="66"/>
        <v>#DIV/0!</v>
      </c>
      <c r="G102" s="143">
        <f>CE_RegimeNaoContributivo!B104</f>
        <v>0</v>
      </c>
      <c r="H102" s="143">
        <f>CE_RegimeNaoContributivo!C104</f>
        <v>0</v>
      </c>
      <c r="I102" s="143">
        <f>CE_RegimeNaoContributivo!S104</f>
        <v>0</v>
      </c>
      <c r="J102" s="51" t="e">
        <f t="shared" si="68"/>
        <v>#DIV/0!</v>
      </c>
      <c r="K102" s="38">
        <f>CE_Administração!B104</f>
        <v>0</v>
      </c>
      <c r="L102" s="38">
        <f>CE_Administração!C104</f>
        <v>0</v>
      </c>
      <c r="M102" s="38">
        <f>CE_Administração!S104</f>
        <v>0</v>
      </c>
      <c r="N102" s="51" t="e">
        <f t="shared" si="70"/>
        <v>#DIV/0!</v>
      </c>
      <c r="O102" s="38">
        <f t="shared" si="71"/>
        <v>0</v>
      </c>
      <c r="P102" s="38">
        <f t="shared" si="72"/>
        <v>0</v>
      </c>
      <c r="Q102" s="38">
        <f t="shared" si="73"/>
        <v>0</v>
      </c>
      <c r="R102" s="51" t="e">
        <f t="shared" si="74"/>
        <v>#DIV/0!</v>
      </c>
      <c r="S102" s="38">
        <f>CE_CapitalizaçãoFRSS!B104</f>
        <v>0</v>
      </c>
      <c r="T102" s="38">
        <f>CE_CapitalizaçãoFRSS!C104</f>
        <v>0</v>
      </c>
      <c r="U102" s="38">
        <f>CE_CapitalizaçãoFRSS!S104</f>
        <v>0</v>
      </c>
      <c r="V102" s="51" t="e">
        <f t="shared" si="76"/>
        <v>#DIV/0!</v>
      </c>
      <c r="W102" s="38">
        <f t="shared" si="63"/>
        <v>0</v>
      </c>
      <c r="X102" s="38">
        <f t="shared" si="64"/>
        <v>0</v>
      </c>
      <c r="Y102" s="38">
        <f t="shared" si="65"/>
        <v>0</v>
      </c>
      <c r="Z102" s="51" t="e">
        <f t="shared" si="77"/>
        <v>#DIV/0!</v>
      </c>
      <c r="AA102" s="42"/>
      <c r="AB102" s="42"/>
      <c r="AC102" s="42"/>
      <c r="AD102" s="125"/>
      <c r="AE102" s="34"/>
      <c r="AF102" s="34"/>
      <c r="AG102" s="34"/>
      <c r="AH102" s="34"/>
    </row>
    <row r="103" spans="1:34" s="39" customFormat="1" ht="15" hidden="1" customHeight="1" x14ac:dyDescent="0.25">
      <c r="A103" s="136" t="str">
        <f>"405.01.02"</f>
        <v>405.01.02</v>
      </c>
      <c r="B103" s="130" t="s">
        <v>806</v>
      </c>
      <c r="C103" s="143">
        <f>CE_RegimeContributivo!B105</f>
        <v>0</v>
      </c>
      <c r="D103" s="143">
        <f>CE_RegimeContributivo!C105</f>
        <v>0</v>
      </c>
      <c r="E103" s="143">
        <f>CE_RegimeContributivo!S105</f>
        <v>0</v>
      </c>
      <c r="F103" s="51" t="e">
        <f t="shared" si="66"/>
        <v>#DIV/0!</v>
      </c>
      <c r="G103" s="143">
        <f>CE_RegimeNaoContributivo!B105</f>
        <v>0</v>
      </c>
      <c r="H103" s="143">
        <f>CE_RegimeNaoContributivo!C105</f>
        <v>0</v>
      </c>
      <c r="I103" s="143">
        <f>CE_RegimeNaoContributivo!S105</f>
        <v>0</v>
      </c>
      <c r="J103" s="51" t="e">
        <f t="shared" si="68"/>
        <v>#DIV/0!</v>
      </c>
      <c r="K103" s="38">
        <f>CE_Administração!B105</f>
        <v>0</v>
      </c>
      <c r="L103" s="38">
        <f>CE_Administração!C105</f>
        <v>0</v>
      </c>
      <c r="M103" s="38">
        <f>CE_Administração!S105</f>
        <v>0</v>
      </c>
      <c r="N103" s="51" t="e">
        <f t="shared" si="70"/>
        <v>#DIV/0!</v>
      </c>
      <c r="O103" s="38">
        <f t="shared" si="71"/>
        <v>0</v>
      </c>
      <c r="P103" s="38">
        <f t="shared" si="72"/>
        <v>0</v>
      </c>
      <c r="Q103" s="38">
        <f t="shared" si="73"/>
        <v>0</v>
      </c>
      <c r="R103" s="51" t="e">
        <f t="shared" si="74"/>
        <v>#DIV/0!</v>
      </c>
      <c r="S103" s="38">
        <f>CE_CapitalizaçãoFRSS!B105</f>
        <v>0</v>
      </c>
      <c r="T103" s="38">
        <f>CE_CapitalizaçãoFRSS!C105</f>
        <v>0</v>
      </c>
      <c r="U103" s="38">
        <f>CE_CapitalizaçãoFRSS!S105</f>
        <v>0</v>
      </c>
      <c r="V103" s="51" t="e">
        <f t="shared" si="76"/>
        <v>#DIV/0!</v>
      </c>
      <c r="W103" s="38">
        <f t="shared" si="63"/>
        <v>0</v>
      </c>
      <c r="X103" s="38">
        <f t="shared" si="64"/>
        <v>0</v>
      </c>
      <c r="Y103" s="38">
        <f t="shared" si="65"/>
        <v>0</v>
      </c>
      <c r="Z103" s="51" t="e">
        <f t="shared" si="77"/>
        <v>#DIV/0!</v>
      </c>
      <c r="AA103" s="42"/>
      <c r="AB103" s="42"/>
      <c r="AC103" s="42"/>
      <c r="AD103" s="125"/>
      <c r="AE103" s="34"/>
      <c r="AF103" s="34"/>
      <c r="AG103" s="34"/>
      <c r="AH103" s="34"/>
    </row>
    <row r="104" spans="1:34" s="39" customFormat="1" ht="15" hidden="1" customHeight="1" x14ac:dyDescent="0.25">
      <c r="A104" s="136" t="str">
        <f>"405.01.03"</f>
        <v>405.01.03</v>
      </c>
      <c r="B104" s="130" t="s">
        <v>129</v>
      </c>
      <c r="C104" s="143">
        <f>CE_RegimeContributivo!B106</f>
        <v>0</v>
      </c>
      <c r="D104" s="143">
        <f>CE_RegimeContributivo!C106</f>
        <v>0</v>
      </c>
      <c r="E104" s="143">
        <f>CE_RegimeContributivo!S106</f>
        <v>0</v>
      </c>
      <c r="F104" s="51" t="e">
        <f t="shared" si="66"/>
        <v>#DIV/0!</v>
      </c>
      <c r="G104" s="143">
        <f>CE_RegimeNaoContributivo!B106</f>
        <v>0</v>
      </c>
      <c r="H104" s="143">
        <f>CE_RegimeNaoContributivo!C106</f>
        <v>0</v>
      </c>
      <c r="I104" s="143">
        <f>CE_RegimeNaoContributivo!S106</f>
        <v>0</v>
      </c>
      <c r="J104" s="51" t="e">
        <f t="shared" si="68"/>
        <v>#DIV/0!</v>
      </c>
      <c r="K104" s="38">
        <f>CE_Administração!B106</f>
        <v>0</v>
      </c>
      <c r="L104" s="38">
        <f>CE_Administração!C106</f>
        <v>0</v>
      </c>
      <c r="M104" s="38">
        <f>CE_Administração!S106</f>
        <v>0</v>
      </c>
      <c r="N104" s="51" t="e">
        <f t="shared" si="70"/>
        <v>#DIV/0!</v>
      </c>
      <c r="O104" s="38">
        <f t="shared" si="71"/>
        <v>0</v>
      </c>
      <c r="P104" s="38">
        <f t="shared" si="72"/>
        <v>0</v>
      </c>
      <c r="Q104" s="38">
        <f t="shared" si="73"/>
        <v>0</v>
      </c>
      <c r="R104" s="51" t="e">
        <f t="shared" si="74"/>
        <v>#DIV/0!</v>
      </c>
      <c r="S104" s="38">
        <f>CE_CapitalizaçãoFRSS!B106</f>
        <v>0</v>
      </c>
      <c r="T104" s="38">
        <f>CE_CapitalizaçãoFRSS!C106</f>
        <v>0</v>
      </c>
      <c r="U104" s="38">
        <f>CE_CapitalizaçãoFRSS!S106</f>
        <v>0</v>
      </c>
      <c r="V104" s="51" t="e">
        <f t="shared" si="76"/>
        <v>#DIV/0!</v>
      </c>
      <c r="W104" s="38">
        <f t="shared" ref="W104:W135" si="100">C104+G104+K104+S104</f>
        <v>0</v>
      </c>
      <c r="X104" s="38">
        <f t="shared" ref="X104:X135" si="101">D104+H104+L104+T104</f>
        <v>0</v>
      </c>
      <c r="Y104" s="38">
        <f t="shared" ref="Y104:Y135" si="102">E104+I104+M104+U104</f>
        <v>0</v>
      </c>
      <c r="Z104" s="51" t="e">
        <f t="shared" si="77"/>
        <v>#DIV/0!</v>
      </c>
      <c r="AA104" s="42"/>
      <c r="AB104" s="42"/>
      <c r="AC104" s="42"/>
      <c r="AD104" s="125"/>
      <c r="AE104" s="34"/>
      <c r="AF104" s="34"/>
      <c r="AG104" s="34"/>
      <c r="AH104" s="34"/>
    </row>
    <row r="105" spans="1:34" s="39" customFormat="1" ht="15" hidden="1" customHeight="1" x14ac:dyDescent="0.25">
      <c r="A105" s="136" t="str">
        <f>"405.01.04"</f>
        <v>405.01.04</v>
      </c>
      <c r="B105" s="130" t="s">
        <v>807</v>
      </c>
      <c r="C105" s="143">
        <f>CE_RegimeContributivo!B107</f>
        <v>0</v>
      </c>
      <c r="D105" s="143">
        <f>CE_RegimeContributivo!C107</f>
        <v>0</v>
      </c>
      <c r="E105" s="143">
        <f>CE_RegimeContributivo!S107</f>
        <v>0</v>
      </c>
      <c r="F105" s="51" t="e">
        <f t="shared" si="66"/>
        <v>#DIV/0!</v>
      </c>
      <c r="G105" s="143">
        <f>CE_RegimeNaoContributivo!B107</f>
        <v>0</v>
      </c>
      <c r="H105" s="143">
        <f>CE_RegimeNaoContributivo!C107</f>
        <v>0</v>
      </c>
      <c r="I105" s="143">
        <f>CE_RegimeNaoContributivo!S107</f>
        <v>0</v>
      </c>
      <c r="J105" s="51" t="e">
        <f t="shared" si="68"/>
        <v>#DIV/0!</v>
      </c>
      <c r="K105" s="38">
        <f>CE_Administração!B107</f>
        <v>0</v>
      </c>
      <c r="L105" s="38">
        <f>CE_Administração!C107</f>
        <v>0</v>
      </c>
      <c r="M105" s="38">
        <f>CE_Administração!S107</f>
        <v>0</v>
      </c>
      <c r="N105" s="51" t="e">
        <f t="shared" si="70"/>
        <v>#DIV/0!</v>
      </c>
      <c r="O105" s="38">
        <f t="shared" si="71"/>
        <v>0</v>
      </c>
      <c r="P105" s="38">
        <f t="shared" si="72"/>
        <v>0</v>
      </c>
      <c r="Q105" s="38">
        <f t="shared" si="73"/>
        <v>0</v>
      </c>
      <c r="R105" s="51" t="e">
        <f t="shared" si="74"/>
        <v>#DIV/0!</v>
      </c>
      <c r="S105" s="38">
        <f>CE_CapitalizaçãoFRSS!B107</f>
        <v>0</v>
      </c>
      <c r="T105" s="38">
        <f>CE_CapitalizaçãoFRSS!C107</f>
        <v>0</v>
      </c>
      <c r="U105" s="38">
        <f>CE_CapitalizaçãoFRSS!S107</f>
        <v>0</v>
      </c>
      <c r="V105" s="51" t="e">
        <f t="shared" si="76"/>
        <v>#DIV/0!</v>
      </c>
      <c r="W105" s="38">
        <f t="shared" si="100"/>
        <v>0</v>
      </c>
      <c r="X105" s="38">
        <f t="shared" si="101"/>
        <v>0</v>
      </c>
      <c r="Y105" s="38">
        <f t="shared" si="102"/>
        <v>0</v>
      </c>
      <c r="Z105" s="51" t="e">
        <f t="shared" si="77"/>
        <v>#DIV/0!</v>
      </c>
      <c r="AA105" s="42"/>
      <c r="AB105" s="42"/>
      <c r="AC105" s="42"/>
      <c r="AD105" s="125"/>
      <c r="AE105" s="34"/>
      <c r="AF105" s="34"/>
      <c r="AG105" s="34"/>
      <c r="AH105" s="34"/>
    </row>
    <row r="106" spans="1:34" s="39" customFormat="1" ht="15" hidden="1" customHeight="1" x14ac:dyDescent="0.25">
      <c r="A106" s="136" t="str">
        <f>"405.01.05"</f>
        <v>405.01.05</v>
      </c>
      <c r="B106" s="130" t="s">
        <v>808</v>
      </c>
      <c r="C106" s="143">
        <f>CE_RegimeContributivo!B108</f>
        <v>0</v>
      </c>
      <c r="D106" s="143">
        <f>CE_RegimeContributivo!C108</f>
        <v>0</v>
      </c>
      <c r="E106" s="143">
        <f>CE_RegimeContributivo!S108</f>
        <v>0</v>
      </c>
      <c r="F106" s="51" t="e">
        <f t="shared" si="66"/>
        <v>#DIV/0!</v>
      </c>
      <c r="G106" s="143">
        <f>CE_RegimeNaoContributivo!B108</f>
        <v>0</v>
      </c>
      <c r="H106" s="143">
        <f>CE_RegimeNaoContributivo!C108</f>
        <v>0</v>
      </c>
      <c r="I106" s="143">
        <f>CE_RegimeNaoContributivo!S108</f>
        <v>0</v>
      </c>
      <c r="J106" s="51" t="e">
        <f t="shared" si="68"/>
        <v>#DIV/0!</v>
      </c>
      <c r="K106" s="38">
        <f>CE_Administração!B108</f>
        <v>0</v>
      </c>
      <c r="L106" s="38">
        <f>CE_Administração!C108</f>
        <v>0</v>
      </c>
      <c r="M106" s="38">
        <f>CE_Administração!S108</f>
        <v>0</v>
      </c>
      <c r="N106" s="51" t="e">
        <f t="shared" si="70"/>
        <v>#DIV/0!</v>
      </c>
      <c r="O106" s="38">
        <f t="shared" si="71"/>
        <v>0</v>
      </c>
      <c r="P106" s="38">
        <f t="shared" si="72"/>
        <v>0</v>
      </c>
      <c r="Q106" s="38">
        <f t="shared" si="73"/>
        <v>0</v>
      </c>
      <c r="R106" s="51" t="e">
        <f t="shared" si="74"/>
        <v>#DIV/0!</v>
      </c>
      <c r="S106" s="38">
        <f>CE_CapitalizaçãoFRSS!B108</f>
        <v>0</v>
      </c>
      <c r="T106" s="38">
        <f>CE_CapitalizaçãoFRSS!C108</f>
        <v>0</v>
      </c>
      <c r="U106" s="38">
        <f>CE_CapitalizaçãoFRSS!S108</f>
        <v>0</v>
      </c>
      <c r="V106" s="51" t="e">
        <f t="shared" si="76"/>
        <v>#DIV/0!</v>
      </c>
      <c r="W106" s="38">
        <f t="shared" si="100"/>
        <v>0</v>
      </c>
      <c r="X106" s="38">
        <f t="shared" si="101"/>
        <v>0</v>
      </c>
      <c r="Y106" s="38">
        <f t="shared" si="102"/>
        <v>0</v>
      </c>
      <c r="Z106" s="51" t="e">
        <f t="shared" si="77"/>
        <v>#DIV/0!</v>
      </c>
      <c r="AA106" s="42"/>
      <c r="AB106" s="42"/>
      <c r="AC106" s="42"/>
      <c r="AD106" s="125"/>
      <c r="AE106" s="34"/>
      <c r="AF106" s="34"/>
      <c r="AG106" s="34"/>
      <c r="AH106" s="34"/>
    </row>
    <row r="107" spans="1:34" s="39" customFormat="1" ht="15" hidden="1" customHeight="1" x14ac:dyDescent="0.25">
      <c r="A107" s="136" t="str">
        <f>"405.01.06"</f>
        <v>405.01.06</v>
      </c>
      <c r="B107" s="130" t="s">
        <v>809</v>
      </c>
      <c r="C107" s="143">
        <f>CE_RegimeContributivo!B109</f>
        <v>0</v>
      </c>
      <c r="D107" s="143">
        <f>CE_RegimeContributivo!C109</f>
        <v>0</v>
      </c>
      <c r="E107" s="143">
        <f>CE_RegimeContributivo!S109</f>
        <v>0</v>
      </c>
      <c r="F107" s="51" t="e">
        <f t="shared" si="66"/>
        <v>#DIV/0!</v>
      </c>
      <c r="G107" s="143">
        <f>CE_RegimeNaoContributivo!B109</f>
        <v>0</v>
      </c>
      <c r="H107" s="143">
        <f>CE_RegimeNaoContributivo!C109</f>
        <v>0</v>
      </c>
      <c r="I107" s="143">
        <f>CE_RegimeNaoContributivo!S109</f>
        <v>0</v>
      </c>
      <c r="J107" s="51" t="e">
        <f t="shared" si="68"/>
        <v>#DIV/0!</v>
      </c>
      <c r="K107" s="38">
        <f>CE_Administração!B109</f>
        <v>0</v>
      </c>
      <c r="L107" s="38">
        <f>CE_Administração!C109</f>
        <v>0</v>
      </c>
      <c r="M107" s="38">
        <f>CE_Administração!S109</f>
        <v>0</v>
      </c>
      <c r="N107" s="51" t="e">
        <f t="shared" si="70"/>
        <v>#DIV/0!</v>
      </c>
      <c r="O107" s="38">
        <f t="shared" si="71"/>
        <v>0</v>
      </c>
      <c r="P107" s="38">
        <f t="shared" si="72"/>
        <v>0</v>
      </c>
      <c r="Q107" s="38">
        <f t="shared" si="73"/>
        <v>0</v>
      </c>
      <c r="R107" s="51" t="e">
        <f t="shared" si="74"/>
        <v>#DIV/0!</v>
      </c>
      <c r="S107" s="38">
        <f>CE_CapitalizaçãoFRSS!B109</f>
        <v>0</v>
      </c>
      <c r="T107" s="38">
        <f>CE_CapitalizaçãoFRSS!C109</f>
        <v>0</v>
      </c>
      <c r="U107" s="38">
        <f>CE_CapitalizaçãoFRSS!S109</f>
        <v>0</v>
      </c>
      <c r="V107" s="51" t="e">
        <f t="shared" si="76"/>
        <v>#DIV/0!</v>
      </c>
      <c r="W107" s="38">
        <f t="shared" si="100"/>
        <v>0</v>
      </c>
      <c r="X107" s="38">
        <f t="shared" si="101"/>
        <v>0</v>
      </c>
      <c r="Y107" s="38">
        <f t="shared" si="102"/>
        <v>0</v>
      </c>
      <c r="Z107" s="51" t="e">
        <f t="shared" si="77"/>
        <v>#DIV/0!</v>
      </c>
      <c r="AA107" s="42"/>
      <c r="AB107" s="42"/>
      <c r="AC107" s="42"/>
      <c r="AD107" s="125"/>
      <c r="AE107" s="34"/>
      <c r="AF107" s="34"/>
      <c r="AG107" s="34"/>
      <c r="AH107" s="34"/>
    </row>
    <row r="108" spans="1:34" s="39" customFormat="1" ht="15" hidden="1" customHeight="1" x14ac:dyDescent="0.25">
      <c r="A108" s="136" t="str">
        <f>"405.01.07"</f>
        <v>405.01.07</v>
      </c>
      <c r="B108" s="130" t="s">
        <v>810</v>
      </c>
      <c r="C108" s="143">
        <f>CE_RegimeContributivo!B110</f>
        <v>0</v>
      </c>
      <c r="D108" s="143">
        <f>CE_RegimeContributivo!C110</f>
        <v>0</v>
      </c>
      <c r="E108" s="143">
        <f>CE_RegimeContributivo!S110</f>
        <v>0</v>
      </c>
      <c r="F108" s="51" t="e">
        <f t="shared" si="66"/>
        <v>#DIV/0!</v>
      </c>
      <c r="G108" s="143">
        <f>CE_RegimeNaoContributivo!B110</f>
        <v>0</v>
      </c>
      <c r="H108" s="143">
        <f>CE_RegimeNaoContributivo!C110</f>
        <v>0</v>
      </c>
      <c r="I108" s="143">
        <f>CE_RegimeNaoContributivo!S110</f>
        <v>0</v>
      </c>
      <c r="J108" s="51" t="e">
        <f t="shared" si="68"/>
        <v>#DIV/0!</v>
      </c>
      <c r="K108" s="38">
        <f>CE_Administração!B110</f>
        <v>0</v>
      </c>
      <c r="L108" s="38">
        <f>CE_Administração!C110</f>
        <v>0</v>
      </c>
      <c r="M108" s="38">
        <f>CE_Administração!S110</f>
        <v>0</v>
      </c>
      <c r="N108" s="51" t="e">
        <f t="shared" si="70"/>
        <v>#DIV/0!</v>
      </c>
      <c r="O108" s="38">
        <f t="shared" si="71"/>
        <v>0</v>
      </c>
      <c r="P108" s="38">
        <f t="shared" si="72"/>
        <v>0</v>
      </c>
      <c r="Q108" s="38">
        <f t="shared" si="73"/>
        <v>0</v>
      </c>
      <c r="R108" s="51" t="e">
        <f t="shared" si="74"/>
        <v>#DIV/0!</v>
      </c>
      <c r="S108" s="38">
        <f>CE_CapitalizaçãoFRSS!B110</f>
        <v>0</v>
      </c>
      <c r="T108" s="38">
        <f>CE_CapitalizaçãoFRSS!C110</f>
        <v>0</v>
      </c>
      <c r="U108" s="38">
        <f>CE_CapitalizaçãoFRSS!S110</f>
        <v>0</v>
      </c>
      <c r="V108" s="51" t="e">
        <f t="shared" si="76"/>
        <v>#DIV/0!</v>
      </c>
      <c r="W108" s="38">
        <f t="shared" si="100"/>
        <v>0</v>
      </c>
      <c r="X108" s="38">
        <f t="shared" si="101"/>
        <v>0</v>
      </c>
      <c r="Y108" s="38">
        <f t="shared" si="102"/>
        <v>0</v>
      </c>
      <c r="Z108" s="51" t="e">
        <f t="shared" si="77"/>
        <v>#DIV/0!</v>
      </c>
      <c r="AA108" s="42"/>
      <c r="AB108" s="42"/>
      <c r="AC108" s="42"/>
      <c r="AD108" s="125"/>
      <c r="AE108" s="34"/>
      <c r="AF108" s="34"/>
      <c r="AG108" s="34"/>
      <c r="AH108" s="34"/>
    </row>
    <row r="109" spans="1:34" s="39" customFormat="1" ht="15" hidden="1" customHeight="1" x14ac:dyDescent="0.25">
      <c r="A109" s="136" t="str">
        <f>"405.01.08"</f>
        <v>405.01.08</v>
      </c>
      <c r="B109" s="130" t="s">
        <v>811</v>
      </c>
      <c r="C109" s="143">
        <f>CE_RegimeContributivo!B111</f>
        <v>0</v>
      </c>
      <c r="D109" s="143">
        <f>CE_RegimeContributivo!C111</f>
        <v>0</v>
      </c>
      <c r="E109" s="143">
        <f>CE_RegimeContributivo!S111</f>
        <v>0</v>
      </c>
      <c r="F109" s="51" t="e">
        <f t="shared" si="66"/>
        <v>#DIV/0!</v>
      </c>
      <c r="G109" s="143">
        <f>CE_RegimeNaoContributivo!B111</f>
        <v>0</v>
      </c>
      <c r="H109" s="143">
        <f>CE_RegimeNaoContributivo!C111</f>
        <v>0</v>
      </c>
      <c r="I109" s="143">
        <f>CE_RegimeNaoContributivo!S111</f>
        <v>0</v>
      </c>
      <c r="J109" s="51" t="e">
        <f t="shared" si="68"/>
        <v>#DIV/0!</v>
      </c>
      <c r="K109" s="38">
        <f>CE_Administração!B111</f>
        <v>0</v>
      </c>
      <c r="L109" s="38">
        <f>CE_Administração!C111</f>
        <v>0</v>
      </c>
      <c r="M109" s="38">
        <f>CE_Administração!S111</f>
        <v>0</v>
      </c>
      <c r="N109" s="51" t="e">
        <f t="shared" si="70"/>
        <v>#DIV/0!</v>
      </c>
      <c r="O109" s="38">
        <f t="shared" si="71"/>
        <v>0</v>
      </c>
      <c r="P109" s="38">
        <f t="shared" si="72"/>
        <v>0</v>
      </c>
      <c r="Q109" s="38">
        <f t="shared" si="73"/>
        <v>0</v>
      </c>
      <c r="R109" s="51" t="e">
        <f t="shared" si="74"/>
        <v>#DIV/0!</v>
      </c>
      <c r="S109" s="38">
        <f>CE_CapitalizaçãoFRSS!B111</f>
        <v>0</v>
      </c>
      <c r="T109" s="38">
        <f>CE_CapitalizaçãoFRSS!C111</f>
        <v>0</v>
      </c>
      <c r="U109" s="38">
        <f>CE_CapitalizaçãoFRSS!S111</f>
        <v>0</v>
      </c>
      <c r="V109" s="51" t="e">
        <f t="shared" si="76"/>
        <v>#DIV/0!</v>
      </c>
      <c r="W109" s="38">
        <f t="shared" si="100"/>
        <v>0</v>
      </c>
      <c r="X109" s="38">
        <f t="shared" si="101"/>
        <v>0</v>
      </c>
      <c r="Y109" s="38">
        <f t="shared" si="102"/>
        <v>0</v>
      </c>
      <c r="Z109" s="51" t="e">
        <f t="shared" si="77"/>
        <v>#DIV/0!</v>
      </c>
      <c r="AA109" s="42"/>
      <c r="AB109" s="42"/>
      <c r="AC109" s="42"/>
      <c r="AD109" s="125"/>
      <c r="AE109" s="34"/>
      <c r="AF109" s="34"/>
      <c r="AG109" s="34"/>
      <c r="AH109" s="34"/>
    </row>
    <row r="110" spans="1:34" s="39" customFormat="1" ht="15" hidden="1" customHeight="1" x14ac:dyDescent="0.25">
      <c r="A110" s="136" t="str">
        <f>"405.01.09"</f>
        <v>405.01.09</v>
      </c>
      <c r="B110" s="130" t="s">
        <v>812</v>
      </c>
      <c r="C110" s="143">
        <f>CE_RegimeContributivo!B112</f>
        <v>0</v>
      </c>
      <c r="D110" s="143">
        <f>CE_RegimeContributivo!C112</f>
        <v>0</v>
      </c>
      <c r="E110" s="143">
        <f>CE_RegimeContributivo!S112</f>
        <v>0</v>
      </c>
      <c r="F110" s="51" t="e">
        <f t="shared" si="66"/>
        <v>#DIV/0!</v>
      </c>
      <c r="G110" s="143">
        <f>CE_RegimeNaoContributivo!B112</f>
        <v>0</v>
      </c>
      <c r="H110" s="143">
        <f>CE_RegimeNaoContributivo!C112</f>
        <v>0</v>
      </c>
      <c r="I110" s="143">
        <f>CE_RegimeNaoContributivo!S112</f>
        <v>0</v>
      </c>
      <c r="J110" s="51" t="e">
        <f t="shared" si="68"/>
        <v>#DIV/0!</v>
      </c>
      <c r="K110" s="38">
        <f>CE_Administração!B112</f>
        <v>0</v>
      </c>
      <c r="L110" s="38">
        <f>CE_Administração!C112</f>
        <v>0</v>
      </c>
      <c r="M110" s="38">
        <f>CE_Administração!S112</f>
        <v>0</v>
      </c>
      <c r="N110" s="51" t="e">
        <f t="shared" si="70"/>
        <v>#DIV/0!</v>
      </c>
      <c r="O110" s="38">
        <f t="shared" si="71"/>
        <v>0</v>
      </c>
      <c r="P110" s="38">
        <f t="shared" si="72"/>
        <v>0</v>
      </c>
      <c r="Q110" s="38">
        <f t="shared" si="73"/>
        <v>0</v>
      </c>
      <c r="R110" s="51" t="e">
        <f t="shared" si="74"/>
        <v>#DIV/0!</v>
      </c>
      <c r="S110" s="38">
        <f>CE_CapitalizaçãoFRSS!B112</f>
        <v>0</v>
      </c>
      <c r="T110" s="38">
        <f>CE_CapitalizaçãoFRSS!C112</f>
        <v>0</v>
      </c>
      <c r="U110" s="38">
        <f>CE_CapitalizaçãoFRSS!S112</f>
        <v>0</v>
      </c>
      <c r="V110" s="51" t="e">
        <f t="shared" si="76"/>
        <v>#DIV/0!</v>
      </c>
      <c r="W110" s="38">
        <f t="shared" si="100"/>
        <v>0</v>
      </c>
      <c r="X110" s="38">
        <f t="shared" si="101"/>
        <v>0</v>
      </c>
      <c r="Y110" s="38">
        <f t="shared" si="102"/>
        <v>0</v>
      </c>
      <c r="Z110" s="51" t="e">
        <f t="shared" si="77"/>
        <v>#DIV/0!</v>
      </c>
      <c r="AA110" s="42"/>
      <c r="AB110" s="42"/>
      <c r="AC110" s="42"/>
      <c r="AD110" s="125"/>
      <c r="AE110" s="34"/>
      <c r="AF110" s="34"/>
      <c r="AG110" s="34"/>
      <c r="AH110" s="34"/>
    </row>
    <row r="111" spans="1:34" s="39" customFormat="1" ht="15" hidden="1" customHeight="1" x14ac:dyDescent="0.25">
      <c r="A111" s="136" t="str">
        <f>"405.01.10"</f>
        <v>405.01.10</v>
      </c>
      <c r="B111" s="130" t="s">
        <v>813</v>
      </c>
      <c r="C111" s="143">
        <f>CE_RegimeContributivo!B113</f>
        <v>0</v>
      </c>
      <c r="D111" s="143">
        <f>CE_RegimeContributivo!C113</f>
        <v>0</v>
      </c>
      <c r="E111" s="143">
        <f>CE_RegimeContributivo!S113</f>
        <v>0</v>
      </c>
      <c r="F111" s="51" t="e">
        <f t="shared" si="66"/>
        <v>#DIV/0!</v>
      </c>
      <c r="G111" s="143">
        <f>CE_RegimeNaoContributivo!B113</f>
        <v>0</v>
      </c>
      <c r="H111" s="143">
        <f>CE_RegimeNaoContributivo!C113</f>
        <v>0</v>
      </c>
      <c r="I111" s="143">
        <f>CE_RegimeNaoContributivo!S113</f>
        <v>0</v>
      </c>
      <c r="J111" s="51" t="e">
        <f t="shared" si="68"/>
        <v>#DIV/0!</v>
      </c>
      <c r="K111" s="38">
        <f>CE_Administração!B113</f>
        <v>0</v>
      </c>
      <c r="L111" s="38">
        <f>CE_Administração!C113</f>
        <v>0</v>
      </c>
      <c r="M111" s="38">
        <f>CE_Administração!S113</f>
        <v>0</v>
      </c>
      <c r="N111" s="51" t="e">
        <f t="shared" si="70"/>
        <v>#DIV/0!</v>
      </c>
      <c r="O111" s="38">
        <f t="shared" si="71"/>
        <v>0</v>
      </c>
      <c r="P111" s="38">
        <f t="shared" si="72"/>
        <v>0</v>
      </c>
      <c r="Q111" s="38">
        <f t="shared" si="73"/>
        <v>0</v>
      </c>
      <c r="R111" s="51" t="e">
        <f t="shared" si="74"/>
        <v>#DIV/0!</v>
      </c>
      <c r="S111" s="38">
        <f>CE_CapitalizaçãoFRSS!B113</f>
        <v>0</v>
      </c>
      <c r="T111" s="38">
        <f>CE_CapitalizaçãoFRSS!C113</f>
        <v>0</v>
      </c>
      <c r="U111" s="38">
        <f>CE_CapitalizaçãoFRSS!S113</f>
        <v>0</v>
      </c>
      <c r="V111" s="51" t="e">
        <f t="shared" si="76"/>
        <v>#DIV/0!</v>
      </c>
      <c r="W111" s="38">
        <f t="shared" si="100"/>
        <v>0</v>
      </c>
      <c r="X111" s="38">
        <f t="shared" si="101"/>
        <v>0</v>
      </c>
      <c r="Y111" s="38">
        <f t="shared" si="102"/>
        <v>0</v>
      </c>
      <c r="Z111" s="51" t="e">
        <f t="shared" si="77"/>
        <v>#DIV/0!</v>
      </c>
      <c r="AA111" s="42"/>
      <c r="AB111" s="42"/>
      <c r="AC111" s="42"/>
      <c r="AD111" s="125"/>
      <c r="AE111" s="34"/>
      <c r="AF111" s="34"/>
      <c r="AG111" s="34"/>
      <c r="AH111" s="34"/>
    </row>
    <row r="112" spans="1:34" x14ac:dyDescent="0.25">
      <c r="A112" s="135" t="str">
        <f>"405.02"</f>
        <v>405.02</v>
      </c>
      <c r="B112" s="129" t="s">
        <v>130</v>
      </c>
      <c r="C112" s="142">
        <f>SUM(C113:C129)</f>
        <v>0</v>
      </c>
      <c r="D112" s="142">
        <f>SUM(D113:D129)</f>
        <v>0</v>
      </c>
      <c r="E112" s="142">
        <f>SUM(E113:E129)</f>
        <v>0</v>
      </c>
      <c r="F112" s="50" t="e">
        <f t="shared" si="66"/>
        <v>#DIV/0!</v>
      </c>
      <c r="G112" s="142">
        <f>SUM(G113:G129)</f>
        <v>0</v>
      </c>
      <c r="H112" s="142">
        <f t="shared" ref="H112:I112" si="103">SUM(H113:H129)</f>
        <v>0</v>
      </c>
      <c r="I112" s="142">
        <f t="shared" si="103"/>
        <v>0</v>
      </c>
      <c r="J112" s="50" t="e">
        <f t="shared" si="68"/>
        <v>#DIV/0!</v>
      </c>
      <c r="K112" s="37">
        <f>SUM(K113:K129)</f>
        <v>0</v>
      </c>
      <c r="L112" s="37">
        <f t="shared" ref="L112:M112" si="104">SUM(L113:L129)</f>
        <v>0</v>
      </c>
      <c r="M112" s="37">
        <f t="shared" si="104"/>
        <v>0</v>
      </c>
      <c r="N112" s="50" t="e">
        <f t="shared" si="70"/>
        <v>#DIV/0!</v>
      </c>
      <c r="O112" s="37">
        <f t="shared" si="71"/>
        <v>0</v>
      </c>
      <c r="P112" s="37">
        <f t="shared" si="72"/>
        <v>0</v>
      </c>
      <c r="Q112" s="37">
        <f t="shared" si="73"/>
        <v>0</v>
      </c>
      <c r="R112" s="50" t="e">
        <f t="shared" si="74"/>
        <v>#DIV/0!</v>
      </c>
      <c r="S112" s="37">
        <f>SUM(S113:S129)</f>
        <v>0</v>
      </c>
      <c r="T112" s="37">
        <f>SUM(T113:T129)</f>
        <v>0</v>
      </c>
      <c r="U112" s="37">
        <f t="shared" ref="U112" si="105">SUM(U113:U129)</f>
        <v>0</v>
      </c>
      <c r="V112" s="50" t="e">
        <f t="shared" si="76"/>
        <v>#DIV/0!</v>
      </c>
      <c r="W112" s="37">
        <f t="shared" si="100"/>
        <v>0</v>
      </c>
      <c r="X112" s="37">
        <f t="shared" si="101"/>
        <v>0</v>
      </c>
      <c r="Y112" s="37">
        <f t="shared" si="102"/>
        <v>0</v>
      </c>
      <c r="Z112" s="50" t="e">
        <f t="shared" si="77"/>
        <v>#DIV/0!</v>
      </c>
      <c r="AA112" s="42"/>
      <c r="AB112" s="42"/>
      <c r="AC112" s="42"/>
      <c r="AD112" s="125"/>
    </row>
    <row r="113" spans="1:34" s="39" customFormat="1" ht="15" hidden="1" customHeight="1" x14ac:dyDescent="0.25">
      <c r="A113" s="136" t="str">
        <f>"405.02.01"</f>
        <v>405.02.01</v>
      </c>
      <c r="B113" s="130" t="s">
        <v>814</v>
      </c>
      <c r="C113" s="143">
        <f>CE_RegimeContributivo!B115</f>
        <v>0</v>
      </c>
      <c r="D113" s="143">
        <f>CE_RegimeContributivo!C115</f>
        <v>0</v>
      </c>
      <c r="E113" s="143">
        <f>CE_RegimeContributivo!S115</f>
        <v>0</v>
      </c>
      <c r="F113" s="51" t="e">
        <f t="shared" si="66"/>
        <v>#DIV/0!</v>
      </c>
      <c r="G113" s="143">
        <f>CE_RegimeNaoContributivo!B115</f>
        <v>0</v>
      </c>
      <c r="H113" s="143">
        <f>CE_RegimeNaoContributivo!C115</f>
        <v>0</v>
      </c>
      <c r="I113" s="143">
        <f>CE_RegimeNaoContributivo!S115</f>
        <v>0</v>
      </c>
      <c r="J113" s="51" t="e">
        <f t="shared" si="68"/>
        <v>#DIV/0!</v>
      </c>
      <c r="K113" s="38">
        <f>CE_Administração!B115</f>
        <v>0</v>
      </c>
      <c r="L113" s="38">
        <f>CE_Administração!C115</f>
        <v>0</v>
      </c>
      <c r="M113" s="38">
        <f>CE_Administração!S115</f>
        <v>0</v>
      </c>
      <c r="N113" s="51" t="e">
        <f t="shared" si="70"/>
        <v>#DIV/0!</v>
      </c>
      <c r="O113" s="38">
        <f t="shared" si="71"/>
        <v>0</v>
      </c>
      <c r="P113" s="38">
        <f t="shared" si="72"/>
        <v>0</v>
      </c>
      <c r="Q113" s="38">
        <f t="shared" si="73"/>
        <v>0</v>
      </c>
      <c r="R113" s="51" t="e">
        <f t="shared" si="74"/>
        <v>#DIV/0!</v>
      </c>
      <c r="S113" s="38">
        <f>CE_CapitalizaçãoFRSS!B115</f>
        <v>0</v>
      </c>
      <c r="T113" s="38">
        <f>CE_CapitalizaçãoFRSS!C115</f>
        <v>0</v>
      </c>
      <c r="U113" s="38">
        <f>CE_CapitalizaçãoFRSS!S115</f>
        <v>0</v>
      </c>
      <c r="V113" s="51" t="e">
        <f t="shared" si="76"/>
        <v>#DIV/0!</v>
      </c>
      <c r="W113" s="38">
        <f t="shared" si="100"/>
        <v>0</v>
      </c>
      <c r="X113" s="38">
        <f t="shared" si="101"/>
        <v>0</v>
      </c>
      <c r="Y113" s="38">
        <f t="shared" si="102"/>
        <v>0</v>
      </c>
      <c r="Z113" s="51" t="e">
        <f t="shared" si="77"/>
        <v>#DIV/0!</v>
      </c>
      <c r="AA113" s="42"/>
      <c r="AB113" s="42"/>
      <c r="AC113" s="42"/>
      <c r="AD113" s="125"/>
      <c r="AE113" s="34"/>
      <c r="AF113" s="34"/>
      <c r="AG113" s="34"/>
      <c r="AH113" s="34"/>
    </row>
    <row r="114" spans="1:34" s="39" customFormat="1" ht="15" hidden="1" customHeight="1" x14ac:dyDescent="0.25">
      <c r="A114" s="136" t="str">
        <f>"405.02.02"</f>
        <v>405.02.02</v>
      </c>
      <c r="B114" s="130" t="s">
        <v>815</v>
      </c>
      <c r="C114" s="143">
        <f>CE_RegimeContributivo!B116</f>
        <v>0</v>
      </c>
      <c r="D114" s="143">
        <f>CE_RegimeContributivo!C116</f>
        <v>0</v>
      </c>
      <c r="E114" s="143">
        <f>CE_RegimeContributivo!S116</f>
        <v>0</v>
      </c>
      <c r="F114" s="51" t="e">
        <f t="shared" si="66"/>
        <v>#DIV/0!</v>
      </c>
      <c r="G114" s="143">
        <f>CE_RegimeNaoContributivo!B116</f>
        <v>0</v>
      </c>
      <c r="H114" s="143">
        <f>CE_RegimeNaoContributivo!C116</f>
        <v>0</v>
      </c>
      <c r="I114" s="143">
        <f>CE_RegimeNaoContributivo!S116</f>
        <v>0</v>
      </c>
      <c r="J114" s="51" t="e">
        <f t="shared" si="68"/>
        <v>#DIV/0!</v>
      </c>
      <c r="K114" s="38">
        <f>CE_Administração!B116</f>
        <v>0</v>
      </c>
      <c r="L114" s="38">
        <f>CE_Administração!C116</f>
        <v>0</v>
      </c>
      <c r="M114" s="38">
        <f>CE_Administração!S116</f>
        <v>0</v>
      </c>
      <c r="N114" s="51" t="e">
        <f t="shared" si="70"/>
        <v>#DIV/0!</v>
      </c>
      <c r="O114" s="38">
        <f t="shared" si="71"/>
        <v>0</v>
      </c>
      <c r="P114" s="38">
        <f t="shared" si="72"/>
        <v>0</v>
      </c>
      <c r="Q114" s="38">
        <f t="shared" si="73"/>
        <v>0</v>
      </c>
      <c r="R114" s="51" t="e">
        <f t="shared" si="74"/>
        <v>#DIV/0!</v>
      </c>
      <c r="S114" s="38">
        <f>CE_CapitalizaçãoFRSS!B116</f>
        <v>0</v>
      </c>
      <c r="T114" s="38">
        <f>CE_CapitalizaçãoFRSS!C116</f>
        <v>0</v>
      </c>
      <c r="U114" s="38">
        <f>CE_CapitalizaçãoFRSS!S116</f>
        <v>0</v>
      </c>
      <c r="V114" s="51" t="e">
        <f t="shared" si="76"/>
        <v>#DIV/0!</v>
      </c>
      <c r="W114" s="38">
        <f t="shared" si="100"/>
        <v>0</v>
      </c>
      <c r="X114" s="38">
        <f t="shared" si="101"/>
        <v>0</v>
      </c>
      <c r="Y114" s="38">
        <f t="shared" si="102"/>
        <v>0</v>
      </c>
      <c r="Z114" s="51" t="e">
        <f t="shared" si="77"/>
        <v>#DIV/0!</v>
      </c>
      <c r="AA114" s="42"/>
      <c r="AB114" s="42"/>
      <c r="AC114" s="42"/>
      <c r="AD114" s="125"/>
      <c r="AE114" s="34"/>
      <c r="AF114" s="34"/>
      <c r="AG114" s="34"/>
      <c r="AH114" s="34"/>
    </row>
    <row r="115" spans="1:34" s="39" customFormat="1" ht="15" hidden="1" customHeight="1" x14ac:dyDescent="0.25">
      <c r="A115" s="136" t="str">
        <f>"405.02.03"</f>
        <v>405.02.03</v>
      </c>
      <c r="B115" s="130" t="s">
        <v>816</v>
      </c>
      <c r="C115" s="143">
        <f>CE_RegimeContributivo!B117</f>
        <v>0</v>
      </c>
      <c r="D115" s="143">
        <f>CE_RegimeContributivo!C117</f>
        <v>0</v>
      </c>
      <c r="E115" s="143">
        <f>CE_RegimeContributivo!S117</f>
        <v>0</v>
      </c>
      <c r="F115" s="51" t="e">
        <f t="shared" si="66"/>
        <v>#DIV/0!</v>
      </c>
      <c r="G115" s="143">
        <f>CE_RegimeNaoContributivo!B117</f>
        <v>0</v>
      </c>
      <c r="H115" s="143">
        <f>CE_RegimeNaoContributivo!C117</f>
        <v>0</v>
      </c>
      <c r="I115" s="143">
        <f>CE_RegimeNaoContributivo!S117</f>
        <v>0</v>
      </c>
      <c r="J115" s="51" t="e">
        <f t="shared" si="68"/>
        <v>#DIV/0!</v>
      </c>
      <c r="K115" s="38">
        <f>CE_Administração!B117</f>
        <v>0</v>
      </c>
      <c r="L115" s="38">
        <f>CE_Administração!C117</f>
        <v>0</v>
      </c>
      <c r="M115" s="38">
        <f>CE_Administração!S117</f>
        <v>0</v>
      </c>
      <c r="N115" s="51" t="e">
        <f t="shared" si="70"/>
        <v>#DIV/0!</v>
      </c>
      <c r="O115" s="38">
        <f t="shared" si="71"/>
        <v>0</v>
      </c>
      <c r="P115" s="38">
        <f t="shared" si="72"/>
        <v>0</v>
      </c>
      <c r="Q115" s="38">
        <f t="shared" si="73"/>
        <v>0</v>
      </c>
      <c r="R115" s="51" t="e">
        <f t="shared" si="74"/>
        <v>#DIV/0!</v>
      </c>
      <c r="S115" s="38">
        <f>CE_CapitalizaçãoFRSS!B117</f>
        <v>0</v>
      </c>
      <c r="T115" s="38">
        <f>CE_CapitalizaçãoFRSS!C117</f>
        <v>0</v>
      </c>
      <c r="U115" s="38">
        <f>CE_CapitalizaçãoFRSS!S117</f>
        <v>0</v>
      </c>
      <c r="V115" s="51" t="e">
        <f t="shared" si="76"/>
        <v>#DIV/0!</v>
      </c>
      <c r="W115" s="38">
        <f t="shared" si="100"/>
        <v>0</v>
      </c>
      <c r="X115" s="38">
        <f t="shared" si="101"/>
        <v>0</v>
      </c>
      <c r="Y115" s="38">
        <f t="shared" si="102"/>
        <v>0</v>
      </c>
      <c r="Z115" s="51" t="e">
        <f t="shared" si="77"/>
        <v>#DIV/0!</v>
      </c>
      <c r="AA115" s="42"/>
      <c r="AB115" s="42"/>
      <c r="AC115" s="42"/>
      <c r="AD115" s="125"/>
      <c r="AE115" s="34"/>
      <c r="AF115" s="34"/>
      <c r="AG115" s="34"/>
      <c r="AH115" s="34"/>
    </row>
    <row r="116" spans="1:34" s="39" customFormat="1" ht="15" hidden="1" customHeight="1" x14ac:dyDescent="0.25">
      <c r="A116" s="136" t="str">
        <f>"405.02.04"</f>
        <v>405.02.04</v>
      </c>
      <c r="B116" s="130" t="s">
        <v>817</v>
      </c>
      <c r="C116" s="143">
        <f>CE_RegimeContributivo!B118</f>
        <v>0</v>
      </c>
      <c r="D116" s="143">
        <f>CE_RegimeContributivo!C118</f>
        <v>0</v>
      </c>
      <c r="E116" s="143">
        <f>CE_RegimeContributivo!S118</f>
        <v>0</v>
      </c>
      <c r="F116" s="51" t="e">
        <f t="shared" si="66"/>
        <v>#DIV/0!</v>
      </c>
      <c r="G116" s="143">
        <f>CE_RegimeNaoContributivo!B118</f>
        <v>0</v>
      </c>
      <c r="H116" s="143">
        <f>CE_RegimeNaoContributivo!C118</f>
        <v>0</v>
      </c>
      <c r="I116" s="143">
        <f>CE_RegimeNaoContributivo!S118</f>
        <v>0</v>
      </c>
      <c r="J116" s="51" t="e">
        <f t="shared" si="68"/>
        <v>#DIV/0!</v>
      </c>
      <c r="K116" s="38">
        <f>CE_Administração!B118</f>
        <v>0</v>
      </c>
      <c r="L116" s="38">
        <f>CE_Administração!C118</f>
        <v>0</v>
      </c>
      <c r="M116" s="38">
        <f>CE_Administração!S118</f>
        <v>0</v>
      </c>
      <c r="N116" s="51" t="e">
        <f t="shared" si="70"/>
        <v>#DIV/0!</v>
      </c>
      <c r="O116" s="38">
        <f t="shared" si="71"/>
        <v>0</v>
      </c>
      <c r="P116" s="38">
        <f t="shared" si="72"/>
        <v>0</v>
      </c>
      <c r="Q116" s="38">
        <f t="shared" si="73"/>
        <v>0</v>
      </c>
      <c r="R116" s="51" t="e">
        <f t="shared" si="74"/>
        <v>#DIV/0!</v>
      </c>
      <c r="S116" s="38">
        <f>CE_CapitalizaçãoFRSS!B118</f>
        <v>0</v>
      </c>
      <c r="T116" s="38">
        <f>CE_CapitalizaçãoFRSS!C118</f>
        <v>0</v>
      </c>
      <c r="U116" s="38">
        <f>CE_CapitalizaçãoFRSS!S118</f>
        <v>0</v>
      </c>
      <c r="V116" s="51" t="e">
        <f t="shared" si="76"/>
        <v>#DIV/0!</v>
      </c>
      <c r="W116" s="38">
        <f t="shared" si="100"/>
        <v>0</v>
      </c>
      <c r="X116" s="38">
        <f t="shared" si="101"/>
        <v>0</v>
      </c>
      <c r="Y116" s="38">
        <f t="shared" si="102"/>
        <v>0</v>
      </c>
      <c r="Z116" s="51" t="e">
        <f t="shared" si="77"/>
        <v>#DIV/0!</v>
      </c>
      <c r="AA116" s="42"/>
      <c r="AB116" s="42"/>
      <c r="AC116" s="42"/>
      <c r="AD116" s="125"/>
      <c r="AE116" s="34"/>
      <c r="AF116" s="34"/>
      <c r="AG116" s="34"/>
      <c r="AH116" s="34"/>
    </row>
    <row r="117" spans="1:34" s="39" customFormat="1" ht="15" hidden="1" customHeight="1" x14ac:dyDescent="0.25">
      <c r="A117" s="136" t="str">
        <f>"405.02.05"</f>
        <v>405.02.05</v>
      </c>
      <c r="B117" s="130" t="s">
        <v>818</v>
      </c>
      <c r="C117" s="143">
        <f>CE_RegimeContributivo!B119</f>
        <v>0</v>
      </c>
      <c r="D117" s="143">
        <f>CE_RegimeContributivo!C119</f>
        <v>0</v>
      </c>
      <c r="E117" s="143">
        <f>CE_RegimeContributivo!S119</f>
        <v>0</v>
      </c>
      <c r="F117" s="51" t="e">
        <f t="shared" si="66"/>
        <v>#DIV/0!</v>
      </c>
      <c r="G117" s="143">
        <f>CE_RegimeNaoContributivo!B119</f>
        <v>0</v>
      </c>
      <c r="H117" s="143">
        <f>CE_RegimeNaoContributivo!C119</f>
        <v>0</v>
      </c>
      <c r="I117" s="143">
        <f>CE_RegimeNaoContributivo!S119</f>
        <v>0</v>
      </c>
      <c r="J117" s="51" t="e">
        <f t="shared" si="68"/>
        <v>#DIV/0!</v>
      </c>
      <c r="K117" s="38">
        <f>CE_Administração!B119</f>
        <v>0</v>
      </c>
      <c r="L117" s="38">
        <f>CE_Administração!C119</f>
        <v>0</v>
      </c>
      <c r="M117" s="38">
        <f>CE_Administração!S119</f>
        <v>0</v>
      </c>
      <c r="N117" s="51" t="e">
        <f t="shared" si="70"/>
        <v>#DIV/0!</v>
      </c>
      <c r="O117" s="38">
        <f t="shared" si="71"/>
        <v>0</v>
      </c>
      <c r="P117" s="38">
        <f t="shared" si="72"/>
        <v>0</v>
      </c>
      <c r="Q117" s="38">
        <f t="shared" si="73"/>
        <v>0</v>
      </c>
      <c r="R117" s="51" t="e">
        <f t="shared" si="74"/>
        <v>#DIV/0!</v>
      </c>
      <c r="S117" s="38">
        <f>CE_CapitalizaçãoFRSS!B119</f>
        <v>0</v>
      </c>
      <c r="T117" s="38">
        <f>CE_CapitalizaçãoFRSS!C119</f>
        <v>0</v>
      </c>
      <c r="U117" s="38">
        <f>CE_CapitalizaçãoFRSS!S119</f>
        <v>0</v>
      </c>
      <c r="V117" s="51" t="e">
        <f t="shared" si="76"/>
        <v>#DIV/0!</v>
      </c>
      <c r="W117" s="38">
        <f t="shared" si="100"/>
        <v>0</v>
      </c>
      <c r="X117" s="38">
        <f t="shared" si="101"/>
        <v>0</v>
      </c>
      <c r="Y117" s="38">
        <f t="shared" si="102"/>
        <v>0</v>
      </c>
      <c r="Z117" s="51" t="e">
        <f t="shared" si="77"/>
        <v>#DIV/0!</v>
      </c>
      <c r="AA117" s="42"/>
      <c r="AB117" s="42"/>
      <c r="AC117" s="42"/>
      <c r="AD117" s="125"/>
      <c r="AE117" s="34"/>
      <c r="AF117" s="34"/>
      <c r="AG117" s="34"/>
      <c r="AH117" s="34"/>
    </row>
    <row r="118" spans="1:34" s="39" customFormat="1" ht="15" hidden="1" customHeight="1" x14ac:dyDescent="0.25">
      <c r="A118" s="136" t="str">
        <f>"405.02.06"</f>
        <v>405.02.06</v>
      </c>
      <c r="B118" s="130" t="s">
        <v>819</v>
      </c>
      <c r="C118" s="143">
        <f>CE_RegimeContributivo!B120</f>
        <v>0</v>
      </c>
      <c r="D118" s="143">
        <f>CE_RegimeContributivo!C120</f>
        <v>0</v>
      </c>
      <c r="E118" s="143">
        <f>CE_RegimeContributivo!S120</f>
        <v>0</v>
      </c>
      <c r="F118" s="51" t="e">
        <f t="shared" si="66"/>
        <v>#DIV/0!</v>
      </c>
      <c r="G118" s="143">
        <f>CE_RegimeNaoContributivo!B120</f>
        <v>0</v>
      </c>
      <c r="H118" s="143">
        <f>CE_RegimeNaoContributivo!C120</f>
        <v>0</v>
      </c>
      <c r="I118" s="143">
        <f>CE_RegimeNaoContributivo!S120</f>
        <v>0</v>
      </c>
      <c r="J118" s="51" t="e">
        <f t="shared" si="68"/>
        <v>#DIV/0!</v>
      </c>
      <c r="K118" s="38">
        <f>CE_Administração!B120</f>
        <v>0</v>
      </c>
      <c r="L118" s="38">
        <f>CE_Administração!C120</f>
        <v>0</v>
      </c>
      <c r="M118" s="38">
        <f>CE_Administração!S120</f>
        <v>0</v>
      </c>
      <c r="N118" s="51" t="e">
        <f t="shared" si="70"/>
        <v>#DIV/0!</v>
      </c>
      <c r="O118" s="38">
        <f t="shared" si="71"/>
        <v>0</v>
      </c>
      <c r="P118" s="38">
        <f t="shared" si="72"/>
        <v>0</v>
      </c>
      <c r="Q118" s="38">
        <f t="shared" si="73"/>
        <v>0</v>
      </c>
      <c r="R118" s="51" t="e">
        <f t="shared" si="74"/>
        <v>#DIV/0!</v>
      </c>
      <c r="S118" s="38">
        <f>CE_CapitalizaçãoFRSS!B120</f>
        <v>0</v>
      </c>
      <c r="T118" s="38">
        <f>CE_CapitalizaçãoFRSS!C120</f>
        <v>0</v>
      </c>
      <c r="U118" s="38">
        <f>CE_CapitalizaçãoFRSS!S120</f>
        <v>0</v>
      </c>
      <c r="V118" s="51" t="e">
        <f t="shared" si="76"/>
        <v>#DIV/0!</v>
      </c>
      <c r="W118" s="38">
        <f t="shared" si="100"/>
        <v>0</v>
      </c>
      <c r="X118" s="38">
        <f t="shared" si="101"/>
        <v>0</v>
      </c>
      <c r="Y118" s="38">
        <f t="shared" si="102"/>
        <v>0</v>
      </c>
      <c r="Z118" s="51" t="e">
        <f t="shared" si="77"/>
        <v>#DIV/0!</v>
      </c>
      <c r="AA118" s="42"/>
      <c r="AB118" s="42"/>
      <c r="AC118" s="42"/>
      <c r="AD118" s="125"/>
      <c r="AE118" s="34"/>
      <c r="AF118" s="34"/>
      <c r="AG118" s="34"/>
      <c r="AH118" s="34"/>
    </row>
    <row r="119" spans="1:34" s="39" customFormat="1" ht="15" hidden="1" customHeight="1" x14ac:dyDescent="0.25">
      <c r="A119" s="136" t="str">
        <f>"405.02.07"</f>
        <v>405.02.07</v>
      </c>
      <c r="B119" s="130" t="s">
        <v>820</v>
      </c>
      <c r="C119" s="143">
        <f>CE_RegimeContributivo!B121</f>
        <v>0</v>
      </c>
      <c r="D119" s="143">
        <f>CE_RegimeContributivo!C121</f>
        <v>0</v>
      </c>
      <c r="E119" s="143">
        <f>CE_RegimeContributivo!S121</f>
        <v>0</v>
      </c>
      <c r="F119" s="51" t="e">
        <f t="shared" si="66"/>
        <v>#DIV/0!</v>
      </c>
      <c r="G119" s="143">
        <f>CE_RegimeNaoContributivo!B121</f>
        <v>0</v>
      </c>
      <c r="H119" s="143">
        <f>CE_RegimeNaoContributivo!C121</f>
        <v>0</v>
      </c>
      <c r="I119" s="143">
        <f>CE_RegimeNaoContributivo!S121</f>
        <v>0</v>
      </c>
      <c r="J119" s="51" t="e">
        <f t="shared" si="68"/>
        <v>#DIV/0!</v>
      </c>
      <c r="K119" s="38">
        <f>CE_Administração!B121</f>
        <v>0</v>
      </c>
      <c r="L119" s="38">
        <f>CE_Administração!C121</f>
        <v>0</v>
      </c>
      <c r="M119" s="38">
        <f>CE_Administração!S121</f>
        <v>0</v>
      </c>
      <c r="N119" s="51" t="e">
        <f t="shared" si="70"/>
        <v>#DIV/0!</v>
      </c>
      <c r="O119" s="38">
        <f t="shared" si="71"/>
        <v>0</v>
      </c>
      <c r="P119" s="38">
        <f t="shared" si="72"/>
        <v>0</v>
      </c>
      <c r="Q119" s="38">
        <f t="shared" si="73"/>
        <v>0</v>
      </c>
      <c r="R119" s="51" t="e">
        <f t="shared" si="74"/>
        <v>#DIV/0!</v>
      </c>
      <c r="S119" s="38">
        <f>CE_CapitalizaçãoFRSS!B121</f>
        <v>0</v>
      </c>
      <c r="T119" s="38">
        <f>CE_CapitalizaçãoFRSS!C121</f>
        <v>0</v>
      </c>
      <c r="U119" s="38">
        <f>CE_CapitalizaçãoFRSS!S121</f>
        <v>0</v>
      </c>
      <c r="V119" s="51" t="e">
        <f t="shared" si="76"/>
        <v>#DIV/0!</v>
      </c>
      <c r="W119" s="38">
        <f t="shared" si="100"/>
        <v>0</v>
      </c>
      <c r="X119" s="38">
        <f t="shared" si="101"/>
        <v>0</v>
      </c>
      <c r="Y119" s="38">
        <f t="shared" si="102"/>
        <v>0</v>
      </c>
      <c r="Z119" s="51" t="e">
        <f t="shared" si="77"/>
        <v>#DIV/0!</v>
      </c>
      <c r="AA119" s="42"/>
      <c r="AB119" s="42"/>
      <c r="AC119" s="42"/>
      <c r="AD119" s="125"/>
      <c r="AE119" s="34"/>
      <c r="AF119" s="34"/>
      <c r="AG119" s="34"/>
      <c r="AH119" s="34"/>
    </row>
    <row r="120" spans="1:34" s="39" customFormat="1" ht="15" hidden="1" customHeight="1" x14ac:dyDescent="0.25">
      <c r="A120" s="136" t="str">
        <f>"405.02.08"</f>
        <v>405.02.08</v>
      </c>
      <c r="B120" s="130" t="s">
        <v>821</v>
      </c>
      <c r="C120" s="143">
        <f>CE_RegimeContributivo!B122</f>
        <v>0</v>
      </c>
      <c r="D120" s="143">
        <f>CE_RegimeContributivo!C122</f>
        <v>0</v>
      </c>
      <c r="E120" s="143">
        <f>CE_RegimeContributivo!S122</f>
        <v>0</v>
      </c>
      <c r="F120" s="51" t="e">
        <f t="shared" si="66"/>
        <v>#DIV/0!</v>
      </c>
      <c r="G120" s="143">
        <f>CE_RegimeNaoContributivo!B122</f>
        <v>0</v>
      </c>
      <c r="H120" s="143">
        <f>CE_RegimeNaoContributivo!C122</f>
        <v>0</v>
      </c>
      <c r="I120" s="143">
        <f>CE_RegimeNaoContributivo!S122</f>
        <v>0</v>
      </c>
      <c r="J120" s="51" t="e">
        <f t="shared" si="68"/>
        <v>#DIV/0!</v>
      </c>
      <c r="K120" s="38">
        <f>CE_Administração!B122</f>
        <v>0</v>
      </c>
      <c r="L120" s="38">
        <f>CE_Administração!C122</f>
        <v>0</v>
      </c>
      <c r="M120" s="38">
        <f>CE_Administração!S122</f>
        <v>0</v>
      </c>
      <c r="N120" s="51" t="e">
        <f t="shared" si="70"/>
        <v>#DIV/0!</v>
      </c>
      <c r="O120" s="38">
        <f t="shared" si="71"/>
        <v>0</v>
      </c>
      <c r="P120" s="38">
        <f t="shared" si="72"/>
        <v>0</v>
      </c>
      <c r="Q120" s="38">
        <f t="shared" si="73"/>
        <v>0</v>
      </c>
      <c r="R120" s="51" t="e">
        <f t="shared" si="74"/>
        <v>#DIV/0!</v>
      </c>
      <c r="S120" s="38">
        <f>CE_CapitalizaçãoFRSS!B122</f>
        <v>0</v>
      </c>
      <c r="T120" s="38">
        <f>CE_CapitalizaçãoFRSS!C122</f>
        <v>0</v>
      </c>
      <c r="U120" s="38">
        <f>CE_CapitalizaçãoFRSS!S122</f>
        <v>0</v>
      </c>
      <c r="V120" s="51" t="e">
        <f t="shared" si="76"/>
        <v>#DIV/0!</v>
      </c>
      <c r="W120" s="38">
        <f t="shared" si="100"/>
        <v>0</v>
      </c>
      <c r="X120" s="38">
        <f t="shared" si="101"/>
        <v>0</v>
      </c>
      <c r="Y120" s="38">
        <f t="shared" si="102"/>
        <v>0</v>
      </c>
      <c r="Z120" s="51" t="e">
        <f t="shared" si="77"/>
        <v>#DIV/0!</v>
      </c>
      <c r="AA120" s="42"/>
      <c r="AB120" s="42"/>
      <c r="AC120" s="42"/>
      <c r="AD120" s="125"/>
      <c r="AE120" s="34"/>
      <c r="AF120" s="34"/>
      <c r="AG120" s="34"/>
      <c r="AH120" s="34"/>
    </row>
    <row r="121" spans="1:34" s="39" customFormat="1" ht="15" hidden="1" customHeight="1" x14ac:dyDescent="0.25">
      <c r="A121" s="136" t="str">
        <f>"405.02.09"</f>
        <v>405.02.09</v>
      </c>
      <c r="B121" s="130" t="s">
        <v>822</v>
      </c>
      <c r="C121" s="143">
        <f>CE_RegimeContributivo!B123</f>
        <v>0</v>
      </c>
      <c r="D121" s="143">
        <f>CE_RegimeContributivo!C123</f>
        <v>0</v>
      </c>
      <c r="E121" s="143">
        <f>CE_RegimeContributivo!S123</f>
        <v>0</v>
      </c>
      <c r="F121" s="51" t="e">
        <f t="shared" si="66"/>
        <v>#DIV/0!</v>
      </c>
      <c r="G121" s="143">
        <f>CE_RegimeNaoContributivo!B123</f>
        <v>0</v>
      </c>
      <c r="H121" s="143">
        <f>CE_RegimeNaoContributivo!C123</f>
        <v>0</v>
      </c>
      <c r="I121" s="143">
        <f>CE_RegimeNaoContributivo!S123</f>
        <v>0</v>
      </c>
      <c r="J121" s="51" t="e">
        <f t="shared" si="68"/>
        <v>#DIV/0!</v>
      </c>
      <c r="K121" s="38">
        <f>CE_Administração!B123</f>
        <v>0</v>
      </c>
      <c r="L121" s="38">
        <f>CE_Administração!C123</f>
        <v>0</v>
      </c>
      <c r="M121" s="38">
        <f>CE_Administração!S123</f>
        <v>0</v>
      </c>
      <c r="N121" s="51" t="e">
        <f t="shared" si="70"/>
        <v>#DIV/0!</v>
      </c>
      <c r="O121" s="38">
        <f t="shared" si="71"/>
        <v>0</v>
      </c>
      <c r="P121" s="38">
        <f t="shared" si="72"/>
        <v>0</v>
      </c>
      <c r="Q121" s="38">
        <f t="shared" si="73"/>
        <v>0</v>
      </c>
      <c r="R121" s="51" t="e">
        <f t="shared" si="74"/>
        <v>#DIV/0!</v>
      </c>
      <c r="S121" s="38">
        <f>CE_CapitalizaçãoFRSS!B123</f>
        <v>0</v>
      </c>
      <c r="T121" s="38">
        <f>CE_CapitalizaçãoFRSS!C123</f>
        <v>0</v>
      </c>
      <c r="U121" s="38">
        <f>CE_CapitalizaçãoFRSS!S123</f>
        <v>0</v>
      </c>
      <c r="V121" s="51" t="e">
        <f t="shared" si="76"/>
        <v>#DIV/0!</v>
      </c>
      <c r="W121" s="38">
        <f t="shared" si="100"/>
        <v>0</v>
      </c>
      <c r="X121" s="38">
        <f t="shared" si="101"/>
        <v>0</v>
      </c>
      <c r="Y121" s="38">
        <f t="shared" si="102"/>
        <v>0</v>
      </c>
      <c r="Z121" s="51" t="e">
        <f t="shared" si="77"/>
        <v>#DIV/0!</v>
      </c>
      <c r="AA121" s="42"/>
      <c r="AB121" s="42"/>
      <c r="AC121" s="42"/>
      <c r="AD121" s="125"/>
      <c r="AE121" s="34"/>
      <c r="AF121" s="34"/>
      <c r="AG121" s="34"/>
      <c r="AH121" s="34"/>
    </row>
    <row r="122" spans="1:34" s="39" customFormat="1" ht="15" hidden="1" customHeight="1" x14ac:dyDescent="0.25">
      <c r="A122" s="136" t="str">
        <f>"405.02.10"</f>
        <v>405.02.10</v>
      </c>
      <c r="B122" s="130" t="s">
        <v>823</v>
      </c>
      <c r="C122" s="143">
        <f>CE_RegimeContributivo!B124</f>
        <v>0</v>
      </c>
      <c r="D122" s="143">
        <f>CE_RegimeContributivo!C124</f>
        <v>0</v>
      </c>
      <c r="E122" s="143">
        <f>CE_RegimeContributivo!S124</f>
        <v>0</v>
      </c>
      <c r="F122" s="51" t="e">
        <f t="shared" si="66"/>
        <v>#DIV/0!</v>
      </c>
      <c r="G122" s="143">
        <f>CE_RegimeNaoContributivo!B124</f>
        <v>0</v>
      </c>
      <c r="H122" s="143">
        <f>CE_RegimeNaoContributivo!C124</f>
        <v>0</v>
      </c>
      <c r="I122" s="143">
        <f>CE_RegimeNaoContributivo!S124</f>
        <v>0</v>
      </c>
      <c r="J122" s="51" t="e">
        <f t="shared" si="68"/>
        <v>#DIV/0!</v>
      </c>
      <c r="K122" s="38">
        <f>CE_Administração!B124</f>
        <v>0</v>
      </c>
      <c r="L122" s="38">
        <f>CE_Administração!C124</f>
        <v>0</v>
      </c>
      <c r="M122" s="38">
        <f>CE_Administração!S124</f>
        <v>0</v>
      </c>
      <c r="N122" s="51" t="e">
        <f t="shared" si="70"/>
        <v>#DIV/0!</v>
      </c>
      <c r="O122" s="38">
        <f t="shared" si="71"/>
        <v>0</v>
      </c>
      <c r="P122" s="38">
        <f t="shared" si="72"/>
        <v>0</v>
      </c>
      <c r="Q122" s="38">
        <f t="shared" si="73"/>
        <v>0</v>
      </c>
      <c r="R122" s="51" t="e">
        <f t="shared" si="74"/>
        <v>#DIV/0!</v>
      </c>
      <c r="S122" s="38">
        <f>CE_CapitalizaçãoFRSS!B124</f>
        <v>0</v>
      </c>
      <c r="T122" s="38">
        <f>CE_CapitalizaçãoFRSS!C124</f>
        <v>0</v>
      </c>
      <c r="U122" s="38">
        <f>CE_CapitalizaçãoFRSS!S124</f>
        <v>0</v>
      </c>
      <c r="V122" s="51" t="e">
        <f t="shared" si="76"/>
        <v>#DIV/0!</v>
      </c>
      <c r="W122" s="38">
        <f t="shared" si="100"/>
        <v>0</v>
      </c>
      <c r="X122" s="38">
        <f t="shared" si="101"/>
        <v>0</v>
      </c>
      <c r="Y122" s="38">
        <f t="shared" si="102"/>
        <v>0</v>
      </c>
      <c r="Z122" s="51" t="e">
        <f t="shared" si="77"/>
        <v>#DIV/0!</v>
      </c>
      <c r="AA122" s="42"/>
      <c r="AB122" s="42"/>
      <c r="AC122" s="42"/>
      <c r="AD122" s="125"/>
      <c r="AE122" s="34"/>
      <c r="AF122" s="34"/>
      <c r="AG122" s="34"/>
      <c r="AH122" s="34"/>
    </row>
    <row r="123" spans="1:34" s="39" customFormat="1" ht="15" hidden="1" customHeight="1" x14ac:dyDescent="0.25">
      <c r="A123" s="136" t="str">
        <f>"405.02.11"</f>
        <v>405.02.11</v>
      </c>
      <c r="B123" s="130" t="s">
        <v>824</v>
      </c>
      <c r="C123" s="143">
        <f>CE_RegimeContributivo!B125</f>
        <v>0</v>
      </c>
      <c r="D123" s="143">
        <f>CE_RegimeContributivo!C125</f>
        <v>0</v>
      </c>
      <c r="E123" s="143">
        <f>CE_RegimeContributivo!S125</f>
        <v>0</v>
      </c>
      <c r="F123" s="51" t="e">
        <f t="shared" si="66"/>
        <v>#DIV/0!</v>
      </c>
      <c r="G123" s="143">
        <f>CE_RegimeNaoContributivo!B125</f>
        <v>0</v>
      </c>
      <c r="H123" s="143">
        <f>CE_RegimeNaoContributivo!C125</f>
        <v>0</v>
      </c>
      <c r="I123" s="143">
        <f>CE_RegimeNaoContributivo!S125</f>
        <v>0</v>
      </c>
      <c r="J123" s="51" t="e">
        <f t="shared" si="68"/>
        <v>#DIV/0!</v>
      </c>
      <c r="K123" s="38">
        <f>CE_Administração!B125</f>
        <v>0</v>
      </c>
      <c r="L123" s="38">
        <f>CE_Administração!C125</f>
        <v>0</v>
      </c>
      <c r="M123" s="38">
        <f>CE_Administração!S125</f>
        <v>0</v>
      </c>
      <c r="N123" s="51" t="e">
        <f t="shared" si="70"/>
        <v>#DIV/0!</v>
      </c>
      <c r="O123" s="38">
        <f t="shared" si="71"/>
        <v>0</v>
      </c>
      <c r="P123" s="38">
        <f t="shared" si="72"/>
        <v>0</v>
      </c>
      <c r="Q123" s="38">
        <f t="shared" si="73"/>
        <v>0</v>
      </c>
      <c r="R123" s="51" t="e">
        <f t="shared" si="74"/>
        <v>#DIV/0!</v>
      </c>
      <c r="S123" s="38">
        <f>CE_CapitalizaçãoFRSS!B125</f>
        <v>0</v>
      </c>
      <c r="T123" s="38">
        <f>CE_CapitalizaçãoFRSS!C125</f>
        <v>0</v>
      </c>
      <c r="U123" s="38">
        <f>CE_CapitalizaçãoFRSS!S125</f>
        <v>0</v>
      </c>
      <c r="V123" s="51" t="e">
        <f t="shared" si="76"/>
        <v>#DIV/0!</v>
      </c>
      <c r="W123" s="38">
        <f t="shared" si="100"/>
        <v>0</v>
      </c>
      <c r="X123" s="38">
        <f t="shared" si="101"/>
        <v>0</v>
      </c>
      <c r="Y123" s="38">
        <f t="shared" si="102"/>
        <v>0</v>
      </c>
      <c r="Z123" s="51" t="e">
        <f t="shared" si="77"/>
        <v>#DIV/0!</v>
      </c>
      <c r="AA123" s="42"/>
      <c r="AB123" s="42"/>
      <c r="AC123" s="42"/>
      <c r="AD123" s="125"/>
      <c r="AE123" s="34"/>
      <c r="AF123" s="34"/>
      <c r="AG123" s="34"/>
      <c r="AH123" s="34"/>
    </row>
    <row r="124" spans="1:34" s="39" customFormat="1" ht="15" hidden="1" customHeight="1" x14ac:dyDescent="0.25">
      <c r="A124" s="136" t="str">
        <f>"405.02.12"</f>
        <v>405.02.12</v>
      </c>
      <c r="B124" s="130" t="s">
        <v>825</v>
      </c>
      <c r="C124" s="143">
        <f>CE_RegimeContributivo!B126</f>
        <v>0</v>
      </c>
      <c r="D124" s="143">
        <f>CE_RegimeContributivo!C126</f>
        <v>0</v>
      </c>
      <c r="E124" s="143">
        <f>CE_RegimeContributivo!S126</f>
        <v>0</v>
      </c>
      <c r="F124" s="51" t="e">
        <f t="shared" si="66"/>
        <v>#DIV/0!</v>
      </c>
      <c r="G124" s="143">
        <f>CE_RegimeNaoContributivo!B126</f>
        <v>0</v>
      </c>
      <c r="H124" s="143">
        <f>CE_RegimeNaoContributivo!C126</f>
        <v>0</v>
      </c>
      <c r="I124" s="143">
        <f>CE_RegimeNaoContributivo!S126</f>
        <v>0</v>
      </c>
      <c r="J124" s="51" t="e">
        <f t="shared" si="68"/>
        <v>#DIV/0!</v>
      </c>
      <c r="K124" s="38">
        <f>CE_Administração!B126</f>
        <v>0</v>
      </c>
      <c r="L124" s="38">
        <f>CE_Administração!C126</f>
        <v>0</v>
      </c>
      <c r="M124" s="38">
        <f>CE_Administração!S126</f>
        <v>0</v>
      </c>
      <c r="N124" s="51" t="e">
        <f t="shared" si="70"/>
        <v>#DIV/0!</v>
      </c>
      <c r="O124" s="38">
        <f t="shared" si="71"/>
        <v>0</v>
      </c>
      <c r="P124" s="38">
        <f t="shared" si="72"/>
        <v>0</v>
      </c>
      <c r="Q124" s="38">
        <f t="shared" si="73"/>
        <v>0</v>
      </c>
      <c r="R124" s="51" t="e">
        <f t="shared" si="74"/>
        <v>#DIV/0!</v>
      </c>
      <c r="S124" s="38">
        <f>CE_CapitalizaçãoFRSS!B126</f>
        <v>0</v>
      </c>
      <c r="T124" s="38">
        <f>CE_CapitalizaçãoFRSS!C126</f>
        <v>0</v>
      </c>
      <c r="U124" s="38">
        <f>CE_CapitalizaçãoFRSS!S126</f>
        <v>0</v>
      </c>
      <c r="V124" s="51" t="e">
        <f t="shared" si="76"/>
        <v>#DIV/0!</v>
      </c>
      <c r="W124" s="38">
        <f t="shared" si="100"/>
        <v>0</v>
      </c>
      <c r="X124" s="38">
        <f t="shared" si="101"/>
        <v>0</v>
      </c>
      <c r="Y124" s="38">
        <f t="shared" si="102"/>
        <v>0</v>
      </c>
      <c r="Z124" s="51" t="e">
        <f t="shared" si="77"/>
        <v>#DIV/0!</v>
      </c>
      <c r="AA124" s="42"/>
      <c r="AB124" s="42"/>
      <c r="AC124" s="42"/>
      <c r="AD124" s="125"/>
      <c r="AE124" s="34"/>
      <c r="AF124" s="34"/>
      <c r="AG124" s="34"/>
      <c r="AH124" s="34"/>
    </row>
    <row r="125" spans="1:34" s="39" customFormat="1" ht="15" hidden="1" customHeight="1" x14ac:dyDescent="0.25">
      <c r="A125" s="136" t="str">
        <f>"405.02.13"</f>
        <v>405.02.13</v>
      </c>
      <c r="B125" s="130" t="s">
        <v>826</v>
      </c>
      <c r="C125" s="143">
        <f>CE_RegimeContributivo!B127</f>
        <v>0</v>
      </c>
      <c r="D125" s="143">
        <f>CE_RegimeContributivo!C127</f>
        <v>0</v>
      </c>
      <c r="E125" s="143">
        <f>CE_RegimeContributivo!S127</f>
        <v>0</v>
      </c>
      <c r="F125" s="51" t="e">
        <f t="shared" si="66"/>
        <v>#DIV/0!</v>
      </c>
      <c r="G125" s="143">
        <f>CE_RegimeNaoContributivo!B127</f>
        <v>0</v>
      </c>
      <c r="H125" s="143">
        <f>CE_RegimeNaoContributivo!C127</f>
        <v>0</v>
      </c>
      <c r="I125" s="143">
        <f>CE_RegimeNaoContributivo!S127</f>
        <v>0</v>
      </c>
      <c r="J125" s="51" t="e">
        <f t="shared" si="68"/>
        <v>#DIV/0!</v>
      </c>
      <c r="K125" s="38">
        <f>CE_Administração!B127</f>
        <v>0</v>
      </c>
      <c r="L125" s="38">
        <f>CE_Administração!C127</f>
        <v>0</v>
      </c>
      <c r="M125" s="38">
        <f>CE_Administração!S127</f>
        <v>0</v>
      </c>
      <c r="N125" s="51" t="e">
        <f t="shared" si="70"/>
        <v>#DIV/0!</v>
      </c>
      <c r="O125" s="38">
        <f t="shared" si="71"/>
        <v>0</v>
      </c>
      <c r="P125" s="38">
        <f t="shared" si="72"/>
        <v>0</v>
      </c>
      <c r="Q125" s="38">
        <f t="shared" si="73"/>
        <v>0</v>
      </c>
      <c r="R125" s="51" t="e">
        <f t="shared" si="74"/>
        <v>#DIV/0!</v>
      </c>
      <c r="S125" s="38">
        <f>CE_CapitalizaçãoFRSS!B127</f>
        <v>0</v>
      </c>
      <c r="T125" s="38">
        <f>CE_CapitalizaçãoFRSS!C127</f>
        <v>0</v>
      </c>
      <c r="U125" s="38">
        <f>CE_CapitalizaçãoFRSS!S127</f>
        <v>0</v>
      </c>
      <c r="V125" s="51" t="e">
        <f t="shared" si="76"/>
        <v>#DIV/0!</v>
      </c>
      <c r="W125" s="38">
        <f t="shared" si="100"/>
        <v>0</v>
      </c>
      <c r="X125" s="38">
        <f t="shared" si="101"/>
        <v>0</v>
      </c>
      <c r="Y125" s="38">
        <f t="shared" si="102"/>
        <v>0</v>
      </c>
      <c r="Z125" s="51" t="e">
        <f t="shared" si="77"/>
        <v>#DIV/0!</v>
      </c>
      <c r="AA125" s="42"/>
      <c r="AB125" s="42"/>
      <c r="AC125" s="42"/>
      <c r="AD125" s="125"/>
      <c r="AE125" s="34"/>
      <c r="AF125" s="34"/>
      <c r="AG125" s="34"/>
      <c r="AH125" s="34"/>
    </row>
    <row r="126" spans="1:34" s="39" customFormat="1" ht="15" hidden="1" customHeight="1" x14ac:dyDescent="0.25">
      <c r="A126" s="136" t="str">
        <f>"405.02.14"</f>
        <v>405.02.14</v>
      </c>
      <c r="B126" s="130" t="s">
        <v>827</v>
      </c>
      <c r="C126" s="143">
        <f>CE_RegimeContributivo!B128</f>
        <v>0</v>
      </c>
      <c r="D126" s="143">
        <f>CE_RegimeContributivo!C128</f>
        <v>0</v>
      </c>
      <c r="E126" s="143">
        <f>CE_RegimeContributivo!S128</f>
        <v>0</v>
      </c>
      <c r="F126" s="51" t="e">
        <f t="shared" si="66"/>
        <v>#DIV/0!</v>
      </c>
      <c r="G126" s="143">
        <f>CE_RegimeNaoContributivo!B128</f>
        <v>0</v>
      </c>
      <c r="H126" s="143">
        <f>CE_RegimeNaoContributivo!C128</f>
        <v>0</v>
      </c>
      <c r="I126" s="143">
        <f>CE_RegimeNaoContributivo!S128</f>
        <v>0</v>
      </c>
      <c r="J126" s="51" t="e">
        <f t="shared" si="68"/>
        <v>#DIV/0!</v>
      </c>
      <c r="K126" s="38">
        <f>CE_Administração!B128</f>
        <v>0</v>
      </c>
      <c r="L126" s="38">
        <f>CE_Administração!C128</f>
        <v>0</v>
      </c>
      <c r="M126" s="38">
        <f>CE_Administração!S128</f>
        <v>0</v>
      </c>
      <c r="N126" s="51" t="e">
        <f t="shared" si="70"/>
        <v>#DIV/0!</v>
      </c>
      <c r="O126" s="38">
        <f t="shared" si="71"/>
        <v>0</v>
      </c>
      <c r="P126" s="38">
        <f t="shared" si="72"/>
        <v>0</v>
      </c>
      <c r="Q126" s="38">
        <f t="shared" si="73"/>
        <v>0</v>
      </c>
      <c r="R126" s="51" t="e">
        <f t="shared" si="74"/>
        <v>#DIV/0!</v>
      </c>
      <c r="S126" s="38">
        <f>CE_CapitalizaçãoFRSS!B128</f>
        <v>0</v>
      </c>
      <c r="T126" s="38">
        <f>CE_CapitalizaçãoFRSS!C128</f>
        <v>0</v>
      </c>
      <c r="U126" s="38">
        <f>CE_CapitalizaçãoFRSS!S128</f>
        <v>0</v>
      </c>
      <c r="V126" s="51" t="e">
        <f t="shared" si="76"/>
        <v>#DIV/0!</v>
      </c>
      <c r="W126" s="38">
        <f t="shared" si="100"/>
        <v>0</v>
      </c>
      <c r="X126" s="38">
        <f t="shared" si="101"/>
        <v>0</v>
      </c>
      <c r="Y126" s="38">
        <f t="shared" si="102"/>
        <v>0</v>
      </c>
      <c r="Z126" s="51" t="e">
        <f t="shared" si="77"/>
        <v>#DIV/0!</v>
      </c>
      <c r="AA126" s="42"/>
      <c r="AB126" s="42"/>
      <c r="AC126" s="42"/>
      <c r="AD126" s="125"/>
      <c r="AE126" s="34"/>
      <c r="AF126" s="34"/>
      <c r="AG126" s="34"/>
      <c r="AH126" s="34"/>
    </row>
    <row r="127" spans="1:34" ht="15" hidden="1" customHeight="1" x14ac:dyDescent="0.25">
      <c r="A127" s="136" t="str">
        <f>"405.02.15"</f>
        <v>405.02.15</v>
      </c>
      <c r="B127" s="130" t="s">
        <v>131</v>
      </c>
      <c r="C127" s="143">
        <f>CE_RegimeContributivo!B129</f>
        <v>0</v>
      </c>
      <c r="D127" s="143">
        <f>CE_RegimeContributivo!C129</f>
        <v>0</v>
      </c>
      <c r="E127" s="143">
        <f>CE_RegimeContributivo!S129</f>
        <v>0</v>
      </c>
      <c r="F127" s="51" t="e">
        <f t="shared" si="66"/>
        <v>#DIV/0!</v>
      </c>
      <c r="G127" s="143">
        <f>CE_RegimeNaoContributivo!B129</f>
        <v>0</v>
      </c>
      <c r="H127" s="143">
        <f>CE_RegimeNaoContributivo!C129</f>
        <v>0</v>
      </c>
      <c r="I127" s="143">
        <f>CE_RegimeNaoContributivo!S129</f>
        <v>0</v>
      </c>
      <c r="J127" s="51" t="e">
        <f t="shared" si="68"/>
        <v>#DIV/0!</v>
      </c>
      <c r="K127" s="38">
        <f>CE_Administração!B129</f>
        <v>0</v>
      </c>
      <c r="L127" s="38">
        <f>CE_Administração!C129</f>
        <v>0</v>
      </c>
      <c r="M127" s="38">
        <f>CE_Administração!S129</f>
        <v>0</v>
      </c>
      <c r="N127" s="51" t="e">
        <f t="shared" si="70"/>
        <v>#DIV/0!</v>
      </c>
      <c r="O127" s="38">
        <f t="shared" si="71"/>
        <v>0</v>
      </c>
      <c r="P127" s="38">
        <f t="shared" si="72"/>
        <v>0</v>
      </c>
      <c r="Q127" s="38">
        <f t="shared" si="73"/>
        <v>0</v>
      </c>
      <c r="R127" s="51" t="e">
        <f t="shared" si="74"/>
        <v>#DIV/0!</v>
      </c>
      <c r="S127" s="38">
        <f>CE_CapitalizaçãoFRSS!B129</f>
        <v>0</v>
      </c>
      <c r="T127" s="38">
        <f>CE_CapitalizaçãoFRSS!C129</f>
        <v>0</v>
      </c>
      <c r="U127" s="38">
        <f>CE_CapitalizaçãoFRSS!S129</f>
        <v>0</v>
      </c>
      <c r="V127" s="51" t="e">
        <f t="shared" si="76"/>
        <v>#DIV/0!</v>
      </c>
      <c r="W127" s="38">
        <f t="shared" si="100"/>
        <v>0</v>
      </c>
      <c r="X127" s="38">
        <f t="shared" si="101"/>
        <v>0</v>
      </c>
      <c r="Y127" s="38">
        <f t="shared" si="102"/>
        <v>0</v>
      </c>
      <c r="Z127" s="51" t="e">
        <f t="shared" si="77"/>
        <v>#DIV/0!</v>
      </c>
      <c r="AA127" s="42"/>
      <c r="AB127" s="42"/>
      <c r="AC127" s="42"/>
      <c r="AD127" s="125"/>
    </row>
    <row r="128" spans="1:34" ht="15" hidden="1" customHeight="1" x14ac:dyDescent="0.25">
      <c r="A128" s="136" t="str">
        <f>"405.02.16"</f>
        <v>405.02.16</v>
      </c>
      <c r="B128" s="130" t="s">
        <v>126</v>
      </c>
      <c r="C128" s="143">
        <f>CE_RegimeContributivo!B130</f>
        <v>0</v>
      </c>
      <c r="D128" s="143">
        <f>CE_RegimeContributivo!C130</f>
        <v>0</v>
      </c>
      <c r="E128" s="143">
        <f>CE_RegimeContributivo!S130</f>
        <v>0</v>
      </c>
      <c r="F128" s="51" t="e">
        <f t="shared" si="66"/>
        <v>#DIV/0!</v>
      </c>
      <c r="G128" s="143">
        <f>CE_RegimeNaoContributivo!B130</f>
        <v>0</v>
      </c>
      <c r="H128" s="143">
        <f>CE_RegimeNaoContributivo!C130</f>
        <v>0</v>
      </c>
      <c r="I128" s="143">
        <f>CE_RegimeNaoContributivo!S130</f>
        <v>0</v>
      </c>
      <c r="J128" s="51" t="e">
        <f t="shared" si="68"/>
        <v>#DIV/0!</v>
      </c>
      <c r="K128" s="38">
        <f>CE_Administração!B130</f>
        <v>0</v>
      </c>
      <c r="L128" s="38">
        <f>CE_Administração!C130</f>
        <v>0</v>
      </c>
      <c r="M128" s="38">
        <f>CE_Administração!S130</f>
        <v>0</v>
      </c>
      <c r="N128" s="51" t="e">
        <f t="shared" si="70"/>
        <v>#DIV/0!</v>
      </c>
      <c r="O128" s="38">
        <f t="shared" si="71"/>
        <v>0</v>
      </c>
      <c r="P128" s="38">
        <f t="shared" si="72"/>
        <v>0</v>
      </c>
      <c r="Q128" s="38">
        <f t="shared" si="73"/>
        <v>0</v>
      </c>
      <c r="R128" s="51" t="e">
        <f t="shared" si="74"/>
        <v>#DIV/0!</v>
      </c>
      <c r="S128" s="38">
        <f>CE_CapitalizaçãoFRSS!B130</f>
        <v>0</v>
      </c>
      <c r="T128" s="38">
        <f>CE_CapitalizaçãoFRSS!C130</f>
        <v>0</v>
      </c>
      <c r="U128" s="38">
        <f>CE_CapitalizaçãoFRSS!S130</f>
        <v>0</v>
      </c>
      <c r="V128" s="51" t="e">
        <f t="shared" si="76"/>
        <v>#DIV/0!</v>
      </c>
      <c r="W128" s="38">
        <f t="shared" si="100"/>
        <v>0</v>
      </c>
      <c r="X128" s="38">
        <f t="shared" si="101"/>
        <v>0</v>
      </c>
      <c r="Y128" s="38">
        <f t="shared" si="102"/>
        <v>0</v>
      </c>
      <c r="Z128" s="51" t="e">
        <f t="shared" si="77"/>
        <v>#DIV/0!</v>
      </c>
      <c r="AA128" s="42"/>
      <c r="AB128" s="42"/>
      <c r="AC128" s="42"/>
      <c r="AD128" s="125"/>
    </row>
    <row r="129" spans="1:34" ht="15" hidden="1" customHeight="1" x14ac:dyDescent="0.25">
      <c r="A129" s="136" t="str">
        <f>"405.02.17"</f>
        <v>405.02.17</v>
      </c>
      <c r="B129" s="130" t="s">
        <v>828</v>
      </c>
      <c r="C129" s="143">
        <f>CE_RegimeContributivo!B131</f>
        <v>0</v>
      </c>
      <c r="D129" s="143">
        <f>CE_RegimeContributivo!C131</f>
        <v>0</v>
      </c>
      <c r="E129" s="143">
        <f>CE_RegimeContributivo!S131</f>
        <v>0</v>
      </c>
      <c r="F129" s="51" t="e">
        <f t="shared" si="66"/>
        <v>#DIV/0!</v>
      </c>
      <c r="G129" s="143">
        <f>CE_RegimeNaoContributivo!B131</f>
        <v>0</v>
      </c>
      <c r="H129" s="143">
        <f>CE_RegimeNaoContributivo!C131</f>
        <v>0</v>
      </c>
      <c r="I129" s="143">
        <f>CE_RegimeNaoContributivo!S131</f>
        <v>0</v>
      </c>
      <c r="J129" s="51" t="e">
        <f t="shared" si="68"/>
        <v>#DIV/0!</v>
      </c>
      <c r="K129" s="38">
        <f>CE_Administração!B131</f>
        <v>0</v>
      </c>
      <c r="L129" s="38">
        <f>CE_Administração!C131</f>
        <v>0</v>
      </c>
      <c r="M129" s="38">
        <f>CE_Administração!S131</f>
        <v>0</v>
      </c>
      <c r="N129" s="51" t="e">
        <f t="shared" si="70"/>
        <v>#DIV/0!</v>
      </c>
      <c r="O129" s="38">
        <f t="shared" si="71"/>
        <v>0</v>
      </c>
      <c r="P129" s="38">
        <f t="shared" si="72"/>
        <v>0</v>
      </c>
      <c r="Q129" s="38">
        <f t="shared" si="73"/>
        <v>0</v>
      </c>
      <c r="R129" s="51" t="e">
        <f t="shared" si="74"/>
        <v>#DIV/0!</v>
      </c>
      <c r="S129" s="38">
        <f>CE_CapitalizaçãoFRSS!B131</f>
        <v>0</v>
      </c>
      <c r="T129" s="38">
        <f>CE_CapitalizaçãoFRSS!C131</f>
        <v>0</v>
      </c>
      <c r="U129" s="38">
        <f>CE_CapitalizaçãoFRSS!S131</f>
        <v>0</v>
      </c>
      <c r="V129" s="51" t="e">
        <f t="shared" si="76"/>
        <v>#DIV/0!</v>
      </c>
      <c r="W129" s="38">
        <f t="shared" si="100"/>
        <v>0</v>
      </c>
      <c r="X129" s="38">
        <f t="shared" si="101"/>
        <v>0</v>
      </c>
      <c r="Y129" s="38">
        <f t="shared" si="102"/>
        <v>0</v>
      </c>
      <c r="Z129" s="51" t="e">
        <f t="shared" si="77"/>
        <v>#DIV/0!</v>
      </c>
      <c r="AA129" s="42"/>
      <c r="AB129" s="42"/>
      <c r="AC129" s="42"/>
      <c r="AD129" s="125"/>
    </row>
    <row r="130" spans="1:34" ht="15" customHeight="1" x14ac:dyDescent="0.25">
      <c r="A130" s="135" t="str">
        <f>"405.03"</f>
        <v>405.03</v>
      </c>
      <c r="B130" s="129" t="s">
        <v>829</v>
      </c>
      <c r="C130" s="142">
        <f>SUM(C131:C140)</f>
        <v>0</v>
      </c>
      <c r="D130" s="142">
        <f>SUM(D131:D140)</f>
        <v>0</v>
      </c>
      <c r="E130" s="142">
        <f>SUM(E131:E140)</f>
        <v>0</v>
      </c>
      <c r="F130" s="50" t="e">
        <f t="shared" si="66"/>
        <v>#DIV/0!</v>
      </c>
      <c r="G130" s="142">
        <f>SUM(G131:G140)</f>
        <v>0</v>
      </c>
      <c r="H130" s="142">
        <f t="shared" ref="H130:I130" si="106">SUM(H131:H140)</f>
        <v>0</v>
      </c>
      <c r="I130" s="142">
        <f t="shared" si="106"/>
        <v>0</v>
      </c>
      <c r="J130" s="50" t="e">
        <f t="shared" si="68"/>
        <v>#DIV/0!</v>
      </c>
      <c r="K130" s="37">
        <f>SUM(K131:K140)</f>
        <v>0</v>
      </c>
      <c r="L130" s="37">
        <f t="shared" ref="L130:M130" si="107">SUM(L131:L140)</f>
        <v>0</v>
      </c>
      <c r="M130" s="37">
        <f t="shared" si="107"/>
        <v>0</v>
      </c>
      <c r="N130" s="50" t="e">
        <f t="shared" si="70"/>
        <v>#DIV/0!</v>
      </c>
      <c r="O130" s="37">
        <f t="shared" si="71"/>
        <v>0</v>
      </c>
      <c r="P130" s="37">
        <f t="shared" si="72"/>
        <v>0</v>
      </c>
      <c r="Q130" s="37">
        <f t="shared" si="73"/>
        <v>0</v>
      </c>
      <c r="R130" s="50" t="e">
        <f t="shared" si="74"/>
        <v>#DIV/0!</v>
      </c>
      <c r="S130" s="37">
        <f>SUM(S131:S140)</f>
        <v>0</v>
      </c>
      <c r="T130" s="37">
        <f>SUM(T131:T140)</f>
        <v>0</v>
      </c>
      <c r="U130" s="37">
        <f t="shared" ref="U130" si="108">SUM(U131:U140)</f>
        <v>0</v>
      </c>
      <c r="V130" s="50" t="e">
        <f t="shared" si="76"/>
        <v>#DIV/0!</v>
      </c>
      <c r="W130" s="37">
        <f t="shared" si="100"/>
        <v>0</v>
      </c>
      <c r="X130" s="37">
        <f t="shared" si="101"/>
        <v>0</v>
      </c>
      <c r="Y130" s="37">
        <f t="shared" si="102"/>
        <v>0</v>
      </c>
      <c r="Z130" s="50" t="e">
        <f t="shared" si="77"/>
        <v>#DIV/0!</v>
      </c>
      <c r="AA130" s="42"/>
      <c r="AB130" s="42"/>
      <c r="AC130" s="42"/>
      <c r="AD130" s="125"/>
    </row>
    <row r="131" spans="1:34" s="39" customFormat="1" ht="15" hidden="1" customHeight="1" x14ac:dyDescent="0.25">
      <c r="A131" s="136" t="str">
        <f>"405.03.01"</f>
        <v>405.03.01</v>
      </c>
      <c r="B131" s="130" t="s">
        <v>830</v>
      </c>
      <c r="C131" s="143">
        <f>CE_RegimeContributivo!B133</f>
        <v>0</v>
      </c>
      <c r="D131" s="143">
        <f>CE_RegimeContributivo!C133</f>
        <v>0</v>
      </c>
      <c r="E131" s="143">
        <f>CE_RegimeContributivo!S133</f>
        <v>0</v>
      </c>
      <c r="F131" s="51" t="e">
        <f t="shared" si="66"/>
        <v>#DIV/0!</v>
      </c>
      <c r="G131" s="143">
        <f>CE_RegimeNaoContributivo!B133</f>
        <v>0</v>
      </c>
      <c r="H131" s="143">
        <f>CE_RegimeNaoContributivo!C133</f>
        <v>0</v>
      </c>
      <c r="I131" s="143">
        <f>CE_RegimeNaoContributivo!S133</f>
        <v>0</v>
      </c>
      <c r="J131" s="51" t="e">
        <f t="shared" si="68"/>
        <v>#DIV/0!</v>
      </c>
      <c r="K131" s="38">
        <f>CE_Administração!B133</f>
        <v>0</v>
      </c>
      <c r="L131" s="38">
        <f>CE_Administração!C133</f>
        <v>0</v>
      </c>
      <c r="M131" s="38">
        <f>CE_Administração!S133</f>
        <v>0</v>
      </c>
      <c r="N131" s="51" t="e">
        <f t="shared" si="70"/>
        <v>#DIV/0!</v>
      </c>
      <c r="O131" s="38">
        <f t="shared" si="71"/>
        <v>0</v>
      </c>
      <c r="P131" s="38">
        <f t="shared" si="72"/>
        <v>0</v>
      </c>
      <c r="Q131" s="38">
        <f t="shared" si="73"/>
        <v>0</v>
      </c>
      <c r="R131" s="51" t="e">
        <f t="shared" si="74"/>
        <v>#DIV/0!</v>
      </c>
      <c r="S131" s="38">
        <f>CE_CapitalizaçãoFRSS!B133</f>
        <v>0</v>
      </c>
      <c r="T131" s="38">
        <f>CE_CapitalizaçãoFRSS!C133</f>
        <v>0</v>
      </c>
      <c r="U131" s="38">
        <f>CE_CapitalizaçãoFRSS!S133</f>
        <v>0</v>
      </c>
      <c r="V131" s="51" t="e">
        <f t="shared" si="76"/>
        <v>#DIV/0!</v>
      </c>
      <c r="W131" s="38">
        <f t="shared" si="100"/>
        <v>0</v>
      </c>
      <c r="X131" s="38">
        <f t="shared" si="101"/>
        <v>0</v>
      </c>
      <c r="Y131" s="38">
        <f t="shared" si="102"/>
        <v>0</v>
      </c>
      <c r="Z131" s="51" t="e">
        <f t="shared" si="77"/>
        <v>#DIV/0!</v>
      </c>
      <c r="AA131" s="42"/>
      <c r="AB131" s="42"/>
      <c r="AC131" s="42"/>
      <c r="AD131" s="125"/>
      <c r="AE131" s="34"/>
      <c r="AF131" s="34"/>
      <c r="AG131" s="34"/>
      <c r="AH131" s="34"/>
    </row>
    <row r="132" spans="1:34" s="39" customFormat="1" ht="15" hidden="1" customHeight="1" x14ac:dyDescent="0.25">
      <c r="A132" s="136" t="str">
        <f>"405.03.02"</f>
        <v>405.03.02</v>
      </c>
      <c r="B132" s="130" t="s">
        <v>831</v>
      </c>
      <c r="C132" s="143">
        <f>CE_RegimeContributivo!B134</f>
        <v>0</v>
      </c>
      <c r="D132" s="143">
        <f>CE_RegimeContributivo!C134</f>
        <v>0</v>
      </c>
      <c r="E132" s="143">
        <f>CE_RegimeContributivo!S134</f>
        <v>0</v>
      </c>
      <c r="F132" s="51" t="e">
        <f t="shared" si="66"/>
        <v>#DIV/0!</v>
      </c>
      <c r="G132" s="143">
        <f>CE_RegimeNaoContributivo!B134</f>
        <v>0</v>
      </c>
      <c r="H132" s="143">
        <f>CE_RegimeNaoContributivo!C134</f>
        <v>0</v>
      </c>
      <c r="I132" s="143">
        <f>CE_RegimeNaoContributivo!S134</f>
        <v>0</v>
      </c>
      <c r="J132" s="51" t="e">
        <f t="shared" si="68"/>
        <v>#DIV/0!</v>
      </c>
      <c r="K132" s="38">
        <f>CE_Administração!B134</f>
        <v>0</v>
      </c>
      <c r="L132" s="38">
        <f>CE_Administração!C134</f>
        <v>0</v>
      </c>
      <c r="M132" s="38">
        <f>CE_Administração!S134</f>
        <v>0</v>
      </c>
      <c r="N132" s="51" t="e">
        <f t="shared" si="70"/>
        <v>#DIV/0!</v>
      </c>
      <c r="O132" s="38">
        <f t="shared" si="71"/>
        <v>0</v>
      </c>
      <c r="P132" s="38">
        <f t="shared" si="72"/>
        <v>0</v>
      </c>
      <c r="Q132" s="38">
        <f t="shared" si="73"/>
        <v>0</v>
      </c>
      <c r="R132" s="51" t="e">
        <f t="shared" si="74"/>
        <v>#DIV/0!</v>
      </c>
      <c r="S132" s="38">
        <f>CE_CapitalizaçãoFRSS!B134</f>
        <v>0</v>
      </c>
      <c r="T132" s="38">
        <f>CE_CapitalizaçãoFRSS!C134</f>
        <v>0</v>
      </c>
      <c r="U132" s="38">
        <f>CE_CapitalizaçãoFRSS!S134</f>
        <v>0</v>
      </c>
      <c r="V132" s="51" t="e">
        <f t="shared" si="76"/>
        <v>#DIV/0!</v>
      </c>
      <c r="W132" s="38">
        <f t="shared" si="100"/>
        <v>0</v>
      </c>
      <c r="X132" s="38">
        <f t="shared" si="101"/>
        <v>0</v>
      </c>
      <c r="Y132" s="38">
        <f t="shared" si="102"/>
        <v>0</v>
      </c>
      <c r="Z132" s="51" t="e">
        <f t="shared" si="77"/>
        <v>#DIV/0!</v>
      </c>
      <c r="AA132" s="42"/>
      <c r="AB132" s="42"/>
      <c r="AC132" s="42"/>
      <c r="AD132" s="125"/>
      <c r="AE132" s="34"/>
      <c r="AF132" s="34"/>
      <c r="AG132" s="34"/>
      <c r="AH132" s="34"/>
    </row>
    <row r="133" spans="1:34" s="39" customFormat="1" ht="15" hidden="1" customHeight="1" x14ac:dyDescent="0.25">
      <c r="A133" s="136" t="str">
        <f>"405.03.03"</f>
        <v>405.03.03</v>
      </c>
      <c r="B133" s="130" t="s">
        <v>832</v>
      </c>
      <c r="C133" s="143">
        <f>CE_RegimeContributivo!B135</f>
        <v>0</v>
      </c>
      <c r="D133" s="143">
        <f>CE_RegimeContributivo!C135</f>
        <v>0</v>
      </c>
      <c r="E133" s="143">
        <f>CE_RegimeContributivo!S135</f>
        <v>0</v>
      </c>
      <c r="F133" s="51" t="e">
        <f t="shared" si="66"/>
        <v>#DIV/0!</v>
      </c>
      <c r="G133" s="143">
        <f>CE_RegimeNaoContributivo!B135</f>
        <v>0</v>
      </c>
      <c r="H133" s="143">
        <f>CE_RegimeNaoContributivo!C135</f>
        <v>0</v>
      </c>
      <c r="I133" s="143">
        <f>CE_RegimeNaoContributivo!S135</f>
        <v>0</v>
      </c>
      <c r="J133" s="51" t="e">
        <f t="shared" si="68"/>
        <v>#DIV/0!</v>
      </c>
      <c r="K133" s="38">
        <f>CE_Administração!B135</f>
        <v>0</v>
      </c>
      <c r="L133" s="38">
        <f>CE_Administração!C135</f>
        <v>0</v>
      </c>
      <c r="M133" s="38">
        <f>CE_Administração!S135</f>
        <v>0</v>
      </c>
      <c r="N133" s="51" t="e">
        <f t="shared" si="70"/>
        <v>#DIV/0!</v>
      </c>
      <c r="O133" s="38">
        <f t="shared" si="71"/>
        <v>0</v>
      </c>
      <c r="P133" s="38">
        <f t="shared" si="72"/>
        <v>0</v>
      </c>
      <c r="Q133" s="38">
        <f t="shared" si="73"/>
        <v>0</v>
      </c>
      <c r="R133" s="51" t="e">
        <f t="shared" si="74"/>
        <v>#DIV/0!</v>
      </c>
      <c r="S133" s="38">
        <f>CE_CapitalizaçãoFRSS!B135</f>
        <v>0</v>
      </c>
      <c r="T133" s="38">
        <f>CE_CapitalizaçãoFRSS!C135</f>
        <v>0</v>
      </c>
      <c r="U133" s="38">
        <f>CE_CapitalizaçãoFRSS!S135</f>
        <v>0</v>
      </c>
      <c r="V133" s="51" t="e">
        <f t="shared" si="76"/>
        <v>#DIV/0!</v>
      </c>
      <c r="W133" s="38">
        <f t="shared" si="100"/>
        <v>0</v>
      </c>
      <c r="X133" s="38">
        <f t="shared" si="101"/>
        <v>0</v>
      </c>
      <c r="Y133" s="38">
        <f t="shared" si="102"/>
        <v>0</v>
      </c>
      <c r="Z133" s="51" t="e">
        <f t="shared" si="77"/>
        <v>#DIV/0!</v>
      </c>
      <c r="AA133" s="42"/>
      <c r="AB133" s="42"/>
      <c r="AC133" s="42"/>
      <c r="AD133" s="125"/>
      <c r="AE133" s="34"/>
      <c r="AF133" s="34"/>
      <c r="AG133" s="34"/>
      <c r="AH133" s="34"/>
    </row>
    <row r="134" spans="1:34" s="39" customFormat="1" ht="15" hidden="1" customHeight="1" x14ac:dyDescent="0.25">
      <c r="A134" s="136" t="str">
        <f>"405.03.04"</f>
        <v>405.03.04</v>
      </c>
      <c r="B134" s="130" t="s">
        <v>833</v>
      </c>
      <c r="C134" s="143">
        <f>CE_RegimeContributivo!B136</f>
        <v>0</v>
      </c>
      <c r="D134" s="143">
        <f>CE_RegimeContributivo!C136</f>
        <v>0</v>
      </c>
      <c r="E134" s="143">
        <f>CE_RegimeContributivo!S136</f>
        <v>0</v>
      </c>
      <c r="F134" s="51" t="e">
        <f t="shared" si="66"/>
        <v>#DIV/0!</v>
      </c>
      <c r="G134" s="143">
        <f>CE_RegimeNaoContributivo!B136</f>
        <v>0</v>
      </c>
      <c r="H134" s="143">
        <f>CE_RegimeNaoContributivo!C136</f>
        <v>0</v>
      </c>
      <c r="I134" s="143">
        <f>CE_RegimeNaoContributivo!S136</f>
        <v>0</v>
      </c>
      <c r="J134" s="51" t="e">
        <f t="shared" si="68"/>
        <v>#DIV/0!</v>
      </c>
      <c r="K134" s="38">
        <f>CE_Administração!B136</f>
        <v>0</v>
      </c>
      <c r="L134" s="38">
        <f>CE_Administração!C136</f>
        <v>0</v>
      </c>
      <c r="M134" s="38">
        <f>CE_Administração!S136</f>
        <v>0</v>
      </c>
      <c r="N134" s="51" t="e">
        <f t="shared" si="70"/>
        <v>#DIV/0!</v>
      </c>
      <c r="O134" s="38">
        <f t="shared" si="71"/>
        <v>0</v>
      </c>
      <c r="P134" s="38">
        <f t="shared" si="72"/>
        <v>0</v>
      </c>
      <c r="Q134" s="38">
        <f t="shared" si="73"/>
        <v>0</v>
      </c>
      <c r="R134" s="51" t="e">
        <f t="shared" si="74"/>
        <v>#DIV/0!</v>
      </c>
      <c r="S134" s="38">
        <f>CE_CapitalizaçãoFRSS!B136</f>
        <v>0</v>
      </c>
      <c r="T134" s="38">
        <f>CE_CapitalizaçãoFRSS!C136</f>
        <v>0</v>
      </c>
      <c r="U134" s="38">
        <f>CE_CapitalizaçãoFRSS!S136</f>
        <v>0</v>
      </c>
      <c r="V134" s="51" t="e">
        <f t="shared" si="76"/>
        <v>#DIV/0!</v>
      </c>
      <c r="W134" s="38">
        <f t="shared" si="100"/>
        <v>0</v>
      </c>
      <c r="X134" s="38">
        <f t="shared" si="101"/>
        <v>0</v>
      </c>
      <c r="Y134" s="38">
        <f t="shared" si="102"/>
        <v>0</v>
      </c>
      <c r="Z134" s="51" t="e">
        <f t="shared" si="77"/>
        <v>#DIV/0!</v>
      </c>
      <c r="AA134" s="42"/>
      <c r="AB134" s="42"/>
      <c r="AC134" s="42"/>
      <c r="AD134" s="125"/>
      <c r="AE134" s="34"/>
      <c r="AF134" s="34"/>
      <c r="AG134" s="34"/>
      <c r="AH134" s="34"/>
    </row>
    <row r="135" spans="1:34" s="39" customFormat="1" ht="15" hidden="1" customHeight="1" x14ac:dyDescent="0.25">
      <c r="A135" s="136" t="str">
        <f>"405.03.05"</f>
        <v>405.03.05</v>
      </c>
      <c r="B135" s="130" t="s">
        <v>834</v>
      </c>
      <c r="C135" s="143">
        <f>CE_RegimeContributivo!B137</f>
        <v>0</v>
      </c>
      <c r="D135" s="143">
        <f>CE_RegimeContributivo!C137</f>
        <v>0</v>
      </c>
      <c r="E135" s="143">
        <f>CE_RegimeContributivo!S137</f>
        <v>0</v>
      </c>
      <c r="F135" s="51" t="e">
        <f t="shared" si="66"/>
        <v>#DIV/0!</v>
      </c>
      <c r="G135" s="143">
        <f>CE_RegimeNaoContributivo!B137</f>
        <v>0</v>
      </c>
      <c r="H135" s="143">
        <f>CE_RegimeNaoContributivo!C137</f>
        <v>0</v>
      </c>
      <c r="I135" s="143">
        <f>CE_RegimeNaoContributivo!S137</f>
        <v>0</v>
      </c>
      <c r="J135" s="51" t="e">
        <f t="shared" si="68"/>
        <v>#DIV/0!</v>
      </c>
      <c r="K135" s="38">
        <f>CE_Administração!B137</f>
        <v>0</v>
      </c>
      <c r="L135" s="38">
        <f>CE_Administração!C137</f>
        <v>0</v>
      </c>
      <c r="M135" s="38">
        <f>CE_Administração!S137</f>
        <v>0</v>
      </c>
      <c r="N135" s="51" t="e">
        <f t="shared" si="70"/>
        <v>#DIV/0!</v>
      </c>
      <c r="O135" s="38">
        <f t="shared" si="71"/>
        <v>0</v>
      </c>
      <c r="P135" s="38">
        <f t="shared" si="72"/>
        <v>0</v>
      </c>
      <c r="Q135" s="38">
        <f t="shared" si="73"/>
        <v>0</v>
      </c>
      <c r="R135" s="51" t="e">
        <f t="shared" si="74"/>
        <v>#DIV/0!</v>
      </c>
      <c r="S135" s="38">
        <f>CE_CapitalizaçãoFRSS!B137</f>
        <v>0</v>
      </c>
      <c r="T135" s="38">
        <f>CE_CapitalizaçãoFRSS!C137</f>
        <v>0</v>
      </c>
      <c r="U135" s="38">
        <f>CE_CapitalizaçãoFRSS!S137</f>
        <v>0</v>
      </c>
      <c r="V135" s="51" t="e">
        <f t="shared" si="76"/>
        <v>#DIV/0!</v>
      </c>
      <c r="W135" s="38">
        <f t="shared" si="100"/>
        <v>0</v>
      </c>
      <c r="X135" s="38">
        <f t="shared" si="101"/>
        <v>0</v>
      </c>
      <c r="Y135" s="38">
        <f t="shared" si="102"/>
        <v>0</v>
      </c>
      <c r="Z135" s="51" t="e">
        <f t="shared" si="77"/>
        <v>#DIV/0!</v>
      </c>
      <c r="AA135" s="42"/>
      <c r="AB135" s="42"/>
      <c r="AC135" s="42"/>
      <c r="AD135" s="125"/>
      <c r="AE135" s="34"/>
      <c r="AF135" s="34"/>
      <c r="AG135" s="34"/>
      <c r="AH135" s="34"/>
    </row>
    <row r="136" spans="1:34" s="39" customFormat="1" ht="15" hidden="1" customHeight="1" x14ac:dyDescent="0.25">
      <c r="A136" s="136" t="str">
        <f>"405.03.06"</f>
        <v>405.03.06</v>
      </c>
      <c r="B136" s="130" t="s">
        <v>835</v>
      </c>
      <c r="C136" s="143">
        <f>CE_RegimeContributivo!B138</f>
        <v>0</v>
      </c>
      <c r="D136" s="143">
        <f>CE_RegimeContributivo!C138</f>
        <v>0</v>
      </c>
      <c r="E136" s="143">
        <f>CE_RegimeContributivo!S138</f>
        <v>0</v>
      </c>
      <c r="F136" s="51" t="e">
        <f t="shared" si="66"/>
        <v>#DIV/0!</v>
      </c>
      <c r="G136" s="143">
        <f>CE_RegimeNaoContributivo!B138</f>
        <v>0</v>
      </c>
      <c r="H136" s="143">
        <f>CE_RegimeNaoContributivo!C138</f>
        <v>0</v>
      </c>
      <c r="I136" s="143">
        <f>CE_RegimeNaoContributivo!S138</f>
        <v>0</v>
      </c>
      <c r="J136" s="51" t="e">
        <f t="shared" si="68"/>
        <v>#DIV/0!</v>
      </c>
      <c r="K136" s="38">
        <f>CE_Administração!B138</f>
        <v>0</v>
      </c>
      <c r="L136" s="38">
        <f>CE_Administração!C138</f>
        <v>0</v>
      </c>
      <c r="M136" s="38">
        <f>CE_Administração!S138</f>
        <v>0</v>
      </c>
      <c r="N136" s="51" t="e">
        <f t="shared" si="70"/>
        <v>#DIV/0!</v>
      </c>
      <c r="O136" s="38">
        <f t="shared" si="71"/>
        <v>0</v>
      </c>
      <c r="P136" s="38">
        <f t="shared" si="72"/>
        <v>0</v>
      </c>
      <c r="Q136" s="38">
        <f t="shared" si="73"/>
        <v>0</v>
      </c>
      <c r="R136" s="51" t="e">
        <f t="shared" si="74"/>
        <v>#DIV/0!</v>
      </c>
      <c r="S136" s="38">
        <f>CE_CapitalizaçãoFRSS!B138</f>
        <v>0</v>
      </c>
      <c r="T136" s="38">
        <f>CE_CapitalizaçãoFRSS!C138</f>
        <v>0</v>
      </c>
      <c r="U136" s="38">
        <f>CE_CapitalizaçãoFRSS!S138</f>
        <v>0</v>
      </c>
      <c r="V136" s="51" t="e">
        <f t="shared" si="76"/>
        <v>#DIV/0!</v>
      </c>
      <c r="W136" s="38">
        <f t="shared" ref="W136:W166" si="109">C136+G136+K136+S136</f>
        <v>0</v>
      </c>
      <c r="X136" s="38">
        <f t="shared" ref="X136:X166" si="110">D136+H136+L136+T136</f>
        <v>0</v>
      </c>
      <c r="Y136" s="38">
        <f t="shared" ref="Y136:Y166" si="111">E136+I136+M136+U136</f>
        <v>0</v>
      </c>
      <c r="Z136" s="51" t="e">
        <f t="shared" si="77"/>
        <v>#DIV/0!</v>
      </c>
      <c r="AA136" s="42"/>
      <c r="AB136" s="42"/>
      <c r="AC136" s="42"/>
      <c r="AD136" s="125"/>
      <c r="AE136" s="34"/>
      <c r="AF136" s="34"/>
      <c r="AG136" s="34"/>
      <c r="AH136" s="34"/>
    </row>
    <row r="137" spans="1:34" s="39" customFormat="1" ht="15" hidden="1" customHeight="1" x14ac:dyDescent="0.25">
      <c r="A137" s="136" t="str">
        <f>"405.03.07"</f>
        <v>405.03.07</v>
      </c>
      <c r="B137" s="130" t="s">
        <v>836</v>
      </c>
      <c r="C137" s="143">
        <f>CE_RegimeContributivo!B139</f>
        <v>0</v>
      </c>
      <c r="D137" s="143">
        <f>CE_RegimeContributivo!C139</f>
        <v>0</v>
      </c>
      <c r="E137" s="143">
        <f>CE_RegimeContributivo!S139</f>
        <v>0</v>
      </c>
      <c r="F137" s="51" t="e">
        <f t="shared" ref="F137:F166" si="112">E137/D137</f>
        <v>#DIV/0!</v>
      </c>
      <c r="G137" s="143">
        <f>CE_RegimeNaoContributivo!B139</f>
        <v>0</v>
      </c>
      <c r="H137" s="143">
        <f>CE_RegimeNaoContributivo!C139</f>
        <v>0</v>
      </c>
      <c r="I137" s="143">
        <f>CE_RegimeNaoContributivo!S139</f>
        <v>0</v>
      </c>
      <c r="J137" s="51" t="e">
        <f t="shared" ref="J137:J166" si="113">I137/H137</f>
        <v>#DIV/0!</v>
      </c>
      <c r="K137" s="38">
        <f>CE_Administração!B139</f>
        <v>0</v>
      </c>
      <c r="L137" s="38">
        <f>CE_Administração!C139</f>
        <v>0</v>
      </c>
      <c r="M137" s="38">
        <f>CE_Administração!S139</f>
        <v>0</v>
      </c>
      <c r="N137" s="51" t="e">
        <f t="shared" ref="N137:N166" si="114">M137/L137</f>
        <v>#DIV/0!</v>
      </c>
      <c r="O137" s="38">
        <f t="shared" ref="O137:O166" si="115">C137+G137+K137</f>
        <v>0</v>
      </c>
      <c r="P137" s="38">
        <f t="shared" ref="P137:P166" si="116">D137+H137+L137</f>
        <v>0</v>
      </c>
      <c r="Q137" s="38">
        <f t="shared" ref="Q137:Q166" si="117">E137+I137+M137</f>
        <v>0</v>
      </c>
      <c r="R137" s="51" t="e">
        <f t="shared" ref="R137:R166" si="118">Q137/P137</f>
        <v>#DIV/0!</v>
      </c>
      <c r="S137" s="38">
        <f>CE_CapitalizaçãoFRSS!B139</f>
        <v>0</v>
      </c>
      <c r="T137" s="38">
        <f>CE_CapitalizaçãoFRSS!C139</f>
        <v>0</v>
      </c>
      <c r="U137" s="38">
        <f>CE_CapitalizaçãoFRSS!S139</f>
        <v>0</v>
      </c>
      <c r="V137" s="51" t="e">
        <f t="shared" ref="V137:V166" si="119">U137/T137</f>
        <v>#DIV/0!</v>
      </c>
      <c r="W137" s="38">
        <f t="shared" si="109"/>
        <v>0</v>
      </c>
      <c r="X137" s="38">
        <f t="shared" si="110"/>
        <v>0</v>
      </c>
      <c r="Y137" s="38">
        <f t="shared" si="111"/>
        <v>0</v>
      </c>
      <c r="Z137" s="51" t="e">
        <f t="shared" ref="Z137:Z166" si="120">Y137/X137</f>
        <v>#DIV/0!</v>
      </c>
      <c r="AA137" s="42"/>
      <c r="AB137" s="42"/>
      <c r="AC137" s="42"/>
      <c r="AD137" s="125"/>
      <c r="AE137" s="34"/>
      <c r="AF137" s="34"/>
      <c r="AG137" s="34"/>
      <c r="AH137" s="34"/>
    </row>
    <row r="138" spans="1:34" s="39" customFormat="1" hidden="1" x14ac:dyDescent="0.25">
      <c r="A138" s="136" t="str">
        <f>"405.03.08"</f>
        <v>405.03.08</v>
      </c>
      <c r="B138" s="130" t="s">
        <v>837</v>
      </c>
      <c r="C138" s="143">
        <f>CE_RegimeContributivo!B140</f>
        <v>0</v>
      </c>
      <c r="D138" s="143">
        <f>CE_RegimeContributivo!C140</f>
        <v>0</v>
      </c>
      <c r="E138" s="143">
        <f>CE_RegimeContributivo!S140</f>
        <v>0</v>
      </c>
      <c r="F138" s="51" t="e">
        <f t="shared" si="112"/>
        <v>#DIV/0!</v>
      </c>
      <c r="G138" s="143">
        <f>CE_RegimeNaoContributivo!B140</f>
        <v>0</v>
      </c>
      <c r="H138" s="143">
        <f>CE_RegimeNaoContributivo!C140</f>
        <v>0</v>
      </c>
      <c r="I138" s="143">
        <f>CE_RegimeNaoContributivo!S140</f>
        <v>0</v>
      </c>
      <c r="J138" s="51" t="e">
        <f t="shared" si="113"/>
        <v>#DIV/0!</v>
      </c>
      <c r="K138" s="38">
        <f>CE_Administração!B140</f>
        <v>0</v>
      </c>
      <c r="L138" s="38">
        <f>CE_Administração!C140</f>
        <v>0</v>
      </c>
      <c r="M138" s="38">
        <f>CE_Administração!S140</f>
        <v>0</v>
      </c>
      <c r="N138" s="51" t="e">
        <f t="shared" si="114"/>
        <v>#DIV/0!</v>
      </c>
      <c r="O138" s="38">
        <f t="shared" si="115"/>
        <v>0</v>
      </c>
      <c r="P138" s="38">
        <f t="shared" si="116"/>
        <v>0</v>
      </c>
      <c r="Q138" s="38">
        <f t="shared" si="117"/>
        <v>0</v>
      </c>
      <c r="R138" s="51" t="e">
        <f t="shared" si="118"/>
        <v>#DIV/0!</v>
      </c>
      <c r="S138" s="38">
        <f>CE_CapitalizaçãoFRSS!B140</f>
        <v>0</v>
      </c>
      <c r="T138" s="38">
        <f>CE_CapitalizaçãoFRSS!C140</f>
        <v>0</v>
      </c>
      <c r="U138" s="38">
        <f>CE_CapitalizaçãoFRSS!S140</f>
        <v>0</v>
      </c>
      <c r="V138" s="51" t="e">
        <f t="shared" si="119"/>
        <v>#DIV/0!</v>
      </c>
      <c r="W138" s="38">
        <f t="shared" si="109"/>
        <v>0</v>
      </c>
      <c r="X138" s="38">
        <f t="shared" si="110"/>
        <v>0</v>
      </c>
      <c r="Y138" s="38">
        <f t="shared" si="111"/>
        <v>0</v>
      </c>
      <c r="Z138" s="51" t="e">
        <f t="shared" si="120"/>
        <v>#DIV/0!</v>
      </c>
      <c r="AA138" s="42"/>
      <c r="AB138" s="42"/>
      <c r="AC138" s="42"/>
      <c r="AD138" s="125"/>
      <c r="AE138" s="34"/>
      <c r="AF138" s="34"/>
      <c r="AG138" s="34"/>
      <c r="AH138" s="34"/>
    </row>
    <row r="139" spans="1:34" s="39" customFormat="1" hidden="1" x14ac:dyDescent="0.25">
      <c r="A139" s="136" t="str">
        <f>"405.03.09"</f>
        <v>405.03.09</v>
      </c>
      <c r="B139" s="130" t="s">
        <v>838</v>
      </c>
      <c r="C139" s="143">
        <f>CE_RegimeContributivo!B141</f>
        <v>0</v>
      </c>
      <c r="D139" s="143">
        <f>CE_RegimeContributivo!C141</f>
        <v>0</v>
      </c>
      <c r="E139" s="143">
        <f>CE_RegimeContributivo!S141</f>
        <v>0</v>
      </c>
      <c r="F139" s="51" t="e">
        <f t="shared" si="112"/>
        <v>#DIV/0!</v>
      </c>
      <c r="G139" s="143">
        <f>CE_RegimeNaoContributivo!B141</f>
        <v>0</v>
      </c>
      <c r="H139" s="143">
        <f>CE_RegimeNaoContributivo!C141</f>
        <v>0</v>
      </c>
      <c r="I139" s="143">
        <f>CE_RegimeNaoContributivo!S141</f>
        <v>0</v>
      </c>
      <c r="J139" s="51" t="e">
        <f t="shared" si="113"/>
        <v>#DIV/0!</v>
      </c>
      <c r="K139" s="38">
        <f>CE_Administração!B141</f>
        <v>0</v>
      </c>
      <c r="L139" s="38">
        <f>CE_Administração!C141</f>
        <v>0</v>
      </c>
      <c r="M139" s="38">
        <f>CE_Administração!S141</f>
        <v>0</v>
      </c>
      <c r="N139" s="51" t="e">
        <f t="shared" si="114"/>
        <v>#DIV/0!</v>
      </c>
      <c r="O139" s="38">
        <f t="shared" si="115"/>
        <v>0</v>
      </c>
      <c r="P139" s="38">
        <f t="shared" si="116"/>
        <v>0</v>
      </c>
      <c r="Q139" s="38">
        <f t="shared" si="117"/>
        <v>0</v>
      </c>
      <c r="R139" s="51" t="e">
        <f t="shared" si="118"/>
        <v>#DIV/0!</v>
      </c>
      <c r="S139" s="38">
        <f>CE_CapitalizaçãoFRSS!B141</f>
        <v>0</v>
      </c>
      <c r="T139" s="38">
        <f>CE_CapitalizaçãoFRSS!C141</f>
        <v>0</v>
      </c>
      <c r="U139" s="38">
        <f>CE_CapitalizaçãoFRSS!S141</f>
        <v>0</v>
      </c>
      <c r="V139" s="51" t="e">
        <f t="shared" si="119"/>
        <v>#DIV/0!</v>
      </c>
      <c r="W139" s="38">
        <f t="shared" si="109"/>
        <v>0</v>
      </c>
      <c r="X139" s="38">
        <f t="shared" si="110"/>
        <v>0</v>
      </c>
      <c r="Y139" s="38">
        <f t="shared" si="111"/>
        <v>0</v>
      </c>
      <c r="Z139" s="51" t="e">
        <f t="shared" si="120"/>
        <v>#DIV/0!</v>
      </c>
      <c r="AA139" s="42"/>
      <c r="AB139" s="42"/>
      <c r="AC139" s="42"/>
      <c r="AD139" s="125"/>
      <c r="AE139" s="34"/>
      <c r="AF139" s="34"/>
      <c r="AG139" s="34"/>
      <c r="AH139" s="34"/>
    </row>
    <row r="140" spans="1:34" s="39" customFormat="1" ht="15" hidden="1" customHeight="1" x14ac:dyDescent="0.25">
      <c r="A140" s="136" t="str">
        <f>"405.03.10"</f>
        <v>405.03.10</v>
      </c>
      <c r="B140" s="130" t="s">
        <v>839</v>
      </c>
      <c r="C140" s="143">
        <f>CE_RegimeContributivo!B142</f>
        <v>0</v>
      </c>
      <c r="D140" s="143">
        <f>CE_RegimeContributivo!C142</f>
        <v>0</v>
      </c>
      <c r="E140" s="143">
        <f>CE_RegimeContributivo!S142</f>
        <v>0</v>
      </c>
      <c r="F140" s="51" t="e">
        <f t="shared" si="112"/>
        <v>#DIV/0!</v>
      </c>
      <c r="G140" s="143">
        <f>CE_RegimeNaoContributivo!B142</f>
        <v>0</v>
      </c>
      <c r="H140" s="143">
        <f>CE_RegimeNaoContributivo!C142</f>
        <v>0</v>
      </c>
      <c r="I140" s="143">
        <f>CE_RegimeNaoContributivo!S142</f>
        <v>0</v>
      </c>
      <c r="J140" s="51" t="e">
        <f t="shared" si="113"/>
        <v>#DIV/0!</v>
      </c>
      <c r="K140" s="38">
        <f>CE_Administração!B142</f>
        <v>0</v>
      </c>
      <c r="L140" s="38">
        <f>CE_Administração!C142</f>
        <v>0</v>
      </c>
      <c r="M140" s="38">
        <f>CE_Administração!S142</f>
        <v>0</v>
      </c>
      <c r="N140" s="51" t="e">
        <f t="shared" si="114"/>
        <v>#DIV/0!</v>
      </c>
      <c r="O140" s="38">
        <f t="shared" si="115"/>
        <v>0</v>
      </c>
      <c r="P140" s="38">
        <f t="shared" si="116"/>
        <v>0</v>
      </c>
      <c r="Q140" s="38">
        <f t="shared" si="117"/>
        <v>0</v>
      </c>
      <c r="R140" s="51" t="e">
        <f t="shared" si="118"/>
        <v>#DIV/0!</v>
      </c>
      <c r="S140" s="38">
        <f>CE_CapitalizaçãoFRSS!B142</f>
        <v>0</v>
      </c>
      <c r="T140" s="38">
        <f>CE_CapitalizaçãoFRSS!C142</f>
        <v>0</v>
      </c>
      <c r="U140" s="38">
        <f>CE_CapitalizaçãoFRSS!S142</f>
        <v>0</v>
      </c>
      <c r="V140" s="51" t="e">
        <f t="shared" si="119"/>
        <v>#DIV/0!</v>
      </c>
      <c r="W140" s="38">
        <f t="shared" si="109"/>
        <v>0</v>
      </c>
      <c r="X140" s="38">
        <f t="shared" si="110"/>
        <v>0</v>
      </c>
      <c r="Y140" s="38">
        <f t="shared" si="111"/>
        <v>0</v>
      </c>
      <c r="Z140" s="51" t="e">
        <f t="shared" si="120"/>
        <v>#DIV/0!</v>
      </c>
      <c r="AA140" s="42"/>
      <c r="AB140" s="42"/>
      <c r="AC140" s="42"/>
      <c r="AD140" s="125"/>
      <c r="AE140" s="34"/>
      <c r="AF140" s="34"/>
      <c r="AG140" s="34"/>
      <c r="AH140" s="34"/>
    </row>
    <row r="141" spans="1:34" x14ac:dyDescent="0.25">
      <c r="A141" s="135" t="str">
        <f>"405.04"</f>
        <v>405.04</v>
      </c>
      <c r="B141" s="129" t="s">
        <v>840</v>
      </c>
      <c r="C141" s="142">
        <f>CE_RegimeContributivo!B143</f>
        <v>0</v>
      </c>
      <c r="D141" s="142">
        <f>CE_RegimeContributivo!C143</f>
        <v>0</v>
      </c>
      <c r="E141" s="142">
        <f>CE_RegimeContributivo!S143</f>
        <v>0</v>
      </c>
      <c r="F141" s="50" t="e">
        <f t="shared" si="112"/>
        <v>#DIV/0!</v>
      </c>
      <c r="G141" s="142">
        <f>CE_RegimeNaoContributivo!B143</f>
        <v>0</v>
      </c>
      <c r="H141" s="142">
        <f>CE_RegimeNaoContributivo!C143</f>
        <v>0</v>
      </c>
      <c r="I141" s="142">
        <f>CE_RegimeNaoContributivo!S143</f>
        <v>0</v>
      </c>
      <c r="J141" s="50" t="e">
        <f t="shared" si="113"/>
        <v>#DIV/0!</v>
      </c>
      <c r="K141" s="37">
        <f>CE_Administração!B143</f>
        <v>0</v>
      </c>
      <c r="L141" s="37">
        <f>CE_Administração!C143</f>
        <v>0</v>
      </c>
      <c r="M141" s="37">
        <f>CE_Administração!S143</f>
        <v>0</v>
      </c>
      <c r="N141" s="50" t="e">
        <f t="shared" si="114"/>
        <v>#DIV/0!</v>
      </c>
      <c r="O141" s="37">
        <f t="shared" si="115"/>
        <v>0</v>
      </c>
      <c r="P141" s="37">
        <f t="shared" si="116"/>
        <v>0</v>
      </c>
      <c r="Q141" s="37">
        <f t="shared" si="117"/>
        <v>0</v>
      </c>
      <c r="R141" s="50" t="e">
        <f t="shared" si="118"/>
        <v>#DIV/0!</v>
      </c>
      <c r="S141" s="37">
        <f>CE_CapitalizaçãoFRSS!B143</f>
        <v>0</v>
      </c>
      <c r="T141" s="37">
        <f>CE_CapitalizaçãoFRSS!C143</f>
        <v>0</v>
      </c>
      <c r="U141" s="37">
        <f>CE_CapitalizaçãoFRSS!S143</f>
        <v>0</v>
      </c>
      <c r="V141" s="50" t="e">
        <f t="shared" si="119"/>
        <v>#DIV/0!</v>
      </c>
      <c r="W141" s="37">
        <f t="shared" si="109"/>
        <v>0</v>
      </c>
      <c r="X141" s="37">
        <f t="shared" si="110"/>
        <v>0</v>
      </c>
      <c r="Y141" s="37">
        <f t="shared" si="111"/>
        <v>0</v>
      </c>
      <c r="Z141" s="50" t="e">
        <f t="shared" si="120"/>
        <v>#DIV/0!</v>
      </c>
      <c r="AA141" s="42"/>
      <c r="AB141" s="42"/>
      <c r="AC141" s="42"/>
      <c r="AD141" s="125"/>
    </row>
    <row r="142" spans="1:34" x14ac:dyDescent="0.25">
      <c r="A142" s="134">
        <v>406</v>
      </c>
      <c r="B142" s="128" t="s">
        <v>841</v>
      </c>
      <c r="C142" s="141">
        <f>C143+C150</f>
        <v>0</v>
      </c>
      <c r="D142" s="141">
        <f>D143+D150</f>
        <v>0</v>
      </c>
      <c r="E142" s="141">
        <f>E143+E150</f>
        <v>0</v>
      </c>
      <c r="F142" s="49" t="e">
        <f t="shared" si="112"/>
        <v>#DIV/0!</v>
      </c>
      <c r="G142" s="141">
        <f>G143+G150</f>
        <v>0</v>
      </c>
      <c r="H142" s="141">
        <f t="shared" ref="H142:I142" si="121">H143+H150</f>
        <v>0</v>
      </c>
      <c r="I142" s="141">
        <f t="shared" si="121"/>
        <v>0</v>
      </c>
      <c r="J142" s="49" t="e">
        <f t="shared" si="113"/>
        <v>#DIV/0!</v>
      </c>
      <c r="K142" s="36">
        <f>K143+K150</f>
        <v>0</v>
      </c>
      <c r="L142" s="36">
        <f t="shared" ref="L142:M142" si="122">L143+L150</f>
        <v>0</v>
      </c>
      <c r="M142" s="36">
        <f t="shared" si="122"/>
        <v>0</v>
      </c>
      <c r="N142" s="49" t="e">
        <f t="shared" si="114"/>
        <v>#DIV/0!</v>
      </c>
      <c r="O142" s="36">
        <f t="shared" si="115"/>
        <v>0</v>
      </c>
      <c r="P142" s="36">
        <f t="shared" si="116"/>
        <v>0</v>
      </c>
      <c r="Q142" s="36">
        <f t="shared" si="117"/>
        <v>0</v>
      </c>
      <c r="R142" s="49" t="e">
        <f t="shared" si="118"/>
        <v>#DIV/0!</v>
      </c>
      <c r="S142" s="36">
        <f>S143+S150</f>
        <v>200000000</v>
      </c>
      <c r="T142" s="36">
        <f>T143+T150</f>
        <v>200000000</v>
      </c>
      <c r="U142" s="36">
        <f t="shared" ref="U142" si="123">U143+U150</f>
        <v>190896917.81</v>
      </c>
      <c r="V142" s="49">
        <f t="shared" si="119"/>
        <v>0.95448458905</v>
      </c>
      <c r="W142" s="36">
        <f t="shared" si="109"/>
        <v>200000000</v>
      </c>
      <c r="X142" s="36">
        <f t="shared" si="110"/>
        <v>200000000</v>
      </c>
      <c r="Y142" s="36">
        <f t="shared" si="111"/>
        <v>190896917.81</v>
      </c>
      <c r="Z142" s="49">
        <f t="shared" si="120"/>
        <v>0.95448458905</v>
      </c>
      <c r="AA142" s="42"/>
      <c r="AB142" s="42"/>
      <c r="AC142" s="42"/>
      <c r="AD142" s="125"/>
    </row>
    <row r="143" spans="1:34" x14ac:dyDescent="0.25">
      <c r="A143" s="135" t="str">
        <f>"406.01"</f>
        <v>406.01</v>
      </c>
      <c r="B143" s="129" t="s">
        <v>842</v>
      </c>
      <c r="C143" s="145">
        <f>SUM(C144:C149)</f>
        <v>0</v>
      </c>
      <c r="D143" s="145">
        <f>SUM(D144:D149)</f>
        <v>0</v>
      </c>
      <c r="E143" s="145">
        <f>SUM(E144:E149)</f>
        <v>0</v>
      </c>
      <c r="F143" s="50" t="e">
        <f t="shared" si="112"/>
        <v>#DIV/0!</v>
      </c>
      <c r="G143" s="145">
        <f>SUM(G144:G149)</f>
        <v>0</v>
      </c>
      <c r="H143" s="145">
        <f t="shared" ref="H143:I143" si="124">SUM(H144:H149)</f>
        <v>0</v>
      </c>
      <c r="I143" s="145">
        <f t="shared" si="124"/>
        <v>0</v>
      </c>
      <c r="J143" s="50" t="e">
        <f t="shared" si="113"/>
        <v>#DIV/0!</v>
      </c>
      <c r="K143" s="44">
        <f>SUM(K144:K149)</f>
        <v>0</v>
      </c>
      <c r="L143" s="44">
        <f t="shared" ref="L143:M143" si="125">SUM(L144:L149)</f>
        <v>0</v>
      </c>
      <c r="M143" s="44">
        <f t="shared" si="125"/>
        <v>0</v>
      </c>
      <c r="N143" s="50" t="e">
        <f t="shared" si="114"/>
        <v>#DIV/0!</v>
      </c>
      <c r="O143" s="44">
        <f t="shared" si="115"/>
        <v>0</v>
      </c>
      <c r="P143" s="44">
        <f t="shared" si="116"/>
        <v>0</v>
      </c>
      <c r="Q143" s="44">
        <f t="shared" si="117"/>
        <v>0</v>
      </c>
      <c r="R143" s="50" t="e">
        <f t="shared" si="118"/>
        <v>#DIV/0!</v>
      </c>
      <c r="S143" s="44">
        <f>SUM(S144:S149)</f>
        <v>200000000</v>
      </c>
      <c r="T143" s="44">
        <f>SUM(T144:T149)</f>
        <v>200000000</v>
      </c>
      <c r="U143" s="44">
        <f t="shared" ref="U143" si="126">SUM(U144:U149)</f>
        <v>190896917.81</v>
      </c>
      <c r="V143" s="50">
        <f t="shared" si="119"/>
        <v>0.95448458905</v>
      </c>
      <c r="W143" s="44">
        <f t="shared" si="109"/>
        <v>200000000</v>
      </c>
      <c r="X143" s="44">
        <f t="shared" si="110"/>
        <v>200000000</v>
      </c>
      <c r="Y143" s="44">
        <f t="shared" si="111"/>
        <v>190896917.81</v>
      </c>
      <c r="Z143" s="50">
        <f t="shared" si="120"/>
        <v>0.95448458905</v>
      </c>
      <c r="AA143" s="42"/>
      <c r="AB143" s="42"/>
      <c r="AC143" s="42"/>
      <c r="AD143" s="125"/>
    </row>
    <row r="144" spans="1:34" s="39" customFormat="1" x14ac:dyDescent="0.25">
      <c r="A144" s="136" t="str">
        <f>"406.01.01"</f>
        <v>406.01.01</v>
      </c>
      <c r="B144" s="130" t="s">
        <v>843</v>
      </c>
      <c r="C144" s="143">
        <f>CE_RegimeContributivo!B146</f>
        <v>0</v>
      </c>
      <c r="D144" s="143">
        <f>CE_RegimeContributivo!C146</f>
        <v>0</v>
      </c>
      <c r="E144" s="143">
        <f>CE_RegimeContributivo!S146</f>
        <v>0</v>
      </c>
      <c r="F144" s="51" t="e">
        <f t="shared" si="112"/>
        <v>#DIV/0!</v>
      </c>
      <c r="G144" s="143">
        <f>CE_RegimeNaoContributivo!B146</f>
        <v>0</v>
      </c>
      <c r="H144" s="143">
        <f>CE_RegimeNaoContributivo!C146</f>
        <v>0</v>
      </c>
      <c r="I144" s="143">
        <f>CE_RegimeNaoContributivo!S146</f>
        <v>0</v>
      </c>
      <c r="J144" s="51" t="e">
        <f t="shared" si="113"/>
        <v>#DIV/0!</v>
      </c>
      <c r="K144" s="38">
        <f>CE_Administração!B146</f>
        <v>0</v>
      </c>
      <c r="L144" s="38">
        <f>CE_Administração!C146</f>
        <v>0</v>
      </c>
      <c r="M144" s="38">
        <f>CE_Administração!S146</f>
        <v>0</v>
      </c>
      <c r="N144" s="51" t="e">
        <f t="shared" si="114"/>
        <v>#DIV/0!</v>
      </c>
      <c r="O144" s="38">
        <f t="shared" si="115"/>
        <v>0</v>
      </c>
      <c r="P144" s="38">
        <f t="shared" si="116"/>
        <v>0</v>
      </c>
      <c r="Q144" s="38">
        <f t="shared" si="117"/>
        <v>0</v>
      </c>
      <c r="R144" s="51" t="e">
        <f t="shared" si="118"/>
        <v>#DIV/0!</v>
      </c>
      <c r="S144" s="38">
        <f>CE_CapitalizaçãoFRSS!B146</f>
        <v>200000000</v>
      </c>
      <c r="T144" s="38">
        <f>CE_CapitalizaçãoFRSS!C146</f>
        <v>200000000</v>
      </c>
      <c r="U144" s="38">
        <f>CE_CapitalizaçãoFRSS!S146</f>
        <v>190896917.81</v>
      </c>
      <c r="V144" s="51">
        <f t="shared" si="119"/>
        <v>0.95448458905</v>
      </c>
      <c r="W144" s="38">
        <f t="shared" si="109"/>
        <v>200000000</v>
      </c>
      <c r="X144" s="38">
        <f t="shared" si="110"/>
        <v>200000000</v>
      </c>
      <c r="Y144" s="38">
        <f t="shared" si="111"/>
        <v>190896917.81</v>
      </c>
      <c r="Z144" s="51">
        <f t="shared" si="120"/>
        <v>0.95448458905</v>
      </c>
      <c r="AA144" s="42"/>
      <c r="AB144" s="42"/>
      <c r="AC144" s="42"/>
      <c r="AD144" s="125"/>
      <c r="AE144" s="34"/>
      <c r="AF144" s="34"/>
      <c r="AG144" s="34"/>
      <c r="AH144" s="34"/>
    </row>
    <row r="145" spans="1:34" s="39" customFormat="1" hidden="1" x14ac:dyDescent="0.25">
      <c r="A145" s="136" t="str">
        <f>"406.01.02"</f>
        <v>406.01.02</v>
      </c>
      <c r="B145" s="130" t="s">
        <v>132</v>
      </c>
      <c r="C145" s="143">
        <f>CE_RegimeContributivo!B147</f>
        <v>0</v>
      </c>
      <c r="D145" s="143">
        <f>CE_RegimeContributivo!C147</f>
        <v>0</v>
      </c>
      <c r="E145" s="143">
        <f>CE_RegimeContributivo!S147</f>
        <v>0</v>
      </c>
      <c r="F145" s="51" t="e">
        <f t="shared" si="112"/>
        <v>#DIV/0!</v>
      </c>
      <c r="G145" s="143">
        <f>CE_RegimeNaoContributivo!B147</f>
        <v>0</v>
      </c>
      <c r="H145" s="143">
        <f>CE_RegimeNaoContributivo!C147</f>
        <v>0</v>
      </c>
      <c r="I145" s="143">
        <f>CE_RegimeNaoContributivo!S147</f>
        <v>0</v>
      </c>
      <c r="J145" s="51" t="e">
        <f t="shared" si="113"/>
        <v>#DIV/0!</v>
      </c>
      <c r="K145" s="38">
        <f>CE_Administração!B147</f>
        <v>0</v>
      </c>
      <c r="L145" s="38">
        <f>CE_Administração!C147</f>
        <v>0</v>
      </c>
      <c r="M145" s="38">
        <f>CE_Administração!S147</f>
        <v>0</v>
      </c>
      <c r="N145" s="51" t="e">
        <f t="shared" si="114"/>
        <v>#DIV/0!</v>
      </c>
      <c r="O145" s="38">
        <f t="shared" si="115"/>
        <v>0</v>
      </c>
      <c r="P145" s="38">
        <f t="shared" si="116"/>
        <v>0</v>
      </c>
      <c r="Q145" s="38">
        <f t="shared" si="117"/>
        <v>0</v>
      </c>
      <c r="R145" s="51" t="e">
        <f t="shared" si="118"/>
        <v>#DIV/0!</v>
      </c>
      <c r="S145" s="38">
        <f>CE_CapitalizaçãoFRSS!B147</f>
        <v>0</v>
      </c>
      <c r="T145" s="38">
        <f>CE_CapitalizaçãoFRSS!C147</f>
        <v>0</v>
      </c>
      <c r="U145" s="38">
        <f>CE_CapitalizaçãoFRSS!S147</f>
        <v>0</v>
      </c>
      <c r="V145" s="51" t="e">
        <f t="shared" si="119"/>
        <v>#DIV/0!</v>
      </c>
      <c r="W145" s="38">
        <f t="shared" si="109"/>
        <v>0</v>
      </c>
      <c r="X145" s="38">
        <f t="shared" si="110"/>
        <v>0</v>
      </c>
      <c r="Y145" s="38">
        <f t="shared" si="111"/>
        <v>0</v>
      </c>
      <c r="Z145" s="51" t="e">
        <f t="shared" si="120"/>
        <v>#DIV/0!</v>
      </c>
      <c r="AA145" s="42"/>
      <c r="AB145" s="42"/>
      <c r="AC145" s="42"/>
      <c r="AD145" s="125"/>
      <c r="AE145" s="34"/>
      <c r="AF145" s="34"/>
      <c r="AG145" s="34"/>
      <c r="AH145" s="34"/>
    </row>
    <row r="146" spans="1:34" s="39" customFormat="1" hidden="1" x14ac:dyDescent="0.25">
      <c r="A146" s="136" t="str">
        <f>"406.01.03"</f>
        <v>406.01.03</v>
      </c>
      <c r="B146" s="130" t="s">
        <v>844</v>
      </c>
      <c r="C146" s="143">
        <f>CE_RegimeContributivo!B148</f>
        <v>0</v>
      </c>
      <c r="D146" s="143">
        <f>CE_RegimeContributivo!C148</f>
        <v>0</v>
      </c>
      <c r="E146" s="143">
        <f>CE_RegimeContributivo!S148</f>
        <v>0</v>
      </c>
      <c r="F146" s="51" t="e">
        <f t="shared" si="112"/>
        <v>#DIV/0!</v>
      </c>
      <c r="G146" s="143">
        <f>CE_RegimeNaoContributivo!B148</f>
        <v>0</v>
      </c>
      <c r="H146" s="143">
        <f>CE_RegimeNaoContributivo!C148</f>
        <v>0</v>
      </c>
      <c r="I146" s="143">
        <f>CE_RegimeNaoContributivo!S148</f>
        <v>0</v>
      </c>
      <c r="J146" s="51" t="e">
        <f t="shared" si="113"/>
        <v>#DIV/0!</v>
      </c>
      <c r="K146" s="38">
        <f>CE_Administração!B148</f>
        <v>0</v>
      </c>
      <c r="L146" s="38">
        <f>CE_Administração!C148</f>
        <v>0</v>
      </c>
      <c r="M146" s="38">
        <f>CE_Administração!S148</f>
        <v>0</v>
      </c>
      <c r="N146" s="51" t="e">
        <f t="shared" si="114"/>
        <v>#DIV/0!</v>
      </c>
      <c r="O146" s="38">
        <f t="shared" si="115"/>
        <v>0</v>
      </c>
      <c r="P146" s="38">
        <f t="shared" si="116"/>
        <v>0</v>
      </c>
      <c r="Q146" s="38">
        <f t="shared" si="117"/>
        <v>0</v>
      </c>
      <c r="R146" s="51" t="e">
        <f t="shared" si="118"/>
        <v>#DIV/0!</v>
      </c>
      <c r="S146" s="38">
        <f>CE_CapitalizaçãoFRSS!B148</f>
        <v>0</v>
      </c>
      <c r="T146" s="38">
        <f>CE_CapitalizaçãoFRSS!C148</f>
        <v>0</v>
      </c>
      <c r="U146" s="38">
        <f>CE_CapitalizaçãoFRSS!S148</f>
        <v>0</v>
      </c>
      <c r="V146" s="51" t="e">
        <f t="shared" si="119"/>
        <v>#DIV/0!</v>
      </c>
      <c r="W146" s="38">
        <f t="shared" si="109"/>
        <v>0</v>
      </c>
      <c r="X146" s="38">
        <f t="shared" si="110"/>
        <v>0</v>
      </c>
      <c r="Y146" s="38">
        <f t="shared" si="111"/>
        <v>0</v>
      </c>
      <c r="Z146" s="51" t="e">
        <f t="shared" si="120"/>
        <v>#DIV/0!</v>
      </c>
      <c r="AA146" s="42"/>
      <c r="AB146" s="42"/>
      <c r="AC146" s="42"/>
      <c r="AD146" s="125"/>
      <c r="AE146" s="34"/>
      <c r="AF146" s="34"/>
      <c r="AG146" s="34"/>
      <c r="AH146" s="34"/>
    </row>
    <row r="147" spans="1:34" s="39" customFormat="1" hidden="1" x14ac:dyDescent="0.25">
      <c r="A147" s="136" t="str">
        <f>"406.01.04"</f>
        <v>406.01.04</v>
      </c>
      <c r="B147" s="130" t="s">
        <v>845</v>
      </c>
      <c r="C147" s="143">
        <f>CE_RegimeContributivo!B149</f>
        <v>0</v>
      </c>
      <c r="D147" s="143">
        <f>CE_RegimeContributivo!C149</f>
        <v>0</v>
      </c>
      <c r="E147" s="143">
        <f>CE_RegimeContributivo!S149</f>
        <v>0</v>
      </c>
      <c r="F147" s="51" t="e">
        <f t="shared" si="112"/>
        <v>#DIV/0!</v>
      </c>
      <c r="G147" s="143">
        <f>CE_RegimeNaoContributivo!B149</f>
        <v>0</v>
      </c>
      <c r="H147" s="143">
        <f>CE_RegimeNaoContributivo!C149</f>
        <v>0</v>
      </c>
      <c r="I147" s="143">
        <f>CE_RegimeNaoContributivo!S149</f>
        <v>0</v>
      </c>
      <c r="J147" s="51" t="e">
        <f t="shared" si="113"/>
        <v>#DIV/0!</v>
      </c>
      <c r="K147" s="38">
        <f>CE_Administração!B149</f>
        <v>0</v>
      </c>
      <c r="L147" s="38">
        <f>CE_Administração!C149</f>
        <v>0</v>
      </c>
      <c r="M147" s="38">
        <f>CE_Administração!S149</f>
        <v>0</v>
      </c>
      <c r="N147" s="51" t="e">
        <f t="shared" si="114"/>
        <v>#DIV/0!</v>
      </c>
      <c r="O147" s="38">
        <f t="shared" si="115"/>
        <v>0</v>
      </c>
      <c r="P147" s="38">
        <f t="shared" si="116"/>
        <v>0</v>
      </c>
      <c r="Q147" s="38">
        <f t="shared" si="117"/>
        <v>0</v>
      </c>
      <c r="R147" s="51" t="e">
        <f t="shared" si="118"/>
        <v>#DIV/0!</v>
      </c>
      <c r="S147" s="38">
        <f>CE_CapitalizaçãoFRSS!B149</f>
        <v>0</v>
      </c>
      <c r="T147" s="38">
        <f>CE_CapitalizaçãoFRSS!C149</f>
        <v>0</v>
      </c>
      <c r="U147" s="38">
        <f>CE_CapitalizaçãoFRSS!S149</f>
        <v>0</v>
      </c>
      <c r="V147" s="51" t="e">
        <f t="shared" si="119"/>
        <v>#DIV/0!</v>
      </c>
      <c r="W147" s="38">
        <f t="shared" si="109"/>
        <v>0</v>
      </c>
      <c r="X147" s="38">
        <f t="shared" si="110"/>
        <v>0</v>
      </c>
      <c r="Y147" s="38">
        <f t="shared" si="111"/>
        <v>0</v>
      </c>
      <c r="Z147" s="51" t="e">
        <f t="shared" si="120"/>
        <v>#DIV/0!</v>
      </c>
      <c r="AA147" s="42"/>
      <c r="AB147" s="42"/>
      <c r="AC147" s="42"/>
      <c r="AD147" s="125"/>
      <c r="AE147" s="34"/>
      <c r="AF147" s="34"/>
      <c r="AG147" s="34"/>
      <c r="AH147" s="34"/>
    </row>
    <row r="148" spans="1:34" s="39" customFormat="1" hidden="1" x14ac:dyDescent="0.25">
      <c r="A148" s="136" t="str">
        <f>"406.01.05"</f>
        <v>406.01.05</v>
      </c>
      <c r="B148" s="130" t="s">
        <v>846</v>
      </c>
      <c r="C148" s="143">
        <f>CE_RegimeContributivo!B150</f>
        <v>0</v>
      </c>
      <c r="D148" s="143">
        <f>CE_RegimeContributivo!C150</f>
        <v>0</v>
      </c>
      <c r="E148" s="143">
        <f>CE_RegimeContributivo!S150</f>
        <v>0</v>
      </c>
      <c r="F148" s="51" t="e">
        <f t="shared" si="112"/>
        <v>#DIV/0!</v>
      </c>
      <c r="G148" s="143">
        <f>CE_RegimeNaoContributivo!B150</f>
        <v>0</v>
      </c>
      <c r="H148" s="143">
        <f>CE_RegimeNaoContributivo!C150</f>
        <v>0</v>
      </c>
      <c r="I148" s="143">
        <f>CE_RegimeNaoContributivo!S150</f>
        <v>0</v>
      </c>
      <c r="J148" s="51" t="e">
        <f t="shared" si="113"/>
        <v>#DIV/0!</v>
      </c>
      <c r="K148" s="38">
        <f>CE_Administração!B150</f>
        <v>0</v>
      </c>
      <c r="L148" s="38">
        <f>CE_Administração!C150</f>
        <v>0</v>
      </c>
      <c r="M148" s="38">
        <f>CE_Administração!S150</f>
        <v>0</v>
      </c>
      <c r="N148" s="51" t="e">
        <f t="shared" si="114"/>
        <v>#DIV/0!</v>
      </c>
      <c r="O148" s="38">
        <f t="shared" si="115"/>
        <v>0</v>
      </c>
      <c r="P148" s="38">
        <f t="shared" si="116"/>
        <v>0</v>
      </c>
      <c r="Q148" s="38">
        <f t="shared" si="117"/>
        <v>0</v>
      </c>
      <c r="R148" s="51" t="e">
        <f t="shared" si="118"/>
        <v>#DIV/0!</v>
      </c>
      <c r="S148" s="38">
        <f>CE_CapitalizaçãoFRSS!B150</f>
        <v>0</v>
      </c>
      <c r="T148" s="38">
        <f>CE_CapitalizaçãoFRSS!C150</f>
        <v>0</v>
      </c>
      <c r="U148" s="38">
        <f>CE_CapitalizaçãoFRSS!S150</f>
        <v>0</v>
      </c>
      <c r="V148" s="51" t="e">
        <f t="shared" si="119"/>
        <v>#DIV/0!</v>
      </c>
      <c r="W148" s="38">
        <f t="shared" si="109"/>
        <v>0</v>
      </c>
      <c r="X148" s="38">
        <f t="shared" si="110"/>
        <v>0</v>
      </c>
      <c r="Y148" s="38">
        <f t="shared" si="111"/>
        <v>0</v>
      </c>
      <c r="Z148" s="51" t="e">
        <f t="shared" si="120"/>
        <v>#DIV/0!</v>
      </c>
      <c r="AA148" s="42"/>
      <c r="AB148" s="42"/>
      <c r="AC148" s="42"/>
      <c r="AD148" s="125"/>
      <c r="AE148" s="34"/>
      <c r="AF148" s="34"/>
      <c r="AG148" s="34"/>
      <c r="AH148" s="34"/>
    </row>
    <row r="149" spans="1:34" s="39" customFormat="1" hidden="1" x14ac:dyDescent="0.25">
      <c r="A149" s="136" t="str">
        <f>"406.01.06"</f>
        <v>406.01.06</v>
      </c>
      <c r="B149" s="130" t="s">
        <v>847</v>
      </c>
      <c r="C149" s="143">
        <f>CE_RegimeContributivo!B151</f>
        <v>0</v>
      </c>
      <c r="D149" s="143">
        <f>CE_RegimeContributivo!C151</f>
        <v>0</v>
      </c>
      <c r="E149" s="143">
        <f>CE_RegimeContributivo!S151</f>
        <v>0</v>
      </c>
      <c r="F149" s="51" t="e">
        <f t="shared" si="112"/>
        <v>#DIV/0!</v>
      </c>
      <c r="G149" s="143">
        <f>CE_RegimeNaoContributivo!B151</f>
        <v>0</v>
      </c>
      <c r="H149" s="143">
        <f>CE_RegimeNaoContributivo!C151</f>
        <v>0</v>
      </c>
      <c r="I149" s="143">
        <f>CE_RegimeNaoContributivo!S151</f>
        <v>0</v>
      </c>
      <c r="J149" s="51" t="e">
        <f t="shared" si="113"/>
        <v>#DIV/0!</v>
      </c>
      <c r="K149" s="38">
        <f>CE_Administração!B151</f>
        <v>0</v>
      </c>
      <c r="L149" s="38">
        <f>CE_Administração!C151</f>
        <v>0</v>
      </c>
      <c r="M149" s="38">
        <f>CE_Administração!S151</f>
        <v>0</v>
      </c>
      <c r="N149" s="51" t="e">
        <f t="shared" si="114"/>
        <v>#DIV/0!</v>
      </c>
      <c r="O149" s="38">
        <f t="shared" si="115"/>
        <v>0</v>
      </c>
      <c r="P149" s="38">
        <f t="shared" si="116"/>
        <v>0</v>
      </c>
      <c r="Q149" s="38">
        <f t="shared" si="117"/>
        <v>0</v>
      </c>
      <c r="R149" s="51" t="e">
        <f t="shared" si="118"/>
        <v>#DIV/0!</v>
      </c>
      <c r="S149" s="38">
        <f>CE_CapitalizaçãoFRSS!B151</f>
        <v>0</v>
      </c>
      <c r="T149" s="38">
        <f>CE_CapitalizaçãoFRSS!C151</f>
        <v>0</v>
      </c>
      <c r="U149" s="38">
        <f>CE_CapitalizaçãoFRSS!S151</f>
        <v>0</v>
      </c>
      <c r="V149" s="51" t="e">
        <f t="shared" si="119"/>
        <v>#DIV/0!</v>
      </c>
      <c r="W149" s="38">
        <f t="shared" si="109"/>
        <v>0</v>
      </c>
      <c r="X149" s="38">
        <f t="shared" si="110"/>
        <v>0</v>
      </c>
      <c r="Y149" s="38">
        <f t="shared" si="111"/>
        <v>0</v>
      </c>
      <c r="Z149" s="51" t="e">
        <f t="shared" si="120"/>
        <v>#DIV/0!</v>
      </c>
      <c r="AA149" s="42"/>
      <c r="AB149" s="42"/>
      <c r="AC149" s="42"/>
      <c r="AD149" s="125"/>
      <c r="AE149" s="34"/>
      <c r="AF149" s="34"/>
      <c r="AG149" s="34"/>
      <c r="AH149" s="34"/>
    </row>
    <row r="150" spans="1:34" x14ac:dyDescent="0.25">
      <c r="A150" s="135" t="str">
        <f>"406.02"</f>
        <v>406.02</v>
      </c>
      <c r="B150" s="129" t="s">
        <v>29</v>
      </c>
      <c r="C150" s="142">
        <f>SUM(C151:C153)</f>
        <v>0</v>
      </c>
      <c r="D150" s="142">
        <f>SUM(D151:D153)</f>
        <v>0</v>
      </c>
      <c r="E150" s="142">
        <f>SUM(E151:E153)</f>
        <v>0</v>
      </c>
      <c r="F150" s="50" t="e">
        <f t="shared" si="112"/>
        <v>#DIV/0!</v>
      </c>
      <c r="G150" s="142">
        <f>SUM(G151:G153)</f>
        <v>0</v>
      </c>
      <c r="H150" s="142">
        <f t="shared" ref="H150:I150" si="127">SUM(H151:H153)</f>
        <v>0</v>
      </c>
      <c r="I150" s="142">
        <f t="shared" si="127"/>
        <v>0</v>
      </c>
      <c r="J150" s="50" t="e">
        <f t="shared" si="113"/>
        <v>#DIV/0!</v>
      </c>
      <c r="K150" s="37">
        <f>SUM(K151:K153)</f>
        <v>0</v>
      </c>
      <c r="L150" s="37">
        <f t="shared" ref="L150:M150" si="128">SUM(L151:L153)</f>
        <v>0</v>
      </c>
      <c r="M150" s="37">
        <f t="shared" si="128"/>
        <v>0</v>
      </c>
      <c r="N150" s="50" t="e">
        <f t="shared" si="114"/>
        <v>#DIV/0!</v>
      </c>
      <c r="O150" s="37">
        <f t="shared" si="115"/>
        <v>0</v>
      </c>
      <c r="P150" s="37">
        <f t="shared" si="116"/>
        <v>0</v>
      </c>
      <c r="Q150" s="37">
        <f t="shared" si="117"/>
        <v>0</v>
      </c>
      <c r="R150" s="50" t="e">
        <f t="shared" si="118"/>
        <v>#DIV/0!</v>
      </c>
      <c r="S150" s="37">
        <f>SUM(S151:S153)</f>
        <v>0</v>
      </c>
      <c r="T150" s="37">
        <f>SUM(T151:T153)</f>
        <v>0</v>
      </c>
      <c r="U150" s="37">
        <f t="shared" ref="U150" si="129">SUM(U151:U153)</f>
        <v>0</v>
      </c>
      <c r="V150" s="50" t="e">
        <f t="shared" si="119"/>
        <v>#DIV/0!</v>
      </c>
      <c r="W150" s="37">
        <f t="shared" si="109"/>
        <v>0</v>
      </c>
      <c r="X150" s="37">
        <f t="shared" si="110"/>
        <v>0</v>
      </c>
      <c r="Y150" s="37">
        <f t="shared" si="111"/>
        <v>0</v>
      </c>
      <c r="Z150" s="50" t="e">
        <f t="shared" si="120"/>
        <v>#DIV/0!</v>
      </c>
      <c r="AA150" s="42"/>
      <c r="AB150" s="42"/>
      <c r="AC150" s="42"/>
      <c r="AD150" s="125"/>
    </row>
    <row r="151" spans="1:34" hidden="1" x14ac:dyDescent="0.25">
      <c r="A151" s="136" t="str">
        <f>"406.02.01"</f>
        <v>406.02.01</v>
      </c>
      <c r="B151" s="130" t="s">
        <v>848</v>
      </c>
      <c r="C151" s="143">
        <f>CE_RegimeContributivo!B153</f>
        <v>0</v>
      </c>
      <c r="D151" s="143">
        <f>CE_RegimeContributivo!C153</f>
        <v>0</v>
      </c>
      <c r="E151" s="143">
        <f>CE_RegimeContributivo!S153</f>
        <v>0</v>
      </c>
      <c r="F151" s="51" t="e">
        <f t="shared" si="112"/>
        <v>#DIV/0!</v>
      </c>
      <c r="G151" s="143">
        <f>CE_RegimeNaoContributivo!B153</f>
        <v>0</v>
      </c>
      <c r="H151" s="143">
        <f>CE_RegimeNaoContributivo!C153</f>
        <v>0</v>
      </c>
      <c r="I151" s="143">
        <f>CE_RegimeNaoContributivo!S153</f>
        <v>0</v>
      </c>
      <c r="J151" s="51" t="e">
        <f t="shared" si="113"/>
        <v>#DIV/0!</v>
      </c>
      <c r="K151" s="38">
        <f>CE_Administração!B153</f>
        <v>0</v>
      </c>
      <c r="L151" s="38">
        <f>CE_Administração!C153</f>
        <v>0</v>
      </c>
      <c r="M151" s="38">
        <f>CE_Administração!S153</f>
        <v>0</v>
      </c>
      <c r="N151" s="51" t="e">
        <f t="shared" si="114"/>
        <v>#DIV/0!</v>
      </c>
      <c r="O151" s="38">
        <f t="shared" si="115"/>
        <v>0</v>
      </c>
      <c r="P151" s="38">
        <f t="shared" si="116"/>
        <v>0</v>
      </c>
      <c r="Q151" s="38">
        <f t="shared" si="117"/>
        <v>0</v>
      </c>
      <c r="R151" s="51" t="e">
        <f t="shared" si="118"/>
        <v>#DIV/0!</v>
      </c>
      <c r="S151" s="38">
        <f>CE_CapitalizaçãoFRSS!B153</f>
        <v>0</v>
      </c>
      <c r="T151" s="38">
        <f>CE_CapitalizaçãoFRSS!C153</f>
        <v>0</v>
      </c>
      <c r="U151" s="38">
        <f>CE_CapitalizaçãoFRSS!S153</f>
        <v>0</v>
      </c>
      <c r="V151" s="51" t="e">
        <f t="shared" si="119"/>
        <v>#DIV/0!</v>
      </c>
      <c r="W151" s="38">
        <f t="shared" si="109"/>
        <v>0</v>
      </c>
      <c r="X151" s="38">
        <f t="shared" si="110"/>
        <v>0</v>
      </c>
      <c r="Y151" s="38">
        <f t="shared" si="111"/>
        <v>0</v>
      </c>
      <c r="Z151" s="51" t="e">
        <f t="shared" si="120"/>
        <v>#DIV/0!</v>
      </c>
      <c r="AA151" s="42"/>
      <c r="AB151" s="42"/>
      <c r="AC151" s="42"/>
      <c r="AD151" s="125"/>
    </row>
    <row r="152" spans="1:34" hidden="1" x14ac:dyDescent="0.25">
      <c r="A152" s="136" t="str">
        <f>"406.02.02"</f>
        <v>406.02.02</v>
      </c>
      <c r="B152" s="130" t="s">
        <v>849</v>
      </c>
      <c r="C152" s="143">
        <f>CE_RegimeContributivo!B154</f>
        <v>0</v>
      </c>
      <c r="D152" s="143">
        <f>CE_RegimeContributivo!C154</f>
        <v>0</v>
      </c>
      <c r="E152" s="143">
        <f>CE_RegimeContributivo!S154</f>
        <v>0</v>
      </c>
      <c r="F152" s="51" t="e">
        <f t="shared" si="112"/>
        <v>#DIV/0!</v>
      </c>
      <c r="G152" s="143">
        <f>CE_RegimeNaoContributivo!B154</f>
        <v>0</v>
      </c>
      <c r="H152" s="143">
        <f>CE_RegimeNaoContributivo!C154</f>
        <v>0</v>
      </c>
      <c r="I152" s="143">
        <f>CE_RegimeNaoContributivo!S154</f>
        <v>0</v>
      </c>
      <c r="J152" s="51" t="e">
        <f t="shared" si="113"/>
        <v>#DIV/0!</v>
      </c>
      <c r="K152" s="38">
        <f>CE_Administração!B154</f>
        <v>0</v>
      </c>
      <c r="L152" s="38">
        <f>CE_Administração!C154</f>
        <v>0</v>
      </c>
      <c r="M152" s="38">
        <f>CE_Administração!S154</f>
        <v>0</v>
      </c>
      <c r="N152" s="51" t="e">
        <f t="shared" si="114"/>
        <v>#DIV/0!</v>
      </c>
      <c r="O152" s="38">
        <f t="shared" si="115"/>
        <v>0</v>
      </c>
      <c r="P152" s="38">
        <f t="shared" si="116"/>
        <v>0</v>
      </c>
      <c r="Q152" s="38">
        <f t="shared" si="117"/>
        <v>0</v>
      </c>
      <c r="R152" s="51" t="e">
        <f t="shared" si="118"/>
        <v>#DIV/0!</v>
      </c>
      <c r="S152" s="38">
        <f>CE_CapitalizaçãoFRSS!B154</f>
        <v>0</v>
      </c>
      <c r="T152" s="38">
        <f>CE_CapitalizaçãoFRSS!C154</f>
        <v>0</v>
      </c>
      <c r="U152" s="38">
        <f>CE_CapitalizaçãoFRSS!S154</f>
        <v>0</v>
      </c>
      <c r="V152" s="51" t="e">
        <f t="shared" si="119"/>
        <v>#DIV/0!</v>
      </c>
      <c r="W152" s="38">
        <f t="shared" si="109"/>
        <v>0</v>
      </c>
      <c r="X152" s="38">
        <f t="shared" si="110"/>
        <v>0</v>
      </c>
      <c r="Y152" s="38">
        <f t="shared" si="111"/>
        <v>0</v>
      </c>
      <c r="Z152" s="51" t="e">
        <f t="shared" si="120"/>
        <v>#DIV/0!</v>
      </c>
      <c r="AA152" s="42"/>
      <c r="AB152" s="42"/>
      <c r="AC152" s="42"/>
      <c r="AD152" s="125"/>
    </row>
    <row r="153" spans="1:34" hidden="1" x14ac:dyDescent="0.25">
      <c r="A153" s="136" t="str">
        <f>"406.02.03"</f>
        <v>406.02.03</v>
      </c>
      <c r="B153" s="130" t="s">
        <v>850</v>
      </c>
      <c r="C153" s="143">
        <f>CE_RegimeContributivo!B155</f>
        <v>0</v>
      </c>
      <c r="D153" s="143">
        <f>CE_RegimeContributivo!C155</f>
        <v>0</v>
      </c>
      <c r="E153" s="143">
        <f>CE_RegimeContributivo!S155</f>
        <v>0</v>
      </c>
      <c r="F153" s="51" t="e">
        <f t="shared" si="112"/>
        <v>#DIV/0!</v>
      </c>
      <c r="G153" s="143">
        <f>CE_RegimeNaoContributivo!B155</f>
        <v>0</v>
      </c>
      <c r="H153" s="143">
        <f>CE_RegimeNaoContributivo!C155</f>
        <v>0</v>
      </c>
      <c r="I153" s="143">
        <f>CE_RegimeNaoContributivo!S155</f>
        <v>0</v>
      </c>
      <c r="J153" s="51" t="e">
        <f t="shared" si="113"/>
        <v>#DIV/0!</v>
      </c>
      <c r="K153" s="38">
        <f>CE_Administração!B155</f>
        <v>0</v>
      </c>
      <c r="L153" s="38">
        <f>CE_Administração!C155</f>
        <v>0</v>
      </c>
      <c r="M153" s="38">
        <f>CE_Administração!S155</f>
        <v>0</v>
      </c>
      <c r="N153" s="51" t="e">
        <f t="shared" si="114"/>
        <v>#DIV/0!</v>
      </c>
      <c r="O153" s="38">
        <f t="shared" si="115"/>
        <v>0</v>
      </c>
      <c r="P153" s="38">
        <f t="shared" si="116"/>
        <v>0</v>
      </c>
      <c r="Q153" s="38">
        <f t="shared" si="117"/>
        <v>0</v>
      </c>
      <c r="R153" s="51" t="e">
        <f t="shared" si="118"/>
        <v>#DIV/0!</v>
      </c>
      <c r="S153" s="38">
        <f>CE_CapitalizaçãoFRSS!B155</f>
        <v>0</v>
      </c>
      <c r="T153" s="38">
        <f>CE_CapitalizaçãoFRSS!C155</f>
        <v>0</v>
      </c>
      <c r="U153" s="38">
        <f>CE_CapitalizaçãoFRSS!S155</f>
        <v>0</v>
      </c>
      <c r="V153" s="51" t="e">
        <f t="shared" si="119"/>
        <v>#DIV/0!</v>
      </c>
      <c r="W153" s="38">
        <f t="shared" si="109"/>
        <v>0</v>
      </c>
      <c r="X153" s="38">
        <f t="shared" si="110"/>
        <v>0</v>
      </c>
      <c r="Y153" s="38">
        <f t="shared" si="111"/>
        <v>0</v>
      </c>
      <c r="Z153" s="51" t="e">
        <f t="shared" si="120"/>
        <v>#DIV/0!</v>
      </c>
      <c r="AA153" s="42"/>
      <c r="AB153" s="42"/>
      <c r="AC153" s="42"/>
      <c r="AD153" s="125"/>
    </row>
    <row r="154" spans="1:34" x14ac:dyDescent="0.25">
      <c r="A154" s="134">
        <v>407</v>
      </c>
      <c r="B154" s="128" t="s">
        <v>156</v>
      </c>
      <c r="C154" s="45">
        <f>CE_RegimeContributivo!B156</f>
        <v>0</v>
      </c>
      <c r="D154" s="45">
        <f>CE_RegimeContributivo!C156</f>
        <v>0</v>
      </c>
      <c r="E154" s="45">
        <f>CE_RegimeContributivo!S156</f>
        <v>0</v>
      </c>
      <c r="F154" s="49" t="e">
        <f t="shared" si="112"/>
        <v>#DIV/0!</v>
      </c>
      <c r="G154" s="45">
        <f>CE_RegimeNaoContributivo!B156</f>
        <v>0</v>
      </c>
      <c r="H154" s="45">
        <f>CE_RegimeNaoContributivo!C156</f>
        <v>0</v>
      </c>
      <c r="I154" s="45">
        <f>CE_RegimeNaoContributivo!S156</f>
        <v>0</v>
      </c>
      <c r="J154" s="49" t="e">
        <f t="shared" si="113"/>
        <v>#DIV/0!</v>
      </c>
      <c r="K154" s="45">
        <f>CE_Administração!B156</f>
        <v>0</v>
      </c>
      <c r="L154" s="45">
        <f>CE_Administração!C156</f>
        <v>0</v>
      </c>
      <c r="M154" s="45">
        <f>CE_Administração!S156</f>
        <v>0</v>
      </c>
      <c r="N154" s="49" t="e">
        <f t="shared" si="114"/>
        <v>#DIV/0!</v>
      </c>
      <c r="O154" s="45">
        <f t="shared" si="115"/>
        <v>0</v>
      </c>
      <c r="P154" s="45">
        <f t="shared" si="116"/>
        <v>0</v>
      </c>
      <c r="Q154" s="45">
        <f t="shared" si="117"/>
        <v>0</v>
      </c>
      <c r="R154" s="49" t="e">
        <f t="shared" si="118"/>
        <v>#DIV/0!</v>
      </c>
      <c r="S154" s="45">
        <f>CE_CapitalizaçãoFRSS!B156</f>
        <v>0</v>
      </c>
      <c r="T154" s="45">
        <f>CE_CapitalizaçãoFRSS!C156</f>
        <v>0</v>
      </c>
      <c r="U154" s="45">
        <f>CE_CapitalizaçãoFRSS!S156</f>
        <v>0</v>
      </c>
      <c r="V154" s="49" t="e">
        <f t="shared" si="119"/>
        <v>#DIV/0!</v>
      </c>
      <c r="W154" s="36">
        <f t="shared" si="109"/>
        <v>0</v>
      </c>
      <c r="X154" s="36">
        <f t="shared" si="110"/>
        <v>0</v>
      </c>
      <c r="Y154" s="36">
        <f t="shared" si="111"/>
        <v>0</v>
      </c>
      <c r="Z154" s="49" t="e">
        <f t="shared" si="120"/>
        <v>#DIV/0!</v>
      </c>
      <c r="AA154" s="42"/>
      <c r="AB154" s="42"/>
      <c r="AC154" s="42"/>
      <c r="AD154" s="125"/>
    </row>
    <row r="155" spans="1:34" x14ac:dyDescent="0.25">
      <c r="A155" s="134">
        <v>408</v>
      </c>
      <c r="B155" s="128" t="s">
        <v>47</v>
      </c>
      <c r="C155" s="45">
        <f>CE_RegimeContributivo!B157</f>
        <v>0</v>
      </c>
      <c r="D155" s="45">
        <f>CE_RegimeContributivo!C157</f>
        <v>7674851.6599999992</v>
      </c>
      <c r="E155" s="45">
        <f>CE_RegimeContributivo!S157</f>
        <v>7674851.6599999992</v>
      </c>
      <c r="F155" s="49">
        <f t="shared" si="112"/>
        <v>1</v>
      </c>
      <c r="G155" s="45">
        <f>CE_RegimeNaoContributivo!B157</f>
        <v>0</v>
      </c>
      <c r="H155" s="45">
        <f>CE_RegimeNaoContributivo!C157</f>
        <v>367700.11</v>
      </c>
      <c r="I155" s="45">
        <f>CE_RegimeNaoContributivo!S157</f>
        <v>367700.11</v>
      </c>
      <c r="J155" s="49">
        <f t="shared" si="113"/>
        <v>1</v>
      </c>
      <c r="K155" s="45">
        <f>CE_Administração!B157</f>
        <v>0</v>
      </c>
      <c r="L155" s="45">
        <f>CE_Administração!C157</f>
        <v>1077688.99</v>
      </c>
      <c r="M155" s="45">
        <f>CE_Administração!S157</f>
        <v>1077412.8600000001</v>
      </c>
      <c r="N155" s="49">
        <f t="shared" si="114"/>
        <v>0.99974377579936125</v>
      </c>
      <c r="O155" s="45">
        <f t="shared" si="115"/>
        <v>0</v>
      </c>
      <c r="P155" s="45">
        <f t="shared" si="116"/>
        <v>9120240.7599999998</v>
      </c>
      <c r="Q155" s="45">
        <f t="shared" si="117"/>
        <v>9119964.629999999</v>
      </c>
      <c r="R155" s="49">
        <f t="shared" si="118"/>
        <v>0.99996972338699519</v>
      </c>
      <c r="S155" s="45">
        <f>CE_CapitalizaçãoFRSS!B157</f>
        <v>0</v>
      </c>
      <c r="T155" s="45">
        <f>CE_CapitalizaçãoFRSS!C157</f>
        <v>22636.14</v>
      </c>
      <c r="U155" s="45">
        <f>CE_CapitalizaçãoFRSS!S157</f>
        <v>22912.260000000002</v>
      </c>
      <c r="V155" s="49">
        <f t="shared" si="119"/>
        <v>1.012198192801423</v>
      </c>
      <c r="W155" s="45">
        <f t="shared" si="109"/>
        <v>0</v>
      </c>
      <c r="X155" s="45">
        <f t="shared" si="110"/>
        <v>9142876.9000000004</v>
      </c>
      <c r="Y155" s="45">
        <f t="shared" si="111"/>
        <v>9142876.8899999987</v>
      </c>
      <c r="Z155" s="49">
        <f t="shared" si="120"/>
        <v>0.99999999890625213</v>
      </c>
      <c r="AA155" s="42"/>
      <c r="AB155" s="42"/>
      <c r="AC155" s="42"/>
      <c r="AD155" s="125"/>
    </row>
    <row r="156" spans="1:34" x14ac:dyDescent="0.25">
      <c r="A156" s="134">
        <v>409</v>
      </c>
      <c r="B156" s="128" t="s">
        <v>253</v>
      </c>
      <c r="C156" s="146">
        <f>C157+C158+C159+C163</f>
        <v>0</v>
      </c>
      <c r="D156" s="146">
        <f>D157+D158+D159+D163</f>
        <v>0</v>
      </c>
      <c r="E156" s="146">
        <f>E157+E158+E159+E163</f>
        <v>13999.510000000002</v>
      </c>
      <c r="F156" s="49" t="e">
        <f t="shared" si="112"/>
        <v>#DIV/0!</v>
      </c>
      <c r="G156" s="146">
        <f>G157+G158+G159+G163</f>
        <v>0</v>
      </c>
      <c r="H156" s="146">
        <f t="shared" ref="H156:I156" si="130">H157+H158+H159+H163</f>
        <v>0</v>
      </c>
      <c r="I156" s="146">
        <f t="shared" si="130"/>
        <v>501352.79</v>
      </c>
      <c r="J156" s="49" t="e">
        <f t="shared" si="113"/>
        <v>#DIV/0!</v>
      </c>
      <c r="K156" s="45">
        <f>K157+K158+K159+K163</f>
        <v>2077785</v>
      </c>
      <c r="L156" s="45">
        <f t="shared" ref="L156:M156" si="131">L157+L158+L159+L163</f>
        <v>2077508.87</v>
      </c>
      <c r="M156" s="45">
        <f t="shared" si="131"/>
        <v>2129656.67</v>
      </c>
      <c r="N156" s="49">
        <f t="shared" si="114"/>
        <v>1.0251011202662157</v>
      </c>
      <c r="O156" s="45">
        <f t="shared" si="115"/>
        <v>2077785</v>
      </c>
      <c r="P156" s="45">
        <f t="shared" si="116"/>
        <v>2077508.87</v>
      </c>
      <c r="Q156" s="45">
        <f t="shared" si="117"/>
        <v>2645008.9699999997</v>
      </c>
      <c r="R156" s="49">
        <f t="shared" si="118"/>
        <v>1.2731637434597329</v>
      </c>
      <c r="S156" s="45">
        <f>S157+S158+S159+S163</f>
        <v>0</v>
      </c>
      <c r="T156" s="45">
        <f>T157+T158+T159+T163</f>
        <v>0</v>
      </c>
      <c r="U156" s="45">
        <f t="shared" ref="U156" si="132">U157+U158+U159+U163</f>
        <v>0</v>
      </c>
      <c r="V156" s="49" t="e">
        <f t="shared" si="119"/>
        <v>#DIV/0!</v>
      </c>
      <c r="W156" s="45">
        <f t="shared" si="109"/>
        <v>2077785</v>
      </c>
      <c r="X156" s="45">
        <f t="shared" si="110"/>
        <v>2077508.87</v>
      </c>
      <c r="Y156" s="45">
        <f t="shared" si="111"/>
        <v>2645008.9699999997</v>
      </c>
      <c r="Z156" s="49">
        <f t="shared" si="120"/>
        <v>1.2731637434597329</v>
      </c>
      <c r="AA156" s="42"/>
      <c r="AB156" s="42"/>
      <c r="AC156" s="42"/>
      <c r="AD156" s="125"/>
    </row>
    <row r="157" spans="1:34" x14ac:dyDescent="0.25">
      <c r="A157" s="135" t="str">
        <f>"409.01"</f>
        <v>409.01</v>
      </c>
      <c r="B157" s="129" t="s">
        <v>851</v>
      </c>
      <c r="C157" s="142">
        <f>CE_RegimeContributivo!B159</f>
        <v>0</v>
      </c>
      <c r="D157" s="142">
        <f>CE_RegimeContributivo!C159</f>
        <v>0</v>
      </c>
      <c r="E157" s="142">
        <f>CE_RegimeContributivo!S159</f>
        <v>0</v>
      </c>
      <c r="F157" s="50" t="e">
        <f t="shared" si="112"/>
        <v>#DIV/0!</v>
      </c>
      <c r="G157" s="142">
        <f>CE_RegimeNaoContributivo!B159</f>
        <v>0</v>
      </c>
      <c r="H157" s="142">
        <f>CE_RegimeNaoContributivo!C159</f>
        <v>0</v>
      </c>
      <c r="I157" s="142">
        <f>CE_RegimeNaoContributivo!S159</f>
        <v>0</v>
      </c>
      <c r="J157" s="50" t="e">
        <f t="shared" si="113"/>
        <v>#DIV/0!</v>
      </c>
      <c r="K157" s="37">
        <f>CE_Administração!B159</f>
        <v>0</v>
      </c>
      <c r="L157" s="37">
        <f>CE_Administração!C159</f>
        <v>0</v>
      </c>
      <c r="M157" s="37">
        <f>CE_Administração!S159</f>
        <v>0</v>
      </c>
      <c r="N157" s="50" t="e">
        <f t="shared" si="114"/>
        <v>#DIV/0!</v>
      </c>
      <c r="O157" s="37">
        <f t="shared" si="115"/>
        <v>0</v>
      </c>
      <c r="P157" s="37">
        <f t="shared" si="116"/>
        <v>0</v>
      </c>
      <c r="Q157" s="37">
        <f t="shared" si="117"/>
        <v>0</v>
      </c>
      <c r="R157" s="50" t="e">
        <f t="shared" si="118"/>
        <v>#DIV/0!</v>
      </c>
      <c r="S157" s="37">
        <f>CE_CapitalizaçãoFRSS!B159</f>
        <v>0</v>
      </c>
      <c r="T157" s="37">
        <f>CE_CapitalizaçãoFRSS!C159</f>
        <v>0</v>
      </c>
      <c r="U157" s="37">
        <f>CE_CapitalizaçãoFRSS!S159</f>
        <v>0</v>
      </c>
      <c r="V157" s="50" t="e">
        <f t="shared" si="119"/>
        <v>#DIV/0!</v>
      </c>
      <c r="W157" s="44">
        <f t="shared" si="109"/>
        <v>0</v>
      </c>
      <c r="X157" s="44">
        <f t="shared" si="110"/>
        <v>0</v>
      </c>
      <c r="Y157" s="44">
        <f t="shared" si="111"/>
        <v>0</v>
      </c>
      <c r="Z157" s="50" t="e">
        <f t="shared" si="120"/>
        <v>#DIV/0!</v>
      </c>
      <c r="AA157" s="42"/>
      <c r="AB157" s="42"/>
      <c r="AC157" s="42"/>
      <c r="AD157" s="125"/>
    </row>
    <row r="158" spans="1:34" x14ac:dyDescent="0.25">
      <c r="A158" s="135" t="str">
        <f>"409.02"</f>
        <v>409.02</v>
      </c>
      <c r="B158" s="129" t="s">
        <v>852</v>
      </c>
      <c r="C158" s="142">
        <f>CE_RegimeContributivo!B160</f>
        <v>0</v>
      </c>
      <c r="D158" s="142">
        <f>CE_RegimeContributivo!C160</f>
        <v>0</v>
      </c>
      <c r="E158" s="142">
        <f>CE_RegimeContributivo!S160</f>
        <v>0</v>
      </c>
      <c r="F158" s="50" t="e">
        <f t="shared" si="112"/>
        <v>#DIV/0!</v>
      </c>
      <c r="G158" s="142">
        <f>CE_RegimeNaoContributivo!B160</f>
        <v>0</v>
      </c>
      <c r="H158" s="142">
        <f>CE_RegimeNaoContributivo!C160</f>
        <v>0</v>
      </c>
      <c r="I158" s="142">
        <f>CE_RegimeNaoContributivo!S160</f>
        <v>0</v>
      </c>
      <c r="J158" s="50" t="e">
        <f t="shared" si="113"/>
        <v>#DIV/0!</v>
      </c>
      <c r="K158" s="37">
        <f>CE_Administração!B160</f>
        <v>0</v>
      </c>
      <c r="L158" s="37">
        <f>CE_Administração!C160</f>
        <v>0</v>
      </c>
      <c r="M158" s="37">
        <f>CE_Administração!S160</f>
        <v>0</v>
      </c>
      <c r="N158" s="50" t="e">
        <f t="shared" si="114"/>
        <v>#DIV/0!</v>
      </c>
      <c r="O158" s="37">
        <f t="shared" si="115"/>
        <v>0</v>
      </c>
      <c r="P158" s="37">
        <f t="shared" si="116"/>
        <v>0</v>
      </c>
      <c r="Q158" s="37">
        <f t="shared" si="117"/>
        <v>0</v>
      </c>
      <c r="R158" s="50" t="e">
        <f t="shared" si="118"/>
        <v>#DIV/0!</v>
      </c>
      <c r="S158" s="37">
        <f>CE_CapitalizaçãoFRSS!B160</f>
        <v>0</v>
      </c>
      <c r="T158" s="37">
        <f>CE_CapitalizaçãoFRSS!C160</f>
        <v>0</v>
      </c>
      <c r="U158" s="37">
        <f>CE_CapitalizaçãoFRSS!S160</f>
        <v>0</v>
      </c>
      <c r="V158" s="50" t="e">
        <f t="shared" si="119"/>
        <v>#DIV/0!</v>
      </c>
      <c r="W158" s="44">
        <f t="shared" si="109"/>
        <v>0</v>
      </c>
      <c r="X158" s="44">
        <f t="shared" si="110"/>
        <v>0</v>
      </c>
      <c r="Y158" s="44">
        <f t="shared" si="111"/>
        <v>0</v>
      </c>
      <c r="Z158" s="50" t="e">
        <f t="shared" si="120"/>
        <v>#DIV/0!</v>
      </c>
      <c r="AA158" s="42"/>
      <c r="AB158" s="42"/>
      <c r="AC158" s="42"/>
      <c r="AD158" s="125"/>
    </row>
    <row r="159" spans="1:34" x14ac:dyDescent="0.25">
      <c r="A159" s="135" t="str">
        <f>"409.03"</f>
        <v>409.03</v>
      </c>
      <c r="B159" s="129" t="s">
        <v>853</v>
      </c>
      <c r="C159" s="145">
        <f>SUM(C160:C162)</f>
        <v>0</v>
      </c>
      <c r="D159" s="145">
        <f>SUM(D160:D162)</f>
        <v>0</v>
      </c>
      <c r="E159" s="145">
        <f>SUM(E160:E162)</f>
        <v>0</v>
      </c>
      <c r="F159" s="50" t="e">
        <f t="shared" si="112"/>
        <v>#DIV/0!</v>
      </c>
      <c r="G159" s="145">
        <f>SUM(G160:G162)</f>
        <v>0</v>
      </c>
      <c r="H159" s="145">
        <f t="shared" ref="H159:I159" si="133">SUM(H160:H162)</f>
        <v>0</v>
      </c>
      <c r="I159" s="145">
        <f t="shared" si="133"/>
        <v>0</v>
      </c>
      <c r="J159" s="50" t="e">
        <f t="shared" si="113"/>
        <v>#DIV/0!</v>
      </c>
      <c r="K159" s="44">
        <f>SUM(K160:K162)</f>
        <v>0</v>
      </c>
      <c r="L159" s="44">
        <f t="shared" ref="L159:M159" si="134">SUM(L160:L162)</f>
        <v>0</v>
      </c>
      <c r="M159" s="44">
        <f t="shared" si="134"/>
        <v>0</v>
      </c>
      <c r="N159" s="50" t="e">
        <f t="shared" si="114"/>
        <v>#DIV/0!</v>
      </c>
      <c r="O159" s="44">
        <f t="shared" si="115"/>
        <v>0</v>
      </c>
      <c r="P159" s="44">
        <f t="shared" si="116"/>
        <v>0</v>
      </c>
      <c r="Q159" s="44">
        <f t="shared" si="117"/>
        <v>0</v>
      </c>
      <c r="R159" s="50" t="e">
        <f t="shared" si="118"/>
        <v>#DIV/0!</v>
      </c>
      <c r="S159" s="44">
        <f>SUM(S160:S162)</f>
        <v>0</v>
      </c>
      <c r="T159" s="44">
        <f>SUM(T160:T162)</f>
        <v>0</v>
      </c>
      <c r="U159" s="44">
        <f t="shared" ref="U159" si="135">SUM(U160:U162)</f>
        <v>0</v>
      </c>
      <c r="V159" s="50" t="e">
        <f t="shared" si="119"/>
        <v>#DIV/0!</v>
      </c>
      <c r="W159" s="44">
        <f t="shared" si="109"/>
        <v>0</v>
      </c>
      <c r="X159" s="44">
        <f t="shared" si="110"/>
        <v>0</v>
      </c>
      <c r="Y159" s="44">
        <f t="shared" si="111"/>
        <v>0</v>
      </c>
      <c r="Z159" s="50" t="e">
        <f t="shared" si="120"/>
        <v>#DIV/0!</v>
      </c>
      <c r="AA159" s="42"/>
      <c r="AB159" s="42"/>
      <c r="AC159" s="42"/>
      <c r="AD159" s="125"/>
    </row>
    <row r="160" spans="1:34" hidden="1" x14ac:dyDescent="0.25">
      <c r="A160" s="136" t="str">
        <f>"409.03.01"</f>
        <v>409.03.01</v>
      </c>
      <c r="B160" s="130" t="s">
        <v>854</v>
      </c>
      <c r="C160" s="143">
        <f>CE_RegimeContributivo!B162</f>
        <v>0</v>
      </c>
      <c r="D160" s="143">
        <f>CE_RegimeContributivo!C162</f>
        <v>0</v>
      </c>
      <c r="E160" s="143">
        <f>CE_RegimeContributivo!S162</f>
        <v>0</v>
      </c>
      <c r="F160" s="51" t="e">
        <f t="shared" si="112"/>
        <v>#DIV/0!</v>
      </c>
      <c r="G160" s="143">
        <f>CE_RegimeNaoContributivo!B162</f>
        <v>0</v>
      </c>
      <c r="H160" s="143">
        <f>CE_RegimeNaoContributivo!C162</f>
        <v>0</v>
      </c>
      <c r="I160" s="143">
        <f>CE_RegimeNaoContributivo!S162</f>
        <v>0</v>
      </c>
      <c r="J160" s="51" t="e">
        <f t="shared" si="113"/>
        <v>#DIV/0!</v>
      </c>
      <c r="K160" s="38">
        <f>CE_Administração!B162</f>
        <v>0</v>
      </c>
      <c r="L160" s="38">
        <f>CE_Administração!C162</f>
        <v>0</v>
      </c>
      <c r="M160" s="38">
        <f>CE_Administração!S162</f>
        <v>0</v>
      </c>
      <c r="N160" s="51" t="e">
        <f t="shared" si="114"/>
        <v>#DIV/0!</v>
      </c>
      <c r="O160" s="38">
        <f t="shared" si="115"/>
        <v>0</v>
      </c>
      <c r="P160" s="38">
        <f t="shared" si="116"/>
        <v>0</v>
      </c>
      <c r="Q160" s="38">
        <f t="shared" si="117"/>
        <v>0</v>
      </c>
      <c r="R160" s="51" t="e">
        <f t="shared" si="118"/>
        <v>#DIV/0!</v>
      </c>
      <c r="S160" s="38">
        <f>CE_CapitalizaçãoFRSS!B162</f>
        <v>0</v>
      </c>
      <c r="T160" s="38">
        <f>CE_CapitalizaçãoFRSS!C162</f>
        <v>0</v>
      </c>
      <c r="U160" s="38">
        <f>CE_CapitalizaçãoFRSS!S162</f>
        <v>0</v>
      </c>
      <c r="V160" s="51" t="e">
        <f t="shared" si="119"/>
        <v>#DIV/0!</v>
      </c>
      <c r="W160" s="46">
        <f t="shared" si="109"/>
        <v>0</v>
      </c>
      <c r="X160" s="46">
        <f t="shared" si="110"/>
        <v>0</v>
      </c>
      <c r="Y160" s="46">
        <f t="shared" si="111"/>
        <v>0</v>
      </c>
      <c r="Z160" s="51" t="e">
        <f t="shared" si="120"/>
        <v>#DIV/0!</v>
      </c>
      <c r="AA160" s="42"/>
      <c r="AB160" s="42"/>
      <c r="AC160" s="42"/>
      <c r="AD160" s="125"/>
    </row>
    <row r="161" spans="1:30" hidden="1" x14ac:dyDescent="0.25">
      <c r="A161" s="136" t="str">
        <f>"409.03.02"</f>
        <v>409.03.02</v>
      </c>
      <c r="B161" s="130" t="s">
        <v>855</v>
      </c>
      <c r="C161" s="143">
        <f>CE_RegimeContributivo!B163</f>
        <v>0</v>
      </c>
      <c r="D161" s="143">
        <f>CE_RegimeContributivo!C163</f>
        <v>0</v>
      </c>
      <c r="E161" s="143">
        <f>CE_RegimeContributivo!S163</f>
        <v>0</v>
      </c>
      <c r="F161" s="51" t="e">
        <f t="shared" si="112"/>
        <v>#DIV/0!</v>
      </c>
      <c r="G161" s="143">
        <f>CE_RegimeNaoContributivo!B163</f>
        <v>0</v>
      </c>
      <c r="H161" s="143">
        <f>CE_RegimeNaoContributivo!C163</f>
        <v>0</v>
      </c>
      <c r="I161" s="143">
        <f>CE_RegimeNaoContributivo!S163</f>
        <v>0</v>
      </c>
      <c r="J161" s="51" t="e">
        <f t="shared" si="113"/>
        <v>#DIV/0!</v>
      </c>
      <c r="K161" s="38">
        <f>CE_Administração!B163</f>
        <v>0</v>
      </c>
      <c r="L161" s="38">
        <f>CE_Administração!C163</f>
        <v>0</v>
      </c>
      <c r="M161" s="38">
        <f>CE_Administração!S163</f>
        <v>0</v>
      </c>
      <c r="N161" s="51" t="e">
        <f t="shared" si="114"/>
        <v>#DIV/0!</v>
      </c>
      <c r="O161" s="38">
        <f t="shared" si="115"/>
        <v>0</v>
      </c>
      <c r="P161" s="38">
        <f t="shared" si="116"/>
        <v>0</v>
      </c>
      <c r="Q161" s="38">
        <f t="shared" si="117"/>
        <v>0</v>
      </c>
      <c r="R161" s="51" t="e">
        <f t="shared" si="118"/>
        <v>#DIV/0!</v>
      </c>
      <c r="S161" s="38">
        <f>CE_CapitalizaçãoFRSS!B163</f>
        <v>0</v>
      </c>
      <c r="T161" s="38">
        <f>CE_CapitalizaçãoFRSS!C163</f>
        <v>0</v>
      </c>
      <c r="U161" s="38">
        <f>CE_CapitalizaçãoFRSS!S163</f>
        <v>0</v>
      </c>
      <c r="V161" s="51" t="e">
        <f t="shared" si="119"/>
        <v>#DIV/0!</v>
      </c>
      <c r="W161" s="46">
        <f t="shared" si="109"/>
        <v>0</v>
      </c>
      <c r="X161" s="46">
        <f t="shared" si="110"/>
        <v>0</v>
      </c>
      <c r="Y161" s="46">
        <f t="shared" si="111"/>
        <v>0</v>
      </c>
      <c r="Z161" s="51" t="e">
        <f t="shared" si="120"/>
        <v>#DIV/0!</v>
      </c>
      <c r="AA161" s="42"/>
      <c r="AB161" s="42"/>
      <c r="AC161" s="42"/>
      <c r="AD161" s="125"/>
    </row>
    <row r="162" spans="1:30" hidden="1" x14ac:dyDescent="0.25">
      <c r="A162" s="136" t="str">
        <f>"409.03.03"</f>
        <v>409.03.03</v>
      </c>
      <c r="B162" s="130" t="s">
        <v>856</v>
      </c>
      <c r="C162" s="143">
        <f>CE_RegimeContributivo!B164</f>
        <v>0</v>
      </c>
      <c r="D162" s="143">
        <f>CE_RegimeContributivo!C164</f>
        <v>0</v>
      </c>
      <c r="E162" s="143">
        <f>CE_RegimeContributivo!S164</f>
        <v>0</v>
      </c>
      <c r="F162" s="51" t="e">
        <f t="shared" si="112"/>
        <v>#DIV/0!</v>
      </c>
      <c r="G162" s="143">
        <f>CE_RegimeNaoContributivo!B164</f>
        <v>0</v>
      </c>
      <c r="H162" s="143">
        <f>CE_RegimeNaoContributivo!C164</f>
        <v>0</v>
      </c>
      <c r="I162" s="143">
        <f>CE_RegimeNaoContributivo!S164</f>
        <v>0</v>
      </c>
      <c r="J162" s="51" t="e">
        <f t="shared" si="113"/>
        <v>#DIV/0!</v>
      </c>
      <c r="K162" s="38">
        <f>CE_Administração!B164</f>
        <v>0</v>
      </c>
      <c r="L162" s="38">
        <f>CE_Administração!C164</f>
        <v>0</v>
      </c>
      <c r="M162" s="38">
        <f>CE_Administração!S164</f>
        <v>0</v>
      </c>
      <c r="N162" s="51" t="e">
        <f t="shared" si="114"/>
        <v>#DIV/0!</v>
      </c>
      <c r="O162" s="38">
        <f t="shared" si="115"/>
        <v>0</v>
      </c>
      <c r="P162" s="38">
        <f t="shared" si="116"/>
        <v>0</v>
      </c>
      <c r="Q162" s="38">
        <f t="shared" si="117"/>
        <v>0</v>
      </c>
      <c r="R162" s="51" t="e">
        <f t="shared" si="118"/>
        <v>#DIV/0!</v>
      </c>
      <c r="S162" s="38">
        <f>CE_CapitalizaçãoFRSS!B164</f>
        <v>0</v>
      </c>
      <c r="T162" s="38">
        <f>CE_CapitalizaçãoFRSS!C164</f>
        <v>0</v>
      </c>
      <c r="U162" s="38">
        <f>CE_CapitalizaçãoFRSS!S164</f>
        <v>0</v>
      </c>
      <c r="V162" s="51" t="e">
        <f t="shared" si="119"/>
        <v>#DIV/0!</v>
      </c>
      <c r="W162" s="46">
        <f t="shared" si="109"/>
        <v>0</v>
      </c>
      <c r="X162" s="46">
        <f t="shared" si="110"/>
        <v>0</v>
      </c>
      <c r="Y162" s="46">
        <f t="shared" si="111"/>
        <v>0</v>
      </c>
      <c r="Z162" s="51" t="e">
        <f t="shared" si="120"/>
        <v>#DIV/0!</v>
      </c>
      <c r="AA162" s="42"/>
      <c r="AB162" s="42"/>
      <c r="AC162" s="42"/>
      <c r="AD162" s="125"/>
    </row>
    <row r="163" spans="1:30" x14ac:dyDescent="0.25">
      <c r="A163" s="135" t="str">
        <f>"409.04"</f>
        <v>409.04</v>
      </c>
      <c r="B163" s="129" t="s">
        <v>857</v>
      </c>
      <c r="C163" s="142">
        <f>CE_RegimeContributivo!B165</f>
        <v>0</v>
      </c>
      <c r="D163" s="142">
        <f>CE_RegimeContributivo!C165</f>
        <v>0</v>
      </c>
      <c r="E163" s="142">
        <f>CE_RegimeContributivo!S165</f>
        <v>13999.510000000002</v>
      </c>
      <c r="F163" s="50" t="e">
        <f t="shared" si="112"/>
        <v>#DIV/0!</v>
      </c>
      <c r="G163" s="142">
        <f>CE_RegimeNaoContributivo!B165</f>
        <v>0</v>
      </c>
      <c r="H163" s="142">
        <f>CE_RegimeNaoContributivo!C165</f>
        <v>0</v>
      </c>
      <c r="I163" s="142">
        <f>CE_RegimeNaoContributivo!S165</f>
        <v>501352.79</v>
      </c>
      <c r="J163" s="50" t="e">
        <f t="shared" si="113"/>
        <v>#DIV/0!</v>
      </c>
      <c r="K163" s="37">
        <f>CE_Administração!B165</f>
        <v>2077785</v>
      </c>
      <c r="L163" s="37">
        <f>CE_Administração!C165</f>
        <v>2077508.87</v>
      </c>
      <c r="M163" s="37">
        <f>CE_Administração!S165</f>
        <v>2129656.67</v>
      </c>
      <c r="N163" s="50">
        <f t="shared" si="114"/>
        <v>1.0251011202662157</v>
      </c>
      <c r="O163" s="37">
        <f t="shared" si="115"/>
        <v>2077785</v>
      </c>
      <c r="P163" s="37">
        <f t="shared" si="116"/>
        <v>2077508.87</v>
      </c>
      <c r="Q163" s="37">
        <f t="shared" si="117"/>
        <v>2645008.9699999997</v>
      </c>
      <c r="R163" s="50">
        <f t="shared" si="118"/>
        <v>1.2731637434597329</v>
      </c>
      <c r="S163" s="37">
        <f>CE_CapitalizaçãoFRSS!B165</f>
        <v>0</v>
      </c>
      <c r="T163" s="37">
        <f>CE_CapitalizaçãoFRSS!C165</f>
        <v>0</v>
      </c>
      <c r="U163" s="37">
        <f>CE_CapitalizaçãoFRSS!S165</f>
        <v>0</v>
      </c>
      <c r="V163" s="50" t="e">
        <f t="shared" si="119"/>
        <v>#DIV/0!</v>
      </c>
      <c r="W163" s="44">
        <f t="shared" si="109"/>
        <v>2077785</v>
      </c>
      <c r="X163" s="44">
        <f t="shared" si="110"/>
        <v>2077508.87</v>
      </c>
      <c r="Y163" s="44">
        <f t="shared" si="111"/>
        <v>2645008.9699999997</v>
      </c>
      <c r="Z163" s="50">
        <f t="shared" si="120"/>
        <v>1.2731637434597329</v>
      </c>
      <c r="AA163" s="42"/>
      <c r="AB163" s="42"/>
      <c r="AC163" s="42"/>
      <c r="AD163" s="125"/>
    </row>
    <row r="164" spans="1:30" x14ac:dyDescent="0.25">
      <c r="A164" s="138"/>
      <c r="B164" s="132" t="s">
        <v>133</v>
      </c>
      <c r="C164" s="147">
        <f>C8+C27+C55+C69+C100+C142+C154+C155</f>
        <v>60842200</v>
      </c>
      <c r="D164" s="147">
        <f>D8+D27+D55+D69+D100+D142+D154+D155</f>
        <v>68128403.864999995</v>
      </c>
      <c r="E164" s="147">
        <f>E8+E27+E55+E69+E100+E142+E154+E155</f>
        <v>36110045.686999999</v>
      </c>
      <c r="F164" s="54">
        <f t="shared" si="112"/>
        <v>0.53002923360062781</v>
      </c>
      <c r="G164" s="147">
        <f>G8+G27+G55+G69+G100+G142+G154+G155</f>
        <v>74976685</v>
      </c>
      <c r="H164" s="147">
        <f t="shared" ref="H164:I164" si="136">H8+H27+H55+H69+H100+H142+H154+H155</f>
        <v>74976685</v>
      </c>
      <c r="I164" s="147">
        <f t="shared" si="136"/>
        <v>74976685</v>
      </c>
      <c r="J164" s="54">
        <f t="shared" si="113"/>
        <v>1</v>
      </c>
      <c r="K164" s="47">
        <f>K8+K27+K55+K69+K100+K142+K154+K155</f>
        <v>6799770</v>
      </c>
      <c r="L164" s="47">
        <f t="shared" ref="L164:M164" si="137">L8+L27+L55+L69+L100+L142+L154+L155</f>
        <v>6799770</v>
      </c>
      <c r="M164" s="47">
        <f t="shared" si="137"/>
        <v>4799493.87</v>
      </c>
      <c r="N164" s="54">
        <f t="shared" si="114"/>
        <v>0.70583179578132793</v>
      </c>
      <c r="O164" s="47">
        <f t="shared" si="115"/>
        <v>142618655</v>
      </c>
      <c r="P164" s="47">
        <f t="shared" si="116"/>
        <v>149904858.86500001</v>
      </c>
      <c r="Q164" s="47">
        <f t="shared" si="117"/>
        <v>115886224.55700001</v>
      </c>
      <c r="R164" s="54">
        <f t="shared" si="118"/>
        <v>0.77306516569528816</v>
      </c>
      <c r="S164" s="47">
        <f>S8+S27+S55+S69+S100+S142+S154+S155</f>
        <v>254795707</v>
      </c>
      <c r="T164" s="47">
        <f>T8+T27+T55+T69+T100+T142+T154+T155</f>
        <v>262104547.00999999</v>
      </c>
      <c r="U164" s="47">
        <f t="shared" ref="U164" si="138">U8+U27+U55+U69+U100+U142+U154+U155</f>
        <v>209356314.72999999</v>
      </c>
      <c r="V164" s="54">
        <f t="shared" si="119"/>
        <v>0.7987511743625435</v>
      </c>
      <c r="W164" s="47">
        <f t="shared" si="109"/>
        <v>397414362</v>
      </c>
      <c r="X164" s="47">
        <f t="shared" si="110"/>
        <v>412009405.875</v>
      </c>
      <c r="Y164" s="47">
        <f t="shared" si="111"/>
        <v>325242539.287</v>
      </c>
      <c r="Z164" s="54">
        <f t="shared" si="120"/>
        <v>0.78940561707874146</v>
      </c>
      <c r="AA164" s="42"/>
      <c r="AB164" s="42"/>
      <c r="AC164" s="42"/>
      <c r="AD164" s="125"/>
    </row>
    <row r="165" spans="1:30" x14ac:dyDescent="0.25">
      <c r="A165" s="138"/>
      <c r="B165" s="132" t="s">
        <v>46</v>
      </c>
      <c r="C165" s="147">
        <f>C164-C79-C96</f>
        <v>60842200</v>
      </c>
      <c r="D165" s="147">
        <f>D164-D79-D96</f>
        <v>68128403.864999995</v>
      </c>
      <c r="E165" s="147">
        <f>E164-E79-E96</f>
        <v>36110045.686999999</v>
      </c>
      <c r="F165" s="54">
        <f t="shared" si="112"/>
        <v>0.53002923360062781</v>
      </c>
      <c r="G165" s="147">
        <f>G164-G79-G96</f>
        <v>74976685</v>
      </c>
      <c r="H165" s="147">
        <f t="shared" ref="H165:I165" si="139">H164-H79-H96</f>
        <v>74976685</v>
      </c>
      <c r="I165" s="147">
        <f t="shared" si="139"/>
        <v>74976685</v>
      </c>
      <c r="J165" s="54">
        <f t="shared" si="113"/>
        <v>1</v>
      </c>
      <c r="K165" s="47">
        <f>K164-K79-K96</f>
        <v>6799770</v>
      </c>
      <c r="L165" s="47">
        <f t="shared" ref="L165:M165" si="140">L164-L79-L96</f>
        <v>6799770</v>
      </c>
      <c r="M165" s="47">
        <f t="shared" si="140"/>
        <v>4799493.87</v>
      </c>
      <c r="N165" s="54">
        <f t="shared" si="114"/>
        <v>0.70583179578132793</v>
      </c>
      <c r="O165" s="47">
        <f t="shared" si="115"/>
        <v>142618655</v>
      </c>
      <c r="P165" s="47">
        <f t="shared" si="116"/>
        <v>149904858.86500001</v>
      </c>
      <c r="Q165" s="47">
        <f t="shared" si="117"/>
        <v>115886224.55700001</v>
      </c>
      <c r="R165" s="54">
        <f t="shared" si="118"/>
        <v>0.77306516569528816</v>
      </c>
      <c r="S165" s="47">
        <f>S164-S79-S96</f>
        <v>205000000</v>
      </c>
      <c r="T165" s="47">
        <f>T164-T79-T96</f>
        <v>205022636.13999999</v>
      </c>
      <c r="U165" s="47">
        <f t="shared" ref="U165" si="141">U164-U79-U96</f>
        <v>191980428.98999998</v>
      </c>
      <c r="V165" s="54">
        <f t="shared" si="119"/>
        <v>0.93638650153198633</v>
      </c>
      <c r="W165" s="47">
        <f t="shared" si="109"/>
        <v>347618655</v>
      </c>
      <c r="X165" s="47">
        <f t="shared" si="110"/>
        <v>354927495.005</v>
      </c>
      <c r="Y165" s="47">
        <f t="shared" si="111"/>
        <v>307866653.54699999</v>
      </c>
      <c r="Z165" s="54">
        <f t="shared" si="120"/>
        <v>0.86740716873079371</v>
      </c>
      <c r="AA165" s="42"/>
      <c r="AB165" s="42"/>
      <c r="AC165" s="42"/>
      <c r="AD165" s="125"/>
    </row>
    <row r="166" spans="1:30" x14ac:dyDescent="0.25">
      <c r="A166" s="139"/>
      <c r="B166" s="133" t="s">
        <v>258</v>
      </c>
      <c r="C166" s="148">
        <f>C165-C155-C142</f>
        <v>60842200</v>
      </c>
      <c r="D166" s="148">
        <f>D165-D155-D142</f>
        <v>60453552.204999998</v>
      </c>
      <c r="E166" s="148">
        <f>E165-E155-E142</f>
        <v>28435194.026999999</v>
      </c>
      <c r="F166" s="55">
        <f t="shared" si="112"/>
        <v>0.47036432086861191</v>
      </c>
      <c r="G166" s="148">
        <f>G165-G155-G142</f>
        <v>74976685</v>
      </c>
      <c r="H166" s="148">
        <f t="shared" ref="H166:I166" si="142">H165-H155-H142</f>
        <v>74608984.890000001</v>
      </c>
      <c r="I166" s="148">
        <f t="shared" si="142"/>
        <v>74608984.890000001</v>
      </c>
      <c r="J166" s="55">
        <f t="shared" si="113"/>
        <v>1</v>
      </c>
      <c r="K166" s="48">
        <f>K165-K155-K142</f>
        <v>6799770</v>
      </c>
      <c r="L166" s="48">
        <f t="shared" ref="L166:M166" si="143">L165-L155-L142</f>
        <v>5722081.0099999998</v>
      </c>
      <c r="M166" s="48">
        <f t="shared" si="143"/>
        <v>3722081.01</v>
      </c>
      <c r="N166" s="55">
        <f t="shared" si="114"/>
        <v>0.65047681140746383</v>
      </c>
      <c r="O166" s="48">
        <f t="shared" si="115"/>
        <v>142618655</v>
      </c>
      <c r="P166" s="48">
        <f t="shared" si="116"/>
        <v>140784618.10499999</v>
      </c>
      <c r="Q166" s="48">
        <f t="shared" si="117"/>
        <v>106766259.927</v>
      </c>
      <c r="R166" s="55">
        <f t="shared" si="118"/>
        <v>0.75836594483192465</v>
      </c>
      <c r="S166" s="48">
        <f>S165-S155-S142</f>
        <v>5000000</v>
      </c>
      <c r="T166" s="48">
        <f>T165-T155-T142</f>
        <v>5000000</v>
      </c>
      <c r="U166" s="48">
        <f t="shared" ref="U166" si="144">U165-U155-U142</f>
        <v>1060598.9199999869</v>
      </c>
      <c r="V166" s="55">
        <f t="shared" si="119"/>
        <v>0.21211978399999737</v>
      </c>
      <c r="W166" s="48">
        <f t="shared" si="109"/>
        <v>147618655</v>
      </c>
      <c r="X166" s="48">
        <f t="shared" si="110"/>
        <v>145784618.10499999</v>
      </c>
      <c r="Y166" s="48">
        <f t="shared" si="111"/>
        <v>107826858.84699999</v>
      </c>
      <c r="Z166" s="55">
        <f t="shared" si="120"/>
        <v>0.73963124675703928</v>
      </c>
      <c r="AA166" s="42"/>
      <c r="AB166" s="42"/>
      <c r="AC166" s="42"/>
      <c r="AD166" s="125"/>
    </row>
    <row r="167" spans="1:30" x14ac:dyDescent="0.25"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</row>
    <row r="168" spans="1:30" x14ac:dyDescent="0.25">
      <c r="B168" s="149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</row>
    <row r="169" spans="1:30" x14ac:dyDescent="0.25">
      <c r="B169" s="150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</row>
    <row r="170" spans="1:30" x14ac:dyDescent="0.25"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</row>
    <row r="171" spans="1:30" x14ac:dyDescent="0.25">
      <c r="B171" s="42"/>
      <c r="C171" s="42"/>
      <c r="D171" s="42"/>
      <c r="E171" s="42"/>
      <c r="G171" s="42"/>
      <c r="H171" s="42"/>
      <c r="I171" s="42"/>
      <c r="K171" s="42"/>
      <c r="L171" s="42"/>
      <c r="M171" s="42"/>
      <c r="S171" s="42"/>
      <c r="T171" s="42"/>
      <c r="U171" s="42"/>
      <c r="W171" s="42"/>
      <c r="X171" s="42"/>
      <c r="Y171" s="42"/>
    </row>
    <row r="172" spans="1:30" x14ac:dyDescent="0.25">
      <c r="B172" s="42"/>
      <c r="V172" s="42"/>
      <c r="W172" s="42"/>
      <c r="X172" s="42"/>
    </row>
    <row r="173" spans="1:30" x14ac:dyDescent="0.25">
      <c r="B173" s="42"/>
      <c r="V173" s="42"/>
      <c r="X173" s="42"/>
    </row>
    <row r="174" spans="1:30" x14ac:dyDescent="0.25">
      <c r="B174" s="42"/>
      <c r="X174" s="42"/>
      <c r="Y174" s="42"/>
    </row>
    <row r="175" spans="1:30" x14ac:dyDescent="0.25">
      <c r="B175" s="150"/>
      <c r="V175" s="42"/>
      <c r="X175" s="42"/>
      <c r="Y175" s="42"/>
    </row>
    <row r="176" spans="1:30" x14ac:dyDescent="0.25">
      <c r="B176" s="150"/>
      <c r="V176" s="42"/>
      <c r="X176" s="42"/>
      <c r="Y176" s="42"/>
    </row>
    <row r="177" spans="2:22" x14ac:dyDescent="0.25">
      <c r="B177" s="150"/>
      <c r="V177" s="42"/>
    </row>
    <row r="178" spans="2:22" x14ac:dyDescent="0.25">
      <c r="B178" s="42"/>
    </row>
    <row r="179" spans="2:22" x14ac:dyDescent="0.25">
      <c r="B179" s="42"/>
    </row>
    <row r="180" spans="2:22" x14ac:dyDescent="0.25">
      <c r="B180" s="42"/>
    </row>
    <row r="181" spans="2:22" x14ac:dyDescent="0.25">
      <c r="B181" s="150"/>
    </row>
    <row r="182" spans="2:22" x14ac:dyDescent="0.25">
      <c r="B182" s="149"/>
    </row>
    <row r="183" spans="2:22" x14ac:dyDescent="0.25">
      <c r="B183" s="150"/>
    </row>
    <row r="184" spans="2:22" x14ac:dyDescent="0.25">
      <c r="B184" s="150"/>
    </row>
    <row r="185" spans="2:22" x14ac:dyDescent="0.25">
      <c r="B185" s="42"/>
    </row>
    <row r="186" spans="2:22" x14ac:dyDescent="0.25">
      <c r="B186" s="151"/>
    </row>
    <row r="187" spans="2:22" x14ac:dyDescent="0.25">
      <c r="B187" s="42"/>
    </row>
    <row r="188" spans="2:22" x14ac:dyDescent="0.25">
      <c r="B188" s="42"/>
    </row>
    <row r="189" spans="2:22" x14ac:dyDescent="0.25">
      <c r="B189" s="42"/>
    </row>
    <row r="190" spans="2:22" x14ac:dyDescent="0.25">
      <c r="B190" s="42"/>
    </row>
    <row r="191" spans="2:22" x14ac:dyDescent="0.25">
      <c r="B191" s="42"/>
    </row>
    <row r="192" spans="2:22" x14ac:dyDescent="0.25">
      <c r="B192" s="42"/>
    </row>
    <row r="193" spans="2:2" x14ac:dyDescent="0.25">
      <c r="B193" s="42"/>
    </row>
    <row r="194" spans="2:2" x14ac:dyDescent="0.25">
      <c r="B194" s="42"/>
    </row>
    <row r="195" spans="2:2" x14ac:dyDescent="0.25">
      <c r="B195" s="150"/>
    </row>
    <row r="196" spans="2:2" x14ac:dyDescent="0.25">
      <c r="B196" s="150"/>
    </row>
    <row r="197" spans="2:2" x14ac:dyDescent="0.25">
      <c r="B197" s="150"/>
    </row>
    <row r="198" spans="2:2" x14ac:dyDescent="0.25">
      <c r="B198" s="42"/>
    </row>
    <row r="199" spans="2:2" x14ac:dyDescent="0.25">
      <c r="B199" s="42"/>
    </row>
    <row r="200" spans="2:2" x14ac:dyDescent="0.25">
      <c r="B200" s="42"/>
    </row>
    <row r="201" spans="2:2" x14ac:dyDescent="0.25">
      <c r="B201" s="150"/>
    </row>
    <row r="202" spans="2:2" x14ac:dyDescent="0.25">
      <c r="B202" s="42"/>
    </row>
    <row r="203" spans="2:2" x14ac:dyDescent="0.25">
      <c r="B203" s="42"/>
    </row>
    <row r="204" spans="2:2" x14ac:dyDescent="0.25">
      <c r="B204" s="42"/>
    </row>
    <row r="205" spans="2:2" x14ac:dyDescent="0.25">
      <c r="B205" s="42"/>
    </row>
    <row r="206" spans="2:2" x14ac:dyDescent="0.25">
      <c r="B206" s="150"/>
    </row>
    <row r="207" spans="2:2" x14ac:dyDescent="0.25">
      <c r="B207" s="150"/>
    </row>
    <row r="208" spans="2:2" x14ac:dyDescent="0.25">
      <c r="B208" s="42"/>
    </row>
    <row r="209" spans="2:2" x14ac:dyDescent="0.25">
      <c r="B209" s="42"/>
    </row>
    <row r="210" spans="2:2" x14ac:dyDescent="0.25">
      <c r="B210" s="42"/>
    </row>
    <row r="211" spans="2:2" x14ac:dyDescent="0.25">
      <c r="B211" s="42"/>
    </row>
    <row r="212" spans="2:2" x14ac:dyDescent="0.25">
      <c r="B212" s="42"/>
    </row>
    <row r="213" spans="2:2" x14ac:dyDescent="0.25">
      <c r="B213" s="149"/>
    </row>
    <row r="214" spans="2:2" x14ac:dyDescent="0.25">
      <c r="B214" s="150"/>
    </row>
    <row r="215" spans="2:2" x14ac:dyDescent="0.25">
      <c r="B215" s="42"/>
    </row>
    <row r="216" spans="2:2" x14ac:dyDescent="0.25">
      <c r="B216" s="42"/>
    </row>
    <row r="217" spans="2:2" x14ac:dyDescent="0.25">
      <c r="B217" s="42"/>
    </row>
    <row r="218" spans="2:2" x14ac:dyDescent="0.25">
      <c r="B218" s="42"/>
    </row>
    <row r="219" spans="2:2" x14ac:dyDescent="0.25">
      <c r="B219" s="42"/>
    </row>
    <row r="220" spans="2:2" x14ac:dyDescent="0.25">
      <c r="B220" s="42"/>
    </row>
    <row r="221" spans="2:2" x14ac:dyDescent="0.25">
      <c r="B221" s="42"/>
    </row>
    <row r="222" spans="2:2" x14ac:dyDescent="0.25">
      <c r="B222" s="42"/>
    </row>
    <row r="223" spans="2:2" x14ac:dyDescent="0.25">
      <c r="B223" s="42"/>
    </row>
    <row r="224" spans="2:2" x14ac:dyDescent="0.25">
      <c r="B224" s="42"/>
    </row>
    <row r="225" spans="2:2" x14ac:dyDescent="0.25">
      <c r="B225" s="150"/>
    </row>
    <row r="226" spans="2:2" x14ac:dyDescent="0.25">
      <c r="B226" s="42"/>
    </row>
    <row r="227" spans="2:2" x14ac:dyDescent="0.25">
      <c r="B227" s="42"/>
    </row>
    <row r="228" spans="2:2" x14ac:dyDescent="0.25">
      <c r="B228" s="42"/>
    </row>
    <row r="229" spans="2:2" x14ac:dyDescent="0.25">
      <c r="B229" s="42"/>
    </row>
    <row r="230" spans="2:2" x14ac:dyDescent="0.25">
      <c r="B230" s="42"/>
    </row>
    <row r="231" spans="2:2" x14ac:dyDescent="0.25">
      <c r="B231" s="42"/>
    </row>
    <row r="232" spans="2:2" x14ac:dyDescent="0.25">
      <c r="B232" s="42"/>
    </row>
    <row r="233" spans="2:2" x14ac:dyDescent="0.25">
      <c r="B233" s="42"/>
    </row>
    <row r="234" spans="2:2" x14ac:dyDescent="0.25">
      <c r="B234" s="42"/>
    </row>
    <row r="235" spans="2:2" x14ac:dyDescent="0.25">
      <c r="B235" s="42"/>
    </row>
    <row r="236" spans="2:2" x14ac:dyDescent="0.25">
      <c r="B236" s="42"/>
    </row>
    <row r="237" spans="2:2" x14ac:dyDescent="0.25">
      <c r="B237" s="42"/>
    </row>
    <row r="238" spans="2:2" x14ac:dyDescent="0.25">
      <c r="B238" s="42"/>
    </row>
    <row r="239" spans="2:2" x14ac:dyDescent="0.25">
      <c r="B239" s="42"/>
    </row>
    <row r="240" spans="2:2" x14ac:dyDescent="0.25">
      <c r="B240" s="42"/>
    </row>
    <row r="241" spans="2:2" x14ac:dyDescent="0.25">
      <c r="B241" s="42"/>
    </row>
    <row r="242" spans="2:2" x14ac:dyDescent="0.25">
      <c r="B242" s="42"/>
    </row>
    <row r="243" spans="2:2" x14ac:dyDescent="0.25">
      <c r="B243" s="150"/>
    </row>
    <row r="244" spans="2:2" x14ac:dyDescent="0.25">
      <c r="B244" s="42"/>
    </row>
    <row r="245" spans="2:2" x14ac:dyDescent="0.25">
      <c r="B245" s="42"/>
    </row>
    <row r="246" spans="2:2" x14ac:dyDescent="0.25">
      <c r="B246" s="42"/>
    </row>
    <row r="247" spans="2:2" x14ac:dyDescent="0.25">
      <c r="B247" s="42"/>
    </row>
    <row r="248" spans="2:2" x14ac:dyDescent="0.25">
      <c r="B248" s="42"/>
    </row>
    <row r="249" spans="2:2" x14ac:dyDescent="0.25">
      <c r="B249" s="42"/>
    </row>
    <row r="250" spans="2:2" x14ac:dyDescent="0.25">
      <c r="B250" s="42"/>
    </row>
    <row r="251" spans="2:2" x14ac:dyDescent="0.25">
      <c r="B251" s="42"/>
    </row>
    <row r="252" spans="2:2" x14ac:dyDescent="0.25">
      <c r="B252" s="42"/>
    </row>
    <row r="253" spans="2:2" x14ac:dyDescent="0.25">
      <c r="B253" s="42"/>
    </row>
    <row r="254" spans="2:2" x14ac:dyDescent="0.25">
      <c r="B254" s="150"/>
    </row>
    <row r="255" spans="2:2" x14ac:dyDescent="0.25">
      <c r="B255" s="149"/>
    </row>
    <row r="256" spans="2:2" x14ac:dyDescent="0.25">
      <c r="B256" s="152"/>
    </row>
    <row r="257" spans="2:2" x14ac:dyDescent="0.25">
      <c r="B257" s="42"/>
    </row>
    <row r="258" spans="2:2" x14ac:dyDescent="0.25">
      <c r="B258" s="42"/>
    </row>
    <row r="259" spans="2:2" x14ac:dyDescent="0.25">
      <c r="B259" s="42"/>
    </row>
    <row r="260" spans="2:2" x14ac:dyDescent="0.25">
      <c r="B260" s="42"/>
    </row>
    <row r="261" spans="2:2" x14ac:dyDescent="0.25">
      <c r="B261" s="42"/>
    </row>
    <row r="262" spans="2:2" x14ac:dyDescent="0.25">
      <c r="B262" s="42"/>
    </row>
    <row r="263" spans="2:2" x14ac:dyDescent="0.25">
      <c r="B263" s="150"/>
    </row>
    <row r="264" spans="2:2" x14ac:dyDescent="0.25">
      <c r="B264" s="42"/>
    </row>
    <row r="265" spans="2:2" x14ac:dyDescent="0.25">
      <c r="B265" s="42"/>
    </row>
    <row r="266" spans="2:2" x14ac:dyDescent="0.25">
      <c r="B266" s="42"/>
    </row>
    <row r="267" spans="2:2" x14ac:dyDescent="0.25">
      <c r="B267" s="153"/>
    </row>
    <row r="268" spans="2:2" x14ac:dyDescent="0.25">
      <c r="B268" s="153"/>
    </row>
    <row r="269" spans="2:2" x14ac:dyDescent="0.25">
      <c r="B269" s="153"/>
    </row>
    <row r="270" spans="2:2" x14ac:dyDescent="0.25">
      <c r="B270" s="150"/>
    </row>
    <row r="271" spans="2:2" x14ac:dyDescent="0.25">
      <c r="B271" s="150"/>
    </row>
    <row r="272" spans="2:2" x14ac:dyDescent="0.25">
      <c r="B272" s="152"/>
    </row>
    <row r="273" spans="2:2" x14ac:dyDescent="0.25">
      <c r="B273" s="42"/>
    </row>
    <row r="274" spans="2:2" x14ac:dyDescent="0.25">
      <c r="B274" s="42"/>
    </row>
    <row r="275" spans="2:2" x14ac:dyDescent="0.25">
      <c r="B275" s="42"/>
    </row>
    <row r="276" spans="2:2" x14ac:dyDescent="0.25">
      <c r="B276" s="150"/>
    </row>
    <row r="277" spans="2:2" x14ac:dyDescent="0.25">
      <c r="B277" s="154"/>
    </row>
    <row r="278" spans="2:2" x14ac:dyDescent="0.25">
      <c r="B278" s="154"/>
    </row>
    <row r="279" spans="2:2" x14ac:dyDescent="0.25">
      <c r="B279" s="155"/>
    </row>
  </sheetData>
  <mergeCells count="14">
    <mergeCell ref="O6:R6"/>
    <mergeCell ref="A4:W4"/>
    <mergeCell ref="A1:Z1"/>
    <mergeCell ref="A2:Z2"/>
    <mergeCell ref="A3:Z3"/>
    <mergeCell ref="W6:Z6"/>
    <mergeCell ref="C5:Z5"/>
    <mergeCell ref="A6:A7"/>
    <mergeCell ref="B6:B7"/>
    <mergeCell ref="C6:F6"/>
    <mergeCell ref="G6:J6"/>
    <mergeCell ref="K6:N6"/>
    <mergeCell ref="S6:V6"/>
    <mergeCell ref="A5:B5"/>
  </mergeCells>
  <pageMargins left="0.7" right="0.7" top="0.75" bottom="0.75" header="0.3" footer="0.3"/>
  <pageSetup paperSize="9" scale="77" orientation="landscape" r:id="rId1"/>
  <rowBreaks count="1" manualBreakCount="1">
    <brk id="112" max="22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5EC72-3288-4185-A979-62F3B74AF780}">
  <sheetPr>
    <tabColor theme="4"/>
  </sheetPr>
  <dimension ref="A2:Y86"/>
  <sheetViews>
    <sheetView topLeftCell="A67" zoomScale="90" zoomScaleNormal="90" workbookViewId="0">
      <pane xSplit="1" topLeftCell="B1" activePane="topRight" state="frozen"/>
      <selection pane="topRight" activeCell="G91" sqref="G91"/>
    </sheetView>
  </sheetViews>
  <sheetFormatPr defaultColWidth="9.1796875" defaultRowHeight="14.5" x14ac:dyDescent="0.35"/>
  <cols>
    <col min="1" max="1" width="45.81640625" style="91" customWidth="1"/>
    <col min="2" max="2" width="15.1796875" style="91" customWidth="1"/>
    <col min="3" max="3" width="15" style="91" bestFit="1" customWidth="1"/>
    <col min="4" max="4" width="15.1796875" style="91" customWidth="1"/>
    <col min="5" max="5" width="10.26953125" style="91" customWidth="1"/>
    <col min="6" max="6" width="15.1796875" style="91" customWidth="1"/>
    <col min="7" max="7" width="13.453125" style="91" customWidth="1"/>
    <col min="8" max="8" width="12.54296875" style="91" customWidth="1"/>
    <col min="9" max="9" width="11.7265625" style="91" customWidth="1"/>
    <col min="10" max="10" width="16.453125" style="91" customWidth="1"/>
    <col min="11" max="11" width="13.453125" style="91" customWidth="1"/>
    <col min="12" max="12" width="12.54296875" style="91" customWidth="1"/>
    <col min="13" max="13" width="14.81640625" style="91" customWidth="1"/>
    <col min="14" max="14" width="16.453125" style="91" customWidth="1"/>
    <col min="15" max="15" width="15" style="91" bestFit="1" customWidth="1"/>
    <col min="16" max="16" width="13.54296875" style="91" bestFit="1" customWidth="1"/>
    <col min="17" max="17" width="12.54296875" style="91" customWidth="1"/>
    <col min="18" max="18" width="16.453125" style="91" customWidth="1"/>
    <col min="19" max="19" width="13.453125" style="91" customWidth="1"/>
    <col min="20" max="21" width="12.54296875" style="91" customWidth="1"/>
    <col min="22" max="22" width="16.453125" style="91" customWidth="1"/>
    <col min="23" max="23" width="13.453125" style="91" customWidth="1"/>
    <col min="24" max="24" width="12.54296875" style="91" customWidth="1"/>
    <col min="25" max="25" width="11.1796875" style="91" customWidth="1"/>
    <col min="26" max="16384" width="9.1796875" style="91"/>
  </cols>
  <sheetData>
    <row r="2" spans="1:25" s="88" customFormat="1" ht="12" x14ac:dyDescent="0.25">
      <c r="A2" s="6"/>
      <c r="B2" s="6"/>
      <c r="C2" s="6"/>
      <c r="F2" s="7"/>
      <c r="J2" s="7"/>
      <c r="N2" s="7"/>
      <c r="R2" s="7"/>
      <c r="V2" s="7"/>
    </row>
    <row r="3" spans="1:25" s="88" customFormat="1" ht="13" x14ac:dyDescent="0.25">
      <c r="A3" s="400" t="s">
        <v>0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</row>
    <row r="4" spans="1:25" s="88" customFormat="1" ht="13" x14ac:dyDescent="0.25">
      <c r="A4" s="400" t="s">
        <v>262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</row>
    <row r="5" spans="1:25" s="88" customFormat="1" ht="13" x14ac:dyDescent="0.25">
      <c r="A5" s="401" t="str">
        <f>"SETEMBRO 2024"</f>
        <v>SETEMBRO 2024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</row>
    <row r="6" spans="1:25" s="88" customFormat="1" ht="12.5" thickBot="1" x14ac:dyDescent="0.3">
      <c r="A6" s="12"/>
      <c r="B6" s="9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s="88" customFormat="1" ht="14.5" customHeight="1" x14ac:dyDescent="0.25">
      <c r="A7" s="445" t="s">
        <v>79</v>
      </c>
      <c r="B7" s="447" t="s">
        <v>263</v>
      </c>
      <c r="C7" s="447"/>
      <c r="D7" s="447"/>
      <c r="E7" s="447"/>
      <c r="F7" s="442" t="s">
        <v>250</v>
      </c>
      <c r="G7" s="442"/>
      <c r="H7" s="442"/>
      <c r="I7" s="442"/>
      <c r="J7" s="448" t="s">
        <v>251</v>
      </c>
      <c r="K7" s="448"/>
      <c r="L7" s="448"/>
      <c r="M7" s="448"/>
      <c r="N7" s="442" t="s">
        <v>252</v>
      </c>
      <c r="O7" s="442"/>
      <c r="P7" s="442"/>
      <c r="Q7" s="442"/>
      <c r="R7" s="448" t="s">
        <v>254</v>
      </c>
      <c r="S7" s="448"/>
      <c r="T7" s="448"/>
      <c r="U7" s="448"/>
      <c r="V7" s="442" t="s">
        <v>255</v>
      </c>
      <c r="W7" s="442"/>
      <c r="X7" s="442"/>
      <c r="Y7" s="443"/>
    </row>
    <row r="8" spans="1:25" s="89" customFormat="1" ht="24" x14ac:dyDescent="0.25">
      <c r="A8" s="446"/>
      <c r="B8" s="94" t="s">
        <v>2</v>
      </c>
      <c r="C8" s="94" t="s">
        <v>3</v>
      </c>
      <c r="D8" s="94" t="s">
        <v>80</v>
      </c>
      <c r="E8" s="94" t="s">
        <v>18</v>
      </c>
      <c r="F8" s="95" t="s">
        <v>2</v>
      </c>
      <c r="G8" s="95" t="s">
        <v>3</v>
      </c>
      <c r="H8" s="95" t="s">
        <v>80</v>
      </c>
      <c r="I8" s="95" t="s">
        <v>18</v>
      </c>
      <c r="J8" s="96" t="s">
        <v>2</v>
      </c>
      <c r="K8" s="96" t="s">
        <v>3</v>
      </c>
      <c r="L8" s="96" t="s">
        <v>80</v>
      </c>
      <c r="M8" s="96" t="s">
        <v>18</v>
      </c>
      <c r="N8" s="95" t="s">
        <v>2</v>
      </c>
      <c r="O8" s="95" t="s">
        <v>3</v>
      </c>
      <c r="P8" s="95" t="s">
        <v>80</v>
      </c>
      <c r="Q8" s="95" t="s">
        <v>18</v>
      </c>
      <c r="R8" s="96" t="s">
        <v>2</v>
      </c>
      <c r="S8" s="96" t="s">
        <v>3</v>
      </c>
      <c r="T8" s="96" t="s">
        <v>80</v>
      </c>
      <c r="U8" s="96" t="s">
        <v>18</v>
      </c>
      <c r="V8" s="95" t="s">
        <v>2</v>
      </c>
      <c r="W8" s="95" t="s">
        <v>3</v>
      </c>
      <c r="X8" s="95" t="s">
        <v>80</v>
      </c>
      <c r="Y8" s="103" t="s">
        <v>18</v>
      </c>
    </row>
    <row r="9" spans="1:25" s="89" customFormat="1" x14ac:dyDescent="0.25">
      <c r="A9" s="446"/>
      <c r="B9" s="94" t="s">
        <v>20</v>
      </c>
      <c r="C9" s="94" t="s">
        <v>21</v>
      </c>
      <c r="D9" s="94" t="s">
        <v>63</v>
      </c>
      <c r="E9" s="94" t="s">
        <v>33</v>
      </c>
      <c r="F9" s="95" t="s">
        <v>20</v>
      </c>
      <c r="G9" s="95" t="s">
        <v>21</v>
      </c>
      <c r="H9" s="95" t="s">
        <v>63</v>
      </c>
      <c r="I9" s="95" t="s">
        <v>33</v>
      </c>
      <c r="J9" s="96" t="s">
        <v>20</v>
      </c>
      <c r="K9" s="96" t="s">
        <v>21</v>
      </c>
      <c r="L9" s="96" t="s">
        <v>63</v>
      </c>
      <c r="M9" s="96" t="s">
        <v>33</v>
      </c>
      <c r="N9" s="95" t="s">
        <v>20</v>
      </c>
      <c r="O9" s="95" t="s">
        <v>21</v>
      </c>
      <c r="P9" s="95" t="s">
        <v>63</v>
      </c>
      <c r="Q9" s="95" t="s">
        <v>33</v>
      </c>
      <c r="R9" s="96" t="s">
        <v>20</v>
      </c>
      <c r="S9" s="96" t="s">
        <v>21</v>
      </c>
      <c r="T9" s="96" t="s">
        <v>63</v>
      </c>
      <c r="U9" s="96" t="s">
        <v>33</v>
      </c>
      <c r="V9" s="95" t="s">
        <v>20</v>
      </c>
      <c r="W9" s="95" t="s">
        <v>21</v>
      </c>
      <c r="X9" s="95" t="s">
        <v>63</v>
      </c>
      <c r="Y9" s="103" t="s">
        <v>33</v>
      </c>
    </row>
    <row r="10" spans="1:25" s="89" customFormat="1" x14ac:dyDescent="0.25">
      <c r="A10" s="104" t="s">
        <v>87</v>
      </c>
      <c r="B10" s="113">
        <f>Programas!B10</f>
        <v>11046493</v>
      </c>
      <c r="C10" s="113">
        <f>Programas!C10</f>
        <v>11046493</v>
      </c>
      <c r="D10" s="113">
        <f>Programas!G10</f>
        <v>5340745.8647999996</v>
      </c>
      <c r="E10" s="157">
        <f>D10/C10</f>
        <v>0.48347886200624934</v>
      </c>
      <c r="F10" s="97">
        <f>Programas!O10</f>
        <v>0</v>
      </c>
      <c r="G10" s="97">
        <f>Programas!P10</f>
        <v>0</v>
      </c>
      <c r="H10" s="97">
        <f>Programas!T10</f>
        <v>0</v>
      </c>
      <c r="I10" s="157" t="e">
        <f>H10/G10</f>
        <v>#DIV/0!</v>
      </c>
      <c r="J10" s="97">
        <f>Programas!AB10</f>
        <v>0</v>
      </c>
      <c r="K10" s="97">
        <f>Programas!AC10</f>
        <v>0</v>
      </c>
      <c r="L10" s="97">
        <f>Programas!AG10</f>
        <v>0</v>
      </c>
      <c r="M10" s="157" t="e">
        <f>L10/K10</f>
        <v>#DIV/0!</v>
      </c>
      <c r="N10" s="97">
        <f>Programas!AO10</f>
        <v>11046493</v>
      </c>
      <c r="O10" s="97">
        <f>Programas!AP10</f>
        <v>11046493</v>
      </c>
      <c r="P10" s="97">
        <f>Programas!AT10</f>
        <v>5340745.8647999996</v>
      </c>
      <c r="Q10" s="157">
        <f>P10/O10</f>
        <v>0.48347886200624934</v>
      </c>
      <c r="R10" s="97">
        <f>Programas!BB10</f>
        <v>0</v>
      </c>
      <c r="S10" s="97">
        <f>Programas!BC10</f>
        <v>0</v>
      </c>
      <c r="T10" s="97">
        <f>Programas!BG10</f>
        <v>0</v>
      </c>
      <c r="U10" s="157" t="e">
        <f>T10/S10</f>
        <v>#DIV/0!</v>
      </c>
      <c r="V10" s="97">
        <f>Programas!BO10</f>
        <v>0</v>
      </c>
      <c r="W10" s="97">
        <f>Programas!BP10</f>
        <v>0</v>
      </c>
      <c r="X10" s="97">
        <f>Programas!BT10</f>
        <v>0</v>
      </c>
      <c r="Y10" s="157" t="e">
        <f>X10/W10</f>
        <v>#DIV/0!</v>
      </c>
    </row>
    <row r="11" spans="1:25" s="89" customFormat="1" x14ac:dyDescent="0.25">
      <c r="A11" s="105" t="s">
        <v>88</v>
      </c>
      <c r="B11" s="114">
        <f>Programas!B11</f>
        <v>6931200</v>
      </c>
      <c r="C11" s="114">
        <f>Programas!C11</f>
        <v>6931200</v>
      </c>
      <c r="D11" s="114">
        <f>Programas!G11</f>
        <v>3831323.8339999998</v>
      </c>
      <c r="E11" s="159">
        <f t="shared" ref="E11:E32" si="0">D11/C11</f>
        <v>0.55276486524699908</v>
      </c>
      <c r="F11" s="98">
        <f>Programas!O11</f>
        <v>0</v>
      </c>
      <c r="G11" s="98">
        <f>Programas!P11</f>
        <v>0</v>
      </c>
      <c r="H11" s="98">
        <f>Programas!T11</f>
        <v>0</v>
      </c>
      <c r="I11" s="159" t="e">
        <f t="shared" ref="I11:I32" si="1">H11/G11</f>
        <v>#DIV/0!</v>
      </c>
      <c r="J11" s="98">
        <f>Programas!AB11</f>
        <v>0</v>
      </c>
      <c r="K11" s="98">
        <f>Programas!AC11</f>
        <v>0</v>
      </c>
      <c r="L11" s="98">
        <f>Programas!AG11</f>
        <v>0</v>
      </c>
      <c r="M11" s="159" t="e">
        <f t="shared" ref="M11:M32" si="2">L11/K11</f>
        <v>#DIV/0!</v>
      </c>
      <c r="N11" s="98">
        <f>Programas!AO11</f>
        <v>6931200</v>
      </c>
      <c r="O11" s="98">
        <f>Programas!AP11</f>
        <v>6931200</v>
      </c>
      <c r="P11" s="98">
        <f>Programas!AT11</f>
        <v>3831323.8339999998</v>
      </c>
      <c r="Q11" s="159">
        <f t="shared" ref="Q11:Q32" si="3">P11/O11</f>
        <v>0.55276486524699908</v>
      </c>
      <c r="R11" s="98">
        <f>Programas!BB11</f>
        <v>0</v>
      </c>
      <c r="S11" s="98">
        <f>Programas!BC11</f>
        <v>0</v>
      </c>
      <c r="T11" s="98">
        <f>Programas!BG11</f>
        <v>0</v>
      </c>
      <c r="U11" s="159" t="e">
        <f t="shared" ref="U11:U32" si="4">T11/S11</f>
        <v>#DIV/0!</v>
      </c>
      <c r="V11" s="98">
        <f>Programas!BO11</f>
        <v>0</v>
      </c>
      <c r="W11" s="98">
        <f>Programas!BP11</f>
        <v>0</v>
      </c>
      <c r="X11" s="98">
        <f>Programas!BT11</f>
        <v>0</v>
      </c>
      <c r="Y11" s="159" t="e">
        <f t="shared" ref="Y11:Y32" si="5">X11/W11</f>
        <v>#DIV/0!</v>
      </c>
    </row>
    <row r="12" spans="1:25" s="89" customFormat="1" ht="24" x14ac:dyDescent="0.25">
      <c r="A12" s="106" t="s">
        <v>89</v>
      </c>
      <c r="B12" s="112">
        <f>Programas!B12</f>
        <v>6931200</v>
      </c>
      <c r="C12" s="112">
        <f>Programas!C12</f>
        <v>6931200</v>
      </c>
      <c r="D12" s="112">
        <f>Programas!G12</f>
        <v>3831323.8339999998</v>
      </c>
      <c r="E12" s="161">
        <f t="shared" si="0"/>
        <v>0.55276486524699908</v>
      </c>
      <c r="F12" s="90">
        <f>Programas!O12</f>
        <v>0</v>
      </c>
      <c r="G12" s="90">
        <f>Programas!P12</f>
        <v>0</v>
      </c>
      <c r="H12" s="90">
        <f>Programas!T12</f>
        <v>0</v>
      </c>
      <c r="I12" s="161" t="e">
        <f t="shared" si="1"/>
        <v>#DIV/0!</v>
      </c>
      <c r="J12" s="90">
        <f>Programas!AB12</f>
        <v>0</v>
      </c>
      <c r="K12" s="90">
        <f>Programas!AC12</f>
        <v>0</v>
      </c>
      <c r="L12" s="90">
        <f>Programas!AG12</f>
        <v>0</v>
      </c>
      <c r="M12" s="161" t="e">
        <f t="shared" si="2"/>
        <v>#DIV/0!</v>
      </c>
      <c r="N12" s="90">
        <f>Programas!AO12</f>
        <v>6931200</v>
      </c>
      <c r="O12" s="90">
        <f>Programas!AP12</f>
        <v>6931200</v>
      </c>
      <c r="P12" s="90">
        <f>Programas!AT12</f>
        <v>3831323.8339999998</v>
      </c>
      <c r="Q12" s="161">
        <f t="shared" si="3"/>
        <v>0.55276486524699908</v>
      </c>
      <c r="R12" s="90">
        <f>Programas!BB12</f>
        <v>0</v>
      </c>
      <c r="S12" s="90">
        <f>Programas!BC12</f>
        <v>0</v>
      </c>
      <c r="T12" s="90">
        <f>Programas!BG12</f>
        <v>0</v>
      </c>
      <c r="U12" s="161" t="e">
        <f t="shared" si="4"/>
        <v>#DIV/0!</v>
      </c>
      <c r="V12" s="90">
        <f>Programas!BO12</f>
        <v>0</v>
      </c>
      <c r="W12" s="90">
        <f>Programas!BP12</f>
        <v>0</v>
      </c>
      <c r="X12" s="90">
        <f>Programas!BT12</f>
        <v>0</v>
      </c>
      <c r="Y12" s="161" t="e">
        <f t="shared" si="5"/>
        <v>#DIV/0!</v>
      </c>
    </row>
    <row r="13" spans="1:25" s="89" customFormat="1" x14ac:dyDescent="0.25">
      <c r="A13" s="105" t="s">
        <v>90</v>
      </c>
      <c r="B13" s="114">
        <f>Programas!B13</f>
        <v>4115293</v>
      </c>
      <c r="C13" s="114">
        <f>Programas!C13</f>
        <v>4115293</v>
      </c>
      <c r="D13" s="114">
        <f>Programas!G13</f>
        <v>1509422.0308000001</v>
      </c>
      <c r="E13" s="159">
        <f t="shared" si="0"/>
        <v>0.36678361195666992</v>
      </c>
      <c r="F13" s="98">
        <f>Programas!O13</f>
        <v>0</v>
      </c>
      <c r="G13" s="98">
        <f>Programas!P13</f>
        <v>0</v>
      </c>
      <c r="H13" s="98">
        <f>Programas!T13</f>
        <v>0</v>
      </c>
      <c r="I13" s="159" t="e">
        <f t="shared" si="1"/>
        <v>#DIV/0!</v>
      </c>
      <c r="J13" s="98">
        <f>Programas!AB13</f>
        <v>0</v>
      </c>
      <c r="K13" s="98">
        <f>Programas!AC13</f>
        <v>0</v>
      </c>
      <c r="L13" s="98">
        <f>Programas!AG13</f>
        <v>0</v>
      </c>
      <c r="M13" s="159" t="e">
        <f t="shared" si="2"/>
        <v>#DIV/0!</v>
      </c>
      <c r="N13" s="98">
        <f>Programas!AO13</f>
        <v>4115293</v>
      </c>
      <c r="O13" s="98">
        <f>Programas!AP13</f>
        <v>4115293</v>
      </c>
      <c r="P13" s="98">
        <f>Programas!AT13</f>
        <v>1509422.0308000001</v>
      </c>
      <c r="Q13" s="159">
        <f t="shared" si="3"/>
        <v>0.36678361195666992</v>
      </c>
      <c r="R13" s="98">
        <f>Programas!BB13</f>
        <v>0</v>
      </c>
      <c r="S13" s="98">
        <f>Programas!BC13</f>
        <v>0</v>
      </c>
      <c r="T13" s="98">
        <f>Programas!BG13</f>
        <v>0</v>
      </c>
      <c r="U13" s="159" t="e">
        <f t="shared" si="4"/>
        <v>#DIV/0!</v>
      </c>
      <c r="V13" s="98">
        <f>Programas!BO13</f>
        <v>0</v>
      </c>
      <c r="W13" s="98">
        <f>Programas!BP13</f>
        <v>0</v>
      </c>
      <c r="X13" s="98">
        <f>Programas!BT13</f>
        <v>0</v>
      </c>
      <c r="Y13" s="159" t="e">
        <f t="shared" si="5"/>
        <v>#DIV/0!</v>
      </c>
    </row>
    <row r="14" spans="1:25" s="89" customFormat="1" ht="24" x14ac:dyDescent="0.25">
      <c r="A14" s="106" t="s">
        <v>91</v>
      </c>
      <c r="B14" s="112">
        <f>Programas!B14</f>
        <v>4115293</v>
      </c>
      <c r="C14" s="112">
        <f>Programas!C14</f>
        <v>4115293</v>
      </c>
      <c r="D14" s="112">
        <f>Programas!G14</f>
        <v>1509422.0308000001</v>
      </c>
      <c r="E14" s="161">
        <f t="shared" si="0"/>
        <v>0.36678361195666992</v>
      </c>
      <c r="F14" s="90">
        <f>Programas!O14</f>
        <v>0</v>
      </c>
      <c r="G14" s="90">
        <f>Programas!P14</f>
        <v>0</v>
      </c>
      <c r="H14" s="90">
        <f>Programas!T14</f>
        <v>0</v>
      </c>
      <c r="I14" s="161" t="e">
        <f t="shared" si="1"/>
        <v>#DIV/0!</v>
      </c>
      <c r="J14" s="90">
        <f>Programas!AB14</f>
        <v>0</v>
      </c>
      <c r="K14" s="90">
        <f>Programas!AC14</f>
        <v>0</v>
      </c>
      <c r="L14" s="90">
        <f>Programas!AG14</f>
        <v>0</v>
      </c>
      <c r="M14" s="161" t="e">
        <f t="shared" si="2"/>
        <v>#DIV/0!</v>
      </c>
      <c r="N14" s="90">
        <f>Programas!AO14</f>
        <v>4115293</v>
      </c>
      <c r="O14" s="90">
        <f>Programas!AP14</f>
        <v>4115293</v>
      </c>
      <c r="P14" s="90">
        <f>Programas!AT14</f>
        <v>1509422.0308000001</v>
      </c>
      <c r="Q14" s="161">
        <f t="shared" si="3"/>
        <v>0.36678361195666992</v>
      </c>
      <c r="R14" s="90">
        <f>Programas!BB14</f>
        <v>0</v>
      </c>
      <c r="S14" s="90">
        <f>Programas!BC14</f>
        <v>0</v>
      </c>
      <c r="T14" s="90">
        <f>Programas!BG14</f>
        <v>0</v>
      </c>
      <c r="U14" s="161" t="e">
        <f t="shared" si="4"/>
        <v>#DIV/0!</v>
      </c>
      <c r="V14" s="90">
        <f>Programas!BO14</f>
        <v>0</v>
      </c>
      <c r="W14" s="90">
        <f>Programas!BP14</f>
        <v>0</v>
      </c>
      <c r="X14" s="90">
        <f>Programas!BT14</f>
        <v>0</v>
      </c>
      <c r="Y14" s="161" t="e">
        <f t="shared" si="5"/>
        <v>#DIV/0!</v>
      </c>
    </row>
    <row r="15" spans="1:25" s="89" customFormat="1" x14ac:dyDescent="0.25">
      <c r="A15" s="104" t="s">
        <v>92</v>
      </c>
      <c r="B15" s="115">
        <f>Programas!B15</f>
        <v>74976685</v>
      </c>
      <c r="C15" s="115">
        <f>Programas!C15</f>
        <v>74976685</v>
      </c>
      <c r="D15" s="115">
        <f>Programas!G15</f>
        <v>68946038.159999996</v>
      </c>
      <c r="E15" s="164">
        <f t="shared" si="0"/>
        <v>0.91956637133263486</v>
      </c>
      <c r="F15" s="99">
        <f>Programas!O15</f>
        <v>0</v>
      </c>
      <c r="G15" s="99">
        <f>Programas!P15</f>
        <v>0</v>
      </c>
      <c r="H15" s="99">
        <f>Programas!T15</f>
        <v>0</v>
      </c>
      <c r="I15" s="164" t="e">
        <f t="shared" si="1"/>
        <v>#DIV/0!</v>
      </c>
      <c r="J15" s="99">
        <f>Programas!AB15</f>
        <v>0</v>
      </c>
      <c r="K15" s="99">
        <f>Programas!AC15</f>
        <v>0</v>
      </c>
      <c r="L15" s="99">
        <f>Programas!AG15</f>
        <v>0</v>
      </c>
      <c r="M15" s="164" t="e">
        <f t="shared" si="2"/>
        <v>#DIV/0!</v>
      </c>
      <c r="N15" s="99">
        <f>Programas!AO15</f>
        <v>74976685</v>
      </c>
      <c r="O15" s="99">
        <f>Programas!AP15</f>
        <v>74976685</v>
      </c>
      <c r="P15" s="99">
        <f>Programas!AT15</f>
        <v>68946038.159999996</v>
      </c>
      <c r="Q15" s="164">
        <f t="shared" si="3"/>
        <v>0.91956637133263486</v>
      </c>
      <c r="R15" s="99">
        <f>Programas!BB15</f>
        <v>0</v>
      </c>
      <c r="S15" s="99">
        <f>Programas!BC15</f>
        <v>0</v>
      </c>
      <c r="T15" s="99">
        <f>Programas!BG15</f>
        <v>0</v>
      </c>
      <c r="U15" s="164" t="e">
        <f t="shared" si="4"/>
        <v>#DIV/0!</v>
      </c>
      <c r="V15" s="99">
        <f>Programas!BO15</f>
        <v>0</v>
      </c>
      <c r="W15" s="99">
        <f>Programas!BP15</f>
        <v>0</v>
      </c>
      <c r="X15" s="99">
        <f>Programas!BT15</f>
        <v>0</v>
      </c>
      <c r="Y15" s="164" t="e">
        <f t="shared" si="5"/>
        <v>#DIV/0!</v>
      </c>
    </row>
    <row r="16" spans="1:25" s="89" customFormat="1" x14ac:dyDescent="0.25">
      <c r="A16" s="105" t="s">
        <v>93</v>
      </c>
      <c r="B16" s="114">
        <f>Programas!B16</f>
        <v>74976685</v>
      </c>
      <c r="C16" s="114">
        <f>Programas!C16</f>
        <v>74976685</v>
      </c>
      <c r="D16" s="114">
        <f>Programas!G16</f>
        <v>68946038.159999996</v>
      </c>
      <c r="E16" s="159">
        <f t="shared" si="0"/>
        <v>0.91956637133263486</v>
      </c>
      <c r="F16" s="98">
        <f>Programas!O16</f>
        <v>0</v>
      </c>
      <c r="G16" s="98">
        <f>Programas!P16</f>
        <v>0</v>
      </c>
      <c r="H16" s="98">
        <f>Programas!T16</f>
        <v>0</v>
      </c>
      <c r="I16" s="159" t="e">
        <f t="shared" si="1"/>
        <v>#DIV/0!</v>
      </c>
      <c r="J16" s="98">
        <f>Programas!AB16</f>
        <v>0</v>
      </c>
      <c r="K16" s="98">
        <f>Programas!AC16</f>
        <v>0</v>
      </c>
      <c r="L16" s="98">
        <f>Programas!AG16</f>
        <v>0</v>
      </c>
      <c r="M16" s="159" t="e">
        <f t="shared" si="2"/>
        <v>#DIV/0!</v>
      </c>
      <c r="N16" s="98">
        <f>Programas!AO16</f>
        <v>74976685</v>
      </c>
      <c r="O16" s="98">
        <f>Programas!AP16</f>
        <v>74976685</v>
      </c>
      <c r="P16" s="98">
        <f>Programas!AT16</f>
        <v>68946038.159999996</v>
      </c>
      <c r="Q16" s="159">
        <f t="shared" si="3"/>
        <v>0.91956637133263486</v>
      </c>
      <c r="R16" s="98">
        <f>Programas!BB16</f>
        <v>0</v>
      </c>
      <c r="S16" s="98">
        <f>Programas!BC16</f>
        <v>0</v>
      </c>
      <c r="T16" s="98">
        <f>Programas!BG16</f>
        <v>0</v>
      </c>
      <c r="U16" s="159" t="e">
        <f t="shared" si="4"/>
        <v>#DIV/0!</v>
      </c>
      <c r="V16" s="98">
        <f>Programas!BO16</f>
        <v>0</v>
      </c>
      <c r="W16" s="98">
        <f>Programas!BP16</f>
        <v>0</v>
      </c>
      <c r="X16" s="98">
        <f>Programas!BT16</f>
        <v>0</v>
      </c>
      <c r="Y16" s="159" t="e">
        <f t="shared" si="5"/>
        <v>#DIV/0!</v>
      </c>
    </row>
    <row r="17" spans="1:25" s="89" customFormat="1" x14ac:dyDescent="0.25">
      <c r="A17" s="106" t="s">
        <v>94</v>
      </c>
      <c r="B17" s="112">
        <f>Programas!B17</f>
        <v>73453680</v>
      </c>
      <c r="C17" s="112">
        <f>Programas!C17</f>
        <v>73453680</v>
      </c>
      <c r="D17" s="112">
        <f>Programas!G17</f>
        <v>68919433</v>
      </c>
      <c r="E17" s="161">
        <f t="shared" si="0"/>
        <v>0.93827066254543001</v>
      </c>
      <c r="F17" s="90">
        <f>Programas!O17</f>
        <v>0</v>
      </c>
      <c r="G17" s="90">
        <f>Programas!P17</f>
        <v>0</v>
      </c>
      <c r="H17" s="90">
        <f>Programas!T17</f>
        <v>0</v>
      </c>
      <c r="I17" s="161" t="e">
        <f t="shared" si="1"/>
        <v>#DIV/0!</v>
      </c>
      <c r="J17" s="90">
        <f>Programas!AB17</f>
        <v>0</v>
      </c>
      <c r="K17" s="90">
        <f>Programas!AC17</f>
        <v>0</v>
      </c>
      <c r="L17" s="90">
        <f>Programas!AG17</f>
        <v>0</v>
      </c>
      <c r="M17" s="161" t="e">
        <f t="shared" si="2"/>
        <v>#DIV/0!</v>
      </c>
      <c r="N17" s="90">
        <f>Programas!AO17</f>
        <v>73453680</v>
      </c>
      <c r="O17" s="90">
        <f>Programas!AP17</f>
        <v>73453680</v>
      </c>
      <c r="P17" s="90">
        <f>Programas!AT17</f>
        <v>68919433</v>
      </c>
      <c r="Q17" s="161">
        <f t="shared" si="3"/>
        <v>0.93827066254543001</v>
      </c>
      <c r="R17" s="90">
        <f>Programas!BB17</f>
        <v>0</v>
      </c>
      <c r="S17" s="90">
        <f>Programas!BC17</f>
        <v>0</v>
      </c>
      <c r="T17" s="90">
        <f>Programas!BG17</f>
        <v>0</v>
      </c>
      <c r="U17" s="161" t="e">
        <f t="shared" si="4"/>
        <v>#DIV/0!</v>
      </c>
      <c r="V17" s="90">
        <f>Programas!BO17</f>
        <v>0</v>
      </c>
      <c r="W17" s="90">
        <f>Programas!BP17</f>
        <v>0</v>
      </c>
      <c r="X17" s="90">
        <f>Programas!BT17</f>
        <v>0</v>
      </c>
      <c r="Y17" s="161" t="e">
        <f t="shared" si="5"/>
        <v>#DIV/0!</v>
      </c>
    </row>
    <row r="18" spans="1:25" s="89" customFormat="1" x14ac:dyDescent="0.25">
      <c r="A18" s="106" t="s">
        <v>95</v>
      </c>
      <c r="B18" s="112">
        <f>Programas!B18</f>
        <v>1523005</v>
      </c>
      <c r="C18" s="112">
        <f>Programas!C18</f>
        <v>1523005</v>
      </c>
      <c r="D18" s="112">
        <f>Programas!G18</f>
        <v>26605.16</v>
      </c>
      <c r="E18" s="161">
        <f t="shared" si="0"/>
        <v>1.7468859261788372E-2</v>
      </c>
      <c r="F18" s="90">
        <f>Programas!O18</f>
        <v>0</v>
      </c>
      <c r="G18" s="90">
        <f>Programas!P18</f>
        <v>0</v>
      </c>
      <c r="H18" s="90">
        <f>Programas!T18</f>
        <v>0</v>
      </c>
      <c r="I18" s="161" t="e">
        <f t="shared" si="1"/>
        <v>#DIV/0!</v>
      </c>
      <c r="J18" s="90">
        <f>Programas!AB18</f>
        <v>0</v>
      </c>
      <c r="K18" s="90">
        <f>Programas!AC18</f>
        <v>0</v>
      </c>
      <c r="L18" s="90">
        <f>Programas!AG18</f>
        <v>0</v>
      </c>
      <c r="M18" s="161" t="e">
        <f t="shared" si="2"/>
        <v>#DIV/0!</v>
      </c>
      <c r="N18" s="90">
        <f>Programas!AO18</f>
        <v>1523005</v>
      </c>
      <c r="O18" s="90">
        <f>Programas!AP18</f>
        <v>1523005</v>
      </c>
      <c r="P18" s="90">
        <f>Programas!AT18</f>
        <v>26605.16</v>
      </c>
      <c r="Q18" s="161">
        <f t="shared" si="3"/>
        <v>1.7468859261788372E-2</v>
      </c>
      <c r="R18" s="90">
        <f>Programas!BB18</f>
        <v>0</v>
      </c>
      <c r="S18" s="90">
        <f>Programas!BC18</f>
        <v>0</v>
      </c>
      <c r="T18" s="90">
        <f>Programas!BG18</f>
        <v>0</v>
      </c>
      <c r="U18" s="161" t="e">
        <f t="shared" si="4"/>
        <v>#DIV/0!</v>
      </c>
      <c r="V18" s="90">
        <f>Programas!BO18</f>
        <v>0</v>
      </c>
      <c r="W18" s="90">
        <f>Programas!BP18</f>
        <v>0</v>
      </c>
      <c r="X18" s="90">
        <f>Programas!BT18</f>
        <v>0</v>
      </c>
      <c r="Y18" s="161" t="e">
        <f t="shared" si="5"/>
        <v>#DIV/0!</v>
      </c>
    </row>
    <row r="19" spans="1:25" s="89" customFormat="1" x14ac:dyDescent="0.25">
      <c r="A19" s="104" t="s">
        <v>264</v>
      </c>
      <c r="B19" s="115">
        <f>Programas!B19</f>
        <v>6799770</v>
      </c>
      <c r="C19" s="115">
        <f>Programas!C19</f>
        <v>6799770</v>
      </c>
      <c r="D19" s="115">
        <f>Programas!G19</f>
        <v>1638703.2549999999</v>
      </c>
      <c r="E19" s="164">
        <f t="shared" si="0"/>
        <v>0.24099392405919609</v>
      </c>
      <c r="F19" s="99">
        <f>Programas!O19</f>
        <v>2282256</v>
      </c>
      <c r="G19" s="99">
        <f>Programas!P19</f>
        <v>2282256</v>
      </c>
      <c r="H19" s="99">
        <f>Programas!T19</f>
        <v>966848.33</v>
      </c>
      <c r="I19" s="164">
        <f t="shared" si="1"/>
        <v>0.42363710731837267</v>
      </c>
      <c r="J19" s="99">
        <f>Programas!AB19</f>
        <v>2802854</v>
      </c>
      <c r="K19" s="99">
        <f>Programas!AC19</f>
        <v>2802154</v>
      </c>
      <c r="L19" s="99">
        <f>Programas!AG19</f>
        <v>430586.92499999999</v>
      </c>
      <c r="M19" s="164">
        <f t="shared" si="2"/>
        <v>0.15366283401982903</v>
      </c>
      <c r="N19" s="99">
        <f>Programas!AO19</f>
        <v>0</v>
      </c>
      <c r="O19" s="99">
        <f>Programas!AP19</f>
        <v>0</v>
      </c>
      <c r="P19" s="99">
        <f>Programas!AT19</f>
        <v>0</v>
      </c>
      <c r="Q19" s="164" t="e">
        <f t="shared" si="3"/>
        <v>#DIV/0!</v>
      </c>
      <c r="R19" s="99">
        <f>Programas!BB19</f>
        <v>464660</v>
      </c>
      <c r="S19" s="99">
        <f>Programas!BC19</f>
        <v>465360</v>
      </c>
      <c r="T19" s="99">
        <f>Programas!BG19</f>
        <v>241268</v>
      </c>
      <c r="U19" s="164">
        <f t="shared" si="4"/>
        <v>0.51845452982637097</v>
      </c>
      <c r="V19" s="99">
        <f>Programas!BO19</f>
        <v>1250000</v>
      </c>
      <c r="W19" s="99">
        <f>Programas!BP19</f>
        <v>1250000</v>
      </c>
      <c r="X19" s="99">
        <f>Programas!BT19</f>
        <v>0</v>
      </c>
      <c r="Y19" s="164">
        <f t="shared" si="5"/>
        <v>0</v>
      </c>
    </row>
    <row r="20" spans="1:25" s="89" customFormat="1" ht="24" x14ac:dyDescent="0.25">
      <c r="A20" s="105" t="s">
        <v>96</v>
      </c>
      <c r="B20" s="114">
        <f>Programas!B20</f>
        <v>2740609</v>
      </c>
      <c r="C20" s="114">
        <f>Programas!C20</f>
        <v>2743609</v>
      </c>
      <c r="D20" s="114">
        <f>Programas!G20</f>
        <v>1205860.44</v>
      </c>
      <c r="E20" s="159">
        <f t="shared" si="0"/>
        <v>0.43951614096615077</v>
      </c>
      <c r="F20" s="98">
        <f>Programas!O20</f>
        <v>2066113</v>
      </c>
      <c r="G20" s="98">
        <f>Programas!P20</f>
        <v>2066113</v>
      </c>
      <c r="H20" s="98">
        <f>Programas!T20</f>
        <v>854541.07</v>
      </c>
      <c r="I20" s="159">
        <f t="shared" si="1"/>
        <v>0.41359841886673188</v>
      </c>
      <c r="J20" s="98">
        <f>Programas!AB20</f>
        <v>674496</v>
      </c>
      <c r="K20" s="98">
        <f>Programas!AC20</f>
        <v>677496</v>
      </c>
      <c r="L20" s="98">
        <f>Programas!AG20</f>
        <v>351319.37</v>
      </c>
      <c r="M20" s="159">
        <f t="shared" si="2"/>
        <v>0.51855563722885445</v>
      </c>
      <c r="N20" s="98">
        <f>Programas!AO20</f>
        <v>0</v>
      </c>
      <c r="O20" s="98">
        <f>Programas!AP20</f>
        <v>0</v>
      </c>
      <c r="P20" s="98">
        <f>Programas!AT20</f>
        <v>0</v>
      </c>
      <c r="Q20" s="159" t="e">
        <f t="shared" si="3"/>
        <v>#DIV/0!</v>
      </c>
      <c r="R20" s="98">
        <f>Programas!BB20</f>
        <v>0</v>
      </c>
      <c r="S20" s="98">
        <f>Programas!BC20</f>
        <v>0</v>
      </c>
      <c r="T20" s="98">
        <f>Programas!BG20</f>
        <v>0</v>
      </c>
      <c r="U20" s="159" t="e">
        <f t="shared" si="4"/>
        <v>#DIV/0!</v>
      </c>
      <c r="V20" s="98">
        <f>Programas!BO20</f>
        <v>0</v>
      </c>
      <c r="W20" s="98">
        <f>Programas!BP20</f>
        <v>0</v>
      </c>
      <c r="X20" s="98">
        <f>Programas!BT20</f>
        <v>0</v>
      </c>
      <c r="Y20" s="159" t="e">
        <f t="shared" si="5"/>
        <v>#DIV/0!</v>
      </c>
    </row>
    <row r="21" spans="1:25" s="89" customFormat="1" ht="24" x14ac:dyDescent="0.25">
      <c r="A21" s="106" t="s">
        <v>97</v>
      </c>
      <c r="B21" s="112">
        <f>Programas!B21</f>
        <v>2456314</v>
      </c>
      <c r="C21" s="112">
        <f>Programas!C21</f>
        <v>2435712</v>
      </c>
      <c r="D21" s="112">
        <f>Programas!G21</f>
        <v>1043308.5599999998</v>
      </c>
      <c r="E21" s="161">
        <f t="shared" si="0"/>
        <v>0.42833822717956793</v>
      </c>
      <c r="F21" s="90">
        <f>Programas!O21</f>
        <v>2066113</v>
      </c>
      <c r="G21" s="90">
        <f>Programas!P21</f>
        <v>2066113</v>
      </c>
      <c r="H21" s="90">
        <f>Programas!T21</f>
        <v>854541.07</v>
      </c>
      <c r="I21" s="161">
        <f t="shared" si="1"/>
        <v>0.41359841886673188</v>
      </c>
      <c r="J21" s="90">
        <f>Programas!AB21</f>
        <v>390201</v>
      </c>
      <c r="K21" s="90">
        <f>Programas!AC21</f>
        <v>369599</v>
      </c>
      <c r="L21" s="90">
        <f>Programas!AG21</f>
        <v>188767.49000000002</v>
      </c>
      <c r="M21" s="161">
        <f t="shared" si="2"/>
        <v>0.51073593272709072</v>
      </c>
      <c r="N21" s="90">
        <f>Programas!AO21</f>
        <v>0</v>
      </c>
      <c r="O21" s="90">
        <f>Programas!AP21</f>
        <v>0</v>
      </c>
      <c r="P21" s="90">
        <f>Programas!AT21</f>
        <v>0</v>
      </c>
      <c r="Q21" s="161" t="e">
        <f t="shared" si="3"/>
        <v>#DIV/0!</v>
      </c>
      <c r="R21" s="90">
        <f>Programas!BB21</f>
        <v>0</v>
      </c>
      <c r="S21" s="90">
        <f>Programas!BC21</f>
        <v>0</v>
      </c>
      <c r="T21" s="90">
        <f>Programas!BG21</f>
        <v>0</v>
      </c>
      <c r="U21" s="161" t="e">
        <f t="shared" si="4"/>
        <v>#DIV/0!</v>
      </c>
      <c r="V21" s="90">
        <f>Programas!BO21</f>
        <v>0</v>
      </c>
      <c r="W21" s="90">
        <f>Programas!BP21</f>
        <v>0</v>
      </c>
      <c r="X21" s="90">
        <f>Programas!BT21</f>
        <v>0</v>
      </c>
      <c r="Y21" s="161" t="e">
        <f t="shared" si="5"/>
        <v>#DIV/0!</v>
      </c>
    </row>
    <row r="22" spans="1:25" s="89" customFormat="1" ht="24" x14ac:dyDescent="0.25">
      <c r="A22" s="106" t="s">
        <v>98</v>
      </c>
      <c r="B22" s="112">
        <f>Programas!B22</f>
        <v>132355</v>
      </c>
      <c r="C22" s="112">
        <f>Programas!C22</f>
        <v>146517</v>
      </c>
      <c r="D22" s="112">
        <f>Programas!G22</f>
        <v>77726.880000000005</v>
      </c>
      <c r="E22" s="161">
        <f t="shared" si="0"/>
        <v>0.53049734843055762</v>
      </c>
      <c r="F22" s="90">
        <f>Programas!O22</f>
        <v>0</v>
      </c>
      <c r="G22" s="90">
        <f>Programas!P22</f>
        <v>0</v>
      </c>
      <c r="H22" s="90">
        <f>Programas!T22</f>
        <v>0</v>
      </c>
      <c r="I22" s="161" t="e">
        <f t="shared" si="1"/>
        <v>#DIV/0!</v>
      </c>
      <c r="J22" s="90">
        <f>Programas!AB22</f>
        <v>132355</v>
      </c>
      <c r="K22" s="90">
        <f>Programas!AC22</f>
        <v>146517</v>
      </c>
      <c r="L22" s="90">
        <f>Programas!AG22</f>
        <v>77726.880000000005</v>
      </c>
      <c r="M22" s="161">
        <f t="shared" si="2"/>
        <v>0.53049734843055762</v>
      </c>
      <c r="N22" s="90">
        <f>Programas!AO22</f>
        <v>0</v>
      </c>
      <c r="O22" s="90">
        <f>Programas!AP22</f>
        <v>0</v>
      </c>
      <c r="P22" s="90">
        <f>Programas!AT22</f>
        <v>0</v>
      </c>
      <c r="Q22" s="161" t="e">
        <f t="shared" si="3"/>
        <v>#DIV/0!</v>
      </c>
      <c r="R22" s="90">
        <f>Programas!BB22</f>
        <v>0</v>
      </c>
      <c r="S22" s="90">
        <f>Programas!BC22</f>
        <v>0</v>
      </c>
      <c r="T22" s="90">
        <f>Programas!BG22</f>
        <v>0</v>
      </c>
      <c r="U22" s="161" t="e">
        <f t="shared" si="4"/>
        <v>#DIV/0!</v>
      </c>
      <c r="V22" s="90">
        <f>Programas!BO22</f>
        <v>0</v>
      </c>
      <c r="W22" s="90">
        <f>Programas!BP22</f>
        <v>0</v>
      </c>
      <c r="X22" s="90">
        <f>Programas!BT22</f>
        <v>0</v>
      </c>
      <c r="Y22" s="161" t="e">
        <f t="shared" si="5"/>
        <v>#DIV/0!</v>
      </c>
    </row>
    <row r="23" spans="1:25" s="89" customFormat="1" ht="36" x14ac:dyDescent="0.25">
      <c r="A23" s="106" t="s">
        <v>99</v>
      </c>
      <c r="B23" s="112">
        <f>Programas!B23</f>
        <v>48000</v>
      </c>
      <c r="C23" s="112">
        <f>Programas!C23</f>
        <v>38400</v>
      </c>
      <c r="D23" s="112">
        <f>Programas!G23</f>
        <v>0</v>
      </c>
      <c r="E23" s="161">
        <f t="shared" si="0"/>
        <v>0</v>
      </c>
      <c r="F23" s="90">
        <f>Programas!O23</f>
        <v>0</v>
      </c>
      <c r="G23" s="90">
        <f>Programas!P23</f>
        <v>0</v>
      </c>
      <c r="H23" s="90">
        <f>Programas!T23</f>
        <v>0</v>
      </c>
      <c r="I23" s="161" t="e">
        <f t="shared" si="1"/>
        <v>#DIV/0!</v>
      </c>
      <c r="J23" s="90">
        <f>Programas!AB23</f>
        <v>48000</v>
      </c>
      <c r="K23" s="90">
        <f>Programas!AC23</f>
        <v>38400</v>
      </c>
      <c r="L23" s="90">
        <f>Programas!AG23</f>
        <v>0</v>
      </c>
      <c r="M23" s="161">
        <f t="shared" si="2"/>
        <v>0</v>
      </c>
      <c r="N23" s="90">
        <f>Programas!AO23</f>
        <v>0</v>
      </c>
      <c r="O23" s="90">
        <f>Programas!AP23</f>
        <v>0</v>
      </c>
      <c r="P23" s="90">
        <f>Programas!AT23</f>
        <v>0</v>
      </c>
      <c r="Q23" s="161" t="e">
        <f t="shared" si="3"/>
        <v>#DIV/0!</v>
      </c>
      <c r="R23" s="90">
        <f>Programas!BB23</f>
        <v>0</v>
      </c>
      <c r="S23" s="90">
        <f>Programas!BC23</f>
        <v>0</v>
      </c>
      <c r="T23" s="90">
        <f>Programas!BG23</f>
        <v>0</v>
      </c>
      <c r="U23" s="161" t="e">
        <f t="shared" si="4"/>
        <v>#DIV/0!</v>
      </c>
      <c r="V23" s="90">
        <f>Programas!BO23</f>
        <v>0</v>
      </c>
      <c r="W23" s="90">
        <f>Programas!BP23</f>
        <v>0</v>
      </c>
      <c r="X23" s="90">
        <f>Programas!BT23</f>
        <v>0</v>
      </c>
      <c r="Y23" s="161" t="e">
        <f t="shared" si="5"/>
        <v>#DIV/0!</v>
      </c>
    </row>
    <row r="24" spans="1:25" s="89" customFormat="1" ht="24" x14ac:dyDescent="0.25">
      <c r="A24" s="106" t="s">
        <v>100</v>
      </c>
      <c r="B24" s="112">
        <f>Programas!B24</f>
        <v>103940</v>
      </c>
      <c r="C24" s="112">
        <f>Programas!C24</f>
        <v>122980</v>
      </c>
      <c r="D24" s="112">
        <f>Programas!G24</f>
        <v>84825</v>
      </c>
      <c r="E24" s="161">
        <f t="shared" si="0"/>
        <v>0.68974630021141647</v>
      </c>
      <c r="F24" s="90">
        <f>Programas!O24</f>
        <v>0</v>
      </c>
      <c r="G24" s="90">
        <f>Programas!P24</f>
        <v>0</v>
      </c>
      <c r="H24" s="90">
        <f>Programas!T24</f>
        <v>0</v>
      </c>
      <c r="I24" s="161" t="e">
        <f t="shared" si="1"/>
        <v>#DIV/0!</v>
      </c>
      <c r="J24" s="90">
        <f>Programas!AB24</f>
        <v>103940</v>
      </c>
      <c r="K24" s="90">
        <f>Programas!AC24</f>
        <v>122980</v>
      </c>
      <c r="L24" s="90">
        <f>Programas!AG24</f>
        <v>84825</v>
      </c>
      <c r="M24" s="161">
        <f t="shared" si="2"/>
        <v>0.68974630021141647</v>
      </c>
      <c r="N24" s="90">
        <f>Programas!AO24</f>
        <v>0</v>
      </c>
      <c r="O24" s="90">
        <f>Programas!AP24</f>
        <v>0</v>
      </c>
      <c r="P24" s="90">
        <f>Programas!AT24</f>
        <v>0</v>
      </c>
      <c r="Q24" s="161" t="e">
        <f t="shared" si="3"/>
        <v>#DIV/0!</v>
      </c>
      <c r="R24" s="90">
        <f>Programas!BB24</f>
        <v>0</v>
      </c>
      <c r="S24" s="90">
        <f>Programas!BC24</f>
        <v>0</v>
      </c>
      <c r="T24" s="90">
        <f>Programas!BG24</f>
        <v>0</v>
      </c>
      <c r="U24" s="161" t="e">
        <f t="shared" si="4"/>
        <v>#DIV/0!</v>
      </c>
      <c r="V24" s="90">
        <f>Programas!BO24</f>
        <v>0</v>
      </c>
      <c r="W24" s="90">
        <f>Programas!BP24</f>
        <v>0</v>
      </c>
      <c r="X24" s="90">
        <f>Programas!BT24</f>
        <v>0</v>
      </c>
      <c r="Y24" s="161" t="e">
        <f t="shared" si="5"/>
        <v>#DIV/0!</v>
      </c>
    </row>
    <row r="25" spans="1:25" s="89" customFormat="1" ht="24" x14ac:dyDescent="0.25">
      <c r="A25" s="105" t="s">
        <v>101</v>
      </c>
      <c r="B25" s="114">
        <f>Programas!B25</f>
        <v>2287997</v>
      </c>
      <c r="C25" s="114">
        <f>Programas!C25</f>
        <v>2287297</v>
      </c>
      <c r="D25" s="114">
        <f>Programas!G25</f>
        <v>172087.255</v>
      </c>
      <c r="E25" s="159">
        <f t="shared" si="0"/>
        <v>7.52360777808916E-2</v>
      </c>
      <c r="F25" s="98">
        <f>Programas!O25</f>
        <v>216143</v>
      </c>
      <c r="G25" s="98">
        <f>Programas!P25</f>
        <v>216143</v>
      </c>
      <c r="H25" s="98">
        <f>Programas!T25</f>
        <v>112307.26000000001</v>
      </c>
      <c r="I25" s="159">
        <f t="shared" si="1"/>
        <v>0.51959702604294389</v>
      </c>
      <c r="J25" s="98">
        <f>Programas!AB25</f>
        <v>2071854</v>
      </c>
      <c r="K25" s="98">
        <f>Programas!AC25</f>
        <v>2071154</v>
      </c>
      <c r="L25" s="98">
        <f>Programas!AG25</f>
        <v>59779.995000000003</v>
      </c>
      <c r="M25" s="159">
        <f t="shared" si="2"/>
        <v>2.8863133789182264E-2</v>
      </c>
      <c r="N25" s="98">
        <f>Programas!AO25</f>
        <v>0</v>
      </c>
      <c r="O25" s="98">
        <f>Programas!AP25</f>
        <v>0</v>
      </c>
      <c r="P25" s="98">
        <f>Programas!AT25</f>
        <v>0</v>
      </c>
      <c r="Q25" s="159" t="e">
        <f t="shared" si="3"/>
        <v>#DIV/0!</v>
      </c>
      <c r="R25" s="98">
        <f>Programas!BB25</f>
        <v>0</v>
      </c>
      <c r="S25" s="98">
        <f>Programas!BC25</f>
        <v>0</v>
      </c>
      <c r="T25" s="98">
        <f>Programas!BG25</f>
        <v>0</v>
      </c>
      <c r="U25" s="159" t="e">
        <f t="shared" si="4"/>
        <v>#DIV/0!</v>
      </c>
      <c r="V25" s="98">
        <f>Programas!BO25</f>
        <v>0</v>
      </c>
      <c r="W25" s="98">
        <f>Programas!BP25</f>
        <v>0</v>
      </c>
      <c r="X25" s="98">
        <f>Programas!BT25</f>
        <v>0</v>
      </c>
      <c r="Y25" s="159" t="e">
        <f t="shared" si="5"/>
        <v>#DIV/0!</v>
      </c>
    </row>
    <row r="26" spans="1:25" s="89" customFormat="1" ht="24" x14ac:dyDescent="0.25">
      <c r="A26" s="106" t="s">
        <v>265</v>
      </c>
      <c r="B26" s="112">
        <f>Programas!B26</f>
        <v>2237117</v>
      </c>
      <c r="C26" s="112">
        <f>Programas!C26</f>
        <v>2226968</v>
      </c>
      <c r="D26" s="112">
        <f>Programas!G26</f>
        <v>118834.255</v>
      </c>
      <c r="E26" s="161">
        <f t="shared" si="0"/>
        <v>5.3361456024514052E-2</v>
      </c>
      <c r="F26" s="90">
        <f>Programas!O26</f>
        <v>216143</v>
      </c>
      <c r="G26" s="90">
        <f>Programas!P26</f>
        <v>216143</v>
      </c>
      <c r="H26" s="90">
        <f>Programas!T26</f>
        <v>112307.26000000001</v>
      </c>
      <c r="I26" s="161">
        <f t="shared" si="1"/>
        <v>0.51959702604294389</v>
      </c>
      <c r="J26" s="90">
        <f>Programas!AB26</f>
        <v>2020974</v>
      </c>
      <c r="K26" s="90">
        <f>Programas!AC26</f>
        <v>2010825</v>
      </c>
      <c r="L26" s="90">
        <f>Programas!AG26</f>
        <v>6526.9949999999999</v>
      </c>
      <c r="M26" s="161">
        <f t="shared" si="2"/>
        <v>3.2459289097758384E-3</v>
      </c>
      <c r="N26" s="90">
        <f>Programas!AO26</f>
        <v>0</v>
      </c>
      <c r="O26" s="90">
        <f>Programas!AP26</f>
        <v>0</v>
      </c>
      <c r="P26" s="90">
        <f>Programas!AT26</f>
        <v>0</v>
      </c>
      <c r="Q26" s="161" t="e">
        <f t="shared" si="3"/>
        <v>#DIV/0!</v>
      </c>
      <c r="R26" s="90">
        <f>Programas!BB26</f>
        <v>0</v>
      </c>
      <c r="S26" s="90">
        <f>Programas!BC26</f>
        <v>0</v>
      </c>
      <c r="T26" s="90">
        <f>Programas!BG26</f>
        <v>0</v>
      </c>
      <c r="U26" s="161" t="e">
        <f t="shared" si="4"/>
        <v>#DIV/0!</v>
      </c>
      <c r="V26" s="90">
        <f>Programas!BO26</f>
        <v>0</v>
      </c>
      <c r="W26" s="90">
        <f>Programas!BP26</f>
        <v>0</v>
      </c>
      <c r="X26" s="90">
        <f>Programas!BT26</f>
        <v>0</v>
      </c>
      <c r="Y26" s="161" t="e">
        <f t="shared" si="5"/>
        <v>#DIV/0!</v>
      </c>
    </row>
    <row r="27" spans="1:25" s="89" customFormat="1" ht="24" x14ac:dyDescent="0.25">
      <c r="A27" s="106" t="s">
        <v>102</v>
      </c>
      <c r="B27" s="112">
        <f>Programas!B27</f>
        <v>50880</v>
      </c>
      <c r="C27" s="112">
        <f>Programas!C27</f>
        <v>60329</v>
      </c>
      <c r="D27" s="112">
        <f>Programas!G27</f>
        <v>53253</v>
      </c>
      <c r="E27" s="161">
        <f t="shared" si="0"/>
        <v>0.88270980788675435</v>
      </c>
      <c r="F27" s="90">
        <f>Programas!O27</f>
        <v>0</v>
      </c>
      <c r="G27" s="90">
        <f>Programas!P27</f>
        <v>0</v>
      </c>
      <c r="H27" s="90">
        <f>Programas!T27</f>
        <v>0</v>
      </c>
      <c r="I27" s="161" t="e">
        <f t="shared" si="1"/>
        <v>#DIV/0!</v>
      </c>
      <c r="J27" s="90">
        <f>Programas!AB27</f>
        <v>50880</v>
      </c>
      <c r="K27" s="90">
        <f>Programas!AC27</f>
        <v>60329</v>
      </c>
      <c r="L27" s="90">
        <f>Programas!AG27</f>
        <v>53253</v>
      </c>
      <c r="M27" s="161">
        <f t="shared" si="2"/>
        <v>0.88270980788675435</v>
      </c>
      <c r="N27" s="90">
        <f>Programas!AO27</f>
        <v>0</v>
      </c>
      <c r="O27" s="90">
        <f>Programas!AP27</f>
        <v>0</v>
      </c>
      <c r="P27" s="90">
        <f>Programas!AT27</f>
        <v>0</v>
      </c>
      <c r="Q27" s="161" t="e">
        <f t="shared" si="3"/>
        <v>#DIV/0!</v>
      </c>
      <c r="R27" s="90">
        <f>Programas!BB27</f>
        <v>0</v>
      </c>
      <c r="S27" s="90">
        <f>Programas!BC27</f>
        <v>0</v>
      </c>
      <c r="T27" s="90">
        <f>Programas!BG27</f>
        <v>0</v>
      </c>
      <c r="U27" s="161" t="e">
        <f t="shared" si="4"/>
        <v>#DIV/0!</v>
      </c>
      <c r="V27" s="90">
        <f>Programas!BO27</f>
        <v>0</v>
      </c>
      <c r="W27" s="90">
        <f>Programas!BP27</f>
        <v>0</v>
      </c>
      <c r="X27" s="90">
        <f>Programas!BT27</f>
        <v>0</v>
      </c>
      <c r="Y27" s="161" t="e">
        <f t="shared" si="5"/>
        <v>#DIV/0!</v>
      </c>
    </row>
    <row r="28" spans="1:25" s="89" customFormat="1" ht="24" x14ac:dyDescent="0.25">
      <c r="A28" s="105" t="s">
        <v>103</v>
      </c>
      <c r="B28" s="114">
        <f>Programas!B28</f>
        <v>1771164</v>
      </c>
      <c r="C28" s="114">
        <f>Programas!C28</f>
        <v>1768864</v>
      </c>
      <c r="D28" s="114">
        <f>Programas!G28</f>
        <v>260755.56</v>
      </c>
      <c r="E28" s="159">
        <f t="shared" si="0"/>
        <v>0.14741413698283193</v>
      </c>
      <c r="F28" s="98">
        <f>Programas!O28</f>
        <v>0</v>
      </c>
      <c r="G28" s="98">
        <f>Programas!P28</f>
        <v>0</v>
      </c>
      <c r="H28" s="98">
        <f>Programas!T28</f>
        <v>0</v>
      </c>
      <c r="I28" s="159" t="e">
        <f t="shared" si="1"/>
        <v>#DIV/0!</v>
      </c>
      <c r="J28" s="98">
        <f>Programas!AB28</f>
        <v>56504</v>
      </c>
      <c r="K28" s="98">
        <f>Programas!AC28</f>
        <v>53504</v>
      </c>
      <c r="L28" s="98">
        <f>Programas!AG28</f>
        <v>19487.559999999998</v>
      </c>
      <c r="M28" s="159">
        <f t="shared" si="2"/>
        <v>0.36422622607655497</v>
      </c>
      <c r="N28" s="98">
        <f>Programas!AO28</f>
        <v>0</v>
      </c>
      <c r="O28" s="98">
        <f>Programas!AP28</f>
        <v>0</v>
      </c>
      <c r="P28" s="98">
        <f>Programas!AT28</f>
        <v>0</v>
      </c>
      <c r="Q28" s="159" t="e">
        <f t="shared" si="3"/>
        <v>#DIV/0!</v>
      </c>
      <c r="R28" s="98">
        <f>Programas!BB28</f>
        <v>464660</v>
      </c>
      <c r="S28" s="98">
        <f>Programas!BC28</f>
        <v>465360</v>
      </c>
      <c r="T28" s="98">
        <f>Programas!BG28</f>
        <v>241268</v>
      </c>
      <c r="U28" s="159">
        <f t="shared" si="4"/>
        <v>0.51845452982637097</v>
      </c>
      <c r="V28" s="98">
        <f>Programas!BO28</f>
        <v>1250000</v>
      </c>
      <c r="W28" s="98">
        <f>Programas!BP28</f>
        <v>1250000</v>
      </c>
      <c r="X28" s="98">
        <f>Programas!BT28</f>
        <v>0</v>
      </c>
      <c r="Y28" s="159">
        <f t="shared" si="5"/>
        <v>0</v>
      </c>
    </row>
    <row r="29" spans="1:25" s="89" customFormat="1" ht="24" x14ac:dyDescent="0.25">
      <c r="A29" s="106" t="s">
        <v>104</v>
      </c>
      <c r="B29" s="116">
        <f>Programas!B29</f>
        <v>74689</v>
      </c>
      <c r="C29" s="116">
        <f>Programas!C29</f>
        <v>120539</v>
      </c>
      <c r="D29" s="116">
        <f>Programas!G29</f>
        <v>36967.56</v>
      </c>
      <c r="E29" s="161">
        <f t="shared" si="0"/>
        <v>0.30668547109234356</v>
      </c>
      <c r="F29" s="100">
        <f>Programas!O29</f>
        <v>0</v>
      </c>
      <c r="G29" s="100">
        <f>Programas!P29</f>
        <v>0</v>
      </c>
      <c r="H29" s="100">
        <f>Programas!T29</f>
        <v>0</v>
      </c>
      <c r="I29" s="161" t="e">
        <f t="shared" si="1"/>
        <v>#DIV/0!</v>
      </c>
      <c r="J29" s="100">
        <f>Programas!AB29</f>
        <v>56504</v>
      </c>
      <c r="K29" s="100">
        <f>Programas!AC29</f>
        <v>53504</v>
      </c>
      <c r="L29" s="100">
        <f>Programas!AG29</f>
        <v>19487.559999999998</v>
      </c>
      <c r="M29" s="161">
        <f t="shared" si="2"/>
        <v>0.36422622607655497</v>
      </c>
      <c r="N29" s="100">
        <f>Programas!AO29</f>
        <v>0</v>
      </c>
      <c r="O29" s="100">
        <f>Programas!AP29</f>
        <v>0</v>
      </c>
      <c r="P29" s="100">
        <f>Programas!AT29</f>
        <v>0</v>
      </c>
      <c r="Q29" s="161" t="e">
        <f t="shared" si="3"/>
        <v>#DIV/0!</v>
      </c>
      <c r="R29" s="100">
        <f>Programas!BB29</f>
        <v>18185</v>
      </c>
      <c r="S29" s="100">
        <f>Programas!BC29</f>
        <v>67035</v>
      </c>
      <c r="T29" s="100">
        <f>Programas!BG29</f>
        <v>17480</v>
      </c>
      <c r="U29" s="161">
        <f t="shared" si="4"/>
        <v>0.26075930484075482</v>
      </c>
      <c r="V29" s="100">
        <f>Programas!BO29</f>
        <v>0</v>
      </c>
      <c r="W29" s="100">
        <f>Programas!BP29</f>
        <v>0</v>
      </c>
      <c r="X29" s="100">
        <f>Programas!BT29</f>
        <v>0</v>
      </c>
      <c r="Y29" s="161" t="e">
        <f t="shared" si="5"/>
        <v>#DIV/0!</v>
      </c>
    </row>
    <row r="30" spans="1:25" s="89" customFormat="1" ht="24" x14ac:dyDescent="0.25">
      <c r="A30" s="106" t="s">
        <v>105</v>
      </c>
      <c r="B30" s="116">
        <f>Programas!B30</f>
        <v>300000</v>
      </c>
      <c r="C30" s="116">
        <f>Programas!C30</f>
        <v>138150</v>
      </c>
      <c r="D30" s="116">
        <f>Programas!G30</f>
        <v>0</v>
      </c>
      <c r="E30" s="161">
        <f t="shared" si="0"/>
        <v>0</v>
      </c>
      <c r="F30" s="100">
        <f>Programas!O30</f>
        <v>0</v>
      </c>
      <c r="G30" s="100">
        <f>Programas!P30</f>
        <v>0</v>
      </c>
      <c r="H30" s="100">
        <f>Programas!T30</f>
        <v>0</v>
      </c>
      <c r="I30" s="161" t="e">
        <f t="shared" si="1"/>
        <v>#DIV/0!</v>
      </c>
      <c r="J30" s="100">
        <f>Programas!AB30</f>
        <v>0</v>
      </c>
      <c r="K30" s="100">
        <f>Programas!AC30</f>
        <v>0</v>
      </c>
      <c r="L30" s="100">
        <f>Programas!AG30</f>
        <v>0</v>
      </c>
      <c r="M30" s="161" t="e">
        <f t="shared" si="2"/>
        <v>#DIV/0!</v>
      </c>
      <c r="N30" s="100">
        <f>Programas!AO30</f>
        <v>0</v>
      </c>
      <c r="O30" s="100">
        <f>Programas!AP30</f>
        <v>0</v>
      </c>
      <c r="P30" s="100">
        <f>Programas!AT30</f>
        <v>0</v>
      </c>
      <c r="Q30" s="161" t="e">
        <f t="shared" si="3"/>
        <v>#DIV/0!</v>
      </c>
      <c r="R30" s="100">
        <f>Programas!BB30</f>
        <v>300000</v>
      </c>
      <c r="S30" s="100">
        <f>Programas!BC30</f>
        <v>138150</v>
      </c>
      <c r="T30" s="100">
        <f>Programas!BG30</f>
        <v>0</v>
      </c>
      <c r="U30" s="161">
        <f t="shared" si="4"/>
        <v>0</v>
      </c>
      <c r="V30" s="100">
        <f>Programas!BO30</f>
        <v>0</v>
      </c>
      <c r="W30" s="100">
        <f>Programas!BP30</f>
        <v>0</v>
      </c>
      <c r="X30" s="100">
        <f>Programas!BT30</f>
        <v>0</v>
      </c>
      <c r="Y30" s="161" t="e">
        <f t="shared" si="5"/>
        <v>#DIV/0!</v>
      </c>
    </row>
    <row r="31" spans="1:25" s="89" customFormat="1" ht="24" x14ac:dyDescent="0.25">
      <c r="A31" s="106" t="s">
        <v>266</v>
      </c>
      <c r="B31" s="116">
        <f>Programas!B31</f>
        <v>1396475</v>
      </c>
      <c r="C31" s="116">
        <f>Programas!C31</f>
        <v>1510175</v>
      </c>
      <c r="D31" s="116">
        <f>Programas!G31</f>
        <v>223788</v>
      </c>
      <c r="E31" s="161">
        <f t="shared" si="0"/>
        <v>0.14818679954309932</v>
      </c>
      <c r="F31" s="100">
        <f>Programas!O31</f>
        <v>0</v>
      </c>
      <c r="G31" s="100">
        <f>Programas!P31</f>
        <v>0</v>
      </c>
      <c r="H31" s="100">
        <f>Programas!T31</f>
        <v>0</v>
      </c>
      <c r="I31" s="161" t="e">
        <f t="shared" si="1"/>
        <v>#DIV/0!</v>
      </c>
      <c r="J31" s="100">
        <f>Programas!AB31</f>
        <v>0</v>
      </c>
      <c r="K31" s="100">
        <f>Programas!AC31</f>
        <v>0</v>
      </c>
      <c r="L31" s="100">
        <f>Programas!AG31</f>
        <v>0</v>
      </c>
      <c r="M31" s="161" t="e">
        <f t="shared" si="2"/>
        <v>#DIV/0!</v>
      </c>
      <c r="N31" s="100">
        <f>Programas!AO31</f>
        <v>0</v>
      </c>
      <c r="O31" s="100">
        <f>Programas!AP31</f>
        <v>0</v>
      </c>
      <c r="P31" s="100">
        <f>Programas!AT31</f>
        <v>0</v>
      </c>
      <c r="Q31" s="161" t="e">
        <f t="shared" si="3"/>
        <v>#DIV/0!</v>
      </c>
      <c r="R31" s="100">
        <f>Programas!BB31</f>
        <v>146475</v>
      </c>
      <c r="S31" s="100">
        <f>Programas!BC31</f>
        <v>260175</v>
      </c>
      <c r="T31" s="100">
        <f>Programas!BG31</f>
        <v>223788</v>
      </c>
      <c r="U31" s="161">
        <f t="shared" si="4"/>
        <v>0.86014413375612564</v>
      </c>
      <c r="V31" s="100">
        <f>Programas!BO31</f>
        <v>1250000</v>
      </c>
      <c r="W31" s="100">
        <f>Programas!BP31</f>
        <v>1250000</v>
      </c>
      <c r="X31" s="100">
        <f>Programas!BT31</f>
        <v>0</v>
      </c>
      <c r="Y31" s="161">
        <f t="shared" si="5"/>
        <v>0</v>
      </c>
    </row>
    <row r="32" spans="1:25" s="89" customFormat="1" ht="15" thickBot="1" x14ac:dyDescent="0.3">
      <c r="A32" s="107" t="s">
        <v>106</v>
      </c>
      <c r="B32" s="117">
        <f>Programas!B32</f>
        <v>92822948</v>
      </c>
      <c r="C32" s="117">
        <f>Programas!C32</f>
        <v>92822948</v>
      </c>
      <c r="D32" s="117">
        <f>Programas!G32</f>
        <v>75925487.279799998</v>
      </c>
      <c r="E32" s="166">
        <f t="shared" si="0"/>
        <v>0.81796030955405552</v>
      </c>
      <c r="F32" s="108">
        <f>Programas!O32</f>
        <v>2282256</v>
      </c>
      <c r="G32" s="108">
        <f>Programas!P32</f>
        <v>2282256</v>
      </c>
      <c r="H32" s="108">
        <f>Programas!T32</f>
        <v>966848.33</v>
      </c>
      <c r="I32" s="168">
        <f t="shared" si="1"/>
        <v>0.42363710731837267</v>
      </c>
      <c r="J32" s="109">
        <f>Programas!AB32</f>
        <v>2802854</v>
      </c>
      <c r="K32" s="109">
        <f>Programas!AC32</f>
        <v>2802154</v>
      </c>
      <c r="L32" s="109">
        <f>Programas!AG32</f>
        <v>430586.92499999999</v>
      </c>
      <c r="M32" s="170">
        <f t="shared" si="2"/>
        <v>0.15366283401982903</v>
      </c>
      <c r="N32" s="108">
        <f>Programas!AO32</f>
        <v>86023178</v>
      </c>
      <c r="O32" s="108">
        <f>Programas!AP32</f>
        <v>86023178</v>
      </c>
      <c r="P32" s="108">
        <f>Programas!AT32</f>
        <v>74286784.024800003</v>
      </c>
      <c r="Q32" s="168">
        <f t="shared" si="3"/>
        <v>0.86356707287424328</v>
      </c>
      <c r="R32" s="109">
        <f>Programas!BB32</f>
        <v>464660</v>
      </c>
      <c r="S32" s="109">
        <f>Programas!BC32</f>
        <v>465360</v>
      </c>
      <c r="T32" s="109">
        <f>Programas!BG32</f>
        <v>241268</v>
      </c>
      <c r="U32" s="170">
        <f t="shared" si="4"/>
        <v>0.51845452982637097</v>
      </c>
      <c r="V32" s="108">
        <f>Programas!BO32</f>
        <v>1250000</v>
      </c>
      <c r="W32" s="108">
        <f>Programas!BP32</f>
        <v>1250000</v>
      </c>
      <c r="X32" s="108">
        <f>Programas!BT32</f>
        <v>0</v>
      </c>
      <c r="Y32" s="168">
        <f t="shared" si="5"/>
        <v>0</v>
      </c>
    </row>
    <row r="33" spans="1:25" x14ac:dyDescent="0.35">
      <c r="B33" s="92"/>
    </row>
    <row r="34" spans="1:25" ht="15" customHeight="1" x14ac:dyDescent="0.35">
      <c r="A34" s="444" t="s">
        <v>267</v>
      </c>
      <c r="B34" s="444"/>
      <c r="C34" s="444"/>
      <c r="D34" s="444"/>
      <c r="E34" s="444"/>
      <c r="F34" s="444"/>
      <c r="G34" s="444"/>
      <c r="H34" s="444"/>
      <c r="I34" s="444"/>
      <c r="J34" s="444"/>
    </row>
    <row r="35" spans="1:25" x14ac:dyDescent="0.35">
      <c r="B35" s="92"/>
    </row>
    <row r="36" spans="1:25" x14ac:dyDescent="0.35">
      <c r="B36" s="92"/>
      <c r="C36" s="92"/>
      <c r="D36" s="92"/>
    </row>
    <row r="37" spans="1:25" s="88" customFormat="1" ht="13" x14ac:dyDescent="0.25">
      <c r="A37" s="400" t="s">
        <v>0</v>
      </c>
      <c r="B37" s="400"/>
      <c r="C37" s="400"/>
      <c r="D37" s="400"/>
      <c r="E37" s="400"/>
      <c r="F37" s="400"/>
      <c r="G37" s="400"/>
      <c r="H37" s="400"/>
      <c r="I37" s="400"/>
      <c r="J37" s="400"/>
      <c r="K37" s="400"/>
      <c r="L37" s="400"/>
      <c r="M37" s="400"/>
      <c r="N37" s="400"/>
      <c r="O37" s="400"/>
      <c r="P37" s="400"/>
      <c r="Q37" s="400"/>
      <c r="R37" s="400"/>
      <c r="S37" s="400"/>
      <c r="T37" s="400"/>
      <c r="U37" s="400"/>
      <c r="V37" s="400"/>
      <c r="W37" s="400"/>
      <c r="X37" s="400"/>
      <c r="Y37" s="400"/>
    </row>
    <row r="38" spans="1:25" s="88" customFormat="1" ht="13" x14ac:dyDescent="0.25">
      <c r="A38" s="400" t="s">
        <v>268</v>
      </c>
      <c r="B38" s="400"/>
      <c r="C38" s="400"/>
      <c r="D38" s="400"/>
      <c r="E38" s="400"/>
      <c r="F38" s="400"/>
      <c r="G38" s="400"/>
      <c r="H38" s="400"/>
      <c r="I38" s="400"/>
      <c r="J38" s="400"/>
      <c r="K38" s="400"/>
      <c r="L38" s="400"/>
      <c r="M38" s="400"/>
      <c r="N38" s="400"/>
      <c r="O38" s="400"/>
      <c r="P38" s="400"/>
      <c r="Q38" s="400"/>
      <c r="R38" s="400"/>
      <c r="S38" s="400"/>
      <c r="T38" s="400"/>
      <c r="U38" s="400"/>
      <c r="V38" s="400"/>
      <c r="W38" s="400"/>
      <c r="X38" s="400"/>
      <c r="Y38" s="400"/>
    </row>
    <row r="39" spans="1:25" s="88" customFormat="1" ht="13" x14ac:dyDescent="0.25">
      <c r="A39" s="401" t="str">
        <f>"SETEMBRO 2024"</f>
        <v>SETEMBRO 2024</v>
      </c>
      <c r="B39" s="401"/>
      <c r="C39" s="401"/>
      <c r="D39" s="401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1"/>
      <c r="T39" s="401"/>
      <c r="U39" s="401"/>
      <c r="V39" s="401"/>
      <c r="W39" s="401"/>
      <c r="X39" s="401"/>
      <c r="Y39" s="401"/>
    </row>
    <row r="40" spans="1:25" s="88" customFormat="1" ht="12.5" thickBot="1" x14ac:dyDescent="0.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s="88" customFormat="1" ht="14.5" customHeight="1" x14ac:dyDescent="0.25">
      <c r="A41" s="445" t="s">
        <v>79</v>
      </c>
      <c r="B41" s="447" t="s">
        <v>263</v>
      </c>
      <c r="C41" s="447"/>
      <c r="D41" s="447"/>
      <c r="E41" s="447"/>
      <c r="F41" s="442" t="s">
        <v>250</v>
      </c>
      <c r="G41" s="442"/>
      <c r="H41" s="442"/>
      <c r="I41" s="442"/>
      <c r="J41" s="448" t="s">
        <v>251</v>
      </c>
      <c r="K41" s="448"/>
      <c r="L41" s="448"/>
      <c r="M41" s="448"/>
      <c r="N41" s="442" t="s">
        <v>252</v>
      </c>
      <c r="O41" s="442"/>
      <c r="P41" s="442"/>
      <c r="Q41" s="442"/>
      <c r="R41" s="448" t="s">
        <v>254</v>
      </c>
      <c r="S41" s="448"/>
      <c r="T41" s="448"/>
      <c r="U41" s="448"/>
      <c r="V41" s="442" t="s">
        <v>255</v>
      </c>
      <c r="W41" s="442"/>
      <c r="X41" s="442"/>
      <c r="Y41" s="443"/>
    </row>
    <row r="42" spans="1:25" s="89" customFormat="1" ht="24" x14ac:dyDescent="0.25">
      <c r="A42" s="446"/>
      <c r="B42" s="94" t="s">
        <v>2</v>
      </c>
      <c r="C42" s="94" t="s">
        <v>3</v>
      </c>
      <c r="D42" s="94" t="s">
        <v>80</v>
      </c>
      <c r="E42" s="94" t="s">
        <v>18</v>
      </c>
      <c r="F42" s="95" t="s">
        <v>2</v>
      </c>
      <c r="G42" s="95" t="s">
        <v>3</v>
      </c>
      <c r="H42" s="95" t="s">
        <v>80</v>
      </c>
      <c r="I42" s="95" t="s">
        <v>18</v>
      </c>
      <c r="J42" s="96" t="s">
        <v>2</v>
      </c>
      <c r="K42" s="96" t="s">
        <v>3</v>
      </c>
      <c r="L42" s="96" t="s">
        <v>80</v>
      </c>
      <c r="M42" s="96" t="s">
        <v>18</v>
      </c>
      <c r="N42" s="95" t="s">
        <v>2</v>
      </c>
      <c r="O42" s="95" t="s">
        <v>3</v>
      </c>
      <c r="P42" s="95" t="s">
        <v>80</v>
      </c>
      <c r="Q42" s="95" t="s">
        <v>18</v>
      </c>
      <c r="R42" s="96" t="s">
        <v>2</v>
      </c>
      <c r="S42" s="96" t="s">
        <v>3</v>
      </c>
      <c r="T42" s="96" t="s">
        <v>80</v>
      </c>
      <c r="U42" s="96" t="s">
        <v>18</v>
      </c>
      <c r="V42" s="95" t="s">
        <v>2</v>
      </c>
      <c r="W42" s="95" t="s">
        <v>3</v>
      </c>
      <c r="X42" s="95" t="s">
        <v>80</v>
      </c>
      <c r="Y42" s="103" t="s">
        <v>18</v>
      </c>
    </row>
    <row r="43" spans="1:25" s="89" customFormat="1" x14ac:dyDescent="0.25">
      <c r="A43" s="446"/>
      <c r="B43" s="94" t="s">
        <v>20</v>
      </c>
      <c r="C43" s="94" t="s">
        <v>21</v>
      </c>
      <c r="D43" s="94" t="s">
        <v>63</v>
      </c>
      <c r="E43" s="94" t="s">
        <v>33</v>
      </c>
      <c r="F43" s="95" t="s">
        <v>20</v>
      </c>
      <c r="G43" s="95" t="s">
        <v>21</v>
      </c>
      <c r="H43" s="95" t="s">
        <v>63</v>
      </c>
      <c r="I43" s="95" t="s">
        <v>33</v>
      </c>
      <c r="J43" s="96" t="s">
        <v>20</v>
      </c>
      <c r="K43" s="96" t="s">
        <v>21</v>
      </c>
      <c r="L43" s="96" t="s">
        <v>63</v>
      </c>
      <c r="M43" s="96" t="s">
        <v>33</v>
      </c>
      <c r="N43" s="95" t="s">
        <v>20</v>
      </c>
      <c r="O43" s="95" t="s">
        <v>21</v>
      </c>
      <c r="P43" s="95" t="s">
        <v>63</v>
      </c>
      <c r="Q43" s="95" t="s">
        <v>33</v>
      </c>
      <c r="R43" s="96" t="s">
        <v>20</v>
      </c>
      <c r="S43" s="96" t="s">
        <v>21</v>
      </c>
      <c r="T43" s="96" t="s">
        <v>63</v>
      </c>
      <c r="U43" s="96" t="s">
        <v>33</v>
      </c>
      <c r="V43" s="95" t="s">
        <v>20</v>
      </c>
      <c r="W43" s="95" t="s">
        <v>21</v>
      </c>
      <c r="X43" s="95" t="s">
        <v>63</v>
      </c>
      <c r="Y43" s="103" t="s">
        <v>33</v>
      </c>
    </row>
    <row r="44" spans="1:25" s="89" customFormat="1" x14ac:dyDescent="0.25">
      <c r="A44" s="104" t="s">
        <v>107</v>
      </c>
      <c r="B44" s="115">
        <f>Programas!B44</f>
        <v>254795707</v>
      </c>
      <c r="C44" s="115">
        <f>Programas!C44</f>
        <v>262104547.00999999</v>
      </c>
      <c r="D44" s="115">
        <f>Programas!G44</f>
        <v>0</v>
      </c>
      <c r="E44" s="164">
        <f>D44/C44</f>
        <v>0</v>
      </c>
      <c r="F44" s="163">
        <f>Programas!O44</f>
        <v>0</v>
      </c>
      <c r="G44" s="163">
        <f>Programas!P44</f>
        <v>0</v>
      </c>
      <c r="H44" s="163">
        <f>Programas!T44</f>
        <v>0</v>
      </c>
      <c r="I44" s="164" t="e">
        <f t="shared" ref="I44:I47" si="6">H44/G44</f>
        <v>#DIV/0!</v>
      </c>
      <c r="J44" s="163">
        <f>Programas!AB44</f>
        <v>0</v>
      </c>
      <c r="K44" s="163">
        <f>Programas!AC44</f>
        <v>0</v>
      </c>
      <c r="L44" s="163">
        <f>Programas!AG44</f>
        <v>0</v>
      </c>
      <c r="M44" s="164" t="e">
        <f t="shared" ref="M44:M47" si="7">L44/K44</f>
        <v>#DIV/0!</v>
      </c>
      <c r="N44" s="163">
        <f>Programas!AO44</f>
        <v>254795707</v>
      </c>
      <c r="O44" s="163">
        <f>Programas!AP44</f>
        <v>262104547.00999999</v>
      </c>
      <c r="P44" s="163">
        <f>Programas!AT44</f>
        <v>0</v>
      </c>
      <c r="Q44" s="164">
        <f t="shared" ref="Q44:Q47" si="8">P44/O44</f>
        <v>0</v>
      </c>
      <c r="R44" s="163">
        <f>Programas!BB44</f>
        <v>0</v>
      </c>
      <c r="S44" s="163">
        <f>Programas!BC44</f>
        <v>0</v>
      </c>
      <c r="T44" s="163">
        <f>Programas!BG44</f>
        <v>0</v>
      </c>
      <c r="U44" s="164" t="e">
        <f t="shared" ref="U44:U47" si="9">T44/S44</f>
        <v>#DIV/0!</v>
      </c>
      <c r="V44" s="163">
        <f>Programas!BO44</f>
        <v>0</v>
      </c>
      <c r="W44" s="163">
        <f>Programas!BP44</f>
        <v>0</v>
      </c>
      <c r="X44" s="163">
        <f>Programas!BT44</f>
        <v>0</v>
      </c>
      <c r="Y44" s="164" t="e">
        <f t="shared" ref="Y44:Y47" si="10">X44/W44</f>
        <v>#DIV/0!</v>
      </c>
    </row>
    <row r="45" spans="1:25" s="89" customFormat="1" x14ac:dyDescent="0.25">
      <c r="A45" s="105" t="s">
        <v>108</v>
      </c>
      <c r="B45" s="114">
        <f>Programas!B45</f>
        <v>254795707</v>
      </c>
      <c r="C45" s="114">
        <f>Programas!C45</f>
        <v>262104547.00999999</v>
      </c>
      <c r="D45" s="114">
        <f>Programas!G45</f>
        <v>0</v>
      </c>
      <c r="E45" s="159">
        <f t="shared" ref="E45:E47" si="11">D45/C45</f>
        <v>0</v>
      </c>
      <c r="F45" s="158">
        <f>Programas!O45</f>
        <v>0</v>
      </c>
      <c r="G45" s="158">
        <f>Programas!P45</f>
        <v>0</v>
      </c>
      <c r="H45" s="158">
        <f>Programas!T45</f>
        <v>0</v>
      </c>
      <c r="I45" s="159" t="e">
        <f t="shared" si="6"/>
        <v>#DIV/0!</v>
      </c>
      <c r="J45" s="158">
        <f>Programas!AB45</f>
        <v>0</v>
      </c>
      <c r="K45" s="158">
        <f>Programas!AC45</f>
        <v>0</v>
      </c>
      <c r="L45" s="158">
        <f>Programas!AG45</f>
        <v>0</v>
      </c>
      <c r="M45" s="159" t="e">
        <f t="shared" si="7"/>
        <v>#DIV/0!</v>
      </c>
      <c r="N45" s="158">
        <f>Programas!AO45</f>
        <v>254795707</v>
      </c>
      <c r="O45" s="158">
        <f>Programas!AP45</f>
        <v>262104547.00999999</v>
      </c>
      <c r="P45" s="158">
        <f>Programas!AT45</f>
        <v>0</v>
      </c>
      <c r="Q45" s="159">
        <f t="shared" si="8"/>
        <v>0</v>
      </c>
      <c r="R45" s="158">
        <f>Programas!BB45</f>
        <v>0</v>
      </c>
      <c r="S45" s="158">
        <f>Programas!BC45</f>
        <v>0</v>
      </c>
      <c r="T45" s="158">
        <f>Programas!BG45</f>
        <v>0</v>
      </c>
      <c r="U45" s="159" t="e">
        <f t="shared" si="9"/>
        <v>#DIV/0!</v>
      </c>
      <c r="V45" s="158">
        <f>Programas!BO45</f>
        <v>0</v>
      </c>
      <c r="W45" s="158">
        <f>Programas!BP45</f>
        <v>0</v>
      </c>
      <c r="X45" s="158">
        <f>Programas!BT45</f>
        <v>0</v>
      </c>
      <c r="Y45" s="159" t="e">
        <f t="shared" si="10"/>
        <v>#DIV/0!</v>
      </c>
    </row>
    <row r="46" spans="1:25" s="89" customFormat="1" x14ac:dyDescent="0.25">
      <c r="A46" s="106" t="s">
        <v>249</v>
      </c>
      <c r="B46" s="116">
        <f>Programas!B46</f>
        <v>254795707</v>
      </c>
      <c r="C46" s="116">
        <f>Programas!C46</f>
        <v>262104547.00999999</v>
      </c>
      <c r="D46" s="116">
        <f>Programas!G46</f>
        <v>0</v>
      </c>
      <c r="E46" s="161">
        <f t="shared" si="11"/>
        <v>0</v>
      </c>
      <c r="F46" s="165">
        <f>Programas!O46</f>
        <v>0</v>
      </c>
      <c r="G46" s="165">
        <f>Programas!P46</f>
        <v>0</v>
      </c>
      <c r="H46" s="165">
        <f>Programas!T46</f>
        <v>0</v>
      </c>
      <c r="I46" s="160" t="e">
        <f t="shared" si="6"/>
        <v>#DIV/0!</v>
      </c>
      <c r="J46" s="165">
        <f>Programas!AB46</f>
        <v>0</v>
      </c>
      <c r="K46" s="165">
        <f>Programas!AC46</f>
        <v>0</v>
      </c>
      <c r="L46" s="165">
        <f>Programas!AG46</f>
        <v>0</v>
      </c>
      <c r="M46" s="160" t="e">
        <f t="shared" si="7"/>
        <v>#DIV/0!</v>
      </c>
      <c r="N46" s="171">
        <f>Programas!AO46</f>
        <v>254795707</v>
      </c>
      <c r="O46" s="165">
        <f>Programas!AP46</f>
        <v>262104547.00999999</v>
      </c>
      <c r="P46" s="165">
        <f>Programas!AT46</f>
        <v>0</v>
      </c>
      <c r="Q46" s="160">
        <f t="shared" si="8"/>
        <v>0</v>
      </c>
      <c r="R46" s="165">
        <f>Programas!BB46</f>
        <v>0</v>
      </c>
      <c r="S46" s="165">
        <f>Programas!BC46</f>
        <v>0</v>
      </c>
      <c r="T46" s="165">
        <f>Programas!BG46</f>
        <v>0</v>
      </c>
      <c r="U46" s="160" t="e">
        <f t="shared" si="9"/>
        <v>#DIV/0!</v>
      </c>
      <c r="V46" s="165">
        <f>Programas!BO46</f>
        <v>0</v>
      </c>
      <c r="W46" s="165">
        <f>Programas!BP46</f>
        <v>0</v>
      </c>
      <c r="X46" s="165">
        <f>Programas!BT46</f>
        <v>0</v>
      </c>
      <c r="Y46" s="160" t="e">
        <f t="shared" si="10"/>
        <v>#DIV/0!</v>
      </c>
    </row>
    <row r="47" spans="1:25" s="89" customFormat="1" ht="15" thickBot="1" x14ac:dyDescent="0.3">
      <c r="A47" s="107" t="s">
        <v>109</v>
      </c>
      <c r="B47" s="117">
        <f>Programas!B47</f>
        <v>254795707</v>
      </c>
      <c r="C47" s="117">
        <f>Programas!C47</f>
        <v>262104547.00999999</v>
      </c>
      <c r="D47" s="117">
        <f>Programas!G47</f>
        <v>0</v>
      </c>
      <c r="E47" s="166">
        <f t="shared" si="11"/>
        <v>0</v>
      </c>
      <c r="F47" s="172">
        <f>Programas!O47</f>
        <v>0</v>
      </c>
      <c r="G47" s="167">
        <f>Programas!P47</f>
        <v>0</v>
      </c>
      <c r="H47" s="167">
        <f>Programas!T47</f>
        <v>0</v>
      </c>
      <c r="I47" s="167" t="e">
        <f t="shared" si="6"/>
        <v>#DIV/0!</v>
      </c>
      <c r="J47" s="173">
        <f>Programas!AB47</f>
        <v>0</v>
      </c>
      <c r="K47" s="169">
        <f>Programas!AC47</f>
        <v>0</v>
      </c>
      <c r="L47" s="169">
        <f>Programas!AG47</f>
        <v>0</v>
      </c>
      <c r="M47" s="169" t="e">
        <f t="shared" si="7"/>
        <v>#DIV/0!</v>
      </c>
      <c r="N47" s="172">
        <f>Programas!AO47</f>
        <v>254795707</v>
      </c>
      <c r="O47" s="167">
        <f>Programas!AP47</f>
        <v>262104547.00999999</v>
      </c>
      <c r="P47" s="167">
        <f>Programas!AT47</f>
        <v>0</v>
      </c>
      <c r="Q47" s="167">
        <f t="shared" si="8"/>
        <v>0</v>
      </c>
      <c r="R47" s="173">
        <f>Programas!BB47</f>
        <v>0</v>
      </c>
      <c r="S47" s="169">
        <f>Programas!BC47</f>
        <v>0</v>
      </c>
      <c r="T47" s="169">
        <f>Programas!BG47</f>
        <v>0</v>
      </c>
      <c r="U47" s="169" t="e">
        <f t="shared" si="9"/>
        <v>#DIV/0!</v>
      </c>
      <c r="V47" s="172">
        <f>Programas!BO47</f>
        <v>0</v>
      </c>
      <c r="W47" s="167">
        <f>Programas!BP47</f>
        <v>0</v>
      </c>
      <c r="X47" s="167">
        <f>Programas!BT47</f>
        <v>0</v>
      </c>
      <c r="Y47" s="167" t="e">
        <f t="shared" si="10"/>
        <v>#DIV/0!</v>
      </c>
    </row>
    <row r="49" spans="1:25" x14ac:dyDescent="0.35">
      <c r="B49" s="92"/>
      <c r="C49" s="92"/>
      <c r="D49" s="92"/>
    </row>
    <row r="50" spans="1:25" s="88" customFormat="1" ht="13" x14ac:dyDescent="0.25">
      <c r="A50" s="400" t="s">
        <v>0</v>
      </c>
      <c r="B50" s="400"/>
      <c r="C50" s="400"/>
      <c r="D50" s="400"/>
      <c r="E50" s="400"/>
      <c r="F50" s="400"/>
      <c r="G50" s="400"/>
      <c r="H50" s="400"/>
      <c r="I50" s="400"/>
      <c r="J50" s="400"/>
      <c r="K50" s="400"/>
      <c r="L50" s="400"/>
      <c r="M50" s="400"/>
      <c r="N50" s="400"/>
      <c r="O50" s="400"/>
      <c r="P50" s="400"/>
      <c r="Q50" s="400"/>
      <c r="R50" s="400"/>
      <c r="S50" s="400"/>
      <c r="T50" s="400"/>
      <c r="U50" s="400"/>
      <c r="V50" s="400"/>
      <c r="W50" s="400"/>
      <c r="X50" s="400"/>
      <c r="Y50" s="400"/>
    </row>
    <row r="51" spans="1:25" s="88" customFormat="1" ht="13" x14ac:dyDescent="0.25">
      <c r="A51" s="400" t="s">
        <v>269</v>
      </c>
      <c r="B51" s="400"/>
      <c r="C51" s="400"/>
      <c r="D51" s="400"/>
      <c r="E51" s="400"/>
      <c r="F51" s="400"/>
      <c r="G51" s="400"/>
      <c r="H51" s="400"/>
      <c r="I51" s="400"/>
      <c r="J51" s="400"/>
      <c r="K51" s="400"/>
      <c r="L51" s="400"/>
      <c r="M51" s="400"/>
      <c r="N51" s="400"/>
      <c r="O51" s="400"/>
      <c r="P51" s="400"/>
      <c r="Q51" s="400"/>
      <c r="R51" s="400"/>
      <c r="S51" s="400"/>
      <c r="T51" s="400"/>
      <c r="U51" s="400"/>
      <c r="V51" s="400"/>
      <c r="W51" s="400"/>
      <c r="X51" s="400"/>
      <c r="Y51" s="400"/>
    </row>
    <row r="52" spans="1:25" s="88" customFormat="1" ht="13" x14ac:dyDescent="0.25">
      <c r="A52" s="401" t="str">
        <f>"SETEMBRO 2024"</f>
        <v>SETEMBRO 2024</v>
      </c>
      <c r="B52" s="401"/>
      <c r="C52" s="401"/>
      <c r="D52" s="401"/>
      <c r="E52" s="401"/>
      <c r="F52" s="401"/>
      <c r="G52" s="401"/>
      <c r="H52" s="401"/>
      <c r="I52" s="401"/>
      <c r="J52" s="401"/>
      <c r="K52" s="401"/>
      <c r="L52" s="401"/>
      <c r="M52" s="401"/>
      <c r="N52" s="401"/>
      <c r="O52" s="401"/>
      <c r="P52" s="401"/>
      <c r="Q52" s="401"/>
      <c r="R52" s="401"/>
      <c r="S52" s="401"/>
      <c r="T52" s="401"/>
      <c r="U52" s="401"/>
      <c r="V52" s="401"/>
      <c r="W52" s="401"/>
      <c r="X52" s="401"/>
      <c r="Y52" s="401"/>
    </row>
    <row r="53" spans="1:25" s="88" customFormat="1" ht="12.5" thickBot="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s="88" customFormat="1" ht="14.5" customHeight="1" x14ac:dyDescent="0.25">
      <c r="A54" s="445" t="s">
        <v>79</v>
      </c>
      <c r="B54" s="447" t="s">
        <v>263</v>
      </c>
      <c r="C54" s="447"/>
      <c r="D54" s="447"/>
      <c r="E54" s="447"/>
      <c r="F54" s="442" t="s">
        <v>250</v>
      </c>
      <c r="G54" s="442"/>
      <c r="H54" s="442"/>
      <c r="I54" s="442"/>
      <c r="J54" s="448" t="s">
        <v>251</v>
      </c>
      <c r="K54" s="448"/>
      <c r="L54" s="448"/>
      <c r="M54" s="448"/>
      <c r="N54" s="442" t="s">
        <v>252</v>
      </c>
      <c r="O54" s="442"/>
      <c r="P54" s="442"/>
      <c r="Q54" s="442"/>
      <c r="R54" s="448" t="s">
        <v>254</v>
      </c>
      <c r="S54" s="448"/>
      <c r="T54" s="448"/>
      <c r="U54" s="448"/>
      <c r="V54" s="442" t="s">
        <v>255</v>
      </c>
      <c r="W54" s="442"/>
      <c r="X54" s="442"/>
      <c r="Y54" s="443"/>
    </row>
    <row r="55" spans="1:25" s="89" customFormat="1" ht="24" x14ac:dyDescent="0.25">
      <c r="A55" s="446"/>
      <c r="B55" s="94" t="s">
        <v>2</v>
      </c>
      <c r="C55" s="94" t="s">
        <v>3</v>
      </c>
      <c r="D55" s="94" t="s">
        <v>80</v>
      </c>
      <c r="E55" s="94" t="s">
        <v>18</v>
      </c>
      <c r="F55" s="95" t="s">
        <v>2</v>
      </c>
      <c r="G55" s="95" t="s">
        <v>3</v>
      </c>
      <c r="H55" s="95" t="s">
        <v>80</v>
      </c>
      <c r="I55" s="95" t="s">
        <v>18</v>
      </c>
      <c r="J55" s="96" t="s">
        <v>2</v>
      </c>
      <c r="K55" s="96" t="s">
        <v>3</v>
      </c>
      <c r="L55" s="96" t="s">
        <v>80</v>
      </c>
      <c r="M55" s="96" t="s">
        <v>18</v>
      </c>
      <c r="N55" s="95" t="s">
        <v>2</v>
      </c>
      <c r="O55" s="95" t="s">
        <v>3</v>
      </c>
      <c r="P55" s="95" t="s">
        <v>80</v>
      </c>
      <c r="Q55" s="95" t="s">
        <v>18</v>
      </c>
      <c r="R55" s="96" t="s">
        <v>2</v>
      </c>
      <c r="S55" s="96" t="s">
        <v>3</v>
      </c>
      <c r="T55" s="96" t="s">
        <v>80</v>
      </c>
      <c r="U55" s="96" t="s">
        <v>18</v>
      </c>
      <c r="V55" s="95" t="s">
        <v>2</v>
      </c>
      <c r="W55" s="95" t="s">
        <v>3</v>
      </c>
      <c r="X55" s="95" t="s">
        <v>80</v>
      </c>
      <c r="Y55" s="103" t="s">
        <v>18</v>
      </c>
    </row>
    <row r="56" spans="1:25" s="89" customFormat="1" x14ac:dyDescent="0.25">
      <c r="A56" s="446"/>
      <c r="B56" s="94" t="s">
        <v>20</v>
      </c>
      <c r="C56" s="94" t="s">
        <v>21</v>
      </c>
      <c r="D56" s="94" t="s">
        <v>63</v>
      </c>
      <c r="E56" s="94" t="s">
        <v>33</v>
      </c>
      <c r="F56" s="95" t="s">
        <v>20</v>
      </c>
      <c r="G56" s="95" t="s">
        <v>21</v>
      </c>
      <c r="H56" s="95" t="s">
        <v>63</v>
      </c>
      <c r="I56" s="95" t="s">
        <v>33</v>
      </c>
      <c r="J56" s="96" t="s">
        <v>20</v>
      </c>
      <c r="K56" s="96" t="s">
        <v>21</v>
      </c>
      <c r="L56" s="96" t="s">
        <v>63</v>
      </c>
      <c r="M56" s="96" t="s">
        <v>33</v>
      </c>
      <c r="N56" s="95" t="s">
        <v>20</v>
      </c>
      <c r="O56" s="95" t="s">
        <v>21</v>
      </c>
      <c r="P56" s="95" t="s">
        <v>63</v>
      </c>
      <c r="Q56" s="95" t="s">
        <v>33</v>
      </c>
      <c r="R56" s="96" t="s">
        <v>20</v>
      </c>
      <c r="S56" s="96" t="s">
        <v>21</v>
      </c>
      <c r="T56" s="96" t="s">
        <v>63</v>
      </c>
      <c r="U56" s="96" t="s">
        <v>33</v>
      </c>
      <c r="V56" s="95" t="s">
        <v>20</v>
      </c>
      <c r="W56" s="95" t="s">
        <v>21</v>
      </c>
      <c r="X56" s="95" t="s">
        <v>63</v>
      </c>
      <c r="Y56" s="103" t="s">
        <v>33</v>
      </c>
    </row>
    <row r="57" spans="1:25" x14ac:dyDescent="0.35">
      <c r="A57" s="104" t="s">
        <v>87</v>
      </c>
      <c r="B57" s="156">
        <f>Programas!B57</f>
        <v>11046493</v>
      </c>
      <c r="C57" s="156">
        <f>Programas!C57</f>
        <v>11046493</v>
      </c>
      <c r="D57" s="156">
        <f>Programas!G57</f>
        <v>5340745.8647999996</v>
      </c>
      <c r="E57" s="157">
        <f t="shared" ref="E57:E84" si="12">D57/C57</f>
        <v>0.48347886200624934</v>
      </c>
      <c r="F57" s="174">
        <f>Programas!O57</f>
        <v>0</v>
      </c>
      <c r="G57" s="156">
        <f>Programas!P57</f>
        <v>0</v>
      </c>
      <c r="H57" s="156">
        <f>Programas!T57</f>
        <v>0</v>
      </c>
      <c r="I57" s="157" t="e">
        <f t="shared" ref="I57:I84" si="13">H57/G57</f>
        <v>#DIV/0!</v>
      </c>
      <c r="J57" s="174">
        <f>Programas!AB57</f>
        <v>0</v>
      </c>
      <c r="K57" s="156">
        <f>Programas!AC57</f>
        <v>0</v>
      </c>
      <c r="L57" s="156">
        <f>Programas!AG57</f>
        <v>0</v>
      </c>
      <c r="M57" s="157" t="e">
        <f t="shared" ref="M57:M84" si="14">L57/K57</f>
        <v>#DIV/0!</v>
      </c>
      <c r="N57" s="174">
        <f>Programas!AO57</f>
        <v>11046493</v>
      </c>
      <c r="O57" s="156">
        <f>Programas!AP57</f>
        <v>11046493</v>
      </c>
      <c r="P57" s="156">
        <f>Programas!AT57</f>
        <v>5340745.8647999996</v>
      </c>
      <c r="Q57" s="157">
        <f t="shared" ref="Q57:Q84" si="15">P57/O57</f>
        <v>0.48347886200624934</v>
      </c>
      <c r="R57" s="174">
        <f>Programas!BB57</f>
        <v>0</v>
      </c>
      <c r="S57" s="156">
        <f>Programas!BC57</f>
        <v>0</v>
      </c>
      <c r="T57" s="156">
        <f>Programas!BG57</f>
        <v>0</v>
      </c>
      <c r="U57" s="157" t="e">
        <f t="shared" ref="U57:U84" si="16">T57/S57</f>
        <v>#DIV/0!</v>
      </c>
      <c r="V57" s="174">
        <f>Programas!BO57</f>
        <v>0</v>
      </c>
      <c r="W57" s="156">
        <f>Programas!BP57</f>
        <v>0</v>
      </c>
      <c r="X57" s="156">
        <f>Programas!BT57</f>
        <v>0</v>
      </c>
      <c r="Y57" s="157" t="e">
        <f t="shared" ref="Y57:Y84" si="17">X57/W57</f>
        <v>#DIV/0!</v>
      </c>
    </row>
    <row r="58" spans="1:25" x14ac:dyDescent="0.35">
      <c r="A58" s="105" t="s">
        <v>88</v>
      </c>
      <c r="B58" s="158">
        <f>Programas!B58</f>
        <v>6931200</v>
      </c>
      <c r="C58" s="158">
        <f>Programas!C58</f>
        <v>6931200</v>
      </c>
      <c r="D58" s="158">
        <f>Programas!G58</f>
        <v>3831323.8339999998</v>
      </c>
      <c r="E58" s="159">
        <f t="shared" si="12"/>
        <v>0.55276486524699908</v>
      </c>
      <c r="F58" s="175">
        <f>Programas!O58</f>
        <v>0</v>
      </c>
      <c r="G58" s="158">
        <f>Programas!P58</f>
        <v>0</v>
      </c>
      <c r="H58" s="158">
        <f>Programas!T58</f>
        <v>0</v>
      </c>
      <c r="I58" s="159" t="e">
        <f t="shared" si="13"/>
        <v>#DIV/0!</v>
      </c>
      <c r="J58" s="175">
        <f>Programas!AB58</f>
        <v>0</v>
      </c>
      <c r="K58" s="158">
        <f>Programas!AC58</f>
        <v>0</v>
      </c>
      <c r="L58" s="158">
        <f>Programas!AG58</f>
        <v>0</v>
      </c>
      <c r="M58" s="159" t="e">
        <f t="shared" si="14"/>
        <v>#DIV/0!</v>
      </c>
      <c r="N58" s="175">
        <f>Programas!AO58</f>
        <v>6931200</v>
      </c>
      <c r="O58" s="158">
        <f>Programas!AP58</f>
        <v>6931200</v>
      </c>
      <c r="P58" s="158">
        <f>Programas!AT58</f>
        <v>3831323.8339999998</v>
      </c>
      <c r="Q58" s="159">
        <f t="shared" si="15"/>
        <v>0.55276486524699908</v>
      </c>
      <c r="R58" s="175">
        <f>Programas!BB58</f>
        <v>0</v>
      </c>
      <c r="S58" s="158">
        <f>Programas!BC58</f>
        <v>0</v>
      </c>
      <c r="T58" s="158">
        <f>Programas!BG58</f>
        <v>0</v>
      </c>
      <c r="U58" s="159" t="e">
        <f t="shared" si="16"/>
        <v>#DIV/0!</v>
      </c>
      <c r="V58" s="175">
        <f>Programas!BO58</f>
        <v>0</v>
      </c>
      <c r="W58" s="158">
        <f>Programas!BP58</f>
        <v>0</v>
      </c>
      <c r="X58" s="158">
        <f>Programas!BT58</f>
        <v>0</v>
      </c>
      <c r="Y58" s="159" t="e">
        <f t="shared" si="17"/>
        <v>#DIV/0!</v>
      </c>
    </row>
    <row r="59" spans="1:25" ht="24" x14ac:dyDescent="0.35">
      <c r="A59" s="106" t="s">
        <v>89</v>
      </c>
      <c r="B59" s="160">
        <f>Programas!B59</f>
        <v>6931200</v>
      </c>
      <c r="C59" s="160">
        <f>Programas!C59</f>
        <v>6931200</v>
      </c>
      <c r="D59" s="160">
        <f>Programas!G59</f>
        <v>3831323.8339999998</v>
      </c>
      <c r="E59" s="161">
        <f t="shared" si="12"/>
        <v>0.55276486524699908</v>
      </c>
      <c r="F59" s="162">
        <f>Programas!O59</f>
        <v>0</v>
      </c>
      <c r="G59" s="160">
        <f>Programas!P59</f>
        <v>0</v>
      </c>
      <c r="H59" s="160">
        <f>Programas!T59</f>
        <v>0</v>
      </c>
      <c r="I59" s="161" t="e">
        <f t="shared" si="13"/>
        <v>#DIV/0!</v>
      </c>
      <c r="J59" s="162">
        <f>Programas!AB59</f>
        <v>0</v>
      </c>
      <c r="K59" s="160">
        <f>Programas!AC59</f>
        <v>0</v>
      </c>
      <c r="L59" s="160">
        <f>Programas!AG59</f>
        <v>0</v>
      </c>
      <c r="M59" s="161" t="e">
        <f t="shared" si="14"/>
        <v>#DIV/0!</v>
      </c>
      <c r="N59" s="162">
        <f>Programas!AO59</f>
        <v>6931200</v>
      </c>
      <c r="O59" s="160">
        <f>Programas!AP59</f>
        <v>6931200</v>
      </c>
      <c r="P59" s="160">
        <f>Programas!AT59</f>
        <v>3831323.8339999998</v>
      </c>
      <c r="Q59" s="161">
        <f t="shared" si="15"/>
        <v>0.55276486524699908</v>
      </c>
      <c r="R59" s="162">
        <f>Programas!BB59</f>
        <v>0</v>
      </c>
      <c r="S59" s="160">
        <f>Programas!BC59</f>
        <v>0</v>
      </c>
      <c r="T59" s="160">
        <f>Programas!BG59</f>
        <v>0</v>
      </c>
      <c r="U59" s="161" t="e">
        <f t="shared" si="16"/>
        <v>#DIV/0!</v>
      </c>
      <c r="V59" s="162">
        <f>Programas!BO59</f>
        <v>0</v>
      </c>
      <c r="W59" s="160">
        <f>Programas!BP59</f>
        <v>0</v>
      </c>
      <c r="X59" s="160">
        <f>Programas!BT59</f>
        <v>0</v>
      </c>
      <c r="Y59" s="161" t="e">
        <f t="shared" si="17"/>
        <v>#DIV/0!</v>
      </c>
    </row>
    <row r="60" spans="1:25" x14ac:dyDescent="0.35">
      <c r="A60" s="105" t="s">
        <v>90</v>
      </c>
      <c r="B60" s="158">
        <f>Programas!B60</f>
        <v>4115293</v>
      </c>
      <c r="C60" s="158">
        <f>Programas!C60</f>
        <v>4115293</v>
      </c>
      <c r="D60" s="158">
        <f>Programas!G60</f>
        <v>1509422.0308000001</v>
      </c>
      <c r="E60" s="159">
        <f t="shared" si="12"/>
        <v>0.36678361195666992</v>
      </c>
      <c r="F60" s="175">
        <f>Programas!O60</f>
        <v>0</v>
      </c>
      <c r="G60" s="158">
        <f>Programas!P60</f>
        <v>0</v>
      </c>
      <c r="H60" s="158">
        <f>Programas!T60</f>
        <v>0</v>
      </c>
      <c r="I60" s="159" t="e">
        <f t="shared" si="13"/>
        <v>#DIV/0!</v>
      </c>
      <c r="J60" s="175">
        <f>Programas!AB60</f>
        <v>0</v>
      </c>
      <c r="K60" s="158">
        <f>Programas!AC60</f>
        <v>0</v>
      </c>
      <c r="L60" s="158">
        <f>Programas!AG60</f>
        <v>0</v>
      </c>
      <c r="M60" s="159" t="e">
        <f t="shared" si="14"/>
        <v>#DIV/0!</v>
      </c>
      <c r="N60" s="175">
        <f>Programas!AO60</f>
        <v>4115293</v>
      </c>
      <c r="O60" s="158">
        <f>Programas!AP60</f>
        <v>4115293</v>
      </c>
      <c r="P60" s="158">
        <f>Programas!AT60</f>
        <v>1509422.0308000001</v>
      </c>
      <c r="Q60" s="159">
        <f t="shared" si="15"/>
        <v>0.36678361195666992</v>
      </c>
      <c r="R60" s="175">
        <f>Programas!BB60</f>
        <v>0</v>
      </c>
      <c r="S60" s="158">
        <f>Programas!BC60</f>
        <v>0</v>
      </c>
      <c r="T60" s="158">
        <f>Programas!BG60</f>
        <v>0</v>
      </c>
      <c r="U60" s="159" t="e">
        <f t="shared" si="16"/>
        <v>#DIV/0!</v>
      </c>
      <c r="V60" s="175">
        <f>Programas!BO60</f>
        <v>0</v>
      </c>
      <c r="W60" s="158">
        <f>Programas!BP60</f>
        <v>0</v>
      </c>
      <c r="X60" s="158">
        <f>Programas!BT60</f>
        <v>0</v>
      </c>
      <c r="Y60" s="159" t="e">
        <f t="shared" si="17"/>
        <v>#DIV/0!</v>
      </c>
    </row>
    <row r="61" spans="1:25" ht="24" x14ac:dyDescent="0.35">
      <c r="A61" s="106" t="s">
        <v>91</v>
      </c>
      <c r="B61" s="160">
        <f>Programas!B61</f>
        <v>4115293</v>
      </c>
      <c r="C61" s="160">
        <f>Programas!C61</f>
        <v>4115293</v>
      </c>
      <c r="D61" s="160">
        <f>Programas!G61</f>
        <v>1509422.0308000001</v>
      </c>
      <c r="E61" s="161">
        <f t="shared" si="12"/>
        <v>0.36678361195666992</v>
      </c>
      <c r="F61" s="162">
        <f>Programas!O61</f>
        <v>0</v>
      </c>
      <c r="G61" s="160">
        <f>Programas!P61</f>
        <v>0</v>
      </c>
      <c r="H61" s="160">
        <f>Programas!T61</f>
        <v>0</v>
      </c>
      <c r="I61" s="161" t="e">
        <f t="shared" si="13"/>
        <v>#DIV/0!</v>
      </c>
      <c r="J61" s="162">
        <f>Programas!AB61</f>
        <v>0</v>
      </c>
      <c r="K61" s="160">
        <f>Programas!AC61</f>
        <v>0</v>
      </c>
      <c r="L61" s="160">
        <f>Programas!AG61</f>
        <v>0</v>
      </c>
      <c r="M61" s="161" t="e">
        <f t="shared" si="14"/>
        <v>#DIV/0!</v>
      </c>
      <c r="N61" s="162">
        <f>Programas!AO61</f>
        <v>4115293</v>
      </c>
      <c r="O61" s="160">
        <f>Programas!AP61</f>
        <v>4115293</v>
      </c>
      <c r="P61" s="160">
        <f>Programas!AT61</f>
        <v>1509422.0308000001</v>
      </c>
      <c r="Q61" s="161">
        <f t="shared" si="15"/>
        <v>0.36678361195666992</v>
      </c>
      <c r="R61" s="162">
        <f>Programas!BB61</f>
        <v>0</v>
      </c>
      <c r="S61" s="160">
        <f>Programas!BC61</f>
        <v>0</v>
      </c>
      <c r="T61" s="160">
        <f>Programas!BG61</f>
        <v>0</v>
      </c>
      <c r="U61" s="161" t="e">
        <f t="shared" si="16"/>
        <v>#DIV/0!</v>
      </c>
      <c r="V61" s="162">
        <f>Programas!BO61</f>
        <v>0</v>
      </c>
      <c r="W61" s="160">
        <f>Programas!BP61</f>
        <v>0</v>
      </c>
      <c r="X61" s="160">
        <f>Programas!BT61</f>
        <v>0</v>
      </c>
      <c r="Y61" s="161" t="e">
        <f t="shared" si="17"/>
        <v>#DIV/0!</v>
      </c>
    </row>
    <row r="62" spans="1:25" x14ac:dyDescent="0.35">
      <c r="A62" s="104" t="s">
        <v>92</v>
      </c>
      <c r="B62" s="163">
        <f>Programas!B62</f>
        <v>74976685</v>
      </c>
      <c r="C62" s="163">
        <f>Programas!C62</f>
        <v>74976685</v>
      </c>
      <c r="D62" s="163">
        <f>Programas!G62</f>
        <v>68946038.159999996</v>
      </c>
      <c r="E62" s="164">
        <f t="shared" si="12"/>
        <v>0.91956637133263486</v>
      </c>
      <c r="F62" s="176">
        <f>Programas!O62</f>
        <v>0</v>
      </c>
      <c r="G62" s="163">
        <f>Programas!P62</f>
        <v>0</v>
      </c>
      <c r="H62" s="163">
        <f>Programas!T62</f>
        <v>0</v>
      </c>
      <c r="I62" s="164" t="e">
        <f t="shared" si="13"/>
        <v>#DIV/0!</v>
      </c>
      <c r="J62" s="176">
        <f>Programas!AB62</f>
        <v>0</v>
      </c>
      <c r="K62" s="163">
        <f>Programas!AC62</f>
        <v>0</v>
      </c>
      <c r="L62" s="163">
        <f>Programas!AG62</f>
        <v>0</v>
      </c>
      <c r="M62" s="164" t="e">
        <f t="shared" si="14"/>
        <v>#DIV/0!</v>
      </c>
      <c r="N62" s="176">
        <f>Programas!AO62</f>
        <v>74976685</v>
      </c>
      <c r="O62" s="163">
        <f>Programas!AP62</f>
        <v>74976685</v>
      </c>
      <c r="P62" s="163">
        <f>Programas!AT62</f>
        <v>68946038.159999996</v>
      </c>
      <c r="Q62" s="164">
        <f t="shared" si="15"/>
        <v>0.91956637133263486</v>
      </c>
      <c r="R62" s="176">
        <f>Programas!BB62</f>
        <v>0</v>
      </c>
      <c r="S62" s="163">
        <f>Programas!BC62</f>
        <v>0</v>
      </c>
      <c r="T62" s="163">
        <f>Programas!BG62</f>
        <v>0</v>
      </c>
      <c r="U62" s="164" t="e">
        <f t="shared" si="16"/>
        <v>#DIV/0!</v>
      </c>
      <c r="V62" s="176">
        <f>Programas!BO62</f>
        <v>0</v>
      </c>
      <c r="W62" s="163">
        <f>Programas!BP62</f>
        <v>0</v>
      </c>
      <c r="X62" s="163">
        <f>Programas!BT62</f>
        <v>0</v>
      </c>
      <c r="Y62" s="164" t="e">
        <f t="shared" si="17"/>
        <v>#DIV/0!</v>
      </c>
    </row>
    <row r="63" spans="1:25" x14ac:dyDescent="0.35">
      <c r="A63" s="105" t="s">
        <v>93</v>
      </c>
      <c r="B63" s="158">
        <f>Programas!B63</f>
        <v>74976685</v>
      </c>
      <c r="C63" s="158">
        <f>Programas!C63</f>
        <v>74976685</v>
      </c>
      <c r="D63" s="158">
        <f>Programas!G63</f>
        <v>68946038.159999996</v>
      </c>
      <c r="E63" s="159">
        <f t="shared" si="12"/>
        <v>0.91956637133263486</v>
      </c>
      <c r="F63" s="175">
        <f>Programas!O63</f>
        <v>0</v>
      </c>
      <c r="G63" s="158">
        <f>Programas!P63</f>
        <v>0</v>
      </c>
      <c r="H63" s="158">
        <f>Programas!T63</f>
        <v>0</v>
      </c>
      <c r="I63" s="159" t="e">
        <f t="shared" si="13"/>
        <v>#DIV/0!</v>
      </c>
      <c r="J63" s="175">
        <f>Programas!AB63</f>
        <v>0</v>
      </c>
      <c r="K63" s="158">
        <f>Programas!AC63</f>
        <v>0</v>
      </c>
      <c r="L63" s="158">
        <f>Programas!AG63</f>
        <v>0</v>
      </c>
      <c r="M63" s="159" t="e">
        <f t="shared" si="14"/>
        <v>#DIV/0!</v>
      </c>
      <c r="N63" s="175">
        <f>Programas!AO63</f>
        <v>74976685</v>
      </c>
      <c r="O63" s="158">
        <f>Programas!AP63</f>
        <v>74976685</v>
      </c>
      <c r="P63" s="158">
        <f>Programas!AT63</f>
        <v>68946038.159999996</v>
      </c>
      <c r="Q63" s="159">
        <f t="shared" si="15"/>
        <v>0.91956637133263486</v>
      </c>
      <c r="R63" s="175">
        <f>Programas!BB63</f>
        <v>0</v>
      </c>
      <c r="S63" s="158">
        <f>Programas!BC63</f>
        <v>0</v>
      </c>
      <c r="T63" s="158">
        <f>Programas!BG63</f>
        <v>0</v>
      </c>
      <c r="U63" s="159" t="e">
        <f t="shared" si="16"/>
        <v>#DIV/0!</v>
      </c>
      <c r="V63" s="175">
        <f>Programas!BO63</f>
        <v>0</v>
      </c>
      <c r="W63" s="158">
        <f>Programas!BP63</f>
        <v>0</v>
      </c>
      <c r="X63" s="158">
        <f>Programas!BT63</f>
        <v>0</v>
      </c>
      <c r="Y63" s="159" t="e">
        <f t="shared" si="17"/>
        <v>#DIV/0!</v>
      </c>
    </row>
    <row r="64" spans="1:25" x14ac:dyDescent="0.35">
      <c r="A64" s="106" t="s">
        <v>94</v>
      </c>
      <c r="B64" s="160">
        <f>Programas!B64</f>
        <v>73453680</v>
      </c>
      <c r="C64" s="160">
        <f>Programas!C64</f>
        <v>73453680</v>
      </c>
      <c r="D64" s="160">
        <f>Programas!G64</f>
        <v>68919433</v>
      </c>
      <c r="E64" s="161">
        <f t="shared" si="12"/>
        <v>0.93827066254543001</v>
      </c>
      <c r="F64" s="162">
        <f>Programas!O64</f>
        <v>0</v>
      </c>
      <c r="G64" s="160">
        <f>Programas!P64</f>
        <v>0</v>
      </c>
      <c r="H64" s="160">
        <f>Programas!T64</f>
        <v>0</v>
      </c>
      <c r="I64" s="161" t="e">
        <f t="shared" si="13"/>
        <v>#DIV/0!</v>
      </c>
      <c r="J64" s="162">
        <f>Programas!AB64</f>
        <v>0</v>
      </c>
      <c r="K64" s="160">
        <f>Programas!AC64</f>
        <v>0</v>
      </c>
      <c r="L64" s="160">
        <f>Programas!AG64</f>
        <v>0</v>
      </c>
      <c r="M64" s="161" t="e">
        <f t="shared" si="14"/>
        <v>#DIV/0!</v>
      </c>
      <c r="N64" s="162">
        <f>Programas!AO64</f>
        <v>73453680</v>
      </c>
      <c r="O64" s="160">
        <f>Programas!AP64</f>
        <v>73453680</v>
      </c>
      <c r="P64" s="160">
        <f>Programas!AT64</f>
        <v>68919433</v>
      </c>
      <c r="Q64" s="161">
        <f t="shared" si="15"/>
        <v>0.93827066254543001</v>
      </c>
      <c r="R64" s="162">
        <f>Programas!BB64</f>
        <v>0</v>
      </c>
      <c r="S64" s="160">
        <f>Programas!BC64</f>
        <v>0</v>
      </c>
      <c r="T64" s="160">
        <f>Programas!BG64</f>
        <v>0</v>
      </c>
      <c r="U64" s="161" t="e">
        <f t="shared" si="16"/>
        <v>#DIV/0!</v>
      </c>
      <c r="V64" s="162">
        <f>Programas!BO64</f>
        <v>0</v>
      </c>
      <c r="W64" s="160">
        <f>Programas!BP64</f>
        <v>0</v>
      </c>
      <c r="X64" s="160">
        <f>Programas!BT64</f>
        <v>0</v>
      </c>
      <c r="Y64" s="161" t="e">
        <f t="shared" si="17"/>
        <v>#DIV/0!</v>
      </c>
    </row>
    <row r="65" spans="1:25" x14ac:dyDescent="0.35">
      <c r="A65" s="106" t="s">
        <v>95</v>
      </c>
      <c r="B65" s="160">
        <f>Programas!B65</f>
        <v>1523005</v>
      </c>
      <c r="C65" s="160">
        <f>Programas!C65</f>
        <v>1523005</v>
      </c>
      <c r="D65" s="160">
        <f>Programas!G65</f>
        <v>26605.16</v>
      </c>
      <c r="E65" s="161">
        <f t="shared" si="12"/>
        <v>1.7468859261788372E-2</v>
      </c>
      <c r="F65" s="162">
        <f>Programas!O65</f>
        <v>0</v>
      </c>
      <c r="G65" s="160">
        <f>Programas!P65</f>
        <v>0</v>
      </c>
      <c r="H65" s="160">
        <f>Programas!T65</f>
        <v>0</v>
      </c>
      <c r="I65" s="161" t="e">
        <f t="shared" si="13"/>
        <v>#DIV/0!</v>
      </c>
      <c r="J65" s="162">
        <f>Programas!AB65</f>
        <v>0</v>
      </c>
      <c r="K65" s="160">
        <f>Programas!AC65</f>
        <v>0</v>
      </c>
      <c r="L65" s="160">
        <f>Programas!AG65</f>
        <v>0</v>
      </c>
      <c r="M65" s="161" t="e">
        <f t="shared" si="14"/>
        <v>#DIV/0!</v>
      </c>
      <c r="N65" s="162">
        <f>Programas!AO65</f>
        <v>1523005</v>
      </c>
      <c r="O65" s="160">
        <f>Programas!AP65</f>
        <v>1523005</v>
      </c>
      <c r="P65" s="160">
        <f>Programas!AT65</f>
        <v>26605.16</v>
      </c>
      <c r="Q65" s="161">
        <f t="shared" si="15"/>
        <v>1.7468859261788372E-2</v>
      </c>
      <c r="R65" s="162">
        <f>Programas!BB65</f>
        <v>0</v>
      </c>
      <c r="S65" s="160">
        <f>Programas!BC65</f>
        <v>0</v>
      </c>
      <c r="T65" s="160">
        <f>Programas!BG65</f>
        <v>0</v>
      </c>
      <c r="U65" s="161" t="e">
        <f t="shared" si="16"/>
        <v>#DIV/0!</v>
      </c>
      <c r="V65" s="162">
        <f>Programas!BO65</f>
        <v>0</v>
      </c>
      <c r="W65" s="160">
        <f>Programas!BP65</f>
        <v>0</v>
      </c>
      <c r="X65" s="160">
        <f>Programas!BT65</f>
        <v>0</v>
      </c>
      <c r="Y65" s="161" t="e">
        <f t="shared" si="17"/>
        <v>#DIV/0!</v>
      </c>
    </row>
    <row r="66" spans="1:25" x14ac:dyDescent="0.35">
      <c r="A66" s="104" t="s">
        <v>264</v>
      </c>
      <c r="B66" s="163">
        <f>Programas!B66</f>
        <v>6799770</v>
      </c>
      <c r="C66" s="163">
        <f>Programas!C66</f>
        <v>6799770</v>
      </c>
      <c r="D66" s="163">
        <f>Programas!G66</f>
        <v>1638703.2549999999</v>
      </c>
      <c r="E66" s="164">
        <f t="shared" si="12"/>
        <v>0.24099392405919609</v>
      </c>
      <c r="F66" s="176">
        <f>Programas!O66</f>
        <v>2282256</v>
      </c>
      <c r="G66" s="163">
        <f>Programas!P66</f>
        <v>2282256</v>
      </c>
      <c r="H66" s="163">
        <f>Programas!T66</f>
        <v>966848.33</v>
      </c>
      <c r="I66" s="164">
        <f t="shared" si="13"/>
        <v>0.42363710731837267</v>
      </c>
      <c r="J66" s="176">
        <f>Programas!AB66</f>
        <v>2802854</v>
      </c>
      <c r="K66" s="163">
        <f>Programas!AC66</f>
        <v>2802154</v>
      </c>
      <c r="L66" s="163">
        <f>Programas!AG66</f>
        <v>430586.92499999999</v>
      </c>
      <c r="M66" s="164">
        <f t="shared" si="14"/>
        <v>0.15366283401982903</v>
      </c>
      <c r="N66" s="176">
        <f>Programas!AO66</f>
        <v>0</v>
      </c>
      <c r="O66" s="163">
        <f>Programas!AP66</f>
        <v>0</v>
      </c>
      <c r="P66" s="163">
        <f>Programas!AT66</f>
        <v>0</v>
      </c>
      <c r="Q66" s="164" t="e">
        <f t="shared" si="15"/>
        <v>#DIV/0!</v>
      </c>
      <c r="R66" s="176">
        <f>Programas!BB66</f>
        <v>464660</v>
      </c>
      <c r="S66" s="163">
        <f>Programas!BC66</f>
        <v>465360</v>
      </c>
      <c r="T66" s="163">
        <f>Programas!BG66</f>
        <v>241268</v>
      </c>
      <c r="U66" s="164">
        <f t="shared" si="16"/>
        <v>0.51845452982637097</v>
      </c>
      <c r="V66" s="176">
        <f>Programas!BO66</f>
        <v>1250000</v>
      </c>
      <c r="W66" s="163">
        <f>Programas!BP66</f>
        <v>1250000</v>
      </c>
      <c r="X66" s="163">
        <f>Programas!BT66</f>
        <v>0</v>
      </c>
      <c r="Y66" s="164">
        <f t="shared" si="17"/>
        <v>0</v>
      </c>
    </row>
    <row r="67" spans="1:25" ht="24" x14ac:dyDescent="0.35">
      <c r="A67" s="105" t="s">
        <v>96</v>
      </c>
      <c r="B67" s="158">
        <f>Programas!B67</f>
        <v>2740609</v>
      </c>
      <c r="C67" s="158">
        <f>Programas!C67</f>
        <v>2743609</v>
      </c>
      <c r="D67" s="158">
        <f>Programas!G67</f>
        <v>1205860.44</v>
      </c>
      <c r="E67" s="159">
        <f t="shared" si="12"/>
        <v>0.43951614096615077</v>
      </c>
      <c r="F67" s="175">
        <f>Programas!O67</f>
        <v>2066113</v>
      </c>
      <c r="G67" s="158">
        <f>Programas!P67</f>
        <v>2066113</v>
      </c>
      <c r="H67" s="158">
        <f>Programas!T67</f>
        <v>854541.07</v>
      </c>
      <c r="I67" s="159">
        <f t="shared" si="13"/>
        <v>0.41359841886673188</v>
      </c>
      <c r="J67" s="175">
        <f>Programas!AB67</f>
        <v>674496</v>
      </c>
      <c r="K67" s="158">
        <f>Programas!AC67</f>
        <v>677496</v>
      </c>
      <c r="L67" s="158">
        <f>Programas!AG67</f>
        <v>351319.37</v>
      </c>
      <c r="M67" s="159">
        <f t="shared" si="14"/>
        <v>0.51855563722885445</v>
      </c>
      <c r="N67" s="175">
        <f>Programas!AO67</f>
        <v>0</v>
      </c>
      <c r="O67" s="158">
        <f>Programas!AP67</f>
        <v>0</v>
      </c>
      <c r="P67" s="158">
        <f>Programas!AT67</f>
        <v>0</v>
      </c>
      <c r="Q67" s="159" t="e">
        <f t="shared" si="15"/>
        <v>#DIV/0!</v>
      </c>
      <c r="R67" s="175">
        <f>Programas!BB67</f>
        <v>0</v>
      </c>
      <c r="S67" s="158">
        <f>Programas!BC67</f>
        <v>0</v>
      </c>
      <c r="T67" s="158">
        <f>Programas!BG67</f>
        <v>0</v>
      </c>
      <c r="U67" s="159" t="e">
        <f t="shared" si="16"/>
        <v>#DIV/0!</v>
      </c>
      <c r="V67" s="175">
        <f>Programas!BO67</f>
        <v>0</v>
      </c>
      <c r="W67" s="158">
        <f>Programas!BP67</f>
        <v>0</v>
      </c>
      <c r="X67" s="158">
        <f>Programas!BT67</f>
        <v>0</v>
      </c>
      <c r="Y67" s="159" t="e">
        <f t="shared" si="17"/>
        <v>#DIV/0!</v>
      </c>
    </row>
    <row r="68" spans="1:25" ht="24" x14ac:dyDescent="0.35">
      <c r="A68" s="106" t="s">
        <v>97</v>
      </c>
      <c r="B68" s="160">
        <f>Programas!B68</f>
        <v>2456314</v>
      </c>
      <c r="C68" s="160">
        <f>Programas!C68</f>
        <v>2435712</v>
      </c>
      <c r="D68" s="160">
        <f>Programas!G68</f>
        <v>1043308.5599999998</v>
      </c>
      <c r="E68" s="161">
        <f t="shared" si="12"/>
        <v>0.42833822717956793</v>
      </c>
      <c r="F68" s="162">
        <f>Programas!O68</f>
        <v>2066113</v>
      </c>
      <c r="G68" s="160">
        <f>Programas!P68</f>
        <v>2066113</v>
      </c>
      <c r="H68" s="160">
        <f>Programas!T68</f>
        <v>854541.07</v>
      </c>
      <c r="I68" s="161">
        <f t="shared" si="13"/>
        <v>0.41359841886673188</v>
      </c>
      <c r="J68" s="162">
        <f>Programas!AB68</f>
        <v>390201</v>
      </c>
      <c r="K68" s="160">
        <f>Programas!AC68</f>
        <v>369599</v>
      </c>
      <c r="L68" s="160">
        <f>Programas!AG68</f>
        <v>188767.49000000002</v>
      </c>
      <c r="M68" s="161">
        <f t="shared" si="14"/>
        <v>0.51073593272709072</v>
      </c>
      <c r="N68" s="162">
        <f>Programas!AO68</f>
        <v>0</v>
      </c>
      <c r="O68" s="160">
        <f>Programas!AP68</f>
        <v>0</v>
      </c>
      <c r="P68" s="160">
        <f>Programas!AT68</f>
        <v>0</v>
      </c>
      <c r="Q68" s="161" t="e">
        <f t="shared" si="15"/>
        <v>#DIV/0!</v>
      </c>
      <c r="R68" s="162">
        <f>Programas!BB68</f>
        <v>0</v>
      </c>
      <c r="S68" s="160">
        <f>Programas!BC68</f>
        <v>0</v>
      </c>
      <c r="T68" s="160">
        <f>Programas!BG68</f>
        <v>0</v>
      </c>
      <c r="U68" s="161" t="e">
        <f t="shared" si="16"/>
        <v>#DIV/0!</v>
      </c>
      <c r="V68" s="162">
        <f>Programas!BO68</f>
        <v>0</v>
      </c>
      <c r="W68" s="160">
        <f>Programas!BP68</f>
        <v>0</v>
      </c>
      <c r="X68" s="160">
        <f>Programas!BT68</f>
        <v>0</v>
      </c>
      <c r="Y68" s="161" t="e">
        <f t="shared" si="17"/>
        <v>#DIV/0!</v>
      </c>
    </row>
    <row r="69" spans="1:25" ht="24" x14ac:dyDescent="0.35">
      <c r="A69" s="106" t="s">
        <v>98</v>
      </c>
      <c r="B69" s="160">
        <f>Programas!B69</f>
        <v>132355</v>
      </c>
      <c r="C69" s="160">
        <f>Programas!C69</f>
        <v>146517</v>
      </c>
      <c r="D69" s="160">
        <f>Programas!G69</f>
        <v>77726.880000000005</v>
      </c>
      <c r="E69" s="161">
        <f t="shared" si="12"/>
        <v>0.53049734843055762</v>
      </c>
      <c r="F69" s="162">
        <f>Programas!O69</f>
        <v>0</v>
      </c>
      <c r="G69" s="160">
        <f>Programas!P69</f>
        <v>0</v>
      </c>
      <c r="H69" s="160">
        <f>Programas!T69</f>
        <v>0</v>
      </c>
      <c r="I69" s="161" t="e">
        <f t="shared" si="13"/>
        <v>#DIV/0!</v>
      </c>
      <c r="J69" s="162">
        <f>Programas!AB69</f>
        <v>132355</v>
      </c>
      <c r="K69" s="160">
        <f>Programas!AC69</f>
        <v>146517</v>
      </c>
      <c r="L69" s="160">
        <f>Programas!AG69</f>
        <v>77726.880000000005</v>
      </c>
      <c r="M69" s="161">
        <f t="shared" si="14"/>
        <v>0.53049734843055762</v>
      </c>
      <c r="N69" s="162">
        <f>Programas!AO69</f>
        <v>0</v>
      </c>
      <c r="O69" s="160">
        <f>Programas!AP69</f>
        <v>0</v>
      </c>
      <c r="P69" s="160">
        <f>Programas!AT69</f>
        <v>0</v>
      </c>
      <c r="Q69" s="161" t="e">
        <f t="shared" si="15"/>
        <v>#DIV/0!</v>
      </c>
      <c r="R69" s="162">
        <f>Programas!BB69</f>
        <v>0</v>
      </c>
      <c r="S69" s="160">
        <f>Programas!BC69</f>
        <v>0</v>
      </c>
      <c r="T69" s="160">
        <f>Programas!BG69</f>
        <v>0</v>
      </c>
      <c r="U69" s="161" t="e">
        <f t="shared" si="16"/>
        <v>#DIV/0!</v>
      </c>
      <c r="V69" s="162">
        <f>Programas!BO69</f>
        <v>0</v>
      </c>
      <c r="W69" s="160">
        <f>Programas!BP69</f>
        <v>0</v>
      </c>
      <c r="X69" s="160">
        <f>Programas!BT69</f>
        <v>0</v>
      </c>
      <c r="Y69" s="161" t="e">
        <f t="shared" si="17"/>
        <v>#DIV/0!</v>
      </c>
    </row>
    <row r="70" spans="1:25" ht="36" x14ac:dyDescent="0.35">
      <c r="A70" s="106" t="s">
        <v>99</v>
      </c>
      <c r="B70" s="160">
        <f>Programas!B70</f>
        <v>48000</v>
      </c>
      <c r="C70" s="160">
        <f>Programas!C70</f>
        <v>38400</v>
      </c>
      <c r="D70" s="160">
        <f>Programas!G70</f>
        <v>0</v>
      </c>
      <c r="E70" s="161">
        <f t="shared" si="12"/>
        <v>0</v>
      </c>
      <c r="F70" s="162">
        <f>Programas!O70</f>
        <v>0</v>
      </c>
      <c r="G70" s="160">
        <f>Programas!P70</f>
        <v>0</v>
      </c>
      <c r="H70" s="160">
        <f>Programas!T70</f>
        <v>0</v>
      </c>
      <c r="I70" s="161" t="e">
        <f t="shared" si="13"/>
        <v>#DIV/0!</v>
      </c>
      <c r="J70" s="162">
        <f>Programas!AB70</f>
        <v>48000</v>
      </c>
      <c r="K70" s="160">
        <f>Programas!AC70</f>
        <v>38400</v>
      </c>
      <c r="L70" s="160">
        <f>Programas!AG70</f>
        <v>0</v>
      </c>
      <c r="M70" s="161">
        <f t="shared" si="14"/>
        <v>0</v>
      </c>
      <c r="N70" s="162">
        <f>Programas!AO70</f>
        <v>0</v>
      </c>
      <c r="O70" s="160">
        <f>Programas!AP70</f>
        <v>0</v>
      </c>
      <c r="P70" s="160">
        <f>Programas!AT70</f>
        <v>0</v>
      </c>
      <c r="Q70" s="161" t="e">
        <f t="shared" si="15"/>
        <v>#DIV/0!</v>
      </c>
      <c r="R70" s="162">
        <f>Programas!BB70</f>
        <v>0</v>
      </c>
      <c r="S70" s="160">
        <f>Programas!BC70</f>
        <v>0</v>
      </c>
      <c r="T70" s="160">
        <f>Programas!BG70</f>
        <v>0</v>
      </c>
      <c r="U70" s="161" t="e">
        <f t="shared" si="16"/>
        <v>#DIV/0!</v>
      </c>
      <c r="V70" s="162">
        <f>Programas!BO70</f>
        <v>0</v>
      </c>
      <c r="W70" s="160">
        <f>Programas!BP70</f>
        <v>0</v>
      </c>
      <c r="X70" s="160">
        <f>Programas!BT70</f>
        <v>0</v>
      </c>
      <c r="Y70" s="161" t="e">
        <f t="shared" si="17"/>
        <v>#DIV/0!</v>
      </c>
    </row>
    <row r="71" spans="1:25" ht="24" x14ac:dyDescent="0.35">
      <c r="A71" s="106" t="s">
        <v>100</v>
      </c>
      <c r="B71" s="160">
        <f>Programas!B71</f>
        <v>103940</v>
      </c>
      <c r="C71" s="160">
        <f>Programas!C71</f>
        <v>122980</v>
      </c>
      <c r="D71" s="160">
        <f>Programas!G71</f>
        <v>84825</v>
      </c>
      <c r="E71" s="161">
        <f t="shared" si="12"/>
        <v>0.68974630021141647</v>
      </c>
      <c r="F71" s="162">
        <f>Programas!O71</f>
        <v>0</v>
      </c>
      <c r="G71" s="160">
        <f>Programas!P71</f>
        <v>0</v>
      </c>
      <c r="H71" s="160">
        <f>Programas!T71</f>
        <v>0</v>
      </c>
      <c r="I71" s="161" t="e">
        <f t="shared" si="13"/>
        <v>#DIV/0!</v>
      </c>
      <c r="J71" s="162">
        <f>Programas!AB71</f>
        <v>103940</v>
      </c>
      <c r="K71" s="160">
        <f>Programas!AC71</f>
        <v>122980</v>
      </c>
      <c r="L71" s="160">
        <f>Programas!AG71</f>
        <v>84825</v>
      </c>
      <c r="M71" s="161">
        <f t="shared" si="14"/>
        <v>0.68974630021141647</v>
      </c>
      <c r="N71" s="162">
        <f>Programas!AO71</f>
        <v>0</v>
      </c>
      <c r="O71" s="160">
        <f>Programas!AP71</f>
        <v>0</v>
      </c>
      <c r="P71" s="160">
        <f>Programas!AT71</f>
        <v>0</v>
      </c>
      <c r="Q71" s="161" t="e">
        <f t="shared" si="15"/>
        <v>#DIV/0!</v>
      </c>
      <c r="R71" s="162">
        <f>Programas!BB71</f>
        <v>0</v>
      </c>
      <c r="S71" s="160">
        <f>Programas!BC71</f>
        <v>0</v>
      </c>
      <c r="T71" s="160">
        <f>Programas!BG71</f>
        <v>0</v>
      </c>
      <c r="U71" s="161" t="e">
        <f t="shared" si="16"/>
        <v>#DIV/0!</v>
      </c>
      <c r="V71" s="162">
        <f>Programas!BO71</f>
        <v>0</v>
      </c>
      <c r="W71" s="160">
        <f>Programas!BP71</f>
        <v>0</v>
      </c>
      <c r="X71" s="160">
        <f>Programas!BT71</f>
        <v>0</v>
      </c>
      <c r="Y71" s="161" t="e">
        <f t="shared" si="17"/>
        <v>#DIV/0!</v>
      </c>
    </row>
    <row r="72" spans="1:25" ht="24" x14ac:dyDescent="0.35">
      <c r="A72" s="105" t="s">
        <v>101</v>
      </c>
      <c r="B72" s="158">
        <f>Programas!B72</f>
        <v>2287997</v>
      </c>
      <c r="C72" s="158">
        <f>Programas!C72</f>
        <v>2287297</v>
      </c>
      <c r="D72" s="158">
        <f>Programas!G72</f>
        <v>172087.255</v>
      </c>
      <c r="E72" s="159">
        <f t="shared" si="12"/>
        <v>7.52360777808916E-2</v>
      </c>
      <c r="F72" s="175">
        <f>Programas!O72</f>
        <v>216143</v>
      </c>
      <c r="G72" s="158">
        <f>Programas!P72</f>
        <v>216143</v>
      </c>
      <c r="H72" s="158">
        <f>Programas!T72</f>
        <v>112307.26000000001</v>
      </c>
      <c r="I72" s="159">
        <f t="shared" si="13"/>
        <v>0.51959702604294389</v>
      </c>
      <c r="J72" s="175">
        <f>Programas!AB72</f>
        <v>2071854</v>
      </c>
      <c r="K72" s="158">
        <f>Programas!AC72</f>
        <v>2071154</v>
      </c>
      <c r="L72" s="158">
        <f>Programas!AG72</f>
        <v>59779.995000000003</v>
      </c>
      <c r="M72" s="159">
        <f t="shared" si="14"/>
        <v>2.8863133789182264E-2</v>
      </c>
      <c r="N72" s="175">
        <f>Programas!AO72</f>
        <v>0</v>
      </c>
      <c r="O72" s="158">
        <f>Programas!AP72</f>
        <v>0</v>
      </c>
      <c r="P72" s="158">
        <f>Programas!AT72</f>
        <v>0</v>
      </c>
      <c r="Q72" s="159" t="e">
        <f t="shared" si="15"/>
        <v>#DIV/0!</v>
      </c>
      <c r="R72" s="175">
        <f>Programas!BB72</f>
        <v>0</v>
      </c>
      <c r="S72" s="158">
        <f>Programas!BC72</f>
        <v>0</v>
      </c>
      <c r="T72" s="158">
        <f>Programas!BG72</f>
        <v>0</v>
      </c>
      <c r="U72" s="159" t="e">
        <f t="shared" si="16"/>
        <v>#DIV/0!</v>
      </c>
      <c r="V72" s="175">
        <f>Programas!BO72</f>
        <v>0</v>
      </c>
      <c r="W72" s="158">
        <f>Programas!BP72</f>
        <v>0</v>
      </c>
      <c r="X72" s="158">
        <f>Programas!BT72</f>
        <v>0</v>
      </c>
      <c r="Y72" s="159" t="e">
        <f t="shared" si="17"/>
        <v>#DIV/0!</v>
      </c>
    </row>
    <row r="73" spans="1:25" ht="24" x14ac:dyDescent="0.35">
      <c r="A73" s="106" t="s">
        <v>265</v>
      </c>
      <c r="B73" s="160">
        <f>Programas!B73</f>
        <v>2237117</v>
      </c>
      <c r="C73" s="160">
        <f>Programas!C73</f>
        <v>2226968</v>
      </c>
      <c r="D73" s="160">
        <f>Programas!G73</f>
        <v>118834.255</v>
      </c>
      <c r="E73" s="161">
        <f t="shared" si="12"/>
        <v>5.3361456024514052E-2</v>
      </c>
      <c r="F73" s="162">
        <f>Programas!O73</f>
        <v>216143</v>
      </c>
      <c r="G73" s="160">
        <f>Programas!P73</f>
        <v>216143</v>
      </c>
      <c r="H73" s="160">
        <f>Programas!T73</f>
        <v>112307.26000000001</v>
      </c>
      <c r="I73" s="161">
        <f t="shared" si="13"/>
        <v>0.51959702604294389</v>
      </c>
      <c r="J73" s="162">
        <f>Programas!AB73</f>
        <v>2020974</v>
      </c>
      <c r="K73" s="160">
        <f>Programas!AC73</f>
        <v>2010825</v>
      </c>
      <c r="L73" s="160">
        <f>Programas!AG73</f>
        <v>6526.9949999999999</v>
      </c>
      <c r="M73" s="161">
        <f t="shared" si="14"/>
        <v>3.2459289097758384E-3</v>
      </c>
      <c r="N73" s="162">
        <f>Programas!AO73</f>
        <v>0</v>
      </c>
      <c r="O73" s="160">
        <f>Programas!AP73</f>
        <v>0</v>
      </c>
      <c r="P73" s="160">
        <f>Programas!AT73</f>
        <v>0</v>
      </c>
      <c r="Q73" s="161" t="e">
        <f t="shared" si="15"/>
        <v>#DIV/0!</v>
      </c>
      <c r="R73" s="162">
        <f>Programas!BB73</f>
        <v>0</v>
      </c>
      <c r="S73" s="160">
        <f>Programas!BC73</f>
        <v>0</v>
      </c>
      <c r="T73" s="160">
        <f>Programas!BG73</f>
        <v>0</v>
      </c>
      <c r="U73" s="161" t="e">
        <f t="shared" si="16"/>
        <v>#DIV/0!</v>
      </c>
      <c r="V73" s="162">
        <f>Programas!BO73</f>
        <v>0</v>
      </c>
      <c r="W73" s="160">
        <f>Programas!BP73</f>
        <v>0</v>
      </c>
      <c r="X73" s="160">
        <f>Programas!BT73</f>
        <v>0</v>
      </c>
      <c r="Y73" s="161" t="e">
        <f t="shared" si="17"/>
        <v>#DIV/0!</v>
      </c>
    </row>
    <row r="74" spans="1:25" ht="24" x14ac:dyDescent="0.35">
      <c r="A74" s="106" t="s">
        <v>102</v>
      </c>
      <c r="B74" s="160">
        <f>Programas!B74</f>
        <v>50880</v>
      </c>
      <c r="C74" s="160">
        <f>Programas!C74</f>
        <v>60329</v>
      </c>
      <c r="D74" s="160">
        <f>Programas!G74</f>
        <v>53253</v>
      </c>
      <c r="E74" s="161">
        <f t="shared" si="12"/>
        <v>0.88270980788675435</v>
      </c>
      <c r="F74" s="162">
        <f>Programas!O74</f>
        <v>0</v>
      </c>
      <c r="G74" s="160">
        <f>Programas!P74</f>
        <v>0</v>
      </c>
      <c r="H74" s="160">
        <f>Programas!T74</f>
        <v>0</v>
      </c>
      <c r="I74" s="161" t="e">
        <f t="shared" si="13"/>
        <v>#DIV/0!</v>
      </c>
      <c r="J74" s="162">
        <f>Programas!AB74</f>
        <v>50880</v>
      </c>
      <c r="K74" s="160">
        <f>Programas!AC74</f>
        <v>60329</v>
      </c>
      <c r="L74" s="160">
        <f>Programas!AG74</f>
        <v>53253</v>
      </c>
      <c r="M74" s="161">
        <f t="shared" si="14"/>
        <v>0.88270980788675435</v>
      </c>
      <c r="N74" s="162">
        <f>Programas!AO74</f>
        <v>0</v>
      </c>
      <c r="O74" s="160">
        <f>Programas!AP74</f>
        <v>0</v>
      </c>
      <c r="P74" s="160">
        <f>Programas!AT74</f>
        <v>0</v>
      </c>
      <c r="Q74" s="161" t="e">
        <f t="shared" si="15"/>
        <v>#DIV/0!</v>
      </c>
      <c r="R74" s="162">
        <f>Programas!BB74</f>
        <v>0</v>
      </c>
      <c r="S74" s="160">
        <f>Programas!BC74</f>
        <v>0</v>
      </c>
      <c r="T74" s="160">
        <f>Programas!BG74</f>
        <v>0</v>
      </c>
      <c r="U74" s="161" t="e">
        <f t="shared" si="16"/>
        <v>#DIV/0!</v>
      </c>
      <c r="V74" s="162">
        <f>Programas!BO74</f>
        <v>0</v>
      </c>
      <c r="W74" s="160">
        <f>Programas!BP74</f>
        <v>0</v>
      </c>
      <c r="X74" s="160">
        <f>Programas!BT74</f>
        <v>0</v>
      </c>
      <c r="Y74" s="161" t="e">
        <f t="shared" si="17"/>
        <v>#DIV/0!</v>
      </c>
    </row>
    <row r="75" spans="1:25" ht="24" x14ac:dyDescent="0.35">
      <c r="A75" s="105" t="s">
        <v>103</v>
      </c>
      <c r="B75" s="158">
        <f>Programas!B75</f>
        <v>1771164</v>
      </c>
      <c r="C75" s="158">
        <f>Programas!C75</f>
        <v>1768864</v>
      </c>
      <c r="D75" s="158">
        <f>Programas!G75</f>
        <v>260755.56</v>
      </c>
      <c r="E75" s="159">
        <f t="shared" si="12"/>
        <v>0.14741413698283193</v>
      </c>
      <c r="F75" s="175">
        <f>Programas!O75</f>
        <v>0</v>
      </c>
      <c r="G75" s="158">
        <f>Programas!P75</f>
        <v>0</v>
      </c>
      <c r="H75" s="158">
        <f>Programas!T75</f>
        <v>0</v>
      </c>
      <c r="I75" s="159" t="e">
        <f t="shared" si="13"/>
        <v>#DIV/0!</v>
      </c>
      <c r="J75" s="175">
        <f>Programas!AB75</f>
        <v>56504</v>
      </c>
      <c r="K75" s="158">
        <f>Programas!AC75</f>
        <v>53504</v>
      </c>
      <c r="L75" s="158">
        <f>Programas!AG75</f>
        <v>19487.559999999998</v>
      </c>
      <c r="M75" s="159">
        <f t="shared" si="14"/>
        <v>0.36422622607655497</v>
      </c>
      <c r="N75" s="175">
        <f>Programas!AO75</f>
        <v>0</v>
      </c>
      <c r="O75" s="158">
        <f>Programas!AP75</f>
        <v>0</v>
      </c>
      <c r="P75" s="158">
        <f>Programas!AT75</f>
        <v>0</v>
      </c>
      <c r="Q75" s="159" t="e">
        <f t="shared" si="15"/>
        <v>#DIV/0!</v>
      </c>
      <c r="R75" s="175">
        <f>Programas!BB75</f>
        <v>464660</v>
      </c>
      <c r="S75" s="158">
        <f>Programas!BC75</f>
        <v>465360</v>
      </c>
      <c r="T75" s="158">
        <f>Programas!BG75</f>
        <v>241268</v>
      </c>
      <c r="U75" s="159">
        <f t="shared" si="16"/>
        <v>0.51845452982637097</v>
      </c>
      <c r="V75" s="175">
        <f>Programas!BO75</f>
        <v>1250000</v>
      </c>
      <c r="W75" s="158">
        <f>Programas!BP75</f>
        <v>1250000</v>
      </c>
      <c r="X75" s="158">
        <f>Programas!BT75</f>
        <v>0</v>
      </c>
      <c r="Y75" s="159">
        <f t="shared" si="17"/>
        <v>0</v>
      </c>
    </row>
    <row r="76" spans="1:25" ht="24" x14ac:dyDescent="0.35">
      <c r="A76" s="106" t="s">
        <v>104</v>
      </c>
      <c r="B76" s="165">
        <f>Programas!B76</f>
        <v>74689</v>
      </c>
      <c r="C76" s="165">
        <f>Programas!C76</f>
        <v>120539</v>
      </c>
      <c r="D76" s="165">
        <f>Programas!G76</f>
        <v>36967.56</v>
      </c>
      <c r="E76" s="161">
        <f t="shared" si="12"/>
        <v>0.30668547109234356</v>
      </c>
      <c r="F76" s="171">
        <f>Programas!O76</f>
        <v>0</v>
      </c>
      <c r="G76" s="165">
        <f>Programas!P76</f>
        <v>0</v>
      </c>
      <c r="H76" s="165">
        <f>Programas!T76</f>
        <v>0</v>
      </c>
      <c r="I76" s="161" t="e">
        <f t="shared" si="13"/>
        <v>#DIV/0!</v>
      </c>
      <c r="J76" s="171">
        <f>Programas!AB76</f>
        <v>56504</v>
      </c>
      <c r="K76" s="165">
        <f>Programas!AC76</f>
        <v>53504</v>
      </c>
      <c r="L76" s="165">
        <f>Programas!AG76</f>
        <v>19487.559999999998</v>
      </c>
      <c r="M76" s="161">
        <f t="shared" si="14"/>
        <v>0.36422622607655497</v>
      </c>
      <c r="N76" s="171">
        <f>Programas!AO76</f>
        <v>0</v>
      </c>
      <c r="O76" s="165">
        <f>Programas!AP76</f>
        <v>0</v>
      </c>
      <c r="P76" s="165">
        <f>Programas!AT76</f>
        <v>0</v>
      </c>
      <c r="Q76" s="161" t="e">
        <f t="shared" si="15"/>
        <v>#DIV/0!</v>
      </c>
      <c r="R76" s="171">
        <f>Programas!BB76</f>
        <v>18185</v>
      </c>
      <c r="S76" s="165">
        <f>Programas!BC76</f>
        <v>67035</v>
      </c>
      <c r="T76" s="165">
        <f>Programas!BG76</f>
        <v>17480</v>
      </c>
      <c r="U76" s="161">
        <f t="shared" si="16"/>
        <v>0.26075930484075482</v>
      </c>
      <c r="V76" s="171">
        <f>Programas!BO76</f>
        <v>0</v>
      </c>
      <c r="W76" s="165">
        <f>Programas!BP76</f>
        <v>0</v>
      </c>
      <c r="X76" s="165">
        <f>Programas!BT76</f>
        <v>0</v>
      </c>
      <c r="Y76" s="161" t="e">
        <f t="shared" si="17"/>
        <v>#DIV/0!</v>
      </c>
    </row>
    <row r="77" spans="1:25" ht="24" x14ac:dyDescent="0.35">
      <c r="A77" s="106" t="s">
        <v>105</v>
      </c>
      <c r="B77" s="165">
        <f>Programas!B77</f>
        <v>300000</v>
      </c>
      <c r="C77" s="165">
        <f>Programas!C77</f>
        <v>138150</v>
      </c>
      <c r="D77" s="165">
        <f>Programas!G77</f>
        <v>0</v>
      </c>
      <c r="E77" s="161">
        <f t="shared" si="12"/>
        <v>0</v>
      </c>
      <c r="F77" s="171">
        <f>Programas!O77</f>
        <v>0</v>
      </c>
      <c r="G77" s="165">
        <f>Programas!P77</f>
        <v>0</v>
      </c>
      <c r="H77" s="165">
        <f>Programas!T77</f>
        <v>0</v>
      </c>
      <c r="I77" s="161" t="e">
        <f t="shared" si="13"/>
        <v>#DIV/0!</v>
      </c>
      <c r="J77" s="171">
        <f>Programas!AB77</f>
        <v>0</v>
      </c>
      <c r="K77" s="165">
        <f>Programas!AC77</f>
        <v>0</v>
      </c>
      <c r="L77" s="165">
        <f>Programas!AG77</f>
        <v>0</v>
      </c>
      <c r="M77" s="161" t="e">
        <f t="shared" si="14"/>
        <v>#DIV/0!</v>
      </c>
      <c r="N77" s="171">
        <f>Programas!AO77</f>
        <v>0</v>
      </c>
      <c r="O77" s="165">
        <f>Programas!AP77</f>
        <v>0</v>
      </c>
      <c r="P77" s="165">
        <f>Programas!AT77</f>
        <v>0</v>
      </c>
      <c r="Q77" s="161" t="e">
        <f t="shared" si="15"/>
        <v>#DIV/0!</v>
      </c>
      <c r="R77" s="171">
        <f>Programas!BB77</f>
        <v>300000</v>
      </c>
      <c r="S77" s="165">
        <f>Programas!BC77</f>
        <v>138150</v>
      </c>
      <c r="T77" s="165">
        <f>Programas!BG77</f>
        <v>0</v>
      </c>
      <c r="U77" s="161">
        <f t="shared" si="16"/>
        <v>0</v>
      </c>
      <c r="V77" s="171">
        <f>Programas!BO77</f>
        <v>0</v>
      </c>
      <c r="W77" s="165">
        <f>Programas!BP77</f>
        <v>0</v>
      </c>
      <c r="X77" s="165">
        <f>Programas!BT77</f>
        <v>0</v>
      </c>
      <c r="Y77" s="161" t="e">
        <f t="shared" si="17"/>
        <v>#DIV/0!</v>
      </c>
    </row>
    <row r="78" spans="1:25" ht="24" x14ac:dyDescent="0.35">
      <c r="A78" s="106" t="s">
        <v>266</v>
      </c>
      <c r="B78" s="165">
        <f>Programas!B78</f>
        <v>1396475</v>
      </c>
      <c r="C78" s="165">
        <f>Programas!C78</f>
        <v>1510175</v>
      </c>
      <c r="D78" s="165">
        <f>Programas!G78</f>
        <v>223788</v>
      </c>
      <c r="E78" s="161">
        <f t="shared" si="12"/>
        <v>0.14818679954309932</v>
      </c>
      <c r="F78" s="171">
        <f>Programas!O78</f>
        <v>0</v>
      </c>
      <c r="G78" s="165">
        <f>Programas!P78</f>
        <v>0</v>
      </c>
      <c r="H78" s="165">
        <f>Programas!T78</f>
        <v>0</v>
      </c>
      <c r="I78" s="161" t="e">
        <f t="shared" si="13"/>
        <v>#DIV/0!</v>
      </c>
      <c r="J78" s="171">
        <f>Programas!AB78</f>
        <v>0</v>
      </c>
      <c r="K78" s="165">
        <f>Programas!AC78</f>
        <v>0</v>
      </c>
      <c r="L78" s="165">
        <f>Programas!AG78</f>
        <v>0</v>
      </c>
      <c r="M78" s="161" t="e">
        <f t="shared" si="14"/>
        <v>#DIV/0!</v>
      </c>
      <c r="N78" s="171">
        <f>Programas!AO78</f>
        <v>0</v>
      </c>
      <c r="O78" s="165">
        <f>Programas!AP78</f>
        <v>0</v>
      </c>
      <c r="P78" s="165">
        <f>Programas!AT78</f>
        <v>0</v>
      </c>
      <c r="Q78" s="161" t="e">
        <f t="shared" si="15"/>
        <v>#DIV/0!</v>
      </c>
      <c r="R78" s="171">
        <f>Programas!BB78</f>
        <v>146475</v>
      </c>
      <c r="S78" s="165">
        <f>Programas!BC78</f>
        <v>260175</v>
      </c>
      <c r="T78" s="165">
        <f>Programas!BG78</f>
        <v>223788</v>
      </c>
      <c r="U78" s="161">
        <f t="shared" si="16"/>
        <v>0.86014413375612564</v>
      </c>
      <c r="V78" s="171">
        <f>Programas!BO78</f>
        <v>1250000</v>
      </c>
      <c r="W78" s="165">
        <f>Programas!BP78</f>
        <v>1250000</v>
      </c>
      <c r="X78" s="165">
        <f>Programas!BT78</f>
        <v>0</v>
      </c>
      <c r="Y78" s="161">
        <f t="shared" si="17"/>
        <v>0</v>
      </c>
    </row>
    <row r="79" spans="1:25" s="101" customFormat="1" ht="13" x14ac:dyDescent="0.3">
      <c r="A79" s="118" t="s">
        <v>106</v>
      </c>
      <c r="B79" s="177">
        <f>Programas!B79</f>
        <v>92822948</v>
      </c>
      <c r="C79" s="177">
        <f>Programas!C79</f>
        <v>92822948</v>
      </c>
      <c r="D79" s="177">
        <f>Programas!G79</f>
        <v>75925487.279799998</v>
      </c>
      <c r="E79" s="178">
        <f t="shared" si="12"/>
        <v>0.81796030955405552</v>
      </c>
      <c r="F79" s="179">
        <f>Programas!O79</f>
        <v>2282256</v>
      </c>
      <c r="G79" s="180">
        <f>Programas!P79</f>
        <v>2282256</v>
      </c>
      <c r="H79" s="180">
        <f>Programas!T79</f>
        <v>966848.33</v>
      </c>
      <c r="I79" s="181">
        <f t="shared" si="13"/>
        <v>0.42363710731837267</v>
      </c>
      <c r="J79" s="182">
        <f>Programas!AB79</f>
        <v>2802854</v>
      </c>
      <c r="K79" s="183">
        <f>Programas!AC79</f>
        <v>2802154</v>
      </c>
      <c r="L79" s="183">
        <f>Programas!AG79</f>
        <v>430586.92499999999</v>
      </c>
      <c r="M79" s="184">
        <f t="shared" si="14"/>
        <v>0.15366283401982903</v>
      </c>
      <c r="N79" s="179">
        <f>Programas!AO79</f>
        <v>86023178</v>
      </c>
      <c r="O79" s="180">
        <f>Programas!AP79</f>
        <v>86023178</v>
      </c>
      <c r="P79" s="180">
        <f>Programas!AT79</f>
        <v>74286784.024800003</v>
      </c>
      <c r="Q79" s="181">
        <f t="shared" si="15"/>
        <v>0.86356707287424328</v>
      </c>
      <c r="R79" s="182">
        <f>Programas!BB79</f>
        <v>464660</v>
      </c>
      <c r="S79" s="183">
        <f>Programas!BC79</f>
        <v>465360</v>
      </c>
      <c r="T79" s="183">
        <f>Programas!BG79</f>
        <v>241268</v>
      </c>
      <c r="U79" s="184">
        <f t="shared" si="16"/>
        <v>0.51845452982637097</v>
      </c>
      <c r="V79" s="179">
        <f>Programas!BO79</f>
        <v>1250000</v>
      </c>
      <c r="W79" s="180">
        <f>Programas!BP79</f>
        <v>1250000</v>
      </c>
      <c r="X79" s="180">
        <f>Programas!BT79</f>
        <v>0</v>
      </c>
      <c r="Y79" s="181">
        <f t="shared" si="17"/>
        <v>0</v>
      </c>
    </row>
    <row r="80" spans="1:25" x14ac:dyDescent="0.35">
      <c r="A80" s="104" t="s">
        <v>107</v>
      </c>
      <c r="B80" s="163">
        <f>Programas!B80</f>
        <v>254795707</v>
      </c>
      <c r="C80" s="163">
        <f>Programas!C80</f>
        <v>262104547.00999999</v>
      </c>
      <c r="D80" s="163">
        <f>Programas!G80</f>
        <v>0</v>
      </c>
      <c r="E80" s="164">
        <f t="shared" si="12"/>
        <v>0</v>
      </c>
      <c r="F80" s="163">
        <f>Programas!O80</f>
        <v>0</v>
      </c>
      <c r="G80" s="163">
        <f>Programas!P80</f>
        <v>0</v>
      </c>
      <c r="H80" s="163">
        <f>Programas!T80</f>
        <v>0</v>
      </c>
      <c r="I80" s="164" t="e">
        <f t="shared" si="13"/>
        <v>#DIV/0!</v>
      </c>
      <c r="J80" s="176">
        <f>Programas!AB80</f>
        <v>0</v>
      </c>
      <c r="K80" s="163">
        <f>Programas!AC80</f>
        <v>0</v>
      </c>
      <c r="L80" s="163">
        <f>Programas!AG80</f>
        <v>0</v>
      </c>
      <c r="M80" s="164" t="e">
        <f t="shared" si="14"/>
        <v>#DIV/0!</v>
      </c>
      <c r="N80" s="176">
        <f>Programas!AO80</f>
        <v>254795707</v>
      </c>
      <c r="O80" s="163">
        <f>Programas!AP80</f>
        <v>262104547.00999999</v>
      </c>
      <c r="P80" s="163">
        <f>Programas!AT80</f>
        <v>0</v>
      </c>
      <c r="Q80" s="164">
        <f t="shared" si="15"/>
        <v>0</v>
      </c>
      <c r="R80" s="176">
        <f>Programas!BB80</f>
        <v>0</v>
      </c>
      <c r="S80" s="163">
        <f>Programas!BC80</f>
        <v>0</v>
      </c>
      <c r="T80" s="163">
        <f>Programas!BG80</f>
        <v>0</v>
      </c>
      <c r="U80" s="164" t="e">
        <f t="shared" si="16"/>
        <v>#DIV/0!</v>
      </c>
      <c r="V80" s="176">
        <f>Programas!BO80</f>
        <v>0</v>
      </c>
      <c r="W80" s="163">
        <f>Programas!BP80</f>
        <v>0</v>
      </c>
      <c r="X80" s="163">
        <f>Programas!BT80</f>
        <v>0</v>
      </c>
      <c r="Y80" s="164" t="e">
        <f t="shared" si="17"/>
        <v>#DIV/0!</v>
      </c>
    </row>
    <row r="81" spans="1:25" x14ac:dyDescent="0.35">
      <c r="A81" s="105" t="s">
        <v>108</v>
      </c>
      <c r="B81" s="158">
        <f>Programas!B81</f>
        <v>254795707</v>
      </c>
      <c r="C81" s="158">
        <f>Programas!C81</f>
        <v>262104547.00999999</v>
      </c>
      <c r="D81" s="158">
        <f>Programas!G81</f>
        <v>0</v>
      </c>
      <c r="E81" s="159">
        <f t="shared" si="12"/>
        <v>0</v>
      </c>
      <c r="F81" s="158">
        <f>Programas!O81</f>
        <v>0</v>
      </c>
      <c r="G81" s="158">
        <f>Programas!P81</f>
        <v>0</v>
      </c>
      <c r="H81" s="158">
        <f>Programas!T81</f>
        <v>0</v>
      </c>
      <c r="I81" s="159" t="e">
        <f t="shared" si="13"/>
        <v>#DIV/0!</v>
      </c>
      <c r="J81" s="175">
        <f>Programas!AB81</f>
        <v>0</v>
      </c>
      <c r="K81" s="158">
        <f>Programas!AC81</f>
        <v>0</v>
      </c>
      <c r="L81" s="158">
        <f>Programas!AG81</f>
        <v>0</v>
      </c>
      <c r="M81" s="159" t="e">
        <f t="shared" si="14"/>
        <v>#DIV/0!</v>
      </c>
      <c r="N81" s="175">
        <f>Programas!AO81</f>
        <v>254795707</v>
      </c>
      <c r="O81" s="158">
        <f>Programas!AP81</f>
        <v>262104547.00999999</v>
      </c>
      <c r="P81" s="158">
        <f>Programas!AT81</f>
        <v>0</v>
      </c>
      <c r="Q81" s="159">
        <f t="shared" si="15"/>
        <v>0</v>
      </c>
      <c r="R81" s="175">
        <f>Programas!BB81</f>
        <v>0</v>
      </c>
      <c r="S81" s="158">
        <f>Programas!BC81</f>
        <v>0</v>
      </c>
      <c r="T81" s="158">
        <f>Programas!BG81</f>
        <v>0</v>
      </c>
      <c r="U81" s="159" t="e">
        <f t="shared" si="16"/>
        <v>#DIV/0!</v>
      </c>
      <c r="V81" s="175">
        <f>Programas!BO81</f>
        <v>0</v>
      </c>
      <c r="W81" s="158">
        <f>Programas!BP81</f>
        <v>0</v>
      </c>
      <c r="X81" s="158">
        <f>Programas!BT81</f>
        <v>0</v>
      </c>
      <c r="Y81" s="159" t="e">
        <f t="shared" si="17"/>
        <v>#DIV/0!</v>
      </c>
    </row>
    <row r="82" spans="1:25" x14ac:dyDescent="0.35">
      <c r="A82" s="106" t="s">
        <v>249</v>
      </c>
      <c r="B82" s="165">
        <f>Programas!B82</f>
        <v>254795707</v>
      </c>
      <c r="C82" s="165">
        <f>Programas!C82</f>
        <v>262104547.00999999</v>
      </c>
      <c r="D82" s="165">
        <f>Programas!G82</f>
        <v>0</v>
      </c>
      <c r="E82" s="161">
        <f t="shared" si="12"/>
        <v>0</v>
      </c>
      <c r="F82" s="165">
        <f>Programas!O82</f>
        <v>0</v>
      </c>
      <c r="G82" s="165">
        <f>Programas!P82</f>
        <v>0</v>
      </c>
      <c r="H82" s="165">
        <f>Programas!T82</f>
        <v>0</v>
      </c>
      <c r="I82" s="161" t="e">
        <f t="shared" si="13"/>
        <v>#DIV/0!</v>
      </c>
      <c r="J82" s="171">
        <f>Programas!AB82</f>
        <v>0</v>
      </c>
      <c r="K82" s="165">
        <f>Programas!AC82</f>
        <v>0</v>
      </c>
      <c r="L82" s="165">
        <f>Programas!AG82</f>
        <v>0</v>
      </c>
      <c r="M82" s="161" t="e">
        <f t="shared" si="14"/>
        <v>#DIV/0!</v>
      </c>
      <c r="N82" s="171">
        <f>Programas!AO82</f>
        <v>254795707</v>
      </c>
      <c r="O82" s="165">
        <f>Programas!AP82</f>
        <v>262104547.00999999</v>
      </c>
      <c r="P82" s="165">
        <f>Programas!AT82</f>
        <v>0</v>
      </c>
      <c r="Q82" s="161">
        <f t="shared" si="15"/>
        <v>0</v>
      </c>
      <c r="R82" s="171">
        <f>Programas!BB82</f>
        <v>0</v>
      </c>
      <c r="S82" s="165">
        <f>Programas!BC82</f>
        <v>0</v>
      </c>
      <c r="T82" s="165">
        <f>Programas!BG82</f>
        <v>0</v>
      </c>
      <c r="U82" s="161" t="e">
        <f t="shared" si="16"/>
        <v>#DIV/0!</v>
      </c>
      <c r="V82" s="171">
        <f>Programas!BO82</f>
        <v>0</v>
      </c>
      <c r="W82" s="165">
        <f>Programas!BP82</f>
        <v>0</v>
      </c>
      <c r="X82" s="165">
        <f>Programas!BT82</f>
        <v>0</v>
      </c>
      <c r="Y82" s="161" t="e">
        <f t="shared" si="17"/>
        <v>#DIV/0!</v>
      </c>
    </row>
    <row r="83" spans="1:25" s="101" customFormat="1" ht="13" x14ac:dyDescent="0.3">
      <c r="A83" s="118" t="s">
        <v>109</v>
      </c>
      <c r="B83" s="177">
        <f>Programas!B83</f>
        <v>254795707</v>
      </c>
      <c r="C83" s="177">
        <f>Programas!C83</f>
        <v>262104547.00999999</v>
      </c>
      <c r="D83" s="177">
        <f>Programas!G83</f>
        <v>0</v>
      </c>
      <c r="E83" s="178">
        <f t="shared" si="12"/>
        <v>0</v>
      </c>
      <c r="F83" s="179">
        <f>Programas!O83</f>
        <v>0</v>
      </c>
      <c r="G83" s="180">
        <f>Programas!P83</f>
        <v>0</v>
      </c>
      <c r="H83" s="180">
        <f>Programas!T83</f>
        <v>0</v>
      </c>
      <c r="I83" s="181" t="e">
        <f t="shared" si="13"/>
        <v>#DIV/0!</v>
      </c>
      <c r="J83" s="182">
        <f>Programas!AB83</f>
        <v>0</v>
      </c>
      <c r="K83" s="183">
        <f>Programas!AC83</f>
        <v>0</v>
      </c>
      <c r="L83" s="183">
        <f>Programas!AG83</f>
        <v>0</v>
      </c>
      <c r="M83" s="184" t="e">
        <f t="shared" si="14"/>
        <v>#DIV/0!</v>
      </c>
      <c r="N83" s="179">
        <f>Programas!AO83</f>
        <v>254795707</v>
      </c>
      <c r="O83" s="180">
        <f>Programas!AP83</f>
        <v>262104547.00999999</v>
      </c>
      <c r="P83" s="180">
        <f>Programas!AT83</f>
        <v>0</v>
      </c>
      <c r="Q83" s="181">
        <f t="shared" si="15"/>
        <v>0</v>
      </c>
      <c r="R83" s="182">
        <f>Programas!BB83</f>
        <v>0</v>
      </c>
      <c r="S83" s="183">
        <f>Programas!BC83</f>
        <v>0</v>
      </c>
      <c r="T83" s="183">
        <f>Programas!BG83</f>
        <v>0</v>
      </c>
      <c r="U83" s="184" t="e">
        <f t="shared" si="16"/>
        <v>#DIV/0!</v>
      </c>
      <c r="V83" s="179">
        <f>Programas!BO83</f>
        <v>0</v>
      </c>
      <c r="W83" s="180">
        <f>Programas!BP83</f>
        <v>0</v>
      </c>
      <c r="X83" s="180">
        <f>Programas!BT83</f>
        <v>0</v>
      </c>
      <c r="Y83" s="181" t="e">
        <f t="shared" si="17"/>
        <v>#DIV/0!</v>
      </c>
    </row>
    <row r="84" spans="1:25" s="102" customFormat="1" ht="15" thickBot="1" x14ac:dyDescent="0.4">
      <c r="A84" s="119" t="s">
        <v>110</v>
      </c>
      <c r="B84" s="185">
        <f>Programas!B84</f>
        <v>347618655</v>
      </c>
      <c r="C84" s="185">
        <f>Programas!C84</f>
        <v>354927495.00999999</v>
      </c>
      <c r="D84" s="185">
        <f>Programas!G84</f>
        <v>75925487.279799998</v>
      </c>
      <c r="E84" s="186">
        <f t="shared" si="12"/>
        <v>0.21391830260335515</v>
      </c>
      <c r="F84" s="187">
        <f>Programas!O84</f>
        <v>2282256</v>
      </c>
      <c r="G84" s="188">
        <f>Programas!P84</f>
        <v>2282256</v>
      </c>
      <c r="H84" s="188">
        <f>Programas!T84</f>
        <v>966848.33</v>
      </c>
      <c r="I84" s="189">
        <f t="shared" si="13"/>
        <v>0.42363710731837267</v>
      </c>
      <c r="J84" s="190">
        <f>Programas!AB84</f>
        <v>2802854</v>
      </c>
      <c r="K84" s="191">
        <f>Programas!AC84</f>
        <v>2802154</v>
      </c>
      <c r="L84" s="191">
        <f>Programas!AG84</f>
        <v>430586.92499999999</v>
      </c>
      <c r="M84" s="192">
        <f t="shared" si="14"/>
        <v>0.15366283401982903</v>
      </c>
      <c r="N84" s="187">
        <f>Programas!AO84</f>
        <v>340818885</v>
      </c>
      <c r="O84" s="188">
        <f>Programas!AP84</f>
        <v>348127725.00999999</v>
      </c>
      <c r="P84" s="188">
        <f>Programas!AT84</f>
        <v>74286784.024800003</v>
      </c>
      <c r="Q84" s="189">
        <f t="shared" si="15"/>
        <v>0.21338945073296334</v>
      </c>
      <c r="R84" s="190">
        <f>Programas!BB84</f>
        <v>464660</v>
      </c>
      <c r="S84" s="191">
        <f>Programas!BC84</f>
        <v>465360</v>
      </c>
      <c r="T84" s="191">
        <f>Programas!BG84</f>
        <v>241268</v>
      </c>
      <c r="U84" s="192">
        <f t="shared" si="16"/>
        <v>0.51845452982637097</v>
      </c>
      <c r="V84" s="187">
        <f>Programas!BO84</f>
        <v>1250000</v>
      </c>
      <c r="W84" s="188">
        <f>Programas!BP84</f>
        <v>1250000</v>
      </c>
      <c r="X84" s="188">
        <f>Programas!BT84</f>
        <v>0</v>
      </c>
      <c r="Y84" s="189">
        <f t="shared" si="17"/>
        <v>0</v>
      </c>
    </row>
    <row r="86" spans="1:25" ht="15" customHeight="1" x14ac:dyDescent="0.35">
      <c r="A86" s="441" t="s">
        <v>1150</v>
      </c>
      <c r="B86" s="441"/>
      <c r="C86" s="441"/>
      <c r="D86" s="441"/>
      <c r="E86" s="441"/>
      <c r="F86" s="441"/>
      <c r="G86" s="441"/>
      <c r="H86" s="441"/>
      <c r="I86" s="441"/>
      <c r="J86" s="441"/>
      <c r="K86" s="441"/>
      <c r="L86" s="441"/>
      <c r="M86" s="441"/>
      <c r="N86" s="441"/>
      <c r="O86" s="441"/>
    </row>
  </sheetData>
  <sheetProtection formatCells="0" formatColumns="0" formatRows="0"/>
  <autoFilter ref="F2:Y84" xr:uid="{EF29FE92-E1C5-45EF-930E-D9098FAB0963}"/>
  <mergeCells count="32">
    <mergeCell ref="R41:U41"/>
    <mergeCell ref="A3:Y3"/>
    <mergeCell ref="A4:Y4"/>
    <mergeCell ref="A5:Y5"/>
    <mergeCell ref="A7:A9"/>
    <mergeCell ref="B7:E7"/>
    <mergeCell ref="F7:I7"/>
    <mergeCell ref="J7:M7"/>
    <mergeCell ref="N7:Q7"/>
    <mergeCell ref="R7:U7"/>
    <mergeCell ref="V7:Y7"/>
    <mergeCell ref="A41:A43"/>
    <mergeCell ref="B41:E41"/>
    <mergeCell ref="F41:I41"/>
    <mergeCell ref="J41:M41"/>
    <mergeCell ref="N41:Q41"/>
    <mergeCell ref="A86:O86"/>
    <mergeCell ref="V54:Y54"/>
    <mergeCell ref="A34:J34"/>
    <mergeCell ref="V41:Y41"/>
    <mergeCell ref="A50:Y50"/>
    <mergeCell ref="A51:Y51"/>
    <mergeCell ref="A52:Y52"/>
    <mergeCell ref="A54:A56"/>
    <mergeCell ref="B54:E54"/>
    <mergeCell ref="F54:I54"/>
    <mergeCell ref="J54:M54"/>
    <mergeCell ref="N54:Q54"/>
    <mergeCell ref="R54:U54"/>
    <mergeCell ref="A37:Y37"/>
    <mergeCell ref="A38:Y38"/>
    <mergeCell ref="A39:Y3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A8332-1BF1-4BE9-961E-AA8C21CC22EA}">
  <sheetPr>
    <tabColor theme="7"/>
  </sheetPr>
  <dimension ref="A1:AG307"/>
  <sheetViews>
    <sheetView showGridLines="0" tabSelected="1" zoomScale="80" zoomScaleNormal="80" zoomScaleSheetLayoutView="80" workbookViewId="0">
      <pane ySplit="7" topLeftCell="A122" activePane="bottomLeft" state="frozen"/>
      <selection activeCell="B1" sqref="B1"/>
      <selection pane="bottomLeft" activeCell="C4" sqref="C4"/>
    </sheetView>
  </sheetViews>
  <sheetFormatPr defaultColWidth="11.453125" defaultRowHeight="14.5" x14ac:dyDescent="0.25"/>
  <cols>
    <col min="1" max="1" width="14" style="56" customWidth="1"/>
    <col min="2" max="2" width="58.1796875" style="56" customWidth="1"/>
    <col min="3" max="5" width="14.81640625" style="56" customWidth="1"/>
    <col min="6" max="8" width="14.1796875" style="56" customWidth="1"/>
    <col min="9" max="14" width="14.81640625" style="56" customWidth="1"/>
    <col min="15" max="20" width="15.453125" style="56" customWidth="1"/>
    <col min="21" max="26" width="15.54296875" style="56" customWidth="1"/>
    <col min="27" max="27" width="14.81640625" style="56" customWidth="1"/>
    <col min="28" max="28" width="18.54296875" style="56" bestFit="1" customWidth="1"/>
    <col min="29" max="29" width="14.81640625" style="56" customWidth="1"/>
    <col min="30" max="30" width="13.54296875" style="56" customWidth="1"/>
    <col min="31" max="31" width="11.453125" style="56"/>
    <col min="32" max="32" width="14.1796875" style="56" customWidth="1"/>
    <col min="33" max="33" width="29.1796875" style="56" customWidth="1"/>
    <col min="34" max="16384" width="11.453125" style="56"/>
  </cols>
  <sheetData>
    <row r="1" spans="1:33" ht="15" customHeight="1" x14ac:dyDescent="0.25">
      <c r="A1" s="454" t="s">
        <v>859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121"/>
    </row>
    <row r="2" spans="1:33" ht="21" x14ac:dyDescent="0.25">
      <c r="A2" s="454">
        <v>2024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121"/>
    </row>
    <row r="3" spans="1:33" ht="21" x14ac:dyDescent="0.25">
      <c r="A3" s="437" t="s">
        <v>1143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437"/>
      <c r="Y3" s="437"/>
      <c r="Z3" s="437"/>
      <c r="AA3" s="437"/>
      <c r="AB3" s="437"/>
      <c r="AC3" s="437"/>
      <c r="AD3" s="437"/>
      <c r="AE3" s="437"/>
      <c r="AF3" s="35"/>
      <c r="AG3" s="57"/>
    </row>
    <row r="4" spans="1:33" ht="21" x14ac:dyDescent="0.25">
      <c r="A4" s="87"/>
      <c r="B4" s="87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</row>
    <row r="5" spans="1:33" x14ac:dyDescent="0.25">
      <c r="A5" s="450" t="s">
        <v>724</v>
      </c>
      <c r="B5" s="450"/>
      <c r="C5" s="451" t="s">
        <v>858</v>
      </c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2"/>
      <c r="Z5" s="452"/>
      <c r="AA5" s="452"/>
      <c r="AB5" s="452"/>
      <c r="AC5" s="452"/>
      <c r="AD5" s="452"/>
      <c r="AE5" s="452"/>
      <c r="AF5" s="453"/>
    </row>
    <row r="6" spans="1:33" ht="60" customHeight="1" x14ac:dyDescent="0.25">
      <c r="A6" s="455" t="s">
        <v>111</v>
      </c>
      <c r="B6" s="455" t="s">
        <v>112</v>
      </c>
      <c r="C6" s="457" t="s">
        <v>113</v>
      </c>
      <c r="D6" s="458"/>
      <c r="E6" s="458"/>
      <c r="F6" s="458"/>
      <c r="G6" s="458"/>
      <c r="H6" s="459"/>
      <c r="I6" s="457" t="s">
        <v>114</v>
      </c>
      <c r="J6" s="458"/>
      <c r="K6" s="458"/>
      <c r="L6" s="458"/>
      <c r="M6" s="458"/>
      <c r="N6" s="459"/>
      <c r="O6" s="457" t="s">
        <v>115</v>
      </c>
      <c r="P6" s="458"/>
      <c r="Q6" s="458"/>
      <c r="R6" s="458"/>
      <c r="S6" s="458"/>
      <c r="T6" s="459"/>
      <c r="U6" s="457" t="s">
        <v>155</v>
      </c>
      <c r="V6" s="458"/>
      <c r="W6" s="458"/>
      <c r="X6" s="458"/>
      <c r="Y6" s="458"/>
      <c r="Z6" s="459"/>
      <c r="AA6" s="450" t="s">
        <v>133</v>
      </c>
      <c r="AB6" s="450"/>
      <c r="AC6" s="450"/>
      <c r="AD6" s="450"/>
      <c r="AE6" s="450"/>
      <c r="AF6" s="450"/>
    </row>
    <row r="7" spans="1:33" ht="29" x14ac:dyDescent="0.25">
      <c r="A7" s="456"/>
      <c r="B7" s="456"/>
      <c r="C7" s="76" t="s">
        <v>158</v>
      </c>
      <c r="D7" s="76" t="s">
        <v>159</v>
      </c>
      <c r="E7" s="76" t="s">
        <v>30</v>
      </c>
      <c r="F7" s="76" t="s">
        <v>160</v>
      </c>
      <c r="G7" s="76" t="s">
        <v>1092</v>
      </c>
      <c r="H7" s="76" t="s">
        <v>1091</v>
      </c>
      <c r="I7" s="76" t="s">
        <v>158</v>
      </c>
      <c r="J7" s="76" t="s">
        <v>159</v>
      </c>
      <c r="K7" s="76" t="s">
        <v>30</v>
      </c>
      <c r="L7" s="76" t="s">
        <v>160</v>
      </c>
      <c r="M7" s="76" t="s">
        <v>1092</v>
      </c>
      <c r="N7" s="76" t="s">
        <v>1091</v>
      </c>
      <c r="O7" s="76" t="s">
        <v>158</v>
      </c>
      <c r="P7" s="76" t="s">
        <v>159</v>
      </c>
      <c r="Q7" s="76" t="s">
        <v>30</v>
      </c>
      <c r="R7" s="76" t="s">
        <v>160</v>
      </c>
      <c r="S7" s="76" t="s">
        <v>1092</v>
      </c>
      <c r="T7" s="76" t="s">
        <v>1091</v>
      </c>
      <c r="U7" s="76" t="s">
        <v>158</v>
      </c>
      <c r="V7" s="76" t="s">
        <v>159</v>
      </c>
      <c r="W7" s="76" t="s">
        <v>30</v>
      </c>
      <c r="X7" s="76" t="s">
        <v>160</v>
      </c>
      <c r="Y7" s="76" t="s">
        <v>1092</v>
      </c>
      <c r="Z7" s="76" t="s">
        <v>1091</v>
      </c>
      <c r="AA7" s="76" t="s">
        <v>158</v>
      </c>
      <c r="AB7" s="76" t="s">
        <v>159</v>
      </c>
      <c r="AC7" s="76" t="s">
        <v>30</v>
      </c>
      <c r="AD7" s="76" t="s">
        <v>160</v>
      </c>
      <c r="AE7" s="76" t="s">
        <v>1092</v>
      </c>
      <c r="AF7" s="76" t="s">
        <v>1091</v>
      </c>
    </row>
    <row r="8" spans="1:33" x14ac:dyDescent="0.25">
      <c r="A8" s="60">
        <v>501</v>
      </c>
      <c r="B8" s="60" t="s">
        <v>250</v>
      </c>
      <c r="C8" s="61">
        <f>C9+C22+C32+C33</f>
        <v>0</v>
      </c>
      <c r="D8" s="61">
        <f>D9+D22+D32+D33</f>
        <v>0</v>
      </c>
      <c r="E8" s="61">
        <f>E9+E22+E32+E33</f>
        <v>0</v>
      </c>
      <c r="F8" s="61">
        <f t="shared" ref="F8" si="0">F9+F22+F32+F33</f>
        <v>0</v>
      </c>
      <c r="G8" s="80" t="e">
        <f>F8/D8</f>
        <v>#DIV/0!</v>
      </c>
      <c r="H8" s="80" t="e">
        <f>E8/D8</f>
        <v>#DIV/0!</v>
      </c>
      <c r="I8" s="61">
        <f>I9+I22+I32+I33</f>
        <v>0</v>
      </c>
      <c r="J8" s="61">
        <f>J9+J22+J32+J33</f>
        <v>0</v>
      </c>
      <c r="K8" s="61">
        <f t="shared" ref="K8:L8" si="1">K9+K22+K32+K33</f>
        <v>0</v>
      </c>
      <c r="L8" s="61">
        <f t="shared" si="1"/>
        <v>0</v>
      </c>
      <c r="M8" s="80" t="e">
        <f>L8/J8</f>
        <v>#DIV/0!</v>
      </c>
      <c r="N8" s="80" t="e">
        <f>K8/J8</f>
        <v>#DIV/0!</v>
      </c>
      <c r="O8" s="61">
        <f>O9+O22+O32+O33</f>
        <v>2282256</v>
      </c>
      <c r="P8" s="61">
        <f>P9+P22+P32+P33</f>
        <v>2282256</v>
      </c>
      <c r="Q8" s="61">
        <f t="shared" ref="Q8:R8" si="2">Q9+Q22+Q32+Q33</f>
        <v>1416991.0517391306</v>
      </c>
      <c r="R8" s="61">
        <f t="shared" si="2"/>
        <v>966848.32999999984</v>
      </c>
      <c r="S8" s="80">
        <f>R8/P8</f>
        <v>0.42363710731837262</v>
      </c>
      <c r="T8" s="80">
        <f>Q8/P8</f>
        <v>0.62087296593332675</v>
      </c>
      <c r="U8" s="61">
        <f>U9+U22+U32+U33</f>
        <v>0</v>
      </c>
      <c r="V8" s="61">
        <f t="shared" ref="V8" si="3">V9+V22+V32+V33</f>
        <v>0</v>
      </c>
      <c r="W8" s="61">
        <f t="shared" ref="W8:X8" si="4">W9+W22+W32+W33</f>
        <v>0</v>
      </c>
      <c r="X8" s="61">
        <f t="shared" si="4"/>
        <v>0</v>
      </c>
      <c r="Y8" s="80" t="e">
        <f>X8/V8</f>
        <v>#DIV/0!</v>
      </c>
      <c r="Z8" s="80" t="e">
        <f>W8/V8</f>
        <v>#DIV/0!</v>
      </c>
      <c r="AA8" s="61">
        <f>C8+I8+O8+U8</f>
        <v>2282256</v>
      </c>
      <c r="AB8" s="61">
        <f>D8+J8+P8+V8</f>
        <v>2282256</v>
      </c>
      <c r="AC8" s="61">
        <f>E8+K8+Q8+W8</f>
        <v>1416991.0517391306</v>
      </c>
      <c r="AD8" s="61">
        <f t="shared" ref="AD8" si="5">F8+L8+R8+X8</f>
        <v>966848.32999999984</v>
      </c>
      <c r="AE8" s="80">
        <f>AD8/AB8</f>
        <v>0.42363710731837262</v>
      </c>
      <c r="AF8" s="80">
        <f>AC8/AB8</f>
        <v>0.62087296593332675</v>
      </c>
    </row>
    <row r="9" spans="1:33" s="65" customFormat="1" x14ac:dyDescent="0.25">
      <c r="A9" s="62" t="str">
        <f>"501.01"</f>
        <v>501.01</v>
      </c>
      <c r="B9" s="63" t="s">
        <v>134</v>
      </c>
      <c r="C9" s="64">
        <f>SUM(C10:C21)</f>
        <v>0</v>
      </c>
      <c r="D9" s="64">
        <f>SUM(D10:D21)</f>
        <v>0</v>
      </c>
      <c r="E9" s="64">
        <f>SUM(E10:E21)</f>
        <v>0</v>
      </c>
      <c r="F9" s="64">
        <f t="shared" ref="F9" si="6">SUM(F10:F21)</f>
        <v>0</v>
      </c>
      <c r="G9" s="81" t="e">
        <f t="shared" ref="G9:G72" si="7">F9/D9</f>
        <v>#DIV/0!</v>
      </c>
      <c r="H9" s="81" t="e">
        <f t="shared" ref="H9:H72" si="8">E9/D9</f>
        <v>#DIV/0!</v>
      </c>
      <c r="I9" s="64">
        <f>SUM(I10:I21)</f>
        <v>0</v>
      </c>
      <c r="J9" s="64">
        <f>SUM(J10:J21)</f>
        <v>0</v>
      </c>
      <c r="K9" s="64">
        <f t="shared" ref="K9:L9" si="9">SUM(K10:K21)</f>
        <v>0</v>
      </c>
      <c r="L9" s="64">
        <f t="shared" si="9"/>
        <v>0</v>
      </c>
      <c r="M9" s="81" t="e">
        <f t="shared" ref="M9:M72" si="10">L9/J9</f>
        <v>#DIV/0!</v>
      </c>
      <c r="N9" s="81" t="e">
        <f t="shared" ref="N9:N72" si="11">K9/J9</f>
        <v>#DIV/0!</v>
      </c>
      <c r="O9" s="64">
        <f>SUM(O10:O21)</f>
        <v>2031373</v>
      </c>
      <c r="P9" s="64">
        <f>SUM(P10:P21)</f>
        <v>2031373</v>
      </c>
      <c r="Q9" s="64">
        <f t="shared" ref="Q9:R9" si="12">SUM(Q10:Q21)</f>
        <v>1339076.8417391307</v>
      </c>
      <c r="R9" s="64">
        <f t="shared" si="12"/>
        <v>896345.87999999989</v>
      </c>
      <c r="S9" s="81">
        <f t="shared" ref="S9:S72" si="13">R9/P9</f>
        <v>0.44125125223186479</v>
      </c>
      <c r="T9" s="81">
        <f t="shared" ref="T9:T72" si="14">Q9/P9</f>
        <v>0.65919791281026707</v>
      </c>
      <c r="U9" s="64">
        <f>SUM(U10:U21)</f>
        <v>0</v>
      </c>
      <c r="V9" s="64">
        <f t="shared" ref="V9" si="15">SUM(V10:V21)</f>
        <v>0</v>
      </c>
      <c r="W9" s="64">
        <f t="shared" ref="W9:X9" si="16">SUM(W10:W21)</f>
        <v>0</v>
      </c>
      <c r="X9" s="64">
        <f t="shared" si="16"/>
        <v>0</v>
      </c>
      <c r="Y9" s="81" t="e">
        <f t="shared" ref="Y9:Y72" si="17">X9/V9</f>
        <v>#DIV/0!</v>
      </c>
      <c r="Z9" s="81" t="e">
        <f t="shared" ref="Z9:Z72" si="18">W9/V9</f>
        <v>#DIV/0!</v>
      </c>
      <c r="AA9" s="64">
        <f t="shared" ref="AA9:AA72" si="19">C9+I9+O9+U9</f>
        <v>2031373</v>
      </c>
      <c r="AB9" s="64">
        <f t="shared" ref="AB9:AB72" si="20">D9+J9+P9+V9</f>
        <v>2031373</v>
      </c>
      <c r="AC9" s="64">
        <f t="shared" ref="AC9:AC72" si="21">E9+K9+Q9+W9</f>
        <v>1339076.8417391307</v>
      </c>
      <c r="AD9" s="64">
        <f t="shared" ref="AD9:AD72" si="22">F9+L9+R9+X9</f>
        <v>896345.87999999989</v>
      </c>
      <c r="AE9" s="81">
        <f t="shared" ref="AE9:AE72" si="23">AD9/AB9</f>
        <v>0.44125125223186479</v>
      </c>
      <c r="AF9" s="81">
        <f t="shared" ref="AF9:AF72" si="24">AC9/AB9</f>
        <v>0.65919791281026707</v>
      </c>
    </row>
    <row r="10" spans="1:33" x14ac:dyDescent="0.25">
      <c r="A10" s="66" t="str">
        <f>"501.01.01"</f>
        <v>501.01.01</v>
      </c>
      <c r="B10" s="66" t="s">
        <v>860</v>
      </c>
      <c r="C10" s="67">
        <f>CE_RegimeContributivo!B176</f>
        <v>0</v>
      </c>
      <c r="D10" s="67">
        <f>CE_RegimeContributivo!C176</f>
        <v>0</v>
      </c>
      <c r="E10" s="67">
        <f>CE_RegimeContributivo!E176</f>
        <v>0</v>
      </c>
      <c r="F10" s="67">
        <f>CE_RegimeContributivo!S176</f>
        <v>0</v>
      </c>
      <c r="G10" s="82" t="e">
        <f t="shared" si="7"/>
        <v>#DIV/0!</v>
      </c>
      <c r="H10" s="82" t="e">
        <f t="shared" si="8"/>
        <v>#DIV/0!</v>
      </c>
      <c r="I10" s="67">
        <f>CE_RegimeNaoContributivo!B176</f>
        <v>0</v>
      </c>
      <c r="J10" s="67">
        <f>CE_RegimeNaoContributivo!C176</f>
        <v>0</v>
      </c>
      <c r="K10" s="67">
        <f>CE_RegimeNaoContributivo!E176</f>
        <v>0</v>
      </c>
      <c r="L10" s="67">
        <f>CE_RegimeNaoContributivo!S176</f>
        <v>0</v>
      </c>
      <c r="M10" s="82" t="e">
        <f t="shared" si="10"/>
        <v>#DIV/0!</v>
      </c>
      <c r="N10" s="82" t="e">
        <f t="shared" si="11"/>
        <v>#DIV/0!</v>
      </c>
      <c r="O10" s="67">
        <f>CE_Administração!B176</f>
        <v>0</v>
      </c>
      <c r="P10" s="67">
        <f>CE_Administração!C176</f>
        <v>0</v>
      </c>
      <c r="Q10" s="67">
        <f>CE_Administração!E176</f>
        <v>0</v>
      </c>
      <c r="R10" s="67">
        <f>CE_Administração!S176</f>
        <v>0</v>
      </c>
      <c r="S10" s="82" t="e">
        <f t="shared" si="13"/>
        <v>#DIV/0!</v>
      </c>
      <c r="T10" s="82" t="e">
        <f t="shared" si="14"/>
        <v>#DIV/0!</v>
      </c>
      <c r="U10" s="67">
        <f>CE_CapitalizaçãoFRSS!B176</f>
        <v>0</v>
      </c>
      <c r="V10" s="67">
        <f>CE_CapitalizaçãoFRSS!C176</f>
        <v>0</v>
      </c>
      <c r="W10" s="67">
        <f>CE_CapitalizaçãoFRSS!E176</f>
        <v>0</v>
      </c>
      <c r="X10" s="67">
        <f>CE_CapitalizaçãoFRSS!S176</f>
        <v>0</v>
      </c>
      <c r="Y10" s="82" t="e">
        <f t="shared" si="17"/>
        <v>#DIV/0!</v>
      </c>
      <c r="Z10" s="82" t="e">
        <f t="shared" si="18"/>
        <v>#DIV/0!</v>
      </c>
      <c r="AA10" s="67">
        <f t="shared" si="19"/>
        <v>0</v>
      </c>
      <c r="AB10" s="67">
        <f t="shared" si="20"/>
        <v>0</v>
      </c>
      <c r="AC10" s="67">
        <f t="shared" si="21"/>
        <v>0</v>
      </c>
      <c r="AD10" s="67">
        <f t="shared" si="22"/>
        <v>0</v>
      </c>
      <c r="AE10" s="82" t="e">
        <f t="shared" si="23"/>
        <v>#DIV/0!</v>
      </c>
      <c r="AF10" s="82" t="e">
        <f t="shared" si="24"/>
        <v>#DIV/0!</v>
      </c>
    </row>
    <row r="11" spans="1:33" x14ac:dyDescent="0.25">
      <c r="A11" s="66" t="str">
        <f>"501.01.02"</f>
        <v>501.01.02</v>
      </c>
      <c r="B11" s="66" t="s">
        <v>861</v>
      </c>
      <c r="C11" s="67">
        <f>CE_RegimeContributivo!B177</f>
        <v>0</v>
      </c>
      <c r="D11" s="67">
        <f>CE_RegimeContributivo!C177</f>
        <v>0</v>
      </c>
      <c r="E11" s="67">
        <f>CE_RegimeContributivo!E177</f>
        <v>0</v>
      </c>
      <c r="F11" s="67">
        <f>CE_RegimeContributivo!S177</f>
        <v>0</v>
      </c>
      <c r="G11" s="82" t="e">
        <f t="shared" si="7"/>
        <v>#DIV/0!</v>
      </c>
      <c r="H11" s="82" t="e">
        <f t="shared" si="8"/>
        <v>#DIV/0!</v>
      </c>
      <c r="I11" s="67">
        <f>CE_RegimeNaoContributivo!B177</f>
        <v>0</v>
      </c>
      <c r="J11" s="67">
        <f>CE_RegimeNaoContributivo!C177</f>
        <v>0</v>
      </c>
      <c r="K11" s="67">
        <f>CE_RegimeNaoContributivo!E177</f>
        <v>0</v>
      </c>
      <c r="L11" s="67">
        <f>CE_RegimeNaoContributivo!S177</f>
        <v>0</v>
      </c>
      <c r="M11" s="82" t="e">
        <f t="shared" si="10"/>
        <v>#DIV/0!</v>
      </c>
      <c r="N11" s="82" t="e">
        <f t="shared" si="11"/>
        <v>#DIV/0!</v>
      </c>
      <c r="O11" s="67">
        <f>CE_Administração!B177</f>
        <v>153600</v>
      </c>
      <c r="P11" s="67">
        <f>CE_Administração!C177</f>
        <v>153600</v>
      </c>
      <c r="Q11" s="67">
        <f>CE_Administração!E177</f>
        <v>78160</v>
      </c>
      <c r="R11" s="67">
        <f>CE_Administração!S177</f>
        <v>54300.58</v>
      </c>
      <c r="S11" s="82">
        <f t="shared" si="13"/>
        <v>0.35351940104166668</v>
      </c>
      <c r="T11" s="82">
        <f t="shared" si="14"/>
        <v>0.50885416666666672</v>
      </c>
      <c r="U11" s="67">
        <f>CE_CapitalizaçãoFRSS!B177</f>
        <v>0</v>
      </c>
      <c r="V11" s="67">
        <f>CE_CapitalizaçãoFRSS!C177</f>
        <v>0</v>
      </c>
      <c r="W11" s="67">
        <f>CE_CapitalizaçãoFRSS!E177</f>
        <v>0</v>
      </c>
      <c r="X11" s="67">
        <f>CE_CapitalizaçãoFRSS!S177</f>
        <v>0</v>
      </c>
      <c r="Y11" s="82" t="e">
        <f t="shared" si="17"/>
        <v>#DIV/0!</v>
      </c>
      <c r="Z11" s="82" t="e">
        <f t="shared" si="18"/>
        <v>#DIV/0!</v>
      </c>
      <c r="AA11" s="67">
        <f t="shared" si="19"/>
        <v>153600</v>
      </c>
      <c r="AB11" s="67">
        <f t="shared" si="20"/>
        <v>153600</v>
      </c>
      <c r="AC11" s="67">
        <f t="shared" si="21"/>
        <v>78160</v>
      </c>
      <c r="AD11" s="67">
        <f t="shared" si="22"/>
        <v>54300.58</v>
      </c>
      <c r="AE11" s="82">
        <f t="shared" si="23"/>
        <v>0.35351940104166668</v>
      </c>
      <c r="AF11" s="82">
        <f t="shared" si="24"/>
        <v>0.50885416666666672</v>
      </c>
    </row>
    <row r="12" spans="1:33" x14ac:dyDescent="0.25">
      <c r="A12" s="66" t="str">
        <f>"501.01.03"</f>
        <v>501.01.03</v>
      </c>
      <c r="B12" s="66" t="s">
        <v>862</v>
      </c>
      <c r="C12" s="67">
        <f>CE_RegimeContributivo!B178</f>
        <v>0</v>
      </c>
      <c r="D12" s="67">
        <f>CE_RegimeContributivo!C178</f>
        <v>0</v>
      </c>
      <c r="E12" s="67">
        <f>CE_RegimeContributivo!E178</f>
        <v>0</v>
      </c>
      <c r="F12" s="67">
        <f>CE_RegimeContributivo!S178</f>
        <v>0</v>
      </c>
      <c r="G12" s="82" t="e">
        <f t="shared" si="7"/>
        <v>#DIV/0!</v>
      </c>
      <c r="H12" s="82" t="e">
        <f t="shared" si="8"/>
        <v>#DIV/0!</v>
      </c>
      <c r="I12" s="67">
        <f>CE_RegimeNaoContributivo!B178</f>
        <v>0</v>
      </c>
      <c r="J12" s="67">
        <f>CE_RegimeNaoContributivo!C178</f>
        <v>0</v>
      </c>
      <c r="K12" s="67">
        <f>CE_RegimeNaoContributivo!E178</f>
        <v>0</v>
      </c>
      <c r="L12" s="67">
        <f>CE_RegimeNaoContributivo!S178</f>
        <v>0</v>
      </c>
      <c r="M12" s="82" t="e">
        <f t="shared" si="10"/>
        <v>#DIV/0!</v>
      </c>
      <c r="N12" s="82" t="e">
        <f t="shared" si="11"/>
        <v>#DIV/0!</v>
      </c>
      <c r="O12" s="67">
        <f>CE_Administração!B178</f>
        <v>0</v>
      </c>
      <c r="P12" s="67">
        <f>CE_Administração!C178</f>
        <v>0</v>
      </c>
      <c r="Q12" s="67">
        <f>CE_Administração!E178</f>
        <v>0</v>
      </c>
      <c r="R12" s="67">
        <f>CE_Administração!S178</f>
        <v>0</v>
      </c>
      <c r="S12" s="82" t="e">
        <f t="shared" si="13"/>
        <v>#DIV/0!</v>
      </c>
      <c r="T12" s="82" t="e">
        <f t="shared" si="14"/>
        <v>#DIV/0!</v>
      </c>
      <c r="U12" s="67">
        <f>CE_CapitalizaçãoFRSS!B178</f>
        <v>0</v>
      </c>
      <c r="V12" s="67">
        <f>CE_CapitalizaçãoFRSS!C178</f>
        <v>0</v>
      </c>
      <c r="W12" s="67">
        <f>CE_CapitalizaçãoFRSS!E178</f>
        <v>0</v>
      </c>
      <c r="X12" s="67">
        <f>CE_CapitalizaçãoFRSS!S178</f>
        <v>0</v>
      </c>
      <c r="Y12" s="82" t="e">
        <f t="shared" si="17"/>
        <v>#DIV/0!</v>
      </c>
      <c r="Z12" s="82" t="e">
        <f t="shared" si="18"/>
        <v>#DIV/0!</v>
      </c>
      <c r="AA12" s="67">
        <f t="shared" si="19"/>
        <v>0</v>
      </c>
      <c r="AB12" s="67">
        <f t="shared" si="20"/>
        <v>0</v>
      </c>
      <c r="AC12" s="67">
        <f t="shared" si="21"/>
        <v>0</v>
      </c>
      <c r="AD12" s="67">
        <f t="shared" si="22"/>
        <v>0</v>
      </c>
      <c r="AE12" s="82" t="e">
        <f t="shared" si="23"/>
        <v>#DIV/0!</v>
      </c>
      <c r="AF12" s="82" t="e">
        <f t="shared" si="24"/>
        <v>#DIV/0!</v>
      </c>
    </row>
    <row r="13" spans="1:33" x14ac:dyDescent="0.25">
      <c r="A13" s="66" t="str">
        <f>"501.01.01"</f>
        <v>501.01.01</v>
      </c>
      <c r="B13" s="66" t="s">
        <v>863</v>
      </c>
      <c r="C13" s="67">
        <f>CE_RegimeContributivo!B179</f>
        <v>0</v>
      </c>
      <c r="D13" s="67">
        <f>CE_RegimeContributivo!C179</f>
        <v>0</v>
      </c>
      <c r="E13" s="67">
        <f>CE_RegimeContributivo!E179</f>
        <v>0</v>
      </c>
      <c r="F13" s="67">
        <f>CE_RegimeContributivo!S179</f>
        <v>0</v>
      </c>
      <c r="G13" s="82" t="e">
        <f t="shared" si="7"/>
        <v>#DIV/0!</v>
      </c>
      <c r="H13" s="82" t="e">
        <f t="shared" si="8"/>
        <v>#DIV/0!</v>
      </c>
      <c r="I13" s="67">
        <f>CE_RegimeNaoContributivo!B179</f>
        <v>0</v>
      </c>
      <c r="J13" s="67">
        <f>CE_RegimeNaoContributivo!C179</f>
        <v>0</v>
      </c>
      <c r="K13" s="67">
        <f>CE_RegimeNaoContributivo!E179</f>
        <v>0</v>
      </c>
      <c r="L13" s="67">
        <f>CE_RegimeNaoContributivo!S179</f>
        <v>0</v>
      </c>
      <c r="M13" s="82" t="e">
        <f t="shared" si="10"/>
        <v>#DIV/0!</v>
      </c>
      <c r="N13" s="82" t="e">
        <f t="shared" si="11"/>
        <v>#DIV/0!</v>
      </c>
      <c r="O13" s="67">
        <f>CE_Administração!B179</f>
        <v>1370652</v>
      </c>
      <c r="P13" s="67">
        <f>CE_Administração!C179</f>
        <v>1344652</v>
      </c>
      <c r="Q13" s="67">
        <f>CE_Administração!E179</f>
        <v>865201.32000000018</v>
      </c>
      <c r="R13" s="67">
        <f>CE_Administração!S179</f>
        <v>570077.02999999991</v>
      </c>
      <c r="S13" s="82">
        <f t="shared" si="13"/>
        <v>0.42395878636256812</v>
      </c>
      <c r="T13" s="82">
        <f t="shared" si="14"/>
        <v>0.64343883770670784</v>
      </c>
      <c r="U13" s="67">
        <f>CE_CapitalizaçãoFRSS!B179</f>
        <v>0</v>
      </c>
      <c r="V13" s="67">
        <f>CE_CapitalizaçãoFRSS!C179</f>
        <v>0</v>
      </c>
      <c r="W13" s="67">
        <f>CE_CapitalizaçãoFRSS!E179</f>
        <v>0</v>
      </c>
      <c r="X13" s="67">
        <f>CE_CapitalizaçãoFRSS!S179</f>
        <v>0</v>
      </c>
      <c r="Y13" s="82" t="e">
        <f t="shared" si="17"/>
        <v>#DIV/0!</v>
      </c>
      <c r="Z13" s="82" t="e">
        <f t="shared" si="18"/>
        <v>#DIV/0!</v>
      </c>
      <c r="AA13" s="67">
        <f t="shared" si="19"/>
        <v>1370652</v>
      </c>
      <c r="AB13" s="67">
        <f t="shared" si="20"/>
        <v>1344652</v>
      </c>
      <c r="AC13" s="67">
        <f t="shared" si="21"/>
        <v>865201.32000000018</v>
      </c>
      <c r="AD13" s="67">
        <f t="shared" si="22"/>
        <v>570077.02999999991</v>
      </c>
      <c r="AE13" s="82">
        <f t="shared" si="23"/>
        <v>0.42395878636256812</v>
      </c>
      <c r="AF13" s="82">
        <f t="shared" si="24"/>
        <v>0.64343883770670784</v>
      </c>
    </row>
    <row r="14" spans="1:33" x14ac:dyDescent="0.25">
      <c r="A14" s="66" t="str">
        <f>"501.01.05"</f>
        <v>501.01.05</v>
      </c>
      <c r="B14" s="66" t="s">
        <v>864</v>
      </c>
      <c r="C14" s="67">
        <f>CE_RegimeContributivo!B180</f>
        <v>0</v>
      </c>
      <c r="D14" s="67">
        <f>CE_RegimeContributivo!C180</f>
        <v>0</v>
      </c>
      <c r="E14" s="67">
        <f>CE_RegimeContributivo!E180</f>
        <v>0</v>
      </c>
      <c r="F14" s="67">
        <f>CE_RegimeContributivo!S180</f>
        <v>0</v>
      </c>
      <c r="G14" s="82" t="e">
        <f t="shared" si="7"/>
        <v>#DIV/0!</v>
      </c>
      <c r="H14" s="82" t="e">
        <f t="shared" si="8"/>
        <v>#DIV/0!</v>
      </c>
      <c r="I14" s="67">
        <f>CE_RegimeNaoContributivo!B180</f>
        <v>0</v>
      </c>
      <c r="J14" s="67">
        <f>CE_RegimeNaoContributivo!C180</f>
        <v>0</v>
      </c>
      <c r="K14" s="67">
        <f>CE_RegimeNaoContributivo!E180</f>
        <v>0</v>
      </c>
      <c r="L14" s="67">
        <f>CE_RegimeNaoContributivo!S180</f>
        <v>0</v>
      </c>
      <c r="M14" s="82" t="e">
        <f t="shared" si="10"/>
        <v>#DIV/0!</v>
      </c>
      <c r="N14" s="82" t="e">
        <f t="shared" si="11"/>
        <v>#DIV/0!</v>
      </c>
      <c r="O14" s="67">
        <f>CE_Administração!B180</f>
        <v>140400</v>
      </c>
      <c r="P14" s="67">
        <f>CE_Administração!C180</f>
        <v>166400</v>
      </c>
      <c r="Q14" s="67">
        <f>CE_Administração!E180</f>
        <v>165611.60173913045</v>
      </c>
      <c r="R14" s="67">
        <f>CE_Administração!S180</f>
        <v>100494.34999999999</v>
      </c>
      <c r="S14" s="82">
        <f t="shared" si="13"/>
        <v>0.60393239182692304</v>
      </c>
      <c r="T14" s="82">
        <f t="shared" si="14"/>
        <v>0.99526202968227429</v>
      </c>
      <c r="U14" s="67">
        <f>CE_CapitalizaçãoFRSS!B180</f>
        <v>0</v>
      </c>
      <c r="V14" s="67">
        <f>CE_CapitalizaçãoFRSS!C180</f>
        <v>0</v>
      </c>
      <c r="W14" s="67">
        <f>CE_CapitalizaçãoFRSS!E180</f>
        <v>0</v>
      </c>
      <c r="X14" s="67">
        <f>CE_CapitalizaçãoFRSS!S180</f>
        <v>0</v>
      </c>
      <c r="Y14" s="82" t="e">
        <f t="shared" si="17"/>
        <v>#DIV/0!</v>
      </c>
      <c r="Z14" s="82" t="e">
        <f t="shared" si="18"/>
        <v>#DIV/0!</v>
      </c>
      <c r="AA14" s="67">
        <f t="shared" si="19"/>
        <v>140400</v>
      </c>
      <c r="AB14" s="67">
        <f t="shared" si="20"/>
        <v>166400</v>
      </c>
      <c r="AC14" s="67">
        <f t="shared" si="21"/>
        <v>165611.60173913045</v>
      </c>
      <c r="AD14" s="67">
        <f t="shared" si="22"/>
        <v>100494.34999999999</v>
      </c>
      <c r="AE14" s="82">
        <f t="shared" si="23"/>
        <v>0.60393239182692304</v>
      </c>
      <c r="AF14" s="82">
        <f t="shared" si="24"/>
        <v>0.99526202968227429</v>
      </c>
    </row>
    <row r="15" spans="1:33" x14ac:dyDescent="0.25">
      <c r="A15" s="66" t="str">
        <f>"501.01.06"</f>
        <v>501.01.06</v>
      </c>
      <c r="B15" s="66" t="s">
        <v>865</v>
      </c>
      <c r="C15" s="67">
        <f>CE_RegimeContributivo!B181</f>
        <v>0</v>
      </c>
      <c r="D15" s="67">
        <f>CE_RegimeContributivo!C181</f>
        <v>0</v>
      </c>
      <c r="E15" s="67">
        <f>CE_RegimeContributivo!E181</f>
        <v>0</v>
      </c>
      <c r="F15" s="67">
        <f>CE_RegimeContributivo!S181</f>
        <v>0</v>
      </c>
      <c r="G15" s="82" t="e">
        <f t="shared" si="7"/>
        <v>#DIV/0!</v>
      </c>
      <c r="H15" s="82" t="e">
        <f t="shared" si="8"/>
        <v>#DIV/0!</v>
      </c>
      <c r="I15" s="67">
        <f>CE_RegimeNaoContributivo!B181</f>
        <v>0</v>
      </c>
      <c r="J15" s="67">
        <f>CE_RegimeNaoContributivo!C181</f>
        <v>0</v>
      </c>
      <c r="K15" s="67">
        <f>CE_RegimeNaoContributivo!E181</f>
        <v>0</v>
      </c>
      <c r="L15" s="67">
        <f>CE_RegimeNaoContributivo!S181</f>
        <v>0</v>
      </c>
      <c r="M15" s="82" t="e">
        <f t="shared" si="10"/>
        <v>#DIV/0!</v>
      </c>
      <c r="N15" s="82" t="e">
        <f t="shared" si="11"/>
        <v>#DIV/0!</v>
      </c>
      <c r="O15" s="67">
        <f>CE_Administração!B181</f>
        <v>228000</v>
      </c>
      <c r="P15" s="67">
        <f>CE_Administração!C181</f>
        <v>228000</v>
      </c>
      <c r="Q15" s="67">
        <f>CE_Administração!E181</f>
        <v>228000</v>
      </c>
      <c r="R15" s="67">
        <f>CE_Administração!S181</f>
        <v>169370</v>
      </c>
      <c r="S15" s="82">
        <f t="shared" si="13"/>
        <v>0.74285087719298248</v>
      </c>
      <c r="T15" s="82">
        <f t="shared" si="14"/>
        <v>1</v>
      </c>
      <c r="U15" s="67">
        <f>CE_CapitalizaçãoFRSS!B181</f>
        <v>0</v>
      </c>
      <c r="V15" s="67">
        <f>CE_CapitalizaçãoFRSS!C181</f>
        <v>0</v>
      </c>
      <c r="W15" s="67">
        <f>CE_CapitalizaçãoFRSS!E181</f>
        <v>0</v>
      </c>
      <c r="X15" s="67">
        <f>CE_CapitalizaçãoFRSS!S181</f>
        <v>0</v>
      </c>
      <c r="Y15" s="82" t="e">
        <f t="shared" si="17"/>
        <v>#DIV/0!</v>
      </c>
      <c r="Z15" s="82" t="e">
        <f t="shared" si="18"/>
        <v>#DIV/0!</v>
      </c>
      <c r="AA15" s="67">
        <f t="shared" si="19"/>
        <v>228000</v>
      </c>
      <c r="AB15" s="67">
        <f t="shared" si="20"/>
        <v>228000</v>
      </c>
      <c r="AC15" s="67">
        <f t="shared" si="21"/>
        <v>228000</v>
      </c>
      <c r="AD15" s="67">
        <f t="shared" si="22"/>
        <v>169370</v>
      </c>
      <c r="AE15" s="82">
        <f t="shared" si="23"/>
        <v>0.74285087719298248</v>
      </c>
      <c r="AF15" s="82">
        <f t="shared" si="24"/>
        <v>1</v>
      </c>
    </row>
    <row r="16" spans="1:33" x14ac:dyDescent="0.25">
      <c r="A16" s="66" t="str">
        <f>"501.01.07"</f>
        <v>501.01.07</v>
      </c>
      <c r="B16" s="66" t="s">
        <v>866</v>
      </c>
      <c r="C16" s="67">
        <f>CE_RegimeContributivo!B182</f>
        <v>0</v>
      </c>
      <c r="D16" s="67">
        <f>CE_RegimeContributivo!C182</f>
        <v>0</v>
      </c>
      <c r="E16" s="67">
        <f>CE_RegimeContributivo!E182</f>
        <v>0</v>
      </c>
      <c r="F16" s="67">
        <f>CE_RegimeContributivo!S182</f>
        <v>0</v>
      </c>
      <c r="G16" s="82" t="e">
        <f t="shared" si="7"/>
        <v>#DIV/0!</v>
      </c>
      <c r="H16" s="82" t="e">
        <f t="shared" si="8"/>
        <v>#DIV/0!</v>
      </c>
      <c r="I16" s="67">
        <f>CE_RegimeNaoContributivo!B182</f>
        <v>0</v>
      </c>
      <c r="J16" s="67">
        <f>CE_RegimeNaoContributivo!C182</f>
        <v>0</v>
      </c>
      <c r="K16" s="67">
        <f>CE_RegimeNaoContributivo!E182</f>
        <v>0</v>
      </c>
      <c r="L16" s="67">
        <f>CE_RegimeNaoContributivo!S182</f>
        <v>0</v>
      </c>
      <c r="M16" s="82" t="e">
        <f t="shared" si="10"/>
        <v>#DIV/0!</v>
      </c>
      <c r="N16" s="82" t="e">
        <f t="shared" si="11"/>
        <v>#DIV/0!</v>
      </c>
      <c r="O16" s="67">
        <f>CE_Administração!B182</f>
        <v>0</v>
      </c>
      <c r="P16" s="67">
        <f>CE_Administração!C182</f>
        <v>0</v>
      </c>
      <c r="Q16" s="67">
        <f>CE_Administração!E182</f>
        <v>0</v>
      </c>
      <c r="R16" s="67">
        <f>CE_Administração!S182</f>
        <v>0</v>
      </c>
      <c r="S16" s="82" t="e">
        <f t="shared" si="13"/>
        <v>#DIV/0!</v>
      </c>
      <c r="T16" s="82" t="e">
        <f t="shared" si="14"/>
        <v>#DIV/0!</v>
      </c>
      <c r="U16" s="67">
        <f>CE_CapitalizaçãoFRSS!B182</f>
        <v>0</v>
      </c>
      <c r="V16" s="67">
        <f>CE_CapitalizaçãoFRSS!C182</f>
        <v>0</v>
      </c>
      <c r="W16" s="67">
        <f>CE_CapitalizaçãoFRSS!E182</f>
        <v>0</v>
      </c>
      <c r="X16" s="67">
        <f>CE_CapitalizaçãoFRSS!S182</f>
        <v>0</v>
      </c>
      <c r="Y16" s="82" t="e">
        <f t="shared" si="17"/>
        <v>#DIV/0!</v>
      </c>
      <c r="Z16" s="82" t="e">
        <f t="shared" si="18"/>
        <v>#DIV/0!</v>
      </c>
      <c r="AA16" s="67">
        <f t="shared" si="19"/>
        <v>0</v>
      </c>
      <c r="AB16" s="67">
        <f t="shared" si="20"/>
        <v>0</v>
      </c>
      <c r="AC16" s="67">
        <f t="shared" si="21"/>
        <v>0</v>
      </c>
      <c r="AD16" s="67">
        <f t="shared" si="22"/>
        <v>0</v>
      </c>
      <c r="AE16" s="82" t="e">
        <f t="shared" si="23"/>
        <v>#DIV/0!</v>
      </c>
      <c r="AF16" s="82" t="e">
        <f t="shared" si="24"/>
        <v>#DIV/0!</v>
      </c>
    </row>
    <row r="17" spans="1:32" ht="29" x14ac:dyDescent="0.25">
      <c r="A17" s="66" t="str">
        <f>"501.01.08"</f>
        <v>501.01.08</v>
      </c>
      <c r="B17" s="66" t="s">
        <v>867</v>
      </c>
      <c r="C17" s="67">
        <f>CE_RegimeContributivo!B183</f>
        <v>0</v>
      </c>
      <c r="D17" s="67">
        <f>CE_RegimeContributivo!C183</f>
        <v>0</v>
      </c>
      <c r="E17" s="67">
        <f>CE_RegimeContributivo!E183</f>
        <v>0</v>
      </c>
      <c r="F17" s="67">
        <f>CE_RegimeContributivo!S183</f>
        <v>0</v>
      </c>
      <c r="G17" s="82" t="e">
        <f t="shared" si="7"/>
        <v>#DIV/0!</v>
      </c>
      <c r="H17" s="82" t="e">
        <f t="shared" si="8"/>
        <v>#DIV/0!</v>
      </c>
      <c r="I17" s="67">
        <f>CE_RegimeNaoContributivo!B183</f>
        <v>0</v>
      </c>
      <c r="J17" s="67">
        <f>CE_RegimeNaoContributivo!C183</f>
        <v>0</v>
      </c>
      <c r="K17" s="67">
        <f>CE_RegimeNaoContributivo!E183</f>
        <v>0</v>
      </c>
      <c r="L17" s="67">
        <f>CE_RegimeNaoContributivo!S183</f>
        <v>0</v>
      </c>
      <c r="M17" s="82" t="e">
        <f t="shared" si="10"/>
        <v>#DIV/0!</v>
      </c>
      <c r="N17" s="82" t="e">
        <f t="shared" si="11"/>
        <v>#DIV/0!</v>
      </c>
      <c r="O17" s="67">
        <f>CE_Administração!B183</f>
        <v>0</v>
      </c>
      <c r="P17" s="67">
        <f>CE_Administração!C183</f>
        <v>0</v>
      </c>
      <c r="Q17" s="67">
        <f>CE_Administração!E183</f>
        <v>0</v>
      </c>
      <c r="R17" s="67">
        <f>CE_Administração!S183</f>
        <v>0</v>
      </c>
      <c r="S17" s="82" t="e">
        <f t="shared" si="13"/>
        <v>#DIV/0!</v>
      </c>
      <c r="T17" s="82" t="e">
        <f t="shared" si="14"/>
        <v>#DIV/0!</v>
      </c>
      <c r="U17" s="67">
        <f>CE_CapitalizaçãoFRSS!B183</f>
        <v>0</v>
      </c>
      <c r="V17" s="67">
        <f>CE_CapitalizaçãoFRSS!C183</f>
        <v>0</v>
      </c>
      <c r="W17" s="67">
        <f>CE_CapitalizaçãoFRSS!E183</f>
        <v>0</v>
      </c>
      <c r="X17" s="67">
        <f>CE_CapitalizaçãoFRSS!S183</f>
        <v>0</v>
      </c>
      <c r="Y17" s="82" t="e">
        <f t="shared" si="17"/>
        <v>#DIV/0!</v>
      </c>
      <c r="Z17" s="82" t="e">
        <f t="shared" si="18"/>
        <v>#DIV/0!</v>
      </c>
      <c r="AA17" s="67">
        <f t="shared" si="19"/>
        <v>0</v>
      </c>
      <c r="AB17" s="67">
        <f t="shared" si="20"/>
        <v>0</v>
      </c>
      <c r="AC17" s="67">
        <f t="shared" si="21"/>
        <v>0</v>
      </c>
      <c r="AD17" s="67">
        <f t="shared" si="22"/>
        <v>0</v>
      </c>
      <c r="AE17" s="82" t="e">
        <f t="shared" si="23"/>
        <v>#DIV/0!</v>
      </c>
      <c r="AF17" s="82" t="e">
        <f t="shared" si="24"/>
        <v>#DIV/0!</v>
      </c>
    </row>
    <row r="18" spans="1:32" x14ac:dyDescent="0.25">
      <c r="A18" s="66" t="str">
        <f>"501.01.09"</f>
        <v>501.01.09</v>
      </c>
      <c r="B18" s="66" t="s">
        <v>868</v>
      </c>
      <c r="C18" s="67">
        <f>CE_RegimeContributivo!B184</f>
        <v>0</v>
      </c>
      <c r="D18" s="67">
        <f>CE_RegimeContributivo!C184</f>
        <v>0</v>
      </c>
      <c r="E18" s="67">
        <f>CE_RegimeContributivo!E184</f>
        <v>0</v>
      </c>
      <c r="F18" s="67">
        <f>CE_RegimeContributivo!S184</f>
        <v>0</v>
      </c>
      <c r="G18" s="82" t="e">
        <f t="shared" si="7"/>
        <v>#DIV/0!</v>
      </c>
      <c r="H18" s="82" t="e">
        <f t="shared" si="8"/>
        <v>#DIV/0!</v>
      </c>
      <c r="I18" s="67">
        <f>CE_RegimeNaoContributivo!B184</f>
        <v>0</v>
      </c>
      <c r="J18" s="67">
        <f>CE_RegimeNaoContributivo!C184</f>
        <v>0</v>
      </c>
      <c r="K18" s="67">
        <f>CE_RegimeNaoContributivo!E184</f>
        <v>0</v>
      </c>
      <c r="L18" s="67">
        <f>CE_RegimeNaoContributivo!S184</f>
        <v>0</v>
      </c>
      <c r="M18" s="82" t="e">
        <f t="shared" si="10"/>
        <v>#DIV/0!</v>
      </c>
      <c r="N18" s="82" t="e">
        <f t="shared" si="11"/>
        <v>#DIV/0!</v>
      </c>
      <c r="O18" s="67">
        <f>CE_Administração!B184</f>
        <v>0</v>
      </c>
      <c r="P18" s="67">
        <f>CE_Administração!C184</f>
        <v>0</v>
      </c>
      <c r="Q18" s="67">
        <f>CE_Administração!E184</f>
        <v>0</v>
      </c>
      <c r="R18" s="67">
        <f>CE_Administração!S184</f>
        <v>0</v>
      </c>
      <c r="S18" s="82" t="e">
        <f t="shared" si="13"/>
        <v>#DIV/0!</v>
      </c>
      <c r="T18" s="82" t="e">
        <f t="shared" si="14"/>
        <v>#DIV/0!</v>
      </c>
      <c r="U18" s="67">
        <f>CE_CapitalizaçãoFRSS!B184</f>
        <v>0</v>
      </c>
      <c r="V18" s="67">
        <f>CE_CapitalizaçãoFRSS!C184</f>
        <v>0</v>
      </c>
      <c r="W18" s="67">
        <f>CE_CapitalizaçãoFRSS!E184</f>
        <v>0</v>
      </c>
      <c r="X18" s="67">
        <f>CE_CapitalizaçãoFRSS!S184</f>
        <v>0</v>
      </c>
      <c r="Y18" s="82" t="e">
        <f t="shared" si="17"/>
        <v>#DIV/0!</v>
      </c>
      <c r="Z18" s="82" t="e">
        <f t="shared" si="18"/>
        <v>#DIV/0!</v>
      </c>
      <c r="AA18" s="67">
        <f t="shared" si="19"/>
        <v>0</v>
      </c>
      <c r="AB18" s="67">
        <f t="shared" si="20"/>
        <v>0</v>
      </c>
      <c r="AC18" s="67">
        <f t="shared" si="21"/>
        <v>0</v>
      </c>
      <c r="AD18" s="67">
        <f t="shared" si="22"/>
        <v>0</v>
      </c>
      <c r="AE18" s="82" t="e">
        <f t="shared" si="23"/>
        <v>#DIV/0!</v>
      </c>
      <c r="AF18" s="82" t="e">
        <f t="shared" si="24"/>
        <v>#DIV/0!</v>
      </c>
    </row>
    <row r="19" spans="1:32" x14ac:dyDescent="0.25">
      <c r="A19" s="66" t="str">
        <f>"501.01.10"</f>
        <v>501.01.10</v>
      </c>
      <c r="B19" s="66" t="s">
        <v>869</v>
      </c>
      <c r="C19" s="67">
        <f>CE_RegimeContributivo!B185</f>
        <v>0</v>
      </c>
      <c r="D19" s="67">
        <f>CE_RegimeContributivo!C185</f>
        <v>0</v>
      </c>
      <c r="E19" s="67">
        <f>CE_RegimeContributivo!E185</f>
        <v>0</v>
      </c>
      <c r="F19" s="67">
        <f>CE_RegimeContributivo!S185</f>
        <v>0</v>
      </c>
      <c r="G19" s="82" t="e">
        <f t="shared" si="7"/>
        <v>#DIV/0!</v>
      </c>
      <c r="H19" s="82" t="e">
        <f t="shared" si="8"/>
        <v>#DIV/0!</v>
      </c>
      <c r="I19" s="67">
        <f>CE_RegimeNaoContributivo!B185</f>
        <v>0</v>
      </c>
      <c r="J19" s="67">
        <f>CE_RegimeNaoContributivo!C185</f>
        <v>0</v>
      </c>
      <c r="K19" s="67">
        <f>CE_RegimeNaoContributivo!E185</f>
        <v>0</v>
      </c>
      <c r="L19" s="67">
        <f>CE_RegimeNaoContributivo!S185</f>
        <v>0</v>
      </c>
      <c r="M19" s="82" t="e">
        <f t="shared" si="10"/>
        <v>#DIV/0!</v>
      </c>
      <c r="N19" s="82" t="e">
        <f t="shared" si="11"/>
        <v>#DIV/0!</v>
      </c>
      <c r="O19" s="67">
        <f>CE_Administração!B185</f>
        <v>0</v>
      </c>
      <c r="P19" s="67">
        <f>CE_Administração!C185</f>
        <v>0</v>
      </c>
      <c r="Q19" s="67">
        <f>CE_Administração!E185</f>
        <v>0</v>
      </c>
      <c r="R19" s="67">
        <f>CE_Administração!S185</f>
        <v>0</v>
      </c>
      <c r="S19" s="82" t="e">
        <f t="shared" si="13"/>
        <v>#DIV/0!</v>
      </c>
      <c r="T19" s="82" t="e">
        <f t="shared" si="14"/>
        <v>#DIV/0!</v>
      </c>
      <c r="U19" s="67">
        <f>CE_CapitalizaçãoFRSS!B185</f>
        <v>0</v>
      </c>
      <c r="V19" s="67">
        <f>CE_CapitalizaçãoFRSS!C185</f>
        <v>0</v>
      </c>
      <c r="W19" s="67">
        <f>CE_CapitalizaçãoFRSS!E185</f>
        <v>0</v>
      </c>
      <c r="X19" s="67">
        <f>CE_CapitalizaçãoFRSS!S185</f>
        <v>0</v>
      </c>
      <c r="Y19" s="82" t="e">
        <f t="shared" si="17"/>
        <v>#DIV/0!</v>
      </c>
      <c r="Z19" s="82" t="e">
        <f t="shared" si="18"/>
        <v>#DIV/0!</v>
      </c>
      <c r="AA19" s="67">
        <f t="shared" si="19"/>
        <v>0</v>
      </c>
      <c r="AB19" s="67">
        <f t="shared" si="20"/>
        <v>0</v>
      </c>
      <c r="AC19" s="67">
        <f t="shared" si="21"/>
        <v>0</v>
      </c>
      <c r="AD19" s="67">
        <f t="shared" si="22"/>
        <v>0</v>
      </c>
      <c r="AE19" s="82" t="e">
        <f t="shared" si="23"/>
        <v>#DIV/0!</v>
      </c>
      <c r="AF19" s="82" t="e">
        <f t="shared" si="24"/>
        <v>#DIV/0!</v>
      </c>
    </row>
    <row r="20" spans="1:32" x14ac:dyDescent="0.25">
      <c r="A20" s="66" t="str">
        <f>"501.01.11"</f>
        <v>501.01.11</v>
      </c>
      <c r="B20" s="66" t="s">
        <v>870</v>
      </c>
      <c r="C20" s="67">
        <f>CE_RegimeContributivo!B186</f>
        <v>0</v>
      </c>
      <c r="D20" s="67">
        <f>CE_RegimeContributivo!C186</f>
        <v>0</v>
      </c>
      <c r="E20" s="67">
        <f>CE_RegimeContributivo!E186</f>
        <v>0</v>
      </c>
      <c r="F20" s="67">
        <f>CE_RegimeContributivo!S186</f>
        <v>0</v>
      </c>
      <c r="G20" s="82" t="e">
        <f t="shared" si="7"/>
        <v>#DIV/0!</v>
      </c>
      <c r="H20" s="82" t="e">
        <f t="shared" si="8"/>
        <v>#DIV/0!</v>
      </c>
      <c r="I20" s="67">
        <f>CE_RegimeNaoContributivo!B186</f>
        <v>0</v>
      </c>
      <c r="J20" s="67">
        <f>CE_RegimeNaoContributivo!C186</f>
        <v>0</v>
      </c>
      <c r="K20" s="67">
        <f>CE_RegimeNaoContributivo!E186</f>
        <v>0</v>
      </c>
      <c r="L20" s="67">
        <f>CE_RegimeNaoContributivo!S186</f>
        <v>0</v>
      </c>
      <c r="M20" s="82" t="e">
        <f t="shared" si="10"/>
        <v>#DIV/0!</v>
      </c>
      <c r="N20" s="82" t="e">
        <f t="shared" si="11"/>
        <v>#DIV/0!</v>
      </c>
      <c r="O20" s="67">
        <f>CE_Administração!B186</f>
        <v>138721</v>
      </c>
      <c r="P20" s="67">
        <f>CE_Administração!C186</f>
        <v>138721</v>
      </c>
      <c r="Q20" s="67">
        <f>CE_Administração!E186</f>
        <v>2103.92</v>
      </c>
      <c r="R20" s="67">
        <f>CE_Administração!S186</f>
        <v>2103.92</v>
      </c>
      <c r="S20" s="82">
        <f t="shared" si="13"/>
        <v>1.5166557334505951E-2</v>
      </c>
      <c r="T20" s="82">
        <f t="shared" si="14"/>
        <v>1.5166557334505951E-2</v>
      </c>
      <c r="U20" s="67">
        <f>CE_CapitalizaçãoFRSS!B186</f>
        <v>0</v>
      </c>
      <c r="V20" s="67">
        <f>CE_CapitalizaçãoFRSS!C186</f>
        <v>0</v>
      </c>
      <c r="W20" s="67">
        <f>CE_CapitalizaçãoFRSS!E186</f>
        <v>0</v>
      </c>
      <c r="X20" s="67">
        <f>CE_CapitalizaçãoFRSS!S186</f>
        <v>0</v>
      </c>
      <c r="Y20" s="82" t="e">
        <f t="shared" si="17"/>
        <v>#DIV/0!</v>
      </c>
      <c r="Z20" s="82" t="e">
        <f t="shared" si="18"/>
        <v>#DIV/0!</v>
      </c>
      <c r="AA20" s="67">
        <f t="shared" si="19"/>
        <v>138721</v>
      </c>
      <c r="AB20" s="67">
        <f t="shared" si="20"/>
        <v>138721</v>
      </c>
      <c r="AC20" s="67">
        <f t="shared" si="21"/>
        <v>2103.92</v>
      </c>
      <c r="AD20" s="67">
        <f t="shared" si="22"/>
        <v>2103.92</v>
      </c>
      <c r="AE20" s="82">
        <f t="shared" si="23"/>
        <v>1.5166557334505951E-2</v>
      </c>
      <c r="AF20" s="82">
        <f t="shared" si="24"/>
        <v>1.5166557334505951E-2</v>
      </c>
    </row>
    <row r="21" spans="1:32" x14ac:dyDescent="0.25">
      <c r="A21" s="66" t="str">
        <f>"501.01.12"</f>
        <v>501.01.12</v>
      </c>
      <c r="B21" s="66" t="s">
        <v>871</v>
      </c>
      <c r="C21" s="67">
        <f>CE_RegimeContributivo!B187</f>
        <v>0</v>
      </c>
      <c r="D21" s="67">
        <f>CE_RegimeContributivo!C187</f>
        <v>0</v>
      </c>
      <c r="E21" s="67">
        <f>CE_RegimeContributivo!E187</f>
        <v>0</v>
      </c>
      <c r="F21" s="67">
        <f>CE_RegimeContributivo!S187</f>
        <v>0</v>
      </c>
      <c r="G21" s="82" t="e">
        <f t="shared" si="7"/>
        <v>#DIV/0!</v>
      </c>
      <c r="H21" s="82" t="e">
        <f t="shared" si="8"/>
        <v>#DIV/0!</v>
      </c>
      <c r="I21" s="67">
        <f>CE_RegimeNaoContributivo!B187</f>
        <v>0</v>
      </c>
      <c r="J21" s="67">
        <f>CE_RegimeNaoContributivo!C187</f>
        <v>0</v>
      </c>
      <c r="K21" s="67">
        <f>CE_RegimeNaoContributivo!E187</f>
        <v>0</v>
      </c>
      <c r="L21" s="67">
        <f>CE_RegimeNaoContributivo!S187</f>
        <v>0</v>
      </c>
      <c r="M21" s="82" t="e">
        <f t="shared" si="10"/>
        <v>#DIV/0!</v>
      </c>
      <c r="N21" s="82" t="e">
        <f t="shared" si="11"/>
        <v>#DIV/0!</v>
      </c>
      <c r="O21" s="67">
        <f>CE_Administração!B187</f>
        <v>0</v>
      </c>
      <c r="P21" s="67">
        <f>CE_Administração!C187</f>
        <v>0</v>
      </c>
      <c r="Q21" s="67">
        <f>CE_Administração!E187</f>
        <v>0</v>
      </c>
      <c r="R21" s="67">
        <f>CE_Administração!S187</f>
        <v>0</v>
      </c>
      <c r="S21" s="82" t="e">
        <f t="shared" si="13"/>
        <v>#DIV/0!</v>
      </c>
      <c r="T21" s="82" t="e">
        <f t="shared" si="14"/>
        <v>#DIV/0!</v>
      </c>
      <c r="U21" s="67">
        <f>CE_CapitalizaçãoFRSS!B187</f>
        <v>0</v>
      </c>
      <c r="V21" s="67">
        <f>CE_CapitalizaçãoFRSS!C187</f>
        <v>0</v>
      </c>
      <c r="W21" s="67">
        <f>CE_CapitalizaçãoFRSS!E187</f>
        <v>0</v>
      </c>
      <c r="X21" s="67">
        <f>CE_CapitalizaçãoFRSS!S187</f>
        <v>0</v>
      </c>
      <c r="Y21" s="82" t="e">
        <f t="shared" si="17"/>
        <v>#DIV/0!</v>
      </c>
      <c r="Z21" s="82" t="e">
        <f t="shared" si="18"/>
        <v>#DIV/0!</v>
      </c>
      <c r="AA21" s="67">
        <f t="shared" si="19"/>
        <v>0</v>
      </c>
      <c r="AB21" s="67">
        <f t="shared" si="20"/>
        <v>0</v>
      </c>
      <c r="AC21" s="67">
        <f t="shared" si="21"/>
        <v>0</v>
      </c>
      <c r="AD21" s="67">
        <f t="shared" si="22"/>
        <v>0</v>
      </c>
      <c r="AE21" s="82" t="e">
        <f t="shared" si="23"/>
        <v>#DIV/0!</v>
      </c>
      <c r="AF21" s="82" t="e">
        <f t="shared" si="24"/>
        <v>#DIV/0!</v>
      </c>
    </row>
    <row r="22" spans="1:32" s="65" customFormat="1" x14ac:dyDescent="0.25">
      <c r="A22" s="62" t="str">
        <f>"501.02"</f>
        <v>501.02</v>
      </c>
      <c r="B22" s="63" t="s">
        <v>135</v>
      </c>
      <c r="C22" s="64">
        <f>SUM(C23:C31)</f>
        <v>0</v>
      </c>
      <c r="D22" s="64">
        <f>SUM(D23:D31)</f>
        <v>0</v>
      </c>
      <c r="E22" s="64">
        <f>SUM(E23:E31)</f>
        <v>0</v>
      </c>
      <c r="F22" s="64">
        <f t="shared" ref="F22" si="25">SUM(F23:F31)</f>
        <v>0</v>
      </c>
      <c r="G22" s="81" t="e">
        <f t="shared" si="7"/>
        <v>#DIV/0!</v>
      </c>
      <c r="H22" s="81" t="e">
        <f t="shared" si="8"/>
        <v>#DIV/0!</v>
      </c>
      <c r="I22" s="64">
        <f>SUM(I23:I31)</f>
        <v>0</v>
      </c>
      <c r="J22" s="64">
        <f>SUM(J23:J31)</f>
        <v>0</v>
      </c>
      <c r="K22" s="64">
        <f t="shared" ref="K22:L22" si="26">SUM(K23:K31)</f>
        <v>0</v>
      </c>
      <c r="L22" s="64">
        <f t="shared" si="26"/>
        <v>0</v>
      </c>
      <c r="M22" s="81" t="e">
        <f t="shared" si="10"/>
        <v>#DIV/0!</v>
      </c>
      <c r="N22" s="81" t="e">
        <f t="shared" si="11"/>
        <v>#DIV/0!</v>
      </c>
      <c r="O22" s="64">
        <f>SUM(O23:O31)</f>
        <v>129000</v>
      </c>
      <c r="P22" s="64">
        <f>SUM(P23:P31)</f>
        <v>129000</v>
      </c>
      <c r="Q22" s="64">
        <f t="shared" ref="Q22:R22" si="27">SUM(Q23:Q31)</f>
        <v>28853.440000000002</v>
      </c>
      <c r="R22" s="64">
        <f t="shared" si="27"/>
        <v>28400.720000000001</v>
      </c>
      <c r="S22" s="81">
        <f t="shared" si="13"/>
        <v>0.22016062015503876</v>
      </c>
      <c r="T22" s="81">
        <f t="shared" si="14"/>
        <v>0.22367007751937987</v>
      </c>
      <c r="U22" s="64">
        <f>SUM(U23:U31)</f>
        <v>0</v>
      </c>
      <c r="V22" s="64">
        <f t="shared" ref="V22" si="28">SUM(V23:V31)</f>
        <v>0</v>
      </c>
      <c r="W22" s="64">
        <f t="shared" ref="W22:X22" si="29">SUM(W23:W31)</f>
        <v>0</v>
      </c>
      <c r="X22" s="64">
        <f t="shared" si="29"/>
        <v>0</v>
      </c>
      <c r="Y22" s="81" t="e">
        <f t="shared" si="17"/>
        <v>#DIV/0!</v>
      </c>
      <c r="Z22" s="81" t="e">
        <f t="shared" si="18"/>
        <v>#DIV/0!</v>
      </c>
      <c r="AA22" s="64">
        <f t="shared" si="19"/>
        <v>129000</v>
      </c>
      <c r="AB22" s="64">
        <f t="shared" si="20"/>
        <v>129000</v>
      </c>
      <c r="AC22" s="64">
        <f t="shared" si="21"/>
        <v>28853.440000000002</v>
      </c>
      <c r="AD22" s="64">
        <f t="shared" si="22"/>
        <v>28400.720000000001</v>
      </c>
      <c r="AE22" s="81">
        <f t="shared" si="23"/>
        <v>0.22016062015503876</v>
      </c>
      <c r="AF22" s="81">
        <f t="shared" si="24"/>
        <v>0.22367007751937987</v>
      </c>
    </row>
    <row r="23" spans="1:32" x14ac:dyDescent="0.25">
      <c r="A23" s="66" t="str">
        <f>"501.02.01"</f>
        <v>501.02.01</v>
      </c>
      <c r="B23" s="66" t="s">
        <v>872</v>
      </c>
      <c r="C23" s="67">
        <f>CE_RegimeContributivo!B189</f>
        <v>0</v>
      </c>
      <c r="D23" s="67">
        <f>CE_RegimeContributivo!C189</f>
        <v>0</v>
      </c>
      <c r="E23" s="67">
        <f>CE_RegimeContributivo!E189</f>
        <v>0</v>
      </c>
      <c r="F23" s="67">
        <f>CE_RegimeContributivo!S189</f>
        <v>0</v>
      </c>
      <c r="G23" s="82" t="e">
        <f t="shared" si="7"/>
        <v>#DIV/0!</v>
      </c>
      <c r="H23" s="82" t="e">
        <f t="shared" si="8"/>
        <v>#DIV/0!</v>
      </c>
      <c r="I23" s="67">
        <f>CE_RegimeNaoContributivo!B189</f>
        <v>0</v>
      </c>
      <c r="J23" s="67">
        <f>CE_RegimeNaoContributivo!C189</f>
        <v>0</v>
      </c>
      <c r="K23" s="67">
        <f>CE_RegimeNaoContributivo!E189</f>
        <v>0</v>
      </c>
      <c r="L23" s="67">
        <f>CE_RegimeNaoContributivo!S189</f>
        <v>0</v>
      </c>
      <c r="M23" s="82" t="e">
        <f t="shared" si="10"/>
        <v>#DIV/0!</v>
      </c>
      <c r="N23" s="82" t="e">
        <f t="shared" si="11"/>
        <v>#DIV/0!</v>
      </c>
      <c r="O23" s="67">
        <f>CE_Administração!B189</f>
        <v>0</v>
      </c>
      <c r="P23" s="67">
        <f>CE_Administração!C189</f>
        <v>0</v>
      </c>
      <c r="Q23" s="67">
        <f>CE_Administração!E189</f>
        <v>0</v>
      </c>
      <c r="R23" s="67">
        <f>CE_Administração!S189</f>
        <v>0</v>
      </c>
      <c r="S23" s="82" t="e">
        <f t="shared" si="13"/>
        <v>#DIV/0!</v>
      </c>
      <c r="T23" s="82" t="e">
        <f t="shared" si="14"/>
        <v>#DIV/0!</v>
      </c>
      <c r="U23" s="67">
        <f>CE_CapitalizaçãoFRSS!B189</f>
        <v>0</v>
      </c>
      <c r="V23" s="67">
        <f>CE_CapitalizaçãoFRSS!C189</f>
        <v>0</v>
      </c>
      <c r="W23" s="67">
        <f>CE_CapitalizaçãoFRSS!E189</f>
        <v>0</v>
      </c>
      <c r="X23" s="67">
        <f>CE_CapitalizaçãoFRSS!S189</f>
        <v>0</v>
      </c>
      <c r="Y23" s="82" t="e">
        <f t="shared" si="17"/>
        <v>#DIV/0!</v>
      </c>
      <c r="Z23" s="82" t="e">
        <f t="shared" si="18"/>
        <v>#DIV/0!</v>
      </c>
      <c r="AA23" s="67">
        <f t="shared" si="19"/>
        <v>0</v>
      </c>
      <c r="AB23" s="67">
        <f t="shared" si="20"/>
        <v>0</v>
      </c>
      <c r="AC23" s="67">
        <f t="shared" si="21"/>
        <v>0</v>
      </c>
      <c r="AD23" s="67">
        <f t="shared" si="22"/>
        <v>0</v>
      </c>
      <c r="AE23" s="82" t="e">
        <f t="shared" si="23"/>
        <v>#DIV/0!</v>
      </c>
      <c r="AF23" s="82" t="e">
        <f t="shared" si="24"/>
        <v>#DIV/0!</v>
      </c>
    </row>
    <row r="24" spans="1:32" x14ac:dyDescent="0.25">
      <c r="A24" s="66" t="str">
        <f>"501.02.02"</f>
        <v>501.02.02</v>
      </c>
      <c r="B24" s="66" t="s">
        <v>873</v>
      </c>
      <c r="C24" s="67">
        <f>CE_RegimeContributivo!B190</f>
        <v>0</v>
      </c>
      <c r="D24" s="67">
        <f>CE_RegimeContributivo!C190</f>
        <v>0</v>
      </c>
      <c r="E24" s="67">
        <f>CE_RegimeContributivo!E190</f>
        <v>0</v>
      </c>
      <c r="F24" s="67">
        <f>CE_RegimeContributivo!S190</f>
        <v>0</v>
      </c>
      <c r="G24" s="82" t="e">
        <f t="shared" si="7"/>
        <v>#DIV/0!</v>
      </c>
      <c r="H24" s="82" t="e">
        <f t="shared" si="8"/>
        <v>#DIV/0!</v>
      </c>
      <c r="I24" s="67">
        <f>CE_RegimeNaoContributivo!B190</f>
        <v>0</v>
      </c>
      <c r="J24" s="67">
        <f>CE_RegimeNaoContributivo!C190</f>
        <v>0</v>
      </c>
      <c r="K24" s="67">
        <f>CE_RegimeNaoContributivo!E190</f>
        <v>0</v>
      </c>
      <c r="L24" s="67">
        <f>CE_RegimeNaoContributivo!S190</f>
        <v>0</v>
      </c>
      <c r="M24" s="82" t="e">
        <f t="shared" si="10"/>
        <v>#DIV/0!</v>
      </c>
      <c r="N24" s="82" t="e">
        <f t="shared" si="11"/>
        <v>#DIV/0!</v>
      </c>
      <c r="O24" s="67">
        <f>CE_Administração!B190</f>
        <v>74700</v>
      </c>
      <c r="P24" s="67">
        <f>CE_Administração!C190</f>
        <v>74700</v>
      </c>
      <c r="Q24" s="67">
        <f>CE_Administração!E190</f>
        <v>26253.440000000002</v>
      </c>
      <c r="R24" s="67">
        <f>CE_Administração!S190</f>
        <v>26200.720000000001</v>
      </c>
      <c r="S24" s="82">
        <f t="shared" si="13"/>
        <v>0.35074591700133873</v>
      </c>
      <c r="T24" s="82">
        <f t="shared" si="14"/>
        <v>0.35145167336010713</v>
      </c>
      <c r="U24" s="67">
        <f>CE_CapitalizaçãoFRSS!B190</f>
        <v>0</v>
      </c>
      <c r="V24" s="67">
        <f>CE_CapitalizaçãoFRSS!C190</f>
        <v>0</v>
      </c>
      <c r="W24" s="67">
        <f>CE_CapitalizaçãoFRSS!E190</f>
        <v>0</v>
      </c>
      <c r="X24" s="67">
        <f>CE_CapitalizaçãoFRSS!S190</f>
        <v>0</v>
      </c>
      <c r="Y24" s="82" t="e">
        <f t="shared" si="17"/>
        <v>#DIV/0!</v>
      </c>
      <c r="Z24" s="82" t="e">
        <f t="shared" si="18"/>
        <v>#DIV/0!</v>
      </c>
      <c r="AA24" s="67">
        <f t="shared" si="19"/>
        <v>74700</v>
      </c>
      <c r="AB24" s="67">
        <f t="shared" si="20"/>
        <v>74700</v>
      </c>
      <c r="AC24" s="67">
        <f t="shared" si="21"/>
        <v>26253.440000000002</v>
      </c>
      <c r="AD24" s="67">
        <f t="shared" si="22"/>
        <v>26200.720000000001</v>
      </c>
      <c r="AE24" s="82">
        <f t="shared" si="23"/>
        <v>0.35074591700133873</v>
      </c>
      <c r="AF24" s="82">
        <f t="shared" si="24"/>
        <v>0.35145167336010713</v>
      </c>
    </row>
    <row r="25" spans="1:32" x14ac:dyDescent="0.25">
      <c r="A25" s="66" t="str">
        <f>"501.02.03"</f>
        <v>501.02.03</v>
      </c>
      <c r="B25" s="66" t="s">
        <v>874</v>
      </c>
      <c r="C25" s="67">
        <f>CE_RegimeContributivo!B191</f>
        <v>0</v>
      </c>
      <c r="D25" s="67">
        <f>CE_RegimeContributivo!C191</f>
        <v>0</v>
      </c>
      <c r="E25" s="67">
        <f>CE_RegimeContributivo!E191</f>
        <v>0</v>
      </c>
      <c r="F25" s="67">
        <f>CE_RegimeContributivo!S191</f>
        <v>0</v>
      </c>
      <c r="G25" s="82" t="e">
        <f t="shared" si="7"/>
        <v>#DIV/0!</v>
      </c>
      <c r="H25" s="82" t="e">
        <f t="shared" si="8"/>
        <v>#DIV/0!</v>
      </c>
      <c r="I25" s="67">
        <f>CE_RegimeNaoContributivo!B191</f>
        <v>0</v>
      </c>
      <c r="J25" s="67">
        <f>CE_RegimeNaoContributivo!C191</f>
        <v>0</v>
      </c>
      <c r="K25" s="67">
        <f>CE_RegimeNaoContributivo!E191</f>
        <v>0</v>
      </c>
      <c r="L25" s="67">
        <f>CE_RegimeNaoContributivo!S191</f>
        <v>0</v>
      </c>
      <c r="M25" s="82" t="e">
        <f t="shared" si="10"/>
        <v>#DIV/0!</v>
      </c>
      <c r="N25" s="82" t="e">
        <f t="shared" si="11"/>
        <v>#DIV/0!</v>
      </c>
      <c r="O25" s="67">
        <f>CE_Administração!B191</f>
        <v>0</v>
      </c>
      <c r="P25" s="67">
        <f>CE_Administração!C191</f>
        <v>0</v>
      </c>
      <c r="Q25" s="67">
        <f>CE_Administração!E191</f>
        <v>0</v>
      </c>
      <c r="R25" s="67">
        <f>CE_Administração!S191</f>
        <v>0</v>
      </c>
      <c r="S25" s="82" t="e">
        <f t="shared" si="13"/>
        <v>#DIV/0!</v>
      </c>
      <c r="T25" s="82" t="e">
        <f t="shared" si="14"/>
        <v>#DIV/0!</v>
      </c>
      <c r="U25" s="67">
        <f>CE_CapitalizaçãoFRSS!B191</f>
        <v>0</v>
      </c>
      <c r="V25" s="67">
        <f>CE_CapitalizaçãoFRSS!C191</f>
        <v>0</v>
      </c>
      <c r="W25" s="67">
        <f>CE_CapitalizaçãoFRSS!E191</f>
        <v>0</v>
      </c>
      <c r="X25" s="67">
        <f>CE_CapitalizaçãoFRSS!S191</f>
        <v>0</v>
      </c>
      <c r="Y25" s="82" t="e">
        <f t="shared" si="17"/>
        <v>#DIV/0!</v>
      </c>
      <c r="Z25" s="82" t="e">
        <f t="shared" si="18"/>
        <v>#DIV/0!</v>
      </c>
      <c r="AA25" s="67">
        <f t="shared" si="19"/>
        <v>0</v>
      </c>
      <c r="AB25" s="67">
        <f t="shared" si="20"/>
        <v>0</v>
      </c>
      <c r="AC25" s="67">
        <f t="shared" si="21"/>
        <v>0</v>
      </c>
      <c r="AD25" s="67">
        <f t="shared" si="22"/>
        <v>0</v>
      </c>
      <c r="AE25" s="82" t="e">
        <f t="shared" si="23"/>
        <v>#DIV/0!</v>
      </c>
      <c r="AF25" s="82" t="e">
        <f t="shared" si="24"/>
        <v>#DIV/0!</v>
      </c>
    </row>
    <row r="26" spans="1:32" x14ac:dyDescent="0.25">
      <c r="A26" s="66" t="str">
        <f>"501.02.04"</f>
        <v>501.02.04</v>
      </c>
      <c r="B26" s="66" t="s">
        <v>875</v>
      </c>
      <c r="C26" s="67">
        <f>CE_RegimeContributivo!B192</f>
        <v>0</v>
      </c>
      <c r="D26" s="67">
        <f>CE_RegimeContributivo!C192</f>
        <v>0</v>
      </c>
      <c r="E26" s="67">
        <f>CE_RegimeContributivo!E192</f>
        <v>0</v>
      </c>
      <c r="F26" s="67">
        <f>CE_RegimeContributivo!S192</f>
        <v>0</v>
      </c>
      <c r="G26" s="82" t="e">
        <f t="shared" si="7"/>
        <v>#DIV/0!</v>
      </c>
      <c r="H26" s="82" t="e">
        <f t="shared" si="8"/>
        <v>#DIV/0!</v>
      </c>
      <c r="I26" s="67">
        <f>CE_RegimeNaoContributivo!B192</f>
        <v>0</v>
      </c>
      <c r="J26" s="67">
        <f>CE_RegimeNaoContributivo!C192</f>
        <v>0</v>
      </c>
      <c r="K26" s="67">
        <f>CE_RegimeNaoContributivo!E192</f>
        <v>0</v>
      </c>
      <c r="L26" s="67">
        <f>CE_RegimeNaoContributivo!S192</f>
        <v>0</v>
      </c>
      <c r="M26" s="82" t="e">
        <f t="shared" si="10"/>
        <v>#DIV/0!</v>
      </c>
      <c r="N26" s="82" t="e">
        <f t="shared" si="11"/>
        <v>#DIV/0!</v>
      </c>
      <c r="O26" s="67">
        <f>CE_Administração!B192</f>
        <v>0</v>
      </c>
      <c r="P26" s="67">
        <f>CE_Administração!C192</f>
        <v>0</v>
      </c>
      <c r="Q26" s="67">
        <f>CE_Administração!E192</f>
        <v>0</v>
      </c>
      <c r="R26" s="67">
        <f>CE_Administração!S192</f>
        <v>0</v>
      </c>
      <c r="S26" s="82" t="e">
        <f t="shared" si="13"/>
        <v>#DIV/0!</v>
      </c>
      <c r="T26" s="82" t="e">
        <f t="shared" si="14"/>
        <v>#DIV/0!</v>
      </c>
      <c r="U26" s="67">
        <f>CE_CapitalizaçãoFRSS!B192</f>
        <v>0</v>
      </c>
      <c r="V26" s="67">
        <f>CE_CapitalizaçãoFRSS!C192</f>
        <v>0</v>
      </c>
      <c r="W26" s="67">
        <f>CE_CapitalizaçãoFRSS!E192</f>
        <v>0</v>
      </c>
      <c r="X26" s="67">
        <f>CE_CapitalizaçãoFRSS!S192</f>
        <v>0</v>
      </c>
      <c r="Y26" s="82" t="e">
        <f t="shared" si="17"/>
        <v>#DIV/0!</v>
      </c>
      <c r="Z26" s="82" t="e">
        <f t="shared" si="18"/>
        <v>#DIV/0!</v>
      </c>
      <c r="AA26" s="67">
        <f t="shared" si="19"/>
        <v>0</v>
      </c>
      <c r="AB26" s="67">
        <f t="shared" si="20"/>
        <v>0</v>
      </c>
      <c r="AC26" s="67">
        <f t="shared" si="21"/>
        <v>0</v>
      </c>
      <c r="AD26" s="67">
        <f t="shared" si="22"/>
        <v>0</v>
      </c>
      <c r="AE26" s="82" t="e">
        <f t="shared" si="23"/>
        <v>#DIV/0!</v>
      </c>
      <c r="AF26" s="82" t="e">
        <f t="shared" si="24"/>
        <v>#DIV/0!</v>
      </c>
    </row>
    <row r="27" spans="1:32" x14ac:dyDescent="0.25">
      <c r="A27" s="66" t="str">
        <f>"501.02.05"</f>
        <v>501.02.05</v>
      </c>
      <c r="B27" s="66" t="s">
        <v>876</v>
      </c>
      <c r="C27" s="67">
        <f>CE_RegimeContributivo!B193</f>
        <v>0</v>
      </c>
      <c r="D27" s="67">
        <f>CE_RegimeContributivo!C193</f>
        <v>0</v>
      </c>
      <c r="E27" s="67">
        <f>CE_RegimeContributivo!E193</f>
        <v>0</v>
      </c>
      <c r="F27" s="67">
        <f>CE_RegimeContributivo!S193</f>
        <v>0</v>
      </c>
      <c r="G27" s="82" t="e">
        <f t="shared" si="7"/>
        <v>#DIV/0!</v>
      </c>
      <c r="H27" s="82" t="e">
        <f t="shared" si="8"/>
        <v>#DIV/0!</v>
      </c>
      <c r="I27" s="67">
        <f>CE_RegimeNaoContributivo!B193</f>
        <v>0</v>
      </c>
      <c r="J27" s="67">
        <f>CE_RegimeNaoContributivo!C193</f>
        <v>0</v>
      </c>
      <c r="K27" s="67">
        <f>CE_RegimeNaoContributivo!E193</f>
        <v>0</v>
      </c>
      <c r="L27" s="67">
        <f>CE_RegimeNaoContributivo!S193</f>
        <v>0</v>
      </c>
      <c r="M27" s="82" t="e">
        <f t="shared" si="10"/>
        <v>#DIV/0!</v>
      </c>
      <c r="N27" s="82" t="e">
        <f t="shared" si="11"/>
        <v>#DIV/0!</v>
      </c>
      <c r="O27" s="67">
        <f>CE_Administração!B193</f>
        <v>0</v>
      </c>
      <c r="P27" s="67">
        <f>CE_Administração!C193</f>
        <v>0</v>
      </c>
      <c r="Q27" s="67">
        <f>CE_Administração!E193</f>
        <v>0</v>
      </c>
      <c r="R27" s="67">
        <f>CE_Administração!S193</f>
        <v>0</v>
      </c>
      <c r="S27" s="82" t="e">
        <f t="shared" si="13"/>
        <v>#DIV/0!</v>
      </c>
      <c r="T27" s="82" t="e">
        <f t="shared" si="14"/>
        <v>#DIV/0!</v>
      </c>
      <c r="U27" s="67">
        <f>CE_CapitalizaçãoFRSS!B193</f>
        <v>0</v>
      </c>
      <c r="V27" s="67">
        <f>CE_CapitalizaçãoFRSS!C193</f>
        <v>0</v>
      </c>
      <c r="W27" s="67">
        <f>CE_CapitalizaçãoFRSS!E193</f>
        <v>0</v>
      </c>
      <c r="X27" s="67">
        <f>CE_CapitalizaçãoFRSS!S193</f>
        <v>0</v>
      </c>
      <c r="Y27" s="82" t="e">
        <f t="shared" si="17"/>
        <v>#DIV/0!</v>
      </c>
      <c r="Z27" s="82" t="e">
        <f t="shared" si="18"/>
        <v>#DIV/0!</v>
      </c>
      <c r="AA27" s="67">
        <f t="shared" si="19"/>
        <v>0</v>
      </c>
      <c r="AB27" s="67">
        <f t="shared" si="20"/>
        <v>0</v>
      </c>
      <c r="AC27" s="67">
        <f t="shared" si="21"/>
        <v>0</v>
      </c>
      <c r="AD27" s="67">
        <f t="shared" si="22"/>
        <v>0</v>
      </c>
      <c r="AE27" s="82" t="e">
        <f t="shared" si="23"/>
        <v>#DIV/0!</v>
      </c>
      <c r="AF27" s="82" t="e">
        <f t="shared" si="24"/>
        <v>#DIV/0!</v>
      </c>
    </row>
    <row r="28" spans="1:32" x14ac:dyDescent="0.25">
      <c r="A28" s="66" t="str">
        <f>"501.02.06"</f>
        <v>501.02.06</v>
      </c>
      <c r="B28" s="66" t="s">
        <v>877</v>
      </c>
      <c r="C28" s="67">
        <f>CE_RegimeContributivo!B194</f>
        <v>0</v>
      </c>
      <c r="D28" s="67">
        <f>CE_RegimeContributivo!C194</f>
        <v>0</v>
      </c>
      <c r="E28" s="67">
        <f>CE_RegimeContributivo!E194</f>
        <v>0</v>
      </c>
      <c r="F28" s="67">
        <f>CE_RegimeContributivo!S194</f>
        <v>0</v>
      </c>
      <c r="G28" s="82" t="e">
        <f t="shared" si="7"/>
        <v>#DIV/0!</v>
      </c>
      <c r="H28" s="82" t="e">
        <f t="shared" si="8"/>
        <v>#DIV/0!</v>
      </c>
      <c r="I28" s="67">
        <f>CE_RegimeNaoContributivo!B194</f>
        <v>0</v>
      </c>
      <c r="J28" s="67">
        <f>CE_RegimeNaoContributivo!C194</f>
        <v>0</v>
      </c>
      <c r="K28" s="67">
        <f>CE_RegimeNaoContributivo!E194</f>
        <v>0</v>
      </c>
      <c r="L28" s="67">
        <f>CE_RegimeNaoContributivo!S194</f>
        <v>0</v>
      </c>
      <c r="M28" s="82" t="e">
        <f t="shared" si="10"/>
        <v>#DIV/0!</v>
      </c>
      <c r="N28" s="82" t="e">
        <f t="shared" si="11"/>
        <v>#DIV/0!</v>
      </c>
      <c r="O28" s="67">
        <f>CE_Administração!B194</f>
        <v>0</v>
      </c>
      <c r="P28" s="67">
        <f>CE_Administração!C194</f>
        <v>0</v>
      </c>
      <c r="Q28" s="67">
        <f>CE_Administração!E194</f>
        <v>0</v>
      </c>
      <c r="R28" s="67">
        <f>CE_Administração!S194</f>
        <v>0</v>
      </c>
      <c r="S28" s="82" t="e">
        <f t="shared" si="13"/>
        <v>#DIV/0!</v>
      </c>
      <c r="T28" s="82" t="e">
        <f t="shared" si="14"/>
        <v>#DIV/0!</v>
      </c>
      <c r="U28" s="67">
        <f>CE_CapitalizaçãoFRSS!B194</f>
        <v>0</v>
      </c>
      <c r="V28" s="67">
        <f>CE_CapitalizaçãoFRSS!C194</f>
        <v>0</v>
      </c>
      <c r="W28" s="67">
        <f>CE_CapitalizaçãoFRSS!E194</f>
        <v>0</v>
      </c>
      <c r="X28" s="67">
        <f>CE_CapitalizaçãoFRSS!S194</f>
        <v>0</v>
      </c>
      <c r="Y28" s="82" t="e">
        <f t="shared" si="17"/>
        <v>#DIV/0!</v>
      </c>
      <c r="Z28" s="82" t="e">
        <f t="shared" si="18"/>
        <v>#DIV/0!</v>
      </c>
      <c r="AA28" s="67">
        <f t="shared" si="19"/>
        <v>0</v>
      </c>
      <c r="AB28" s="67">
        <f t="shared" si="20"/>
        <v>0</v>
      </c>
      <c r="AC28" s="67">
        <f t="shared" si="21"/>
        <v>0</v>
      </c>
      <c r="AD28" s="67">
        <f t="shared" si="22"/>
        <v>0</v>
      </c>
      <c r="AE28" s="82" t="e">
        <f t="shared" si="23"/>
        <v>#DIV/0!</v>
      </c>
      <c r="AF28" s="82" t="e">
        <f t="shared" si="24"/>
        <v>#DIV/0!</v>
      </c>
    </row>
    <row r="29" spans="1:32" x14ac:dyDescent="0.25">
      <c r="A29" s="66" t="str">
        <f>"501.02.07"</f>
        <v>501.02.07</v>
      </c>
      <c r="B29" s="66" t="s">
        <v>878</v>
      </c>
      <c r="C29" s="67">
        <f>CE_RegimeContributivo!B195</f>
        <v>0</v>
      </c>
      <c r="D29" s="67">
        <f>CE_RegimeContributivo!C195</f>
        <v>0</v>
      </c>
      <c r="E29" s="67">
        <f>CE_RegimeContributivo!E195</f>
        <v>0</v>
      </c>
      <c r="F29" s="67">
        <f>CE_RegimeContributivo!S195</f>
        <v>0</v>
      </c>
      <c r="G29" s="82" t="e">
        <f t="shared" si="7"/>
        <v>#DIV/0!</v>
      </c>
      <c r="H29" s="82" t="e">
        <f t="shared" si="8"/>
        <v>#DIV/0!</v>
      </c>
      <c r="I29" s="67">
        <f>CE_RegimeNaoContributivo!B195</f>
        <v>0</v>
      </c>
      <c r="J29" s="67">
        <f>CE_RegimeNaoContributivo!C195</f>
        <v>0</v>
      </c>
      <c r="K29" s="67">
        <f>CE_RegimeNaoContributivo!E195</f>
        <v>0</v>
      </c>
      <c r="L29" s="67">
        <f>CE_RegimeNaoContributivo!S195</f>
        <v>0</v>
      </c>
      <c r="M29" s="82" t="e">
        <f t="shared" si="10"/>
        <v>#DIV/0!</v>
      </c>
      <c r="N29" s="82" t="e">
        <f t="shared" si="11"/>
        <v>#DIV/0!</v>
      </c>
      <c r="O29" s="67">
        <f>CE_Administração!B195</f>
        <v>0</v>
      </c>
      <c r="P29" s="67">
        <f>CE_Administração!C195</f>
        <v>0</v>
      </c>
      <c r="Q29" s="67">
        <f>CE_Administração!E195</f>
        <v>0</v>
      </c>
      <c r="R29" s="67">
        <f>CE_Administração!S195</f>
        <v>0</v>
      </c>
      <c r="S29" s="82" t="e">
        <f t="shared" si="13"/>
        <v>#DIV/0!</v>
      </c>
      <c r="T29" s="82" t="e">
        <f t="shared" si="14"/>
        <v>#DIV/0!</v>
      </c>
      <c r="U29" s="67">
        <f>CE_CapitalizaçãoFRSS!B195</f>
        <v>0</v>
      </c>
      <c r="V29" s="67">
        <f>CE_CapitalizaçãoFRSS!C195</f>
        <v>0</v>
      </c>
      <c r="W29" s="67">
        <f>CE_CapitalizaçãoFRSS!E195</f>
        <v>0</v>
      </c>
      <c r="X29" s="67">
        <f>CE_CapitalizaçãoFRSS!S195</f>
        <v>0</v>
      </c>
      <c r="Y29" s="82" t="e">
        <f t="shared" si="17"/>
        <v>#DIV/0!</v>
      </c>
      <c r="Z29" s="82" t="e">
        <f t="shared" si="18"/>
        <v>#DIV/0!</v>
      </c>
      <c r="AA29" s="67">
        <f t="shared" si="19"/>
        <v>0</v>
      </c>
      <c r="AB29" s="67">
        <f t="shared" si="20"/>
        <v>0</v>
      </c>
      <c r="AC29" s="67">
        <f t="shared" si="21"/>
        <v>0</v>
      </c>
      <c r="AD29" s="67">
        <f t="shared" si="22"/>
        <v>0</v>
      </c>
      <c r="AE29" s="82" t="e">
        <f t="shared" si="23"/>
        <v>#DIV/0!</v>
      </c>
      <c r="AF29" s="82" t="e">
        <f t="shared" si="24"/>
        <v>#DIV/0!</v>
      </c>
    </row>
    <row r="30" spans="1:32" x14ac:dyDescent="0.25">
      <c r="A30" s="66" t="str">
        <f>"501.02.08"</f>
        <v>501.02.08</v>
      </c>
      <c r="B30" s="66" t="s">
        <v>879</v>
      </c>
      <c r="C30" s="67">
        <f>CE_RegimeContributivo!B196</f>
        <v>0</v>
      </c>
      <c r="D30" s="67">
        <f>CE_RegimeContributivo!C196</f>
        <v>0</v>
      </c>
      <c r="E30" s="67">
        <f>CE_RegimeContributivo!E196</f>
        <v>0</v>
      </c>
      <c r="F30" s="67">
        <f>CE_RegimeContributivo!S196</f>
        <v>0</v>
      </c>
      <c r="G30" s="82" t="e">
        <f t="shared" si="7"/>
        <v>#DIV/0!</v>
      </c>
      <c r="H30" s="82" t="e">
        <f t="shared" si="8"/>
        <v>#DIV/0!</v>
      </c>
      <c r="I30" s="67">
        <f>CE_RegimeNaoContributivo!B196</f>
        <v>0</v>
      </c>
      <c r="J30" s="67">
        <f>CE_RegimeNaoContributivo!C196</f>
        <v>0</v>
      </c>
      <c r="K30" s="67">
        <f>CE_RegimeNaoContributivo!E196</f>
        <v>0</v>
      </c>
      <c r="L30" s="67">
        <f>CE_RegimeNaoContributivo!S196</f>
        <v>0</v>
      </c>
      <c r="M30" s="82" t="e">
        <f t="shared" si="10"/>
        <v>#DIV/0!</v>
      </c>
      <c r="N30" s="82" t="e">
        <f t="shared" si="11"/>
        <v>#DIV/0!</v>
      </c>
      <c r="O30" s="67">
        <f>CE_Administração!B196</f>
        <v>0</v>
      </c>
      <c r="P30" s="67">
        <f>CE_Administração!C196</f>
        <v>0</v>
      </c>
      <c r="Q30" s="67">
        <f>CE_Administração!E196</f>
        <v>0</v>
      </c>
      <c r="R30" s="67">
        <f>CE_Administração!S196</f>
        <v>0</v>
      </c>
      <c r="S30" s="82" t="e">
        <f t="shared" si="13"/>
        <v>#DIV/0!</v>
      </c>
      <c r="T30" s="82" t="e">
        <f t="shared" si="14"/>
        <v>#DIV/0!</v>
      </c>
      <c r="U30" s="67">
        <f>CE_CapitalizaçãoFRSS!B196</f>
        <v>0</v>
      </c>
      <c r="V30" s="67">
        <f>CE_CapitalizaçãoFRSS!C196</f>
        <v>0</v>
      </c>
      <c r="W30" s="67">
        <f>CE_CapitalizaçãoFRSS!E196</f>
        <v>0</v>
      </c>
      <c r="X30" s="67">
        <f>CE_CapitalizaçãoFRSS!S196</f>
        <v>0</v>
      </c>
      <c r="Y30" s="82" t="e">
        <f t="shared" si="17"/>
        <v>#DIV/0!</v>
      </c>
      <c r="Z30" s="82" t="e">
        <f t="shared" si="18"/>
        <v>#DIV/0!</v>
      </c>
      <c r="AA30" s="67">
        <f t="shared" si="19"/>
        <v>0</v>
      </c>
      <c r="AB30" s="67">
        <f t="shared" si="20"/>
        <v>0</v>
      </c>
      <c r="AC30" s="67">
        <f t="shared" si="21"/>
        <v>0</v>
      </c>
      <c r="AD30" s="67">
        <f t="shared" si="22"/>
        <v>0</v>
      </c>
      <c r="AE30" s="82" t="e">
        <f t="shared" si="23"/>
        <v>#DIV/0!</v>
      </c>
      <c r="AF30" s="82" t="e">
        <f t="shared" si="24"/>
        <v>#DIV/0!</v>
      </c>
    </row>
    <row r="31" spans="1:32" x14ac:dyDescent="0.25">
      <c r="A31" s="66" t="str">
        <f>"501.02.09"</f>
        <v>501.02.09</v>
      </c>
      <c r="B31" s="66" t="s">
        <v>880</v>
      </c>
      <c r="C31" s="67">
        <f>CE_RegimeContributivo!B197</f>
        <v>0</v>
      </c>
      <c r="D31" s="67">
        <f>CE_RegimeContributivo!C197</f>
        <v>0</v>
      </c>
      <c r="E31" s="67">
        <f>CE_RegimeContributivo!E197</f>
        <v>0</v>
      </c>
      <c r="F31" s="67">
        <f>CE_RegimeContributivo!S197</f>
        <v>0</v>
      </c>
      <c r="G31" s="82" t="e">
        <f t="shared" si="7"/>
        <v>#DIV/0!</v>
      </c>
      <c r="H31" s="82" t="e">
        <f t="shared" si="8"/>
        <v>#DIV/0!</v>
      </c>
      <c r="I31" s="67">
        <f>CE_RegimeNaoContributivo!B197</f>
        <v>0</v>
      </c>
      <c r="J31" s="67">
        <f>CE_RegimeNaoContributivo!C197</f>
        <v>0</v>
      </c>
      <c r="K31" s="67">
        <f>CE_RegimeNaoContributivo!E197</f>
        <v>0</v>
      </c>
      <c r="L31" s="67">
        <f>CE_RegimeNaoContributivo!S197</f>
        <v>0</v>
      </c>
      <c r="M31" s="82" t="e">
        <f t="shared" si="10"/>
        <v>#DIV/0!</v>
      </c>
      <c r="N31" s="82" t="e">
        <f t="shared" si="11"/>
        <v>#DIV/0!</v>
      </c>
      <c r="O31" s="67">
        <f>CE_Administração!B197</f>
        <v>54300</v>
      </c>
      <c r="P31" s="67">
        <f>CE_Administração!C197</f>
        <v>54300</v>
      </c>
      <c r="Q31" s="67">
        <f>CE_Administração!E197</f>
        <v>2600</v>
      </c>
      <c r="R31" s="67">
        <f>CE_Administração!S197</f>
        <v>2200</v>
      </c>
      <c r="S31" s="82">
        <f t="shared" si="13"/>
        <v>4.0515653775322284E-2</v>
      </c>
      <c r="T31" s="82">
        <f t="shared" si="14"/>
        <v>4.7882136279926338E-2</v>
      </c>
      <c r="U31" s="67">
        <f>CE_CapitalizaçãoFRSS!B197</f>
        <v>0</v>
      </c>
      <c r="V31" s="67">
        <f>CE_CapitalizaçãoFRSS!C197</f>
        <v>0</v>
      </c>
      <c r="W31" s="67">
        <f>CE_CapitalizaçãoFRSS!E197</f>
        <v>0</v>
      </c>
      <c r="X31" s="67">
        <f>CE_CapitalizaçãoFRSS!S197</f>
        <v>0</v>
      </c>
      <c r="Y31" s="82" t="e">
        <f t="shared" si="17"/>
        <v>#DIV/0!</v>
      </c>
      <c r="Z31" s="82" t="e">
        <f t="shared" si="18"/>
        <v>#DIV/0!</v>
      </c>
      <c r="AA31" s="67">
        <f t="shared" si="19"/>
        <v>54300</v>
      </c>
      <c r="AB31" s="67">
        <f t="shared" si="20"/>
        <v>54300</v>
      </c>
      <c r="AC31" s="67">
        <f t="shared" si="21"/>
        <v>2600</v>
      </c>
      <c r="AD31" s="67">
        <f t="shared" si="22"/>
        <v>2200</v>
      </c>
      <c r="AE31" s="82">
        <f t="shared" si="23"/>
        <v>4.0515653775322284E-2</v>
      </c>
      <c r="AF31" s="82">
        <f t="shared" si="24"/>
        <v>4.7882136279926338E-2</v>
      </c>
    </row>
    <row r="32" spans="1:32" s="65" customFormat="1" x14ac:dyDescent="0.25">
      <c r="A32" s="62" t="str">
        <f>"501.03"</f>
        <v>501.03</v>
      </c>
      <c r="B32" s="63" t="s">
        <v>136</v>
      </c>
      <c r="C32" s="64">
        <f>CE_RegimeContributivo!B198</f>
        <v>0</v>
      </c>
      <c r="D32" s="64">
        <f>CE_RegimeContributivo!C198</f>
        <v>0</v>
      </c>
      <c r="E32" s="64">
        <f>CE_RegimeContributivo!E198</f>
        <v>0</v>
      </c>
      <c r="F32" s="64">
        <f>CE_RegimeContributivo!S198</f>
        <v>0</v>
      </c>
      <c r="G32" s="81" t="e">
        <f t="shared" si="7"/>
        <v>#DIV/0!</v>
      </c>
      <c r="H32" s="81" t="e">
        <f t="shared" si="8"/>
        <v>#DIV/0!</v>
      </c>
      <c r="I32" s="64">
        <f>CE_RegimeNaoContributivo!B198</f>
        <v>0</v>
      </c>
      <c r="J32" s="64">
        <f>CE_RegimeNaoContributivo!C198</f>
        <v>0</v>
      </c>
      <c r="K32" s="64">
        <f>CE_RegimeNaoContributivo!E198</f>
        <v>0</v>
      </c>
      <c r="L32" s="64">
        <f>CE_RegimeNaoContributivo!S198</f>
        <v>0</v>
      </c>
      <c r="M32" s="81" t="e">
        <f t="shared" si="10"/>
        <v>#DIV/0!</v>
      </c>
      <c r="N32" s="81" t="e">
        <f t="shared" si="11"/>
        <v>#DIV/0!</v>
      </c>
      <c r="O32" s="64">
        <f>CE_Administração!B198</f>
        <v>121883</v>
      </c>
      <c r="P32" s="64">
        <f>CE_Administração!C198</f>
        <v>121883</v>
      </c>
      <c r="Q32" s="64">
        <f>CE_Administração!E198</f>
        <v>49060.770000000004</v>
      </c>
      <c r="R32" s="64">
        <f>CE_Administração!S198</f>
        <v>42101.73</v>
      </c>
      <c r="S32" s="81">
        <f t="shared" si="13"/>
        <v>0.34542741809768385</v>
      </c>
      <c r="T32" s="81">
        <f t="shared" si="14"/>
        <v>0.40252348563786583</v>
      </c>
      <c r="U32" s="64">
        <f>CE_CapitalizaçãoFRSS!B198</f>
        <v>0</v>
      </c>
      <c r="V32" s="64">
        <f>CE_CapitalizaçãoFRSS!C198</f>
        <v>0</v>
      </c>
      <c r="W32" s="64">
        <f>CE_CapitalizaçãoFRSS!E198</f>
        <v>0</v>
      </c>
      <c r="X32" s="64">
        <f>CE_CapitalizaçãoFRSS!S198</f>
        <v>0</v>
      </c>
      <c r="Y32" s="81" t="e">
        <f t="shared" si="17"/>
        <v>#DIV/0!</v>
      </c>
      <c r="Z32" s="81" t="e">
        <f t="shared" si="18"/>
        <v>#DIV/0!</v>
      </c>
      <c r="AA32" s="64">
        <f t="shared" si="19"/>
        <v>121883</v>
      </c>
      <c r="AB32" s="64">
        <f t="shared" si="20"/>
        <v>121883</v>
      </c>
      <c r="AC32" s="64">
        <f t="shared" si="21"/>
        <v>49060.770000000004</v>
      </c>
      <c r="AD32" s="64">
        <f t="shared" si="22"/>
        <v>42101.73</v>
      </c>
      <c r="AE32" s="81">
        <f t="shared" si="23"/>
        <v>0.34542741809768385</v>
      </c>
      <c r="AF32" s="81">
        <f t="shared" si="24"/>
        <v>0.40252348563786583</v>
      </c>
    </row>
    <row r="33" spans="1:32" s="65" customFormat="1" x14ac:dyDescent="0.25">
      <c r="A33" s="62" t="str">
        <f>"501.04"</f>
        <v>501.04</v>
      </c>
      <c r="B33" s="63" t="s">
        <v>137</v>
      </c>
      <c r="C33" s="64">
        <f>CE_RegimeContributivo!B199</f>
        <v>0</v>
      </c>
      <c r="D33" s="64">
        <f>CE_RegimeContributivo!C199</f>
        <v>0</v>
      </c>
      <c r="E33" s="64">
        <f>CE_RegimeContributivo!E199</f>
        <v>0</v>
      </c>
      <c r="F33" s="64">
        <f>CE_RegimeContributivo!S199</f>
        <v>0</v>
      </c>
      <c r="G33" s="81" t="e">
        <f t="shared" si="7"/>
        <v>#DIV/0!</v>
      </c>
      <c r="H33" s="81" t="e">
        <f t="shared" si="8"/>
        <v>#DIV/0!</v>
      </c>
      <c r="I33" s="64">
        <f>CE_RegimeNaoContributivo!B199</f>
        <v>0</v>
      </c>
      <c r="J33" s="64">
        <f>CE_RegimeNaoContributivo!C199</f>
        <v>0</v>
      </c>
      <c r="K33" s="64">
        <f>CE_RegimeNaoContributivo!E199</f>
        <v>0</v>
      </c>
      <c r="L33" s="64">
        <f>CE_RegimeNaoContributivo!S199</f>
        <v>0</v>
      </c>
      <c r="M33" s="81" t="e">
        <f t="shared" si="10"/>
        <v>#DIV/0!</v>
      </c>
      <c r="N33" s="81" t="e">
        <f t="shared" si="11"/>
        <v>#DIV/0!</v>
      </c>
      <c r="O33" s="64">
        <f>CE_Administração!B199</f>
        <v>0</v>
      </c>
      <c r="P33" s="64">
        <f>CE_Administração!C199</f>
        <v>0</v>
      </c>
      <c r="Q33" s="64">
        <f>CE_Administração!E199</f>
        <v>0</v>
      </c>
      <c r="R33" s="64">
        <f>CE_Administração!S199</f>
        <v>0</v>
      </c>
      <c r="S33" s="81" t="e">
        <f t="shared" si="13"/>
        <v>#DIV/0!</v>
      </c>
      <c r="T33" s="81" t="e">
        <f t="shared" si="14"/>
        <v>#DIV/0!</v>
      </c>
      <c r="U33" s="64">
        <f>CE_CapitalizaçãoFRSS!B199</f>
        <v>0</v>
      </c>
      <c r="V33" s="64">
        <f>CE_CapitalizaçãoFRSS!C199</f>
        <v>0</v>
      </c>
      <c r="W33" s="64">
        <f>CE_CapitalizaçãoFRSS!E199</f>
        <v>0</v>
      </c>
      <c r="X33" s="64">
        <f>CE_CapitalizaçãoFRSS!S199</f>
        <v>0</v>
      </c>
      <c r="Y33" s="81" t="e">
        <f t="shared" si="17"/>
        <v>#DIV/0!</v>
      </c>
      <c r="Z33" s="81" t="e">
        <f t="shared" si="18"/>
        <v>#DIV/0!</v>
      </c>
      <c r="AA33" s="64">
        <f t="shared" si="19"/>
        <v>0</v>
      </c>
      <c r="AB33" s="64">
        <f t="shared" si="20"/>
        <v>0</v>
      </c>
      <c r="AC33" s="64">
        <f t="shared" si="21"/>
        <v>0</v>
      </c>
      <c r="AD33" s="64">
        <f t="shared" si="22"/>
        <v>0</v>
      </c>
      <c r="AE33" s="81" t="e">
        <f t="shared" si="23"/>
        <v>#DIV/0!</v>
      </c>
      <c r="AF33" s="81" t="e">
        <f t="shared" si="24"/>
        <v>#DIV/0!</v>
      </c>
    </row>
    <row r="34" spans="1:32" x14ac:dyDescent="0.25">
      <c r="A34" s="60">
        <v>502</v>
      </c>
      <c r="B34" s="60" t="s">
        <v>881</v>
      </c>
      <c r="C34" s="61">
        <f>C35+C36+C37+C40+C45+C50+C51+C52+C53+C54+C60+C67+C70+C71+C72+C73+C76+C103+C108+C115+C118+C119+C122+C125+C129+C137+C138+C139+C146+C147+C148+C161</f>
        <v>0</v>
      </c>
      <c r="D34" s="61">
        <f>D35+D36+D37+D40+D45+D50+D51+D52+D53+D54+D60+D67+D70+D71+D72+D73+D76+D103+D108+D115+D118+D119+D122+D125+D129+D137+D138+D139+D146+D147+D148+D161</f>
        <v>0</v>
      </c>
      <c r="E34" s="61">
        <f>E35+E36+E37+E40+E45+E50+E51+E52+E53+E54+E60+E67+E70+E71+E72+E73+E76+E103+E108+E115+E118+E119+E122+E125+E129+E137+E138+E139+E146+E147+E148+E161</f>
        <v>0</v>
      </c>
      <c r="F34" s="61">
        <f t="shared" ref="F34" si="30">F35+F36+F37+F40+F45+F50+F51+F52+F53+F54+F60+F67+F70+F71+F72+F73+F76+F103+F108+F115+F118+F119+F122+F125+F129+F137+F138+F139+F146+F147+F148+F161</f>
        <v>0</v>
      </c>
      <c r="G34" s="80" t="e">
        <f t="shared" si="7"/>
        <v>#DIV/0!</v>
      </c>
      <c r="H34" s="80" t="e">
        <f t="shared" si="8"/>
        <v>#DIV/0!</v>
      </c>
      <c r="I34" s="61">
        <f>I35+I36+I37+I40+I45+I50+I51+I52+I53+I54+I60+I67+I70+I71+I72+I73+I76+I103+I108+I115+I118+I119+I122+I125+I129+I137+I138+I139+I146+I147+I148+I161</f>
        <v>0</v>
      </c>
      <c r="J34" s="61">
        <f>J35+J36+J37+J40+J45+J50+J51+J52+J53+J54+J60+J67+J70+J71+J72+J73+J76+J103+J108+J115+J118+J119+J122+J125+J129+J137+J138+J139+J146+J147+J148+J161</f>
        <v>0</v>
      </c>
      <c r="K34" s="61">
        <f t="shared" ref="K34:L34" si="31">K35+K36+K37+K40+K45+K50+K51+K52+K53+K54+K60+K67+K70+K71+K72+K73+K76+K103+K108+K115+K118+K119+K122+K125+K129+K137+K138+K139+K146+K147+K148+K161</f>
        <v>0</v>
      </c>
      <c r="L34" s="61">
        <f t="shared" si="31"/>
        <v>0</v>
      </c>
      <c r="M34" s="80" t="e">
        <f t="shared" si="10"/>
        <v>#DIV/0!</v>
      </c>
      <c r="N34" s="80" t="e">
        <f t="shared" si="11"/>
        <v>#DIV/0!</v>
      </c>
      <c r="O34" s="61">
        <f>O35+O36+O37+O40+O45+O50+O51+O52+O53+O54+O60+O67+O70+O71+O72+O73+O76+O103+O108+O115+O118+O119+O122+O125+O129+O137+O138+O139+O146+O147+O148+O161</f>
        <v>2802854</v>
      </c>
      <c r="P34" s="61">
        <f>P35+P36+P37+P40+P45+P50+P51+P52+P53+P54+P60+P67+P70+P71+P72+P73+P76+P103+P108+P115+P118+P119+P122+P125+P129+P137+P138+P139+P146+P147+P148+P161</f>
        <v>2802154</v>
      </c>
      <c r="Q34" s="61">
        <f t="shared" ref="Q34:R34" si="32">Q35+Q36+Q37+Q40+Q45+Q50+Q51+Q52+Q53+Q54+Q60+Q67+Q70+Q71+Q72+Q73+Q76+Q103+Q108+Q115+Q118+Q119+Q122+Q125+Q129+Q137+Q138+Q139+Q146+Q147+Q148+Q161</f>
        <v>456678.84</v>
      </c>
      <c r="R34" s="61">
        <f t="shared" si="32"/>
        <v>430586.92499999999</v>
      </c>
      <c r="S34" s="80">
        <f t="shared" si="13"/>
        <v>0.15366283401982903</v>
      </c>
      <c r="T34" s="80">
        <f t="shared" si="14"/>
        <v>0.16297421198121159</v>
      </c>
      <c r="U34" s="61">
        <f>U35+U36+U37+U40+U45+U50+U51+U52+U53+U54+U60+U67+U70+U71+U72+U73+U76+U103+U108+U115+U118+U119+U122+U125+U129+U137+U138+U139+U146+U147+U148+U161</f>
        <v>0</v>
      </c>
      <c r="V34" s="61">
        <f t="shared" ref="V34" si="33">V35+V36+V37+V40+V45+V50+V51+V52+V53+V54+V60+V67+V70+V71+V72+V73+V76+V103+V108+V115+V118+V119+V122+V125+V129+V137+V138+V139+V146+V147+V148+V161</f>
        <v>0</v>
      </c>
      <c r="W34" s="61">
        <f t="shared" ref="W34:X34" si="34">W35+W36+W37+W40+W45+W50+W51+W52+W53+W54+W60+W67+W70+W71+W72+W73+W76+W103+W108+W115+W118+W119+W122+W125+W129+W137+W138+W139+W146+W147+W148+W161</f>
        <v>0</v>
      </c>
      <c r="X34" s="61">
        <f t="shared" si="34"/>
        <v>0</v>
      </c>
      <c r="Y34" s="80" t="e">
        <f t="shared" si="17"/>
        <v>#DIV/0!</v>
      </c>
      <c r="Z34" s="80" t="e">
        <f t="shared" si="18"/>
        <v>#DIV/0!</v>
      </c>
      <c r="AA34" s="61">
        <f t="shared" si="19"/>
        <v>2802854</v>
      </c>
      <c r="AB34" s="61">
        <f t="shared" si="20"/>
        <v>2802154</v>
      </c>
      <c r="AC34" s="61">
        <f t="shared" si="21"/>
        <v>456678.84</v>
      </c>
      <c r="AD34" s="61">
        <f t="shared" si="22"/>
        <v>430586.92499999999</v>
      </c>
      <c r="AE34" s="80">
        <f t="shared" si="23"/>
        <v>0.15366283401982903</v>
      </c>
      <c r="AF34" s="80">
        <f t="shared" si="24"/>
        <v>0.16297421198121159</v>
      </c>
    </row>
    <row r="35" spans="1:32" s="65" customFormat="1" x14ac:dyDescent="0.25">
      <c r="A35" s="62" t="str">
        <f>"502.01"</f>
        <v>502.01</v>
      </c>
      <c r="B35" s="63" t="s">
        <v>882</v>
      </c>
      <c r="C35" s="64">
        <f>CE_RegimeContributivo!B201</f>
        <v>0</v>
      </c>
      <c r="D35" s="64">
        <f>CE_RegimeContributivo!C201</f>
        <v>0</v>
      </c>
      <c r="E35" s="64">
        <f>CE_RegimeContributivo!E201</f>
        <v>0</v>
      </c>
      <c r="F35" s="64">
        <f>CE_RegimeContributivo!S201</f>
        <v>0</v>
      </c>
      <c r="G35" s="81" t="e">
        <f t="shared" si="7"/>
        <v>#DIV/0!</v>
      </c>
      <c r="H35" s="81" t="e">
        <f t="shared" si="8"/>
        <v>#DIV/0!</v>
      </c>
      <c r="I35" s="64">
        <f>CE_RegimeNaoContributivo!B201</f>
        <v>0</v>
      </c>
      <c r="J35" s="64">
        <f>CE_RegimeNaoContributivo!C201</f>
        <v>0</v>
      </c>
      <c r="K35" s="64">
        <f>CE_RegimeNaoContributivo!E201</f>
        <v>0</v>
      </c>
      <c r="L35" s="64">
        <f>CE_RegimeNaoContributivo!S201</f>
        <v>0</v>
      </c>
      <c r="M35" s="81" t="e">
        <f t="shared" si="10"/>
        <v>#DIV/0!</v>
      </c>
      <c r="N35" s="81" t="e">
        <f t="shared" si="11"/>
        <v>#DIV/0!</v>
      </c>
      <c r="O35" s="64">
        <f>CE_Administração!B201</f>
        <v>0</v>
      </c>
      <c r="P35" s="64">
        <f>CE_Administração!C201</f>
        <v>0</v>
      </c>
      <c r="Q35" s="64">
        <f>CE_Administração!E201</f>
        <v>0</v>
      </c>
      <c r="R35" s="64">
        <f>CE_Administração!S201</f>
        <v>0</v>
      </c>
      <c r="S35" s="81" t="e">
        <f t="shared" si="13"/>
        <v>#DIV/0!</v>
      </c>
      <c r="T35" s="81" t="e">
        <f t="shared" si="14"/>
        <v>#DIV/0!</v>
      </c>
      <c r="U35" s="64">
        <f>CE_CapitalizaçãoFRSS!B201</f>
        <v>0</v>
      </c>
      <c r="V35" s="64">
        <f>CE_CapitalizaçãoFRSS!C201</f>
        <v>0</v>
      </c>
      <c r="W35" s="64">
        <f>CE_CapitalizaçãoFRSS!E201</f>
        <v>0</v>
      </c>
      <c r="X35" s="64">
        <f>CE_CapitalizaçãoFRSS!S201</f>
        <v>0</v>
      </c>
      <c r="Y35" s="81" t="e">
        <f t="shared" si="17"/>
        <v>#DIV/0!</v>
      </c>
      <c r="Z35" s="81" t="e">
        <f t="shared" si="18"/>
        <v>#DIV/0!</v>
      </c>
      <c r="AA35" s="64">
        <f t="shared" si="19"/>
        <v>0</v>
      </c>
      <c r="AB35" s="64">
        <f t="shared" si="20"/>
        <v>0</v>
      </c>
      <c r="AC35" s="64">
        <f t="shared" si="21"/>
        <v>0</v>
      </c>
      <c r="AD35" s="64">
        <f t="shared" si="22"/>
        <v>0</v>
      </c>
      <c r="AE35" s="81" t="e">
        <f t="shared" si="23"/>
        <v>#DIV/0!</v>
      </c>
      <c r="AF35" s="81" t="e">
        <f t="shared" si="24"/>
        <v>#DIV/0!</v>
      </c>
    </row>
    <row r="36" spans="1:32" s="65" customFormat="1" x14ac:dyDescent="0.25">
      <c r="A36" s="62" t="str">
        <f>"502.02"</f>
        <v>502.02</v>
      </c>
      <c r="B36" s="63" t="s">
        <v>883</v>
      </c>
      <c r="C36" s="64">
        <f>CE_RegimeContributivo!B202</f>
        <v>0</v>
      </c>
      <c r="D36" s="64">
        <f>CE_RegimeContributivo!C202</f>
        <v>0</v>
      </c>
      <c r="E36" s="64">
        <f>CE_RegimeContributivo!E202</f>
        <v>0</v>
      </c>
      <c r="F36" s="64">
        <f>CE_RegimeContributivo!S202</f>
        <v>0</v>
      </c>
      <c r="G36" s="81" t="e">
        <f t="shared" si="7"/>
        <v>#DIV/0!</v>
      </c>
      <c r="H36" s="81" t="e">
        <f t="shared" si="8"/>
        <v>#DIV/0!</v>
      </c>
      <c r="I36" s="64">
        <f>CE_RegimeNaoContributivo!B202</f>
        <v>0</v>
      </c>
      <c r="J36" s="64">
        <f>CE_RegimeNaoContributivo!C202</f>
        <v>0</v>
      </c>
      <c r="K36" s="64">
        <f>CE_RegimeNaoContributivo!E202</f>
        <v>0</v>
      </c>
      <c r="L36" s="64">
        <f>CE_RegimeNaoContributivo!S202</f>
        <v>0</v>
      </c>
      <c r="M36" s="81" t="e">
        <f t="shared" si="10"/>
        <v>#DIV/0!</v>
      </c>
      <c r="N36" s="81" t="e">
        <f t="shared" si="11"/>
        <v>#DIV/0!</v>
      </c>
      <c r="O36" s="64">
        <f>CE_Administração!B202</f>
        <v>0</v>
      </c>
      <c r="P36" s="64">
        <f>CE_Administração!C202</f>
        <v>0</v>
      </c>
      <c r="Q36" s="64">
        <f>CE_Administração!E202</f>
        <v>0</v>
      </c>
      <c r="R36" s="64">
        <f>CE_Administração!S202</f>
        <v>0</v>
      </c>
      <c r="S36" s="81" t="e">
        <f t="shared" si="13"/>
        <v>#DIV/0!</v>
      </c>
      <c r="T36" s="81" t="e">
        <f t="shared" si="14"/>
        <v>#DIV/0!</v>
      </c>
      <c r="U36" s="64">
        <f>CE_CapitalizaçãoFRSS!B202</f>
        <v>0</v>
      </c>
      <c r="V36" s="64">
        <f>CE_CapitalizaçãoFRSS!C202</f>
        <v>0</v>
      </c>
      <c r="W36" s="64">
        <f>CE_CapitalizaçãoFRSS!E202</f>
        <v>0</v>
      </c>
      <c r="X36" s="64">
        <f>CE_CapitalizaçãoFRSS!S202</f>
        <v>0</v>
      </c>
      <c r="Y36" s="81" t="e">
        <f t="shared" si="17"/>
        <v>#DIV/0!</v>
      </c>
      <c r="Z36" s="81" t="e">
        <f t="shared" si="18"/>
        <v>#DIV/0!</v>
      </c>
      <c r="AA36" s="64">
        <f t="shared" si="19"/>
        <v>0</v>
      </c>
      <c r="AB36" s="64">
        <f t="shared" si="20"/>
        <v>0</v>
      </c>
      <c r="AC36" s="64">
        <f t="shared" si="21"/>
        <v>0</v>
      </c>
      <c r="AD36" s="64">
        <f t="shared" si="22"/>
        <v>0</v>
      </c>
      <c r="AE36" s="81" t="e">
        <f t="shared" si="23"/>
        <v>#DIV/0!</v>
      </c>
      <c r="AF36" s="81" t="e">
        <f t="shared" si="24"/>
        <v>#DIV/0!</v>
      </c>
    </row>
    <row r="37" spans="1:32" s="65" customFormat="1" x14ac:dyDescent="0.25">
      <c r="A37" s="62" t="str">
        <f>"502.03"</f>
        <v>502.03</v>
      </c>
      <c r="B37" s="63" t="s">
        <v>884</v>
      </c>
      <c r="C37" s="64">
        <f>C38+C39</f>
        <v>0</v>
      </c>
      <c r="D37" s="64">
        <f>D38+D39</f>
        <v>0</v>
      </c>
      <c r="E37" s="64">
        <f>E38+E39</f>
        <v>0</v>
      </c>
      <c r="F37" s="64">
        <f t="shared" ref="F37" si="35">F38+F39</f>
        <v>0</v>
      </c>
      <c r="G37" s="81" t="e">
        <f t="shared" si="7"/>
        <v>#DIV/0!</v>
      </c>
      <c r="H37" s="81" t="e">
        <f t="shared" si="8"/>
        <v>#DIV/0!</v>
      </c>
      <c r="I37" s="64">
        <f>I38+I39</f>
        <v>0</v>
      </c>
      <c r="J37" s="64">
        <f>J38+J39</f>
        <v>0</v>
      </c>
      <c r="K37" s="64">
        <f t="shared" ref="K37:L37" si="36">K38+K39</f>
        <v>0</v>
      </c>
      <c r="L37" s="64">
        <f t="shared" si="36"/>
        <v>0</v>
      </c>
      <c r="M37" s="81" t="e">
        <f t="shared" si="10"/>
        <v>#DIV/0!</v>
      </c>
      <c r="N37" s="81" t="e">
        <f t="shared" si="11"/>
        <v>#DIV/0!</v>
      </c>
      <c r="O37" s="64">
        <f>O38+O39</f>
        <v>0</v>
      </c>
      <c r="P37" s="64">
        <f>P38+P39</f>
        <v>0</v>
      </c>
      <c r="Q37" s="64">
        <f t="shared" ref="Q37:R37" si="37">Q38+Q39</f>
        <v>0</v>
      </c>
      <c r="R37" s="64">
        <f t="shared" si="37"/>
        <v>0</v>
      </c>
      <c r="S37" s="81" t="e">
        <f t="shared" si="13"/>
        <v>#DIV/0!</v>
      </c>
      <c r="T37" s="81" t="e">
        <f t="shared" si="14"/>
        <v>#DIV/0!</v>
      </c>
      <c r="U37" s="64">
        <f>U38+U39</f>
        <v>0</v>
      </c>
      <c r="V37" s="64">
        <f t="shared" ref="V37" si="38">V38+V39</f>
        <v>0</v>
      </c>
      <c r="W37" s="64">
        <f t="shared" ref="W37:X37" si="39">W38+W39</f>
        <v>0</v>
      </c>
      <c r="X37" s="64">
        <f t="shared" si="39"/>
        <v>0</v>
      </c>
      <c r="Y37" s="81" t="e">
        <f t="shared" si="17"/>
        <v>#DIV/0!</v>
      </c>
      <c r="Z37" s="81" t="e">
        <f t="shared" si="18"/>
        <v>#DIV/0!</v>
      </c>
      <c r="AA37" s="64">
        <f t="shared" si="19"/>
        <v>0</v>
      </c>
      <c r="AB37" s="64">
        <f t="shared" si="20"/>
        <v>0</v>
      </c>
      <c r="AC37" s="64">
        <f t="shared" si="21"/>
        <v>0</v>
      </c>
      <c r="AD37" s="64">
        <f t="shared" si="22"/>
        <v>0</v>
      </c>
      <c r="AE37" s="81" t="e">
        <f t="shared" si="23"/>
        <v>#DIV/0!</v>
      </c>
      <c r="AF37" s="81" t="e">
        <f t="shared" si="24"/>
        <v>#DIV/0!</v>
      </c>
    </row>
    <row r="38" spans="1:32" x14ac:dyDescent="0.25">
      <c r="A38" s="66" t="str">
        <f>"502.03.01"</f>
        <v>502.03.01</v>
      </c>
      <c r="B38" s="66" t="s">
        <v>885</v>
      </c>
      <c r="C38" s="67">
        <f>CE_RegimeContributivo!B204</f>
        <v>0</v>
      </c>
      <c r="D38" s="67">
        <f>CE_RegimeContributivo!C204</f>
        <v>0</v>
      </c>
      <c r="E38" s="67">
        <f>CE_RegimeContributivo!E204</f>
        <v>0</v>
      </c>
      <c r="F38" s="67">
        <f>CE_RegimeContributivo!S204</f>
        <v>0</v>
      </c>
      <c r="G38" s="82" t="e">
        <f t="shared" si="7"/>
        <v>#DIV/0!</v>
      </c>
      <c r="H38" s="82" t="e">
        <f t="shared" si="8"/>
        <v>#DIV/0!</v>
      </c>
      <c r="I38" s="67">
        <f>CE_RegimeNaoContributivo!B204</f>
        <v>0</v>
      </c>
      <c r="J38" s="67">
        <f>CE_RegimeNaoContributivo!C204</f>
        <v>0</v>
      </c>
      <c r="K38" s="67">
        <f>CE_RegimeNaoContributivo!E204</f>
        <v>0</v>
      </c>
      <c r="L38" s="67">
        <f>CE_RegimeNaoContributivo!S204</f>
        <v>0</v>
      </c>
      <c r="M38" s="82" t="e">
        <f t="shared" si="10"/>
        <v>#DIV/0!</v>
      </c>
      <c r="N38" s="82" t="e">
        <f t="shared" si="11"/>
        <v>#DIV/0!</v>
      </c>
      <c r="O38" s="67">
        <f>CE_Administração!B204</f>
        <v>0</v>
      </c>
      <c r="P38" s="67">
        <f>CE_Administração!C204</f>
        <v>0</v>
      </c>
      <c r="Q38" s="67">
        <f>CE_Administração!E204</f>
        <v>0</v>
      </c>
      <c r="R38" s="67">
        <f>CE_Administração!S204</f>
        <v>0</v>
      </c>
      <c r="S38" s="82" t="e">
        <f t="shared" si="13"/>
        <v>#DIV/0!</v>
      </c>
      <c r="T38" s="82" t="e">
        <f t="shared" si="14"/>
        <v>#DIV/0!</v>
      </c>
      <c r="U38" s="67">
        <f>CE_CapitalizaçãoFRSS!B204</f>
        <v>0</v>
      </c>
      <c r="V38" s="67">
        <f>CE_CapitalizaçãoFRSS!C204</f>
        <v>0</v>
      </c>
      <c r="W38" s="67">
        <f>CE_CapitalizaçãoFRSS!E204</f>
        <v>0</v>
      </c>
      <c r="X38" s="67">
        <f>CE_CapitalizaçãoFRSS!S204</f>
        <v>0</v>
      </c>
      <c r="Y38" s="82" t="e">
        <f t="shared" si="17"/>
        <v>#DIV/0!</v>
      </c>
      <c r="Z38" s="82" t="e">
        <f t="shared" si="18"/>
        <v>#DIV/0!</v>
      </c>
      <c r="AA38" s="67">
        <f t="shared" si="19"/>
        <v>0</v>
      </c>
      <c r="AB38" s="67">
        <f t="shared" si="20"/>
        <v>0</v>
      </c>
      <c r="AC38" s="67">
        <f t="shared" si="21"/>
        <v>0</v>
      </c>
      <c r="AD38" s="67">
        <f t="shared" si="22"/>
        <v>0</v>
      </c>
      <c r="AE38" s="82" t="e">
        <f t="shared" si="23"/>
        <v>#DIV/0!</v>
      </c>
      <c r="AF38" s="82" t="e">
        <f t="shared" si="24"/>
        <v>#DIV/0!</v>
      </c>
    </row>
    <row r="39" spans="1:32" x14ac:dyDescent="0.25">
      <c r="A39" s="66" t="str">
        <f>"502.03.02"</f>
        <v>502.03.02</v>
      </c>
      <c r="B39" s="66" t="s">
        <v>886</v>
      </c>
      <c r="C39" s="67">
        <f>CE_RegimeContributivo!B205</f>
        <v>0</v>
      </c>
      <c r="D39" s="67">
        <f>CE_RegimeContributivo!C205</f>
        <v>0</v>
      </c>
      <c r="E39" s="67">
        <f>CE_RegimeContributivo!E205</f>
        <v>0</v>
      </c>
      <c r="F39" s="67">
        <f>CE_RegimeContributivo!S205</f>
        <v>0</v>
      </c>
      <c r="G39" s="82" t="e">
        <f t="shared" si="7"/>
        <v>#DIV/0!</v>
      </c>
      <c r="H39" s="82" t="e">
        <f t="shared" si="8"/>
        <v>#DIV/0!</v>
      </c>
      <c r="I39" s="67">
        <f>CE_RegimeNaoContributivo!B205</f>
        <v>0</v>
      </c>
      <c r="J39" s="67">
        <f>CE_RegimeNaoContributivo!C205</f>
        <v>0</v>
      </c>
      <c r="K39" s="67">
        <f>CE_RegimeNaoContributivo!E205</f>
        <v>0</v>
      </c>
      <c r="L39" s="67">
        <f>CE_RegimeNaoContributivo!S205</f>
        <v>0</v>
      </c>
      <c r="M39" s="82" t="e">
        <f t="shared" si="10"/>
        <v>#DIV/0!</v>
      </c>
      <c r="N39" s="82" t="e">
        <f t="shared" si="11"/>
        <v>#DIV/0!</v>
      </c>
      <c r="O39" s="67">
        <f>CE_Administração!B205</f>
        <v>0</v>
      </c>
      <c r="P39" s="67">
        <f>CE_Administração!C205</f>
        <v>0</v>
      </c>
      <c r="Q39" s="67">
        <f>CE_Administração!E205</f>
        <v>0</v>
      </c>
      <c r="R39" s="67">
        <f>CE_Administração!S205</f>
        <v>0</v>
      </c>
      <c r="S39" s="82" t="e">
        <f t="shared" si="13"/>
        <v>#DIV/0!</v>
      </c>
      <c r="T39" s="82" t="e">
        <f t="shared" si="14"/>
        <v>#DIV/0!</v>
      </c>
      <c r="U39" s="67">
        <f>CE_CapitalizaçãoFRSS!B205</f>
        <v>0</v>
      </c>
      <c r="V39" s="67">
        <f>CE_CapitalizaçãoFRSS!C205</f>
        <v>0</v>
      </c>
      <c r="W39" s="67">
        <f>CE_CapitalizaçãoFRSS!E205</f>
        <v>0</v>
      </c>
      <c r="X39" s="67">
        <f>CE_CapitalizaçãoFRSS!S205</f>
        <v>0</v>
      </c>
      <c r="Y39" s="82" t="e">
        <f t="shared" si="17"/>
        <v>#DIV/0!</v>
      </c>
      <c r="Z39" s="82" t="e">
        <f t="shared" si="18"/>
        <v>#DIV/0!</v>
      </c>
      <c r="AA39" s="67">
        <f t="shared" si="19"/>
        <v>0</v>
      </c>
      <c r="AB39" s="67">
        <f t="shared" si="20"/>
        <v>0</v>
      </c>
      <c r="AC39" s="67">
        <f t="shared" si="21"/>
        <v>0</v>
      </c>
      <c r="AD39" s="67">
        <f t="shared" si="22"/>
        <v>0</v>
      </c>
      <c r="AE39" s="82" t="e">
        <f t="shared" si="23"/>
        <v>#DIV/0!</v>
      </c>
      <c r="AF39" s="82" t="e">
        <f t="shared" si="24"/>
        <v>#DIV/0!</v>
      </c>
    </row>
    <row r="40" spans="1:32" s="65" customFormat="1" x14ac:dyDescent="0.25">
      <c r="A40" s="62" t="str">
        <f>"502.04"</f>
        <v>502.04</v>
      </c>
      <c r="B40" s="63" t="s">
        <v>810</v>
      </c>
      <c r="C40" s="64">
        <f>SUM(C41:C44)</f>
        <v>0</v>
      </c>
      <c r="D40" s="64">
        <f>SUM(D41:D44)</f>
        <v>0</v>
      </c>
      <c r="E40" s="64">
        <f>SUM(E41:E44)</f>
        <v>0</v>
      </c>
      <c r="F40" s="64">
        <f t="shared" ref="F40" si="40">SUM(F41:F44)</f>
        <v>0</v>
      </c>
      <c r="G40" s="81" t="e">
        <f t="shared" si="7"/>
        <v>#DIV/0!</v>
      </c>
      <c r="H40" s="81" t="e">
        <f t="shared" si="8"/>
        <v>#DIV/0!</v>
      </c>
      <c r="I40" s="64">
        <f>SUM(I41:I44)</f>
        <v>0</v>
      </c>
      <c r="J40" s="64">
        <f>SUM(J41:J44)</f>
        <v>0</v>
      </c>
      <c r="K40" s="64">
        <f t="shared" ref="K40:L40" si="41">SUM(K41:K44)</f>
        <v>0</v>
      </c>
      <c r="L40" s="64">
        <f t="shared" si="41"/>
        <v>0</v>
      </c>
      <c r="M40" s="81" t="e">
        <f t="shared" si="10"/>
        <v>#DIV/0!</v>
      </c>
      <c r="N40" s="81" t="e">
        <f t="shared" si="11"/>
        <v>#DIV/0!</v>
      </c>
      <c r="O40" s="64">
        <f>SUM(O41:O44)</f>
        <v>0</v>
      </c>
      <c r="P40" s="64">
        <f>SUM(P41:P44)</f>
        <v>0</v>
      </c>
      <c r="Q40" s="64">
        <f t="shared" ref="Q40:R40" si="42">SUM(Q41:Q44)</f>
        <v>0</v>
      </c>
      <c r="R40" s="64">
        <f t="shared" si="42"/>
        <v>0</v>
      </c>
      <c r="S40" s="81" t="e">
        <f t="shared" si="13"/>
        <v>#DIV/0!</v>
      </c>
      <c r="T40" s="81" t="e">
        <f t="shared" si="14"/>
        <v>#DIV/0!</v>
      </c>
      <c r="U40" s="64">
        <f>SUM(U41:U44)</f>
        <v>0</v>
      </c>
      <c r="V40" s="64">
        <f t="shared" ref="V40" si="43">SUM(V41:V44)</f>
        <v>0</v>
      </c>
      <c r="W40" s="64">
        <f t="shared" ref="W40:X40" si="44">SUM(W41:W44)</f>
        <v>0</v>
      </c>
      <c r="X40" s="64">
        <f t="shared" si="44"/>
        <v>0</v>
      </c>
      <c r="Y40" s="81" t="e">
        <f t="shared" si="17"/>
        <v>#DIV/0!</v>
      </c>
      <c r="Z40" s="81" t="e">
        <f t="shared" si="18"/>
        <v>#DIV/0!</v>
      </c>
      <c r="AA40" s="64">
        <f t="shared" si="19"/>
        <v>0</v>
      </c>
      <c r="AB40" s="64">
        <f t="shared" si="20"/>
        <v>0</v>
      </c>
      <c r="AC40" s="64">
        <f t="shared" si="21"/>
        <v>0</v>
      </c>
      <c r="AD40" s="64">
        <f t="shared" si="22"/>
        <v>0</v>
      </c>
      <c r="AE40" s="81" t="e">
        <f t="shared" si="23"/>
        <v>#DIV/0!</v>
      </c>
      <c r="AF40" s="81" t="e">
        <f t="shared" si="24"/>
        <v>#DIV/0!</v>
      </c>
    </row>
    <row r="41" spans="1:32" x14ac:dyDescent="0.25">
      <c r="A41" s="66" t="str">
        <f>"502.04.01"</f>
        <v>502.04.01</v>
      </c>
      <c r="B41" s="66" t="s">
        <v>887</v>
      </c>
      <c r="C41" s="67">
        <f>CE_RegimeContributivo!B207</f>
        <v>0</v>
      </c>
      <c r="D41" s="67">
        <f>CE_RegimeContributivo!C207</f>
        <v>0</v>
      </c>
      <c r="E41" s="67">
        <f>CE_RegimeContributivo!E207</f>
        <v>0</v>
      </c>
      <c r="F41" s="67">
        <f>CE_RegimeContributivo!S207</f>
        <v>0</v>
      </c>
      <c r="G41" s="82" t="e">
        <f t="shared" si="7"/>
        <v>#DIV/0!</v>
      </c>
      <c r="H41" s="82" t="e">
        <f t="shared" si="8"/>
        <v>#DIV/0!</v>
      </c>
      <c r="I41" s="67">
        <f>CE_RegimeNaoContributivo!B207</f>
        <v>0</v>
      </c>
      <c r="J41" s="67">
        <f>CE_RegimeNaoContributivo!C207</f>
        <v>0</v>
      </c>
      <c r="K41" s="67">
        <f>CE_RegimeNaoContributivo!E207</f>
        <v>0</v>
      </c>
      <c r="L41" s="67">
        <f>CE_RegimeNaoContributivo!S207</f>
        <v>0</v>
      </c>
      <c r="M41" s="82" t="e">
        <f t="shared" si="10"/>
        <v>#DIV/0!</v>
      </c>
      <c r="N41" s="82" t="e">
        <f t="shared" si="11"/>
        <v>#DIV/0!</v>
      </c>
      <c r="O41" s="67">
        <f>CE_Administração!B207</f>
        <v>0</v>
      </c>
      <c r="P41" s="67">
        <f>CE_Administração!C207</f>
        <v>0</v>
      </c>
      <c r="Q41" s="67">
        <f>CE_Administração!E207</f>
        <v>0</v>
      </c>
      <c r="R41" s="67">
        <f>CE_Administração!S207</f>
        <v>0</v>
      </c>
      <c r="S41" s="82" t="e">
        <f t="shared" si="13"/>
        <v>#DIV/0!</v>
      </c>
      <c r="T41" s="82" t="e">
        <f t="shared" si="14"/>
        <v>#DIV/0!</v>
      </c>
      <c r="U41" s="67">
        <f>CE_CapitalizaçãoFRSS!B207</f>
        <v>0</v>
      </c>
      <c r="V41" s="67">
        <f>CE_CapitalizaçãoFRSS!C207</f>
        <v>0</v>
      </c>
      <c r="W41" s="67">
        <f>CE_CapitalizaçãoFRSS!E207</f>
        <v>0</v>
      </c>
      <c r="X41" s="67">
        <f>CE_CapitalizaçãoFRSS!S207</f>
        <v>0</v>
      </c>
      <c r="Y41" s="82" t="e">
        <f t="shared" si="17"/>
        <v>#DIV/0!</v>
      </c>
      <c r="Z41" s="82" t="e">
        <f t="shared" si="18"/>
        <v>#DIV/0!</v>
      </c>
      <c r="AA41" s="67">
        <f t="shared" si="19"/>
        <v>0</v>
      </c>
      <c r="AB41" s="67">
        <f t="shared" si="20"/>
        <v>0</v>
      </c>
      <c r="AC41" s="67">
        <f t="shared" si="21"/>
        <v>0</v>
      </c>
      <c r="AD41" s="67">
        <f t="shared" si="22"/>
        <v>0</v>
      </c>
      <c r="AE41" s="82" t="e">
        <f t="shared" si="23"/>
        <v>#DIV/0!</v>
      </c>
      <c r="AF41" s="82" t="e">
        <f t="shared" si="24"/>
        <v>#DIV/0!</v>
      </c>
    </row>
    <row r="42" spans="1:32" x14ac:dyDescent="0.25">
      <c r="A42" s="66" t="str">
        <f>"502.04.02"</f>
        <v>502.04.02</v>
      </c>
      <c r="B42" s="66" t="s">
        <v>888</v>
      </c>
      <c r="C42" s="67">
        <f>CE_RegimeContributivo!B208</f>
        <v>0</v>
      </c>
      <c r="D42" s="67">
        <f>CE_RegimeContributivo!C208</f>
        <v>0</v>
      </c>
      <c r="E42" s="67">
        <f>CE_RegimeContributivo!E208</f>
        <v>0</v>
      </c>
      <c r="F42" s="67">
        <f>CE_RegimeContributivo!S208</f>
        <v>0</v>
      </c>
      <c r="G42" s="82" t="e">
        <f t="shared" si="7"/>
        <v>#DIV/0!</v>
      </c>
      <c r="H42" s="82" t="e">
        <f t="shared" si="8"/>
        <v>#DIV/0!</v>
      </c>
      <c r="I42" s="67">
        <f>CE_RegimeNaoContributivo!B208</f>
        <v>0</v>
      </c>
      <c r="J42" s="67">
        <f>CE_RegimeNaoContributivo!C208</f>
        <v>0</v>
      </c>
      <c r="K42" s="67">
        <f>CE_RegimeNaoContributivo!E208</f>
        <v>0</v>
      </c>
      <c r="L42" s="67">
        <f>CE_RegimeNaoContributivo!S208</f>
        <v>0</v>
      </c>
      <c r="M42" s="82" t="e">
        <f t="shared" si="10"/>
        <v>#DIV/0!</v>
      </c>
      <c r="N42" s="82" t="e">
        <f t="shared" si="11"/>
        <v>#DIV/0!</v>
      </c>
      <c r="O42" s="67">
        <f>CE_Administração!B208</f>
        <v>0</v>
      </c>
      <c r="P42" s="67">
        <f>CE_Administração!C208</f>
        <v>0</v>
      </c>
      <c r="Q42" s="67">
        <f>CE_Administração!E208</f>
        <v>0</v>
      </c>
      <c r="R42" s="67">
        <f>CE_Administração!S208</f>
        <v>0</v>
      </c>
      <c r="S42" s="82" t="e">
        <f t="shared" si="13"/>
        <v>#DIV/0!</v>
      </c>
      <c r="T42" s="82" t="e">
        <f t="shared" si="14"/>
        <v>#DIV/0!</v>
      </c>
      <c r="U42" s="67">
        <f>CE_CapitalizaçãoFRSS!B208</f>
        <v>0</v>
      </c>
      <c r="V42" s="67">
        <f>CE_CapitalizaçãoFRSS!C208</f>
        <v>0</v>
      </c>
      <c r="W42" s="67">
        <f>CE_CapitalizaçãoFRSS!E208</f>
        <v>0</v>
      </c>
      <c r="X42" s="67">
        <f>CE_CapitalizaçãoFRSS!S208</f>
        <v>0</v>
      </c>
      <c r="Y42" s="82" t="e">
        <f t="shared" si="17"/>
        <v>#DIV/0!</v>
      </c>
      <c r="Z42" s="82" t="e">
        <f t="shared" si="18"/>
        <v>#DIV/0!</v>
      </c>
      <c r="AA42" s="67">
        <f t="shared" si="19"/>
        <v>0</v>
      </c>
      <c r="AB42" s="67">
        <f t="shared" si="20"/>
        <v>0</v>
      </c>
      <c r="AC42" s="67">
        <f t="shared" si="21"/>
        <v>0</v>
      </c>
      <c r="AD42" s="67">
        <f t="shared" si="22"/>
        <v>0</v>
      </c>
      <c r="AE42" s="82" t="e">
        <f t="shared" si="23"/>
        <v>#DIV/0!</v>
      </c>
      <c r="AF42" s="82" t="e">
        <f t="shared" si="24"/>
        <v>#DIV/0!</v>
      </c>
    </row>
    <row r="43" spans="1:32" x14ac:dyDescent="0.25">
      <c r="A43" s="66" t="str">
        <f>"502.04.03"</f>
        <v>502.04.03</v>
      </c>
      <c r="B43" s="66" t="s">
        <v>889</v>
      </c>
      <c r="C43" s="67">
        <f>CE_RegimeContributivo!B209</f>
        <v>0</v>
      </c>
      <c r="D43" s="67">
        <f>CE_RegimeContributivo!C209</f>
        <v>0</v>
      </c>
      <c r="E43" s="67">
        <f>CE_RegimeContributivo!E209</f>
        <v>0</v>
      </c>
      <c r="F43" s="67">
        <f>CE_RegimeContributivo!S209</f>
        <v>0</v>
      </c>
      <c r="G43" s="82" t="e">
        <f t="shared" si="7"/>
        <v>#DIV/0!</v>
      </c>
      <c r="H43" s="82" t="e">
        <f t="shared" si="8"/>
        <v>#DIV/0!</v>
      </c>
      <c r="I43" s="67">
        <f>CE_RegimeNaoContributivo!B209</f>
        <v>0</v>
      </c>
      <c r="J43" s="67">
        <f>CE_RegimeNaoContributivo!C209</f>
        <v>0</v>
      </c>
      <c r="K43" s="67">
        <f>CE_RegimeNaoContributivo!E209</f>
        <v>0</v>
      </c>
      <c r="L43" s="67">
        <f>CE_RegimeNaoContributivo!S209</f>
        <v>0</v>
      </c>
      <c r="M43" s="82" t="e">
        <f t="shared" si="10"/>
        <v>#DIV/0!</v>
      </c>
      <c r="N43" s="82" t="e">
        <f t="shared" si="11"/>
        <v>#DIV/0!</v>
      </c>
      <c r="O43" s="67">
        <f>CE_Administração!B209</f>
        <v>0</v>
      </c>
      <c r="P43" s="67">
        <f>CE_Administração!C209</f>
        <v>0</v>
      </c>
      <c r="Q43" s="67">
        <f>CE_Administração!E209</f>
        <v>0</v>
      </c>
      <c r="R43" s="67">
        <f>CE_Administração!S209</f>
        <v>0</v>
      </c>
      <c r="S43" s="82" t="e">
        <f t="shared" si="13"/>
        <v>#DIV/0!</v>
      </c>
      <c r="T43" s="82" t="e">
        <f t="shared" si="14"/>
        <v>#DIV/0!</v>
      </c>
      <c r="U43" s="67">
        <f>CE_CapitalizaçãoFRSS!B209</f>
        <v>0</v>
      </c>
      <c r="V43" s="67">
        <f>CE_CapitalizaçãoFRSS!C209</f>
        <v>0</v>
      </c>
      <c r="W43" s="67">
        <f>CE_CapitalizaçãoFRSS!E209</f>
        <v>0</v>
      </c>
      <c r="X43" s="67">
        <f>CE_CapitalizaçãoFRSS!S209</f>
        <v>0</v>
      </c>
      <c r="Y43" s="82" t="e">
        <f t="shared" si="17"/>
        <v>#DIV/0!</v>
      </c>
      <c r="Z43" s="82" t="e">
        <f t="shared" si="18"/>
        <v>#DIV/0!</v>
      </c>
      <c r="AA43" s="67">
        <f t="shared" si="19"/>
        <v>0</v>
      </c>
      <c r="AB43" s="67">
        <f t="shared" si="20"/>
        <v>0</v>
      </c>
      <c r="AC43" s="67">
        <f t="shared" si="21"/>
        <v>0</v>
      </c>
      <c r="AD43" s="67">
        <f t="shared" si="22"/>
        <v>0</v>
      </c>
      <c r="AE43" s="82" t="e">
        <f t="shared" si="23"/>
        <v>#DIV/0!</v>
      </c>
      <c r="AF43" s="82" t="e">
        <f t="shared" si="24"/>
        <v>#DIV/0!</v>
      </c>
    </row>
    <row r="44" spans="1:32" x14ac:dyDescent="0.25">
      <c r="A44" s="66" t="str">
        <f>"502.04.04"</f>
        <v>502.04.04</v>
      </c>
      <c r="B44" s="66" t="s">
        <v>890</v>
      </c>
      <c r="C44" s="67">
        <f>CE_RegimeContributivo!B210</f>
        <v>0</v>
      </c>
      <c r="D44" s="67">
        <f>CE_RegimeContributivo!C210</f>
        <v>0</v>
      </c>
      <c r="E44" s="67">
        <f>CE_RegimeContributivo!E210</f>
        <v>0</v>
      </c>
      <c r="F44" s="67">
        <f>CE_RegimeContributivo!S210</f>
        <v>0</v>
      </c>
      <c r="G44" s="82" t="e">
        <f t="shared" si="7"/>
        <v>#DIV/0!</v>
      </c>
      <c r="H44" s="82" t="e">
        <f t="shared" si="8"/>
        <v>#DIV/0!</v>
      </c>
      <c r="I44" s="67">
        <f>CE_RegimeNaoContributivo!B210</f>
        <v>0</v>
      </c>
      <c r="J44" s="67">
        <f>CE_RegimeNaoContributivo!C210</f>
        <v>0</v>
      </c>
      <c r="K44" s="67">
        <f>CE_RegimeNaoContributivo!E210</f>
        <v>0</v>
      </c>
      <c r="L44" s="67">
        <f>CE_RegimeNaoContributivo!S210</f>
        <v>0</v>
      </c>
      <c r="M44" s="82" t="e">
        <f t="shared" si="10"/>
        <v>#DIV/0!</v>
      </c>
      <c r="N44" s="82" t="e">
        <f t="shared" si="11"/>
        <v>#DIV/0!</v>
      </c>
      <c r="O44" s="67">
        <f>CE_Administração!B210</f>
        <v>0</v>
      </c>
      <c r="P44" s="67">
        <f>CE_Administração!C210</f>
        <v>0</v>
      </c>
      <c r="Q44" s="67">
        <f>CE_Administração!E210</f>
        <v>0</v>
      </c>
      <c r="R44" s="67">
        <f>CE_Administração!S210</f>
        <v>0</v>
      </c>
      <c r="S44" s="82" t="e">
        <f t="shared" si="13"/>
        <v>#DIV/0!</v>
      </c>
      <c r="T44" s="82" t="e">
        <f t="shared" si="14"/>
        <v>#DIV/0!</v>
      </c>
      <c r="U44" s="67">
        <f>CE_CapitalizaçãoFRSS!B210</f>
        <v>0</v>
      </c>
      <c r="V44" s="67">
        <f>CE_CapitalizaçãoFRSS!C210</f>
        <v>0</v>
      </c>
      <c r="W44" s="67">
        <f>CE_CapitalizaçãoFRSS!E210</f>
        <v>0</v>
      </c>
      <c r="X44" s="67">
        <f>CE_CapitalizaçãoFRSS!S210</f>
        <v>0</v>
      </c>
      <c r="Y44" s="82" t="e">
        <f t="shared" si="17"/>
        <v>#DIV/0!</v>
      </c>
      <c r="Z44" s="82" t="e">
        <f t="shared" si="18"/>
        <v>#DIV/0!</v>
      </c>
      <c r="AA44" s="67">
        <f t="shared" si="19"/>
        <v>0</v>
      </c>
      <c r="AB44" s="67">
        <f t="shared" si="20"/>
        <v>0</v>
      </c>
      <c r="AC44" s="67">
        <f t="shared" si="21"/>
        <v>0</v>
      </c>
      <c r="AD44" s="67">
        <f t="shared" si="22"/>
        <v>0</v>
      </c>
      <c r="AE44" s="82" t="e">
        <f t="shared" si="23"/>
        <v>#DIV/0!</v>
      </c>
      <c r="AF44" s="82" t="e">
        <f t="shared" si="24"/>
        <v>#DIV/0!</v>
      </c>
    </row>
    <row r="45" spans="1:32" s="65" customFormat="1" x14ac:dyDescent="0.25">
      <c r="A45" s="62" t="str">
        <f>"502.05"</f>
        <v>502.05</v>
      </c>
      <c r="B45" s="63" t="s">
        <v>138</v>
      </c>
      <c r="C45" s="64">
        <f>SUM(C46:C49)</f>
        <v>0</v>
      </c>
      <c r="D45" s="64">
        <f>SUM(D46:D49)</f>
        <v>0</v>
      </c>
      <c r="E45" s="64">
        <f>SUM(E46:E49)</f>
        <v>0</v>
      </c>
      <c r="F45" s="64">
        <f t="shared" ref="F45" si="45">SUM(F46:F49)</f>
        <v>0</v>
      </c>
      <c r="G45" s="81" t="e">
        <f t="shared" si="7"/>
        <v>#DIV/0!</v>
      </c>
      <c r="H45" s="81" t="e">
        <f t="shared" si="8"/>
        <v>#DIV/0!</v>
      </c>
      <c r="I45" s="64">
        <f>SUM(I46:I49)</f>
        <v>0</v>
      </c>
      <c r="J45" s="64">
        <f>SUM(J46:J49)</f>
        <v>0</v>
      </c>
      <c r="K45" s="64">
        <f t="shared" ref="K45:L45" si="46">SUM(K46:K49)</f>
        <v>0</v>
      </c>
      <c r="L45" s="64">
        <f t="shared" si="46"/>
        <v>0</v>
      </c>
      <c r="M45" s="81" t="e">
        <f t="shared" si="10"/>
        <v>#DIV/0!</v>
      </c>
      <c r="N45" s="81" t="e">
        <f t="shared" si="11"/>
        <v>#DIV/0!</v>
      </c>
      <c r="O45" s="64">
        <f>SUM(O46:O49)</f>
        <v>9626</v>
      </c>
      <c r="P45" s="64">
        <f>SUM(P46:P49)</f>
        <v>9626</v>
      </c>
      <c r="Q45" s="64">
        <f t="shared" ref="Q45:R45" si="47">SUM(Q46:Q49)</f>
        <v>5433</v>
      </c>
      <c r="R45" s="64">
        <f t="shared" si="47"/>
        <v>5433</v>
      </c>
      <c r="S45" s="81">
        <f t="shared" si="13"/>
        <v>0.56440889258258886</v>
      </c>
      <c r="T45" s="81">
        <f t="shared" si="14"/>
        <v>0.56440889258258886</v>
      </c>
      <c r="U45" s="64">
        <f>SUM(U46:U49)</f>
        <v>0</v>
      </c>
      <c r="V45" s="64">
        <f t="shared" ref="V45" si="48">SUM(V46:V49)</f>
        <v>0</v>
      </c>
      <c r="W45" s="64">
        <f t="shared" ref="W45:X45" si="49">SUM(W46:W49)</f>
        <v>0</v>
      </c>
      <c r="X45" s="64">
        <f t="shared" si="49"/>
        <v>0</v>
      </c>
      <c r="Y45" s="81" t="e">
        <f t="shared" si="17"/>
        <v>#DIV/0!</v>
      </c>
      <c r="Z45" s="81" t="e">
        <f t="shared" si="18"/>
        <v>#DIV/0!</v>
      </c>
      <c r="AA45" s="64">
        <f t="shared" si="19"/>
        <v>9626</v>
      </c>
      <c r="AB45" s="64">
        <f t="shared" si="20"/>
        <v>9626</v>
      </c>
      <c r="AC45" s="64">
        <f t="shared" si="21"/>
        <v>5433</v>
      </c>
      <c r="AD45" s="64">
        <f t="shared" si="22"/>
        <v>5433</v>
      </c>
      <c r="AE45" s="81">
        <f t="shared" si="23"/>
        <v>0.56440889258258886</v>
      </c>
      <c r="AF45" s="81">
        <f t="shared" si="24"/>
        <v>0.56440889258258886</v>
      </c>
    </row>
    <row r="46" spans="1:32" x14ac:dyDescent="0.25">
      <c r="A46" s="66" t="str">
        <f>"502.05.01"</f>
        <v>502.05.01</v>
      </c>
      <c r="B46" s="66" t="s">
        <v>891</v>
      </c>
      <c r="C46" s="67">
        <f>CE_RegimeContributivo!B212</f>
        <v>0</v>
      </c>
      <c r="D46" s="67">
        <f>CE_RegimeContributivo!C212</f>
        <v>0</v>
      </c>
      <c r="E46" s="67">
        <f>CE_RegimeContributivo!E212</f>
        <v>0</v>
      </c>
      <c r="F46" s="67">
        <f>CE_RegimeContributivo!S212</f>
        <v>0</v>
      </c>
      <c r="G46" s="82" t="e">
        <f t="shared" si="7"/>
        <v>#DIV/0!</v>
      </c>
      <c r="H46" s="82" t="e">
        <f t="shared" si="8"/>
        <v>#DIV/0!</v>
      </c>
      <c r="I46" s="67">
        <f>CE_RegimeNaoContributivo!B212</f>
        <v>0</v>
      </c>
      <c r="J46" s="67">
        <f>CE_RegimeNaoContributivo!C212</f>
        <v>0</v>
      </c>
      <c r="K46" s="67">
        <f>CE_RegimeNaoContributivo!E212</f>
        <v>0</v>
      </c>
      <c r="L46" s="67">
        <f>CE_RegimeNaoContributivo!S212</f>
        <v>0</v>
      </c>
      <c r="M46" s="82" t="e">
        <f t="shared" si="10"/>
        <v>#DIV/0!</v>
      </c>
      <c r="N46" s="82" t="e">
        <f t="shared" si="11"/>
        <v>#DIV/0!</v>
      </c>
      <c r="O46" s="67">
        <f>CE_Administração!B212</f>
        <v>3306</v>
      </c>
      <c r="P46" s="67">
        <f>CE_Administração!C212</f>
        <v>3306</v>
      </c>
      <c r="Q46" s="67">
        <f>CE_Administração!E212</f>
        <v>2976</v>
      </c>
      <c r="R46" s="67">
        <f>CE_Administração!S212</f>
        <v>2976</v>
      </c>
      <c r="S46" s="82">
        <f t="shared" si="13"/>
        <v>0.90018148820326682</v>
      </c>
      <c r="T46" s="82">
        <f t="shared" si="14"/>
        <v>0.90018148820326682</v>
      </c>
      <c r="U46" s="67">
        <f>CE_CapitalizaçãoFRSS!B212</f>
        <v>0</v>
      </c>
      <c r="V46" s="67">
        <f>CE_CapitalizaçãoFRSS!C212</f>
        <v>0</v>
      </c>
      <c r="W46" s="67">
        <f>CE_CapitalizaçãoFRSS!E212</f>
        <v>0</v>
      </c>
      <c r="X46" s="67">
        <f>CE_CapitalizaçãoFRSS!S212</f>
        <v>0</v>
      </c>
      <c r="Y46" s="82" t="e">
        <f t="shared" si="17"/>
        <v>#DIV/0!</v>
      </c>
      <c r="Z46" s="82" t="e">
        <f t="shared" si="18"/>
        <v>#DIV/0!</v>
      </c>
      <c r="AA46" s="67">
        <f t="shared" si="19"/>
        <v>3306</v>
      </c>
      <c r="AB46" s="67">
        <f t="shared" si="20"/>
        <v>3306</v>
      </c>
      <c r="AC46" s="67">
        <f t="shared" si="21"/>
        <v>2976</v>
      </c>
      <c r="AD46" s="67">
        <f t="shared" si="22"/>
        <v>2976</v>
      </c>
      <c r="AE46" s="82">
        <f t="shared" si="23"/>
        <v>0.90018148820326682</v>
      </c>
      <c r="AF46" s="82">
        <f t="shared" si="24"/>
        <v>0.90018148820326682</v>
      </c>
    </row>
    <row r="47" spans="1:32" x14ac:dyDescent="0.25">
      <c r="A47" s="66" t="str">
        <f>"502.05.02"</f>
        <v>502.05.02</v>
      </c>
      <c r="B47" s="66" t="s">
        <v>892</v>
      </c>
      <c r="C47" s="67">
        <f>CE_RegimeContributivo!B213</f>
        <v>0</v>
      </c>
      <c r="D47" s="67">
        <f>CE_RegimeContributivo!C213</f>
        <v>0</v>
      </c>
      <c r="E47" s="67">
        <f>CE_RegimeContributivo!E213</f>
        <v>0</v>
      </c>
      <c r="F47" s="67">
        <f>CE_RegimeContributivo!S213</f>
        <v>0</v>
      </c>
      <c r="G47" s="82" t="e">
        <f t="shared" si="7"/>
        <v>#DIV/0!</v>
      </c>
      <c r="H47" s="82" t="e">
        <f t="shared" si="8"/>
        <v>#DIV/0!</v>
      </c>
      <c r="I47" s="67">
        <f>CE_RegimeNaoContributivo!B213</f>
        <v>0</v>
      </c>
      <c r="J47" s="67">
        <f>CE_RegimeNaoContributivo!C213</f>
        <v>0</v>
      </c>
      <c r="K47" s="67">
        <f>CE_RegimeNaoContributivo!E213</f>
        <v>0</v>
      </c>
      <c r="L47" s="67">
        <f>CE_RegimeNaoContributivo!S213</f>
        <v>0</v>
      </c>
      <c r="M47" s="82" t="e">
        <f t="shared" si="10"/>
        <v>#DIV/0!</v>
      </c>
      <c r="N47" s="82" t="e">
        <f t="shared" si="11"/>
        <v>#DIV/0!</v>
      </c>
      <c r="O47" s="67">
        <f>CE_Administração!B213</f>
        <v>0</v>
      </c>
      <c r="P47" s="67">
        <f>CE_Administração!C213</f>
        <v>0</v>
      </c>
      <c r="Q47" s="67">
        <f>CE_Administração!E213</f>
        <v>0</v>
      </c>
      <c r="R47" s="67">
        <f>CE_Administração!S213</f>
        <v>0</v>
      </c>
      <c r="S47" s="82" t="e">
        <f t="shared" si="13"/>
        <v>#DIV/0!</v>
      </c>
      <c r="T47" s="82" t="e">
        <f t="shared" si="14"/>
        <v>#DIV/0!</v>
      </c>
      <c r="U47" s="67">
        <f>CE_CapitalizaçãoFRSS!B213</f>
        <v>0</v>
      </c>
      <c r="V47" s="67">
        <f>CE_CapitalizaçãoFRSS!C213</f>
        <v>0</v>
      </c>
      <c r="W47" s="67">
        <f>CE_CapitalizaçãoFRSS!E213</f>
        <v>0</v>
      </c>
      <c r="X47" s="67">
        <f>CE_CapitalizaçãoFRSS!S213</f>
        <v>0</v>
      </c>
      <c r="Y47" s="82" t="e">
        <f t="shared" si="17"/>
        <v>#DIV/0!</v>
      </c>
      <c r="Z47" s="82" t="e">
        <f t="shared" si="18"/>
        <v>#DIV/0!</v>
      </c>
      <c r="AA47" s="67">
        <f t="shared" si="19"/>
        <v>0</v>
      </c>
      <c r="AB47" s="67">
        <f t="shared" si="20"/>
        <v>0</v>
      </c>
      <c r="AC47" s="67">
        <f t="shared" si="21"/>
        <v>0</v>
      </c>
      <c r="AD47" s="67">
        <f t="shared" si="22"/>
        <v>0</v>
      </c>
      <c r="AE47" s="82" t="e">
        <f t="shared" si="23"/>
        <v>#DIV/0!</v>
      </c>
      <c r="AF47" s="82" t="e">
        <f t="shared" si="24"/>
        <v>#DIV/0!</v>
      </c>
    </row>
    <row r="48" spans="1:32" x14ac:dyDescent="0.25">
      <c r="A48" s="66" t="str">
        <f>"502.05.03"</f>
        <v>502.05.03</v>
      </c>
      <c r="B48" s="66" t="s">
        <v>893</v>
      </c>
      <c r="C48" s="67">
        <f>CE_RegimeContributivo!B214</f>
        <v>0</v>
      </c>
      <c r="D48" s="67">
        <f>CE_RegimeContributivo!C214</f>
        <v>0</v>
      </c>
      <c r="E48" s="67">
        <f>CE_RegimeContributivo!E214</f>
        <v>0</v>
      </c>
      <c r="F48" s="67">
        <f>CE_RegimeContributivo!S214</f>
        <v>0</v>
      </c>
      <c r="G48" s="82" t="e">
        <f t="shared" si="7"/>
        <v>#DIV/0!</v>
      </c>
      <c r="H48" s="82" t="e">
        <f t="shared" si="8"/>
        <v>#DIV/0!</v>
      </c>
      <c r="I48" s="67">
        <f>CE_RegimeNaoContributivo!B214</f>
        <v>0</v>
      </c>
      <c r="J48" s="67">
        <f>CE_RegimeNaoContributivo!C214</f>
        <v>0</v>
      </c>
      <c r="K48" s="67">
        <f>CE_RegimeNaoContributivo!E214</f>
        <v>0</v>
      </c>
      <c r="L48" s="67">
        <f>CE_RegimeNaoContributivo!S214</f>
        <v>0</v>
      </c>
      <c r="M48" s="82" t="e">
        <f t="shared" si="10"/>
        <v>#DIV/0!</v>
      </c>
      <c r="N48" s="82" t="e">
        <f t="shared" si="11"/>
        <v>#DIV/0!</v>
      </c>
      <c r="O48" s="67">
        <f>CE_Administração!B214</f>
        <v>2840</v>
      </c>
      <c r="P48" s="67">
        <f>CE_Administração!C214</f>
        <v>2840</v>
      </c>
      <c r="Q48" s="67">
        <f>CE_Administração!E214</f>
        <v>2289</v>
      </c>
      <c r="R48" s="67">
        <f>CE_Administração!S214</f>
        <v>2289</v>
      </c>
      <c r="S48" s="82">
        <f t="shared" si="13"/>
        <v>0.80598591549295773</v>
      </c>
      <c r="T48" s="82">
        <f t="shared" si="14"/>
        <v>0.80598591549295773</v>
      </c>
      <c r="U48" s="67">
        <f>CE_CapitalizaçãoFRSS!B214</f>
        <v>0</v>
      </c>
      <c r="V48" s="67">
        <f>CE_CapitalizaçãoFRSS!C214</f>
        <v>0</v>
      </c>
      <c r="W48" s="67">
        <f>CE_CapitalizaçãoFRSS!E214</f>
        <v>0</v>
      </c>
      <c r="X48" s="67">
        <f>CE_CapitalizaçãoFRSS!S214</f>
        <v>0</v>
      </c>
      <c r="Y48" s="82" t="e">
        <f t="shared" si="17"/>
        <v>#DIV/0!</v>
      </c>
      <c r="Z48" s="82" t="e">
        <f t="shared" si="18"/>
        <v>#DIV/0!</v>
      </c>
      <c r="AA48" s="67">
        <f t="shared" si="19"/>
        <v>2840</v>
      </c>
      <c r="AB48" s="67">
        <f t="shared" si="20"/>
        <v>2840</v>
      </c>
      <c r="AC48" s="67">
        <f t="shared" si="21"/>
        <v>2289</v>
      </c>
      <c r="AD48" s="67">
        <f t="shared" si="22"/>
        <v>2289</v>
      </c>
      <c r="AE48" s="82">
        <f t="shared" si="23"/>
        <v>0.80598591549295773</v>
      </c>
      <c r="AF48" s="82">
        <f t="shared" si="24"/>
        <v>0.80598591549295773</v>
      </c>
    </row>
    <row r="49" spans="1:32" x14ac:dyDescent="0.25">
      <c r="A49" s="66" t="str">
        <f>"502.05.04"</f>
        <v>502.05.04</v>
      </c>
      <c r="B49" s="66" t="s">
        <v>894</v>
      </c>
      <c r="C49" s="67">
        <f>CE_RegimeContributivo!B215</f>
        <v>0</v>
      </c>
      <c r="D49" s="67">
        <f>CE_RegimeContributivo!C215</f>
        <v>0</v>
      </c>
      <c r="E49" s="67">
        <f>CE_RegimeContributivo!E215</f>
        <v>0</v>
      </c>
      <c r="F49" s="67">
        <f>CE_RegimeContributivo!S215</f>
        <v>0</v>
      </c>
      <c r="G49" s="82" t="e">
        <f t="shared" si="7"/>
        <v>#DIV/0!</v>
      </c>
      <c r="H49" s="82" t="e">
        <f t="shared" si="8"/>
        <v>#DIV/0!</v>
      </c>
      <c r="I49" s="67">
        <f>CE_RegimeNaoContributivo!B215</f>
        <v>0</v>
      </c>
      <c r="J49" s="67">
        <f>CE_RegimeNaoContributivo!C215</f>
        <v>0</v>
      </c>
      <c r="K49" s="67">
        <f>CE_RegimeNaoContributivo!E215</f>
        <v>0</v>
      </c>
      <c r="L49" s="67">
        <f>CE_RegimeNaoContributivo!S215</f>
        <v>0</v>
      </c>
      <c r="M49" s="82" t="e">
        <f t="shared" si="10"/>
        <v>#DIV/0!</v>
      </c>
      <c r="N49" s="82" t="e">
        <f t="shared" si="11"/>
        <v>#DIV/0!</v>
      </c>
      <c r="O49" s="67">
        <f>CE_Administração!B215</f>
        <v>3480</v>
      </c>
      <c r="P49" s="67">
        <f>CE_Administração!C215</f>
        <v>3480</v>
      </c>
      <c r="Q49" s="67">
        <f>CE_Administração!E215</f>
        <v>168</v>
      </c>
      <c r="R49" s="67">
        <f>CE_Administração!S215</f>
        <v>168</v>
      </c>
      <c r="S49" s="82">
        <f t="shared" si="13"/>
        <v>4.8275862068965517E-2</v>
      </c>
      <c r="T49" s="82">
        <f t="shared" si="14"/>
        <v>4.8275862068965517E-2</v>
      </c>
      <c r="U49" s="67">
        <f>CE_CapitalizaçãoFRSS!B215</f>
        <v>0</v>
      </c>
      <c r="V49" s="67">
        <f>CE_CapitalizaçãoFRSS!C215</f>
        <v>0</v>
      </c>
      <c r="W49" s="67">
        <f>CE_CapitalizaçãoFRSS!E215</f>
        <v>0</v>
      </c>
      <c r="X49" s="67">
        <f>CE_CapitalizaçãoFRSS!S215</f>
        <v>0</v>
      </c>
      <c r="Y49" s="82" t="e">
        <f t="shared" si="17"/>
        <v>#DIV/0!</v>
      </c>
      <c r="Z49" s="82" t="e">
        <f t="shared" si="18"/>
        <v>#DIV/0!</v>
      </c>
      <c r="AA49" s="67">
        <f t="shared" si="19"/>
        <v>3480</v>
      </c>
      <c r="AB49" s="67">
        <f t="shared" si="20"/>
        <v>3480</v>
      </c>
      <c r="AC49" s="67">
        <f t="shared" si="21"/>
        <v>168</v>
      </c>
      <c r="AD49" s="67">
        <f t="shared" si="22"/>
        <v>168</v>
      </c>
      <c r="AE49" s="82">
        <f t="shared" si="23"/>
        <v>4.8275862068965517E-2</v>
      </c>
      <c r="AF49" s="82">
        <f t="shared" si="24"/>
        <v>4.8275862068965517E-2</v>
      </c>
    </row>
    <row r="50" spans="1:32" s="65" customFormat="1" x14ac:dyDescent="0.25">
      <c r="A50" s="62" t="str">
        <f>"502.06"</f>
        <v>502.06</v>
      </c>
      <c r="B50" s="63" t="s">
        <v>895</v>
      </c>
      <c r="C50" s="64">
        <f>CE_RegimeContributivo!B216</f>
        <v>0</v>
      </c>
      <c r="D50" s="64">
        <f>CE_RegimeContributivo!C216</f>
        <v>0</v>
      </c>
      <c r="E50" s="64">
        <f>CE_RegimeContributivo!E216</f>
        <v>0</v>
      </c>
      <c r="F50" s="64">
        <f>CE_RegimeContributivo!S216</f>
        <v>0</v>
      </c>
      <c r="G50" s="81" t="e">
        <f t="shared" si="7"/>
        <v>#DIV/0!</v>
      </c>
      <c r="H50" s="81" t="e">
        <f t="shared" si="8"/>
        <v>#DIV/0!</v>
      </c>
      <c r="I50" s="64">
        <f>CE_RegimeNaoContributivo!B216</f>
        <v>0</v>
      </c>
      <c r="J50" s="64">
        <f>CE_RegimeNaoContributivo!C216</f>
        <v>0</v>
      </c>
      <c r="K50" s="64">
        <f>CE_RegimeNaoContributivo!E216</f>
        <v>0</v>
      </c>
      <c r="L50" s="64">
        <f>CE_RegimeNaoContributivo!S216</f>
        <v>0</v>
      </c>
      <c r="M50" s="81" t="e">
        <f t="shared" si="10"/>
        <v>#DIV/0!</v>
      </c>
      <c r="N50" s="81" t="e">
        <f t="shared" si="11"/>
        <v>#DIV/0!</v>
      </c>
      <c r="O50" s="64">
        <f>CE_Administração!B216</f>
        <v>0</v>
      </c>
      <c r="P50" s="64">
        <f>CE_Administração!C216</f>
        <v>0</v>
      </c>
      <c r="Q50" s="64">
        <f>CE_Administração!E216</f>
        <v>0</v>
      </c>
      <c r="R50" s="64">
        <f>CE_Administração!S216</f>
        <v>0</v>
      </c>
      <c r="S50" s="81" t="e">
        <f t="shared" si="13"/>
        <v>#DIV/0!</v>
      </c>
      <c r="T50" s="81" t="e">
        <f t="shared" si="14"/>
        <v>#DIV/0!</v>
      </c>
      <c r="U50" s="64">
        <f>CE_CapitalizaçãoFRSS!B216</f>
        <v>0</v>
      </c>
      <c r="V50" s="64">
        <f>CE_CapitalizaçãoFRSS!C216</f>
        <v>0</v>
      </c>
      <c r="W50" s="64">
        <f>CE_CapitalizaçãoFRSS!E216</f>
        <v>0</v>
      </c>
      <c r="X50" s="64">
        <f>CE_CapitalizaçãoFRSS!S216</f>
        <v>0</v>
      </c>
      <c r="Y50" s="81" t="e">
        <f t="shared" si="17"/>
        <v>#DIV/0!</v>
      </c>
      <c r="Z50" s="81" t="e">
        <f t="shared" si="18"/>
        <v>#DIV/0!</v>
      </c>
      <c r="AA50" s="64">
        <f t="shared" si="19"/>
        <v>0</v>
      </c>
      <c r="AB50" s="64">
        <f t="shared" si="20"/>
        <v>0</v>
      </c>
      <c r="AC50" s="64">
        <f t="shared" si="21"/>
        <v>0</v>
      </c>
      <c r="AD50" s="64">
        <f t="shared" si="22"/>
        <v>0</v>
      </c>
      <c r="AE50" s="81" t="e">
        <f t="shared" si="23"/>
        <v>#DIV/0!</v>
      </c>
      <c r="AF50" s="81" t="e">
        <f t="shared" si="24"/>
        <v>#DIV/0!</v>
      </c>
    </row>
    <row r="51" spans="1:32" s="65" customFormat="1" x14ac:dyDescent="0.25">
      <c r="A51" s="62" t="str">
        <f>"502.07"</f>
        <v>502.07</v>
      </c>
      <c r="B51" s="63" t="s">
        <v>896</v>
      </c>
      <c r="C51" s="64">
        <f>CE_RegimeContributivo!B217</f>
        <v>0</v>
      </c>
      <c r="D51" s="64">
        <f>CE_RegimeContributivo!C217</f>
        <v>0</v>
      </c>
      <c r="E51" s="64">
        <f>CE_RegimeContributivo!E217</f>
        <v>0</v>
      </c>
      <c r="F51" s="64">
        <f>CE_RegimeContributivo!S217</f>
        <v>0</v>
      </c>
      <c r="G51" s="81" t="e">
        <f t="shared" si="7"/>
        <v>#DIV/0!</v>
      </c>
      <c r="H51" s="81" t="e">
        <f t="shared" si="8"/>
        <v>#DIV/0!</v>
      </c>
      <c r="I51" s="64">
        <f>CE_RegimeNaoContributivo!B217</f>
        <v>0</v>
      </c>
      <c r="J51" s="64">
        <f>CE_RegimeNaoContributivo!C217</f>
        <v>0</v>
      </c>
      <c r="K51" s="64">
        <f>CE_RegimeNaoContributivo!E217</f>
        <v>0</v>
      </c>
      <c r="L51" s="64">
        <f>CE_RegimeNaoContributivo!S217</f>
        <v>0</v>
      </c>
      <c r="M51" s="81" t="e">
        <f t="shared" si="10"/>
        <v>#DIV/0!</v>
      </c>
      <c r="N51" s="81" t="e">
        <f t="shared" si="11"/>
        <v>#DIV/0!</v>
      </c>
      <c r="O51" s="64">
        <f>CE_Administração!B217</f>
        <v>0</v>
      </c>
      <c r="P51" s="64">
        <f>CE_Administração!C217</f>
        <v>0</v>
      </c>
      <c r="Q51" s="64">
        <f>CE_Administração!E217</f>
        <v>0</v>
      </c>
      <c r="R51" s="64">
        <f>CE_Administração!S217</f>
        <v>0</v>
      </c>
      <c r="S51" s="81" t="e">
        <f t="shared" si="13"/>
        <v>#DIV/0!</v>
      </c>
      <c r="T51" s="81" t="e">
        <f t="shared" si="14"/>
        <v>#DIV/0!</v>
      </c>
      <c r="U51" s="64">
        <f>CE_CapitalizaçãoFRSS!B217</f>
        <v>0</v>
      </c>
      <c r="V51" s="64">
        <f>CE_CapitalizaçãoFRSS!C217</f>
        <v>0</v>
      </c>
      <c r="W51" s="64">
        <f>CE_CapitalizaçãoFRSS!E217</f>
        <v>0</v>
      </c>
      <c r="X51" s="64">
        <f>CE_CapitalizaçãoFRSS!S217</f>
        <v>0</v>
      </c>
      <c r="Y51" s="81" t="e">
        <f t="shared" si="17"/>
        <v>#DIV/0!</v>
      </c>
      <c r="Z51" s="81" t="e">
        <f t="shared" si="18"/>
        <v>#DIV/0!</v>
      </c>
      <c r="AA51" s="64">
        <f t="shared" si="19"/>
        <v>0</v>
      </c>
      <c r="AB51" s="64">
        <f t="shared" si="20"/>
        <v>0</v>
      </c>
      <c r="AC51" s="64">
        <f t="shared" si="21"/>
        <v>0</v>
      </c>
      <c r="AD51" s="64">
        <f t="shared" si="22"/>
        <v>0</v>
      </c>
      <c r="AE51" s="81" t="e">
        <f t="shared" si="23"/>
        <v>#DIV/0!</v>
      </c>
      <c r="AF51" s="81" t="e">
        <f t="shared" si="24"/>
        <v>#DIV/0!</v>
      </c>
    </row>
    <row r="52" spans="1:32" s="65" customFormat="1" x14ac:dyDescent="0.25">
      <c r="A52" s="62" t="str">
        <f>"502.08"</f>
        <v>502.08</v>
      </c>
      <c r="B52" s="63" t="s">
        <v>897</v>
      </c>
      <c r="C52" s="64">
        <f>CE_RegimeContributivo!B218</f>
        <v>0</v>
      </c>
      <c r="D52" s="64">
        <f>CE_RegimeContributivo!C218</f>
        <v>0</v>
      </c>
      <c r="E52" s="64">
        <f>CE_RegimeContributivo!E218</f>
        <v>0</v>
      </c>
      <c r="F52" s="64">
        <f>CE_RegimeContributivo!S218</f>
        <v>0</v>
      </c>
      <c r="G52" s="81" t="e">
        <f t="shared" si="7"/>
        <v>#DIV/0!</v>
      </c>
      <c r="H52" s="81" t="e">
        <f t="shared" si="8"/>
        <v>#DIV/0!</v>
      </c>
      <c r="I52" s="64">
        <f>CE_RegimeNaoContributivo!B218</f>
        <v>0</v>
      </c>
      <c r="J52" s="64">
        <f>CE_RegimeNaoContributivo!C218</f>
        <v>0</v>
      </c>
      <c r="K52" s="64">
        <f>CE_RegimeNaoContributivo!E218</f>
        <v>0</v>
      </c>
      <c r="L52" s="64">
        <f>CE_RegimeNaoContributivo!S218</f>
        <v>0</v>
      </c>
      <c r="M52" s="81" t="e">
        <f t="shared" si="10"/>
        <v>#DIV/0!</v>
      </c>
      <c r="N52" s="81" t="e">
        <f t="shared" si="11"/>
        <v>#DIV/0!</v>
      </c>
      <c r="O52" s="64">
        <f>CE_Administração!B218</f>
        <v>0</v>
      </c>
      <c r="P52" s="64">
        <f>CE_Administração!C218</f>
        <v>0</v>
      </c>
      <c r="Q52" s="64">
        <f>CE_Administração!E218</f>
        <v>0</v>
      </c>
      <c r="R52" s="64">
        <f>CE_Administração!S218</f>
        <v>0</v>
      </c>
      <c r="S52" s="81" t="e">
        <f t="shared" si="13"/>
        <v>#DIV/0!</v>
      </c>
      <c r="T52" s="81" t="e">
        <f t="shared" si="14"/>
        <v>#DIV/0!</v>
      </c>
      <c r="U52" s="64">
        <f>CE_CapitalizaçãoFRSS!B218</f>
        <v>0</v>
      </c>
      <c r="V52" s="64">
        <f>CE_CapitalizaçãoFRSS!C218</f>
        <v>0</v>
      </c>
      <c r="W52" s="64">
        <f>CE_CapitalizaçãoFRSS!E218</f>
        <v>0</v>
      </c>
      <c r="X52" s="64">
        <f>CE_CapitalizaçãoFRSS!S218</f>
        <v>0</v>
      </c>
      <c r="Y52" s="81" t="e">
        <f t="shared" si="17"/>
        <v>#DIV/0!</v>
      </c>
      <c r="Z52" s="81" t="e">
        <f t="shared" si="18"/>
        <v>#DIV/0!</v>
      </c>
      <c r="AA52" s="64">
        <f t="shared" si="19"/>
        <v>0</v>
      </c>
      <c r="AB52" s="64">
        <f t="shared" si="20"/>
        <v>0</v>
      </c>
      <c r="AC52" s="64">
        <f t="shared" si="21"/>
        <v>0</v>
      </c>
      <c r="AD52" s="64">
        <f t="shared" si="22"/>
        <v>0</v>
      </c>
      <c r="AE52" s="81" t="e">
        <f t="shared" si="23"/>
        <v>#DIV/0!</v>
      </c>
      <c r="AF52" s="81" t="e">
        <f t="shared" si="24"/>
        <v>#DIV/0!</v>
      </c>
    </row>
    <row r="53" spans="1:32" s="65" customFormat="1" x14ac:dyDescent="0.25">
      <c r="A53" s="62" t="str">
        <f>"502.09"</f>
        <v>502.09</v>
      </c>
      <c r="B53" s="63" t="s">
        <v>129</v>
      </c>
      <c r="C53" s="64">
        <f>CE_RegimeContributivo!B219</f>
        <v>0</v>
      </c>
      <c r="D53" s="64">
        <f>CE_RegimeContributivo!C219</f>
        <v>0</v>
      </c>
      <c r="E53" s="64">
        <f>CE_RegimeContributivo!E219</f>
        <v>0</v>
      </c>
      <c r="F53" s="64">
        <f>CE_RegimeContributivo!S219</f>
        <v>0</v>
      </c>
      <c r="G53" s="81" t="e">
        <f t="shared" si="7"/>
        <v>#DIV/0!</v>
      </c>
      <c r="H53" s="81" t="e">
        <f t="shared" si="8"/>
        <v>#DIV/0!</v>
      </c>
      <c r="I53" s="64">
        <f>CE_RegimeNaoContributivo!B219</f>
        <v>0</v>
      </c>
      <c r="J53" s="64">
        <f>CE_RegimeNaoContributivo!C219</f>
        <v>0</v>
      </c>
      <c r="K53" s="64">
        <f>CE_RegimeNaoContributivo!E219</f>
        <v>0</v>
      </c>
      <c r="L53" s="64">
        <f>CE_RegimeNaoContributivo!S219</f>
        <v>0</v>
      </c>
      <c r="M53" s="81" t="e">
        <f t="shared" si="10"/>
        <v>#DIV/0!</v>
      </c>
      <c r="N53" s="81" t="e">
        <f t="shared" si="11"/>
        <v>#DIV/0!</v>
      </c>
      <c r="O53" s="64">
        <f>CE_Administração!B219</f>
        <v>34590</v>
      </c>
      <c r="P53" s="64">
        <f>CE_Administração!C219</f>
        <v>34590</v>
      </c>
      <c r="Q53" s="64">
        <f>CE_Administração!E219</f>
        <v>34548</v>
      </c>
      <c r="R53" s="64">
        <f>CE_Administração!S219</f>
        <v>34548</v>
      </c>
      <c r="S53" s="81">
        <f t="shared" si="13"/>
        <v>0.99878577623590636</v>
      </c>
      <c r="T53" s="81">
        <f t="shared" si="14"/>
        <v>0.99878577623590636</v>
      </c>
      <c r="U53" s="64">
        <f>CE_CapitalizaçãoFRSS!B219</f>
        <v>0</v>
      </c>
      <c r="V53" s="64">
        <f>CE_CapitalizaçãoFRSS!C219</f>
        <v>0</v>
      </c>
      <c r="W53" s="64">
        <f>CE_CapitalizaçãoFRSS!E219</f>
        <v>0</v>
      </c>
      <c r="X53" s="64">
        <f>CE_CapitalizaçãoFRSS!S219</f>
        <v>0</v>
      </c>
      <c r="Y53" s="81" t="e">
        <f t="shared" si="17"/>
        <v>#DIV/0!</v>
      </c>
      <c r="Z53" s="81" t="e">
        <f t="shared" si="18"/>
        <v>#DIV/0!</v>
      </c>
      <c r="AA53" s="64">
        <f t="shared" si="19"/>
        <v>34590</v>
      </c>
      <c r="AB53" s="64">
        <f t="shared" si="20"/>
        <v>34590</v>
      </c>
      <c r="AC53" s="64">
        <f t="shared" si="21"/>
        <v>34548</v>
      </c>
      <c r="AD53" s="64">
        <f t="shared" si="22"/>
        <v>34548</v>
      </c>
      <c r="AE53" s="81">
        <f t="shared" si="23"/>
        <v>0.99878577623590636</v>
      </c>
      <c r="AF53" s="81">
        <f t="shared" si="24"/>
        <v>0.99878577623590636</v>
      </c>
    </row>
    <row r="54" spans="1:32" s="65" customFormat="1" x14ac:dyDescent="0.25">
      <c r="A54" s="62" t="str">
        <f>"502.10"</f>
        <v>502.10</v>
      </c>
      <c r="B54" s="63" t="s">
        <v>139</v>
      </c>
      <c r="C54" s="64">
        <f>SUM(C55:C59)</f>
        <v>0</v>
      </c>
      <c r="D54" s="64">
        <f>SUM(D55:D59)</f>
        <v>0</v>
      </c>
      <c r="E54" s="64">
        <f>SUM(E55:E59)</f>
        <v>0</v>
      </c>
      <c r="F54" s="64">
        <f t="shared" ref="F54" si="50">SUM(F55:F59)</f>
        <v>0</v>
      </c>
      <c r="G54" s="81" t="e">
        <f t="shared" si="7"/>
        <v>#DIV/0!</v>
      </c>
      <c r="H54" s="81" t="e">
        <f t="shared" si="8"/>
        <v>#DIV/0!</v>
      </c>
      <c r="I54" s="64">
        <f>SUM(I55:I59)</f>
        <v>0</v>
      </c>
      <c r="J54" s="64">
        <f>SUM(J55:J59)</f>
        <v>0</v>
      </c>
      <c r="K54" s="64">
        <f t="shared" ref="K54:L54" si="51">SUM(K55:K59)</f>
        <v>0</v>
      </c>
      <c r="L54" s="64">
        <f t="shared" si="51"/>
        <v>0</v>
      </c>
      <c r="M54" s="81" t="e">
        <f t="shared" si="10"/>
        <v>#DIV/0!</v>
      </c>
      <c r="N54" s="81" t="e">
        <f t="shared" si="11"/>
        <v>#DIV/0!</v>
      </c>
      <c r="O54" s="64">
        <f>SUM(O55:O59)</f>
        <v>9900</v>
      </c>
      <c r="P54" s="64">
        <f>SUM(P55:P59)</f>
        <v>9900</v>
      </c>
      <c r="Q54" s="64">
        <f t="shared" ref="Q54:R54" si="52">SUM(Q55:Q59)</f>
        <v>9870</v>
      </c>
      <c r="R54" s="64">
        <f t="shared" si="52"/>
        <v>9870</v>
      </c>
      <c r="S54" s="81">
        <f t="shared" si="13"/>
        <v>0.99696969696969695</v>
      </c>
      <c r="T54" s="81">
        <f t="shared" si="14"/>
        <v>0.99696969696969695</v>
      </c>
      <c r="U54" s="64">
        <f>SUM(U55:U59)</f>
        <v>0</v>
      </c>
      <c r="V54" s="64">
        <f t="shared" ref="V54" si="53">SUM(V55:V59)</f>
        <v>0</v>
      </c>
      <c r="W54" s="64">
        <f t="shared" ref="W54:X54" si="54">SUM(W55:W59)</f>
        <v>0</v>
      </c>
      <c r="X54" s="64">
        <f t="shared" si="54"/>
        <v>0</v>
      </c>
      <c r="Y54" s="81" t="e">
        <f t="shared" si="17"/>
        <v>#DIV/0!</v>
      </c>
      <c r="Z54" s="81" t="e">
        <f t="shared" si="18"/>
        <v>#DIV/0!</v>
      </c>
      <c r="AA54" s="64">
        <f t="shared" si="19"/>
        <v>9900</v>
      </c>
      <c r="AB54" s="64">
        <f t="shared" si="20"/>
        <v>9900</v>
      </c>
      <c r="AC54" s="64">
        <f t="shared" si="21"/>
        <v>9870</v>
      </c>
      <c r="AD54" s="64">
        <f t="shared" si="22"/>
        <v>9870</v>
      </c>
      <c r="AE54" s="81">
        <f t="shared" si="23"/>
        <v>0.99696969696969695</v>
      </c>
      <c r="AF54" s="81">
        <f t="shared" si="24"/>
        <v>0.99696969696969695</v>
      </c>
    </row>
    <row r="55" spans="1:32" x14ac:dyDescent="0.25">
      <c r="A55" s="66" t="str">
        <f>"502.10.01"</f>
        <v>502.10.01</v>
      </c>
      <c r="B55" s="66" t="s">
        <v>898</v>
      </c>
      <c r="C55" s="67">
        <f>CE_RegimeContributivo!B221</f>
        <v>0</v>
      </c>
      <c r="D55" s="67">
        <f>CE_RegimeContributivo!C221</f>
        <v>0</v>
      </c>
      <c r="E55" s="67">
        <f>CE_RegimeContributivo!E221</f>
        <v>0</v>
      </c>
      <c r="F55" s="67">
        <f>CE_RegimeContributivo!S221</f>
        <v>0</v>
      </c>
      <c r="G55" s="82" t="e">
        <f t="shared" si="7"/>
        <v>#DIV/0!</v>
      </c>
      <c r="H55" s="82" t="e">
        <f t="shared" si="8"/>
        <v>#DIV/0!</v>
      </c>
      <c r="I55" s="67">
        <f>CE_RegimeNaoContributivo!B221</f>
        <v>0</v>
      </c>
      <c r="J55" s="67">
        <f>CE_RegimeNaoContributivo!C221</f>
        <v>0</v>
      </c>
      <c r="K55" s="67">
        <f>CE_RegimeNaoContributivo!E221</f>
        <v>0</v>
      </c>
      <c r="L55" s="67">
        <f>CE_RegimeNaoContributivo!S221</f>
        <v>0</v>
      </c>
      <c r="M55" s="82" t="e">
        <f t="shared" si="10"/>
        <v>#DIV/0!</v>
      </c>
      <c r="N55" s="82" t="e">
        <f t="shared" si="11"/>
        <v>#DIV/0!</v>
      </c>
      <c r="O55" s="67">
        <f>CE_Administração!B221</f>
        <v>1080</v>
      </c>
      <c r="P55" s="67">
        <f>CE_Administração!C221</f>
        <v>1080</v>
      </c>
      <c r="Q55" s="67">
        <f>CE_Administração!E221</f>
        <v>1080</v>
      </c>
      <c r="R55" s="67">
        <f>CE_Administração!S221</f>
        <v>1080</v>
      </c>
      <c r="S55" s="82">
        <f t="shared" si="13"/>
        <v>1</v>
      </c>
      <c r="T55" s="82">
        <f t="shared" si="14"/>
        <v>1</v>
      </c>
      <c r="U55" s="67">
        <f>CE_CapitalizaçãoFRSS!B221</f>
        <v>0</v>
      </c>
      <c r="V55" s="67">
        <f>CE_CapitalizaçãoFRSS!C221</f>
        <v>0</v>
      </c>
      <c r="W55" s="67">
        <f>CE_CapitalizaçãoFRSS!E221</f>
        <v>0</v>
      </c>
      <c r="X55" s="67">
        <f>CE_CapitalizaçãoFRSS!S221</f>
        <v>0</v>
      </c>
      <c r="Y55" s="82" t="e">
        <f t="shared" si="17"/>
        <v>#DIV/0!</v>
      </c>
      <c r="Z55" s="82" t="e">
        <f t="shared" si="18"/>
        <v>#DIV/0!</v>
      </c>
      <c r="AA55" s="67">
        <f t="shared" si="19"/>
        <v>1080</v>
      </c>
      <c r="AB55" s="67">
        <f t="shared" si="20"/>
        <v>1080</v>
      </c>
      <c r="AC55" s="67">
        <f t="shared" si="21"/>
        <v>1080</v>
      </c>
      <c r="AD55" s="67">
        <f t="shared" si="22"/>
        <v>1080</v>
      </c>
      <c r="AE55" s="82">
        <f t="shared" si="23"/>
        <v>1</v>
      </c>
      <c r="AF55" s="82">
        <f t="shared" si="24"/>
        <v>1</v>
      </c>
    </row>
    <row r="56" spans="1:32" x14ac:dyDescent="0.25">
      <c r="A56" s="66" t="str">
        <f>"502.10.02"</f>
        <v>502.10.02</v>
      </c>
      <c r="B56" s="66" t="s">
        <v>899</v>
      </c>
      <c r="C56" s="67">
        <f>CE_RegimeContributivo!B222</f>
        <v>0</v>
      </c>
      <c r="D56" s="67">
        <f>CE_RegimeContributivo!C222</f>
        <v>0</v>
      </c>
      <c r="E56" s="67">
        <f>CE_RegimeContributivo!E222</f>
        <v>0</v>
      </c>
      <c r="F56" s="67">
        <f>CE_RegimeContributivo!S222</f>
        <v>0</v>
      </c>
      <c r="G56" s="82" t="e">
        <f t="shared" si="7"/>
        <v>#DIV/0!</v>
      </c>
      <c r="H56" s="82" t="e">
        <f t="shared" si="8"/>
        <v>#DIV/0!</v>
      </c>
      <c r="I56" s="67">
        <f>CE_RegimeNaoContributivo!B222</f>
        <v>0</v>
      </c>
      <c r="J56" s="67">
        <f>CE_RegimeNaoContributivo!C222</f>
        <v>0</v>
      </c>
      <c r="K56" s="67">
        <f>CE_RegimeNaoContributivo!E222</f>
        <v>0</v>
      </c>
      <c r="L56" s="67">
        <f>CE_RegimeNaoContributivo!S222</f>
        <v>0</v>
      </c>
      <c r="M56" s="82" t="e">
        <f t="shared" si="10"/>
        <v>#DIV/0!</v>
      </c>
      <c r="N56" s="82" t="e">
        <f t="shared" si="11"/>
        <v>#DIV/0!</v>
      </c>
      <c r="O56" s="67">
        <f>CE_Administração!B222</f>
        <v>8520</v>
      </c>
      <c r="P56" s="67">
        <f>CE_Administração!C222</f>
        <v>8520</v>
      </c>
      <c r="Q56" s="67">
        <f>CE_Administração!E222</f>
        <v>8520</v>
      </c>
      <c r="R56" s="67">
        <f>CE_Administração!S222</f>
        <v>8520</v>
      </c>
      <c r="S56" s="82">
        <f t="shared" si="13"/>
        <v>1</v>
      </c>
      <c r="T56" s="82">
        <f t="shared" si="14"/>
        <v>1</v>
      </c>
      <c r="U56" s="67">
        <f>CE_CapitalizaçãoFRSS!B222</f>
        <v>0</v>
      </c>
      <c r="V56" s="67">
        <f>CE_CapitalizaçãoFRSS!C222</f>
        <v>0</v>
      </c>
      <c r="W56" s="67">
        <f>CE_CapitalizaçãoFRSS!E222</f>
        <v>0</v>
      </c>
      <c r="X56" s="67">
        <f>CE_CapitalizaçãoFRSS!S222</f>
        <v>0</v>
      </c>
      <c r="Y56" s="82" t="e">
        <f t="shared" si="17"/>
        <v>#DIV/0!</v>
      </c>
      <c r="Z56" s="82" t="e">
        <f t="shared" si="18"/>
        <v>#DIV/0!</v>
      </c>
      <c r="AA56" s="67">
        <f t="shared" si="19"/>
        <v>8520</v>
      </c>
      <c r="AB56" s="67">
        <f t="shared" si="20"/>
        <v>8520</v>
      </c>
      <c r="AC56" s="67">
        <f t="shared" si="21"/>
        <v>8520</v>
      </c>
      <c r="AD56" s="67">
        <f t="shared" si="22"/>
        <v>8520</v>
      </c>
      <c r="AE56" s="82">
        <f t="shared" si="23"/>
        <v>1</v>
      </c>
      <c r="AF56" s="82">
        <f t="shared" si="24"/>
        <v>1</v>
      </c>
    </row>
    <row r="57" spans="1:32" x14ac:dyDescent="0.25">
      <c r="A57" s="66" t="str">
        <f t="shared" ref="A57" si="55">"502.10.03"</f>
        <v>502.10.03</v>
      </c>
      <c r="B57" s="66" t="s">
        <v>900</v>
      </c>
      <c r="C57" s="67">
        <f>CE_RegimeContributivo!B223</f>
        <v>0</v>
      </c>
      <c r="D57" s="67">
        <f>CE_RegimeContributivo!C223</f>
        <v>0</v>
      </c>
      <c r="E57" s="67">
        <f>CE_RegimeContributivo!E223</f>
        <v>0</v>
      </c>
      <c r="F57" s="67">
        <f>CE_RegimeContributivo!S223</f>
        <v>0</v>
      </c>
      <c r="G57" s="82" t="e">
        <f t="shared" si="7"/>
        <v>#DIV/0!</v>
      </c>
      <c r="H57" s="82" t="e">
        <f t="shared" si="8"/>
        <v>#DIV/0!</v>
      </c>
      <c r="I57" s="67">
        <f>CE_RegimeNaoContributivo!B223</f>
        <v>0</v>
      </c>
      <c r="J57" s="67">
        <f>CE_RegimeNaoContributivo!C223</f>
        <v>0</v>
      </c>
      <c r="K57" s="67">
        <f>CE_RegimeNaoContributivo!E223</f>
        <v>0</v>
      </c>
      <c r="L57" s="67">
        <f>CE_RegimeNaoContributivo!S223</f>
        <v>0</v>
      </c>
      <c r="M57" s="82" t="e">
        <f t="shared" si="10"/>
        <v>#DIV/0!</v>
      </c>
      <c r="N57" s="82" t="e">
        <f t="shared" si="11"/>
        <v>#DIV/0!</v>
      </c>
      <c r="O57" s="67">
        <f>CE_Administração!B223</f>
        <v>0</v>
      </c>
      <c r="P57" s="67">
        <f>CE_Administração!C223</f>
        <v>0</v>
      </c>
      <c r="Q57" s="67">
        <f>CE_Administração!E223</f>
        <v>0</v>
      </c>
      <c r="R57" s="67">
        <f>CE_Administração!S223</f>
        <v>0</v>
      </c>
      <c r="S57" s="82" t="e">
        <f t="shared" si="13"/>
        <v>#DIV/0!</v>
      </c>
      <c r="T57" s="82" t="e">
        <f t="shared" si="14"/>
        <v>#DIV/0!</v>
      </c>
      <c r="U57" s="67">
        <f>CE_CapitalizaçãoFRSS!B223</f>
        <v>0</v>
      </c>
      <c r="V57" s="67">
        <f>CE_CapitalizaçãoFRSS!C223</f>
        <v>0</v>
      </c>
      <c r="W57" s="67">
        <f>CE_CapitalizaçãoFRSS!E223</f>
        <v>0</v>
      </c>
      <c r="X57" s="67">
        <f>CE_CapitalizaçãoFRSS!S223</f>
        <v>0</v>
      </c>
      <c r="Y57" s="82" t="e">
        <f t="shared" si="17"/>
        <v>#DIV/0!</v>
      </c>
      <c r="Z57" s="82" t="e">
        <f t="shared" si="18"/>
        <v>#DIV/0!</v>
      </c>
      <c r="AA57" s="67">
        <f t="shared" si="19"/>
        <v>0</v>
      </c>
      <c r="AB57" s="67">
        <f t="shared" si="20"/>
        <v>0</v>
      </c>
      <c r="AC57" s="67">
        <f t="shared" si="21"/>
        <v>0</v>
      </c>
      <c r="AD57" s="67">
        <f t="shared" si="22"/>
        <v>0</v>
      </c>
      <c r="AE57" s="82" t="e">
        <f t="shared" si="23"/>
        <v>#DIV/0!</v>
      </c>
      <c r="AF57" s="82" t="e">
        <f t="shared" si="24"/>
        <v>#DIV/0!</v>
      </c>
    </row>
    <row r="58" spans="1:32" x14ac:dyDescent="0.25">
      <c r="A58" s="66" t="str">
        <f>"502.10.04"</f>
        <v>502.10.04</v>
      </c>
      <c r="B58" s="66" t="s">
        <v>901</v>
      </c>
      <c r="C58" s="67">
        <f>CE_RegimeContributivo!B224</f>
        <v>0</v>
      </c>
      <c r="D58" s="67">
        <f>CE_RegimeContributivo!C224</f>
        <v>0</v>
      </c>
      <c r="E58" s="67">
        <f>CE_RegimeContributivo!E224</f>
        <v>0</v>
      </c>
      <c r="F58" s="67">
        <f>CE_RegimeContributivo!S224</f>
        <v>0</v>
      </c>
      <c r="G58" s="82" t="e">
        <f t="shared" si="7"/>
        <v>#DIV/0!</v>
      </c>
      <c r="H58" s="82" t="e">
        <f t="shared" si="8"/>
        <v>#DIV/0!</v>
      </c>
      <c r="I58" s="67">
        <f>CE_RegimeNaoContributivo!B224</f>
        <v>0</v>
      </c>
      <c r="J58" s="67">
        <f>CE_RegimeNaoContributivo!C224</f>
        <v>0</v>
      </c>
      <c r="K58" s="67">
        <f>CE_RegimeNaoContributivo!E224</f>
        <v>0</v>
      </c>
      <c r="L58" s="67">
        <f>CE_RegimeNaoContributivo!S224</f>
        <v>0</v>
      </c>
      <c r="M58" s="82" t="e">
        <f t="shared" si="10"/>
        <v>#DIV/0!</v>
      </c>
      <c r="N58" s="82" t="e">
        <f t="shared" si="11"/>
        <v>#DIV/0!</v>
      </c>
      <c r="O58" s="67">
        <f>CE_Administração!B224</f>
        <v>0</v>
      </c>
      <c r="P58" s="67">
        <f>CE_Administração!C224</f>
        <v>0</v>
      </c>
      <c r="Q58" s="67">
        <f>CE_Administração!E224</f>
        <v>0</v>
      </c>
      <c r="R58" s="67">
        <f>CE_Administração!S224</f>
        <v>0</v>
      </c>
      <c r="S58" s="82" t="e">
        <f t="shared" si="13"/>
        <v>#DIV/0!</v>
      </c>
      <c r="T58" s="82" t="e">
        <f t="shared" si="14"/>
        <v>#DIV/0!</v>
      </c>
      <c r="U58" s="67">
        <f>CE_CapitalizaçãoFRSS!B224</f>
        <v>0</v>
      </c>
      <c r="V58" s="67">
        <f>CE_CapitalizaçãoFRSS!C224</f>
        <v>0</v>
      </c>
      <c r="W58" s="67">
        <f>CE_CapitalizaçãoFRSS!E224</f>
        <v>0</v>
      </c>
      <c r="X58" s="67">
        <f>CE_CapitalizaçãoFRSS!S224</f>
        <v>0</v>
      </c>
      <c r="Y58" s="82" t="e">
        <f t="shared" si="17"/>
        <v>#DIV/0!</v>
      </c>
      <c r="Z58" s="82" t="e">
        <f t="shared" si="18"/>
        <v>#DIV/0!</v>
      </c>
      <c r="AA58" s="67">
        <f t="shared" si="19"/>
        <v>0</v>
      </c>
      <c r="AB58" s="67">
        <f t="shared" si="20"/>
        <v>0</v>
      </c>
      <c r="AC58" s="67">
        <f t="shared" si="21"/>
        <v>0</v>
      </c>
      <c r="AD58" s="67">
        <f t="shared" si="22"/>
        <v>0</v>
      </c>
      <c r="AE58" s="82" t="e">
        <f t="shared" si="23"/>
        <v>#DIV/0!</v>
      </c>
      <c r="AF58" s="82" t="e">
        <f t="shared" si="24"/>
        <v>#DIV/0!</v>
      </c>
    </row>
    <row r="59" spans="1:32" x14ac:dyDescent="0.25">
      <c r="A59" s="66" t="str">
        <f>"502.10.05"</f>
        <v>502.10.05</v>
      </c>
      <c r="B59" s="66" t="s">
        <v>902</v>
      </c>
      <c r="C59" s="67">
        <f>CE_RegimeContributivo!B225</f>
        <v>0</v>
      </c>
      <c r="D59" s="67">
        <f>CE_RegimeContributivo!C225</f>
        <v>0</v>
      </c>
      <c r="E59" s="67">
        <f>CE_RegimeContributivo!E225</f>
        <v>0</v>
      </c>
      <c r="F59" s="67">
        <f>CE_RegimeContributivo!S225</f>
        <v>0</v>
      </c>
      <c r="G59" s="82" t="e">
        <f t="shared" si="7"/>
        <v>#DIV/0!</v>
      </c>
      <c r="H59" s="82" t="e">
        <f t="shared" si="8"/>
        <v>#DIV/0!</v>
      </c>
      <c r="I59" s="67">
        <f>CE_RegimeNaoContributivo!B225</f>
        <v>0</v>
      </c>
      <c r="J59" s="67">
        <f>CE_RegimeNaoContributivo!C225</f>
        <v>0</v>
      </c>
      <c r="K59" s="67">
        <f>CE_RegimeNaoContributivo!E225</f>
        <v>0</v>
      </c>
      <c r="L59" s="67">
        <f>CE_RegimeNaoContributivo!S225</f>
        <v>0</v>
      </c>
      <c r="M59" s="82" t="e">
        <f t="shared" si="10"/>
        <v>#DIV/0!</v>
      </c>
      <c r="N59" s="82" t="e">
        <f t="shared" si="11"/>
        <v>#DIV/0!</v>
      </c>
      <c r="O59" s="67">
        <f>CE_Administração!B225</f>
        <v>300</v>
      </c>
      <c r="P59" s="67">
        <f>CE_Administração!C225</f>
        <v>300</v>
      </c>
      <c r="Q59" s="67">
        <f>CE_Administração!E225</f>
        <v>270</v>
      </c>
      <c r="R59" s="67">
        <f>CE_Administração!S225</f>
        <v>270</v>
      </c>
      <c r="S59" s="82">
        <f t="shared" si="13"/>
        <v>0.9</v>
      </c>
      <c r="T59" s="82">
        <f t="shared" si="14"/>
        <v>0.9</v>
      </c>
      <c r="U59" s="67">
        <f>CE_CapitalizaçãoFRSS!B225</f>
        <v>0</v>
      </c>
      <c r="V59" s="67">
        <f>CE_CapitalizaçãoFRSS!C225</f>
        <v>0</v>
      </c>
      <c r="W59" s="67">
        <f>CE_CapitalizaçãoFRSS!E225</f>
        <v>0</v>
      </c>
      <c r="X59" s="67">
        <f>CE_CapitalizaçãoFRSS!S225</f>
        <v>0</v>
      </c>
      <c r="Y59" s="82" t="e">
        <f t="shared" si="17"/>
        <v>#DIV/0!</v>
      </c>
      <c r="Z59" s="82" t="e">
        <f t="shared" si="18"/>
        <v>#DIV/0!</v>
      </c>
      <c r="AA59" s="67">
        <f t="shared" si="19"/>
        <v>300</v>
      </c>
      <c r="AB59" s="67">
        <f t="shared" si="20"/>
        <v>300</v>
      </c>
      <c r="AC59" s="67">
        <f t="shared" si="21"/>
        <v>270</v>
      </c>
      <c r="AD59" s="67">
        <f t="shared" si="22"/>
        <v>270</v>
      </c>
      <c r="AE59" s="82">
        <f t="shared" si="23"/>
        <v>0.9</v>
      </c>
      <c r="AF59" s="82">
        <f t="shared" si="24"/>
        <v>0.9</v>
      </c>
    </row>
    <row r="60" spans="1:32" s="65" customFormat="1" x14ac:dyDescent="0.25">
      <c r="A60" s="62" t="str">
        <f>"502.11"</f>
        <v>502.11</v>
      </c>
      <c r="B60" s="63" t="s">
        <v>140</v>
      </c>
      <c r="C60" s="64">
        <f>SUM(C61:C66)</f>
        <v>0</v>
      </c>
      <c r="D60" s="64">
        <f>SUM(D61:D66)</f>
        <v>0</v>
      </c>
      <c r="E60" s="64">
        <f>SUM(E61:E66)</f>
        <v>0</v>
      </c>
      <c r="F60" s="64">
        <f t="shared" ref="F60" si="56">SUM(F61:F66)</f>
        <v>0</v>
      </c>
      <c r="G60" s="81" t="e">
        <f t="shared" si="7"/>
        <v>#DIV/0!</v>
      </c>
      <c r="H60" s="81" t="e">
        <f t="shared" si="8"/>
        <v>#DIV/0!</v>
      </c>
      <c r="I60" s="64">
        <f>SUM(I61:I66)</f>
        <v>0</v>
      </c>
      <c r="J60" s="64">
        <f>SUM(J61:J66)</f>
        <v>0</v>
      </c>
      <c r="K60" s="64">
        <f t="shared" ref="K60:L60" si="57">SUM(K61:K66)</f>
        <v>0</v>
      </c>
      <c r="L60" s="64">
        <f t="shared" si="57"/>
        <v>0</v>
      </c>
      <c r="M60" s="81" t="e">
        <f t="shared" si="10"/>
        <v>#DIV/0!</v>
      </c>
      <c r="N60" s="81" t="e">
        <f t="shared" si="11"/>
        <v>#DIV/0!</v>
      </c>
      <c r="O60" s="64">
        <f>SUM(O61:O66)</f>
        <v>3398</v>
      </c>
      <c r="P60" s="64">
        <f>SUM(P61:P66)</f>
        <v>3448</v>
      </c>
      <c r="Q60" s="64">
        <f t="shared" ref="Q60:R60" si="58">SUM(Q61:Q66)</f>
        <v>2996.7</v>
      </c>
      <c r="R60" s="64">
        <f t="shared" si="58"/>
        <v>2996.7</v>
      </c>
      <c r="S60" s="81">
        <f t="shared" si="13"/>
        <v>0.86911252900232017</v>
      </c>
      <c r="T60" s="81">
        <f t="shared" si="14"/>
        <v>0.86911252900232017</v>
      </c>
      <c r="U60" s="64">
        <f>SUM(U61:U66)</f>
        <v>0</v>
      </c>
      <c r="V60" s="64">
        <f t="shared" ref="V60" si="59">SUM(V61:V66)</f>
        <v>0</v>
      </c>
      <c r="W60" s="64">
        <f t="shared" ref="W60:X60" si="60">SUM(W61:W66)</f>
        <v>0</v>
      </c>
      <c r="X60" s="64">
        <f t="shared" si="60"/>
        <v>0</v>
      </c>
      <c r="Y60" s="81" t="e">
        <f t="shared" si="17"/>
        <v>#DIV/0!</v>
      </c>
      <c r="Z60" s="81" t="e">
        <f t="shared" si="18"/>
        <v>#DIV/0!</v>
      </c>
      <c r="AA60" s="64">
        <f t="shared" si="19"/>
        <v>3398</v>
      </c>
      <c r="AB60" s="64">
        <f t="shared" si="20"/>
        <v>3448</v>
      </c>
      <c r="AC60" s="64">
        <f t="shared" si="21"/>
        <v>2996.7</v>
      </c>
      <c r="AD60" s="64">
        <f t="shared" si="22"/>
        <v>2996.7</v>
      </c>
      <c r="AE60" s="81">
        <f t="shared" si="23"/>
        <v>0.86911252900232017</v>
      </c>
      <c r="AF60" s="81">
        <f t="shared" si="24"/>
        <v>0.86911252900232017</v>
      </c>
    </row>
    <row r="61" spans="1:32" x14ac:dyDescent="0.25">
      <c r="A61" s="66" t="str">
        <f>"502.11.01"</f>
        <v>502.11.01</v>
      </c>
      <c r="B61" s="66" t="s">
        <v>903</v>
      </c>
      <c r="C61" s="67">
        <f>CE_RegimeContributivo!B227</f>
        <v>0</v>
      </c>
      <c r="D61" s="67">
        <f>CE_RegimeContributivo!C227</f>
        <v>0</v>
      </c>
      <c r="E61" s="67">
        <f>CE_RegimeContributivo!E227</f>
        <v>0</v>
      </c>
      <c r="F61" s="67">
        <f>CE_RegimeContributivo!S227</f>
        <v>0</v>
      </c>
      <c r="G61" s="82" t="e">
        <f t="shared" si="7"/>
        <v>#DIV/0!</v>
      </c>
      <c r="H61" s="82" t="e">
        <f t="shared" si="8"/>
        <v>#DIV/0!</v>
      </c>
      <c r="I61" s="67">
        <f>CE_RegimeNaoContributivo!B227</f>
        <v>0</v>
      </c>
      <c r="J61" s="67">
        <f>CE_RegimeNaoContributivo!C227</f>
        <v>0</v>
      </c>
      <c r="K61" s="67">
        <f>CE_RegimeNaoContributivo!E227</f>
        <v>0</v>
      </c>
      <c r="L61" s="67">
        <f>CE_RegimeNaoContributivo!S227</f>
        <v>0</v>
      </c>
      <c r="M61" s="82" t="e">
        <f t="shared" si="10"/>
        <v>#DIV/0!</v>
      </c>
      <c r="N61" s="82" t="e">
        <f t="shared" si="11"/>
        <v>#DIV/0!</v>
      </c>
      <c r="O61" s="67">
        <f>CE_Administração!B227</f>
        <v>0</v>
      </c>
      <c r="P61" s="67">
        <f>CE_Administração!C227</f>
        <v>0</v>
      </c>
      <c r="Q61" s="67">
        <f>CE_Administração!E227</f>
        <v>0</v>
      </c>
      <c r="R61" s="67">
        <f>CE_Administração!S227</f>
        <v>0</v>
      </c>
      <c r="S61" s="82" t="e">
        <f t="shared" si="13"/>
        <v>#DIV/0!</v>
      </c>
      <c r="T61" s="82" t="e">
        <f t="shared" si="14"/>
        <v>#DIV/0!</v>
      </c>
      <c r="U61" s="67">
        <f>CE_CapitalizaçãoFRSS!B227</f>
        <v>0</v>
      </c>
      <c r="V61" s="67">
        <f>CE_CapitalizaçãoFRSS!C227</f>
        <v>0</v>
      </c>
      <c r="W61" s="67">
        <f>CE_CapitalizaçãoFRSS!E227</f>
        <v>0</v>
      </c>
      <c r="X61" s="67">
        <f>CE_CapitalizaçãoFRSS!S227</f>
        <v>0</v>
      </c>
      <c r="Y61" s="82" t="e">
        <f t="shared" si="17"/>
        <v>#DIV/0!</v>
      </c>
      <c r="Z61" s="82" t="e">
        <f t="shared" si="18"/>
        <v>#DIV/0!</v>
      </c>
      <c r="AA61" s="67">
        <f t="shared" si="19"/>
        <v>0</v>
      </c>
      <c r="AB61" s="67">
        <f t="shared" si="20"/>
        <v>0</v>
      </c>
      <c r="AC61" s="67">
        <f t="shared" si="21"/>
        <v>0</v>
      </c>
      <c r="AD61" s="67">
        <f t="shared" si="22"/>
        <v>0</v>
      </c>
      <c r="AE61" s="82" t="e">
        <f t="shared" si="23"/>
        <v>#DIV/0!</v>
      </c>
      <c r="AF61" s="82" t="e">
        <f t="shared" si="24"/>
        <v>#DIV/0!</v>
      </c>
    </row>
    <row r="62" spans="1:32" x14ac:dyDescent="0.25">
      <c r="A62" s="66" t="str">
        <f>"502.11.02"</f>
        <v>502.11.02</v>
      </c>
      <c r="B62" s="66" t="s">
        <v>904</v>
      </c>
      <c r="C62" s="67">
        <f>CE_RegimeContributivo!B228</f>
        <v>0</v>
      </c>
      <c r="D62" s="67">
        <f>CE_RegimeContributivo!C228</f>
        <v>0</v>
      </c>
      <c r="E62" s="67">
        <f>CE_RegimeContributivo!E228</f>
        <v>0</v>
      </c>
      <c r="F62" s="67">
        <f>CE_RegimeContributivo!S228</f>
        <v>0</v>
      </c>
      <c r="G62" s="82" t="e">
        <f t="shared" si="7"/>
        <v>#DIV/0!</v>
      </c>
      <c r="H62" s="82" t="e">
        <f t="shared" si="8"/>
        <v>#DIV/0!</v>
      </c>
      <c r="I62" s="67">
        <f>CE_RegimeNaoContributivo!B228</f>
        <v>0</v>
      </c>
      <c r="J62" s="67">
        <f>CE_RegimeNaoContributivo!C228</f>
        <v>0</v>
      </c>
      <c r="K62" s="67">
        <f>CE_RegimeNaoContributivo!E228</f>
        <v>0</v>
      </c>
      <c r="L62" s="67">
        <f>CE_RegimeNaoContributivo!S228</f>
        <v>0</v>
      </c>
      <c r="M62" s="82" t="e">
        <f t="shared" si="10"/>
        <v>#DIV/0!</v>
      </c>
      <c r="N62" s="82" t="e">
        <f t="shared" si="11"/>
        <v>#DIV/0!</v>
      </c>
      <c r="O62" s="67">
        <f>CE_Administração!B228</f>
        <v>2900</v>
      </c>
      <c r="P62" s="67">
        <f>CE_Administração!C228</f>
        <v>2950</v>
      </c>
      <c r="Q62" s="67">
        <f>CE_Administração!E228</f>
        <v>2499.6</v>
      </c>
      <c r="R62" s="67">
        <f>CE_Administração!S228</f>
        <v>2499.6</v>
      </c>
      <c r="S62" s="82">
        <f t="shared" si="13"/>
        <v>0.84732203389830507</v>
      </c>
      <c r="T62" s="82">
        <f t="shared" si="14"/>
        <v>0.84732203389830507</v>
      </c>
      <c r="U62" s="67">
        <f>CE_CapitalizaçãoFRSS!B228</f>
        <v>0</v>
      </c>
      <c r="V62" s="67">
        <f>CE_CapitalizaçãoFRSS!C228</f>
        <v>0</v>
      </c>
      <c r="W62" s="67">
        <f>CE_CapitalizaçãoFRSS!E228</f>
        <v>0</v>
      </c>
      <c r="X62" s="67">
        <f>CE_CapitalizaçãoFRSS!S228</f>
        <v>0</v>
      </c>
      <c r="Y62" s="82" t="e">
        <f t="shared" si="17"/>
        <v>#DIV/0!</v>
      </c>
      <c r="Z62" s="82" t="e">
        <f t="shared" si="18"/>
        <v>#DIV/0!</v>
      </c>
      <c r="AA62" s="67">
        <f t="shared" si="19"/>
        <v>2900</v>
      </c>
      <c r="AB62" s="67">
        <f t="shared" si="20"/>
        <v>2950</v>
      </c>
      <c r="AC62" s="67">
        <f t="shared" si="21"/>
        <v>2499.6</v>
      </c>
      <c r="AD62" s="67">
        <f t="shared" si="22"/>
        <v>2499.6</v>
      </c>
      <c r="AE62" s="82">
        <f t="shared" si="23"/>
        <v>0.84732203389830507</v>
      </c>
      <c r="AF62" s="82">
        <f t="shared" si="24"/>
        <v>0.84732203389830507</v>
      </c>
    </row>
    <row r="63" spans="1:32" x14ac:dyDescent="0.25">
      <c r="A63" s="66" t="str">
        <f>"502.11.03"</f>
        <v>502.11.03</v>
      </c>
      <c r="B63" s="66" t="s">
        <v>905</v>
      </c>
      <c r="C63" s="67">
        <f>CE_RegimeContributivo!B229</f>
        <v>0</v>
      </c>
      <c r="D63" s="67">
        <f>CE_RegimeContributivo!C229</f>
        <v>0</v>
      </c>
      <c r="E63" s="67">
        <f>CE_RegimeContributivo!E229</f>
        <v>0</v>
      </c>
      <c r="F63" s="67">
        <f>CE_RegimeContributivo!S229</f>
        <v>0</v>
      </c>
      <c r="G63" s="82" t="e">
        <f t="shared" si="7"/>
        <v>#DIV/0!</v>
      </c>
      <c r="H63" s="82" t="e">
        <f t="shared" si="8"/>
        <v>#DIV/0!</v>
      </c>
      <c r="I63" s="67">
        <f>CE_RegimeNaoContributivo!B229</f>
        <v>0</v>
      </c>
      <c r="J63" s="67">
        <f>CE_RegimeNaoContributivo!C229</f>
        <v>0</v>
      </c>
      <c r="K63" s="67">
        <f>CE_RegimeNaoContributivo!E229</f>
        <v>0</v>
      </c>
      <c r="L63" s="67">
        <f>CE_RegimeNaoContributivo!S229</f>
        <v>0</v>
      </c>
      <c r="M63" s="82" t="e">
        <f t="shared" si="10"/>
        <v>#DIV/0!</v>
      </c>
      <c r="N63" s="82" t="e">
        <f t="shared" si="11"/>
        <v>#DIV/0!</v>
      </c>
      <c r="O63" s="67">
        <f>CE_Administração!B229</f>
        <v>0</v>
      </c>
      <c r="P63" s="67">
        <f>CE_Administração!C229</f>
        <v>0</v>
      </c>
      <c r="Q63" s="67">
        <f>CE_Administração!E229</f>
        <v>0</v>
      </c>
      <c r="R63" s="67">
        <f>CE_Administração!S229</f>
        <v>0</v>
      </c>
      <c r="S63" s="82" t="e">
        <f t="shared" si="13"/>
        <v>#DIV/0!</v>
      </c>
      <c r="T63" s="82" t="e">
        <f t="shared" si="14"/>
        <v>#DIV/0!</v>
      </c>
      <c r="U63" s="67">
        <f>CE_CapitalizaçãoFRSS!B229</f>
        <v>0</v>
      </c>
      <c r="V63" s="67">
        <f>CE_CapitalizaçãoFRSS!C229</f>
        <v>0</v>
      </c>
      <c r="W63" s="67">
        <f>CE_CapitalizaçãoFRSS!E229</f>
        <v>0</v>
      </c>
      <c r="X63" s="67">
        <f>CE_CapitalizaçãoFRSS!S229</f>
        <v>0</v>
      </c>
      <c r="Y63" s="82" t="e">
        <f t="shared" si="17"/>
        <v>#DIV/0!</v>
      </c>
      <c r="Z63" s="82" t="e">
        <f t="shared" si="18"/>
        <v>#DIV/0!</v>
      </c>
      <c r="AA63" s="67">
        <f t="shared" si="19"/>
        <v>0</v>
      </c>
      <c r="AB63" s="67">
        <f t="shared" si="20"/>
        <v>0</v>
      </c>
      <c r="AC63" s="67">
        <f t="shared" si="21"/>
        <v>0</v>
      </c>
      <c r="AD63" s="67">
        <f t="shared" si="22"/>
        <v>0</v>
      </c>
      <c r="AE63" s="82" t="e">
        <f t="shared" si="23"/>
        <v>#DIV/0!</v>
      </c>
      <c r="AF63" s="82" t="e">
        <f t="shared" si="24"/>
        <v>#DIV/0!</v>
      </c>
    </row>
    <row r="64" spans="1:32" x14ac:dyDescent="0.25">
      <c r="A64" s="66" t="str">
        <f>"502.11.04"</f>
        <v>502.11.04</v>
      </c>
      <c r="B64" s="66" t="s">
        <v>906</v>
      </c>
      <c r="C64" s="67">
        <f>CE_RegimeContributivo!B230</f>
        <v>0</v>
      </c>
      <c r="D64" s="67">
        <f>CE_RegimeContributivo!C230</f>
        <v>0</v>
      </c>
      <c r="E64" s="67">
        <f>CE_RegimeContributivo!E230</f>
        <v>0</v>
      </c>
      <c r="F64" s="67">
        <f>CE_RegimeContributivo!S230</f>
        <v>0</v>
      </c>
      <c r="G64" s="82" t="e">
        <f t="shared" si="7"/>
        <v>#DIV/0!</v>
      </c>
      <c r="H64" s="82" t="e">
        <f t="shared" si="8"/>
        <v>#DIV/0!</v>
      </c>
      <c r="I64" s="67">
        <f>CE_RegimeNaoContributivo!B230</f>
        <v>0</v>
      </c>
      <c r="J64" s="67">
        <f>CE_RegimeNaoContributivo!C230</f>
        <v>0</v>
      </c>
      <c r="K64" s="67">
        <f>CE_RegimeNaoContributivo!E230</f>
        <v>0</v>
      </c>
      <c r="L64" s="67">
        <f>CE_RegimeNaoContributivo!S230</f>
        <v>0</v>
      </c>
      <c r="M64" s="82" t="e">
        <f t="shared" si="10"/>
        <v>#DIV/0!</v>
      </c>
      <c r="N64" s="82" t="e">
        <f t="shared" si="11"/>
        <v>#DIV/0!</v>
      </c>
      <c r="O64" s="67">
        <f>CE_Administração!B230</f>
        <v>0</v>
      </c>
      <c r="P64" s="67">
        <f>CE_Administração!C230</f>
        <v>0</v>
      </c>
      <c r="Q64" s="67">
        <f>CE_Administração!E230</f>
        <v>0</v>
      </c>
      <c r="R64" s="67">
        <f>CE_Administração!S230</f>
        <v>0</v>
      </c>
      <c r="S64" s="82" t="e">
        <f t="shared" si="13"/>
        <v>#DIV/0!</v>
      </c>
      <c r="T64" s="82" t="e">
        <f t="shared" si="14"/>
        <v>#DIV/0!</v>
      </c>
      <c r="U64" s="67">
        <f>CE_CapitalizaçãoFRSS!B230</f>
        <v>0</v>
      </c>
      <c r="V64" s="67">
        <f>CE_CapitalizaçãoFRSS!C230</f>
        <v>0</v>
      </c>
      <c r="W64" s="67">
        <f>CE_CapitalizaçãoFRSS!E230</f>
        <v>0</v>
      </c>
      <c r="X64" s="67">
        <f>CE_CapitalizaçãoFRSS!S230</f>
        <v>0</v>
      </c>
      <c r="Y64" s="82" t="e">
        <f t="shared" si="17"/>
        <v>#DIV/0!</v>
      </c>
      <c r="Z64" s="82" t="e">
        <f t="shared" si="18"/>
        <v>#DIV/0!</v>
      </c>
      <c r="AA64" s="67">
        <f t="shared" si="19"/>
        <v>0</v>
      </c>
      <c r="AB64" s="67">
        <f t="shared" si="20"/>
        <v>0</v>
      </c>
      <c r="AC64" s="67">
        <f t="shared" si="21"/>
        <v>0</v>
      </c>
      <c r="AD64" s="67">
        <f t="shared" si="22"/>
        <v>0</v>
      </c>
      <c r="AE64" s="82" t="e">
        <f t="shared" si="23"/>
        <v>#DIV/0!</v>
      </c>
      <c r="AF64" s="82" t="e">
        <f t="shared" si="24"/>
        <v>#DIV/0!</v>
      </c>
    </row>
    <row r="65" spans="1:32" x14ac:dyDescent="0.25">
      <c r="A65" s="66" t="str">
        <f>"502.11.05"</f>
        <v>502.11.05</v>
      </c>
      <c r="B65" s="66" t="s">
        <v>907</v>
      </c>
      <c r="C65" s="67">
        <f>CE_RegimeContributivo!B231</f>
        <v>0</v>
      </c>
      <c r="D65" s="67">
        <f>CE_RegimeContributivo!C231</f>
        <v>0</v>
      </c>
      <c r="E65" s="67">
        <f>CE_RegimeContributivo!E231</f>
        <v>0</v>
      </c>
      <c r="F65" s="67">
        <f>CE_RegimeContributivo!S231</f>
        <v>0</v>
      </c>
      <c r="G65" s="82" t="e">
        <f t="shared" si="7"/>
        <v>#DIV/0!</v>
      </c>
      <c r="H65" s="82" t="e">
        <f t="shared" si="8"/>
        <v>#DIV/0!</v>
      </c>
      <c r="I65" s="67">
        <f>CE_RegimeNaoContributivo!B231</f>
        <v>0</v>
      </c>
      <c r="J65" s="67">
        <f>CE_RegimeNaoContributivo!C231</f>
        <v>0</v>
      </c>
      <c r="K65" s="67">
        <f>CE_RegimeNaoContributivo!E231</f>
        <v>0</v>
      </c>
      <c r="L65" s="67">
        <f>CE_RegimeNaoContributivo!S231</f>
        <v>0</v>
      </c>
      <c r="M65" s="82" t="e">
        <f t="shared" si="10"/>
        <v>#DIV/0!</v>
      </c>
      <c r="N65" s="82" t="e">
        <f t="shared" si="11"/>
        <v>#DIV/0!</v>
      </c>
      <c r="O65" s="67">
        <f>CE_Administração!B231</f>
        <v>0</v>
      </c>
      <c r="P65" s="67">
        <f>CE_Administração!C231</f>
        <v>0</v>
      </c>
      <c r="Q65" s="67">
        <f>CE_Administração!E231</f>
        <v>0</v>
      </c>
      <c r="R65" s="67">
        <f>CE_Administração!S231</f>
        <v>0</v>
      </c>
      <c r="S65" s="82" t="e">
        <f t="shared" si="13"/>
        <v>#DIV/0!</v>
      </c>
      <c r="T65" s="82" t="e">
        <f t="shared" si="14"/>
        <v>#DIV/0!</v>
      </c>
      <c r="U65" s="67">
        <f>CE_CapitalizaçãoFRSS!B231</f>
        <v>0</v>
      </c>
      <c r="V65" s="67">
        <f>CE_CapitalizaçãoFRSS!C231</f>
        <v>0</v>
      </c>
      <c r="W65" s="67">
        <f>CE_CapitalizaçãoFRSS!E231</f>
        <v>0</v>
      </c>
      <c r="X65" s="67">
        <f>CE_CapitalizaçãoFRSS!S231</f>
        <v>0</v>
      </c>
      <c r="Y65" s="82" t="e">
        <f t="shared" si="17"/>
        <v>#DIV/0!</v>
      </c>
      <c r="Z65" s="82" t="e">
        <f t="shared" si="18"/>
        <v>#DIV/0!</v>
      </c>
      <c r="AA65" s="67">
        <f t="shared" si="19"/>
        <v>0</v>
      </c>
      <c r="AB65" s="67">
        <f t="shared" si="20"/>
        <v>0</v>
      </c>
      <c r="AC65" s="67">
        <f t="shared" si="21"/>
        <v>0</v>
      </c>
      <c r="AD65" s="67">
        <f t="shared" si="22"/>
        <v>0</v>
      </c>
      <c r="AE65" s="82" t="e">
        <f t="shared" si="23"/>
        <v>#DIV/0!</v>
      </c>
      <c r="AF65" s="82" t="e">
        <f t="shared" si="24"/>
        <v>#DIV/0!</v>
      </c>
    </row>
    <row r="66" spans="1:32" x14ac:dyDescent="0.25">
      <c r="A66" s="66" t="str">
        <f>"502.11.06"</f>
        <v>502.11.06</v>
      </c>
      <c r="B66" s="66" t="s">
        <v>908</v>
      </c>
      <c r="C66" s="67">
        <f>CE_RegimeContributivo!B232</f>
        <v>0</v>
      </c>
      <c r="D66" s="67">
        <f>CE_RegimeContributivo!C232</f>
        <v>0</v>
      </c>
      <c r="E66" s="67">
        <f>CE_RegimeContributivo!E232</f>
        <v>0</v>
      </c>
      <c r="F66" s="67">
        <f>CE_RegimeContributivo!S232</f>
        <v>0</v>
      </c>
      <c r="G66" s="82" t="e">
        <f t="shared" si="7"/>
        <v>#DIV/0!</v>
      </c>
      <c r="H66" s="82" t="e">
        <f t="shared" si="8"/>
        <v>#DIV/0!</v>
      </c>
      <c r="I66" s="67">
        <f>CE_RegimeNaoContributivo!B232</f>
        <v>0</v>
      </c>
      <c r="J66" s="67">
        <f>CE_RegimeNaoContributivo!C232</f>
        <v>0</v>
      </c>
      <c r="K66" s="67">
        <f>CE_RegimeNaoContributivo!E232</f>
        <v>0</v>
      </c>
      <c r="L66" s="67">
        <f>CE_RegimeNaoContributivo!S232</f>
        <v>0</v>
      </c>
      <c r="M66" s="82" t="e">
        <f t="shared" si="10"/>
        <v>#DIV/0!</v>
      </c>
      <c r="N66" s="82" t="e">
        <f t="shared" si="11"/>
        <v>#DIV/0!</v>
      </c>
      <c r="O66" s="67">
        <f>CE_Administração!B232</f>
        <v>498</v>
      </c>
      <c r="P66" s="67">
        <f>CE_Administração!C232</f>
        <v>498</v>
      </c>
      <c r="Q66" s="67">
        <f>CE_Administração!E232</f>
        <v>497.09999999999997</v>
      </c>
      <c r="R66" s="67">
        <f>CE_Administração!S232</f>
        <v>497.09999999999997</v>
      </c>
      <c r="S66" s="82">
        <f t="shared" si="13"/>
        <v>0.99819277108433724</v>
      </c>
      <c r="T66" s="82">
        <f t="shared" si="14"/>
        <v>0.99819277108433724</v>
      </c>
      <c r="U66" s="67">
        <f>CE_CapitalizaçãoFRSS!B232</f>
        <v>0</v>
      </c>
      <c r="V66" s="67">
        <f>CE_CapitalizaçãoFRSS!C232</f>
        <v>0</v>
      </c>
      <c r="W66" s="67">
        <f>CE_CapitalizaçãoFRSS!E232</f>
        <v>0</v>
      </c>
      <c r="X66" s="67">
        <f>CE_CapitalizaçãoFRSS!S232</f>
        <v>0</v>
      </c>
      <c r="Y66" s="82" t="e">
        <f t="shared" si="17"/>
        <v>#DIV/0!</v>
      </c>
      <c r="Z66" s="82" t="e">
        <f t="shared" si="18"/>
        <v>#DIV/0!</v>
      </c>
      <c r="AA66" s="67">
        <f t="shared" si="19"/>
        <v>498</v>
      </c>
      <c r="AB66" s="67">
        <f t="shared" si="20"/>
        <v>498</v>
      </c>
      <c r="AC66" s="67">
        <f t="shared" si="21"/>
        <v>497.09999999999997</v>
      </c>
      <c r="AD66" s="67">
        <f t="shared" si="22"/>
        <v>497.09999999999997</v>
      </c>
      <c r="AE66" s="82">
        <f t="shared" si="23"/>
        <v>0.99819277108433724</v>
      </c>
      <c r="AF66" s="82">
        <f t="shared" si="24"/>
        <v>0.99819277108433724</v>
      </c>
    </row>
    <row r="67" spans="1:32" s="65" customFormat="1" x14ac:dyDescent="0.25">
      <c r="A67" s="62" t="str">
        <f>"502.12"</f>
        <v>502.12</v>
      </c>
      <c r="B67" s="63" t="s">
        <v>909</v>
      </c>
      <c r="C67" s="64">
        <f>C68+C69</f>
        <v>0</v>
      </c>
      <c r="D67" s="64">
        <f>D68+D69</f>
        <v>0</v>
      </c>
      <c r="E67" s="64">
        <f>E68+E69</f>
        <v>0</v>
      </c>
      <c r="F67" s="64">
        <f t="shared" ref="F67" si="61">F68+F69</f>
        <v>0</v>
      </c>
      <c r="G67" s="81" t="e">
        <f t="shared" si="7"/>
        <v>#DIV/0!</v>
      </c>
      <c r="H67" s="81" t="e">
        <f t="shared" si="8"/>
        <v>#DIV/0!</v>
      </c>
      <c r="I67" s="64">
        <f>I68+I69</f>
        <v>0</v>
      </c>
      <c r="J67" s="64">
        <f>J68+J69</f>
        <v>0</v>
      </c>
      <c r="K67" s="64">
        <f t="shared" ref="K67:L67" si="62">K68+K69</f>
        <v>0</v>
      </c>
      <c r="L67" s="64">
        <f t="shared" si="62"/>
        <v>0</v>
      </c>
      <c r="M67" s="81" t="e">
        <f t="shared" si="10"/>
        <v>#DIV/0!</v>
      </c>
      <c r="N67" s="81" t="e">
        <f t="shared" si="11"/>
        <v>#DIV/0!</v>
      </c>
      <c r="O67" s="64">
        <f>O68+O69</f>
        <v>0</v>
      </c>
      <c r="P67" s="64">
        <f>P68+P69</f>
        <v>0</v>
      </c>
      <c r="Q67" s="64">
        <f t="shared" ref="Q67:R67" si="63">Q68+Q69</f>
        <v>0</v>
      </c>
      <c r="R67" s="64">
        <f t="shared" si="63"/>
        <v>0</v>
      </c>
      <c r="S67" s="81" t="e">
        <f t="shared" si="13"/>
        <v>#DIV/0!</v>
      </c>
      <c r="T67" s="81" t="e">
        <f t="shared" si="14"/>
        <v>#DIV/0!</v>
      </c>
      <c r="U67" s="64">
        <f>U68+U69</f>
        <v>0</v>
      </c>
      <c r="V67" s="64">
        <f t="shared" ref="V67" si="64">V68+V69</f>
        <v>0</v>
      </c>
      <c r="W67" s="64">
        <f t="shared" ref="W67:X67" si="65">W68+W69</f>
        <v>0</v>
      </c>
      <c r="X67" s="64">
        <f t="shared" si="65"/>
        <v>0</v>
      </c>
      <c r="Y67" s="81" t="e">
        <f t="shared" si="17"/>
        <v>#DIV/0!</v>
      </c>
      <c r="Z67" s="81" t="e">
        <f t="shared" si="18"/>
        <v>#DIV/0!</v>
      </c>
      <c r="AA67" s="64">
        <f t="shared" si="19"/>
        <v>0</v>
      </c>
      <c r="AB67" s="64">
        <f t="shared" si="20"/>
        <v>0</v>
      </c>
      <c r="AC67" s="64">
        <f t="shared" si="21"/>
        <v>0</v>
      </c>
      <c r="AD67" s="64">
        <f t="shared" si="22"/>
        <v>0</v>
      </c>
      <c r="AE67" s="81" t="e">
        <f t="shared" si="23"/>
        <v>#DIV/0!</v>
      </c>
      <c r="AF67" s="81" t="e">
        <f t="shared" si="24"/>
        <v>#DIV/0!</v>
      </c>
    </row>
    <row r="68" spans="1:32" x14ac:dyDescent="0.25">
      <c r="A68" s="66" t="str">
        <f>"502.12.01"</f>
        <v>502.12.01</v>
      </c>
      <c r="B68" s="66" t="s">
        <v>910</v>
      </c>
      <c r="C68" s="67">
        <f>CE_RegimeContributivo!B234</f>
        <v>0</v>
      </c>
      <c r="D68" s="67">
        <f>CE_RegimeContributivo!C234</f>
        <v>0</v>
      </c>
      <c r="E68" s="67">
        <f>CE_RegimeContributivo!E234</f>
        <v>0</v>
      </c>
      <c r="F68" s="67">
        <f>CE_RegimeContributivo!S234</f>
        <v>0</v>
      </c>
      <c r="G68" s="82" t="e">
        <f t="shared" si="7"/>
        <v>#DIV/0!</v>
      </c>
      <c r="H68" s="82" t="e">
        <f t="shared" si="8"/>
        <v>#DIV/0!</v>
      </c>
      <c r="I68" s="67">
        <f>CE_RegimeNaoContributivo!B234</f>
        <v>0</v>
      </c>
      <c r="J68" s="67">
        <f>CE_RegimeNaoContributivo!C234</f>
        <v>0</v>
      </c>
      <c r="K68" s="67">
        <f>CE_RegimeNaoContributivo!E234</f>
        <v>0</v>
      </c>
      <c r="L68" s="67">
        <f>CE_RegimeNaoContributivo!S234</f>
        <v>0</v>
      </c>
      <c r="M68" s="82" t="e">
        <f t="shared" si="10"/>
        <v>#DIV/0!</v>
      </c>
      <c r="N68" s="82" t="e">
        <f t="shared" si="11"/>
        <v>#DIV/0!</v>
      </c>
      <c r="O68" s="67">
        <f>CE_Administração!B234</f>
        <v>0</v>
      </c>
      <c r="P68" s="67">
        <f>CE_Administração!C234</f>
        <v>0</v>
      </c>
      <c r="Q68" s="67">
        <f>CE_Administração!E234</f>
        <v>0</v>
      </c>
      <c r="R68" s="67">
        <f>CE_Administração!S234</f>
        <v>0</v>
      </c>
      <c r="S68" s="82" t="e">
        <f t="shared" si="13"/>
        <v>#DIV/0!</v>
      </c>
      <c r="T68" s="82" t="e">
        <f t="shared" si="14"/>
        <v>#DIV/0!</v>
      </c>
      <c r="U68" s="67">
        <f>CE_CapitalizaçãoFRSS!B234</f>
        <v>0</v>
      </c>
      <c r="V68" s="67">
        <f>CE_CapitalizaçãoFRSS!C234</f>
        <v>0</v>
      </c>
      <c r="W68" s="67">
        <f>CE_CapitalizaçãoFRSS!E234</f>
        <v>0</v>
      </c>
      <c r="X68" s="67">
        <f>CE_CapitalizaçãoFRSS!S234</f>
        <v>0</v>
      </c>
      <c r="Y68" s="82" t="e">
        <f t="shared" si="17"/>
        <v>#DIV/0!</v>
      </c>
      <c r="Z68" s="82" t="e">
        <f t="shared" si="18"/>
        <v>#DIV/0!</v>
      </c>
      <c r="AA68" s="67">
        <f t="shared" si="19"/>
        <v>0</v>
      </c>
      <c r="AB68" s="67">
        <f t="shared" si="20"/>
        <v>0</v>
      </c>
      <c r="AC68" s="67">
        <f t="shared" si="21"/>
        <v>0</v>
      </c>
      <c r="AD68" s="67">
        <f t="shared" si="22"/>
        <v>0</v>
      </c>
      <c r="AE68" s="82" t="e">
        <f t="shared" si="23"/>
        <v>#DIV/0!</v>
      </c>
      <c r="AF68" s="82" t="e">
        <f t="shared" si="24"/>
        <v>#DIV/0!</v>
      </c>
    </row>
    <row r="69" spans="1:32" x14ac:dyDescent="0.25">
      <c r="A69" s="66" t="str">
        <f>"502.12.02"</f>
        <v>502.12.02</v>
      </c>
      <c r="B69" s="66" t="s">
        <v>911</v>
      </c>
      <c r="C69" s="67">
        <f>CE_RegimeContributivo!B235</f>
        <v>0</v>
      </c>
      <c r="D69" s="67">
        <f>CE_RegimeContributivo!C235</f>
        <v>0</v>
      </c>
      <c r="E69" s="67">
        <f>CE_RegimeContributivo!E235</f>
        <v>0</v>
      </c>
      <c r="F69" s="67">
        <f>CE_RegimeContributivo!S235</f>
        <v>0</v>
      </c>
      <c r="G69" s="82" t="e">
        <f t="shared" si="7"/>
        <v>#DIV/0!</v>
      </c>
      <c r="H69" s="82" t="e">
        <f t="shared" si="8"/>
        <v>#DIV/0!</v>
      </c>
      <c r="I69" s="67">
        <f>CE_RegimeNaoContributivo!B235</f>
        <v>0</v>
      </c>
      <c r="J69" s="67">
        <f>CE_RegimeNaoContributivo!C235</f>
        <v>0</v>
      </c>
      <c r="K69" s="67">
        <f>CE_RegimeNaoContributivo!E235</f>
        <v>0</v>
      </c>
      <c r="L69" s="67">
        <f>CE_RegimeNaoContributivo!S235</f>
        <v>0</v>
      </c>
      <c r="M69" s="82" t="e">
        <f t="shared" si="10"/>
        <v>#DIV/0!</v>
      </c>
      <c r="N69" s="82" t="e">
        <f t="shared" si="11"/>
        <v>#DIV/0!</v>
      </c>
      <c r="O69" s="67">
        <f>CE_Administração!B235</f>
        <v>0</v>
      </c>
      <c r="P69" s="67">
        <f>CE_Administração!C235</f>
        <v>0</v>
      </c>
      <c r="Q69" s="67">
        <f>CE_Administração!E235</f>
        <v>0</v>
      </c>
      <c r="R69" s="67">
        <f>CE_Administração!S235</f>
        <v>0</v>
      </c>
      <c r="S69" s="82" t="e">
        <f t="shared" si="13"/>
        <v>#DIV/0!</v>
      </c>
      <c r="T69" s="82" t="e">
        <f t="shared" si="14"/>
        <v>#DIV/0!</v>
      </c>
      <c r="U69" s="67">
        <f>CE_CapitalizaçãoFRSS!B235</f>
        <v>0</v>
      </c>
      <c r="V69" s="67">
        <f>CE_CapitalizaçãoFRSS!C235</f>
        <v>0</v>
      </c>
      <c r="W69" s="67">
        <f>CE_CapitalizaçãoFRSS!E235</f>
        <v>0</v>
      </c>
      <c r="X69" s="67">
        <f>CE_CapitalizaçãoFRSS!S235</f>
        <v>0</v>
      </c>
      <c r="Y69" s="82" t="e">
        <f t="shared" si="17"/>
        <v>#DIV/0!</v>
      </c>
      <c r="Z69" s="82" t="e">
        <f t="shared" si="18"/>
        <v>#DIV/0!</v>
      </c>
      <c r="AA69" s="67">
        <f t="shared" si="19"/>
        <v>0</v>
      </c>
      <c r="AB69" s="67">
        <f t="shared" si="20"/>
        <v>0</v>
      </c>
      <c r="AC69" s="67">
        <f t="shared" si="21"/>
        <v>0</v>
      </c>
      <c r="AD69" s="67">
        <f t="shared" si="22"/>
        <v>0</v>
      </c>
      <c r="AE69" s="82" t="e">
        <f t="shared" si="23"/>
        <v>#DIV/0!</v>
      </c>
      <c r="AF69" s="82" t="e">
        <f t="shared" si="24"/>
        <v>#DIV/0!</v>
      </c>
    </row>
    <row r="70" spans="1:32" s="65" customFormat="1" x14ac:dyDescent="0.25">
      <c r="A70" s="62" t="str">
        <f>"502.13"</f>
        <v>502.13</v>
      </c>
      <c r="B70" s="63" t="s">
        <v>912</v>
      </c>
      <c r="C70" s="64">
        <f>CE_RegimeContributivo!B236</f>
        <v>0</v>
      </c>
      <c r="D70" s="64">
        <f>CE_RegimeContributivo!C236</f>
        <v>0</v>
      </c>
      <c r="E70" s="64">
        <f>CE_RegimeContributivo!E236</f>
        <v>0</v>
      </c>
      <c r="F70" s="64">
        <f>CE_RegimeContributivo!S236</f>
        <v>0</v>
      </c>
      <c r="G70" s="81" t="e">
        <f t="shared" si="7"/>
        <v>#DIV/0!</v>
      </c>
      <c r="H70" s="81" t="e">
        <f t="shared" si="8"/>
        <v>#DIV/0!</v>
      </c>
      <c r="I70" s="64">
        <f>CE_RegimeNaoContributivo!B236</f>
        <v>0</v>
      </c>
      <c r="J70" s="64">
        <f>CE_RegimeNaoContributivo!C236</f>
        <v>0</v>
      </c>
      <c r="K70" s="64">
        <f>CE_RegimeNaoContributivo!E236</f>
        <v>0</v>
      </c>
      <c r="L70" s="64">
        <f>CE_RegimeNaoContributivo!S236</f>
        <v>0</v>
      </c>
      <c r="M70" s="81" t="e">
        <f t="shared" si="10"/>
        <v>#DIV/0!</v>
      </c>
      <c r="N70" s="81" t="e">
        <f t="shared" si="11"/>
        <v>#DIV/0!</v>
      </c>
      <c r="O70" s="64">
        <f>CE_Administração!B236</f>
        <v>0</v>
      </c>
      <c r="P70" s="64">
        <f>CE_Administração!C236</f>
        <v>0</v>
      </c>
      <c r="Q70" s="64">
        <f>CE_Administração!E236</f>
        <v>0</v>
      </c>
      <c r="R70" s="64">
        <f>CE_Administração!S236</f>
        <v>0</v>
      </c>
      <c r="S70" s="81" t="e">
        <f t="shared" si="13"/>
        <v>#DIV/0!</v>
      </c>
      <c r="T70" s="81" t="e">
        <f t="shared" si="14"/>
        <v>#DIV/0!</v>
      </c>
      <c r="U70" s="64">
        <f>CE_CapitalizaçãoFRSS!B236</f>
        <v>0</v>
      </c>
      <c r="V70" s="64">
        <f>CE_CapitalizaçãoFRSS!C236</f>
        <v>0</v>
      </c>
      <c r="W70" s="64">
        <f>CE_CapitalizaçãoFRSS!E236</f>
        <v>0</v>
      </c>
      <c r="X70" s="64">
        <f>CE_CapitalizaçãoFRSS!S236</f>
        <v>0</v>
      </c>
      <c r="Y70" s="81" t="e">
        <f t="shared" si="17"/>
        <v>#DIV/0!</v>
      </c>
      <c r="Z70" s="81" t="e">
        <f t="shared" si="18"/>
        <v>#DIV/0!</v>
      </c>
      <c r="AA70" s="64">
        <f t="shared" si="19"/>
        <v>0</v>
      </c>
      <c r="AB70" s="64">
        <f t="shared" si="20"/>
        <v>0</v>
      </c>
      <c r="AC70" s="64">
        <f t="shared" si="21"/>
        <v>0</v>
      </c>
      <c r="AD70" s="64">
        <f t="shared" si="22"/>
        <v>0</v>
      </c>
      <c r="AE70" s="81" t="e">
        <f t="shared" si="23"/>
        <v>#DIV/0!</v>
      </c>
      <c r="AF70" s="81" t="e">
        <f t="shared" si="24"/>
        <v>#DIV/0!</v>
      </c>
    </row>
    <row r="71" spans="1:32" s="65" customFormat="1" x14ac:dyDescent="0.25">
      <c r="A71" s="62" t="str">
        <f>"502.14"</f>
        <v>502.14</v>
      </c>
      <c r="B71" s="63" t="s">
        <v>913</v>
      </c>
      <c r="C71" s="64">
        <f>CE_RegimeContributivo!B237</f>
        <v>0</v>
      </c>
      <c r="D71" s="64">
        <f>CE_RegimeContributivo!C237</f>
        <v>0</v>
      </c>
      <c r="E71" s="64">
        <f>CE_RegimeContributivo!E237</f>
        <v>0</v>
      </c>
      <c r="F71" s="64">
        <f>CE_RegimeContributivo!S237</f>
        <v>0</v>
      </c>
      <c r="G71" s="81" t="e">
        <f t="shared" si="7"/>
        <v>#DIV/0!</v>
      </c>
      <c r="H71" s="81" t="e">
        <f t="shared" si="8"/>
        <v>#DIV/0!</v>
      </c>
      <c r="I71" s="64">
        <f>CE_RegimeNaoContributivo!B237</f>
        <v>0</v>
      </c>
      <c r="J71" s="64">
        <f>CE_RegimeNaoContributivo!C237</f>
        <v>0</v>
      </c>
      <c r="K71" s="64">
        <f>CE_RegimeNaoContributivo!E237</f>
        <v>0</v>
      </c>
      <c r="L71" s="64">
        <f>CE_RegimeNaoContributivo!S237</f>
        <v>0</v>
      </c>
      <c r="M71" s="81" t="e">
        <f t="shared" si="10"/>
        <v>#DIV/0!</v>
      </c>
      <c r="N71" s="81" t="e">
        <f t="shared" si="11"/>
        <v>#DIV/0!</v>
      </c>
      <c r="O71" s="64">
        <f>CE_Administração!B237</f>
        <v>0</v>
      </c>
      <c r="P71" s="64">
        <f>CE_Administração!C237</f>
        <v>0</v>
      </c>
      <c r="Q71" s="64">
        <f>CE_Administração!E237</f>
        <v>0</v>
      </c>
      <c r="R71" s="64">
        <f>CE_Administração!S237</f>
        <v>0</v>
      </c>
      <c r="S71" s="81" t="e">
        <f t="shared" si="13"/>
        <v>#DIV/0!</v>
      </c>
      <c r="T71" s="81" t="e">
        <f t="shared" si="14"/>
        <v>#DIV/0!</v>
      </c>
      <c r="U71" s="64">
        <f>CE_CapitalizaçãoFRSS!B237</f>
        <v>0</v>
      </c>
      <c r="V71" s="64">
        <f>CE_CapitalizaçãoFRSS!C237</f>
        <v>0</v>
      </c>
      <c r="W71" s="64">
        <f>CE_CapitalizaçãoFRSS!E237</f>
        <v>0</v>
      </c>
      <c r="X71" s="64">
        <f>CE_CapitalizaçãoFRSS!S237</f>
        <v>0</v>
      </c>
      <c r="Y71" s="81" t="e">
        <f t="shared" si="17"/>
        <v>#DIV/0!</v>
      </c>
      <c r="Z71" s="81" t="e">
        <f t="shared" si="18"/>
        <v>#DIV/0!</v>
      </c>
      <c r="AA71" s="64">
        <f t="shared" si="19"/>
        <v>0</v>
      </c>
      <c r="AB71" s="64">
        <f t="shared" si="20"/>
        <v>0</v>
      </c>
      <c r="AC71" s="64">
        <f t="shared" si="21"/>
        <v>0</v>
      </c>
      <c r="AD71" s="64">
        <f t="shared" si="22"/>
        <v>0</v>
      </c>
      <c r="AE71" s="81" t="e">
        <f t="shared" si="23"/>
        <v>#DIV/0!</v>
      </c>
      <c r="AF71" s="81" t="e">
        <f t="shared" si="24"/>
        <v>#DIV/0!</v>
      </c>
    </row>
    <row r="72" spans="1:32" s="65" customFormat="1" x14ac:dyDescent="0.25">
      <c r="A72" s="62" t="str">
        <f>"502.15"</f>
        <v>502.15</v>
      </c>
      <c r="B72" s="63" t="s">
        <v>813</v>
      </c>
      <c r="C72" s="64">
        <f>CE_RegimeContributivo!B238</f>
        <v>0</v>
      </c>
      <c r="D72" s="64">
        <f>CE_RegimeContributivo!C238</f>
        <v>0</v>
      </c>
      <c r="E72" s="64">
        <f>CE_RegimeContributivo!E238</f>
        <v>0</v>
      </c>
      <c r="F72" s="64">
        <f>CE_RegimeContributivo!S238</f>
        <v>0</v>
      </c>
      <c r="G72" s="81" t="e">
        <f t="shared" si="7"/>
        <v>#DIV/0!</v>
      </c>
      <c r="H72" s="81" t="e">
        <f t="shared" si="8"/>
        <v>#DIV/0!</v>
      </c>
      <c r="I72" s="64">
        <f>CE_RegimeNaoContributivo!B238</f>
        <v>0</v>
      </c>
      <c r="J72" s="64">
        <f>CE_RegimeNaoContributivo!C238</f>
        <v>0</v>
      </c>
      <c r="K72" s="64">
        <f>CE_RegimeNaoContributivo!E238</f>
        <v>0</v>
      </c>
      <c r="L72" s="64">
        <f>CE_RegimeNaoContributivo!S238</f>
        <v>0</v>
      </c>
      <c r="M72" s="81" t="e">
        <f t="shared" si="10"/>
        <v>#DIV/0!</v>
      </c>
      <c r="N72" s="81" t="e">
        <f t="shared" si="11"/>
        <v>#DIV/0!</v>
      </c>
      <c r="O72" s="64">
        <f>CE_Administração!B238</f>
        <v>0</v>
      </c>
      <c r="P72" s="64">
        <f>CE_Administração!C238</f>
        <v>9600</v>
      </c>
      <c r="Q72" s="64">
        <f>CE_Administração!E238</f>
        <v>5792</v>
      </c>
      <c r="R72" s="64">
        <f>CE_Administração!S238</f>
        <v>5528.09</v>
      </c>
      <c r="S72" s="81">
        <f t="shared" si="13"/>
        <v>0.5758427083333334</v>
      </c>
      <c r="T72" s="81">
        <f t="shared" si="14"/>
        <v>0.60333333333333339</v>
      </c>
      <c r="U72" s="64">
        <f>CE_CapitalizaçãoFRSS!B238</f>
        <v>0</v>
      </c>
      <c r="V72" s="64">
        <f>CE_CapitalizaçãoFRSS!C238</f>
        <v>0</v>
      </c>
      <c r="W72" s="64">
        <f>CE_CapitalizaçãoFRSS!E238</f>
        <v>0</v>
      </c>
      <c r="X72" s="64">
        <f>CE_CapitalizaçãoFRSS!S238</f>
        <v>0</v>
      </c>
      <c r="Y72" s="81" t="e">
        <f t="shared" si="17"/>
        <v>#DIV/0!</v>
      </c>
      <c r="Z72" s="81" t="e">
        <f t="shared" si="18"/>
        <v>#DIV/0!</v>
      </c>
      <c r="AA72" s="64">
        <f t="shared" si="19"/>
        <v>0</v>
      </c>
      <c r="AB72" s="64">
        <f t="shared" si="20"/>
        <v>9600</v>
      </c>
      <c r="AC72" s="64">
        <f t="shared" si="21"/>
        <v>5792</v>
      </c>
      <c r="AD72" s="64">
        <f t="shared" si="22"/>
        <v>5528.09</v>
      </c>
      <c r="AE72" s="81">
        <f t="shared" si="23"/>
        <v>0.5758427083333334</v>
      </c>
      <c r="AF72" s="81">
        <f t="shared" si="24"/>
        <v>0.60333333333333339</v>
      </c>
    </row>
    <row r="73" spans="1:32" s="65" customFormat="1" x14ac:dyDescent="0.25">
      <c r="A73" s="62" t="str">
        <f>"502.16"</f>
        <v>502.16</v>
      </c>
      <c r="B73" s="63" t="s">
        <v>914</v>
      </c>
      <c r="C73" s="64">
        <f>C74+C75</f>
        <v>0</v>
      </c>
      <c r="D73" s="64">
        <f>D74+D75</f>
        <v>0</v>
      </c>
      <c r="E73" s="64">
        <f>E74+E75</f>
        <v>0</v>
      </c>
      <c r="F73" s="64">
        <f t="shared" ref="F73" si="66">F74+F75</f>
        <v>0</v>
      </c>
      <c r="G73" s="81" t="e">
        <f t="shared" ref="G73:G136" si="67">F73/D73</f>
        <v>#DIV/0!</v>
      </c>
      <c r="H73" s="81" t="e">
        <f t="shared" ref="H73:H136" si="68">E73/D73</f>
        <v>#DIV/0!</v>
      </c>
      <c r="I73" s="64">
        <f>I74+I75</f>
        <v>0</v>
      </c>
      <c r="J73" s="64">
        <f>J74+J75</f>
        <v>0</v>
      </c>
      <c r="K73" s="64">
        <f t="shared" ref="K73:L73" si="69">K74+K75</f>
        <v>0</v>
      </c>
      <c r="L73" s="64">
        <f t="shared" si="69"/>
        <v>0</v>
      </c>
      <c r="M73" s="81" t="e">
        <f t="shared" ref="M73:M136" si="70">L73/J73</f>
        <v>#DIV/0!</v>
      </c>
      <c r="N73" s="81" t="e">
        <f t="shared" ref="N73:N136" si="71">K73/J73</f>
        <v>#DIV/0!</v>
      </c>
      <c r="O73" s="64">
        <f>O74+O75</f>
        <v>0</v>
      </c>
      <c r="P73" s="64">
        <f>P74+P75</f>
        <v>0</v>
      </c>
      <c r="Q73" s="64">
        <f t="shared" ref="Q73:R73" si="72">Q74+Q75</f>
        <v>0</v>
      </c>
      <c r="R73" s="64">
        <f t="shared" si="72"/>
        <v>0</v>
      </c>
      <c r="S73" s="81" t="e">
        <f t="shared" ref="S73:S136" si="73">R73/P73</f>
        <v>#DIV/0!</v>
      </c>
      <c r="T73" s="81" t="e">
        <f t="shared" ref="T73:T136" si="74">Q73/P73</f>
        <v>#DIV/0!</v>
      </c>
      <c r="U73" s="64">
        <f>U74+U75</f>
        <v>0</v>
      </c>
      <c r="V73" s="64">
        <f t="shared" ref="V73" si="75">V74+V75</f>
        <v>0</v>
      </c>
      <c r="W73" s="64">
        <f t="shared" ref="W73:X73" si="76">W74+W75</f>
        <v>0</v>
      </c>
      <c r="X73" s="64">
        <f t="shared" si="76"/>
        <v>0</v>
      </c>
      <c r="Y73" s="81" t="e">
        <f t="shared" ref="Y73:Y136" si="77">X73/V73</f>
        <v>#DIV/0!</v>
      </c>
      <c r="Z73" s="81" t="e">
        <f t="shared" ref="Z73:Z136" si="78">W73/V73</f>
        <v>#DIV/0!</v>
      </c>
      <c r="AA73" s="64">
        <f t="shared" ref="AA73:AA136" si="79">C73+I73+O73+U73</f>
        <v>0</v>
      </c>
      <c r="AB73" s="64">
        <f t="shared" ref="AB73:AB136" si="80">D73+J73+P73+V73</f>
        <v>0</v>
      </c>
      <c r="AC73" s="64">
        <f t="shared" ref="AC73:AC136" si="81">E73+K73+Q73+W73</f>
        <v>0</v>
      </c>
      <c r="AD73" s="64">
        <f t="shared" ref="AD73:AD136" si="82">F73+L73+R73+X73</f>
        <v>0</v>
      </c>
      <c r="AE73" s="81" t="e">
        <f t="shared" ref="AE73:AE136" si="83">AD73/AB73</f>
        <v>#DIV/0!</v>
      </c>
      <c r="AF73" s="81" t="e">
        <f t="shared" ref="AF73:AF136" si="84">AC73/AB73</f>
        <v>#DIV/0!</v>
      </c>
    </row>
    <row r="74" spans="1:32" x14ac:dyDescent="0.25">
      <c r="A74" s="66" t="str">
        <f>"502.16.01"</f>
        <v>502.16.01</v>
      </c>
      <c r="B74" s="66" t="s">
        <v>915</v>
      </c>
      <c r="C74" s="67">
        <f>CE_RegimeContributivo!B240</f>
        <v>0</v>
      </c>
      <c r="D74" s="67">
        <f>CE_RegimeContributivo!C240</f>
        <v>0</v>
      </c>
      <c r="E74" s="67">
        <f>CE_RegimeContributivo!E240</f>
        <v>0</v>
      </c>
      <c r="F74" s="67">
        <f>CE_RegimeContributivo!S240</f>
        <v>0</v>
      </c>
      <c r="G74" s="82" t="e">
        <f t="shared" si="67"/>
        <v>#DIV/0!</v>
      </c>
      <c r="H74" s="82" t="e">
        <f t="shared" si="68"/>
        <v>#DIV/0!</v>
      </c>
      <c r="I74" s="67">
        <f>CE_RegimeNaoContributivo!B240</f>
        <v>0</v>
      </c>
      <c r="J74" s="67">
        <f>CE_RegimeNaoContributivo!C240</f>
        <v>0</v>
      </c>
      <c r="K74" s="67">
        <f>CE_RegimeNaoContributivo!E240</f>
        <v>0</v>
      </c>
      <c r="L74" s="67">
        <f>CE_RegimeNaoContributivo!S240</f>
        <v>0</v>
      </c>
      <c r="M74" s="82" t="e">
        <f t="shared" si="70"/>
        <v>#DIV/0!</v>
      </c>
      <c r="N74" s="82" t="e">
        <f t="shared" si="71"/>
        <v>#DIV/0!</v>
      </c>
      <c r="O74" s="67">
        <f>CE_Administração!B240</f>
        <v>0</v>
      </c>
      <c r="P74" s="67">
        <f>CE_Administração!C240</f>
        <v>0</v>
      </c>
      <c r="Q74" s="67">
        <f>CE_Administração!E240</f>
        <v>0</v>
      </c>
      <c r="R74" s="67">
        <f>CE_Administração!S240</f>
        <v>0</v>
      </c>
      <c r="S74" s="82" t="e">
        <f t="shared" si="73"/>
        <v>#DIV/0!</v>
      </c>
      <c r="T74" s="82" t="e">
        <f t="shared" si="74"/>
        <v>#DIV/0!</v>
      </c>
      <c r="U74" s="67">
        <f>CE_CapitalizaçãoFRSS!B240</f>
        <v>0</v>
      </c>
      <c r="V74" s="67">
        <f>CE_CapitalizaçãoFRSS!C240</f>
        <v>0</v>
      </c>
      <c r="W74" s="67">
        <f>CE_CapitalizaçãoFRSS!E240</f>
        <v>0</v>
      </c>
      <c r="X74" s="67">
        <f>CE_CapitalizaçãoFRSS!S240</f>
        <v>0</v>
      </c>
      <c r="Y74" s="82" t="e">
        <f t="shared" si="77"/>
        <v>#DIV/0!</v>
      </c>
      <c r="Z74" s="82" t="e">
        <f t="shared" si="78"/>
        <v>#DIV/0!</v>
      </c>
      <c r="AA74" s="67">
        <f t="shared" si="79"/>
        <v>0</v>
      </c>
      <c r="AB74" s="67">
        <f t="shared" si="80"/>
        <v>0</v>
      </c>
      <c r="AC74" s="67">
        <f t="shared" si="81"/>
        <v>0</v>
      </c>
      <c r="AD74" s="67">
        <f t="shared" si="82"/>
        <v>0</v>
      </c>
      <c r="AE74" s="82" t="e">
        <f t="shared" si="83"/>
        <v>#DIV/0!</v>
      </c>
      <c r="AF74" s="82" t="e">
        <f t="shared" si="84"/>
        <v>#DIV/0!</v>
      </c>
    </row>
    <row r="75" spans="1:32" x14ac:dyDescent="0.25">
      <c r="A75" s="66" t="str">
        <f>"502.16.02"</f>
        <v>502.16.02</v>
      </c>
      <c r="B75" s="66" t="s">
        <v>916</v>
      </c>
      <c r="C75" s="67">
        <f>CE_RegimeContributivo!B241</f>
        <v>0</v>
      </c>
      <c r="D75" s="67">
        <f>CE_RegimeContributivo!C241</f>
        <v>0</v>
      </c>
      <c r="E75" s="67">
        <f>CE_RegimeContributivo!E241</f>
        <v>0</v>
      </c>
      <c r="F75" s="67">
        <f>CE_RegimeContributivo!S241</f>
        <v>0</v>
      </c>
      <c r="G75" s="82" t="e">
        <f t="shared" si="67"/>
        <v>#DIV/0!</v>
      </c>
      <c r="H75" s="82" t="e">
        <f t="shared" si="68"/>
        <v>#DIV/0!</v>
      </c>
      <c r="I75" s="67">
        <f>CE_RegimeNaoContributivo!B241</f>
        <v>0</v>
      </c>
      <c r="J75" s="67">
        <f>CE_RegimeNaoContributivo!C241</f>
        <v>0</v>
      </c>
      <c r="K75" s="67">
        <f>CE_RegimeNaoContributivo!E241</f>
        <v>0</v>
      </c>
      <c r="L75" s="67">
        <f>CE_RegimeNaoContributivo!S241</f>
        <v>0</v>
      </c>
      <c r="M75" s="82" t="e">
        <f t="shared" si="70"/>
        <v>#DIV/0!</v>
      </c>
      <c r="N75" s="82" t="e">
        <f t="shared" si="71"/>
        <v>#DIV/0!</v>
      </c>
      <c r="O75" s="67">
        <f>CE_Administração!B241</f>
        <v>0</v>
      </c>
      <c r="P75" s="67">
        <f>CE_Administração!C241</f>
        <v>0</v>
      </c>
      <c r="Q75" s="67">
        <f>CE_Administração!E241</f>
        <v>0</v>
      </c>
      <c r="R75" s="67">
        <f>CE_Administração!S241</f>
        <v>0</v>
      </c>
      <c r="S75" s="82" t="e">
        <f t="shared" si="73"/>
        <v>#DIV/0!</v>
      </c>
      <c r="T75" s="82" t="e">
        <f t="shared" si="74"/>
        <v>#DIV/0!</v>
      </c>
      <c r="U75" s="67">
        <f>CE_CapitalizaçãoFRSS!B241</f>
        <v>0</v>
      </c>
      <c r="V75" s="67">
        <f>CE_CapitalizaçãoFRSS!C241</f>
        <v>0</v>
      </c>
      <c r="W75" s="67">
        <f>CE_CapitalizaçãoFRSS!E241</f>
        <v>0</v>
      </c>
      <c r="X75" s="67">
        <f>CE_CapitalizaçãoFRSS!S241</f>
        <v>0</v>
      </c>
      <c r="Y75" s="82" t="e">
        <f t="shared" si="77"/>
        <v>#DIV/0!</v>
      </c>
      <c r="Z75" s="82" t="e">
        <f t="shared" si="78"/>
        <v>#DIV/0!</v>
      </c>
      <c r="AA75" s="67">
        <f t="shared" si="79"/>
        <v>0</v>
      </c>
      <c r="AB75" s="67">
        <f t="shared" si="80"/>
        <v>0</v>
      </c>
      <c r="AC75" s="67">
        <f t="shared" si="81"/>
        <v>0</v>
      </c>
      <c r="AD75" s="67">
        <f t="shared" si="82"/>
        <v>0</v>
      </c>
      <c r="AE75" s="82" t="e">
        <f t="shared" si="83"/>
        <v>#DIV/0!</v>
      </c>
      <c r="AF75" s="82" t="e">
        <f t="shared" si="84"/>
        <v>#DIV/0!</v>
      </c>
    </row>
    <row r="76" spans="1:32" s="65" customFormat="1" x14ac:dyDescent="0.25">
      <c r="A76" s="62" t="str">
        <f>"502.17"</f>
        <v>502.17</v>
      </c>
      <c r="B76" s="63" t="s">
        <v>917</v>
      </c>
      <c r="C76" s="64">
        <f>SUM(C77:C102)</f>
        <v>0</v>
      </c>
      <c r="D76" s="64">
        <f>SUM(D77:D102)</f>
        <v>0</v>
      </c>
      <c r="E76" s="64">
        <f>SUM(E77:E102)</f>
        <v>0</v>
      </c>
      <c r="F76" s="64">
        <f t="shared" ref="F76" si="85">SUM(F77:F102)</f>
        <v>0</v>
      </c>
      <c r="G76" s="81" t="e">
        <f t="shared" si="67"/>
        <v>#DIV/0!</v>
      </c>
      <c r="H76" s="81" t="e">
        <f t="shared" si="68"/>
        <v>#DIV/0!</v>
      </c>
      <c r="I76" s="64">
        <f>SUM(I77:I102)</f>
        <v>0</v>
      </c>
      <c r="J76" s="64">
        <f>SUM(J77:J102)</f>
        <v>0</v>
      </c>
      <c r="K76" s="64">
        <f t="shared" ref="K76:L76" si="86">SUM(K77:K102)</f>
        <v>0</v>
      </c>
      <c r="L76" s="64">
        <f t="shared" si="86"/>
        <v>0</v>
      </c>
      <c r="M76" s="81" t="e">
        <f t="shared" si="70"/>
        <v>#DIV/0!</v>
      </c>
      <c r="N76" s="81" t="e">
        <f t="shared" si="71"/>
        <v>#DIV/0!</v>
      </c>
      <c r="O76" s="64">
        <f>SUM(O77:O102)</f>
        <v>0</v>
      </c>
      <c r="P76" s="64">
        <f>SUM(P77:P102)</f>
        <v>0</v>
      </c>
      <c r="Q76" s="64">
        <f t="shared" ref="Q76:R76" si="87">SUM(Q77:Q102)</f>
        <v>0</v>
      </c>
      <c r="R76" s="64">
        <f t="shared" si="87"/>
        <v>0</v>
      </c>
      <c r="S76" s="81" t="e">
        <f t="shared" si="73"/>
        <v>#DIV/0!</v>
      </c>
      <c r="T76" s="81" t="e">
        <f t="shared" si="74"/>
        <v>#DIV/0!</v>
      </c>
      <c r="U76" s="64">
        <f>SUM(U77:U102)</f>
        <v>0</v>
      </c>
      <c r="V76" s="64">
        <f t="shared" ref="V76" si="88">SUM(V77:V102)</f>
        <v>0</v>
      </c>
      <c r="W76" s="64">
        <f t="shared" ref="W76:X76" si="89">SUM(W77:W102)</f>
        <v>0</v>
      </c>
      <c r="X76" s="64">
        <f t="shared" si="89"/>
        <v>0</v>
      </c>
      <c r="Y76" s="81" t="e">
        <f t="shared" si="77"/>
        <v>#DIV/0!</v>
      </c>
      <c r="Z76" s="81" t="e">
        <f t="shared" si="78"/>
        <v>#DIV/0!</v>
      </c>
      <c r="AA76" s="64">
        <f t="shared" si="79"/>
        <v>0</v>
      </c>
      <c r="AB76" s="64">
        <f t="shared" si="80"/>
        <v>0</v>
      </c>
      <c r="AC76" s="64">
        <f t="shared" si="81"/>
        <v>0</v>
      </c>
      <c r="AD76" s="64">
        <f t="shared" si="82"/>
        <v>0</v>
      </c>
      <c r="AE76" s="81" t="e">
        <f t="shared" si="83"/>
        <v>#DIV/0!</v>
      </c>
      <c r="AF76" s="81" t="e">
        <f t="shared" si="84"/>
        <v>#DIV/0!</v>
      </c>
    </row>
    <row r="77" spans="1:32" x14ac:dyDescent="0.25">
      <c r="A77" s="66" t="str">
        <f>"502.17.01"</f>
        <v>502.17.01</v>
      </c>
      <c r="B77" s="68" t="s">
        <v>918</v>
      </c>
      <c r="C77" s="67">
        <f>CE_RegimeContributivo!B243</f>
        <v>0</v>
      </c>
      <c r="D77" s="67">
        <f>CE_RegimeContributivo!C243</f>
        <v>0</v>
      </c>
      <c r="E77" s="67">
        <f>CE_RegimeContributivo!E243</f>
        <v>0</v>
      </c>
      <c r="F77" s="67">
        <f>CE_RegimeContributivo!S243</f>
        <v>0</v>
      </c>
      <c r="G77" s="82" t="e">
        <f t="shared" si="67"/>
        <v>#DIV/0!</v>
      </c>
      <c r="H77" s="82" t="e">
        <f t="shared" si="68"/>
        <v>#DIV/0!</v>
      </c>
      <c r="I77" s="67">
        <f>CE_RegimeNaoContributivo!B243</f>
        <v>0</v>
      </c>
      <c r="J77" s="67">
        <f>CE_RegimeNaoContributivo!C243</f>
        <v>0</v>
      </c>
      <c r="K77" s="67">
        <f>CE_RegimeNaoContributivo!E243</f>
        <v>0</v>
      </c>
      <c r="L77" s="67">
        <f>CE_RegimeNaoContributivo!S243</f>
        <v>0</v>
      </c>
      <c r="M77" s="82" t="e">
        <f t="shared" si="70"/>
        <v>#DIV/0!</v>
      </c>
      <c r="N77" s="82" t="e">
        <f t="shared" si="71"/>
        <v>#DIV/0!</v>
      </c>
      <c r="O77" s="67">
        <f>CE_Administração!B243</f>
        <v>0</v>
      </c>
      <c r="P77" s="67">
        <f>CE_Administração!C243</f>
        <v>0</v>
      </c>
      <c r="Q77" s="67">
        <f>CE_Administração!E243</f>
        <v>0</v>
      </c>
      <c r="R77" s="67">
        <f>CE_Administração!S243</f>
        <v>0</v>
      </c>
      <c r="S77" s="82" t="e">
        <f t="shared" si="73"/>
        <v>#DIV/0!</v>
      </c>
      <c r="T77" s="82" t="e">
        <f t="shared" si="74"/>
        <v>#DIV/0!</v>
      </c>
      <c r="U77" s="67">
        <f>CE_CapitalizaçãoFRSS!B243</f>
        <v>0</v>
      </c>
      <c r="V77" s="67">
        <f>CE_CapitalizaçãoFRSS!C243</f>
        <v>0</v>
      </c>
      <c r="W77" s="67">
        <f>CE_CapitalizaçãoFRSS!E243</f>
        <v>0</v>
      </c>
      <c r="X77" s="67">
        <f>CE_CapitalizaçãoFRSS!S243</f>
        <v>0</v>
      </c>
      <c r="Y77" s="82" t="e">
        <f t="shared" si="77"/>
        <v>#DIV/0!</v>
      </c>
      <c r="Z77" s="82" t="e">
        <f t="shared" si="78"/>
        <v>#DIV/0!</v>
      </c>
      <c r="AA77" s="67">
        <f t="shared" si="79"/>
        <v>0</v>
      </c>
      <c r="AB77" s="67">
        <f t="shared" si="80"/>
        <v>0</v>
      </c>
      <c r="AC77" s="67">
        <f t="shared" si="81"/>
        <v>0</v>
      </c>
      <c r="AD77" s="67">
        <f t="shared" si="82"/>
        <v>0</v>
      </c>
      <c r="AE77" s="82" t="e">
        <f t="shared" si="83"/>
        <v>#DIV/0!</v>
      </c>
      <c r="AF77" s="82" t="e">
        <f t="shared" si="84"/>
        <v>#DIV/0!</v>
      </c>
    </row>
    <row r="78" spans="1:32" s="65" customFormat="1" x14ac:dyDescent="0.25">
      <c r="A78" s="66" t="str">
        <f>"502.17.02"</f>
        <v>502.17.02</v>
      </c>
      <c r="B78" s="68" t="s">
        <v>919</v>
      </c>
      <c r="C78" s="67">
        <f>CE_RegimeContributivo!B244</f>
        <v>0</v>
      </c>
      <c r="D78" s="67">
        <f>CE_RegimeContributivo!C244</f>
        <v>0</v>
      </c>
      <c r="E78" s="67">
        <f>CE_RegimeContributivo!E244</f>
        <v>0</v>
      </c>
      <c r="F78" s="67">
        <f>CE_RegimeContributivo!S244</f>
        <v>0</v>
      </c>
      <c r="G78" s="82" t="e">
        <f t="shared" si="67"/>
        <v>#DIV/0!</v>
      </c>
      <c r="H78" s="82" t="e">
        <f t="shared" si="68"/>
        <v>#DIV/0!</v>
      </c>
      <c r="I78" s="67">
        <f>CE_RegimeNaoContributivo!B244</f>
        <v>0</v>
      </c>
      <c r="J78" s="67">
        <f>CE_RegimeNaoContributivo!C244</f>
        <v>0</v>
      </c>
      <c r="K78" s="67">
        <f>CE_RegimeNaoContributivo!E244</f>
        <v>0</v>
      </c>
      <c r="L78" s="67">
        <f>CE_RegimeNaoContributivo!S244</f>
        <v>0</v>
      </c>
      <c r="M78" s="82" t="e">
        <f t="shared" si="70"/>
        <v>#DIV/0!</v>
      </c>
      <c r="N78" s="82" t="e">
        <f t="shared" si="71"/>
        <v>#DIV/0!</v>
      </c>
      <c r="O78" s="67">
        <f>CE_Administração!B244</f>
        <v>0</v>
      </c>
      <c r="P78" s="67">
        <f>CE_Administração!C244</f>
        <v>0</v>
      </c>
      <c r="Q78" s="67">
        <f>CE_Administração!E244</f>
        <v>0</v>
      </c>
      <c r="R78" s="67">
        <f>CE_Administração!S244</f>
        <v>0</v>
      </c>
      <c r="S78" s="82" t="e">
        <f t="shared" si="73"/>
        <v>#DIV/0!</v>
      </c>
      <c r="T78" s="82" t="e">
        <f t="shared" si="74"/>
        <v>#DIV/0!</v>
      </c>
      <c r="U78" s="67">
        <f>CE_CapitalizaçãoFRSS!B244</f>
        <v>0</v>
      </c>
      <c r="V78" s="67">
        <f>CE_CapitalizaçãoFRSS!C244</f>
        <v>0</v>
      </c>
      <c r="W78" s="67">
        <f>CE_CapitalizaçãoFRSS!E244</f>
        <v>0</v>
      </c>
      <c r="X78" s="67">
        <f>CE_CapitalizaçãoFRSS!S244</f>
        <v>0</v>
      </c>
      <c r="Y78" s="82" t="e">
        <f t="shared" si="77"/>
        <v>#DIV/0!</v>
      </c>
      <c r="Z78" s="82" t="e">
        <f t="shared" si="78"/>
        <v>#DIV/0!</v>
      </c>
      <c r="AA78" s="67">
        <f t="shared" si="79"/>
        <v>0</v>
      </c>
      <c r="AB78" s="67">
        <f t="shared" si="80"/>
        <v>0</v>
      </c>
      <c r="AC78" s="67">
        <f t="shared" si="81"/>
        <v>0</v>
      </c>
      <c r="AD78" s="67">
        <f t="shared" si="82"/>
        <v>0</v>
      </c>
      <c r="AE78" s="82" t="e">
        <f t="shared" si="83"/>
        <v>#DIV/0!</v>
      </c>
      <c r="AF78" s="82" t="e">
        <f t="shared" si="84"/>
        <v>#DIV/0!</v>
      </c>
    </row>
    <row r="79" spans="1:32" s="65" customFormat="1" x14ac:dyDescent="0.25">
      <c r="A79" s="66" t="str">
        <f>"502.17.03"</f>
        <v>502.17.03</v>
      </c>
      <c r="B79" s="68" t="s">
        <v>920</v>
      </c>
      <c r="C79" s="67">
        <f>CE_RegimeContributivo!B245</f>
        <v>0</v>
      </c>
      <c r="D79" s="67">
        <f>CE_RegimeContributivo!C245</f>
        <v>0</v>
      </c>
      <c r="E79" s="67">
        <f>CE_RegimeContributivo!E245</f>
        <v>0</v>
      </c>
      <c r="F79" s="67">
        <f>CE_RegimeContributivo!S245</f>
        <v>0</v>
      </c>
      <c r="G79" s="82" t="e">
        <f t="shared" si="67"/>
        <v>#DIV/0!</v>
      </c>
      <c r="H79" s="82" t="e">
        <f t="shared" si="68"/>
        <v>#DIV/0!</v>
      </c>
      <c r="I79" s="67">
        <f>CE_RegimeNaoContributivo!B245</f>
        <v>0</v>
      </c>
      <c r="J79" s="67">
        <f>CE_RegimeNaoContributivo!C245</f>
        <v>0</v>
      </c>
      <c r="K79" s="67">
        <f>CE_RegimeNaoContributivo!E245</f>
        <v>0</v>
      </c>
      <c r="L79" s="67">
        <f>CE_RegimeNaoContributivo!S245</f>
        <v>0</v>
      </c>
      <c r="M79" s="82" t="e">
        <f t="shared" si="70"/>
        <v>#DIV/0!</v>
      </c>
      <c r="N79" s="82" t="e">
        <f t="shared" si="71"/>
        <v>#DIV/0!</v>
      </c>
      <c r="O79" s="67">
        <f>CE_Administração!B245</f>
        <v>0</v>
      </c>
      <c r="P79" s="67">
        <f>CE_Administração!C245</f>
        <v>0</v>
      </c>
      <c r="Q79" s="67">
        <f>CE_Administração!E245</f>
        <v>0</v>
      </c>
      <c r="R79" s="67">
        <f>CE_Administração!S245</f>
        <v>0</v>
      </c>
      <c r="S79" s="82" t="e">
        <f t="shared" si="73"/>
        <v>#DIV/0!</v>
      </c>
      <c r="T79" s="82" t="e">
        <f t="shared" si="74"/>
        <v>#DIV/0!</v>
      </c>
      <c r="U79" s="67">
        <f>CE_CapitalizaçãoFRSS!B245</f>
        <v>0</v>
      </c>
      <c r="V79" s="67">
        <f>CE_CapitalizaçãoFRSS!C245</f>
        <v>0</v>
      </c>
      <c r="W79" s="67">
        <f>CE_CapitalizaçãoFRSS!E245</f>
        <v>0</v>
      </c>
      <c r="X79" s="67">
        <f>CE_CapitalizaçãoFRSS!S245</f>
        <v>0</v>
      </c>
      <c r="Y79" s="82" t="e">
        <f t="shared" si="77"/>
        <v>#DIV/0!</v>
      </c>
      <c r="Z79" s="82" t="e">
        <f t="shared" si="78"/>
        <v>#DIV/0!</v>
      </c>
      <c r="AA79" s="67">
        <f t="shared" si="79"/>
        <v>0</v>
      </c>
      <c r="AB79" s="67">
        <f t="shared" si="80"/>
        <v>0</v>
      </c>
      <c r="AC79" s="67">
        <f t="shared" si="81"/>
        <v>0</v>
      </c>
      <c r="AD79" s="67">
        <f t="shared" si="82"/>
        <v>0</v>
      </c>
      <c r="AE79" s="82" t="e">
        <f t="shared" si="83"/>
        <v>#DIV/0!</v>
      </c>
      <c r="AF79" s="82" t="e">
        <f t="shared" si="84"/>
        <v>#DIV/0!</v>
      </c>
    </row>
    <row r="80" spans="1:32" s="65" customFormat="1" x14ac:dyDescent="0.25">
      <c r="A80" s="66" t="str">
        <f>"502.17.04"</f>
        <v>502.17.04</v>
      </c>
      <c r="B80" s="68" t="s">
        <v>921</v>
      </c>
      <c r="C80" s="67">
        <f>CE_RegimeContributivo!B246</f>
        <v>0</v>
      </c>
      <c r="D80" s="67">
        <f>CE_RegimeContributivo!C246</f>
        <v>0</v>
      </c>
      <c r="E80" s="67">
        <f>CE_RegimeContributivo!E246</f>
        <v>0</v>
      </c>
      <c r="F80" s="67">
        <f>CE_RegimeContributivo!S246</f>
        <v>0</v>
      </c>
      <c r="G80" s="82" t="e">
        <f t="shared" si="67"/>
        <v>#DIV/0!</v>
      </c>
      <c r="H80" s="82" t="e">
        <f t="shared" si="68"/>
        <v>#DIV/0!</v>
      </c>
      <c r="I80" s="67">
        <f>CE_RegimeNaoContributivo!B246</f>
        <v>0</v>
      </c>
      <c r="J80" s="67">
        <f>CE_RegimeNaoContributivo!C246</f>
        <v>0</v>
      </c>
      <c r="K80" s="67">
        <f>CE_RegimeNaoContributivo!E246</f>
        <v>0</v>
      </c>
      <c r="L80" s="67">
        <f>CE_RegimeNaoContributivo!S246</f>
        <v>0</v>
      </c>
      <c r="M80" s="82" t="e">
        <f t="shared" si="70"/>
        <v>#DIV/0!</v>
      </c>
      <c r="N80" s="82" t="e">
        <f t="shared" si="71"/>
        <v>#DIV/0!</v>
      </c>
      <c r="O80" s="67">
        <f>CE_Administração!B246</f>
        <v>0</v>
      </c>
      <c r="P80" s="67">
        <f>CE_Administração!C246</f>
        <v>0</v>
      </c>
      <c r="Q80" s="67">
        <f>CE_Administração!E246</f>
        <v>0</v>
      </c>
      <c r="R80" s="67">
        <f>CE_Administração!S246</f>
        <v>0</v>
      </c>
      <c r="S80" s="82" t="e">
        <f t="shared" si="73"/>
        <v>#DIV/0!</v>
      </c>
      <c r="T80" s="82" t="e">
        <f t="shared" si="74"/>
        <v>#DIV/0!</v>
      </c>
      <c r="U80" s="67">
        <f>CE_CapitalizaçãoFRSS!B246</f>
        <v>0</v>
      </c>
      <c r="V80" s="67">
        <f>CE_CapitalizaçãoFRSS!C246</f>
        <v>0</v>
      </c>
      <c r="W80" s="67">
        <f>CE_CapitalizaçãoFRSS!E246</f>
        <v>0</v>
      </c>
      <c r="X80" s="67">
        <f>CE_CapitalizaçãoFRSS!S246</f>
        <v>0</v>
      </c>
      <c r="Y80" s="82" t="e">
        <f t="shared" si="77"/>
        <v>#DIV/0!</v>
      </c>
      <c r="Z80" s="82" t="e">
        <f t="shared" si="78"/>
        <v>#DIV/0!</v>
      </c>
      <c r="AA80" s="67">
        <f t="shared" si="79"/>
        <v>0</v>
      </c>
      <c r="AB80" s="67">
        <f t="shared" si="80"/>
        <v>0</v>
      </c>
      <c r="AC80" s="67">
        <f t="shared" si="81"/>
        <v>0</v>
      </c>
      <c r="AD80" s="67">
        <f t="shared" si="82"/>
        <v>0</v>
      </c>
      <c r="AE80" s="82" t="e">
        <f t="shared" si="83"/>
        <v>#DIV/0!</v>
      </c>
      <c r="AF80" s="82" t="e">
        <f t="shared" si="84"/>
        <v>#DIV/0!</v>
      </c>
    </row>
    <row r="81" spans="1:32" s="65" customFormat="1" x14ac:dyDescent="0.25">
      <c r="A81" s="66" t="str">
        <f>"502.17.05"</f>
        <v>502.17.05</v>
      </c>
      <c r="B81" s="68" t="s">
        <v>922</v>
      </c>
      <c r="C81" s="67">
        <f>CE_RegimeContributivo!B247</f>
        <v>0</v>
      </c>
      <c r="D81" s="67">
        <f>CE_RegimeContributivo!C247</f>
        <v>0</v>
      </c>
      <c r="E81" s="67">
        <f>CE_RegimeContributivo!E247</f>
        <v>0</v>
      </c>
      <c r="F81" s="67">
        <f>CE_RegimeContributivo!S247</f>
        <v>0</v>
      </c>
      <c r="G81" s="82" t="e">
        <f t="shared" si="67"/>
        <v>#DIV/0!</v>
      </c>
      <c r="H81" s="82" t="e">
        <f t="shared" si="68"/>
        <v>#DIV/0!</v>
      </c>
      <c r="I81" s="67">
        <f>CE_RegimeNaoContributivo!B247</f>
        <v>0</v>
      </c>
      <c r="J81" s="67">
        <f>CE_RegimeNaoContributivo!C247</f>
        <v>0</v>
      </c>
      <c r="K81" s="67">
        <f>CE_RegimeNaoContributivo!E247</f>
        <v>0</v>
      </c>
      <c r="L81" s="67">
        <f>CE_RegimeNaoContributivo!S247</f>
        <v>0</v>
      </c>
      <c r="M81" s="82" t="e">
        <f t="shared" si="70"/>
        <v>#DIV/0!</v>
      </c>
      <c r="N81" s="82" t="e">
        <f t="shared" si="71"/>
        <v>#DIV/0!</v>
      </c>
      <c r="O81" s="67">
        <f>CE_Administração!B247</f>
        <v>0</v>
      </c>
      <c r="P81" s="67">
        <f>CE_Administração!C247</f>
        <v>0</v>
      </c>
      <c r="Q81" s="67">
        <f>CE_Administração!E247</f>
        <v>0</v>
      </c>
      <c r="R81" s="67">
        <f>CE_Administração!S247</f>
        <v>0</v>
      </c>
      <c r="S81" s="82" t="e">
        <f t="shared" si="73"/>
        <v>#DIV/0!</v>
      </c>
      <c r="T81" s="82" t="e">
        <f t="shared" si="74"/>
        <v>#DIV/0!</v>
      </c>
      <c r="U81" s="67">
        <f>CE_CapitalizaçãoFRSS!B247</f>
        <v>0</v>
      </c>
      <c r="V81" s="67">
        <f>CE_CapitalizaçãoFRSS!C247</f>
        <v>0</v>
      </c>
      <c r="W81" s="67">
        <f>CE_CapitalizaçãoFRSS!E247</f>
        <v>0</v>
      </c>
      <c r="X81" s="67">
        <f>CE_CapitalizaçãoFRSS!S247</f>
        <v>0</v>
      </c>
      <c r="Y81" s="82" t="e">
        <f t="shared" si="77"/>
        <v>#DIV/0!</v>
      </c>
      <c r="Z81" s="82" t="e">
        <f t="shared" si="78"/>
        <v>#DIV/0!</v>
      </c>
      <c r="AA81" s="67">
        <f t="shared" si="79"/>
        <v>0</v>
      </c>
      <c r="AB81" s="67">
        <f t="shared" si="80"/>
        <v>0</v>
      </c>
      <c r="AC81" s="67">
        <f t="shared" si="81"/>
        <v>0</v>
      </c>
      <c r="AD81" s="67">
        <f t="shared" si="82"/>
        <v>0</v>
      </c>
      <c r="AE81" s="82" t="e">
        <f t="shared" si="83"/>
        <v>#DIV/0!</v>
      </c>
      <c r="AF81" s="82" t="e">
        <f t="shared" si="84"/>
        <v>#DIV/0!</v>
      </c>
    </row>
    <row r="82" spans="1:32" s="65" customFormat="1" x14ac:dyDescent="0.25">
      <c r="A82" s="66" t="str">
        <f>"502.17.06"</f>
        <v>502.17.06</v>
      </c>
      <c r="B82" s="68" t="s">
        <v>923</v>
      </c>
      <c r="C82" s="67">
        <f>CE_RegimeContributivo!B248</f>
        <v>0</v>
      </c>
      <c r="D82" s="67">
        <f>CE_RegimeContributivo!C248</f>
        <v>0</v>
      </c>
      <c r="E82" s="67">
        <f>CE_RegimeContributivo!E248</f>
        <v>0</v>
      </c>
      <c r="F82" s="67">
        <f>CE_RegimeContributivo!S248</f>
        <v>0</v>
      </c>
      <c r="G82" s="82" t="e">
        <f t="shared" si="67"/>
        <v>#DIV/0!</v>
      </c>
      <c r="H82" s="82" t="e">
        <f t="shared" si="68"/>
        <v>#DIV/0!</v>
      </c>
      <c r="I82" s="67">
        <f>CE_RegimeNaoContributivo!B248</f>
        <v>0</v>
      </c>
      <c r="J82" s="67">
        <f>CE_RegimeNaoContributivo!C248</f>
        <v>0</v>
      </c>
      <c r="K82" s="67">
        <f>CE_RegimeNaoContributivo!E248</f>
        <v>0</v>
      </c>
      <c r="L82" s="67">
        <f>CE_RegimeNaoContributivo!S248</f>
        <v>0</v>
      </c>
      <c r="M82" s="82" t="e">
        <f t="shared" si="70"/>
        <v>#DIV/0!</v>
      </c>
      <c r="N82" s="82" t="e">
        <f t="shared" si="71"/>
        <v>#DIV/0!</v>
      </c>
      <c r="O82" s="67">
        <f>CE_Administração!B248</f>
        <v>0</v>
      </c>
      <c r="P82" s="67">
        <f>CE_Administração!C248</f>
        <v>0</v>
      </c>
      <c r="Q82" s="67">
        <f>CE_Administração!E248</f>
        <v>0</v>
      </c>
      <c r="R82" s="67">
        <f>CE_Administração!S248</f>
        <v>0</v>
      </c>
      <c r="S82" s="82" t="e">
        <f t="shared" si="73"/>
        <v>#DIV/0!</v>
      </c>
      <c r="T82" s="82" t="e">
        <f t="shared" si="74"/>
        <v>#DIV/0!</v>
      </c>
      <c r="U82" s="67">
        <f>CE_CapitalizaçãoFRSS!B248</f>
        <v>0</v>
      </c>
      <c r="V82" s="67">
        <f>CE_CapitalizaçãoFRSS!C248</f>
        <v>0</v>
      </c>
      <c r="W82" s="67">
        <f>CE_CapitalizaçãoFRSS!E248</f>
        <v>0</v>
      </c>
      <c r="X82" s="67">
        <f>CE_CapitalizaçãoFRSS!S248</f>
        <v>0</v>
      </c>
      <c r="Y82" s="82" t="e">
        <f t="shared" si="77"/>
        <v>#DIV/0!</v>
      </c>
      <c r="Z82" s="82" t="e">
        <f t="shared" si="78"/>
        <v>#DIV/0!</v>
      </c>
      <c r="AA82" s="67">
        <f t="shared" si="79"/>
        <v>0</v>
      </c>
      <c r="AB82" s="67">
        <f t="shared" si="80"/>
        <v>0</v>
      </c>
      <c r="AC82" s="67">
        <f t="shared" si="81"/>
        <v>0</v>
      </c>
      <c r="AD82" s="67">
        <f t="shared" si="82"/>
        <v>0</v>
      </c>
      <c r="AE82" s="82" t="e">
        <f t="shared" si="83"/>
        <v>#DIV/0!</v>
      </c>
      <c r="AF82" s="82" t="e">
        <f t="shared" si="84"/>
        <v>#DIV/0!</v>
      </c>
    </row>
    <row r="83" spans="1:32" s="65" customFormat="1" x14ac:dyDescent="0.25">
      <c r="A83" s="66" t="str">
        <f>"502.17.07"</f>
        <v>502.17.07</v>
      </c>
      <c r="B83" s="68" t="s">
        <v>924</v>
      </c>
      <c r="C83" s="67">
        <f>CE_RegimeContributivo!B249</f>
        <v>0</v>
      </c>
      <c r="D83" s="67">
        <f>CE_RegimeContributivo!C249</f>
        <v>0</v>
      </c>
      <c r="E83" s="67">
        <f>CE_RegimeContributivo!E249</f>
        <v>0</v>
      </c>
      <c r="F83" s="67">
        <f>CE_RegimeContributivo!S249</f>
        <v>0</v>
      </c>
      <c r="G83" s="82" t="e">
        <f t="shared" si="67"/>
        <v>#DIV/0!</v>
      </c>
      <c r="H83" s="82" t="e">
        <f t="shared" si="68"/>
        <v>#DIV/0!</v>
      </c>
      <c r="I83" s="67">
        <f>CE_RegimeNaoContributivo!B249</f>
        <v>0</v>
      </c>
      <c r="J83" s="67">
        <f>CE_RegimeNaoContributivo!C249</f>
        <v>0</v>
      </c>
      <c r="K83" s="67">
        <f>CE_RegimeNaoContributivo!E249</f>
        <v>0</v>
      </c>
      <c r="L83" s="67">
        <f>CE_RegimeNaoContributivo!S249</f>
        <v>0</v>
      </c>
      <c r="M83" s="82" t="e">
        <f t="shared" si="70"/>
        <v>#DIV/0!</v>
      </c>
      <c r="N83" s="82" t="e">
        <f t="shared" si="71"/>
        <v>#DIV/0!</v>
      </c>
      <c r="O83" s="67">
        <f>CE_Administração!B249</f>
        <v>0</v>
      </c>
      <c r="P83" s="67">
        <f>CE_Administração!C249</f>
        <v>0</v>
      </c>
      <c r="Q83" s="67">
        <f>CE_Administração!E249</f>
        <v>0</v>
      </c>
      <c r="R83" s="67">
        <f>CE_Administração!S249</f>
        <v>0</v>
      </c>
      <c r="S83" s="82" t="e">
        <f t="shared" si="73"/>
        <v>#DIV/0!</v>
      </c>
      <c r="T83" s="82" t="e">
        <f t="shared" si="74"/>
        <v>#DIV/0!</v>
      </c>
      <c r="U83" s="67">
        <f>CE_CapitalizaçãoFRSS!B249</f>
        <v>0</v>
      </c>
      <c r="V83" s="67">
        <f>CE_CapitalizaçãoFRSS!C249</f>
        <v>0</v>
      </c>
      <c r="W83" s="67">
        <f>CE_CapitalizaçãoFRSS!E249</f>
        <v>0</v>
      </c>
      <c r="X83" s="67">
        <f>CE_CapitalizaçãoFRSS!S249</f>
        <v>0</v>
      </c>
      <c r="Y83" s="82" t="e">
        <f t="shared" si="77"/>
        <v>#DIV/0!</v>
      </c>
      <c r="Z83" s="82" t="e">
        <f t="shared" si="78"/>
        <v>#DIV/0!</v>
      </c>
      <c r="AA83" s="67">
        <f t="shared" si="79"/>
        <v>0</v>
      </c>
      <c r="AB83" s="67">
        <f t="shared" si="80"/>
        <v>0</v>
      </c>
      <c r="AC83" s="67">
        <f t="shared" si="81"/>
        <v>0</v>
      </c>
      <c r="AD83" s="67">
        <f t="shared" si="82"/>
        <v>0</v>
      </c>
      <c r="AE83" s="82" t="e">
        <f t="shared" si="83"/>
        <v>#DIV/0!</v>
      </c>
      <c r="AF83" s="82" t="e">
        <f t="shared" si="84"/>
        <v>#DIV/0!</v>
      </c>
    </row>
    <row r="84" spans="1:32" s="65" customFormat="1" x14ac:dyDescent="0.25">
      <c r="A84" s="66" t="str">
        <f>"502.17.08"</f>
        <v>502.17.08</v>
      </c>
      <c r="B84" s="68" t="s">
        <v>925</v>
      </c>
      <c r="C84" s="67">
        <f>CE_RegimeContributivo!B250</f>
        <v>0</v>
      </c>
      <c r="D84" s="67">
        <f>CE_RegimeContributivo!C250</f>
        <v>0</v>
      </c>
      <c r="E84" s="67">
        <f>CE_RegimeContributivo!E250</f>
        <v>0</v>
      </c>
      <c r="F84" s="67">
        <f>CE_RegimeContributivo!S250</f>
        <v>0</v>
      </c>
      <c r="G84" s="82" t="e">
        <f t="shared" si="67"/>
        <v>#DIV/0!</v>
      </c>
      <c r="H84" s="82" t="e">
        <f t="shared" si="68"/>
        <v>#DIV/0!</v>
      </c>
      <c r="I84" s="67">
        <f>CE_RegimeNaoContributivo!B250</f>
        <v>0</v>
      </c>
      <c r="J84" s="67">
        <f>CE_RegimeNaoContributivo!C250</f>
        <v>0</v>
      </c>
      <c r="K84" s="67">
        <f>CE_RegimeNaoContributivo!E250</f>
        <v>0</v>
      </c>
      <c r="L84" s="67">
        <f>CE_RegimeNaoContributivo!S250</f>
        <v>0</v>
      </c>
      <c r="M84" s="82" t="e">
        <f t="shared" si="70"/>
        <v>#DIV/0!</v>
      </c>
      <c r="N84" s="82" t="e">
        <f t="shared" si="71"/>
        <v>#DIV/0!</v>
      </c>
      <c r="O84" s="67">
        <f>CE_Administração!B250</f>
        <v>0</v>
      </c>
      <c r="P84" s="67">
        <f>CE_Administração!C250</f>
        <v>0</v>
      </c>
      <c r="Q84" s="67">
        <f>CE_Administração!E250</f>
        <v>0</v>
      </c>
      <c r="R84" s="67">
        <f>CE_Administração!S250</f>
        <v>0</v>
      </c>
      <c r="S84" s="82" t="e">
        <f t="shared" si="73"/>
        <v>#DIV/0!</v>
      </c>
      <c r="T84" s="82" t="e">
        <f t="shared" si="74"/>
        <v>#DIV/0!</v>
      </c>
      <c r="U84" s="67">
        <f>CE_CapitalizaçãoFRSS!B250</f>
        <v>0</v>
      </c>
      <c r="V84" s="67">
        <f>CE_CapitalizaçãoFRSS!C250</f>
        <v>0</v>
      </c>
      <c r="W84" s="67">
        <f>CE_CapitalizaçãoFRSS!E250</f>
        <v>0</v>
      </c>
      <c r="X84" s="67">
        <f>CE_CapitalizaçãoFRSS!S250</f>
        <v>0</v>
      </c>
      <c r="Y84" s="82" t="e">
        <f t="shared" si="77"/>
        <v>#DIV/0!</v>
      </c>
      <c r="Z84" s="82" t="e">
        <f t="shared" si="78"/>
        <v>#DIV/0!</v>
      </c>
      <c r="AA84" s="67">
        <f t="shared" si="79"/>
        <v>0</v>
      </c>
      <c r="AB84" s="67">
        <f t="shared" si="80"/>
        <v>0</v>
      </c>
      <c r="AC84" s="67">
        <f t="shared" si="81"/>
        <v>0</v>
      </c>
      <c r="AD84" s="67">
        <f t="shared" si="82"/>
        <v>0</v>
      </c>
      <c r="AE84" s="82" t="e">
        <f t="shared" si="83"/>
        <v>#DIV/0!</v>
      </c>
      <c r="AF84" s="82" t="e">
        <f t="shared" si="84"/>
        <v>#DIV/0!</v>
      </c>
    </row>
    <row r="85" spans="1:32" s="65" customFormat="1" x14ac:dyDescent="0.25">
      <c r="A85" s="66" t="str">
        <f>"502.17.09"</f>
        <v>502.17.09</v>
      </c>
      <c r="B85" s="68" t="s">
        <v>926</v>
      </c>
      <c r="C85" s="67">
        <f>CE_RegimeContributivo!B251</f>
        <v>0</v>
      </c>
      <c r="D85" s="67">
        <f>CE_RegimeContributivo!C251</f>
        <v>0</v>
      </c>
      <c r="E85" s="67">
        <f>CE_RegimeContributivo!E251</f>
        <v>0</v>
      </c>
      <c r="F85" s="67">
        <f>CE_RegimeContributivo!S251</f>
        <v>0</v>
      </c>
      <c r="G85" s="82" t="e">
        <f t="shared" si="67"/>
        <v>#DIV/0!</v>
      </c>
      <c r="H85" s="82" t="e">
        <f t="shared" si="68"/>
        <v>#DIV/0!</v>
      </c>
      <c r="I85" s="67">
        <f>CE_RegimeNaoContributivo!B251</f>
        <v>0</v>
      </c>
      <c r="J85" s="67">
        <f>CE_RegimeNaoContributivo!C251</f>
        <v>0</v>
      </c>
      <c r="K85" s="67">
        <f>CE_RegimeNaoContributivo!E251</f>
        <v>0</v>
      </c>
      <c r="L85" s="67">
        <f>CE_RegimeNaoContributivo!S251</f>
        <v>0</v>
      </c>
      <c r="M85" s="82" t="e">
        <f t="shared" si="70"/>
        <v>#DIV/0!</v>
      </c>
      <c r="N85" s="82" t="e">
        <f t="shared" si="71"/>
        <v>#DIV/0!</v>
      </c>
      <c r="O85" s="67">
        <f>CE_Administração!B251</f>
        <v>0</v>
      </c>
      <c r="P85" s="67">
        <f>CE_Administração!C251</f>
        <v>0</v>
      </c>
      <c r="Q85" s="67">
        <f>CE_Administração!E251</f>
        <v>0</v>
      </c>
      <c r="R85" s="67">
        <f>CE_Administração!S251</f>
        <v>0</v>
      </c>
      <c r="S85" s="82" t="e">
        <f t="shared" si="73"/>
        <v>#DIV/0!</v>
      </c>
      <c r="T85" s="82" t="e">
        <f t="shared" si="74"/>
        <v>#DIV/0!</v>
      </c>
      <c r="U85" s="67">
        <f>CE_CapitalizaçãoFRSS!B251</f>
        <v>0</v>
      </c>
      <c r="V85" s="67">
        <f>CE_CapitalizaçãoFRSS!C251</f>
        <v>0</v>
      </c>
      <c r="W85" s="67">
        <f>CE_CapitalizaçãoFRSS!E251</f>
        <v>0</v>
      </c>
      <c r="X85" s="67">
        <f>CE_CapitalizaçãoFRSS!S251</f>
        <v>0</v>
      </c>
      <c r="Y85" s="82" t="e">
        <f t="shared" si="77"/>
        <v>#DIV/0!</v>
      </c>
      <c r="Z85" s="82" t="e">
        <f t="shared" si="78"/>
        <v>#DIV/0!</v>
      </c>
      <c r="AA85" s="67">
        <f t="shared" si="79"/>
        <v>0</v>
      </c>
      <c r="AB85" s="67">
        <f t="shared" si="80"/>
        <v>0</v>
      </c>
      <c r="AC85" s="67">
        <f t="shared" si="81"/>
        <v>0</v>
      </c>
      <c r="AD85" s="67">
        <f t="shared" si="82"/>
        <v>0</v>
      </c>
      <c r="AE85" s="82" t="e">
        <f t="shared" si="83"/>
        <v>#DIV/0!</v>
      </c>
      <c r="AF85" s="82" t="e">
        <f t="shared" si="84"/>
        <v>#DIV/0!</v>
      </c>
    </row>
    <row r="86" spans="1:32" s="65" customFormat="1" x14ac:dyDescent="0.25">
      <c r="A86" s="66" t="str">
        <f>"502.17.10"</f>
        <v>502.17.10</v>
      </c>
      <c r="B86" s="68" t="s">
        <v>927</v>
      </c>
      <c r="C86" s="67">
        <f>CE_RegimeContributivo!B252</f>
        <v>0</v>
      </c>
      <c r="D86" s="67">
        <f>CE_RegimeContributivo!C252</f>
        <v>0</v>
      </c>
      <c r="E86" s="67">
        <f>CE_RegimeContributivo!E252</f>
        <v>0</v>
      </c>
      <c r="F86" s="67">
        <f>CE_RegimeContributivo!S252</f>
        <v>0</v>
      </c>
      <c r="G86" s="82" t="e">
        <f t="shared" si="67"/>
        <v>#DIV/0!</v>
      </c>
      <c r="H86" s="82" t="e">
        <f t="shared" si="68"/>
        <v>#DIV/0!</v>
      </c>
      <c r="I86" s="67">
        <f>CE_RegimeNaoContributivo!B252</f>
        <v>0</v>
      </c>
      <c r="J86" s="67">
        <f>CE_RegimeNaoContributivo!C252</f>
        <v>0</v>
      </c>
      <c r="K86" s="67">
        <f>CE_RegimeNaoContributivo!E252</f>
        <v>0</v>
      </c>
      <c r="L86" s="67">
        <f>CE_RegimeNaoContributivo!S252</f>
        <v>0</v>
      </c>
      <c r="M86" s="82" t="e">
        <f t="shared" si="70"/>
        <v>#DIV/0!</v>
      </c>
      <c r="N86" s="82" t="e">
        <f t="shared" si="71"/>
        <v>#DIV/0!</v>
      </c>
      <c r="O86" s="67">
        <f>CE_Administração!B252</f>
        <v>0</v>
      </c>
      <c r="P86" s="67">
        <f>CE_Administração!C252</f>
        <v>0</v>
      </c>
      <c r="Q86" s="67">
        <f>CE_Administração!E252</f>
        <v>0</v>
      </c>
      <c r="R86" s="67">
        <f>CE_Administração!S252</f>
        <v>0</v>
      </c>
      <c r="S86" s="82" t="e">
        <f t="shared" si="73"/>
        <v>#DIV/0!</v>
      </c>
      <c r="T86" s="82" t="e">
        <f t="shared" si="74"/>
        <v>#DIV/0!</v>
      </c>
      <c r="U86" s="67">
        <f>CE_CapitalizaçãoFRSS!B252</f>
        <v>0</v>
      </c>
      <c r="V86" s="67">
        <f>CE_CapitalizaçãoFRSS!C252</f>
        <v>0</v>
      </c>
      <c r="W86" s="67">
        <f>CE_CapitalizaçãoFRSS!E252</f>
        <v>0</v>
      </c>
      <c r="X86" s="67">
        <f>CE_CapitalizaçãoFRSS!S252</f>
        <v>0</v>
      </c>
      <c r="Y86" s="82" t="e">
        <f t="shared" si="77"/>
        <v>#DIV/0!</v>
      </c>
      <c r="Z86" s="82" t="e">
        <f t="shared" si="78"/>
        <v>#DIV/0!</v>
      </c>
      <c r="AA86" s="67">
        <f t="shared" si="79"/>
        <v>0</v>
      </c>
      <c r="AB86" s="67">
        <f t="shared" si="80"/>
        <v>0</v>
      </c>
      <c r="AC86" s="67">
        <f t="shared" si="81"/>
        <v>0</v>
      </c>
      <c r="AD86" s="67">
        <f t="shared" si="82"/>
        <v>0</v>
      </c>
      <c r="AE86" s="82" t="e">
        <f t="shared" si="83"/>
        <v>#DIV/0!</v>
      </c>
      <c r="AF86" s="82" t="e">
        <f t="shared" si="84"/>
        <v>#DIV/0!</v>
      </c>
    </row>
    <row r="87" spans="1:32" s="65" customFormat="1" x14ac:dyDescent="0.25">
      <c r="A87" s="66" t="str">
        <f>"502.17.11"</f>
        <v>502.17.11</v>
      </c>
      <c r="B87" s="68" t="s">
        <v>928</v>
      </c>
      <c r="C87" s="67">
        <f>CE_RegimeContributivo!B253</f>
        <v>0</v>
      </c>
      <c r="D87" s="67">
        <f>CE_RegimeContributivo!C253</f>
        <v>0</v>
      </c>
      <c r="E87" s="67">
        <f>CE_RegimeContributivo!E253</f>
        <v>0</v>
      </c>
      <c r="F87" s="67">
        <f>CE_RegimeContributivo!S253</f>
        <v>0</v>
      </c>
      <c r="G87" s="82" t="e">
        <f t="shared" si="67"/>
        <v>#DIV/0!</v>
      </c>
      <c r="H87" s="82" t="e">
        <f t="shared" si="68"/>
        <v>#DIV/0!</v>
      </c>
      <c r="I87" s="67">
        <f>CE_RegimeNaoContributivo!B253</f>
        <v>0</v>
      </c>
      <c r="J87" s="67">
        <f>CE_RegimeNaoContributivo!C253</f>
        <v>0</v>
      </c>
      <c r="K87" s="67">
        <f>CE_RegimeNaoContributivo!E253</f>
        <v>0</v>
      </c>
      <c r="L87" s="67">
        <f>CE_RegimeNaoContributivo!S253</f>
        <v>0</v>
      </c>
      <c r="M87" s="82" t="e">
        <f t="shared" si="70"/>
        <v>#DIV/0!</v>
      </c>
      <c r="N87" s="82" t="e">
        <f t="shared" si="71"/>
        <v>#DIV/0!</v>
      </c>
      <c r="O87" s="67">
        <f>CE_Administração!B253</f>
        <v>0</v>
      </c>
      <c r="P87" s="67">
        <f>CE_Administração!C253</f>
        <v>0</v>
      </c>
      <c r="Q87" s="67">
        <f>CE_Administração!E253</f>
        <v>0</v>
      </c>
      <c r="R87" s="67">
        <f>CE_Administração!S253</f>
        <v>0</v>
      </c>
      <c r="S87" s="82" t="e">
        <f t="shared" si="73"/>
        <v>#DIV/0!</v>
      </c>
      <c r="T87" s="82" t="e">
        <f t="shared" si="74"/>
        <v>#DIV/0!</v>
      </c>
      <c r="U87" s="67">
        <f>CE_CapitalizaçãoFRSS!B253</f>
        <v>0</v>
      </c>
      <c r="V87" s="67">
        <f>CE_CapitalizaçãoFRSS!C253</f>
        <v>0</v>
      </c>
      <c r="W87" s="67">
        <f>CE_CapitalizaçãoFRSS!E253</f>
        <v>0</v>
      </c>
      <c r="X87" s="67">
        <f>CE_CapitalizaçãoFRSS!S253</f>
        <v>0</v>
      </c>
      <c r="Y87" s="82" t="e">
        <f t="shared" si="77"/>
        <v>#DIV/0!</v>
      </c>
      <c r="Z87" s="82" t="e">
        <f t="shared" si="78"/>
        <v>#DIV/0!</v>
      </c>
      <c r="AA87" s="67">
        <f t="shared" si="79"/>
        <v>0</v>
      </c>
      <c r="AB87" s="67">
        <f t="shared" si="80"/>
        <v>0</v>
      </c>
      <c r="AC87" s="67">
        <f t="shared" si="81"/>
        <v>0</v>
      </c>
      <c r="AD87" s="67">
        <f t="shared" si="82"/>
        <v>0</v>
      </c>
      <c r="AE87" s="82" t="e">
        <f t="shared" si="83"/>
        <v>#DIV/0!</v>
      </c>
      <c r="AF87" s="82" t="e">
        <f t="shared" si="84"/>
        <v>#DIV/0!</v>
      </c>
    </row>
    <row r="88" spans="1:32" s="65" customFormat="1" x14ac:dyDescent="0.25">
      <c r="A88" s="66" t="str">
        <f>"502.17.12"</f>
        <v>502.17.12</v>
      </c>
      <c r="B88" s="68" t="s">
        <v>929</v>
      </c>
      <c r="C88" s="67">
        <f>CE_RegimeContributivo!B254</f>
        <v>0</v>
      </c>
      <c r="D88" s="67">
        <f>CE_RegimeContributivo!C254</f>
        <v>0</v>
      </c>
      <c r="E88" s="67">
        <f>CE_RegimeContributivo!E254</f>
        <v>0</v>
      </c>
      <c r="F88" s="67">
        <f>CE_RegimeContributivo!S254</f>
        <v>0</v>
      </c>
      <c r="G88" s="82" t="e">
        <f t="shared" si="67"/>
        <v>#DIV/0!</v>
      </c>
      <c r="H88" s="82" t="e">
        <f t="shared" si="68"/>
        <v>#DIV/0!</v>
      </c>
      <c r="I88" s="67">
        <f>CE_RegimeNaoContributivo!B254</f>
        <v>0</v>
      </c>
      <c r="J88" s="67">
        <f>CE_RegimeNaoContributivo!C254</f>
        <v>0</v>
      </c>
      <c r="K88" s="67">
        <f>CE_RegimeNaoContributivo!E254</f>
        <v>0</v>
      </c>
      <c r="L88" s="67">
        <f>CE_RegimeNaoContributivo!S254</f>
        <v>0</v>
      </c>
      <c r="M88" s="82" t="e">
        <f t="shared" si="70"/>
        <v>#DIV/0!</v>
      </c>
      <c r="N88" s="82" t="e">
        <f t="shared" si="71"/>
        <v>#DIV/0!</v>
      </c>
      <c r="O88" s="67">
        <f>CE_Administração!B254</f>
        <v>0</v>
      </c>
      <c r="P88" s="67">
        <f>CE_Administração!C254</f>
        <v>0</v>
      </c>
      <c r="Q88" s="67">
        <f>CE_Administração!E254</f>
        <v>0</v>
      </c>
      <c r="R88" s="67">
        <f>CE_Administração!S254</f>
        <v>0</v>
      </c>
      <c r="S88" s="82" t="e">
        <f t="shared" si="73"/>
        <v>#DIV/0!</v>
      </c>
      <c r="T88" s="82" t="e">
        <f t="shared" si="74"/>
        <v>#DIV/0!</v>
      </c>
      <c r="U88" s="67">
        <f>CE_CapitalizaçãoFRSS!B254</f>
        <v>0</v>
      </c>
      <c r="V88" s="67">
        <f>CE_CapitalizaçãoFRSS!C254</f>
        <v>0</v>
      </c>
      <c r="W88" s="67">
        <f>CE_CapitalizaçãoFRSS!E254</f>
        <v>0</v>
      </c>
      <c r="X88" s="67">
        <f>CE_CapitalizaçãoFRSS!S254</f>
        <v>0</v>
      </c>
      <c r="Y88" s="82" t="e">
        <f t="shared" si="77"/>
        <v>#DIV/0!</v>
      </c>
      <c r="Z88" s="82" t="e">
        <f t="shared" si="78"/>
        <v>#DIV/0!</v>
      </c>
      <c r="AA88" s="67">
        <f t="shared" si="79"/>
        <v>0</v>
      </c>
      <c r="AB88" s="67">
        <f t="shared" si="80"/>
        <v>0</v>
      </c>
      <c r="AC88" s="67">
        <f t="shared" si="81"/>
        <v>0</v>
      </c>
      <c r="AD88" s="67">
        <f t="shared" si="82"/>
        <v>0</v>
      </c>
      <c r="AE88" s="82" t="e">
        <f t="shared" si="83"/>
        <v>#DIV/0!</v>
      </c>
      <c r="AF88" s="82" t="e">
        <f t="shared" si="84"/>
        <v>#DIV/0!</v>
      </c>
    </row>
    <row r="89" spans="1:32" s="65" customFormat="1" x14ac:dyDescent="0.25">
      <c r="A89" s="66" t="str">
        <f>"502.17.13"</f>
        <v>502.17.13</v>
      </c>
      <c r="B89" s="68" t="s">
        <v>930</v>
      </c>
      <c r="C89" s="67">
        <f>CE_RegimeContributivo!B255</f>
        <v>0</v>
      </c>
      <c r="D89" s="67">
        <f>CE_RegimeContributivo!C255</f>
        <v>0</v>
      </c>
      <c r="E89" s="67">
        <f>CE_RegimeContributivo!E255</f>
        <v>0</v>
      </c>
      <c r="F89" s="67">
        <f>CE_RegimeContributivo!S255</f>
        <v>0</v>
      </c>
      <c r="G89" s="82" t="e">
        <f t="shared" si="67"/>
        <v>#DIV/0!</v>
      </c>
      <c r="H89" s="82" t="e">
        <f t="shared" si="68"/>
        <v>#DIV/0!</v>
      </c>
      <c r="I89" s="67">
        <f>CE_RegimeNaoContributivo!B255</f>
        <v>0</v>
      </c>
      <c r="J89" s="67">
        <f>CE_RegimeNaoContributivo!C255</f>
        <v>0</v>
      </c>
      <c r="K89" s="67">
        <f>CE_RegimeNaoContributivo!E255</f>
        <v>0</v>
      </c>
      <c r="L89" s="67">
        <f>CE_RegimeNaoContributivo!S255</f>
        <v>0</v>
      </c>
      <c r="M89" s="82" t="e">
        <f t="shared" si="70"/>
        <v>#DIV/0!</v>
      </c>
      <c r="N89" s="82" t="e">
        <f t="shared" si="71"/>
        <v>#DIV/0!</v>
      </c>
      <c r="O89" s="67">
        <f>CE_Administração!B255</f>
        <v>0</v>
      </c>
      <c r="P89" s="67">
        <f>CE_Administração!C255</f>
        <v>0</v>
      </c>
      <c r="Q89" s="67">
        <f>CE_Administração!E255</f>
        <v>0</v>
      </c>
      <c r="R89" s="67">
        <f>CE_Administração!S255</f>
        <v>0</v>
      </c>
      <c r="S89" s="82" t="e">
        <f t="shared" si="73"/>
        <v>#DIV/0!</v>
      </c>
      <c r="T89" s="82" t="e">
        <f t="shared" si="74"/>
        <v>#DIV/0!</v>
      </c>
      <c r="U89" s="67">
        <f>CE_CapitalizaçãoFRSS!B255</f>
        <v>0</v>
      </c>
      <c r="V89" s="67">
        <f>CE_CapitalizaçãoFRSS!C255</f>
        <v>0</v>
      </c>
      <c r="W89" s="67">
        <f>CE_CapitalizaçãoFRSS!E255</f>
        <v>0</v>
      </c>
      <c r="X89" s="67">
        <f>CE_CapitalizaçãoFRSS!S255</f>
        <v>0</v>
      </c>
      <c r="Y89" s="82" t="e">
        <f t="shared" si="77"/>
        <v>#DIV/0!</v>
      </c>
      <c r="Z89" s="82" t="e">
        <f t="shared" si="78"/>
        <v>#DIV/0!</v>
      </c>
      <c r="AA89" s="67">
        <f t="shared" si="79"/>
        <v>0</v>
      </c>
      <c r="AB89" s="67">
        <f t="shared" si="80"/>
        <v>0</v>
      </c>
      <c r="AC89" s="67">
        <f t="shared" si="81"/>
        <v>0</v>
      </c>
      <c r="AD89" s="67">
        <f t="shared" si="82"/>
        <v>0</v>
      </c>
      <c r="AE89" s="82" t="e">
        <f t="shared" si="83"/>
        <v>#DIV/0!</v>
      </c>
      <c r="AF89" s="82" t="e">
        <f t="shared" si="84"/>
        <v>#DIV/0!</v>
      </c>
    </row>
    <row r="90" spans="1:32" s="65" customFormat="1" x14ac:dyDescent="0.25">
      <c r="A90" s="66" t="str">
        <f>"502.17.14"</f>
        <v>502.17.14</v>
      </c>
      <c r="B90" s="68" t="s">
        <v>931</v>
      </c>
      <c r="C90" s="67">
        <f>CE_RegimeContributivo!B256</f>
        <v>0</v>
      </c>
      <c r="D90" s="67">
        <f>CE_RegimeContributivo!C256</f>
        <v>0</v>
      </c>
      <c r="E90" s="67">
        <f>CE_RegimeContributivo!E256</f>
        <v>0</v>
      </c>
      <c r="F90" s="67">
        <f>CE_RegimeContributivo!S256</f>
        <v>0</v>
      </c>
      <c r="G90" s="82" t="e">
        <f t="shared" si="67"/>
        <v>#DIV/0!</v>
      </c>
      <c r="H90" s="82" t="e">
        <f t="shared" si="68"/>
        <v>#DIV/0!</v>
      </c>
      <c r="I90" s="67">
        <f>CE_RegimeNaoContributivo!B256</f>
        <v>0</v>
      </c>
      <c r="J90" s="67">
        <f>CE_RegimeNaoContributivo!C256</f>
        <v>0</v>
      </c>
      <c r="K90" s="67">
        <f>CE_RegimeNaoContributivo!E256</f>
        <v>0</v>
      </c>
      <c r="L90" s="67">
        <f>CE_RegimeNaoContributivo!S256</f>
        <v>0</v>
      </c>
      <c r="M90" s="82" t="e">
        <f t="shared" si="70"/>
        <v>#DIV/0!</v>
      </c>
      <c r="N90" s="82" t="e">
        <f t="shared" si="71"/>
        <v>#DIV/0!</v>
      </c>
      <c r="O90" s="67">
        <f>CE_Administração!B256</f>
        <v>0</v>
      </c>
      <c r="P90" s="67">
        <f>CE_Administração!C256</f>
        <v>0</v>
      </c>
      <c r="Q90" s="67">
        <f>CE_Administração!E256</f>
        <v>0</v>
      </c>
      <c r="R90" s="67">
        <f>CE_Administração!S256</f>
        <v>0</v>
      </c>
      <c r="S90" s="82" t="e">
        <f t="shared" si="73"/>
        <v>#DIV/0!</v>
      </c>
      <c r="T90" s="82" t="e">
        <f t="shared" si="74"/>
        <v>#DIV/0!</v>
      </c>
      <c r="U90" s="67">
        <f>CE_CapitalizaçãoFRSS!B256</f>
        <v>0</v>
      </c>
      <c r="V90" s="67">
        <f>CE_CapitalizaçãoFRSS!C256</f>
        <v>0</v>
      </c>
      <c r="W90" s="67">
        <f>CE_CapitalizaçãoFRSS!E256</f>
        <v>0</v>
      </c>
      <c r="X90" s="67">
        <f>CE_CapitalizaçãoFRSS!S256</f>
        <v>0</v>
      </c>
      <c r="Y90" s="82" t="e">
        <f t="shared" si="77"/>
        <v>#DIV/0!</v>
      </c>
      <c r="Z90" s="82" t="e">
        <f t="shared" si="78"/>
        <v>#DIV/0!</v>
      </c>
      <c r="AA90" s="67">
        <f t="shared" si="79"/>
        <v>0</v>
      </c>
      <c r="AB90" s="67">
        <f t="shared" si="80"/>
        <v>0</v>
      </c>
      <c r="AC90" s="67">
        <f t="shared" si="81"/>
        <v>0</v>
      </c>
      <c r="AD90" s="67">
        <f t="shared" si="82"/>
        <v>0</v>
      </c>
      <c r="AE90" s="82" t="e">
        <f t="shared" si="83"/>
        <v>#DIV/0!</v>
      </c>
      <c r="AF90" s="82" t="e">
        <f t="shared" si="84"/>
        <v>#DIV/0!</v>
      </c>
    </row>
    <row r="91" spans="1:32" s="65" customFormat="1" x14ac:dyDescent="0.25">
      <c r="A91" s="66" t="str">
        <f>"502.17.15"</f>
        <v>502.17.15</v>
      </c>
      <c r="B91" s="68" t="s">
        <v>932</v>
      </c>
      <c r="C91" s="67">
        <f>CE_RegimeContributivo!B257</f>
        <v>0</v>
      </c>
      <c r="D91" s="67">
        <f>CE_RegimeContributivo!C257</f>
        <v>0</v>
      </c>
      <c r="E91" s="67">
        <f>CE_RegimeContributivo!E257</f>
        <v>0</v>
      </c>
      <c r="F91" s="67">
        <f>CE_RegimeContributivo!S257</f>
        <v>0</v>
      </c>
      <c r="G91" s="82" t="e">
        <f t="shared" si="67"/>
        <v>#DIV/0!</v>
      </c>
      <c r="H91" s="82" t="e">
        <f t="shared" si="68"/>
        <v>#DIV/0!</v>
      </c>
      <c r="I91" s="67">
        <f>CE_RegimeNaoContributivo!B257</f>
        <v>0</v>
      </c>
      <c r="J91" s="67">
        <f>CE_RegimeNaoContributivo!C257</f>
        <v>0</v>
      </c>
      <c r="K91" s="67">
        <f>CE_RegimeNaoContributivo!E257</f>
        <v>0</v>
      </c>
      <c r="L91" s="67">
        <f>CE_RegimeNaoContributivo!S257</f>
        <v>0</v>
      </c>
      <c r="M91" s="82" t="e">
        <f t="shared" si="70"/>
        <v>#DIV/0!</v>
      </c>
      <c r="N91" s="82" t="e">
        <f t="shared" si="71"/>
        <v>#DIV/0!</v>
      </c>
      <c r="O91" s="67">
        <f>CE_Administração!B257</f>
        <v>0</v>
      </c>
      <c r="P91" s="67">
        <f>CE_Administração!C257</f>
        <v>0</v>
      </c>
      <c r="Q91" s="67">
        <f>CE_Administração!E257</f>
        <v>0</v>
      </c>
      <c r="R91" s="67">
        <f>CE_Administração!S257</f>
        <v>0</v>
      </c>
      <c r="S91" s="82" t="e">
        <f t="shared" si="73"/>
        <v>#DIV/0!</v>
      </c>
      <c r="T91" s="82" t="e">
        <f t="shared" si="74"/>
        <v>#DIV/0!</v>
      </c>
      <c r="U91" s="67">
        <f>CE_CapitalizaçãoFRSS!B257</f>
        <v>0</v>
      </c>
      <c r="V91" s="67">
        <f>CE_CapitalizaçãoFRSS!C257</f>
        <v>0</v>
      </c>
      <c r="W91" s="67">
        <f>CE_CapitalizaçãoFRSS!E257</f>
        <v>0</v>
      </c>
      <c r="X91" s="67">
        <f>CE_CapitalizaçãoFRSS!S257</f>
        <v>0</v>
      </c>
      <c r="Y91" s="82" t="e">
        <f t="shared" si="77"/>
        <v>#DIV/0!</v>
      </c>
      <c r="Z91" s="82" t="e">
        <f t="shared" si="78"/>
        <v>#DIV/0!</v>
      </c>
      <c r="AA91" s="67">
        <f t="shared" si="79"/>
        <v>0</v>
      </c>
      <c r="AB91" s="67">
        <f t="shared" si="80"/>
        <v>0</v>
      </c>
      <c r="AC91" s="67">
        <f t="shared" si="81"/>
        <v>0</v>
      </c>
      <c r="AD91" s="67">
        <f t="shared" si="82"/>
        <v>0</v>
      </c>
      <c r="AE91" s="82" t="e">
        <f t="shared" si="83"/>
        <v>#DIV/0!</v>
      </c>
      <c r="AF91" s="82" t="e">
        <f t="shared" si="84"/>
        <v>#DIV/0!</v>
      </c>
    </row>
    <row r="92" spans="1:32" s="65" customFormat="1" x14ac:dyDescent="0.25">
      <c r="A92" s="66" t="str">
        <f>"502.17.16"</f>
        <v>502.17.16</v>
      </c>
      <c r="B92" s="68" t="s">
        <v>933</v>
      </c>
      <c r="C92" s="67">
        <f>CE_RegimeContributivo!B258</f>
        <v>0</v>
      </c>
      <c r="D92" s="67">
        <f>CE_RegimeContributivo!C258</f>
        <v>0</v>
      </c>
      <c r="E92" s="67">
        <f>CE_RegimeContributivo!E258</f>
        <v>0</v>
      </c>
      <c r="F92" s="67">
        <f>CE_RegimeContributivo!S258</f>
        <v>0</v>
      </c>
      <c r="G92" s="82" t="e">
        <f t="shared" si="67"/>
        <v>#DIV/0!</v>
      </c>
      <c r="H92" s="82" t="e">
        <f t="shared" si="68"/>
        <v>#DIV/0!</v>
      </c>
      <c r="I92" s="67">
        <f>CE_RegimeNaoContributivo!B258</f>
        <v>0</v>
      </c>
      <c r="J92" s="67">
        <f>CE_RegimeNaoContributivo!C258</f>
        <v>0</v>
      </c>
      <c r="K92" s="67">
        <f>CE_RegimeNaoContributivo!E258</f>
        <v>0</v>
      </c>
      <c r="L92" s="67">
        <f>CE_RegimeNaoContributivo!S258</f>
        <v>0</v>
      </c>
      <c r="M92" s="82" t="e">
        <f t="shared" si="70"/>
        <v>#DIV/0!</v>
      </c>
      <c r="N92" s="82" t="e">
        <f t="shared" si="71"/>
        <v>#DIV/0!</v>
      </c>
      <c r="O92" s="67">
        <f>CE_Administração!B258</f>
        <v>0</v>
      </c>
      <c r="P92" s="67">
        <f>CE_Administração!C258</f>
        <v>0</v>
      </c>
      <c r="Q92" s="67">
        <f>CE_Administração!E258</f>
        <v>0</v>
      </c>
      <c r="R92" s="67">
        <f>CE_Administração!S258</f>
        <v>0</v>
      </c>
      <c r="S92" s="82" t="e">
        <f t="shared" si="73"/>
        <v>#DIV/0!</v>
      </c>
      <c r="T92" s="82" t="e">
        <f t="shared" si="74"/>
        <v>#DIV/0!</v>
      </c>
      <c r="U92" s="67">
        <f>CE_CapitalizaçãoFRSS!B258</f>
        <v>0</v>
      </c>
      <c r="V92" s="67">
        <f>CE_CapitalizaçãoFRSS!C258</f>
        <v>0</v>
      </c>
      <c r="W92" s="67">
        <f>CE_CapitalizaçãoFRSS!E258</f>
        <v>0</v>
      </c>
      <c r="X92" s="67">
        <f>CE_CapitalizaçãoFRSS!S258</f>
        <v>0</v>
      </c>
      <c r="Y92" s="82" t="e">
        <f t="shared" si="77"/>
        <v>#DIV/0!</v>
      </c>
      <c r="Z92" s="82" t="e">
        <f t="shared" si="78"/>
        <v>#DIV/0!</v>
      </c>
      <c r="AA92" s="67">
        <f t="shared" si="79"/>
        <v>0</v>
      </c>
      <c r="AB92" s="67">
        <f t="shared" si="80"/>
        <v>0</v>
      </c>
      <c r="AC92" s="67">
        <f t="shared" si="81"/>
        <v>0</v>
      </c>
      <c r="AD92" s="67">
        <f t="shared" si="82"/>
        <v>0</v>
      </c>
      <c r="AE92" s="82" t="e">
        <f t="shared" si="83"/>
        <v>#DIV/0!</v>
      </c>
      <c r="AF92" s="82" t="e">
        <f t="shared" si="84"/>
        <v>#DIV/0!</v>
      </c>
    </row>
    <row r="93" spans="1:32" s="65" customFormat="1" x14ac:dyDescent="0.25">
      <c r="A93" s="66" t="str">
        <f>"502.17.17"</f>
        <v>502.17.17</v>
      </c>
      <c r="B93" s="68" t="s">
        <v>934</v>
      </c>
      <c r="C93" s="67">
        <f>CE_RegimeContributivo!B259</f>
        <v>0</v>
      </c>
      <c r="D93" s="67">
        <f>CE_RegimeContributivo!C259</f>
        <v>0</v>
      </c>
      <c r="E93" s="67">
        <f>CE_RegimeContributivo!E259</f>
        <v>0</v>
      </c>
      <c r="F93" s="67">
        <f>CE_RegimeContributivo!S259</f>
        <v>0</v>
      </c>
      <c r="G93" s="82" t="e">
        <f t="shared" si="67"/>
        <v>#DIV/0!</v>
      </c>
      <c r="H93" s="82" t="e">
        <f t="shared" si="68"/>
        <v>#DIV/0!</v>
      </c>
      <c r="I93" s="67">
        <f>CE_RegimeNaoContributivo!B259</f>
        <v>0</v>
      </c>
      <c r="J93" s="67">
        <f>CE_RegimeNaoContributivo!C259</f>
        <v>0</v>
      </c>
      <c r="K93" s="67">
        <f>CE_RegimeNaoContributivo!E259</f>
        <v>0</v>
      </c>
      <c r="L93" s="67">
        <f>CE_RegimeNaoContributivo!S259</f>
        <v>0</v>
      </c>
      <c r="M93" s="82" t="e">
        <f t="shared" si="70"/>
        <v>#DIV/0!</v>
      </c>
      <c r="N93" s="82" t="e">
        <f t="shared" si="71"/>
        <v>#DIV/0!</v>
      </c>
      <c r="O93" s="67">
        <f>CE_Administração!B259</f>
        <v>0</v>
      </c>
      <c r="P93" s="67">
        <f>CE_Administração!C259</f>
        <v>0</v>
      </c>
      <c r="Q93" s="67">
        <f>CE_Administração!E259</f>
        <v>0</v>
      </c>
      <c r="R93" s="67">
        <f>CE_Administração!S259</f>
        <v>0</v>
      </c>
      <c r="S93" s="82" t="e">
        <f t="shared" si="73"/>
        <v>#DIV/0!</v>
      </c>
      <c r="T93" s="82" t="e">
        <f t="shared" si="74"/>
        <v>#DIV/0!</v>
      </c>
      <c r="U93" s="67">
        <f>CE_CapitalizaçãoFRSS!B259</f>
        <v>0</v>
      </c>
      <c r="V93" s="67">
        <f>CE_CapitalizaçãoFRSS!C259</f>
        <v>0</v>
      </c>
      <c r="W93" s="67">
        <f>CE_CapitalizaçãoFRSS!E259</f>
        <v>0</v>
      </c>
      <c r="X93" s="67">
        <f>CE_CapitalizaçãoFRSS!S259</f>
        <v>0</v>
      </c>
      <c r="Y93" s="82" t="e">
        <f t="shared" si="77"/>
        <v>#DIV/0!</v>
      </c>
      <c r="Z93" s="82" t="e">
        <f t="shared" si="78"/>
        <v>#DIV/0!</v>
      </c>
      <c r="AA93" s="67">
        <f t="shared" si="79"/>
        <v>0</v>
      </c>
      <c r="AB93" s="67">
        <f t="shared" si="80"/>
        <v>0</v>
      </c>
      <c r="AC93" s="67">
        <f t="shared" si="81"/>
        <v>0</v>
      </c>
      <c r="AD93" s="67">
        <f t="shared" si="82"/>
        <v>0</v>
      </c>
      <c r="AE93" s="82" t="e">
        <f t="shared" si="83"/>
        <v>#DIV/0!</v>
      </c>
      <c r="AF93" s="82" t="e">
        <f t="shared" si="84"/>
        <v>#DIV/0!</v>
      </c>
    </row>
    <row r="94" spans="1:32" s="65" customFormat="1" x14ac:dyDescent="0.25">
      <c r="A94" s="66" t="str">
        <f>"502.17.18"</f>
        <v>502.17.18</v>
      </c>
      <c r="B94" s="68" t="s">
        <v>935</v>
      </c>
      <c r="C94" s="67">
        <f>CE_RegimeContributivo!B260</f>
        <v>0</v>
      </c>
      <c r="D94" s="67">
        <f>CE_RegimeContributivo!C260</f>
        <v>0</v>
      </c>
      <c r="E94" s="67">
        <f>CE_RegimeContributivo!E260</f>
        <v>0</v>
      </c>
      <c r="F94" s="67">
        <f>CE_RegimeContributivo!S260</f>
        <v>0</v>
      </c>
      <c r="G94" s="82" t="e">
        <f t="shared" si="67"/>
        <v>#DIV/0!</v>
      </c>
      <c r="H94" s="82" t="e">
        <f t="shared" si="68"/>
        <v>#DIV/0!</v>
      </c>
      <c r="I94" s="67">
        <f>CE_RegimeNaoContributivo!B260</f>
        <v>0</v>
      </c>
      <c r="J94" s="67">
        <f>CE_RegimeNaoContributivo!C260</f>
        <v>0</v>
      </c>
      <c r="K94" s="67">
        <f>CE_RegimeNaoContributivo!E260</f>
        <v>0</v>
      </c>
      <c r="L94" s="67">
        <f>CE_RegimeNaoContributivo!S260</f>
        <v>0</v>
      </c>
      <c r="M94" s="82" t="e">
        <f t="shared" si="70"/>
        <v>#DIV/0!</v>
      </c>
      <c r="N94" s="82" t="e">
        <f t="shared" si="71"/>
        <v>#DIV/0!</v>
      </c>
      <c r="O94" s="67">
        <f>CE_Administração!B260</f>
        <v>0</v>
      </c>
      <c r="P94" s="67">
        <f>CE_Administração!C260</f>
        <v>0</v>
      </c>
      <c r="Q94" s="67">
        <f>CE_Administração!E260</f>
        <v>0</v>
      </c>
      <c r="R94" s="67">
        <f>CE_Administração!S260</f>
        <v>0</v>
      </c>
      <c r="S94" s="82" t="e">
        <f t="shared" si="73"/>
        <v>#DIV/0!</v>
      </c>
      <c r="T94" s="82" t="e">
        <f t="shared" si="74"/>
        <v>#DIV/0!</v>
      </c>
      <c r="U94" s="67">
        <f>CE_CapitalizaçãoFRSS!B260</f>
        <v>0</v>
      </c>
      <c r="V94" s="67">
        <f>CE_CapitalizaçãoFRSS!C260</f>
        <v>0</v>
      </c>
      <c r="W94" s="67">
        <f>CE_CapitalizaçãoFRSS!E260</f>
        <v>0</v>
      </c>
      <c r="X94" s="67">
        <f>CE_CapitalizaçãoFRSS!S260</f>
        <v>0</v>
      </c>
      <c r="Y94" s="82" t="e">
        <f t="shared" si="77"/>
        <v>#DIV/0!</v>
      </c>
      <c r="Z94" s="82" t="e">
        <f t="shared" si="78"/>
        <v>#DIV/0!</v>
      </c>
      <c r="AA94" s="67">
        <f t="shared" si="79"/>
        <v>0</v>
      </c>
      <c r="AB94" s="67">
        <f t="shared" si="80"/>
        <v>0</v>
      </c>
      <c r="AC94" s="67">
        <f t="shared" si="81"/>
        <v>0</v>
      </c>
      <c r="AD94" s="67">
        <f t="shared" si="82"/>
        <v>0</v>
      </c>
      <c r="AE94" s="82" t="e">
        <f t="shared" si="83"/>
        <v>#DIV/0!</v>
      </c>
      <c r="AF94" s="82" t="e">
        <f t="shared" si="84"/>
        <v>#DIV/0!</v>
      </c>
    </row>
    <row r="95" spans="1:32" s="65" customFormat="1" x14ac:dyDescent="0.25">
      <c r="A95" s="66" t="str">
        <f>"502.17.19"</f>
        <v>502.17.19</v>
      </c>
      <c r="B95" s="68" t="s">
        <v>936</v>
      </c>
      <c r="C95" s="67">
        <f>CE_RegimeContributivo!B261</f>
        <v>0</v>
      </c>
      <c r="D95" s="67">
        <f>CE_RegimeContributivo!C261</f>
        <v>0</v>
      </c>
      <c r="E95" s="67">
        <f>CE_RegimeContributivo!E261</f>
        <v>0</v>
      </c>
      <c r="F95" s="67">
        <f>CE_RegimeContributivo!S261</f>
        <v>0</v>
      </c>
      <c r="G95" s="82" t="e">
        <f t="shared" si="67"/>
        <v>#DIV/0!</v>
      </c>
      <c r="H95" s="82" t="e">
        <f t="shared" si="68"/>
        <v>#DIV/0!</v>
      </c>
      <c r="I95" s="67">
        <f>CE_RegimeNaoContributivo!B261</f>
        <v>0</v>
      </c>
      <c r="J95" s="67">
        <f>CE_RegimeNaoContributivo!C261</f>
        <v>0</v>
      </c>
      <c r="K95" s="67">
        <f>CE_RegimeNaoContributivo!E261</f>
        <v>0</v>
      </c>
      <c r="L95" s="67">
        <f>CE_RegimeNaoContributivo!S261</f>
        <v>0</v>
      </c>
      <c r="M95" s="82" t="e">
        <f t="shared" si="70"/>
        <v>#DIV/0!</v>
      </c>
      <c r="N95" s="82" t="e">
        <f t="shared" si="71"/>
        <v>#DIV/0!</v>
      </c>
      <c r="O95" s="67">
        <f>CE_Administração!B261</f>
        <v>0</v>
      </c>
      <c r="P95" s="67">
        <f>CE_Administração!C261</f>
        <v>0</v>
      </c>
      <c r="Q95" s="67">
        <f>CE_Administração!E261</f>
        <v>0</v>
      </c>
      <c r="R95" s="67">
        <f>CE_Administração!S261</f>
        <v>0</v>
      </c>
      <c r="S95" s="82" t="e">
        <f t="shared" si="73"/>
        <v>#DIV/0!</v>
      </c>
      <c r="T95" s="82" t="e">
        <f t="shared" si="74"/>
        <v>#DIV/0!</v>
      </c>
      <c r="U95" s="67">
        <f>CE_CapitalizaçãoFRSS!B261</f>
        <v>0</v>
      </c>
      <c r="V95" s="67">
        <f>CE_CapitalizaçãoFRSS!C261</f>
        <v>0</v>
      </c>
      <c r="W95" s="67">
        <f>CE_CapitalizaçãoFRSS!E261</f>
        <v>0</v>
      </c>
      <c r="X95" s="67">
        <f>CE_CapitalizaçãoFRSS!S261</f>
        <v>0</v>
      </c>
      <c r="Y95" s="82" t="e">
        <f t="shared" si="77"/>
        <v>#DIV/0!</v>
      </c>
      <c r="Z95" s="82" t="e">
        <f t="shared" si="78"/>
        <v>#DIV/0!</v>
      </c>
      <c r="AA95" s="67">
        <f t="shared" si="79"/>
        <v>0</v>
      </c>
      <c r="AB95" s="67">
        <f t="shared" si="80"/>
        <v>0</v>
      </c>
      <c r="AC95" s="67">
        <f t="shared" si="81"/>
        <v>0</v>
      </c>
      <c r="AD95" s="67">
        <f t="shared" si="82"/>
        <v>0</v>
      </c>
      <c r="AE95" s="82" t="e">
        <f t="shared" si="83"/>
        <v>#DIV/0!</v>
      </c>
      <c r="AF95" s="82" t="e">
        <f t="shared" si="84"/>
        <v>#DIV/0!</v>
      </c>
    </row>
    <row r="96" spans="1:32" s="65" customFormat="1" x14ac:dyDescent="0.25">
      <c r="A96" s="66" t="str">
        <f>"502.17.20"</f>
        <v>502.17.20</v>
      </c>
      <c r="B96" s="68" t="s">
        <v>937</v>
      </c>
      <c r="C96" s="67">
        <f>CE_RegimeContributivo!B262</f>
        <v>0</v>
      </c>
      <c r="D96" s="67">
        <f>CE_RegimeContributivo!C262</f>
        <v>0</v>
      </c>
      <c r="E96" s="67">
        <f>CE_RegimeContributivo!E262</f>
        <v>0</v>
      </c>
      <c r="F96" s="67">
        <f>CE_RegimeContributivo!S262</f>
        <v>0</v>
      </c>
      <c r="G96" s="82" t="e">
        <f t="shared" si="67"/>
        <v>#DIV/0!</v>
      </c>
      <c r="H96" s="82" t="e">
        <f t="shared" si="68"/>
        <v>#DIV/0!</v>
      </c>
      <c r="I96" s="67">
        <f>CE_RegimeNaoContributivo!B262</f>
        <v>0</v>
      </c>
      <c r="J96" s="67">
        <f>CE_RegimeNaoContributivo!C262</f>
        <v>0</v>
      </c>
      <c r="K96" s="67">
        <f>CE_RegimeNaoContributivo!E262</f>
        <v>0</v>
      </c>
      <c r="L96" s="67">
        <f>CE_RegimeNaoContributivo!S262</f>
        <v>0</v>
      </c>
      <c r="M96" s="82" t="e">
        <f t="shared" si="70"/>
        <v>#DIV/0!</v>
      </c>
      <c r="N96" s="82" t="e">
        <f t="shared" si="71"/>
        <v>#DIV/0!</v>
      </c>
      <c r="O96" s="67">
        <f>CE_Administração!B262</f>
        <v>0</v>
      </c>
      <c r="P96" s="67">
        <f>CE_Administração!C262</f>
        <v>0</v>
      </c>
      <c r="Q96" s="67">
        <f>CE_Administração!E262</f>
        <v>0</v>
      </c>
      <c r="R96" s="67">
        <f>CE_Administração!S262</f>
        <v>0</v>
      </c>
      <c r="S96" s="82" t="e">
        <f t="shared" si="73"/>
        <v>#DIV/0!</v>
      </c>
      <c r="T96" s="82" t="e">
        <f t="shared" si="74"/>
        <v>#DIV/0!</v>
      </c>
      <c r="U96" s="67">
        <f>CE_CapitalizaçãoFRSS!B262</f>
        <v>0</v>
      </c>
      <c r="V96" s="67">
        <f>CE_CapitalizaçãoFRSS!C262</f>
        <v>0</v>
      </c>
      <c r="W96" s="67">
        <f>CE_CapitalizaçãoFRSS!E262</f>
        <v>0</v>
      </c>
      <c r="X96" s="67">
        <f>CE_CapitalizaçãoFRSS!S262</f>
        <v>0</v>
      </c>
      <c r="Y96" s="82" t="e">
        <f t="shared" si="77"/>
        <v>#DIV/0!</v>
      </c>
      <c r="Z96" s="82" t="e">
        <f t="shared" si="78"/>
        <v>#DIV/0!</v>
      </c>
      <c r="AA96" s="67">
        <f t="shared" si="79"/>
        <v>0</v>
      </c>
      <c r="AB96" s="67">
        <f t="shared" si="80"/>
        <v>0</v>
      </c>
      <c r="AC96" s="67">
        <f t="shared" si="81"/>
        <v>0</v>
      </c>
      <c r="AD96" s="67">
        <f t="shared" si="82"/>
        <v>0</v>
      </c>
      <c r="AE96" s="82" t="e">
        <f t="shared" si="83"/>
        <v>#DIV/0!</v>
      </c>
      <c r="AF96" s="82" t="e">
        <f t="shared" si="84"/>
        <v>#DIV/0!</v>
      </c>
    </row>
    <row r="97" spans="1:32" s="65" customFormat="1" x14ac:dyDescent="0.25">
      <c r="A97" s="66" t="str">
        <f>"502.17.21"</f>
        <v>502.17.21</v>
      </c>
      <c r="B97" s="68" t="s">
        <v>938</v>
      </c>
      <c r="C97" s="67">
        <f>CE_RegimeContributivo!B263</f>
        <v>0</v>
      </c>
      <c r="D97" s="67">
        <f>CE_RegimeContributivo!C263</f>
        <v>0</v>
      </c>
      <c r="E97" s="67">
        <f>CE_RegimeContributivo!E263</f>
        <v>0</v>
      </c>
      <c r="F97" s="67">
        <f>CE_RegimeContributivo!S263</f>
        <v>0</v>
      </c>
      <c r="G97" s="82" t="e">
        <f t="shared" si="67"/>
        <v>#DIV/0!</v>
      </c>
      <c r="H97" s="82" t="e">
        <f t="shared" si="68"/>
        <v>#DIV/0!</v>
      </c>
      <c r="I97" s="67">
        <f>CE_RegimeNaoContributivo!B263</f>
        <v>0</v>
      </c>
      <c r="J97" s="67">
        <f>CE_RegimeNaoContributivo!C263</f>
        <v>0</v>
      </c>
      <c r="K97" s="67">
        <f>CE_RegimeNaoContributivo!E263</f>
        <v>0</v>
      </c>
      <c r="L97" s="67">
        <f>CE_RegimeNaoContributivo!S263</f>
        <v>0</v>
      </c>
      <c r="M97" s="82" t="e">
        <f t="shared" si="70"/>
        <v>#DIV/0!</v>
      </c>
      <c r="N97" s="82" t="e">
        <f t="shared" si="71"/>
        <v>#DIV/0!</v>
      </c>
      <c r="O97" s="67">
        <f>CE_Administração!B263</f>
        <v>0</v>
      </c>
      <c r="P97" s="67">
        <f>CE_Administração!C263</f>
        <v>0</v>
      </c>
      <c r="Q97" s="67">
        <f>CE_Administração!E263</f>
        <v>0</v>
      </c>
      <c r="R97" s="67">
        <f>CE_Administração!S263</f>
        <v>0</v>
      </c>
      <c r="S97" s="82" t="e">
        <f t="shared" si="73"/>
        <v>#DIV/0!</v>
      </c>
      <c r="T97" s="82" t="e">
        <f t="shared" si="74"/>
        <v>#DIV/0!</v>
      </c>
      <c r="U97" s="67">
        <f>CE_CapitalizaçãoFRSS!B263</f>
        <v>0</v>
      </c>
      <c r="V97" s="67">
        <f>CE_CapitalizaçãoFRSS!C263</f>
        <v>0</v>
      </c>
      <c r="W97" s="67">
        <f>CE_CapitalizaçãoFRSS!E263</f>
        <v>0</v>
      </c>
      <c r="X97" s="67">
        <f>CE_CapitalizaçãoFRSS!S263</f>
        <v>0</v>
      </c>
      <c r="Y97" s="82" t="e">
        <f t="shared" si="77"/>
        <v>#DIV/0!</v>
      </c>
      <c r="Z97" s="82" t="e">
        <f t="shared" si="78"/>
        <v>#DIV/0!</v>
      </c>
      <c r="AA97" s="67">
        <f t="shared" si="79"/>
        <v>0</v>
      </c>
      <c r="AB97" s="67">
        <f t="shared" si="80"/>
        <v>0</v>
      </c>
      <c r="AC97" s="67">
        <f t="shared" si="81"/>
        <v>0</v>
      </c>
      <c r="AD97" s="67">
        <f t="shared" si="82"/>
        <v>0</v>
      </c>
      <c r="AE97" s="82" t="e">
        <f t="shared" si="83"/>
        <v>#DIV/0!</v>
      </c>
      <c r="AF97" s="82" t="e">
        <f t="shared" si="84"/>
        <v>#DIV/0!</v>
      </c>
    </row>
    <row r="98" spans="1:32" s="65" customFormat="1" x14ac:dyDescent="0.25">
      <c r="A98" s="66" t="str">
        <f>"502.17.22"</f>
        <v>502.17.22</v>
      </c>
      <c r="B98" s="68" t="s">
        <v>939</v>
      </c>
      <c r="C98" s="67">
        <f>CE_RegimeContributivo!B264</f>
        <v>0</v>
      </c>
      <c r="D98" s="67">
        <f>CE_RegimeContributivo!C264</f>
        <v>0</v>
      </c>
      <c r="E98" s="67">
        <f>CE_RegimeContributivo!E264</f>
        <v>0</v>
      </c>
      <c r="F98" s="67">
        <f>CE_RegimeContributivo!S264</f>
        <v>0</v>
      </c>
      <c r="G98" s="82" t="e">
        <f t="shared" si="67"/>
        <v>#DIV/0!</v>
      </c>
      <c r="H98" s="82" t="e">
        <f t="shared" si="68"/>
        <v>#DIV/0!</v>
      </c>
      <c r="I98" s="67">
        <f>CE_RegimeNaoContributivo!B264</f>
        <v>0</v>
      </c>
      <c r="J98" s="67">
        <f>CE_RegimeNaoContributivo!C264</f>
        <v>0</v>
      </c>
      <c r="K98" s="67">
        <f>CE_RegimeNaoContributivo!E264</f>
        <v>0</v>
      </c>
      <c r="L98" s="67">
        <f>CE_RegimeNaoContributivo!S264</f>
        <v>0</v>
      </c>
      <c r="M98" s="82" t="e">
        <f t="shared" si="70"/>
        <v>#DIV/0!</v>
      </c>
      <c r="N98" s="82" t="e">
        <f t="shared" si="71"/>
        <v>#DIV/0!</v>
      </c>
      <c r="O98" s="67">
        <f>CE_Administração!B264</f>
        <v>0</v>
      </c>
      <c r="P98" s="67">
        <f>CE_Administração!C264</f>
        <v>0</v>
      </c>
      <c r="Q98" s="67">
        <f>CE_Administração!E264</f>
        <v>0</v>
      </c>
      <c r="R98" s="67">
        <f>CE_Administração!S264</f>
        <v>0</v>
      </c>
      <c r="S98" s="82" t="e">
        <f t="shared" si="73"/>
        <v>#DIV/0!</v>
      </c>
      <c r="T98" s="82" t="e">
        <f t="shared" si="74"/>
        <v>#DIV/0!</v>
      </c>
      <c r="U98" s="67">
        <f>CE_CapitalizaçãoFRSS!B264</f>
        <v>0</v>
      </c>
      <c r="V98" s="67">
        <f>CE_CapitalizaçãoFRSS!C264</f>
        <v>0</v>
      </c>
      <c r="W98" s="67">
        <f>CE_CapitalizaçãoFRSS!E264</f>
        <v>0</v>
      </c>
      <c r="X98" s="67">
        <f>CE_CapitalizaçãoFRSS!S264</f>
        <v>0</v>
      </c>
      <c r="Y98" s="82" t="e">
        <f t="shared" si="77"/>
        <v>#DIV/0!</v>
      </c>
      <c r="Z98" s="82" t="e">
        <f t="shared" si="78"/>
        <v>#DIV/0!</v>
      </c>
      <c r="AA98" s="67">
        <f t="shared" si="79"/>
        <v>0</v>
      </c>
      <c r="AB98" s="67">
        <f t="shared" si="80"/>
        <v>0</v>
      </c>
      <c r="AC98" s="67">
        <f t="shared" si="81"/>
        <v>0</v>
      </c>
      <c r="AD98" s="67">
        <f t="shared" si="82"/>
        <v>0</v>
      </c>
      <c r="AE98" s="82" t="e">
        <f t="shared" si="83"/>
        <v>#DIV/0!</v>
      </c>
      <c r="AF98" s="82" t="e">
        <f t="shared" si="84"/>
        <v>#DIV/0!</v>
      </c>
    </row>
    <row r="99" spans="1:32" s="65" customFormat="1" x14ac:dyDescent="0.25">
      <c r="A99" s="66" t="str">
        <f>"502.17.23"</f>
        <v>502.17.23</v>
      </c>
      <c r="B99" s="68" t="s">
        <v>940</v>
      </c>
      <c r="C99" s="67">
        <f>CE_RegimeContributivo!B265</f>
        <v>0</v>
      </c>
      <c r="D99" s="67">
        <f>CE_RegimeContributivo!C265</f>
        <v>0</v>
      </c>
      <c r="E99" s="67">
        <f>CE_RegimeContributivo!E265</f>
        <v>0</v>
      </c>
      <c r="F99" s="67">
        <f>CE_RegimeContributivo!S265</f>
        <v>0</v>
      </c>
      <c r="G99" s="82" t="e">
        <f t="shared" si="67"/>
        <v>#DIV/0!</v>
      </c>
      <c r="H99" s="82" t="e">
        <f t="shared" si="68"/>
        <v>#DIV/0!</v>
      </c>
      <c r="I99" s="67">
        <f>CE_RegimeNaoContributivo!B265</f>
        <v>0</v>
      </c>
      <c r="J99" s="67">
        <f>CE_RegimeNaoContributivo!C265</f>
        <v>0</v>
      </c>
      <c r="K99" s="67">
        <f>CE_RegimeNaoContributivo!E265</f>
        <v>0</v>
      </c>
      <c r="L99" s="67">
        <f>CE_RegimeNaoContributivo!S265</f>
        <v>0</v>
      </c>
      <c r="M99" s="82" t="e">
        <f t="shared" si="70"/>
        <v>#DIV/0!</v>
      </c>
      <c r="N99" s="82" t="e">
        <f t="shared" si="71"/>
        <v>#DIV/0!</v>
      </c>
      <c r="O99" s="67">
        <f>CE_Administração!B265</f>
        <v>0</v>
      </c>
      <c r="P99" s="67">
        <f>CE_Administração!C265</f>
        <v>0</v>
      </c>
      <c r="Q99" s="67">
        <f>CE_Administração!E265</f>
        <v>0</v>
      </c>
      <c r="R99" s="67">
        <f>CE_Administração!S265</f>
        <v>0</v>
      </c>
      <c r="S99" s="82" t="e">
        <f t="shared" si="73"/>
        <v>#DIV/0!</v>
      </c>
      <c r="T99" s="82" t="e">
        <f t="shared" si="74"/>
        <v>#DIV/0!</v>
      </c>
      <c r="U99" s="67">
        <f>CE_CapitalizaçãoFRSS!B265</f>
        <v>0</v>
      </c>
      <c r="V99" s="67">
        <f>CE_CapitalizaçãoFRSS!C265</f>
        <v>0</v>
      </c>
      <c r="W99" s="67">
        <f>CE_CapitalizaçãoFRSS!E265</f>
        <v>0</v>
      </c>
      <c r="X99" s="67">
        <f>CE_CapitalizaçãoFRSS!S265</f>
        <v>0</v>
      </c>
      <c r="Y99" s="82" t="e">
        <f t="shared" si="77"/>
        <v>#DIV/0!</v>
      </c>
      <c r="Z99" s="82" t="e">
        <f t="shared" si="78"/>
        <v>#DIV/0!</v>
      </c>
      <c r="AA99" s="67">
        <f t="shared" si="79"/>
        <v>0</v>
      </c>
      <c r="AB99" s="67">
        <f t="shared" si="80"/>
        <v>0</v>
      </c>
      <c r="AC99" s="67">
        <f t="shared" si="81"/>
        <v>0</v>
      </c>
      <c r="AD99" s="67">
        <f t="shared" si="82"/>
        <v>0</v>
      </c>
      <c r="AE99" s="82" t="e">
        <f t="shared" si="83"/>
        <v>#DIV/0!</v>
      </c>
      <c r="AF99" s="82" t="e">
        <f t="shared" si="84"/>
        <v>#DIV/0!</v>
      </c>
    </row>
    <row r="100" spans="1:32" s="65" customFormat="1" x14ac:dyDescent="0.25">
      <c r="A100" s="66" t="str">
        <f>"502.17.24"</f>
        <v>502.17.24</v>
      </c>
      <c r="B100" s="68" t="s">
        <v>941</v>
      </c>
      <c r="C100" s="67">
        <f>CE_RegimeContributivo!B266</f>
        <v>0</v>
      </c>
      <c r="D100" s="67">
        <f>CE_RegimeContributivo!C266</f>
        <v>0</v>
      </c>
      <c r="E100" s="67">
        <f>CE_RegimeContributivo!E266</f>
        <v>0</v>
      </c>
      <c r="F100" s="67">
        <f>CE_RegimeContributivo!S266</f>
        <v>0</v>
      </c>
      <c r="G100" s="82" t="e">
        <f t="shared" si="67"/>
        <v>#DIV/0!</v>
      </c>
      <c r="H100" s="82" t="e">
        <f t="shared" si="68"/>
        <v>#DIV/0!</v>
      </c>
      <c r="I100" s="67">
        <f>CE_RegimeNaoContributivo!B266</f>
        <v>0</v>
      </c>
      <c r="J100" s="67">
        <f>CE_RegimeNaoContributivo!C266</f>
        <v>0</v>
      </c>
      <c r="K100" s="67">
        <f>CE_RegimeNaoContributivo!E266</f>
        <v>0</v>
      </c>
      <c r="L100" s="67">
        <f>CE_RegimeNaoContributivo!S266</f>
        <v>0</v>
      </c>
      <c r="M100" s="82" t="e">
        <f t="shared" si="70"/>
        <v>#DIV/0!</v>
      </c>
      <c r="N100" s="82" t="e">
        <f t="shared" si="71"/>
        <v>#DIV/0!</v>
      </c>
      <c r="O100" s="67">
        <f>CE_Administração!B266</f>
        <v>0</v>
      </c>
      <c r="P100" s="67">
        <f>CE_Administração!C266</f>
        <v>0</v>
      </c>
      <c r="Q100" s="67">
        <f>CE_Administração!E266</f>
        <v>0</v>
      </c>
      <c r="R100" s="67">
        <f>CE_Administração!S266</f>
        <v>0</v>
      </c>
      <c r="S100" s="82" t="e">
        <f t="shared" si="73"/>
        <v>#DIV/0!</v>
      </c>
      <c r="T100" s="82" t="e">
        <f t="shared" si="74"/>
        <v>#DIV/0!</v>
      </c>
      <c r="U100" s="67">
        <f>CE_CapitalizaçãoFRSS!B266</f>
        <v>0</v>
      </c>
      <c r="V100" s="67">
        <f>CE_CapitalizaçãoFRSS!C266</f>
        <v>0</v>
      </c>
      <c r="W100" s="67">
        <f>CE_CapitalizaçãoFRSS!E266</f>
        <v>0</v>
      </c>
      <c r="X100" s="67">
        <f>CE_CapitalizaçãoFRSS!S266</f>
        <v>0</v>
      </c>
      <c r="Y100" s="82" t="e">
        <f t="shared" si="77"/>
        <v>#DIV/0!</v>
      </c>
      <c r="Z100" s="82" t="e">
        <f t="shared" si="78"/>
        <v>#DIV/0!</v>
      </c>
      <c r="AA100" s="67">
        <f t="shared" si="79"/>
        <v>0</v>
      </c>
      <c r="AB100" s="67">
        <f t="shared" si="80"/>
        <v>0</v>
      </c>
      <c r="AC100" s="67">
        <f t="shared" si="81"/>
        <v>0</v>
      </c>
      <c r="AD100" s="67">
        <f t="shared" si="82"/>
        <v>0</v>
      </c>
      <c r="AE100" s="82" t="e">
        <f t="shared" si="83"/>
        <v>#DIV/0!</v>
      </c>
      <c r="AF100" s="82" t="e">
        <f t="shared" si="84"/>
        <v>#DIV/0!</v>
      </c>
    </row>
    <row r="101" spans="1:32" s="65" customFormat="1" x14ac:dyDescent="0.25">
      <c r="A101" s="66" t="str">
        <f>"502.17.25"</f>
        <v>502.17.25</v>
      </c>
      <c r="B101" s="68" t="s">
        <v>942</v>
      </c>
      <c r="C101" s="67">
        <f>CE_RegimeContributivo!B267</f>
        <v>0</v>
      </c>
      <c r="D101" s="67">
        <f>CE_RegimeContributivo!C267</f>
        <v>0</v>
      </c>
      <c r="E101" s="67">
        <f>CE_RegimeContributivo!E267</f>
        <v>0</v>
      </c>
      <c r="F101" s="67">
        <f>CE_RegimeContributivo!S267</f>
        <v>0</v>
      </c>
      <c r="G101" s="82" t="e">
        <f t="shared" si="67"/>
        <v>#DIV/0!</v>
      </c>
      <c r="H101" s="82" t="e">
        <f t="shared" si="68"/>
        <v>#DIV/0!</v>
      </c>
      <c r="I101" s="67">
        <f>CE_RegimeNaoContributivo!B267</f>
        <v>0</v>
      </c>
      <c r="J101" s="67">
        <f>CE_RegimeNaoContributivo!C267</f>
        <v>0</v>
      </c>
      <c r="K101" s="67">
        <f>CE_RegimeNaoContributivo!E267</f>
        <v>0</v>
      </c>
      <c r="L101" s="67">
        <f>CE_RegimeNaoContributivo!S267</f>
        <v>0</v>
      </c>
      <c r="M101" s="82" t="e">
        <f t="shared" si="70"/>
        <v>#DIV/0!</v>
      </c>
      <c r="N101" s="82" t="e">
        <f t="shared" si="71"/>
        <v>#DIV/0!</v>
      </c>
      <c r="O101" s="67">
        <f>CE_Administração!B267</f>
        <v>0</v>
      </c>
      <c r="P101" s="67">
        <f>CE_Administração!C267</f>
        <v>0</v>
      </c>
      <c r="Q101" s="67">
        <f>CE_Administração!E267</f>
        <v>0</v>
      </c>
      <c r="R101" s="67">
        <f>CE_Administração!S267</f>
        <v>0</v>
      </c>
      <c r="S101" s="82" t="e">
        <f t="shared" si="73"/>
        <v>#DIV/0!</v>
      </c>
      <c r="T101" s="82" t="e">
        <f t="shared" si="74"/>
        <v>#DIV/0!</v>
      </c>
      <c r="U101" s="67">
        <f>CE_CapitalizaçãoFRSS!B267</f>
        <v>0</v>
      </c>
      <c r="V101" s="67">
        <f>CE_CapitalizaçãoFRSS!C267</f>
        <v>0</v>
      </c>
      <c r="W101" s="67">
        <f>CE_CapitalizaçãoFRSS!E267</f>
        <v>0</v>
      </c>
      <c r="X101" s="67">
        <f>CE_CapitalizaçãoFRSS!S267</f>
        <v>0</v>
      </c>
      <c r="Y101" s="82" t="e">
        <f t="shared" si="77"/>
        <v>#DIV/0!</v>
      </c>
      <c r="Z101" s="82" t="e">
        <f t="shared" si="78"/>
        <v>#DIV/0!</v>
      </c>
      <c r="AA101" s="67">
        <f t="shared" si="79"/>
        <v>0</v>
      </c>
      <c r="AB101" s="67">
        <f t="shared" si="80"/>
        <v>0</v>
      </c>
      <c r="AC101" s="67">
        <f t="shared" si="81"/>
        <v>0</v>
      </c>
      <c r="AD101" s="67">
        <f t="shared" si="82"/>
        <v>0</v>
      </c>
      <c r="AE101" s="82" t="e">
        <f t="shared" si="83"/>
        <v>#DIV/0!</v>
      </c>
      <c r="AF101" s="82" t="e">
        <f t="shared" si="84"/>
        <v>#DIV/0!</v>
      </c>
    </row>
    <row r="102" spans="1:32" s="65" customFormat="1" x14ac:dyDescent="0.25">
      <c r="A102" s="66" t="str">
        <f>"502.17.26"</f>
        <v>502.17.26</v>
      </c>
      <c r="B102" s="68" t="s">
        <v>943</v>
      </c>
      <c r="C102" s="67">
        <f>CE_RegimeContributivo!B268</f>
        <v>0</v>
      </c>
      <c r="D102" s="67">
        <f>CE_RegimeContributivo!C268</f>
        <v>0</v>
      </c>
      <c r="E102" s="67">
        <f>CE_RegimeContributivo!E268</f>
        <v>0</v>
      </c>
      <c r="F102" s="67">
        <f>CE_RegimeContributivo!S268</f>
        <v>0</v>
      </c>
      <c r="G102" s="82" t="e">
        <f t="shared" si="67"/>
        <v>#DIV/0!</v>
      </c>
      <c r="H102" s="82" t="e">
        <f t="shared" si="68"/>
        <v>#DIV/0!</v>
      </c>
      <c r="I102" s="67">
        <f>CE_RegimeNaoContributivo!B268</f>
        <v>0</v>
      </c>
      <c r="J102" s="67">
        <f>CE_RegimeNaoContributivo!C268</f>
        <v>0</v>
      </c>
      <c r="K102" s="67">
        <f>CE_RegimeNaoContributivo!E268</f>
        <v>0</v>
      </c>
      <c r="L102" s="67">
        <f>CE_RegimeNaoContributivo!S268</f>
        <v>0</v>
      </c>
      <c r="M102" s="82" t="e">
        <f t="shared" si="70"/>
        <v>#DIV/0!</v>
      </c>
      <c r="N102" s="82" t="e">
        <f t="shared" si="71"/>
        <v>#DIV/0!</v>
      </c>
      <c r="O102" s="67">
        <f>CE_Administração!B268</f>
        <v>0</v>
      </c>
      <c r="P102" s="67">
        <f>CE_Administração!C268</f>
        <v>0</v>
      </c>
      <c r="Q102" s="67">
        <f>CE_Administração!E268</f>
        <v>0</v>
      </c>
      <c r="R102" s="67">
        <f>CE_Administração!S268</f>
        <v>0</v>
      </c>
      <c r="S102" s="82" t="e">
        <f t="shared" si="73"/>
        <v>#DIV/0!</v>
      </c>
      <c r="T102" s="82" t="e">
        <f t="shared" si="74"/>
        <v>#DIV/0!</v>
      </c>
      <c r="U102" s="67">
        <f>CE_CapitalizaçãoFRSS!B268</f>
        <v>0</v>
      </c>
      <c r="V102" s="67">
        <f>CE_CapitalizaçãoFRSS!C268</f>
        <v>0</v>
      </c>
      <c r="W102" s="67">
        <f>CE_CapitalizaçãoFRSS!E268</f>
        <v>0</v>
      </c>
      <c r="X102" s="67">
        <f>CE_CapitalizaçãoFRSS!S268</f>
        <v>0</v>
      </c>
      <c r="Y102" s="82" t="e">
        <f t="shared" si="77"/>
        <v>#DIV/0!</v>
      </c>
      <c r="Z102" s="82" t="e">
        <f t="shared" si="78"/>
        <v>#DIV/0!</v>
      </c>
      <c r="AA102" s="67">
        <f t="shared" si="79"/>
        <v>0</v>
      </c>
      <c r="AB102" s="67">
        <f t="shared" si="80"/>
        <v>0</v>
      </c>
      <c r="AC102" s="67">
        <f t="shared" si="81"/>
        <v>0</v>
      </c>
      <c r="AD102" s="67">
        <f t="shared" si="82"/>
        <v>0</v>
      </c>
      <c r="AE102" s="82" t="e">
        <f t="shared" si="83"/>
        <v>#DIV/0!</v>
      </c>
      <c r="AF102" s="82" t="e">
        <f t="shared" si="84"/>
        <v>#DIV/0!</v>
      </c>
    </row>
    <row r="103" spans="1:32" s="65" customFormat="1" x14ac:dyDescent="0.25">
      <c r="A103" s="62" t="str">
        <f>"502.18"</f>
        <v>502.18</v>
      </c>
      <c r="B103" s="63" t="s">
        <v>141</v>
      </c>
      <c r="C103" s="64">
        <f>SUM(C104:C107)</f>
        <v>0</v>
      </c>
      <c r="D103" s="64">
        <f>SUM(D104:D107)</f>
        <v>0</v>
      </c>
      <c r="E103" s="64">
        <f>SUM(E104:E107)</f>
        <v>0</v>
      </c>
      <c r="F103" s="64">
        <f t="shared" ref="F103" si="90">SUM(F104:F107)</f>
        <v>0</v>
      </c>
      <c r="G103" s="81" t="e">
        <f t="shared" si="67"/>
        <v>#DIV/0!</v>
      </c>
      <c r="H103" s="81" t="e">
        <f t="shared" si="68"/>
        <v>#DIV/0!</v>
      </c>
      <c r="I103" s="64">
        <f>SUM(I104:I107)</f>
        <v>0</v>
      </c>
      <c r="J103" s="64">
        <f>SUM(J104:J107)</f>
        <v>0</v>
      </c>
      <c r="K103" s="64">
        <f t="shared" ref="K103:L103" si="91">SUM(K104:K107)</f>
        <v>0</v>
      </c>
      <c r="L103" s="64">
        <f t="shared" si="91"/>
        <v>0</v>
      </c>
      <c r="M103" s="81" t="e">
        <f t="shared" si="70"/>
        <v>#DIV/0!</v>
      </c>
      <c r="N103" s="81" t="e">
        <f t="shared" si="71"/>
        <v>#DIV/0!</v>
      </c>
      <c r="O103" s="64">
        <f>SUM(O104:O107)</f>
        <v>32395</v>
      </c>
      <c r="P103" s="64">
        <f>SUM(P104:P107)</f>
        <v>18715</v>
      </c>
      <c r="Q103" s="64">
        <f t="shared" ref="Q103:R103" si="92">SUM(Q104:Q107)</f>
        <v>15709.360000000002</v>
      </c>
      <c r="R103" s="64">
        <f t="shared" si="92"/>
        <v>15709.360000000002</v>
      </c>
      <c r="S103" s="81">
        <f t="shared" si="73"/>
        <v>0.83939941223617431</v>
      </c>
      <c r="T103" s="81">
        <f t="shared" si="74"/>
        <v>0.83939941223617431</v>
      </c>
      <c r="U103" s="64">
        <f>SUM(U104:U107)</f>
        <v>0</v>
      </c>
      <c r="V103" s="64">
        <f t="shared" ref="V103" si="93">SUM(V104:V107)</f>
        <v>0</v>
      </c>
      <c r="W103" s="64">
        <f t="shared" ref="W103:X103" si="94">SUM(W104:W107)</f>
        <v>0</v>
      </c>
      <c r="X103" s="64">
        <f t="shared" si="94"/>
        <v>0</v>
      </c>
      <c r="Y103" s="81" t="e">
        <f t="shared" si="77"/>
        <v>#DIV/0!</v>
      </c>
      <c r="Z103" s="81" t="e">
        <f t="shared" si="78"/>
        <v>#DIV/0!</v>
      </c>
      <c r="AA103" s="64">
        <f t="shared" si="79"/>
        <v>32395</v>
      </c>
      <c r="AB103" s="64">
        <f t="shared" si="80"/>
        <v>18715</v>
      </c>
      <c r="AC103" s="64">
        <f t="shared" si="81"/>
        <v>15709.360000000002</v>
      </c>
      <c r="AD103" s="64">
        <f t="shared" si="82"/>
        <v>15709.360000000002</v>
      </c>
      <c r="AE103" s="81">
        <f t="shared" si="83"/>
        <v>0.83939941223617431</v>
      </c>
      <c r="AF103" s="81">
        <f t="shared" si="84"/>
        <v>0.83939941223617431</v>
      </c>
    </row>
    <row r="104" spans="1:32" x14ac:dyDescent="0.25">
      <c r="A104" s="66" t="str">
        <f>"502.18.01"</f>
        <v>502.18.01</v>
      </c>
      <c r="B104" s="68" t="s">
        <v>944</v>
      </c>
      <c r="C104" s="67">
        <f>CE_RegimeContributivo!B270</f>
        <v>0</v>
      </c>
      <c r="D104" s="67">
        <f>CE_RegimeContributivo!C270</f>
        <v>0</v>
      </c>
      <c r="E104" s="67">
        <f>CE_RegimeContributivo!E270</f>
        <v>0</v>
      </c>
      <c r="F104" s="67">
        <f>CE_RegimeContributivo!S270</f>
        <v>0</v>
      </c>
      <c r="G104" s="82" t="e">
        <f t="shared" si="67"/>
        <v>#DIV/0!</v>
      </c>
      <c r="H104" s="82" t="e">
        <f t="shared" si="68"/>
        <v>#DIV/0!</v>
      </c>
      <c r="I104" s="67">
        <f>CE_RegimeNaoContributivo!B270</f>
        <v>0</v>
      </c>
      <c r="J104" s="67">
        <f>CE_RegimeNaoContributivo!C270</f>
        <v>0</v>
      </c>
      <c r="K104" s="67">
        <f>CE_RegimeNaoContributivo!E270</f>
        <v>0</v>
      </c>
      <c r="L104" s="67">
        <f>CE_RegimeNaoContributivo!S270</f>
        <v>0</v>
      </c>
      <c r="M104" s="82" t="e">
        <f t="shared" si="70"/>
        <v>#DIV/0!</v>
      </c>
      <c r="N104" s="82" t="e">
        <f t="shared" si="71"/>
        <v>#DIV/0!</v>
      </c>
      <c r="O104" s="67">
        <f>CE_Administração!B270</f>
        <v>220</v>
      </c>
      <c r="P104" s="67">
        <f>CE_Administração!C270</f>
        <v>220</v>
      </c>
      <c r="Q104" s="67">
        <f>CE_Administração!E270</f>
        <v>0</v>
      </c>
      <c r="R104" s="67">
        <f>CE_Administração!S270</f>
        <v>0</v>
      </c>
      <c r="S104" s="82">
        <f t="shared" si="73"/>
        <v>0</v>
      </c>
      <c r="T104" s="82">
        <f t="shared" si="74"/>
        <v>0</v>
      </c>
      <c r="U104" s="67">
        <f>CE_CapitalizaçãoFRSS!B270</f>
        <v>0</v>
      </c>
      <c r="V104" s="67">
        <f>CE_CapitalizaçãoFRSS!C270</f>
        <v>0</v>
      </c>
      <c r="W104" s="67">
        <f>CE_CapitalizaçãoFRSS!E270</f>
        <v>0</v>
      </c>
      <c r="X104" s="67">
        <f>CE_CapitalizaçãoFRSS!S270</f>
        <v>0</v>
      </c>
      <c r="Y104" s="82" t="e">
        <f t="shared" si="77"/>
        <v>#DIV/0!</v>
      </c>
      <c r="Z104" s="82" t="e">
        <f t="shared" si="78"/>
        <v>#DIV/0!</v>
      </c>
      <c r="AA104" s="67">
        <f t="shared" si="79"/>
        <v>220</v>
      </c>
      <c r="AB104" s="67">
        <f t="shared" si="80"/>
        <v>220</v>
      </c>
      <c r="AC104" s="67">
        <f t="shared" si="81"/>
        <v>0</v>
      </c>
      <c r="AD104" s="67">
        <f t="shared" si="82"/>
        <v>0</v>
      </c>
      <c r="AE104" s="82">
        <f t="shared" si="83"/>
        <v>0</v>
      </c>
      <c r="AF104" s="82">
        <f t="shared" si="84"/>
        <v>0</v>
      </c>
    </row>
    <row r="105" spans="1:32" x14ac:dyDescent="0.25">
      <c r="A105" s="66" t="str">
        <f>"502.18.02"</f>
        <v>502.18.02</v>
      </c>
      <c r="B105" s="68" t="s">
        <v>945</v>
      </c>
      <c r="C105" s="67">
        <f>CE_RegimeContributivo!B271</f>
        <v>0</v>
      </c>
      <c r="D105" s="67">
        <f>CE_RegimeContributivo!C271</f>
        <v>0</v>
      </c>
      <c r="E105" s="67">
        <f>CE_RegimeContributivo!E271</f>
        <v>0</v>
      </c>
      <c r="F105" s="67">
        <f>CE_RegimeContributivo!S271</f>
        <v>0</v>
      </c>
      <c r="G105" s="82" t="e">
        <f t="shared" si="67"/>
        <v>#DIV/0!</v>
      </c>
      <c r="H105" s="82" t="e">
        <f t="shared" si="68"/>
        <v>#DIV/0!</v>
      </c>
      <c r="I105" s="67">
        <f>CE_RegimeNaoContributivo!B271</f>
        <v>0</v>
      </c>
      <c r="J105" s="67">
        <f>CE_RegimeNaoContributivo!C271</f>
        <v>0</v>
      </c>
      <c r="K105" s="67">
        <f>CE_RegimeNaoContributivo!E271</f>
        <v>0</v>
      </c>
      <c r="L105" s="67">
        <f>CE_RegimeNaoContributivo!S271</f>
        <v>0</v>
      </c>
      <c r="M105" s="82" t="e">
        <f t="shared" si="70"/>
        <v>#DIV/0!</v>
      </c>
      <c r="N105" s="82" t="e">
        <f t="shared" si="71"/>
        <v>#DIV/0!</v>
      </c>
      <c r="O105" s="67">
        <f>CE_Administração!B271</f>
        <v>32175</v>
      </c>
      <c r="P105" s="67">
        <f>CE_Administração!C271</f>
        <v>18495</v>
      </c>
      <c r="Q105" s="67">
        <f>CE_Administração!E271</f>
        <v>15709.360000000002</v>
      </c>
      <c r="R105" s="67">
        <f>CE_Administração!S271</f>
        <v>15709.360000000002</v>
      </c>
      <c r="S105" s="82">
        <f t="shared" si="73"/>
        <v>0.84938415788050836</v>
      </c>
      <c r="T105" s="82">
        <f t="shared" si="74"/>
        <v>0.84938415788050836</v>
      </c>
      <c r="U105" s="67">
        <f>CE_CapitalizaçãoFRSS!B271</f>
        <v>0</v>
      </c>
      <c r="V105" s="67">
        <f>CE_CapitalizaçãoFRSS!C271</f>
        <v>0</v>
      </c>
      <c r="W105" s="67">
        <f>CE_CapitalizaçãoFRSS!E271</f>
        <v>0</v>
      </c>
      <c r="X105" s="67">
        <f>CE_CapitalizaçãoFRSS!S271</f>
        <v>0</v>
      </c>
      <c r="Y105" s="82" t="e">
        <f t="shared" si="77"/>
        <v>#DIV/0!</v>
      </c>
      <c r="Z105" s="82" t="e">
        <f t="shared" si="78"/>
        <v>#DIV/0!</v>
      </c>
      <c r="AA105" s="67">
        <f t="shared" si="79"/>
        <v>32175</v>
      </c>
      <c r="AB105" s="67">
        <f t="shared" si="80"/>
        <v>18495</v>
      </c>
      <c r="AC105" s="67">
        <f t="shared" si="81"/>
        <v>15709.360000000002</v>
      </c>
      <c r="AD105" s="67">
        <f t="shared" si="82"/>
        <v>15709.360000000002</v>
      </c>
      <c r="AE105" s="82">
        <f t="shared" si="83"/>
        <v>0.84938415788050836</v>
      </c>
      <c r="AF105" s="82">
        <f t="shared" si="84"/>
        <v>0.84938415788050836</v>
      </c>
    </row>
    <row r="106" spans="1:32" x14ac:dyDescent="0.25">
      <c r="A106" s="66" t="str">
        <f>"502.18.03"</f>
        <v>502.18.03</v>
      </c>
      <c r="B106" s="68" t="s">
        <v>946</v>
      </c>
      <c r="C106" s="67">
        <f>CE_RegimeContributivo!B272</f>
        <v>0</v>
      </c>
      <c r="D106" s="67">
        <f>CE_RegimeContributivo!C272</f>
        <v>0</v>
      </c>
      <c r="E106" s="67">
        <f>CE_RegimeContributivo!E272</f>
        <v>0</v>
      </c>
      <c r="F106" s="67">
        <f>CE_RegimeContributivo!S272</f>
        <v>0</v>
      </c>
      <c r="G106" s="82" t="e">
        <f t="shared" si="67"/>
        <v>#DIV/0!</v>
      </c>
      <c r="H106" s="82" t="e">
        <f t="shared" si="68"/>
        <v>#DIV/0!</v>
      </c>
      <c r="I106" s="67">
        <f>CE_RegimeNaoContributivo!B272</f>
        <v>0</v>
      </c>
      <c r="J106" s="67">
        <f>CE_RegimeNaoContributivo!C272</f>
        <v>0</v>
      </c>
      <c r="K106" s="67">
        <f>CE_RegimeNaoContributivo!E272</f>
        <v>0</v>
      </c>
      <c r="L106" s="67">
        <f>CE_RegimeNaoContributivo!S272</f>
        <v>0</v>
      </c>
      <c r="M106" s="82" t="e">
        <f t="shared" si="70"/>
        <v>#DIV/0!</v>
      </c>
      <c r="N106" s="82" t="e">
        <f t="shared" si="71"/>
        <v>#DIV/0!</v>
      </c>
      <c r="O106" s="67">
        <f>CE_Administração!B272</f>
        <v>0</v>
      </c>
      <c r="P106" s="67">
        <f>CE_Administração!C272</f>
        <v>0</v>
      </c>
      <c r="Q106" s="67">
        <f>CE_Administração!E272</f>
        <v>0</v>
      </c>
      <c r="R106" s="67">
        <f>CE_Administração!S272</f>
        <v>0</v>
      </c>
      <c r="S106" s="82" t="e">
        <f t="shared" si="73"/>
        <v>#DIV/0!</v>
      </c>
      <c r="T106" s="82" t="e">
        <f t="shared" si="74"/>
        <v>#DIV/0!</v>
      </c>
      <c r="U106" s="67">
        <f>CE_CapitalizaçãoFRSS!B272</f>
        <v>0</v>
      </c>
      <c r="V106" s="67">
        <f>CE_CapitalizaçãoFRSS!C272</f>
        <v>0</v>
      </c>
      <c r="W106" s="67">
        <f>CE_CapitalizaçãoFRSS!E272</f>
        <v>0</v>
      </c>
      <c r="X106" s="67">
        <f>CE_CapitalizaçãoFRSS!S272</f>
        <v>0</v>
      </c>
      <c r="Y106" s="82" t="e">
        <f t="shared" si="77"/>
        <v>#DIV/0!</v>
      </c>
      <c r="Z106" s="82" t="e">
        <f t="shared" si="78"/>
        <v>#DIV/0!</v>
      </c>
      <c r="AA106" s="67">
        <f t="shared" si="79"/>
        <v>0</v>
      </c>
      <c r="AB106" s="67">
        <f t="shared" si="80"/>
        <v>0</v>
      </c>
      <c r="AC106" s="67">
        <f t="shared" si="81"/>
        <v>0</v>
      </c>
      <c r="AD106" s="67">
        <f t="shared" si="82"/>
        <v>0</v>
      </c>
      <c r="AE106" s="82" t="e">
        <f t="shared" si="83"/>
        <v>#DIV/0!</v>
      </c>
      <c r="AF106" s="82" t="e">
        <f t="shared" si="84"/>
        <v>#DIV/0!</v>
      </c>
    </row>
    <row r="107" spans="1:32" x14ac:dyDescent="0.25">
      <c r="A107" s="66" t="str">
        <f>"502.18.04"</f>
        <v>502.18.04</v>
      </c>
      <c r="B107" s="68" t="s">
        <v>947</v>
      </c>
      <c r="C107" s="67">
        <f>CE_RegimeContributivo!B273</f>
        <v>0</v>
      </c>
      <c r="D107" s="67">
        <f>CE_RegimeContributivo!C273</f>
        <v>0</v>
      </c>
      <c r="E107" s="67">
        <f>CE_RegimeContributivo!E273</f>
        <v>0</v>
      </c>
      <c r="F107" s="67">
        <f>CE_RegimeContributivo!S273</f>
        <v>0</v>
      </c>
      <c r="G107" s="82" t="e">
        <f t="shared" si="67"/>
        <v>#DIV/0!</v>
      </c>
      <c r="H107" s="82" t="e">
        <f t="shared" si="68"/>
        <v>#DIV/0!</v>
      </c>
      <c r="I107" s="67">
        <f>CE_RegimeNaoContributivo!B273</f>
        <v>0</v>
      </c>
      <c r="J107" s="67">
        <f>CE_RegimeNaoContributivo!C273</f>
        <v>0</v>
      </c>
      <c r="K107" s="67">
        <f>CE_RegimeNaoContributivo!E273</f>
        <v>0</v>
      </c>
      <c r="L107" s="67">
        <f>CE_RegimeNaoContributivo!S273</f>
        <v>0</v>
      </c>
      <c r="M107" s="82" t="e">
        <f t="shared" si="70"/>
        <v>#DIV/0!</v>
      </c>
      <c r="N107" s="82" t="e">
        <f t="shared" si="71"/>
        <v>#DIV/0!</v>
      </c>
      <c r="O107" s="67">
        <f>CE_Administração!B273</f>
        <v>0</v>
      </c>
      <c r="P107" s="67">
        <f>CE_Administração!C273</f>
        <v>0</v>
      </c>
      <c r="Q107" s="67">
        <f>CE_Administração!E273</f>
        <v>0</v>
      </c>
      <c r="R107" s="67">
        <f>CE_Administração!S273</f>
        <v>0</v>
      </c>
      <c r="S107" s="82" t="e">
        <f t="shared" si="73"/>
        <v>#DIV/0!</v>
      </c>
      <c r="T107" s="82" t="e">
        <f t="shared" si="74"/>
        <v>#DIV/0!</v>
      </c>
      <c r="U107" s="67">
        <f>CE_CapitalizaçãoFRSS!B273</f>
        <v>0</v>
      </c>
      <c r="V107" s="67">
        <f>CE_CapitalizaçãoFRSS!C273</f>
        <v>0</v>
      </c>
      <c r="W107" s="67">
        <f>CE_CapitalizaçãoFRSS!E273</f>
        <v>0</v>
      </c>
      <c r="X107" s="67">
        <f>CE_CapitalizaçãoFRSS!S273</f>
        <v>0</v>
      </c>
      <c r="Y107" s="82" t="e">
        <f t="shared" si="77"/>
        <v>#DIV/0!</v>
      </c>
      <c r="Z107" s="82" t="e">
        <f t="shared" si="78"/>
        <v>#DIV/0!</v>
      </c>
      <c r="AA107" s="67">
        <f t="shared" si="79"/>
        <v>0</v>
      </c>
      <c r="AB107" s="67">
        <f t="shared" si="80"/>
        <v>0</v>
      </c>
      <c r="AC107" s="67">
        <f t="shared" si="81"/>
        <v>0</v>
      </c>
      <c r="AD107" s="67">
        <f t="shared" si="82"/>
        <v>0</v>
      </c>
      <c r="AE107" s="82" t="e">
        <f t="shared" si="83"/>
        <v>#DIV/0!</v>
      </c>
      <c r="AF107" s="82" t="e">
        <f t="shared" si="84"/>
        <v>#DIV/0!</v>
      </c>
    </row>
    <row r="108" spans="1:32" s="65" customFormat="1" x14ac:dyDescent="0.25">
      <c r="A108" s="62" t="str">
        <f>"502.19"</f>
        <v>502.19</v>
      </c>
      <c r="B108" s="63" t="s">
        <v>142</v>
      </c>
      <c r="C108" s="64">
        <f>SUM(C109:C114)</f>
        <v>0</v>
      </c>
      <c r="D108" s="64">
        <f>SUM(D109:D114)</f>
        <v>0</v>
      </c>
      <c r="E108" s="64">
        <f>SUM(E109:E114)</f>
        <v>0</v>
      </c>
      <c r="F108" s="64">
        <f t="shared" ref="F108" si="95">SUM(F109:F114)</f>
        <v>0</v>
      </c>
      <c r="G108" s="81" t="e">
        <f t="shared" si="67"/>
        <v>#DIV/0!</v>
      </c>
      <c r="H108" s="81" t="e">
        <f t="shared" si="68"/>
        <v>#DIV/0!</v>
      </c>
      <c r="I108" s="64">
        <f>SUM(I109:I114)</f>
        <v>0</v>
      </c>
      <c r="J108" s="64">
        <f>SUM(J109:J114)</f>
        <v>0</v>
      </c>
      <c r="K108" s="64">
        <f t="shared" ref="K108:L108" si="96">SUM(K109:K114)</f>
        <v>0</v>
      </c>
      <c r="L108" s="64">
        <f t="shared" si="96"/>
        <v>0</v>
      </c>
      <c r="M108" s="81" t="e">
        <f t="shared" si="70"/>
        <v>#DIV/0!</v>
      </c>
      <c r="N108" s="81" t="e">
        <f t="shared" si="71"/>
        <v>#DIV/0!</v>
      </c>
      <c r="O108" s="64">
        <f>SUM(O109:O114)</f>
        <v>63480</v>
      </c>
      <c r="P108" s="64">
        <f>SUM(P109:P114)</f>
        <v>63730</v>
      </c>
      <c r="Q108" s="64">
        <f t="shared" ref="Q108:R108" si="97">SUM(Q109:Q114)</f>
        <v>46980</v>
      </c>
      <c r="R108" s="64">
        <f t="shared" si="97"/>
        <v>36680</v>
      </c>
      <c r="S108" s="81">
        <f t="shared" si="73"/>
        <v>0.5755531147026518</v>
      </c>
      <c r="T108" s="81">
        <f t="shared" si="74"/>
        <v>0.73717244625764944</v>
      </c>
      <c r="U108" s="64">
        <f>SUM(U109:U114)</f>
        <v>0</v>
      </c>
      <c r="V108" s="64">
        <f t="shared" ref="V108" si="98">SUM(V109:V114)</f>
        <v>0</v>
      </c>
      <c r="W108" s="64">
        <f t="shared" ref="W108:X108" si="99">SUM(W109:W114)</f>
        <v>0</v>
      </c>
      <c r="X108" s="64">
        <f t="shared" si="99"/>
        <v>0</v>
      </c>
      <c r="Y108" s="81" t="e">
        <f t="shared" si="77"/>
        <v>#DIV/0!</v>
      </c>
      <c r="Z108" s="81" t="e">
        <f t="shared" si="78"/>
        <v>#DIV/0!</v>
      </c>
      <c r="AA108" s="64">
        <f t="shared" si="79"/>
        <v>63480</v>
      </c>
      <c r="AB108" s="64">
        <f t="shared" si="80"/>
        <v>63730</v>
      </c>
      <c r="AC108" s="64">
        <f t="shared" si="81"/>
        <v>46980</v>
      </c>
      <c r="AD108" s="64">
        <f t="shared" si="82"/>
        <v>36680</v>
      </c>
      <c r="AE108" s="81">
        <f t="shared" si="83"/>
        <v>0.5755531147026518</v>
      </c>
      <c r="AF108" s="81">
        <f t="shared" si="84"/>
        <v>0.73717244625764944</v>
      </c>
    </row>
    <row r="109" spans="1:32" x14ac:dyDescent="0.25">
      <c r="A109" s="66" t="str">
        <f>"502.19.01"</f>
        <v>502.19.01</v>
      </c>
      <c r="B109" s="68" t="s">
        <v>948</v>
      </c>
      <c r="C109" s="67">
        <f>CE_RegimeContributivo!B275</f>
        <v>0</v>
      </c>
      <c r="D109" s="67">
        <f>CE_RegimeContributivo!C275</f>
        <v>0</v>
      </c>
      <c r="E109" s="67">
        <f>CE_RegimeContributivo!E275</f>
        <v>0</v>
      </c>
      <c r="F109" s="67">
        <f>CE_RegimeContributivo!S275</f>
        <v>0</v>
      </c>
      <c r="G109" s="82" t="e">
        <f t="shared" si="67"/>
        <v>#DIV/0!</v>
      </c>
      <c r="H109" s="82" t="e">
        <f t="shared" si="68"/>
        <v>#DIV/0!</v>
      </c>
      <c r="I109" s="67">
        <f>CE_RegimeNaoContributivo!B275</f>
        <v>0</v>
      </c>
      <c r="J109" s="67">
        <f>CE_RegimeNaoContributivo!C275</f>
        <v>0</v>
      </c>
      <c r="K109" s="67">
        <f>CE_RegimeNaoContributivo!E275</f>
        <v>0</v>
      </c>
      <c r="L109" s="67">
        <f>CE_RegimeNaoContributivo!S275</f>
        <v>0</v>
      </c>
      <c r="M109" s="82" t="e">
        <f t="shared" si="70"/>
        <v>#DIV/0!</v>
      </c>
      <c r="N109" s="82" t="e">
        <f t="shared" si="71"/>
        <v>#DIV/0!</v>
      </c>
      <c r="O109" s="67">
        <f>CE_Administração!B275</f>
        <v>0</v>
      </c>
      <c r="P109" s="67">
        <f>CE_Administração!C275</f>
        <v>0</v>
      </c>
      <c r="Q109" s="67">
        <f>CE_Administração!E275</f>
        <v>0</v>
      </c>
      <c r="R109" s="67">
        <f>CE_Administração!S275</f>
        <v>0</v>
      </c>
      <c r="S109" s="82" t="e">
        <f t="shared" si="73"/>
        <v>#DIV/0!</v>
      </c>
      <c r="T109" s="82" t="e">
        <f t="shared" si="74"/>
        <v>#DIV/0!</v>
      </c>
      <c r="U109" s="67">
        <f>CE_CapitalizaçãoFRSS!B275</f>
        <v>0</v>
      </c>
      <c r="V109" s="67">
        <f>CE_CapitalizaçãoFRSS!C275</f>
        <v>0</v>
      </c>
      <c r="W109" s="67">
        <f>CE_CapitalizaçãoFRSS!E275</f>
        <v>0</v>
      </c>
      <c r="X109" s="67">
        <f>CE_CapitalizaçãoFRSS!S275</f>
        <v>0</v>
      </c>
      <c r="Y109" s="82" t="e">
        <f t="shared" si="77"/>
        <v>#DIV/0!</v>
      </c>
      <c r="Z109" s="82" t="e">
        <f t="shared" si="78"/>
        <v>#DIV/0!</v>
      </c>
      <c r="AA109" s="67">
        <f t="shared" si="79"/>
        <v>0</v>
      </c>
      <c r="AB109" s="67">
        <f t="shared" si="80"/>
        <v>0</v>
      </c>
      <c r="AC109" s="67">
        <f t="shared" si="81"/>
        <v>0</v>
      </c>
      <c r="AD109" s="67">
        <f t="shared" si="82"/>
        <v>0</v>
      </c>
      <c r="AE109" s="82" t="e">
        <f t="shared" si="83"/>
        <v>#DIV/0!</v>
      </c>
      <c r="AF109" s="82" t="e">
        <f t="shared" si="84"/>
        <v>#DIV/0!</v>
      </c>
    </row>
    <row r="110" spans="1:32" x14ac:dyDescent="0.25">
      <c r="A110" s="66" t="str">
        <f>"502.19.02"</f>
        <v>502.19.02</v>
      </c>
      <c r="B110" s="68" t="s">
        <v>949</v>
      </c>
      <c r="C110" s="67">
        <f>CE_RegimeContributivo!B276</f>
        <v>0</v>
      </c>
      <c r="D110" s="67">
        <f>CE_RegimeContributivo!C276</f>
        <v>0</v>
      </c>
      <c r="E110" s="67">
        <f>CE_RegimeContributivo!E276</f>
        <v>0</v>
      </c>
      <c r="F110" s="67">
        <f>CE_RegimeContributivo!S276</f>
        <v>0</v>
      </c>
      <c r="G110" s="82" t="e">
        <f t="shared" si="67"/>
        <v>#DIV/0!</v>
      </c>
      <c r="H110" s="82" t="e">
        <f t="shared" si="68"/>
        <v>#DIV/0!</v>
      </c>
      <c r="I110" s="67">
        <f>CE_RegimeNaoContributivo!B276</f>
        <v>0</v>
      </c>
      <c r="J110" s="67">
        <f>CE_RegimeNaoContributivo!C276</f>
        <v>0</v>
      </c>
      <c r="K110" s="67">
        <f>CE_RegimeNaoContributivo!E276</f>
        <v>0</v>
      </c>
      <c r="L110" s="67">
        <f>CE_RegimeNaoContributivo!S276</f>
        <v>0</v>
      </c>
      <c r="M110" s="82" t="e">
        <f t="shared" si="70"/>
        <v>#DIV/0!</v>
      </c>
      <c r="N110" s="82" t="e">
        <f t="shared" si="71"/>
        <v>#DIV/0!</v>
      </c>
      <c r="O110" s="67">
        <f>CE_Administração!B276</f>
        <v>16080</v>
      </c>
      <c r="P110" s="67">
        <f>CE_Administração!C276</f>
        <v>16330</v>
      </c>
      <c r="Q110" s="67">
        <f>CE_Administração!E276</f>
        <v>16080</v>
      </c>
      <c r="R110" s="67">
        <f>CE_Administração!S276</f>
        <v>16080</v>
      </c>
      <c r="S110" s="82">
        <f t="shared" si="73"/>
        <v>0.98469075321494182</v>
      </c>
      <c r="T110" s="82">
        <f t="shared" si="74"/>
        <v>0.98469075321494182</v>
      </c>
      <c r="U110" s="67">
        <f>CE_CapitalizaçãoFRSS!B276</f>
        <v>0</v>
      </c>
      <c r="V110" s="67">
        <f>CE_CapitalizaçãoFRSS!C276</f>
        <v>0</v>
      </c>
      <c r="W110" s="67">
        <f>CE_CapitalizaçãoFRSS!E276</f>
        <v>0</v>
      </c>
      <c r="X110" s="67">
        <f>CE_CapitalizaçãoFRSS!S276</f>
        <v>0</v>
      </c>
      <c r="Y110" s="82" t="e">
        <f t="shared" si="77"/>
        <v>#DIV/0!</v>
      </c>
      <c r="Z110" s="82" t="e">
        <f t="shared" si="78"/>
        <v>#DIV/0!</v>
      </c>
      <c r="AA110" s="67">
        <f t="shared" si="79"/>
        <v>16080</v>
      </c>
      <c r="AB110" s="67">
        <f t="shared" si="80"/>
        <v>16330</v>
      </c>
      <c r="AC110" s="67">
        <f t="shared" si="81"/>
        <v>16080</v>
      </c>
      <c r="AD110" s="67">
        <f t="shared" si="82"/>
        <v>16080</v>
      </c>
      <c r="AE110" s="82">
        <f t="shared" si="83"/>
        <v>0.98469075321494182</v>
      </c>
      <c r="AF110" s="82">
        <f t="shared" si="84"/>
        <v>0.98469075321494182</v>
      </c>
    </row>
    <row r="111" spans="1:32" x14ac:dyDescent="0.25">
      <c r="A111" s="66" t="str">
        <f>"502.19.03"</f>
        <v>502.19.03</v>
      </c>
      <c r="B111" s="68" t="s">
        <v>950</v>
      </c>
      <c r="C111" s="67">
        <f>CE_RegimeContributivo!B277</f>
        <v>0</v>
      </c>
      <c r="D111" s="67">
        <f>CE_RegimeContributivo!C277</f>
        <v>0</v>
      </c>
      <c r="E111" s="67">
        <f>CE_RegimeContributivo!E277</f>
        <v>0</v>
      </c>
      <c r="F111" s="67">
        <f>CE_RegimeContributivo!S277</f>
        <v>0</v>
      </c>
      <c r="G111" s="82" t="e">
        <f t="shared" si="67"/>
        <v>#DIV/0!</v>
      </c>
      <c r="H111" s="82" t="e">
        <f t="shared" si="68"/>
        <v>#DIV/0!</v>
      </c>
      <c r="I111" s="67">
        <f>CE_RegimeNaoContributivo!B277</f>
        <v>0</v>
      </c>
      <c r="J111" s="67">
        <f>CE_RegimeNaoContributivo!C277</f>
        <v>0</v>
      </c>
      <c r="K111" s="67">
        <f>CE_RegimeNaoContributivo!E277</f>
        <v>0</v>
      </c>
      <c r="L111" s="67">
        <f>CE_RegimeNaoContributivo!S277</f>
        <v>0</v>
      </c>
      <c r="M111" s="82" t="e">
        <f t="shared" si="70"/>
        <v>#DIV/0!</v>
      </c>
      <c r="N111" s="82" t="e">
        <f t="shared" si="71"/>
        <v>#DIV/0!</v>
      </c>
      <c r="O111" s="67">
        <f>CE_Administração!B277</f>
        <v>47400</v>
      </c>
      <c r="P111" s="67">
        <f>CE_Administração!C277</f>
        <v>47400</v>
      </c>
      <c r="Q111" s="67">
        <f>CE_Administração!E277</f>
        <v>30900</v>
      </c>
      <c r="R111" s="67">
        <f>CE_Administração!S277</f>
        <v>20600</v>
      </c>
      <c r="S111" s="82">
        <f t="shared" si="73"/>
        <v>0.43459915611814348</v>
      </c>
      <c r="T111" s="82">
        <f t="shared" si="74"/>
        <v>0.65189873417721522</v>
      </c>
      <c r="U111" s="67">
        <f>CE_CapitalizaçãoFRSS!B277</f>
        <v>0</v>
      </c>
      <c r="V111" s="67">
        <f>CE_CapitalizaçãoFRSS!C277</f>
        <v>0</v>
      </c>
      <c r="W111" s="67">
        <f>CE_CapitalizaçãoFRSS!E277</f>
        <v>0</v>
      </c>
      <c r="X111" s="67">
        <f>CE_CapitalizaçãoFRSS!S277</f>
        <v>0</v>
      </c>
      <c r="Y111" s="82" t="e">
        <f t="shared" si="77"/>
        <v>#DIV/0!</v>
      </c>
      <c r="Z111" s="82" t="e">
        <f t="shared" si="78"/>
        <v>#DIV/0!</v>
      </c>
      <c r="AA111" s="67">
        <f t="shared" si="79"/>
        <v>47400</v>
      </c>
      <c r="AB111" s="67">
        <f t="shared" si="80"/>
        <v>47400</v>
      </c>
      <c r="AC111" s="67">
        <f t="shared" si="81"/>
        <v>30900</v>
      </c>
      <c r="AD111" s="67">
        <f t="shared" si="82"/>
        <v>20600</v>
      </c>
      <c r="AE111" s="82">
        <f t="shared" si="83"/>
        <v>0.43459915611814348</v>
      </c>
      <c r="AF111" s="82">
        <f t="shared" si="84"/>
        <v>0.65189873417721522</v>
      </c>
    </row>
    <row r="112" spans="1:32" x14ac:dyDescent="0.25">
      <c r="A112" s="66" t="str">
        <f>"502.19.04"</f>
        <v>502.19.04</v>
      </c>
      <c r="B112" s="68" t="s">
        <v>951</v>
      </c>
      <c r="C112" s="67">
        <f>CE_RegimeContributivo!B278</f>
        <v>0</v>
      </c>
      <c r="D112" s="67">
        <f>CE_RegimeContributivo!C278</f>
        <v>0</v>
      </c>
      <c r="E112" s="67">
        <f>CE_RegimeContributivo!E278</f>
        <v>0</v>
      </c>
      <c r="F112" s="67">
        <f>CE_RegimeContributivo!S278</f>
        <v>0</v>
      </c>
      <c r="G112" s="82" t="e">
        <f t="shared" si="67"/>
        <v>#DIV/0!</v>
      </c>
      <c r="H112" s="82" t="e">
        <f t="shared" si="68"/>
        <v>#DIV/0!</v>
      </c>
      <c r="I112" s="67">
        <f>CE_RegimeNaoContributivo!B278</f>
        <v>0</v>
      </c>
      <c r="J112" s="67">
        <f>CE_RegimeNaoContributivo!C278</f>
        <v>0</v>
      </c>
      <c r="K112" s="67">
        <f>CE_RegimeNaoContributivo!E278</f>
        <v>0</v>
      </c>
      <c r="L112" s="67">
        <f>CE_RegimeNaoContributivo!S278</f>
        <v>0</v>
      </c>
      <c r="M112" s="82" t="e">
        <f t="shared" si="70"/>
        <v>#DIV/0!</v>
      </c>
      <c r="N112" s="82" t="e">
        <f t="shared" si="71"/>
        <v>#DIV/0!</v>
      </c>
      <c r="O112" s="67">
        <f>CE_Administração!B278</f>
        <v>0</v>
      </c>
      <c r="P112" s="67">
        <f>CE_Administração!C278</f>
        <v>0</v>
      </c>
      <c r="Q112" s="67">
        <f>CE_Administração!E278</f>
        <v>0</v>
      </c>
      <c r="R112" s="67">
        <f>CE_Administração!S278</f>
        <v>0</v>
      </c>
      <c r="S112" s="82" t="e">
        <f t="shared" si="73"/>
        <v>#DIV/0!</v>
      </c>
      <c r="T112" s="82" t="e">
        <f t="shared" si="74"/>
        <v>#DIV/0!</v>
      </c>
      <c r="U112" s="67">
        <f>CE_CapitalizaçãoFRSS!B278</f>
        <v>0</v>
      </c>
      <c r="V112" s="67">
        <f>CE_CapitalizaçãoFRSS!C278</f>
        <v>0</v>
      </c>
      <c r="W112" s="67">
        <f>CE_CapitalizaçãoFRSS!E278</f>
        <v>0</v>
      </c>
      <c r="X112" s="67">
        <f>CE_CapitalizaçãoFRSS!S278</f>
        <v>0</v>
      </c>
      <c r="Y112" s="82" t="e">
        <f t="shared" si="77"/>
        <v>#DIV/0!</v>
      </c>
      <c r="Z112" s="82" t="e">
        <f t="shared" si="78"/>
        <v>#DIV/0!</v>
      </c>
      <c r="AA112" s="67">
        <f t="shared" si="79"/>
        <v>0</v>
      </c>
      <c r="AB112" s="67">
        <f t="shared" si="80"/>
        <v>0</v>
      </c>
      <c r="AC112" s="67">
        <f t="shared" si="81"/>
        <v>0</v>
      </c>
      <c r="AD112" s="67">
        <f t="shared" si="82"/>
        <v>0</v>
      </c>
      <c r="AE112" s="82" t="e">
        <f t="shared" si="83"/>
        <v>#DIV/0!</v>
      </c>
      <c r="AF112" s="82" t="e">
        <f t="shared" si="84"/>
        <v>#DIV/0!</v>
      </c>
    </row>
    <row r="113" spans="1:32" x14ac:dyDescent="0.25">
      <c r="A113" s="66" t="str">
        <f>"502.19.05"</f>
        <v>502.19.05</v>
      </c>
      <c r="B113" s="68" t="s">
        <v>952</v>
      </c>
      <c r="C113" s="67">
        <f>CE_RegimeContributivo!B279</f>
        <v>0</v>
      </c>
      <c r="D113" s="67">
        <f>CE_RegimeContributivo!C279</f>
        <v>0</v>
      </c>
      <c r="E113" s="67">
        <f>CE_RegimeContributivo!E279</f>
        <v>0</v>
      </c>
      <c r="F113" s="67">
        <f>CE_RegimeContributivo!S279</f>
        <v>0</v>
      </c>
      <c r="G113" s="82" t="e">
        <f t="shared" si="67"/>
        <v>#DIV/0!</v>
      </c>
      <c r="H113" s="82" t="e">
        <f t="shared" si="68"/>
        <v>#DIV/0!</v>
      </c>
      <c r="I113" s="67">
        <f>CE_RegimeNaoContributivo!B279</f>
        <v>0</v>
      </c>
      <c r="J113" s="67">
        <f>CE_RegimeNaoContributivo!C279</f>
        <v>0</v>
      </c>
      <c r="K113" s="67">
        <f>CE_RegimeNaoContributivo!E279</f>
        <v>0</v>
      </c>
      <c r="L113" s="67">
        <f>CE_RegimeNaoContributivo!S279</f>
        <v>0</v>
      </c>
      <c r="M113" s="82" t="e">
        <f t="shared" si="70"/>
        <v>#DIV/0!</v>
      </c>
      <c r="N113" s="82" t="e">
        <f t="shared" si="71"/>
        <v>#DIV/0!</v>
      </c>
      <c r="O113" s="67">
        <f>CE_Administração!B279</f>
        <v>0</v>
      </c>
      <c r="P113" s="67">
        <f>CE_Administração!C279</f>
        <v>0</v>
      </c>
      <c r="Q113" s="67">
        <f>CE_Administração!E279</f>
        <v>0</v>
      </c>
      <c r="R113" s="67">
        <f>CE_Administração!S279</f>
        <v>0</v>
      </c>
      <c r="S113" s="82" t="e">
        <f t="shared" si="73"/>
        <v>#DIV/0!</v>
      </c>
      <c r="T113" s="82" t="e">
        <f t="shared" si="74"/>
        <v>#DIV/0!</v>
      </c>
      <c r="U113" s="67">
        <f>CE_CapitalizaçãoFRSS!B279</f>
        <v>0</v>
      </c>
      <c r="V113" s="67">
        <f>CE_CapitalizaçãoFRSS!C279</f>
        <v>0</v>
      </c>
      <c r="W113" s="67">
        <f>CE_CapitalizaçãoFRSS!E279</f>
        <v>0</v>
      </c>
      <c r="X113" s="67">
        <f>CE_CapitalizaçãoFRSS!S279</f>
        <v>0</v>
      </c>
      <c r="Y113" s="82" t="e">
        <f t="shared" si="77"/>
        <v>#DIV/0!</v>
      </c>
      <c r="Z113" s="82" t="e">
        <f t="shared" si="78"/>
        <v>#DIV/0!</v>
      </c>
      <c r="AA113" s="67">
        <f t="shared" si="79"/>
        <v>0</v>
      </c>
      <c r="AB113" s="67">
        <f t="shared" si="80"/>
        <v>0</v>
      </c>
      <c r="AC113" s="67">
        <f t="shared" si="81"/>
        <v>0</v>
      </c>
      <c r="AD113" s="67">
        <f t="shared" si="82"/>
        <v>0</v>
      </c>
      <c r="AE113" s="82" t="e">
        <f t="shared" si="83"/>
        <v>#DIV/0!</v>
      </c>
      <c r="AF113" s="82" t="e">
        <f t="shared" si="84"/>
        <v>#DIV/0!</v>
      </c>
    </row>
    <row r="114" spans="1:32" x14ac:dyDescent="0.25">
      <c r="A114" s="66" t="str">
        <f>"502.19.06"</f>
        <v>502.19.06</v>
      </c>
      <c r="B114" s="68" t="s">
        <v>953</v>
      </c>
      <c r="C114" s="67">
        <f>CE_RegimeContributivo!B280</f>
        <v>0</v>
      </c>
      <c r="D114" s="67">
        <f>CE_RegimeContributivo!C280</f>
        <v>0</v>
      </c>
      <c r="E114" s="67">
        <f>CE_RegimeContributivo!E280</f>
        <v>0</v>
      </c>
      <c r="F114" s="67">
        <f>CE_RegimeContributivo!S280</f>
        <v>0</v>
      </c>
      <c r="G114" s="82" t="e">
        <f t="shared" si="67"/>
        <v>#DIV/0!</v>
      </c>
      <c r="H114" s="82" t="e">
        <f t="shared" si="68"/>
        <v>#DIV/0!</v>
      </c>
      <c r="I114" s="67">
        <f>CE_RegimeNaoContributivo!B280</f>
        <v>0</v>
      </c>
      <c r="J114" s="67">
        <f>CE_RegimeNaoContributivo!C280</f>
        <v>0</v>
      </c>
      <c r="K114" s="67">
        <f>CE_RegimeNaoContributivo!E280</f>
        <v>0</v>
      </c>
      <c r="L114" s="67">
        <f>CE_RegimeNaoContributivo!S280</f>
        <v>0</v>
      </c>
      <c r="M114" s="82" t="e">
        <f t="shared" si="70"/>
        <v>#DIV/0!</v>
      </c>
      <c r="N114" s="82" t="e">
        <f t="shared" si="71"/>
        <v>#DIV/0!</v>
      </c>
      <c r="O114" s="67">
        <f>CE_Administração!B280</f>
        <v>0</v>
      </c>
      <c r="P114" s="67">
        <f>CE_Administração!C280</f>
        <v>0</v>
      </c>
      <c r="Q114" s="67">
        <f>CE_Administração!E280</f>
        <v>0</v>
      </c>
      <c r="R114" s="67">
        <f>CE_Administração!S280</f>
        <v>0</v>
      </c>
      <c r="S114" s="82" t="e">
        <f t="shared" si="73"/>
        <v>#DIV/0!</v>
      </c>
      <c r="T114" s="82" t="e">
        <f t="shared" si="74"/>
        <v>#DIV/0!</v>
      </c>
      <c r="U114" s="67">
        <f>CE_CapitalizaçãoFRSS!B280</f>
        <v>0</v>
      </c>
      <c r="V114" s="67">
        <f>CE_CapitalizaçãoFRSS!C280</f>
        <v>0</v>
      </c>
      <c r="W114" s="67">
        <f>CE_CapitalizaçãoFRSS!E280</f>
        <v>0</v>
      </c>
      <c r="X114" s="67">
        <f>CE_CapitalizaçãoFRSS!S280</f>
        <v>0</v>
      </c>
      <c r="Y114" s="82" t="e">
        <f t="shared" si="77"/>
        <v>#DIV/0!</v>
      </c>
      <c r="Z114" s="82" t="e">
        <f t="shared" si="78"/>
        <v>#DIV/0!</v>
      </c>
      <c r="AA114" s="67">
        <f t="shared" si="79"/>
        <v>0</v>
      </c>
      <c r="AB114" s="67">
        <f t="shared" si="80"/>
        <v>0</v>
      </c>
      <c r="AC114" s="67">
        <f t="shared" si="81"/>
        <v>0</v>
      </c>
      <c r="AD114" s="67">
        <f t="shared" si="82"/>
        <v>0</v>
      </c>
      <c r="AE114" s="82" t="e">
        <f t="shared" si="83"/>
        <v>#DIV/0!</v>
      </c>
      <c r="AF114" s="82" t="e">
        <f t="shared" si="84"/>
        <v>#DIV/0!</v>
      </c>
    </row>
    <row r="115" spans="1:32" s="65" customFormat="1" x14ac:dyDescent="0.25">
      <c r="A115" s="62" t="str">
        <f>"502.20"</f>
        <v>502.20</v>
      </c>
      <c r="B115" s="63" t="s">
        <v>143</v>
      </c>
      <c r="C115" s="64">
        <f>C116+C117</f>
        <v>0</v>
      </c>
      <c r="D115" s="64">
        <f>D116+D117</f>
        <v>0</v>
      </c>
      <c r="E115" s="64">
        <f>E116+E117</f>
        <v>0</v>
      </c>
      <c r="F115" s="64">
        <f t="shared" ref="F115" si="100">F116+F117</f>
        <v>0</v>
      </c>
      <c r="G115" s="81" t="e">
        <f t="shared" si="67"/>
        <v>#DIV/0!</v>
      </c>
      <c r="H115" s="81" t="e">
        <f t="shared" si="68"/>
        <v>#DIV/0!</v>
      </c>
      <c r="I115" s="64">
        <f>I116+I117</f>
        <v>0</v>
      </c>
      <c r="J115" s="64">
        <f>J116+J117</f>
        <v>0</v>
      </c>
      <c r="K115" s="64">
        <f t="shared" ref="K115:L115" si="101">K116+K117</f>
        <v>0</v>
      </c>
      <c r="L115" s="64">
        <f t="shared" si="101"/>
        <v>0</v>
      </c>
      <c r="M115" s="81" t="e">
        <f t="shared" si="70"/>
        <v>#DIV/0!</v>
      </c>
      <c r="N115" s="81" t="e">
        <f t="shared" si="71"/>
        <v>#DIV/0!</v>
      </c>
      <c r="O115" s="64">
        <f>O116+O117</f>
        <v>36960</v>
      </c>
      <c r="P115" s="64">
        <f>P116+P117</f>
        <v>95692</v>
      </c>
      <c r="Q115" s="64">
        <f t="shared" ref="Q115:R115" si="102">Q116+Q117</f>
        <v>71268</v>
      </c>
      <c r="R115" s="64">
        <f t="shared" si="102"/>
        <v>70268</v>
      </c>
      <c r="S115" s="81">
        <f t="shared" si="73"/>
        <v>0.73431425824520336</v>
      </c>
      <c r="T115" s="81">
        <f t="shared" si="74"/>
        <v>0.74476445261881874</v>
      </c>
      <c r="U115" s="64">
        <f>U116+U117</f>
        <v>0</v>
      </c>
      <c r="V115" s="64">
        <f t="shared" ref="V115" si="103">V116+V117</f>
        <v>0</v>
      </c>
      <c r="W115" s="64">
        <f t="shared" ref="W115:X115" si="104">W116+W117</f>
        <v>0</v>
      </c>
      <c r="X115" s="64">
        <f t="shared" si="104"/>
        <v>0</v>
      </c>
      <c r="Y115" s="81" t="e">
        <f t="shared" si="77"/>
        <v>#DIV/0!</v>
      </c>
      <c r="Z115" s="81" t="e">
        <f t="shared" si="78"/>
        <v>#DIV/0!</v>
      </c>
      <c r="AA115" s="64">
        <f t="shared" si="79"/>
        <v>36960</v>
      </c>
      <c r="AB115" s="64">
        <f t="shared" si="80"/>
        <v>95692</v>
      </c>
      <c r="AC115" s="64">
        <f t="shared" si="81"/>
        <v>71268</v>
      </c>
      <c r="AD115" s="64">
        <f t="shared" si="82"/>
        <v>70268</v>
      </c>
      <c r="AE115" s="81">
        <f t="shared" si="83"/>
        <v>0.73431425824520336</v>
      </c>
      <c r="AF115" s="81">
        <f t="shared" si="84"/>
        <v>0.74476445261881874</v>
      </c>
    </row>
    <row r="116" spans="1:32" x14ac:dyDescent="0.25">
      <c r="A116" s="66" t="str">
        <f>"502.20.01"</f>
        <v>502.20.01</v>
      </c>
      <c r="B116" s="68" t="s">
        <v>954</v>
      </c>
      <c r="C116" s="67">
        <f>CE_RegimeContributivo!B282</f>
        <v>0</v>
      </c>
      <c r="D116" s="67">
        <f>CE_RegimeContributivo!C282</f>
        <v>0</v>
      </c>
      <c r="E116" s="67">
        <f>CE_RegimeContributivo!E282</f>
        <v>0</v>
      </c>
      <c r="F116" s="67">
        <f>CE_RegimeContributivo!S282</f>
        <v>0</v>
      </c>
      <c r="G116" s="82" t="e">
        <f t="shared" si="67"/>
        <v>#DIV/0!</v>
      </c>
      <c r="H116" s="82" t="e">
        <f t="shared" si="68"/>
        <v>#DIV/0!</v>
      </c>
      <c r="I116" s="67">
        <f>CE_RegimeNaoContributivo!B282</f>
        <v>0</v>
      </c>
      <c r="J116" s="67">
        <f>CE_RegimeNaoContributivo!C282</f>
        <v>0</v>
      </c>
      <c r="K116" s="67">
        <f>CE_RegimeNaoContributivo!E282</f>
        <v>0</v>
      </c>
      <c r="L116" s="67">
        <f>CE_RegimeNaoContributivo!S282</f>
        <v>0</v>
      </c>
      <c r="M116" s="82" t="e">
        <f t="shared" si="70"/>
        <v>#DIV/0!</v>
      </c>
      <c r="N116" s="82" t="e">
        <f t="shared" si="71"/>
        <v>#DIV/0!</v>
      </c>
      <c r="O116" s="67">
        <f>CE_Administração!B282</f>
        <v>1560</v>
      </c>
      <c r="P116" s="67">
        <f>CE_Administração!C282</f>
        <v>4560</v>
      </c>
      <c r="Q116" s="67">
        <f>CE_Administração!E282</f>
        <v>1410</v>
      </c>
      <c r="R116" s="67">
        <f>CE_Administração!S282</f>
        <v>410</v>
      </c>
      <c r="S116" s="82">
        <f t="shared" si="73"/>
        <v>8.9912280701754388E-2</v>
      </c>
      <c r="T116" s="82">
        <f t="shared" si="74"/>
        <v>0.30921052631578949</v>
      </c>
      <c r="U116" s="67">
        <f>CE_CapitalizaçãoFRSS!B282</f>
        <v>0</v>
      </c>
      <c r="V116" s="67">
        <f>CE_CapitalizaçãoFRSS!C282</f>
        <v>0</v>
      </c>
      <c r="W116" s="67">
        <f>CE_CapitalizaçãoFRSS!E282</f>
        <v>0</v>
      </c>
      <c r="X116" s="67">
        <f>CE_CapitalizaçãoFRSS!S282</f>
        <v>0</v>
      </c>
      <c r="Y116" s="82" t="e">
        <f t="shared" si="77"/>
        <v>#DIV/0!</v>
      </c>
      <c r="Z116" s="82" t="e">
        <f t="shared" si="78"/>
        <v>#DIV/0!</v>
      </c>
      <c r="AA116" s="67">
        <f t="shared" si="79"/>
        <v>1560</v>
      </c>
      <c r="AB116" s="67">
        <f t="shared" si="80"/>
        <v>4560</v>
      </c>
      <c r="AC116" s="67">
        <f t="shared" si="81"/>
        <v>1410</v>
      </c>
      <c r="AD116" s="67">
        <f t="shared" si="82"/>
        <v>410</v>
      </c>
      <c r="AE116" s="82">
        <f t="shared" si="83"/>
        <v>8.9912280701754388E-2</v>
      </c>
      <c r="AF116" s="82">
        <f t="shared" si="84"/>
        <v>0.30921052631578949</v>
      </c>
    </row>
    <row r="117" spans="1:32" x14ac:dyDescent="0.25">
      <c r="A117" s="66" t="str">
        <f>"502.20.02"</f>
        <v>502.20.02</v>
      </c>
      <c r="B117" s="68" t="s">
        <v>955</v>
      </c>
      <c r="C117" s="67">
        <f>CE_RegimeContributivo!B283</f>
        <v>0</v>
      </c>
      <c r="D117" s="67">
        <f>CE_RegimeContributivo!C283</f>
        <v>0</v>
      </c>
      <c r="E117" s="67">
        <f>CE_RegimeContributivo!E283</f>
        <v>0</v>
      </c>
      <c r="F117" s="67">
        <f>CE_RegimeContributivo!S283</f>
        <v>0</v>
      </c>
      <c r="G117" s="82" t="e">
        <f t="shared" si="67"/>
        <v>#DIV/0!</v>
      </c>
      <c r="H117" s="82" t="e">
        <f t="shared" si="68"/>
        <v>#DIV/0!</v>
      </c>
      <c r="I117" s="67">
        <f>CE_RegimeNaoContributivo!B283</f>
        <v>0</v>
      </c>
      <c r="J117" s="67">
        <f>CE_RegimeNaoContributivo!C283</f>
        <v>0</v>
      </c>
      <c r="K117" s="67">
        <f>CE_RegimeNaoContributivo!E283</f>
        <v>0</v>
      </c>
      <c r="L117" s="67">
        <f>CE_RegimeNaoContributivo!S283</f>
        <v>0</v>
      </c>
      <c r="M117" s="82" t="e">
        <f t="shared" si="70"/>
        <v>#DIV/0!</v>
      </c>
      <c r="N117" s="82" t="e">
        <f t="shared" si="71"/>
        <v>#DIV/0!</v>
      </c>
      <c r="O117" s="67">
        <f>CE_Administração!B283</f>
        <v>35400</v>
      </c>
      <c r="P117" s="67">
        <f>CE_Administração!C283</f>
        <v>91132</v>
      </c>
      <c r="Q117" s="67">
        <f>CE_Administração!E283</f>
        <v>69858</v>
      </c>
      <c r="R117" s="67">
        <f>CE_Administração!S283</f>
        <v>69858</v>
      </c>
      <c r="S117" s="82">
        <f t="shared" si="73"/>
        <v>0.76655839880612742</v>
      </c>
      <c r="T117" s="82">
        <f t="shared" si="74"/>
        <v>0.76655839880612742</v>
      </c>
      <c r="U117" s="67">
        <f>CE_CapitalizaçãoFRSS!B283</f>
        <v>0</v>
      </c>
      <c r="V117" s="67">
        <f>CE_CapitalizaçãoFRSS!C283</f>
        <v>0</v>
      </c>
      <c r="W117" s="67">
        <f>CE_CapitalizaçãoFRSS!E283</f>
        <v>0</v>
      </c>
      <c r="X117" s="67">
        <f>CE_CapitalizaçãoFRSS!S283</f>
        <v>0</v>
      </c>
      <c r="Y117" s="82" t="e">
        <f t="shared" si="77"/>
        <v>#DIV/0!</v>
      </c>
      <c r="Z117" s="82" t="e">
        <f t="shared" si="78"/>
        <v>#DIV/0!</v>
      </c>
      <c r="AA117" s="67">
        <f t="shared" si="79"/>
        <v>35400</v>
      </c>
      <c r="AB117" s="67">
        <f t="shared" si="80"/>
        <v>91132</v>
      </c>
      <c r="AC117" s="67">
        <f t="shared" si="81"/>
        <v>69858</v>
      </c>
      <c r="AD117" s="67">
        <f t="shared" si="82"/>
        <v>69858</v>
      </c>
      <c r="AE117" s="82">
        <f t="shared" si="83"/>
        <v>0.76655839880612742</v>
      </c>
      <c r="AF117" s="82">
        <f t="shared" si="84"/>
        <v>0.76655839880612742</v>
      </c>
    </row>
    <row r="118" spans="1:32" s="65" customFormat="1" x14ac:dyDescent="0.25">
      <c r="A118" s="62" t="str">
        <f>"502.21"</f>
        <v>502.21</v>
      </c>
      <c r="B118" s="63" t="s">
        <v>144</v>
      </c>
      <c r="C118" s="64">
        <f>CE_RegimeContributivo!B284</f>
        <v>0</v>
      </c>
      <c r="D118" s="64">
        <f>CE_RegimeContributivo!C284</f>
        <v>0</v>
      </c>
      <c r="E118" s="64">
        <f>CE_RegimeContributivo!E284</f>
        <v>0</v>
      </c>
      <c r="F118" s="64">
        <f>CE_RegimeContributivo!S284</f>
        <v>0</v>
      </c>
      <c r="G118" s="81" t="e">
        <f t="shared" si="67"/>
        <v>#DIV/0!</v>
      </c>
      <c r="H118" s="81" t="e">
        <f t="shared" si="68"/>
        <v>#DIV/0!</v>
      </c>
      <c r="I118" s="64">
        <f>CE_RegimeNaoContributivo!B284</f>
        <v>0</v>
      </c>
      <c r="J118" s="64">
        <f>CE_RegimeNaoContributivo!C284</f>
        <v>0</v>
      </c>
      <c r="K118" s="64">
        <f>CE_RegimeNaoContributivo!E284</f>
        <v>0</v>
      </c>
      <c r="L118" s="64">
        <f>CE_RegimeNaoContributivo!S284</f>
        <v>0</v>
      </c>
      <c r="M118" s="81" t="e">
        <f t="shared" si="70"/>
        <v>#DIV/0!</v>
      </c>
      <c r="N118" s="81" t="e">
        <f t="shared" si="71"/>
        <v>#DIV/0!</v>
      </c>
      <c r="O118" s="64">
        <f>CE_Administração!B284</f>
        <v>4320</v>
      </c>
      <c r="P118" s="64">
        <f>CE_Administração!C284</f>
        <v>18350</v>
      </c>
      <c r="Q118" s="64">
        <f>CE_Administração!E284</f>
        <v>9431.5</v>
      </c>
      <c r="R118" s="64">
        <f>CE_Administração!S284</f>
        <v>9431.5</v>
      </c>
      <c r="S118" s="81">
        <f t="shared" si="73"/>
        <v>0.5139782016348774</v>
      </c>
      <c r="T118" s="81">
        <f t="shared" si="74"/>
        <v>0.5139782016348774</v>
      </c>
      <c r="U118" s="64">
        <f>CE_CapitalizaçãoFRSS!B284</f>
        <v>0</v>
      </c>
      <c r="V118" s="64">
        <f>CE_CapitalizaçãoFRSS!C284</f>
        <v>0</v>
      </c>
      <c r="W118" s="64">
        <f>CE_CapitalizaçãoFRSS!E284</f>
        <v>0</v>
      </c>
      <c r="X118" s="64">
        <f>CE_CapitalizaçãoFRSS!S284</f>
        <v>0</v>
      </c>
      <c r="Y118" s="81" t="e">
        <f t="shared" si="77"/>
        <v>#DIV/0!</v>
      </c>
      <c r="Z118" s="81" t="e">
        <f t="shared" si="78"/>
        <v>#DIV/0!</v>
      </c>
      <c r="AA118" s="64">
        <f t="shared" si="79"/>
        <v>4320</v>
      </c>
      <c r="AB118" s="64">
        <f t="shared" si="80"/>
        <v>18350</v>
      </c>
      <c r="AC118" s="64">
        <f t="shared" si="81"/>
        <v>9431.5</v>
      </c>
      <c r="AD118" s="64">
        <f t="shared" si="82"/>
        <v>9431.5</v>
      </c>
      <c r="AE118" s="81">
        <f t="shared" si="83"/>
        <v>0.5139782016348774</v>
      </c>
      <c r="AF118" s="81">
        <f t="shared" si="84"/>
        <v>0.5139782016348774</v>
      </c>
    </row>
    <row r="119" spans="1:32" s="65" customFormat="1" x14ac:dyDescent="0.25">
      <c r="A119" s="62" t="str">
        <f>"502.22"</f>
        <v>502.22</v>
      </c>
      <c r="B119" s="63" t="s">
        <v>145</v>
      </c>
      <c r="C119" s="64">
        <f>C120+C121</f>
        <v>0</v>
      </c>
      <c r="D119" s="64">
        <f>D120+D121</f>
        <v>0</v>
      </c>
      <c r="E119" s="64">
        <f>E120+E121</f>
        <v>0</v>
      </c>
      <c r="F119" s="64">
        <f t="shared" ref="F119" si="105">F120+F121</f>
        <v>0</v>
      </c>
      <c r="G119" s="81" t="e">
        <f t="shared" si="67"/>
        <v>#DIV/0!</v>
      </c>
      <c r="H119" s="81" t="e">
        <f t="shared" si="68"/>
        <v>#DIV/0!</v>
      </c>
      <c r="I119" s="64">
        <f>I120+I121</f>
        <v>0</v>
      </c>
      <c r="J119" s="64">
        <f>J120+J121</f>
        <v>0</v>
      </c>
      <c r="K119" s="64">
        <f t="shared" ref="K119:L119" si="106">K120+K121</f>
        <v>0</v>
      </c>
      <c r="L119" s="64">
        <f t="shared" si="106"/>
        <v>0</v>
      </c>
      <c r="M119" s="81" t="e">
        <f t="shared" si="70"/>
        <v>#DIV/0!</v>
      </c>
      <c r="N119" s="81" t="e">
        <f t="shared" si="71"/>
        <v>#DIV/0!</v>
      </c>
      <c r="O119" s="64">
        <f>O120+O121</f>
        <v>20080</v>
      </c>
      <c r="P119" s="64">
        <f>P120+P121</f>
        <v>20085</v>
      </c>
      <c r="Q119" s="64">
        <f t="shared" ref="Q119:R119" si="107">Q120+Q121</f>
        <v>17725</v>
      </c>
      <c r="R119" s="64">
        <f t="shared" si="107"/>
        <v>17725</v>
      </c>
      <c r="S119" s="81">
        <f t="shared" si="73"/>
        <v>0.88249937764500874</v>
      </c>
      <c r="T119" s="81">
        <f t="shared" si="74"/>
        <v>0.88249937764500874</v>
      </c>
      <c r="U119" s="64">
        <f>U120+U121</f>
        <v>0</v>
      </c>
      <c r="V119" s="64">
        <f t="shared" ref="V119" si="108">V120+V121</f>
        <v>0</v>
      </c>
      <c r="W119" s="64">
        <f t="shared" ref="W119:X119" si="109">W120+W121</f>
        <v>0</v>
      </c>
      <c r="X119" s="64">
        <f t="shared" si="109"/>
        <v>0</v>
      </c>
      <c r="Y119" s="81" t="e">
        <f t="shared" si="77"/>
        <v>#DIV/0!</v>
      </c>
      <c r="Z119" s="81" t="e">
        <f t="shared" si="78"/>
        <v>#DIV/0!</v>
      </c>
      <c r="AA119" s="64">
        <f t="shared" si="79"/>
        <v>20080</v>
      </c>
      <c r="AB119" s="64">
        <f t="shared" si="80"/>
        <v>20085</v>
      </c>
      <c r="AC119" s="64">
        <f t="shared" si="81"/>
        <v>17725</v>
      </c>
      <c r="AD119" s="64">
        <f t="shared" si="82"/>
        <v>17725</v>
      </c>
      <c r="AE119" s="81">
        <f t="shared" si="83"/>
        <v>0.88249937764500874</v>
      </c>
      <c r="AF119" s="81">
        <f t="shared" si="84"/>
        <v>0.88249937764500874</v>
      </c>
    </row>
    <row r="120" spans="1:32" x14ac:dyDescent="0.25">
      <c r="A120" s="66" t="str">
        <f>"502.22.01"</f>
        <v>502.22.01</v>
      </c>
      <c r="B120" s="68" t="s">
        <v>956</v>
      </c>
      <c r="C120" s="67">
        <f>CE_RegimeContributivo!B286</f>
        <v>0</v>
      </c>
      <c r="D120" s="67">
        <f>CE_RegimeContributivo!C286</f>
        <v>0</v>
      </c>
      <c r="E120" s="67">
        <f>CE_RegimeContributivo!E286</f>
        <v>0</v>
      </c>
      <c r="F120" s="67">
        <f>CE_RegimeContributivo!S286</f>
        <v>0</v>
      </c>
      <c r="G120" s="82" t="e">
        <f t="shared" si="67"/>
        <v>#DIV/0!</v>
      </c>
      <c r="H120" s="82" t="e">
        <f t="shared" si="68"/>
        <v>#DIV/0!</v>
      </c>
      <c r="I120" s="67">
        <f>CE_RegimeNaoContributivo!B286</f>
        <v>0</v>
      </c>
      <c r="J120" s="67">
        <f>CE_RegimeNaoContributivo!C286</f>
        <v>0</v>
      </c>
      <c r="K120" s="67">
        <f>CE_RegimeNaoContributivo!E286</f>
        <v>0</v>
      </c>
      <c r="L120" s="67">
        <f>CE_RegimeNaoContributivo!S286</f>
        <v>0</v>
      </c>
      <c r="M120" s="82" t="e">
        <f t="shared" si="70"/>
        <v>#DIV/0!</v>
      </c>
      <c r="N120" s="82" t="e">
        <f t="shared" si="71"/>
        <v>#DIV/0!</v>
      </c>
      <c r="O120" s="67">
        <f>CE_Administração!B286</f>
        <v>0</v>
      </c>
      <c r="P120" s="67">
        <f>CE_Administração!C286</f>
        <v>0</v>
      </c>
      <c r="Q120" s="67">
        <f>CE_Administração!E286</f>
        <v>0</v>
      </c>
      <c r="R120" s="67">
        <f>CE_Administração!S286</f>
        <v>0</v>
      </c>
      <c r="S120" s="82" t="e">
        <f t="shared" si="73"/>
        <v>#DIV/0!</v>
      </c>
      <c r="T120" s="82" t="e">
        <f t="shared" si="74"/>
        <v>#DIV/0!</v>
      </c>
      <c r="U120" s="67">
        <f>CE_CapitalizaçãoFRSS!B286</f>
        <v>0</v>
      </c>
      <c r="V120" s="67">
        <f>CE_CapitalizaçãoFRSS!C286</f>
        <v>0</v>
      </c>
      <c r="W120" s="67">
        <f>CE_CapitalizaçãoFRSS!E286</f>
        <v>0</v>
      </c>
      <c r="X120" s="67">
        <f>CE_CapitalizaçãoFRSS!S286</f>
        <v>0</v>
      </c>
      <c r="Y120" s="82" t="e">
        <f t="shared" si="77"/>
        <v>#DIV/0!</v>
      </c>
      <c r="Z120" s="82" t="e">
        <f t="shared" si="78"/>
        <v>#DIV/0!</v>
      </c>
      <c r="AA120" s="67">
        <f t="shared" si="79"/>
        <v>0</v>
      </c>
      <c r="AB120" s="67">
        <f t="shared" si="80"/>
        <v>0</v>
      </c>
      <c r="AC120" s="67">
        <f t="shared" si="81"/>
        <v>0</v>
      </c>
      <c r="AD120" s="67">
        <f t="shared" si="82"/>
        <v>0</v>
      </c>
      <c r="AE120" s="82" t="e">
        <f t="shared" si="83"/>
        <v>#DIV/0!</v>
      </c>
      <c r="AF120" s="82" t="e">
        <f t="shared" si="84"/>
        <v>#DIV/0!</v>
      </c>
    </row>
    <row r="121" spans="1:32" x14ac:dyDescent="0.25">
      <c r="A121" s="66" t="str">
        <f>"502.22.02"</f>
        <v>502.22.02</v>
      </c>
      <c r="B121" s="68" t="s">
        <v>957</v>
      </c>
      <c r="C121" s="67">
        <f>CE_RegimeContributivo!B287</f>
        <v>0</v>
      </c>
      <c r="D121" s="67">
        <f>CE_RegimeContributivo!C287</f>
        <v>0</v>
      </c>
      <c r="E121" s="67">
        <f>CE_RegimeContributivo!E287</f>
        <v>0</v>
      </c>
      <c r="F121" s="67">
        <f>CE_RegimeContributivo!S287</f>
        <v>0</v>
      </c>
      <c r="G121" s="82" t="e">
        <f t="shared" si="67"/>
        <v>#DIV/0!</v>
      </c>
      <c r="H121" s="82" t="e">
        <f t="shared" si="68"/>
        <v>#DIV/0!</v>
      </c>
      <c r="I121" s="67">
        <f>CE_RegimeNaoContributivo!B287</f>
        <v>0</v>
      </c>
      <c r="J121" s="67">
        <f>CE_RegimeNaoContributivo!C287</f>
        <v>0</v>
      </c>
      <c r="K121" s="67">
        <f>CE_RegimeNaoContributivo!E287</f>
        <v>0</v>
      </c>
      <c r="L121" s="67">
        <f>CE_RegimeNaoContributivo!S287</f>
        <v>0</v>
      </c>
      <c r="M121" s="82" t="e">
        <f t="shared" si="70"/>
        <v>#DIV/0!</v>
      </c>
      <c r="N121" s="82" t="e">
        <f t="shared" si="71"/>
        <v>#DIV/0!</v>
      </c>
      <c r="O121" s="67">
        <f>CE_Administração!B287</f>
        <v>20080</v>
      </c>
      <c r="P121" s="67">
        <f>CE_Administração!C287</f>
        <v>20085</v>
      </c>
      <c r="Q121" s="67">
        <f>CE_Administração!E287</f>
        <v>17725</v>
      </c>
      <c r="R121" s="67">
        <f>CE_Administração!S287</f>
        <v>17725</v>
      </c>
      <c r="S121" s="82">
        <f t="shared" si="73"/>
        <v>0.88249937764500874</v>
      </c>
      <c r="T121" s="82">
        <f t="shared" si="74"/>
        <v>0.88249937764500874</v>
      </c>
      <c r="U121" s="67">
        <f>CE_CapitalizaçãoFRSS!B287</f>
        <v>0</v>
      </c>
      <c r="V121" s="67">
        <f>CE_CapitalizaçãoFRSS!C287</f>
        <v>0</v>
      </c>
      <c r="W121" s="67">
        <f>CE_CapitalizaçãoFRSS!E287</f>
        <v>0</v>
      </c>
      <c r="X121" s="67">
        <f>CE_CapitalizaçãoFRSS!S287</f>
        <v>0</v>
      </c>
      <c r="Y121" s="82" t="e">
        <f t="shared" si="77"/>
        <v>#DIV/0!</v>
      </c>
      <c r="Z121" s="82" t="e">
        <f t="shared" si="78"/>
        <v>#DIV/0!</v>
      </c>
      <c r="AA121" s="67">
        <f t="shared" si="79"/>
        <v>20080</v>
      </c>
      <c r="AB121" s="67">
        <f t="shared" si="80"/>
        <v>20085</v>
      </c>
      <c r="AC121" s="67">
        <f t="shared" si="81"/>
        <v>17725</v>
      </c>
      <c r="AD121" s="67">
        <f t="shared" si="82"/>
        <v>17725</v>
      </c>
      <c r="AE121" s="82">
        <f t="shared" si="83"/>
        <v>0.88249937764500874</v>
      </c>
      <c r="AF121" s="82">
        <f t="shared" si="84"/>
        <v>0.88249937764500874</v>
      </c>
    </row>
    <row r="122" spans="1:32" s="65" customFormat="1" x14ac:dyDescent="0.25">
      <c r="A122" s="62" t="str">
        <f>"502.23"</f>
        <v>502.23</v>
      </c>
      <c r="B122" s="63" t="s">
        <v>146</v>
      </c>
      <c r="C122" s="64">
        <f>C123+C124</f>
        <v>0</v>
      </c>
      <c r="D122" s="64">
        <f>D123+D124</f>
        <v>0</v>
      </c>
      <c r="E122" s="64">
        <f>E123+E124</f>
        <v>0</v>
      </c>
      <c r="F122" s="64">
        <f t="shared" ref="F122" si="110">F123+F124</f>
        <v>0</v>
      </c>
      <c r="G122" s="81" t="e">
        <f t="shared" si="67"/>
        <v>#DIV/0!</v>
      </c>
      <c r="H122" s="81" t="e">
        <f t="shared" si="68"/>
        <v>#DIV/0!</v>
      </c>
      <c r="I122" s="64">
        <f>I123+I124</f>
        <v>0</v>
      </c>
      <c r="J122" s="64">
        <f>J123+J124</f>
        <v>0</v>
      </c>
      <c r="K122" s="64">
        <f t="shared" ref="K122:L122" si="111">K123+K124</f>
        <v>0</v>
      </c>
      <c r="L122" s="64">
        <f t="shared" si="111"/>
        <v>0</v>
      </c>
      <c r="M122" s="81" t="e">
        <f t="shared" si="70"/>
        <v>#DIV/0!</v>
      </c>
      <c r="N122" s="81" t="e">
        <f t="shared" si="71"/>
        <v>#DIV/0!</v>
      </c>
      <c r="O122" s="64">
        <f>O123+O124</f>
        <v>0</v>
      </c>
      <c r="P122" s="64">
        <f>P123+P124</f>
        <v>0</v>
      </c>
      <c r="Q122" s="64">
        <f t="shared" ref="Q122:R122" si="112">Q123+Q124</f>
        <v>0</v>
      </c>
      <c r="R122" s="64">
        <f t="shared" si="112"/>
        <v>0</v>
      </c>
      <c r="S122" s="81" t="e">
        <f t="shared" si="73"/>
        <v>#DIV/0!</v>
      </c>
      <c r="T122" s="81" t="e">
        <f t="shared" si="74"/>
        <v>#DIV/0!</v>
      </c>
      <c r="U122" s="64">
        <f>U123+U124</f>
        <v>0</v>
      </c>
      <c r="V122" s="64">
        <f t="shared" ref="V122" si="113">V123+V124</f>
        <v>0</v>
      </c>
      <c r="W122" s="64">
        <f t="shared" ref="W122:X122" si="114">W123+W124</f>
        <v>0</v>
      </c>
      <c r="X122" s="64">
        <f t="shared" si="114"/>
        <v>0</v>
      </c>
      <c r="Y122" s="81" t="e">
        <f t="shared" si="77"/>
        <v>#DIV/0!</v>
      </c>
      <c r="Z122" s="81" t="e">
        <f t="shared" si="78"/>
        <v>#DIV/0!</v>
      </c>
      <c r="AA122" s="64">
        <f t="shared" si="79"/>
        <v>0</v>
      </c>
      <c r="AB122" s="64">
        <f t="shared" si="80"/>
        <v>0</v>
      </c>
      <c r="AC122" s="64">
        <f t="shared" si="81"/>
        <v>0</v>
      </c>
      <c r="AD122" s="64">
        <f t="shared" si="82"/>
        <v>0</v>
      </c>
      <c r="AE122" s="81" t="e">
        <f t="shared" si="83"/>
        <v>#DIV/0!</v>
      </c>
      <c r="AF122" s="81" t="e">
        <f t="shared" si="84"/>
        <v>#DIV/0!</v>
      </c>
    </row>
    <row r="123" spans="1:32" x14ac:dyDescent="0.25">
      <c r="A123" s="66" t="str">
        <f>"502.23.01"</f>
        <v>502.23.01</v>
      </c>
      <c r="B123" s="68" t="s">
        <v>958</v>
      </c>
      <c r="C123" s="67">
        <f>CE_RegimeContributivo!B289</f>
        <v>0</v>
      </c>
      <c r="D123" s="67">
        <f>CE_RegimeContributivo!C289</f>
        <v>0</v>
      </c>
      <c r="E123" s="67">
        <f>CE_RegimeContributivo!E289</f>
        <v>0</v>
      </c>
      <c r="F123" s="67">
        <f>CE_RegimeContributivo!S289</f>
        <v>0</v>
      </c>
      <c r="G123" s="82" t="e">
        <f t="shared" si="67"/>
        <v>#DIV/0!</v>
      </c>
      <c r="H123" s="82" t="e">
        <f t="shared" si="68"/>
        <v>#DIV/0!</v>
      </c>
      <c r="I123" s="67">
        <f>CE_RegimeNaoContributivo!B289</f>
        <v>0</v>
      </c>
      <c r="J123" s="67">
        <f>CE_RegimeNaoContributivo!C289</f>
        <v>0</v>
      </c>
      <c r="K123" s="67">
        <f>CE_RegimeNaoContributivo!E289</f>
        <v>0</v>
      </c>
      <c r="L123" s="67">
        <f>CE_RegimeNaoContributivo!S289</f>
        <v>0</v>
      </c>
      <c r="M123" s="82" t="e">
        <f t="shared" si="70"/>
        <v>#DIV/0!</v>
      </c>
      <c r="N123" s="82" t="e">
        <f t="shared" si="71"/>
        <v>#DIV/0!</v>
      </c>
      <c r="O123" s="67">
        <f>CE_Administração!B289</f>
        <v>0</v>
      </c>
      <c r="P123" s="67">
        <f>CE_Administração!C289</f>
        <v>0</v>
      </c>
      <c r="Q123" s="67">
        <f>CE_Administração!E289</f>
        <v>0</v>
      </c>
      <c r="R123" s="67">
        <f>CE_Administração!S289</f>
        <v>0</v>
      </c>
      <c r="S123" s="82" t="e">
        <f t="shared" si="73"/>
        <v>#DIV/0!</v>
      </c>
      <c r="T123" s="82" t="e">
        <f t="shared" si="74"/>
        <v>#DIV/0!</v>
      </c>
      <c r="U123" s="67">
        <f>CE_CapitalizaçãoFRSS!B289</f>
        <v>0</v>
      </c>
      <c r="V123" s="67">
        <f>CE_CapitalizaçãoFRSS!C289</f>
        <v>0</v>
      </c>
      <c r="W123" s="67">
        <f>CE_CapitalizaçãoFRSS!E289</f>
        <v>0</v>
      </c>
      <c r="X123" s="67">
        <f>CE_CapitalizaçãoFRSS!S289</f>
        <v>0</v>
      </c>
      <c r="Y123" s="82" t="e">
        <f t="shared" si="77"/>
        <v>#DIV/0!</v>
      </c>
      <c r="Z123" s="82" t="e">
        <f t="shared" si="78"/>
        <v>#DIV/0!</v>
      </c>
      <c r="AA123" s="67">
        <f t="shared" si="79"/>
        <v>0</v>
      </c>
      <c r="AB123" s="67">
        <f t="shared" si="80"/>
        <v>0</v>
      </c>
      <c r="AC123" s="67">
        <f t="shared" si="81"/>
        <v>0</v>
      </c>
      <c r="AD123" s="67">
        <f t="shared" si="82"/>
        <v>0</v>
      </c>
      <c r="AE123" s="82" t="e">
        <f t="shared" si="83"/>
        <v>#DIV/0!</v>
      </c>
      <c r="AF123" s="82" t="e">
        <f t="shared" si="84"/>
        <v>#DIV/0!</v>
      </c>
    </row>
    <row r="124" spans="1:32" x14ac:dyDescent="0.25">
      <c r="A124" s="66" t="str">
        <f>"502.23.02"</f>
        <v>502.23.02</v>
      </c>
      <c r="B124" s="68" t="s">
        <v>959</v>
      </c>
      <c r="C124" s="67">
        <f>CE_RegimeContributivo!B290</f>
        <v>0</v>
      </c>
      <c r="D124" s="67">
        <f>CE_RegimeContributivo!C290</f>
        <v>0</v>
      </c>
      <c r="E124" s="67">
        <f>CE_RegimeContributivo!E290</f>
        <v>0</v>
      </c>
      <c r="F124" s="67">
        <f>CE_RegimeContributivo!S290</f>
        <v>0</v>
      </c>
      <c r="G124" s="82" t="e">
        <f t="shared" si="67"/>
        <v>#DIV/0!</v>
      </c>
      <c r="H124" s="82" t="e">
        <f t="shared" si="68"/>
        <v>#DIV/0!</v>
      </c>
      <c r="I124" s="67">
        <f>CE_RegimeNaoContributivo!B290</f>
        <v>0</v>
      </c>
      <c r="J124" s="67">
        <f>CE_RegimeNaoContributivo!C290</f>
        <v>0</v>
      </c>
      <c r="K124" s="67">
        <f>CE_RegimeNaoContributivo!E290</f>
        <v>0</v>
      </c>
      <c r="L124" s="67">
        <f>CE_RegimeNaoContributivo!S290</f>
        <v>0</v>
      </c>
      <c r="M124" s="82" t="e">
        <f t="shared" si="70"/>
        <v>#DIV/0!</v>
      </c>
      <c r="N124" s="82" t="e">
        <f t="shared" si="71"/>
        <v>#DIV/0!</v>
      </c>
      <c r="O124" s="67">
        <f>CE_Administração!B290</f>
        <v>0</v>
      </c>
      <c r="P124" s="67">
        <f>CE_Administração!C290</f>
        <v>0</v>
      </c>
      <c r="Q124" s="67">
        <f>CE_Administração!E290</f>
        <v>0</v>
      </c>
      <c r="R124" s="67">
        <f>CE_Administração!S290</f>
        <v>0</v>
      </c>
      <c r="S124" s="82" t="e">
        <f t="shared" si="73"/>
        <v>#DIV/0!</v>
      </c>
      <c r="T124" s="82" t="e">
        <f t="shared" si="74"/>
        <v>#DIV/0!</v>
      </c>
      <c r="U124" s="67">
        <f>CE_CapitalizaçãoFRSS!B290</f>
        <v>0</v>
      </c>
      <c r="V124" s="67">
        <f>CE_CapitalizaçãoFRSS!C290</f>
        <v>0</v>
      </c>
      <c r="W124" s="67">
        <f>CE_CapitalizaçãoFRSS!E290</f>
        <v>0</v>
      </c>
      <c r="X124" s="67">
        <f>CE_CapitalizaçãoFRSS!S290</f>
        <v>0</v>
      </c>
      <c r="Y124" s="82" t="e">
        <f t="shared" si="77"/>
        <v>#DIV/0!</v>
      </c>
      <c r="Z124" s="82" t="e">
        <f t="shared" si="78"/>
        <v>#DIV/0!</v>
      </c>
      <c r="AA124" s="67">
        <f t="shared" si="79"/>
        <v>0</v>
      </c>
      <c r="AB124" s="67">
        <f t="shared" si="80"/>
        <v>0</v>
      </c>
      <c r="AC124" s="67">
        <f t="shared" si="81"/>
        <v>0</v>
      </c>
      <c r="AD124" s="67">
        <f t="shared" si="82"/>
        <v>0</v>
      </c>
      <c r="AE124" s="82" t="e">
        <f t="shared" si="83"/>
        <v>#DIV/0!</v>
      </c>
      <c r="AF124" s="82" t="e">
        <f t="shared" si="84"/>
        <v>#DIV/0!</v>
      </c>
    </row>
    <row r="125" spans="1:32" s="65" customFormat="1" x14ac:dyDescent="0.25">
      <c r="A125" s="62" t="str">
        <f>"502.24"</f>
        <v>502.24</v>
      </c>
      <c r="B125" s="63" t="s">
        <v>960</v>
      </c>
      <c r="C125" s="64">
        <f>SUM(C126:C128)</f>
        <v>0</v>
      </c>
      <c r="D125" s="64">
        <f>SUM(D126:D128)</f>
        <v>0</v>
      </c>
      <c r="E125" s="64">
        <f>SUM(E126:E128)</f>
        <v>0</v>
      </c>
      <c r="F125" s="64">
        <f t="shared" ref="F125" si="115">SUM(F126:F128)</f>
        <v>0</v>
      </c>
      <c r="G125" s="81" t="e">
        <f t="shared" si="67"/>
        <v>#DIV/0!</v>
      </c>
      <c r="H125" s="81" t="e">
        <f t="shared" si="68"/>
        <v>#DIV/0!</v>
      </c>
      <c r="I125" s="64">
        <f>SUM(I126:I128)</f>
        <v>0</v>
      </c>
      <c r="J125" s="64">
        <f>SUM(J126:J128)</f>
        <v>0</v>
      </c>
      <c r="K125" s="64">
        <f t="shared" ref="K125:L125" si="116">SUM(K126:K128)</f>
        <v>0</v>
      </c>
      <c r="L125" s="64">
        <f t="shared" si="116"/>
        <v>0</v>
      </c>
      <c r="M125" s="81" t="e">
        <f t="shared" si="70"/>
        <v>#DIV/0!</v>
      </c>
      <c r="N125" s="81" t="e">
        <f t="shared" si="71"/>
        <v>#DIV/0!</v>
      </c>
      <c r="O125" s="64">
        <f>SUM(O126:O128)</f>
        <v>179775</v>
      </c>
      <c r="P125" s="64">
        <f>SUM(P126:P128)</f>
        <v>239019</v>
      </c>
      <c r="Q125" s="64">
        <f t="shared" ref="Q125:R125" si="117">SUM(Q126:Q128)</f>
        <v>193104.7</v>
      </c>
      <c r="R125" s="64">
        <f t="shared" si="117"/>
        <v>189576.7</v>
      </c>
      <c r="S125" s="81">
        <f t="shared" si="73"/>
        <v>0.79314489643082775</v>
      </c>
      <c r="T125" s="81">
        <f t="shared" si="74"/>
        <v>0.8079052292913953</v>
      </c>
      <c r="U125" s="64">
        <f>SUM(U126:U128)</f>
        <v>0</v>
      </c>
      <c r="V125" s="64">
        <f t="shared" ref="V125" si="118">SUM(V126:V128)</f>
        <v>0</v>
      </c>
      <c r="W125" s="64">
        <f t="shared" ref="W125:X125" si="119">SUM(W126:W128)</f>
        <v>0</v>
      </c>
      <c r="X125" s="64">
        <f t="shared" si="119"/>
        <v>0</v>
      </c>
      <c r="Y125" s="81" t="e">
        <f t="shared" si="77"/>
        <v>#DIV/0!</v>
      </c>
      <c r="Z125" s="81" t="e">
        <f t="shared" si="78"/>
        <v>#DIV/0!</v>
      </c>
      <c r="AA125" s="64">
        <f t="shared" si="79"/>
        <v>179775</v>
      </c>
      <c r="AB125" s="64">
        <f t="shared" si="80"/>
        <v>239019</v>
      </c>
      <c r="AC125" s="64">
        <f t="shared" si="81"/>
        <v>193104.7</v>
      </c>
      <c r="AD125" s="64">
        <f t="shared" si="82"/>
        <v>189576.7</v>
      </c>
      <c r="AE125" s="81">
        <f t="shared" si="83"/>
        <v>0.79314489643082775</v>
      </c>
      <c r="AF125" s="81">
        <f t="shared" si="84"/>
        <v>0.8079052292913953</v>
      </c>
    </row>
    <row r="126" spans="1:32" x14ac:dyDescent="0.25">
      <c r="A126" s="66" t="str">
        <f>"502.24.01"</f>
        <v>502.24.01</v>
      </c>
      <c r="B126" s="66" t="s">
        <v>961</v>
      </c>
      <c r="C126" s="67">
        <f>CE_RegimeContributivo!B292</f>
        <v>0</v>
      </c>
      <c r="D126" s="67">
        <f>CE_RegimeContributivo!C292</f>
        <v>0</v>
      </c>
      <c r="E126" s="67">
        <f>CE_RegimeContributivo!E292</f>
        <v>0</v>
      </c>
      <c r="F126" s="67">
        <f>CE_RegimeContributivo!S292</f>
        <v>0</v>
      </c>
      <c r="G126" s="82" t="e">
        <f t="shared" si="67"/>
        <v>#DIV/0!</v>
      </c>
      <c r="H126" s="82" t="e">
        <f t="shared" si="68"/>
        <v>#DIV/0!</v>
      </c>
      <c r="I126" s="67">
        <f>CE_RegimeNaoContributivo!B292</f>
        <v>0</v>
      </c>
      <c r="J126" s="67">
        <f>CE_RegimeNaoContributivo!C292</f>
        <v>0</v>
      </c>
      <c r="K126" s="67">
        <f>CE_RegimeNaoContributivo!E292</f>
        <v>0</v>
      </c>
      <c r="L126" s="67">
        <f>CE_RegimeNaoContributivo!S292</f>
        <v>0</v>
      </c>
      <c r="M126" s="82" t="e">
        <f t="shared" si="70"/>
        <v>#DIV/0!</v>
      </c>
      <c r="N126" s="82" t="e">
        <f t="shared" si="71"/>
        <v>#DIV/0!</v>
      </c>
      <c r="O126" s="67">
        <f>CE_Administração!B292</f>
        <v>91440</v>
      </c>
      <c r="P126" s="67">
        <f>CE_Administração!C292</f>
        <v>102480</v>
      </c>
      <c r="Q126" s="67">
        <f>CE_Administração!E292</f>
        <v>76800</v>
      </c>
      <c r="R126" s="67">
        <f>CE_Administração!S292</f>
        <v>74800</v>
      </c>
      <c r="S126" s="82">
        <f t="shared" si="73"/>
        <v>0.72989851678376272</v>
      </c>
      <c r="T126" s="82">
        <f t="shared" si="74"/>
        <v>0.74941451990632324</v>
      </c>
      <c r="U126" s="67">
        <f>CE_CapitalizaçãoFRSS!B292</f>
        <v>0</v>
      </c>
      <c r="V126" s="67">
        <f>CE_CapitalizaçãoFRSS!C292</f>
        <v>0</v>
      </c>
      <c r="W126" s="67">
        <f>CE_CapitalizaçãoFRSS!E292</f>
        <v>0</v>
      </c>
      <c r="X126" s="67">
        <f>CE_CapitalizaçãoFRSS!S292</f>
        <v>0</v>
      </c>
      <c r="Y126" s="82" t="e">
        <f t="shared" si="77"/>
        <v>#DIV/0!</v>
      </c>
      <c r="Z126" s="82" t="e">
        <f t="shared" si="78"/>
        <v>#DIV/0!</v>
      </c>
      <c r="AA126" s="67">
        <f t="shared" si="79"/>
        <v>91440</v>
      </c>
      <c r="AB126" s="67">
        <f t="shared" si="80"/>
        <v>102480</v>
      </c>
      <c r="AC126" s="67">
        <f t="shared" si="81"/>
        <v>76800</v>
      </c>
      <c r="AD126" s="67">
        <f t="shared" si="82"/>
        <v>74800</v>
      </c>
      <c r="AE126" s="82">
        <f t="shared" si="83"/>
        <v>0.72989851678376272</v>
      </c>
      <c r="AF126" s="82">
        <f t="shared" si="84"/>
        <v>0.74941451990632324</v>
      </c>
    </row>
    <row r="127" spans="1:32" x14ac:dyDescent="0.25">
      <c r="A127" s="66" t="str">
        <f>"502.24.02"</f>
        <v>502.24.02</v>
      </c>
      <c r="B127" s="66" t="s">
        <v>962</v>
      </c>
      <c r="C127" s="67">
        <f>CE_RegimeContributivo!B293</f>
        <v>0</v>
      </c>
      <c r="D127" s="67">
        <f>CE_RegimeContributivo!C293</f>
        <v>0</v>
      </c>
      <c r="E127" s="67">
        <f>CE_RegimeContributivo!E293</f>
        <v>0</v>
      </c>
      <c r="F127" s="67">
        <f>CE_RegimeContributivo!S293</f>
        <v>0</v>
      </c>
      <c r="G127" s="82" t="e">
        <f t="shared" si="67"/>
        <v>#DIV/0!</v>
      </c>
      <c r="H127" s="82" t="e">
        <f t="shared" si="68"/>
        <v>#DIV/0!</v>
      </c>
      <c r="I127" s="67">
        <f>CE_RegimeNaoContributivo!B293</f>
        <v>0</v>
      </c>
      <c r="J127" s="67">
        <f>CE_RegimeNaoContributivo!C293</f>
        <v>0</v>
      </c>
      <c r="K127" s="67">
        <f>CE_RegimeNaoContributivo!E293</f>
        <v>0</v>
      </c>
      <c r="L127" s="67">
        <f>CE_RegimeNaoContributivo!S293</f>
        <v>0</v>
      </c>
      <c r="M127" s="82" t="e">
        <f t="shared" si="70"/>
        <v>#DIV/0!</v>
      </c>
      <c r="N127" s="82" t="e">
        <f t="shared" si="71"/>
        <v>#DIV/0!</v>
      </c>
      <c r="O127" s="67">
        <f>CE_Administração!B293</f>
        <v>88335</v>
      </c>
      <c r="P127" s="67">
        <f>CE_Administração!C293</f>
        <v>136539</v>
      </c>
      <c r="Q127" s="67">
        <f>CE_Administração!E293</f>
        <v>116304.7</v>
      </c>
      <c r="R127" s="67">
        <f>CE_Administração!S293</f>
        <v>114776.7</v>
      </c>
      <c r="S127" s="82">
        <f t="shared" si="73"/>
        <v>0.84061476940654312</v>
      </c>
      <c r="T127" s="82">
        <f t="shared" si="74"/>
        <v>0.8518057111887446</v>
      </c>
      <c r="U127" s="67">
        <f>CE_CapitalizaçãoFRSS!B293</f>
        <v>0</v>
      </c>
      <c r="V127" s="67">
        <f>CE_CapitalizaçãoFRSS!C293</f>
        <v>0</v>
      </c>
      <c r="W127" s="67">
        <f>CE_CapitalizaçãoFRSS!E293</f>
        <v>0</v>
      </c>
      <c r="X127" s="67">
        <f>CE_CapitalizaçãoFRSS!S293</f>
        <v>0</v>
      </c>
      <c r="Y127" s="82" t="e">
        <f t="shared" si="77"/>
        <v>#DIV/0!</v>
      </c>
      <c r="Z127" s="82" t="e">
        <f t="shared" si="78"/>
        <v>#DIV/0!</v>
      </c>
      <c r="AA127" s="67">
        <f t="shared" si="79"/>
        <v>88335</v>
      </c>
      <c r="AB127" s="67">
        <f t="shared" si="80"/>
        <v>136539</v>
      </c>
      <c r="AC127" s="67">
        <f t="shared" si="81"/>
        <v>116304.7</v>
      </c>
      <c r="AD127" s="67">
        <f t="shared" si="82"/>
        <v>114776.7</v>
      </c>
      <c r="AE127" s="82">
        <f t="shared" si="83"/>
        <v>0.84061476940654312</v>
      </c>
      <c r="AF127" s="82">
        <f t="shared" si="84"/>
        <v>0.8518057111887446</v>
      </c>
    </row>
    <row r="128" spans="1:32" x14ac:dyDescent="0.25">
      <c r="A128" s="66" t="str">
        <f>"502.24.03"</f>
        <v>502.24.03</v>
      </c>
      <c r="B128" s="66" t="s">
        <v>963</v>
      </c>
      <c r="C128" s="67">
        <f>CE_RegimeContributivo!B294</f>
        <v>0</v>
      </c>
      <c r="D128" s="67">
        <f>CE_RegimeContributivo!C294</f>
        <v>0</v>
      </c>
      <c r="E128" s="67">
        <f>CE_RegimeContributivo!E294</f>
        <v>0</v>
      </c>
      <c r="F128" s="67">
        <f>CE_RegimeContributivo!S294</f>
        <v>0</v>
      </c>
      <c r="G128" s="82" t="e">
        <f t="shared" si="67"/>
        <v>#DIV/0!</v>
      </c>
      <c r="H128" s="82" t="e">
        <f t="shared" si="68"/>
        <v>#DIV/0!</v>
      </c>
      <c r="I128" s="67">
        <f>CE_RegimeNaoContributivo!B294</f>
        <v>0</v>
      </c>
      <c r="J128" s="67">
        <f>CE_RegimeNaoContributivo!C294</f>
        <v>0</v>
      </c>
      <c r="K128" s="67">
        <f>CE_RegimeNaoContributivo!E294</f>
        <v>0</v>
      </c>
      <c r="L128" s="67">
        <f>CE_RegimeNaoContributivo!S294</f>
        <v>0</v>
      </c>
      <c r="M128" s="82" t="e">
        <f t="shared" si="70"/>
        <v>#DIV/0!</v>
      </c>
      <c r="N128" s="82" t="e">
        <f t="shared" si="71"/>
        <v>#DIV/0!</v>
      </c>
      <c r="O128" s="67">
        <f>CE_Administração!B294</f>
        <v>0</v>
      </c>
      <c r="P128" s="67">
        <f>CE_Administração!C294</f>
        <v>0</v>
      </c>
      <c r="Q128" s="67">
        <f>CE_Administração!E294</f>
        <v>0</v>
      </c>
      <c r="R128" s="67">
        <f>CE_Administração!S294</f>
        <v>0</v>
      </c>
      <c r="S128" s="82" t="e">
        <f t="shared" si="73"/>
        <v>#DIV/0!</v>
      </c>
      <c r="T128" s="82" t="e">
        <f t="shared" si="74"/>
        <v>#DIV/0!</v>
      </c>
      <c r="U128" s="67">
        <f>CE_CapitalizaçãoFRSS!B294</f>
        <v>0</v>
      </c>
      <c r="V128" s="67">
        <f>CE_CapitalizaçãoFRSS!C294</f>
        <v>0</v>
      </c>
      <c r="W128" s="67">
        <f>CE_CapitalizaçãoFRSS!E294</f>
        <v>0</v>
      </c>
      <c r="X128" s="67">
        <f>CE_CapitalizaçãoFRSS!S294</f>
        <v>0</v>
      </c>
      <c r="Y128" s="82" t="e">
        <f t="shared" si="77"/>
        <v>#DIV/0!</v>
      </c>
      <c r="Z128" s="82" t="e">
        <f t="shared" si="78"/>
        <v>#DIV/0!</v>
      </c>
      <c r="AA128" s="67">
        <f t="shared" si="79"/>
        <v>0</v>
      </c>
      <c r="AB128" s="67">
        <f t="shared" si="80"/>
        <v>0</v>
      </c>
      <c r="AC128" s="67">
        <f t="shared" si="81"/>
        <v>0</v>
      </c>
      <c r="AD128" s="67">
        <f t="shared" si="82"/>
        <v>0</v>
      </c>
      <c r="AE128" s="82" t="e">
        <f t="shared" si="83"/>
        <v>#DIV/0!</v>
      </c>
      <c r="AF128" s="82" t="e">
        <f t="shared" si="84"/>
        <v>#DIV/0!</v>
      </c>
    </row>
    <row r="129" spans="1:32" s="65" customFormat="1" x14ac:dyDescent="0.25">
      <c r="A129" s="62" t="str">
        <f>"502.25"</f>
        <v>502.25</v>
      </c>
      <c r="B129" s="63" t="s">
        <v>147</v>
      </c>
      <c r="C129" s="64">
        <f>SUM(C130:C136)</f>
        <v>0</v>
      </c>
      <c r="D129" s="64">
        <f>SUM(D130:D136)</f>
        <v>0</v>
      </c>
      <c r="E129" s="64">
        <f>SUM(E130:E136)</f>
        <v>0</v>
      </c>
      <c r="F129" s="64">
        <f t="shared" ref="F129" si="120">SUM(F130:F136)</f>
        <v>0</v>
      </c>
      <c r="G129" s="81" t="e">
        <f t="shared" si="67"/>
        <v>#DIV/0!</v>
      </c>
      <c r="H129" s="81" t="e">
        <f t="shared" si="68"/>
        <v>#DIV/0!</v>
      </c>
      <c r="I129" s="64">
        <f>SUM(I130:I136)</f>
        <v>0</v>
      </c>
      <c r="J129" s="64">
        <f>SUM(J130:J136)</f>
        <v>0</v>
      </c>
      <c r="K129" s="64">
        <f t="shared" ref="K129:L129" si="121">SUM(K130:K136)</f>
        <v>0</v>
      </c>
      <c r="L129" s="64">
        <f t="shared" si="121"/>
        <v>0</v>
      </c>
      <c r="M129" s="81" t="e">
        <f t="shared" si="70"/>
        <v>#DIV/0!</v>
      </c>
      <c r="N129" s="81" t="e">
        <f t="shared" si="71"/>
        <v>#DIV/0!</v>
      </c>
      <c r="O129" s="64">
        <f>SUM(O130:O136)</f>
        <v>248510</v>
      </c>
      <c r="P129" s="64">
        <f>SUM(P130:P136)</f>
        <v>210555</v>
      </c>
      <c r="Q129" s="64">
        <f t="shared" ref="Q129:R129" si="122">SUM(Q130:Q136)</f>
        <v>10207.879999999999</v>
      </c>
      <c r="R129" s="64">
        <f t="shared" si="122"/>
        <v>10207.879999999999</v>
      </c>
      <c r="S129" s="81">
        <f t="shared" si="73"/>
        <v>4.8480824487663554E-2</v>
      </c>
      <c r="T129" s="81">
        <f t="shared" si="74"/>
        <v>4.8480824487663554E-2</v>
      </c>
      <c r="U129" s="64">
        <f>SUM(U130:U136)</f>
        <v>0</v>
      </c>
      <c r="V129" s="64">
        <f t="shared" ref="V129" si="123">SUM(V130:V136)</f>
        <v>0</v>
      </c>
      <c r="W129" s="64">
        <f t="shared" ref="W129:X129" si="124">SUM(W130:W136)</f>
        <v>0</v>
      </c>
      <c r="X129" s="64">
        <f t="shared" si="124"/>
        <v>0</v>
      </c>
      <c r="Y129" s="81" t="e">
        <f t="shared" si="77"/>
        <v>#DIV/0!</v>
      </c>
      <c r="Z129" s="81" t="e">
        <f t="shared" si="78"/>
        <v>#DIV/0!</v>
      </c>
      <c r="AA129" s="64">
        <f t="shared" si="79"/>
        <v>248510</v>
      </c>
      <c r="AB129" s="64">
        <f t="shared" si="80"/>
        <v>210555</v>
      </c>
      <c r="AC129" s="64">
        <f t="shared" si="81"/>
        <v>10207.879999999999</v>
      </c>
      <c r="AD129" s="64">
        <f t="shared" si="82"/>
        <v>10207.879999999999</v>
      </c>
      <c r="AE129" s="81">
        <f t="shared" si="83"/>
        <v>4.8480824487663554E-2</v>
      </c>
      <c r="AF129" s="81">
        <f t="shared" si="84"/>
        <v>4.8480824487663554E-2</v>
      </c>
    </row>
    <row r="130" spans="1:32" x14ac:dyDescent="0.25">
      <c r="A130" s="66" t="str">
        <f>"502.25.01"</f>
        <v>502.25.01</v>
      </c>
      <c r="B130" s="68" t="s">
        <v>830</v>
      </c>
      <c r="C130" s="67">
        <f>CE_RegimeContributivo!B296</f>
        <v>0</v>
      </c>
      <c r="D130" s="67">
        <f>CE_RegimeContributivo!C296</f>
        <v>0</v>
      </c>
      <c r="E130" s="67">
        <f>CE_RegimeContributivo!E296</f>
        <v>0</v>
      </c>
      <c r="F130" s="67">
        <f>CE_RegimeContributivo!S296</f>
        <v>0</v>
      </c>
      <c r="G130" s="82" t="e">
        <f t="shared" si="67"/>
        <v>#DIV/0!</v>
      </c>
      <c r="H130" s="82" t="e">
        <f t="shared" si="68"/>
        <v>#DIV/0!</v>
      </c>
      <c r="I130" s="67">
        <f>CE_RegimeNaoContributivo!B296</f>
        <v>0</v>
      </c>
      <c r="J130" s="67">
        <f>CE_RegimeNaoContributivo!C296</f>
        <v>0</v>
      </c>
      <c r="K130" s="67">
        <f>CE_RegimeNaoContributivo!E296</f>
        <v>0</v>
      </c>
      <c r="L130" s="67">
        <f>CE_RegimeNaoContributivo!S296</f>
        <v>0</v>
      </c>
      <c r="M130" s="82" t="e">
        <f t="shared" si="70"/>
        <v>#DIV/0!</v>
      </c>
      <c r="N130" s="82" t="e">
        <f t="shared" si="71"/>
        <v>#DIV/0!</v>
      </c>
      <c r="O130" s="67">
        <f>CE_Administração!B296</f>
        <v>50000</v>
      </c>
      <c r="P130" s="67">
        <f>CE_Administração!C296</f>
        <v>2152</v>
      </c>
      <c r="Q130" s="67">
        <f>CE_Administração!E296</f>
        <v>0</v>
      </c>
      <c r="R130" s="67">
        <f>CE_Administração!S296</f>
        <v>0</v>
      </c>
      <c r="S130" s="82">
        <f t="shared" si="73"/>
        <v>0</v>
      </c>
      <c r="T130" s="82">
        <f t="shared" si="74"/>
        <v>0</v>
      </c>
      <c r="U130" s="67">
        <f>CE_CapitalizaçãoFRSS!B296</f>
        <v>0</v>
      </c>
      <c r="V130" s="67">
        <f>CE_CapitalizaçãoFRSS!C296</f>
        <v>0</v>
      </c>
      <c r="W130" s="67">
        <f>CE_CapitalizaçãoFRSS!E296</f>
        <v>0</v>
      </c>
      <c r="X130" s="67">
        <f>CE_CapitalizaçãoFRSS!S296</f>
        <v>0</v>
      </c>
      <c r="Y130" s="82" t="e">
        <f t="shared" si="77"/>
        <v>#DIV/0!</v>
      </c>
      <c r="Z130" s="82" t="e">
        <f t="shared" si="78"/>
        <v>#DIV/0!</v>
      </c>
      <c r="AA130" s="67">
        <f t="shared" si="79"/>
        <v>50000</v>
      </c>
      <c r="AB130" s="67">
        <f t="shared" si="80"/>
        <v>2152</v>
      </c>
      <c r="AC130" s="67">
        <f t="shared" si="81"/>
        <v>0</v>
      </c>
      <c r="AD130" s="67">
        <f t="shared" si="82"/>
        <v>0</v>
      </c>
      <c r="AE130" s="82">
        <f t="shared" si="83"/>
        <v>0</v>
      </c>
      <c r="AF130" s="82">
        <f t="shared" si="84"/>
        <v>0</v>
      </c>
    </row>
    <row r="131" spans="1:32" x14ac:dyDescent="0.25">
      <c r="A131" s="66" t="str">
        <f>"502.25.02"</f>
        <v>502.25.02</v>
      </c>
      <c r="B131" s="68" t="s">
        <v>964</v>
      </c>
      <c r="C131" s="67">
        <f>CE_RegimeContributivo!B297</f>
        <v>0</v>
      </c>
      <c r="D131" s="67">
        <f>CE_RegimeContributivo!C297</f>
        <v>0</v>
      </c>
      <c r="E131" s="67">
        <f>CE_RegimeContributivo!E297</f>
        <v>0</v>
      </c>
      <c r="F131" s="67">
        <f>CE_RegimeContributivo!S297</f>
        <v>0</v>
      </c>
      <c r="G131" s="82" t="e">
        <f t="shared" si="67"/>
        <v>#DIV/0!</v>
      </c>
      <c r="H131" s="82" t="e">
        <f t="shared" si="68"/>
        <v>#DIV/0!</v>
      </c>
      <c r="I131" s="67">
        <f>CE_RegimeNaoContributivo!B297</f>
        <v>0</v>
      </c>
      <c r="J131" s="67">
        <f>CE_RegimeNaoContributivo!C297</f>
        <v>0</v>
      </c>
      <c r="K131" s="67">
        <f>CE_RegimeNaoContributivo!E297</f>
        <v>0</v>
      </c>
      <c r="L131" s="67">
        <f>CE_RegimeNaoContributivo!S297</f>
        <v>0</v>
      </c>
      <c r="M131" s="82" t="e">
        <f t="shared" si="70"/>
        <v>#DIV/0!</v>
      </c>
      <c r="N131" s="82" t="e">
        <f t="shared" si="71"/>
        <v>#DIV/0!</v>
      </c>
      <c r="O131" s="67">
        <f>CE_Administração!B297</f>
        <v>62500</v>
      </c>
      <c r="P131" s="67">
        <f>CE_Administração!C297</f>
        <v>99393</v>
      </c>
      <c r="Q131" s="67">
        <f>CE_Administração!E297</f>
        <v>8962.8799999999992</v>
      </c>
      <c r="R131" s="67">
        <f>CE_Administração!S297</f>
        <v>8962.8799999999992</v>
      </c>
      <c r="S131" s="82">
        <f t="shared" si="73"/>
        <v>9.0176169347941995E-2</v>
      </c>
      <c r="T131" s="82">
        <f t="shared" si="74"/>
        <v>9.0176169347941995E-2</v>
      </c>
      <c r="U131" s="67">
        <f>CE_CapitalizaçãoFRSS!B297</f>
        <v>0</v>
      </c>
      <c r="V131" s="67">
        <f>CE_CapitalizaçãoFRSS!C297</f>
        <v>0</v>
      </c>
      <c r="W131" s="67">
        <f>CE_CapitalizaçãoFRSS!E297</f>
        <v>0</v>
      </c>
      <c r="X131" s="67">
        <f>CE_CapitalizaçãoFRSS!S297</f>
        <v>0</v>
      </c>
      <c r="Y131" s="82" t="e">
        <f t="shared" si="77"/>
        <v>#DIV/0!</v>
      </c>
      <c r="Z131" s="82" t="e">
        <f t="shared" si="78"/>
        <v>#DIV/0!</v>
      </c>
      <c r="AA131" s="67">
        <f t="shared" si="79"/>
        <v>62500</v>
      </c>
      <c r="AB131" s="67">
        <f t="shared" si="80"/>
        <v>99393</v>
      </c>
      <c r="AC131" s="67">
        <f t="shared" si="81"/>
        <v>8962.8799999999992</v>
      </c>
      <c r="AD131" s="67">
        <f t="shared" si="82"/>
        <v>8962.8799999999992</v>
      </c>
      <c r="AE131" s="82">
        <f t="shared" si="83"/>
        <v>9.0176169347941995E-2</v>
      </c>
      <c r="AF131" s="82">
        <f t="shared" si="84"/>
        <v>9.0176169347941995E-2</v>
      </c>
    </row>
    <row r="132" spans="1:32" x14ac:dyDescent="0.25">
      <c r="A132" s="66" t="str">
        <f>"502.25.03"</f>
        <v>502.25.03</v>
      </c>
      <c r="B132" s="68" t="s">
        <v>965</v>
      </c>
      <c r="C132" s="67">
        <f>CE_RegimeContributivo!B298</f>
        <v>0</v>
      </c>
      <c r="D132" s="67">
        <f>CE_RegimeContributivo!C298</f>
        <v>0</v>
      </c>
      <c r="E132" s="67">
        <f>CE_RegimeContributivo!E298</f>
        <v>0</v>
      </c>
      <c r="F132" s="67">
        <f>CE_RegimeContributivo!S298</f>
        <v>0</v>
      </c>
      <c r="G132" s="82" t="e">
        <f t="shared" si="67"/>
        <v>#DIV/0!</v>
      </c>
      <c r="H132" s="82" t="e">
        <f t="shared" si="68"/>
        <v>#DIV/0!</v>
      </c>
      <c r="I132" s="67">
        <f>CE_RegimeNaoContributivo!B298</f>
        <v>0</v>
      </c>
      <c r="J132" s="67">
        <f>CE_RegimeNaoContributivo!C298</f>
        <v>0</v>
      </c>
      <c r="K132" s="67">
        <f>CE_RegimeNaoContributivo!E298</f>
        <v>0</v>
      </c>
      <c r="L132" s="67">
        <f>CE_RegimeNaoContributivo!S298</f>
        <v>0</v>
      </c>
      <c r="M132" s="82" t="e">
        <f t="shared" si="70"/>
        <v>#DIV/0!</v>
      </c>
      <c r="N132" s="82" t="e">
        <f t="shared" si="71"/>
        <v>#DIV/0!</v>
      </c>
      <c r="O132" s="67">
        <f>CE_Administração!B298</f>
        <v>0</v>
      </c>
      <c r="P132" s="67">
        <f>CE_Administração!C298</f>
        <v>0</v>
      </c>
      <c r="Q132" s="67">
        <f>CE_Administração!E298</f>
        <v>0</v>
      </c>
      <c r="R132" s="67">
        <f>CE_Administração!S298</f>
        <v>0</v>
      </c>
      <c r="S132" s="82" t="e">
        <f t="shared" si="73"/>
        <v>#DIV/0!</v>
      </c>
      <c r="T132" s="82" t="e">
        <f t="shared" si="74"/>
        <v>#DIV/0!</v>
      </c>
      <c r="U132" s="67">
        <f>CE_CapitalizaçãoFRSS!B298</f>
        <v>0</v>
      </c>
      <c r="V132" s="67">
        <f>CE_CapitalizaçãoFRSS!C298</f>
        <v>0</v>
      </c>
      <c r="W132" s="67">
        <f>CE_CapitalizaçãoFRSS!E298</f>
        <v>0</v>
      </c>
      <c r="X132" s="67">
        <f>CE_CapitalizaçãoFRSS!S298</f>
        <v>0</v>
      </c>
      <c r="Y132" s="82" t="e">
        <f t="shared" si="77"/>
        <v>#DIV/0!</v>
      </c>
      <c r="Z132" s="82" t="e">
        <f t="shared" si="78"/>
        <v>#DIV/0!</v>
      </c>
      <c r="AA132" s="67">
        <f t="shared" si="79"/>
        <v>0</v>
      </c>
      <c r="AB132" s="67">
        <f t="shared" si="80"/>
        <v>0</v>
      </c>
      <c r="AC132" s="67">
        <f t="shared" si="81"/>
        <v>0</v>
      </c>
      <c r="AD132" s="67">
        <f t="shared" si="82"/>
        <v>0</v>
      </c>
      <c r="AE132" s="82" t="e">
        <f t="shared" si="83"/>
        <v>#DIV/0!</v>
      </c>
      <c r="AF132" s="82" t="e">
        <f t="shared" si="84"/>
        <v>#DIV/0!</v>
      </c>
    </row>
    <row r="133" spans="1:32" x14ac:dyDescent="0.25">
      <c r="A133" s="66" t="str">
        <f>"502.25.04"</f>
        <v>502.25.04</v>
      </c>
      <c r="B133" s="68" t="s">
        <v>966</v>
      </c>
      <c r="C133" s="67">
        <f>CE_RegimeContributivo!B299</f>
        <v>0</v>
      </c>
      <c r="D133" s="67">
        <f>CE_RegimeContributivo!C299</f>
        <v>0</v>
      </c>
      <c r="E133" s="67">
        <f>CE_RegimeContributivo!E299</f>
        <v>0</v>
      </c>
      <c r="F133" s="67">
        <f>CE_RegimeContributivo!S299</f>
        <v>0</v>
      </c>
      <c r="G133" s="82" t="e">
        <f t="shared" si="67"/>
        <v>#DIV/0!</v>
      </c>
      <c r="H133" s="82" t="e">
        <f t="shared" si="68"/>
        <v>#DIV/0!</v>
      </c>
      <c r="I133" s="67">
        <f>CE_RegimeNaoContributivo!B299</f>
        <v>0</v>
      </c>
      <c r="J133" s="67">
        <f>CE_RegimeNaoContributivo!C299</f>
        <v>0</v>
      </c>
      <c r="K133" s="67">
        <f>CE_RegimeNaoContributivo!E299</f>
        <v>0</v>
      </c>
      <c r="L133" s="67">
        <f>CE_RegimeNaoContributivo!S299</f>
        <v>0</v>
      </c>
      <c r="M133" s="82" t="e">
        <f t="shared" si="70"/>
        <v>#DIV/0!</v>
      </c>
      <c r="N133" s="82" t="e">
        <f t="shared" si="71"/>
        <v>#DIV/0!</v>
      </c>
      <c r="O133" s="67">
        <f>CE_Administração!B299</f>
        <v>134750</v>
      </c>
      <c r="P133" s="67">
        <f>CE_Administração!C299</f>
        <v>107750</v>
      </c>
      <c r="Q133" s="67">
        <f>CE_Administração!E299</f>
        <v>225</v>
      </c>
      <c r="R133" s="67">
        <f>CE_Administração!S299</f>
        <v>225</v>
      </c>
      <c r="S133" s="82">
        <f t="shared" si="73"/>
        <v>2.0881670533642693E-3</v>
      </c>
      <c r="T133" s="82">
        <f t="shared" si="74"/>
        <v>2.0881670533642693E-3</v>
      </c>
      <c r="U133" s="67">
        <f>CE_CapitalizaçãoFRSS!B299</f>
        <v>0</v>
      </c>
      <c r="V133" s="67">
        <f>CE_CapitalizaçãoFRSS!C299</f>
        <v>0</v>
      </c>
      <c r="W133" s="67">
        <f>CE_CapitalizaçãoFRSS!E299</f>
        <v>0</v>
      </c>
      <c r="X133" s="67">
        <f>CE_CapitalizaçãoFRSS!S299</f>
        <v>0</v>
      </c>
      <c r="Y133" s="82" t="e">
        <f t="shared" si="77"/>
        <v>#DIV/0!</v>
      </c>
      <c r="Z133" s="82" t="e">
        <f t="shared" si="78"/>
        <v>#DIV/0!</v>
      </c>
      <c r="AA133" s="67">
        <f t="shared" si="79"/>
        <v>134750</v>
      </c>
      <c r="AB133" s="67">
        <f t="shared" si="80"/>
        <v>107750</v>
      </c>
      <c r="AC133" s="67">
        <f t="shared" si="81"/>
        <v>225</v>
      </c>
      <c r="AD133" s="67">
        <f t="shared" si="82"/>
        <v>225</v>
      </c>
      <c r="AE133" s="82">
        <f t="shared" si="83"/>
        <v>2.0881670533642693E-3</v>
      </c>
      <c r="AF133" s="82">
        <f t="shared" si="84"/>
        <v>2.0881670533642693E-3</v>
      </c>
    </row>
    <row r="134" spans="1:32" x14ac:dyDescent="0.25">
      <c r="A134" s="66" t="str">
        <f>"502.25.05"</f>
        <v>502.25.05</v>
      </c>
      <c r="B134" s="68" t="s">
        <v>967</v>
      </c>
      <c r="C134" s="67">
        <f>CE_RegimeContributivo!B300</f>
        <v>0</v>
      </c>
      <c r="D134" s="67">
        <f>CE_RegimeContributivo!C300</f>
        <v>0</v>
      </c>
      <c r="E134" s="67">
        <f>CE_RegimeContributivo!E300</f>
        <v>0</v>
      </c>
      <c r="F134" s="67">
        <f>CE_RegimeContributivo!S300</f>
        <v>0</v>
      </c>
      <c r="G134" s="82" t="e">
        <f t="shared" si="67"/>
        <v>#DIV/0!</v>
      </c>
      <c r="H134" s="82" t="e">
        <f t="shared" si="68"/>
        <v>#DIV/0!</v>
      </c>
      <c r="I134" s="67">
        <f>CE_RegimeNaoContributivo!B300</f>
        <v>0</v>
      </c>
      <c r="J134" s="67">
        <f>CE_RegimeNaoContributivo!C300</f>
        <v>0</v>
      </c>
      <c r="K134" s="67">
        <f>CE_RegimeNaoContributivo!E300</f>
        <v>0</v>
      </c>
      <c r="L134" s="67">
        <f>CE_RegimeNaoContributivo!S300</f>
        <v>0</v>
      </c>
      <c r="M134" s="82" t="e">
        <f t="shared" si="70"/>
        <v>#DIV/0!</v>
      </c>
      <c r="N134" s="82" t="e">
        <f t="shared" si="71"/>
        <v>#DIV/0!</v>
      </c>
      <c r="O134" s="67">
        <f>CE_Administração!B300</f>
        <v>0</v>
      </c>
      <c r="P134" s="67">
        <f>CE_Administração!C300</f>
        <v>0</v>
      </c>
      <c r="Q134" s="67">
        <f>CE_Administração!E300</f>
        <v>0</v>
      </c>
      <c r="R134" s="67">
        <f>CE_Administração!S300</f>
        <v>0</v>
      </c>
      <c r="S134" s="82" t="e">
        <f t="shared" si="73"/>
        <v>#DIV/0!</v>
      </c>
      <c r="T134" s="82" t="e">
        <f t="shared" si="74"/>
        <v>#DIV/0!</v>
      </c>
      <c r="U134" s="67">
        <f>CE_CapitalizaçãoFRSS!B300</f>
        <v>0</v>
      </c>
      <c r="V134" s="67">
        <f>CE_CapitalizaçãoFRSS!C300</f>
        <v>0</v>
      </c>
      <c r="W134" s="67">
        <f>CE_CapitalizaçãoFRSS!E300</f>
        <v>0</v>
      </c>
      <c r="X134" s="67">
        <f>CE_CapitalizaçãoFRSS!S300</f>
        <v>0</v>
      </c>
      <c r="Y134" s="82" t="e">
        <f t="shared" si="77"/>
        <v>#DIV/0!</v>
      </c>
      <c r="Z134" s="82" t="e">
        <f t="shared" si="78"/>
        <v>#DIV/0!</v>
      </c>
      <c r="AA134" s="67">
        <f t="shared" si="79"/>
        <v>0</v>
      </c>
      <c r="AB134" s="67">
        <f t="shared" si="80"/>
        <v>0</v>
      </c>
      <c r="AC134" s="67">
        <f t="shared" si="81"/>
        <v>0</v>
      </c>
      <c r="AD134" s="67">
        <f t="shared" si="82"/>
        <v>0</v>
      </c>
      <c r="AE134" s="82" t="e">
        <f t="shared" si="83"/>
        <v>#DIV/0!</v>
      </c>
      <c r="AF134" s="82" t="e">
        <f t="shared" si="84"/>
        <v>#DIV/0!</v>
      </c>
    </row>
    <row r="135" spans="1:32" x14ac:dyDescent="0.25">
      <c r="A135" s="66" t="str">
        <f>"502.25.06"</f>
        <v>502.25.06</v>
      </c>
      <c r="B135" s="68" t="s">
        <v>968</v>
      </c>
      <c r="C135" s="67">
        <f>CE_RegimeContributivo!B301</f>
        <v>0</v>
      </c>
      <c r="D135" s="67">
        <f>CE_RegimeContributivo!C301</f>
        <v>0</v>
      </c>
      <c r="E135" s="67">
        <f>CE_RegimeContributivo!E301</f>
        <v>0</v>
      </c>
      <c r="F135" s="67">
        <f>CE_RegimeContributivo!S301</f>
        <v>0</v>
      </c>
      <c r="G135" s="82" t="e">
        <f t="shared" si="67"/>
        <v>#DIV/0!</v>
      </c>
      <c r="H135" s="82" t="e">
        <f t="shared" si="68"/>
        <v>#DIV/0!</v>
      </c>
      <c r="I135" s="67">
        <f>CE_RegimeNaoContributivo!B301</f>
        <v>0</v>
      </c>
      <c r="J135" s="67">
        <f>CE_RegimeNaoContributivo!C301</f>
        <v>0</v>
      </c>
      <c r="K135" s="67">
        <f>CE_RegimeNaoContributivo!E301</f>
        <v>0</v>
      </c>
      <c r="L135" s="67">
        <f>CE_RegimeNaoContributivo!S301</f>
        <v>0</v>
      </c>
      <c r="M135" s="82" t="e">
        <f t="shared" si="70"/>
        <v>#DIV/0!</v>
      </c>
      <c r="N135" s="82" t="e">
        <f t="shared" si="71"/>
        <v>#DIV/0!</v>
      </c>
      <c r="O135" s="67">
        <f>CE_Administração!B301</f>
        <v>1260</v>
      </c>
      <c r="P135" s="67">
        <f>CE_Administração!C301</f>
        <v>1260</v>
      </c>
      <c r="Q135" s="67">
        <f>CE_Administração!E301</f>
        <v>1020</v>
      </c>
      <c r="R135" s="67">
        <f>CE_Administração!S301</f>
        <v>1020</v>
      </c>
      <c r="S135" s="82">
        <f t="shared" si="73"/>
        <v>0.80952380952380953</v>
      </c>
      <c r="T135" s="82">
        <f t="shared" si="74"/>
        <v>0.80952380952380953</v>
      </c>
      <c r="U135" s="67">
        <f>CE_CapitalizaçãoFRSS!B301</f>
        <v>0</v>
      </c>
      <c r="V135" s="67">
        <f>CE_CapitalizaçãoFRSS!C301</f>
        <v>0</v>
      </c>
      <c r="W135" s="67">
        <f>CE_CapitalizaçãoFRSS!E301</f>
        <v>0</v>
      </c>
      <c r="X135" s="67">
        <f>CE_CapitalizaçãoFRSS!S301</f>
        <v>0</v>
      </c>
      <c r="Y135" s="82" t="e">
        <f t="shared" si="77"/>
        <v>#DIV/0!</v>
      </c>
      <c r="Z135" s="82" t="e">
        <f t="shared" si="78"/>
        <v>#DIV/0!</v>
      </c>
      <c r="AA135" s="67">
        <f t="shared" si="79"/>
        <v>1260</v>
      </c>
      <c r="AB135" s="67">
        <f t="shared" si="80"/>
        <v>1260</v>
      </c>
      <c r="AC135" s="67">
        <f t="shared" si="81"/>
        <v>1020</v>
      </c>
      <c r="AD135" s="67">
        <f t="shared" si="82"/>
        <v>1020</v>
      </c>
      <c r="AE135" s="82">
        <f t="shared" si="83"/>
        <v>0.80952380952380953</v>
      </c>
      <c r="AF135" s="82">
        <f t="shared" si="84"/>
        <v>0.80952380952380953</v>
      </c>
    </row>
    <row r="136" spans="1:32" x14ac:dyDescent="0.25">
      <c r="A136" s="66" t="str">
        <f>"502.25.07"</f>
        <v>502.25.07</v>
      </c>
      <c r="B136" s="68" t="s">
        <v>969</v>
      </c>
      <c r="C136" s="67">
        <f>CE_RegimeContributivo!B302</f>
        <v>0</v>
      </c>
      <c r="D136" s="67">
        <f>CE_RegimeContributivo!C302</f>
        <v>0</v>
      </c>
      <c r="E136" s="67">
        <f>CE_RegimeContributivo!E302</f>
        <v>0</v>
      </c>
      <c r="F136" s="67">
        <f>CE_RegimeContributivo!S302</f>
        <v>0</v>
      </c>
      <c r="G136" s="82" t="e">
        <f t="shared" si="67"/>
        <v>#DIV/0!</v>
      </c>
      <c r="H136" s="82" t="e">
        <f t="shared" si="68"/>
        <v>#DIV/0!</v>
      </c>
      <c r="I136" s="67">
        <f>CE_RegimeNaoContributivo!B302</f>
        <v>0</v>
      </c>
      <c r="J136" s="67">
        <f>CE_RegimeNaoContributivo!C302</f>
        <v>0</v>
      </c>
      <c r="K136" s="67">
        <f>CE_RegimeNaoContributivo!E302</f>
        <v>0</v>
      </c>
      <c r="L136" s="67">
        <f>CE_RegimeNaoContributivo!S302</f>
        <v>0</v>
      </c>
      <c r="M136" s="82" t="e">
        <f t="shared" si="70"/>
        <v>#DIV/0!</v>
      </c>
      <c r="N136" s="82" t="e">
        <f t="shared" si="71"/>
        <v>#DIV/0!</v>
      </c>
      <c r="O136" s="67">
        <f>CE_Administração!B302</f>
        <v>0</v>
      </c>
      <c r="P136" s="67">
        <f>CE_Administração!C302</f>
        <v>0</v>
      </c>
      <c r="Q136" s="67">
        <f>CE_Administração!E302</f>
        <v>0</v>
      </c>
      <c r="R136" s="67">
        <f>CE_Administração!S302</f>
        <v>0</v>
      </c>
      <c r="S136" s="82" t="e">
        <f t="shared" si="73"/>
        <v>#DIV/0!</v>
      </c>
      <c r="T136" s="82" t="e">
        <f t="shared" si="74"/>
        <v>#DIV/0!</v>
      </c>
      <c r="U136" s="67">
        <f>CE_CapitalizaçãoFRSS!B302</f>
        <v>0</v>
      </c>
      <c r="V136" s="67">
        <f>CE_CapitalizaçãoFRSS!C302</f>
        <v>0</v>
      </c>
      <c r="W136" s="67">
        <f>CE_CapitalizaçãoFRSS!E302</f>
        <v>0</v>
      </c>
      <c r="X136" s="67">
        <f>CE_CapitalizaçãoFRSS!S302</f>
        <v>0</v>
      </c>
      <c r="Y136" s="82" t="e">
        <f t="shared" si="77"/>
        <v>#DIV/0!</v>
      </c>
      <c r="Z136" s="82" t="e">
        <f t="shared" si="78"/>
        <v>#DIV/0!</v>
      </c>
      <c r="AA136" s="67">
        <f t="shared" si="79"/>
        <v>0</v>
      </c>
      <c r="AB136" s="67">
        <f t="shared" si="80"/>
        <v>0</v>
      </c>
      <c r="AC136" s="67">
        <f t="shared" si="81"/>
        <v>0</v>
      </c>
      <c r="AD136" s="67">
        <f t="shared" si="82"/>
        <v>0</v>
      </c>
      <c r="AE136" s="82" t="e">
        <f t="shared" si="83"/>
        <v>#DIV/0!</v>
      </c>
      <c r="AF136" s="82" t="e">
        <f t="shared" si="84"/>
        <v>#DIV/0!</v>
      </c>
    </row>
    <row r="137" spans="1:32" s="65" customFormat="1" x14ac:dyDescent="0.25">
      <c r="A137" s="62" t="str">
        <f>"502.26"</f>
        <v>502.26</v>
      </c>
      <c r="B137" s="63" t="s">
        <v>970</v>
      </c>
      <c r="C137" s="64">
        <f>CE_RegimeContributivo!B303</f>
        <v>0</v>
      </c>
      <c r="D137" s="64">
        <f>CE_RegimeContributivo!C303</f>
        <v>0</v>
      </c>
      <c r="E137" s="64">
        <f>CE_RegimeContributivo!E303</f>
        <v>0</v>
      </c>
      <c r="F137" s="64">
        <f>CE_RegimeContributivo!S303</f>
        <v>0</v>
      </c>
      <c r="G137" s="81" t="e">
        <f t="shared" ref="G137:G200" si="125">F137/D137</f>
        <v>#DIV/0!</v>
      </c>
      <c r="H137" s="81" t="e">
        <f t="shared" ref="H137:H200" si="126">E137/D137</f>
        <v>#DIV/0!</v>
      </c>
      <c r="I137" s="64">
        <f>CE_RegimeNaoContributivo!B303</f>
        <v>0</v>
      </c>
      <c r="J137" s="64">
        <f>CE_RegimeNaoContributivo!C303</f>
        <v>0</v>
      </c>
      <c r="K137" s="64">
        <f>CE_RegimeNaoContributivo!E303</f>
        <v>0</v>
      </c>
      <c r="L137" s="64">
        <f>CE_RegimeNaoContributivo!S303</f>
        <v>0</v>
      </c>
      <c r="M137" s="81" t="e">
        <f t="shared" ref="M137:M200" si="127">L137/J137</f>
        <v>#DIV/0!</v>
      </c>
      <c r="N137" s="81" t="e">
        <f t="shared" ref="N137:N200" si="128">K137/J137</f>
        <v>#DIV/0!</v>
      </c>
      <c r="O137" s="64">
        <f>CE_Administração!B303</f>
        <v>0</v>
      </c>
      <c r="P137" s="64">
        <f>CE_Administração!C303</f>
        <v>0</v>
      </c>
      <c r="Q137" s="64">
        <f>CE_Administração!E303</f>
        <v>0</v>
      </c>
      <c r="R137" s="64">
        <f>CE_Administração!S303</f>
        <v>0</v>
      </c>
      <c r="S137" s="81" t="e">
        <f t="shared" ref="S137:S200" si="129">R137/P137</f>
        <v>#DIV/0!</v>
      </c>
      <c r="T137" s="81" t="e">
        <f t="shared" ref="T137:T200" si="130">Q137/P137</f>
        <v>#DIV/0!</v>
      </c>
      <c r="U137" s="64">
        <f>CE_CapitalizaçãoFRSS!B303</f>
        <v>0</v>
      </c>
      <c r="V137" s="64">
        <f>CE_CapitalizaçãoFRSS!C303</f>
        <v>0</v>
      </c>
      <c r="W137" s="64">
        <f>CE_CapitalizaçãoFRSS!E303</f>
        <v>0</v>
      </c>
      <c r="X137" s="64">
        <f>CE_CapitalizaçãoFRSS!S303</f>
        <v>0</v>
      </c>
      <c r="Y137" s="81" t="e">
        <f t="shared" ref="Y137:Y200" si="131">X137/V137</f>
        <v>#DIV/0!</v>
      </c>
      <c r="Z137" s="81" t="e">
        <f t="shared" ref="Z137:Z200" si="132">W137/V137</f>
        <v>#DIV/0!</v>
      </c>
      <c r="AA137" s="64">
        <f t="shared" ref="AA137:AA200" si="133">C137+I137+O137+U137</f>
        <v>0</v>
      </c>
      <c r="AB137" s="64">
        <f t="shared" ref="AB137:AB200" si="134">D137+J137+P137+V137</f>
        <v>0</v>
      </c>
      <c r="AC137" s="64">
        <f t="shared" ref="AC137:AC200" si="135">E137+K137+Q137+W137</f>
        <v>0</v>
      </c>
      <c r="AD137" s="64">
        <f t="shared" ref="AD137:AD200" si="136">F137+L137+R137+X137</f>
        <v>0</v>
      </c>
      <c r="AE137" s="81" t="e">
        <f t="shared" ref="AE137:AE200" si="137">AD137/AB137</f>
        <v>#DIV/0!</v>
      </c>
      <c r="AF137" s="81" t="e">
        <f t="shared" ref="AF137:AF200" si="138">AC137/AB137</f>
        <v>#DIV/0!</v>
      </c>
    </row>
    <row r="138" spans="1:32" s="65" customFormat="1" x14ac:dyDescent="0.25">
      <c r="A138" s="62" t="str">
        <f>"502.27"</f>
        <v>502.27</v>
      </c>
      <c r="B138" s="63" t="s">
        <v>148</v>
      </c>
      <c r="C138" s="64">
        <f>CE_RegimeContributivo!B304</f>
        <v>0</v>
      </c>
      <c r="D138" s="64">
        <f>CE_RegimeContributivo!C304</f>
        <v>0</v>
      </c>
      <c r="E138" s="64">
        <f>CE_RegimeContributivo!E304</f>
        <v>0</v>
      </c>
      <c r="F138" s="64">
        <f>CE_RegimeContributivo!S304</f>
        <v>0</v>
      </c>
      <c r="G138" s="81" t="e">
        <f t="shared" si="125"/>
        <v>#DIV/0!</v>
      </c>
      <c r="H138" s="81" t="e">
        <f t="shared" si="126"/>
        <v>#DIV/0!</v>
      </c>
      <c r="I138" s="64">
        <f>CE_RegimeNaoContributivo!B304</f>
        <v>0</v>
      </c>
      <c r="J138" s="64">
        <f>CE_RegimeNaoContributivo!C304</f>
        <v>0</v>
      </c>
      <c r="K138" s="64">
        <f>CE_RegimeNaoContributivo!E304</f>
        <v>0</v>
      </c>
      <c r="L138" s="64">
        <f>CE_RegimeNaoContributivo!S304</f>
        <v>0</v>
      </c>
      <c r="M138" s="81" t="e">
        <f t="shared" si="127"/>
        <v>#DIV/0!</v>
      </c>
      <c r="N138" s="81" t="e">
        <f t="shared" si="128"/>
        <v>#DIV/0!</v>
      </c>
      <c r="O138" s="64">
        <f>CE_Administração!B304</f>
        <v>3440</v>
      </c>
      <c r="P138" s="64">
        <f>CE_Administração!C304</f>
        <v>5440</v>
      </c>
      <c r="Q138" s="64">
        <f>CE_Administração!E304</f>
        <v>3028.75</v>
      </c>
      <c r="R138" s="64">
        <f>CE_Administração!S304</f>
        <v>3028.75</v>
      </c>
      <c r="S138" s="81">
        <f t="shared" si="129"/>
        <v>0.55675551470588236</v>
      </c>
      <c r="T138" s="81">
        <f t="shared" si="130"/>
        <v>0.55675551470588236</v>
      </c>
      <c r="U138" s="64">
        <f>CE_CapitalizaçãoFRSS!B304</f>
        <v>0</v>
      </c>
      <c r="V138" s="64">
        <f>CE_CapitalizaçãoFRSS!C304</f>
        <v>0</v>
      </c>
      <c r="W138" s="64">
        <f>CE_CapitalizaçãoFRSS!E304</f>
        <v>0</v>
      </c>
      <c r="X138" s="64">
        <f>CE_CapitalizaçãoFRSS!S304</f>
        <v>0</v>
      </c>
      <c r="Y138" s="81" t="e">
        <f t="shared" si="131"/>
        <v>#DIV/0!</v>
      </c>
      <c r="Z138" s="81" t="e">
        <f t="shared" si="132"/>
        <v>#DIV/0!</v>
      </c>
      <c r="AA138" s="64">
        <f t="shared" si="133"/>
        <v>3440</v>
      </c>
      <c r="AB138" s="64">
        <f t="shared" si="134"/>
        <v>5440</v>
      </c>
      <c r="AC138" s="64">
        <f t="shared" si="135"/>
        <v>3028.75</v>
      </c>
      <c r="AD138" s="64">
        <f t="shared" si="136"/>
        <v>3028.75</v>
      </c>
      <c r="AE138" s="81">
        <f t="shared" si="137"/>
        <v>0.55675551470588236</v>
      </c>
      <c r="AF138" s="81">
        <f t="shared" si="138"/>
        <v>0.55675551470588236</v>
      </c>
    </row>
    <row r="139" spans="1:32" s="65" customFormat="1" x14ac:dyDescent="0.25">
      <c r="A139" s="62" t="str">
        <f>"502.28"</f>
        <v>502.28</v>
      </c>
      <c r="B139" s="63" t="s">
        <v>149</v>
      </c>
      <c r="C139" s="64">
        <f>SUM(C140:C145)</f>
        <v>0</v>
      </c>
      <c r="D139" s="64">
        <f>SUM(D140:D145)</f>
        <v>0</v>
      </c>
      <c r="E139" s="64">
        <f>SUM(E140:E145)</f>
        <v>0</v>
      </c>
      <c r="F139" s="64">
        <f t="shared" ref="F139" si="139">SUM(F140:F145)</f>
        <v>0</v>
      </c>
      <c r="G139" s="81" t="e">
        <f t="shared" si="125"/>
        <v>#DIV/0!</v>
      </c>
      <c r="H139" s="81" t="e">
        <f t="shared" si="126"/>
        <v>#DIV/0!</v>
      </c>
      <c r="I139" s="64">
        <f>SUM(I140:I145)</f>
        <v>0</v>
      </c>
      <c r="J139" s="64">
        <f>SUM(J140:J145)</f>
        <v>0</v>
      </c>
      <c r="K139" s="64">
        <f t="shared" ref="K139:L139" si="140">SUM(K140:K145)</f>
        <v>0</v>
      </c>
      <c r="L139" s="64">
        <f t="shared" si="140"/>
        <v>0</v>
      </c>
      <c r="M139" s="81" t="e">
        <f t="shared" si="127"/>
        <v>#DIV/0!</v>
      </c>
      <c r="N139" s="81" t="e">
        <f t="shared" si="128"/>
        <v>#DIV/0!</v>
      </c>
      <c r="O139" s="64">
        <f>SUM(O140:O145)</f>
        <v>2050000</v>
      </c>
      <c r="P139" s="64">
        <f>SUM(P140:P145)</f>
        <v>2006696</v>
      </c>
      <c r="Q139" s="64">
        <f t="shared" ref="Q139:R139" si="141">SUM(Q140:Q145)</f>
        <v>12607.95</v>
      </c>
      <c r="R139" s="64">
        <f t="shared" si="141"/>
        <v>2657.9449999999997</v>
      </c>
      <c r="S139" s="81">
        <f t="shared" si="129"/>
        <v>1.3245379469535993E-3</v>
      </c>
      <c r="T139" s="81">
        <f t="shared" si="130"/>
        <v>6.2829397178247228E-3</v>
      </c>
      <c r="U139" s="64">
        <f>SUM(U140:U145)</f>
        <v>0</v>
      </c>
      <c r="V139" s="64">
        <f t="shared" ref="V139" si="142">SUM(V140:V145)</f>
        <v>0</v>
      </c>
      <c r="W139" s="64">
        <f t="shared" ref="W139:X139" si="143">SUM(W140:W145)</f>
        <v>0</v>
      </c>
      <c r="X139" s="64">
        <f t="shared" si="143"/>
        <v>0</v>
      </c>
      <c r="Y139" s="81" t="e">
        <f t="shared" si="131"/>
        <v>#DIV/0!</v>
      </c>
      <c r="Z139" s="81" t="e">
        <f t="shared" si="132"/>
        <v>#DIV/0!</v>
      </c>
      <c r="AA139" s="64">
        <f t="shared" si="133"/>
        <v>2050000</v>
      </c>
      <c r="AB139" s="64">
        <f t="shared" si="134"/>
        <v>2006696</v>
      </c>
      <c r="AC139" s="64">
        <f t="shared" si="135"/>
        <v>12607.95</v>
      </c>
      <c r="AD139" s="64">
        <f t="shared" si="136"/>
        <v>2657.9449999999997</v>
      </c>
      <c r="AE139" s="81">
        <f t="shared" si="137"/>
        <v>1.3245379469535993E-3</v>
      </c>
      <c r="AF139" s="81">
        <f t="shared" si="138"/>
        <v>6.2829397178247228E-3</v>
      </c>
    </row>
    <row r="140" spans="1:32" x14ac:dyDescent="0.25">
      <c r="A140" s="66" t="str">
        <f>"502.28.01"</f>
        <v>502.28.01</v>
      </c>
      <c r="B140" s="68" t="s">
        <v>971</v>
      </c>
      <c r="C140" s="67">
        <f>CE_RegimeContributivo!B306</f>
        <v>0</v>
      </c>
      <c r="D140" s="67">
        <f>CE_RegimeContributivo!C306</f>
        <v>0</v>
      </c>
      <c r="E140" s="64">
        <f>CE_RegimeContributivo!E306</f>
        <v>0</v>
      </c>
      <c r="F140" s="67">
        <f>CE_RegimeContributivo!S306</f>
        <v>0</v>
      </c>
      <c r="G140" s="82" t="e">
        <f t="shared" si="125"/>
        <v>#DIV/0!</v>
      </c>
      <c r="H140" s="82" t="e">
        <f t="shared" si="126"/>
        <v>#DIV/0!</v>
      </c>
      <c r="I140" s="67">
        <f>CE_RegimeNaoContributivo!B306</f>
        <v>0</v>
      </c>
      <c r="J140" s="67">
        <f>CE_RegimeNaoContributivo!C306</f>
        <v>0</v>
      </c>
      <c r="K140" s="67">
        <f>CE_RegimeNaoContributivo!E306</f>
        <v>0</v>
      </c>
      <c r="L140" s="67">
        <f>CE_RegimeNaoContributivo!S306</f>
        <v>0</v>
      </c>
      <c r="M140" s="82" t="e">
        <f t="shared" si="127"/>
        <v>#DIV/0!</v>
      </c>
      <c r="N140" s="82" t="e">
        <f t="shared" si="128"/>
        <v>#DIV/0!</v>
      </c>
      <c r="O140" s="67">
        <f>CE_Administração!B306</f>
        <v>50000</v>
      </c>
      <c r="P140" s="67">
        <f>CE_Administração!C306</f>
        <v>6696</v>
      </c>
      <c r="Q140" s="67">
        <f>CE_Administração!E306</f>
        <v>2657.95</v>
      </c>
      <c r="R140" s="67">
        <f>CE_Administração!S306</f>
        <v>2657.9449999999997</v>
      </c>
      <c r="S140" s="82">
        <f t="shared" si="129"/>
        <v>0.39694519115890081</v>
      </c>
      <c r="T140" s="82">
        <f t="shared" si="130"/>
        <v>0.39694593787335719</v>
      </c>
      <c r="U140" s="67">
        <f>CE_CapitalizaçãoFRSS!B306</f>
        <v>0</v>
      </c>
      <c r="V140" s="67">
        <f>CE_CapitalizaçãoFRSS!C306</f>
        <v>0</v>
      </c>
      <c r="W140" s="67">
        <f>CE_CapitalizaçãoFRSS!E306</f>
        <v>0</v>
      </c>
      <c r="X140" s="67">
        <f>CE_CapitalizaçãoFRSS!S306</f>
        <v>0</v>
      </c>
      <c r="Y140" s="82" t="e">
        <f t="shared" si="131"/>
        <v>#DIV/0!</v>
      </c>
      <c r="Z140" s="82" t="e">
        <f t="shared" si="132"/>
        <v>#DIV/0!</v>
      </c>
      <c r="AA140" s="67">
        <f t="shared" si="133"/>
        <v>50000</v>
      </c>
      <c r="AB140" s="67">
        <f t="shared" si="134"/>
        <v>6696</v>
      </c>
      <c r="AC140" s="67">
        <f t="shared" si="135"/>
        <v>2657.95</v>
      </c>
      <c r="AD140" s="67">
        <f t="shared" si="136"/>
        <v>2657.9449999999997</v>
      </c>
      <c r="AE140" s="82">
        <f t="shared" si="137"/>
        <v>0.39694519115890081</v>
      </c>
      <c r="AF140" s="82">
        <f t="shared" si="138"/>
        <v>0.39694593787335719</v>
      </c>
    </row>
    <row r="141" spans="1:32" x14ac:dyDescent="0.25">
      <c r="A141" s="66" t="str">
        <f>"502.28.02"</f>
        <v>502.28.02</v>
      </c>
      <c r="B141" s="68" t="s">
        <v>972</v>
      </c>
      <c r="C141" s="67">
        <f>CE_RegimeContributivo!B307</f>
        <v>0</v>
      </c>
      <c r="D141" s="67">
        <f>CE_RegimeContributivo!C307</f>
        <v>0</v>
      </c>
      <c r="E141" s="64">
        <f>CE_RegimeContributivo!E307</f>
        <v>0</v>
      </c>
      <c r="F141" s="67">
        <f>CE_RegimeContributivo!S307</f>
        <v>0</v>
      </c>
      <c r="G141" s="82" t="e">
        <f t="shared" si="125"/>
        <v>#DIV/0!</v>
      </c>
      <c r="H141" s="82" t="e">
        <f t="shared" si="126"/>
        <v>#DIV/0!</v>
      </c>
      <c r="I141" s="67">
        <f>CE_RegimeNaoContributivo!B307</f>
        <v>0</v>
      </c>
      <c r="J141" s="67">
        <f>CE_RegimeNaoContributivo!C307</f>
        <v>0</v>
      </c>
      <c r="K141" s="67">
        <f>CE_RegimeNaoContributivo!E307</f>
        <v>0</v>
      </c>
      <c r="L141" s="67">
        <f>CE_RegimeNaoContributivo!S307</f>
        <v>0</v>
      </c>
      <c r="M141" s="82" t="e">
        <f t="shared" si="127"/>
        <v>#DIV/0!</v>
      </c>
      <c r="N141" s="82" t="e">
        <f t="shared" si="128"/>
        <v>#DIV/0!</v>
      </c>
      <c r="O141" s="67">
        <f>CE_Administração!B307</f>
        <v>0</v>
      </c>
      <c r="P141" s="67">
        <f>CE_Administração!C307</f>
        <v>0</v>
      </c>
      <c r="Q141" s="67">
        <f>CE_Administração!E307</f>
        <v>0</v>
      </c>
      <c r="R141" s="67">
        <f>CE_Administração!S307</f>
        <v>0</v>
      </c>
      <c r="S141" s="82" t="e">
        <f t="shared" si="129"/>
        <v>#DIV/0!</v>
      </c>
      <c r="T141" s="82" t="e">
        <f t="shared" si="130"/>
        <v>#DIV/0!</v>
      </c>
      <c r="U141" s="67">
        <f>CE_CapitalizaçãoFRSS!B307</f>
        <v>0</v>
      </c>
      <c r="V141" s="67">
        <f>CE_CapitalizaçãoFRSS!C307</f>
        <v>0</v>
      </c>
      <c r="W141" s="67">
        <f>CE_CapitalizaçãoFRSS!E307</f>
        <v>0</v>
      </c>
      <c r="X141" s="67">
        <f>CE_CapitalizaçãoFRSS!S307</f>
        <v>0</v>
      </c>
      <c r="Y141" s="82" t="e">
        <f t="shared" si="131"/>
        <v>#DIV/0!</v>
      </c>
      <c r="Z141" s="82" t="e">
        <f t="shared" si="132"/>
        <v>#DIV/0!</v>
      </c>
      <c r="AA141" s="67">
        <f t="shared" si="133"/>
        <v>0</v>
      </c>
      <c r="AB141" s="67">
        <f t="shared" si="134"/>
        <v>0</v>
      </c>
      <c r="AC141" s="67">
        <f t="shared" si="135"/>
        <v>0</v>
      </c>
      <c r="AD141" s="67">
        <f t="shared" si="136"/>
        <v>0</v>
      </c>
      <c r="AE141" s="82" t="e">
        <f t="shared" si="137"/>
        <v>#DIV/0!</v>
      </c>
      <c r="AF141" s="82" t="e">
        <f t="shared" si="138"/>
        <v>#DIV/0!</v>
      </c>
    </row>
    <row r="142" spans="1:32" x14ac:dyDescent="0.25">
      <c r="A142" s="66" t="str">
        <f>"502.28.03"</f>
        <v>502.28.03</v>
      </c>
      <c r="B142" s="68" t="s">
        <v>973</v>
      </c>
      <c r="C142" s="67">
        <f>CE_RegimeContributivo!B308</f>
        <v>0</v>
      </c>
      <c r="D142" s="67">
        <f>CE_RegimeContributivo!C308</f>
        <v>0</v>
      </c>
      <c r="E142" s="64">
        <f>CE_RegimeContributivo!E308</f>
        <v>0</v>
      </c>
      <c r="F142" s="67">
        <f>CE_RegimeContributivo!S308</f>
        <v>0</v>
      </c>
      <c r="G142" s="82" t="e">
        <f t="shared" si="125"/>
        <v>#DIV/0!</v>
      </c>
      <c r="H142" s="82" t="e">
        <f t="shared" si="126"/>
        <v>#DIV/0!</v>
      </c>
      <c r="I142" s="67">
        <f>CE_RegimeNaoContributivo!B308</f>
        <v>0</v>
      </c>
      <c r="J142" s="67">
        <f>CE_RegimeNaoContributivo!C308</f>
        <v>0</v>
      </c>
      <c r="K142" s="67">
        <f>CE_RegimeNaoContributivo!E308</f>
        <v>0</v>
      </c>
      <c r="L142" s="67">
        <f>CE_RegimeNaoContributivo!S308</f>
        <v>0</v>
      </c>
      <c r="M142" s="82" t="e">
        <f t="shared" si="127"/>
        <v>#DIV/0!</v>
      </c>
      <c r="N142" s="82" t="e">
        <f t="shared" si="128"/>
        <v>#DIV/0!</v>
      </c>
      <c r="O142" s="67">
        <f>CE_Administração!B308</f>
        <v>0</v>
      </c>
      <c r="P142" s="67">
        <f>CE_Administração!C308</f>
        <v>0</v>
      </c>
      <c r="Q142" s="67">
        <f>CE_Administração!E308</f>
        <v>0</v>
      </c>
      <c r="R142" s="67">
        <f>CE_Administração!S308</f>
        <v>0</v>
      </c>
      <c r="S142" s="82" t="e">
        <f t="shared" si="129"/>
        <v>#DIV/0!</v>
      </c>
      <c r="T142" s="82" t="e">
        <f t="shared" si="130"/>
        <v>#DIV/0!</v>
      </c>
      <c r="U142" s="67">
        <f>CE_CapitalizaçãoFRSS!B308</f>
        <v>0</v>
      </c>
      <c r="V142" s="67">
        <f>CE_CapitalizaçãoFRSS!C308</f>
        <v>0</v>
      </c>
      <c r="W142" s="67">
        <f>CE_CapitalizaçãoFRSS!E308</f>
        <v>0</v>
      </c>
      <c r="X142" s="67">
        <f>CE_CapitalizaçãoFRSS!S308</f>
        <v>0</v>
      </c>
      <c r="Y142" s="82" t="e">
        <f t="shared" si="131"/>
        <v>#DIV/0!</v>
      </c>
      <c r="Z142" s="82" t="e">
        <f t="shared" si="132"/>
        <v>#DIV/0!</v>
      </c>
      <c r="AA142" s="67">
        <f t="shared" si="133"/>
        <v>0</v>
      </c>
      <c r="AB142" s="67">
        <f t="shared" si="134"/>
        <v>0</v>
      </c>
      <c r="AC142" s="67">
        <f t="shared" si="135"/>
        <v>0</v>
      </c>
      <c r="AD142" s="67">
        <f t="shared" si="136"/>
        <v>0</v>
      </c>
      <c r="AE142" s="82" t="e">
        <f t="shared" si="137"/>
        <v>#DIV/0!</v>
      </c>
      <c r="AF142" s="82" t="e">
        <f t="shared" si="138"/>
        <v>#DIV/0!</v>
      </c>
    </row>
    <row r="143" spans="1:32" x14ac:dyDescent="0.25">
      <c r="A143" s="66" t="str">
        <f>"502.28.04"</f>
        <v>502.28.04</v>
      </c>
      <c r="B143" s="68" t="s">
        <v>974</v>
      </c>
      <c r="C143" s="67">
        <f>CE_RegimeContributivo!B309</f>
        <v>0</v>
      </c>
      <c r="D143" s="67">
        <f>CE_RegimeContributivo!C309</f>
        <v>0</v>
      </c>
      <c r="E143" s="64">
        <f>CE_RegimeContributivo!E309</f>
        <v>0</v>
      </c>
      <c r="F143" s="67">
        <f>CE_RegimeContributivo!S309</f>
        <v>0</v>
      </c>
      <c r="G143" s="82" t="e">
        <f t="shared" si="125"/>
        <v>#DIV/0!</v>
      </c>
      <c r="H143" s="82" t="e">
        <f t="shared" si="126"/>
        <v>#DIV/0!</v>
      </c>
      <c r="I143" s="67">
        <f>CE_RegimeNaoContributivo!B309</f>
        <v>0</v>
      </c>
      <c r="J143" s="67">
        <f>CE_RegimeNaoContributivo!C309</f>
        <v>0</v>
      </c>
      <c r="K143" s="67">
        <f>CE_RegimeNaoContributivo!E309</f>
        <v>0</v>
      </c>
      <c r="L143" s="67">
        <f>CE_RegimeNaoContributivo!S309</f>
        <v>0</v>
      </c>
      <c r="M143" s="82" t="e">
        <f t="shared" si="127"/>
        <v>#DIV/0!</v>
      </c>
      <c r="N143" s="82" t="e">
        <f t="shared" si="128"/>
        <v>#DIV/0!</v>
      </c>
      <c r="O143" s="67">
        <f>CE_Administração!B309</f>
        <v>0</v>
      </c>
      <c r="P143" s="67">
        <f>CE_Administração!C309</f>
        <v>0</v>
      </c>
      <c r="Q143" s="67">
        <f>CE_Administração!E309</f>
        <v>0</v>
      </c>
      <c r="R143" s="67">
        <f>CE_Administração!S309</f>
        <v>0</v>
      </c>
      <c r="S143" s="82" t="e">
        <f t="shared" si="129"/>
        <v>#DIV/0!</v>
      </c>
      <c r="T143" s="82" t="e">
        <f t="shared" si="130"/>
        <v>#DIV/0!</v>
      </c>
      <c r="U143" s="67">
        <f>CE_CapitalizaçãoFRSS!B309</f>
        <v>0</v>
      </c>
      <c r="V143" s="67">
        <f>CE_CapitalizaçãoFRSS!C309</f>
        <v>0</v>
      </c>
      <c r="W143" s="67">
        <f>CE_CapitalizaçãoFRSS!E309</f>
        <v>0</v>
      </c>
      <c r="X143" s="67">
        <f>CE_CapitalizaçãoFRSS!S309</f>
        <v>0</v>
      </c>
      <c r="Y143" s="82" t="e">
        <f t="shared" si="131"/>
        <v>#DIV/0!</v>
      </c>
      <c r="Z143" s="82" t="e">
        <f t="shared" si="132"/>
        <v>#DIV/0!</v>
      </c>
      <c r="AA143" s="67">
        <f t="shared" si="133"/>
        <v>0</v>
      </c>
      <c r="AB143" s="67">
        <f t="shared" si="134"/>
        <v>0</v>
      </c>
      <c r="AC143" s="67">
        <f t="shared" si="135"/>
        <v>0</v>
      </c>
      <c r="AD143" s="67">
        <f t="shared" si="136"/>
        <v>0</v>
      </c>
      <c r="AE143" s="82" t="e">
        <f t="shared" si="137"/>
        <v>#DIV/0!</v>
      </c>
      <c r="AF143" s="82" t="e">
        <f t="shared" si="138"/>
        <v>#DIV/0!</v>
      </c>
    </row>
    <row r="144" spans="1:32" x14ac:dyDescent="0.25">
      <c r="A144" s="66" t="str">
        <f>"502.28.05"</f>
        <v>502.28.05</v>
      </c>
      <c r="B144" s="68" t="s">
        <v>975</v>
      </c>
      <c r="C144" s="67">
        <f>CE_RegimeContributivo!B310</f>
        <v>0</v>
      </c>
      <c r="D144" s="67">
        <f>CE_RegimeContributivo!C310</f>
        <v>0</v>
      </c>
      <c r="E144" s="64">
        <f>CE_RegimeContributivo!E310</f>
        <v>0</v>
      </c>
      <c r="F144" s="67">
        <f>CE_RegimeContributivo!S310</f>
        <v>0</v>
      </c>
      <c r="G144" s="82" t="e">
        <f t="shared" si="125"/>
        <v>#DIV/0!</v>
      </c>
      <c r="H144" s="82" t="e">
        <f t="shared" si="126"/>
        <v>#DIV/0!</v>
      </c>
      <c r="I144" s="67">
        <f>CE_RegimeNaoContributivo!B310</f>
        <v>0</v>
      </c>
      <c r="J144" s="67">
        <f>CE_RegimeNaoContributivo!C310</f>
        <v>0</v>
      </c>
      <c r="K144" s="67">
        <f>CE_RegimeNaoContributivo!E310</f>
        <v>0</v>
      </c>
      <c r="L144" s="67">
        <f>CE_RegimeNaoContributivo!S310</f>
        <v>0</v>
      </c>
      <c r="M144" s="82" t="e">
        <f t="shared" si="127"/>
        <v>#DIV/0!</v>
      </c>
      <c r="N144" s="82" t="e">
        <f t="shared" si="128"/>
        <v>#DIV/0!</v>
      </c>
      <c r="O144" s="67">
        <f>CE_Administração!B310</f>
        <v>0</v>
      </c>
      <c r="P144" s="67">
        <f>CE_Administração!C310</f>
        <v>0</v>
      </c>
      <c r="Q144" s="67">
        <f>CE_Administração!E310</f>
        <v>0</v>
      </c>
      <c r="R144" s="67">
        <f>CE_Administração!S310</f>
        <v>0</v>
      </c>
      <c r="S144" s="82" t="e">
        <f t="shared" si="129"/>
        <v>#DIV/0!</v>
      </c>
      <c r="T144" s="82" t="e">
        <f t="shared" si="130"/>
        <v>#DIV/0!</v>
      </c>
      <c r="U144" s="67">
        <f>CE_CapitalizaçãoFRSS!B310</f>
        <v>0</v>
      </c>
      <c r="V144" s="67">
        <f>CE_CapitalizaçãoFRSS!C310</f>
        <v>0</v>
      </c>
      <c r="W144" s="67">
        <f>CE_CapitalizaçãoFRSS!E310</f>
        <v>0</v>
      </c>
      <c r="X144" s="67">
        <f>CE_CapitalizaçãoFRSS!S310</f>
        <v>0</v>
      </c>
      <c r="Y144" s="82" t="e">
        <f t="shared" si="131"/>
        <v>#DIV/0!</v>
      </c>
      <c r="Z144" s="82" t="e">
        <f t="shared" si="132"/>
        <v>#DIV/0!</v>
      </c>
      <c r="AA144" s="67">
        <f t="shared" si="133"/>
        <v>0</v>
      </c>
      <c r="AB144" s="67">
        <f t="shared" si="134"/>
        <v>0</v>
      </c>
      <c r="AC144" s="67">
        <f t="shared" si="135"/>
        <v>0</v>
      </c>
      <c r="AD144" s="67">
        <f t="shared" si="136"/>
        <v>0</v>
      </c>
      <c r="AE144" s="82" t="e">
        <f t="shared" si="137"/>
        <v>#DIV/0!</v>
      </c>
      <c r="AF144" s="82" t="e">
        <f t="shared" si="138"/>
        <v>#DIV/0!</v>
      </c>
    </row>
    <row r="145" spans="1:32" x14ac:dyDescent="0.25">
      <c r="A145" s="66" t="str">
        <f>"502.28.06"</f>
        <v>502.28.06</v>
      </c>
      <c r="B145" s="68" t="s">
        <v>976</v>
      </c>
      <c r="C145" s="67">
        <f>CE_RegimeContributivo!B311</f>
        <v>0</v>
      </c>
      <c r="D145" s="67">
        <f>CE_RegimeContributivo!C311</f>
        <v>0</v>
      </c>
      <c r="E145" s="64">
        <f>CE_RegimeContributivo!E311</f>
        <v>0</v>
      </c>
      <c r="F145" s="67">
        <f>CE_RegimeContributivo!S311</f>
        <v>0</v>
      </c>
      <c r="G145" s="82" t="e">
        <f t="shared" si="125"/>
        <v>#DIV/0!</v>
      </c>
      <c r="H145" s="82" t="e">
        <f t="shared" si="126"/>
        <v>#DIV/0!</v>
      </c>
      <c r="I145" s="67">
        <f>CE_RegimeNaoContributivo!B311</f>
        <v>0</v>
      </c>
      <c r="J145" s="67">
        <f>CE_RegimeNaoContributivo!C311</f>
        <v>0</v>
      </c>
      <c r="K145" s="67">
        <f>CE_RegimeNaoContributivo!E311</f>
        <v>0</v>
      </c>
      <c r="L145" s="67">
        <f>CE_RegimeNaoContributivo!S311</f>
        <v>0</v>
      </c>
      <c r="M145" s="82" t="e">
        <f t="shared" si="127"/>
        <v>#DIV/0!</v>
      </c>
      <c r="N145" s="82" t="e">
        <f t="shared" si="128"/>
        <v>#DIV/0!</v>
      </c>
      <c r="O145" s="67">
        <f>CE_Administração!B311</f>
        <v>2000000</v>
      </c>
      <c r="P145" s="67">
        <f>CE_Administração!C311</f>
        <v>2000000</v>
      </c>
      <c r="Q145" s="67">
        <f>CE_Administração!E311</f>
        <v>9950</v>
      </c>
      <c r="R145" s="67">
        <f>CE_Administração!S311</f>
        <v>0</v>
      </c>
      <c r="S145" s="82">
        <f t="shared" si="129"/>
        <v>0</v>
      </c>
      <c r="T145" s="82">
        <f t="shared" si="130"/>
        <v>4.9750000000000003E-3</v>
      </c>
      <c r="U145" s="67">
        <f>CE_CapitalizaçãoFRSS!B311</f>
        <v>0</v>
      </c>
      <c r="V145" s="67">
        <f>CE_CapitalizaçãoFRSS!C311</f>
        <v>0</v>
      </c>
      <c r="W145" s="67">
        <f>CE_CapitalizaçãoFRSS!E311</f>
        <v>0</v>
      </c>
      <c r="X145" s="67">
        <f>CE_CapitalizaçãoFRSS!S311</f>
        <v>0</v>
      </c>
      <c r="Y145" s="82" t="e">
        <f t="shared" si="131"/>
        <v>#DIV/0!</v>
      </c>
      <c r="Z145" s="82" t="e">
        <f t="shared" si="132"/>
        <v>#DIV/0!</v>
      </c>
      <c r="AA145" s="67">
        <f t="shared" si="133"/>
        <v>2000000</v>
      </c>
      <c r="AB145" s="67">
        <f t="shared" si="134"/>
        <v>2000000</v>
      </c>
      <c r="AC145" s="67">
        <f t="shared" si="135"/>
        <v>9950</v>
      </c>
      <c r="AD145" s="67">
        <f t="shared" si="136"/>
        <v>0</v>
      </c>
      <c r="AE145" s="82">
        <f t="shared" si="137"/>
        <v>0</v>
      </c>
      <c r="AF145" s="82">
        <f t="shared" si="138"/>
        <v>4.9750000000000003E-3</v>
      </c>
    </row>
    <row r="146" spans="1:32" s="65" customFormat="1" x14ac:dyDescent="0.25">
      <c r="A146" s="62" t="str">
        <f>"502.29"</f>
        <v>502.29</v>
      </c>
      <c r="B146" s="63" t="s">
        <v>977</v>
      </c>
      <c r="C146" s="64">
        <f>CE_RegimeContributivo!B312</f>
        <v>0</v>
      </c>
      <c r="D146" s="64">
        <f>CE_RegimeContributivo!C312</f>
        <v>0</v>
      </c>
      <c r="E146" s="64">
        <f>CE_RegimeContributivo!E312</f>
        <v>0</v>
      </c>
      <c r="F146" s="64">
        <f>CE_RegimeContributivo!S312</f>
        <v>0</v>
      </c>
      <c r="G146" s="81" t="e">
        <f t="shared" si="125"/>
        <v>#DIV/0!</v>
      </c>
      <c r="H146" s="81" t="e">
        <f t="shared" si="126"/>
        <v>#DIV/0!</v>
      </c>
      <c r="I146" s="64">
        <f>CE_RegimeNaoContributivo!B312</f>
        <v>0</v>
      </c>
      <c r="J146" s="64">
        <f>CE_RegimeNaoContributivo!C312</f>
        <v>0</v>
      </c>
      <c r="K146" s="64">
        <f>CE_RegimeNaoContributivo!E312</f>
        <v>0</v>
      </c>
      <c r="L146" s="64">
        <f>CE_RegimeNaoContributivo!S312</f>
        <v>0</v>
      </c>
      <c r="M146" s="81" t="e">
        <f t="shared" si="127"/>
        <v>#DIV/0!</v>
      </c>
      <c r="N146" s="81" t="e">
        <f t="shared" si="128"/>
        <v>#DIV/0!</v>
      </c>
      <c r="O146" s="64">
        <f>CE_Administração!B312</f>
        <v>0</v>
      </c>
      <c r="P146" s="64">
        <f>CE_Administração!C312</f>
        <v>0</v>
      </c>
      <c r="Q146" s="64">
        <f>CE_Administração!E312</f>
        <v>0</v>
      </c>
      <c r="R146" s="64">
        <f>CE_Administração!S312</f>
        <v>0</v>
      </c>
      <c r="S146" s="81" t="e">
        <f t="shared" si="129"/>
        <v>#DIV/0!</v>
      </c>
      <c r="T146" s="81" t="e">
        <f t="shared" si="130"/>
        <v>#DIV/0!</v>
      </c>
      <c r="U146" s="64">
        <f>CE_CapitalizaçãoFRSS!B312</f>
        <v>0</v>
      </c>
      <c r="V146" s="64">
        <f>CE_CapitalizaçãoFRSS!C312</f>
        <v>0</v>
      </c>
      <c r="W146" s="64">
        <f>CE_CapitalizaçãoFRSS!E312</f>
        <v>0</v>
      </c>
      <c r="X146" s="64">
        <f>CE_CapitalizaçãoFRSS!S312</f>
        <v>0</v>
      </c>
      <c r="Y146" s="81" t="e">
        <f t="shared" si="131"/>
        <v>#DIV/0!</v>
      </c>
      <c r="Z146" s="81" t="e">
        <f t="shared" si="132"/>
        <v>#DIV/0!</v>
      </c>
      <c r="AA146" s="64">
        <f t="shared" si="133"/>
        <v>0</v>
      </c>
      <c r="AB146" s="64">
        <f t="shared" si="134"/>
        <v>0</v>
      </c>
      <c r="AC146" s="64">
        <f t="shared" si="135"/>
        <v>0</v>
      </c>
      <c r="AD146" s="64">
        <f t="shared" si="136"/>
        <v>0</v>
      </c>
      <c r="AE146" s="81" t="e">
        <f t="shared" si="137"/>
        <v>#DIV/0!</v>
      </c>
      <c r="AF146" s="81" t="e">
        <f t="shared" si="138"/>
        <v>#DIV/0!</v>
      </c>
    </row>
    <row r="147" spans="1:32" s="65" customFormat="1" x14ac:dyDescent="0.25">
      <c r="A147" s="62" t="str">
        <f>"502.30"</f>
        <v>502.30</v>
      </c>
      <c r="B147" s="63" t="s">
        <v>839</v>
      </c>
      <c r="C147" s="64">
        <f>CE_RegimeContributivo!B313</f>
        <v>0</v>
      </c>
      <c r="D147" s="64">
        <f>CE_RegimeContributivo!C313</f>
        <v>0</v>
      </c>
      <c r="E147" s="64">
        <f>CE_RegimeContributivo!E313</f>
        <v>0</v>
      </c>
      <c r="F147" s="64">
        <f>CE_RegimeContributivo!S313</f>
        <v>0</v>
      </c>
      <c r="G147" s="81" t="e">
        <f t="shared" si="125"/>
        <v>#DIV/0!</v>
      </c>
      <c r="H147" s="81" t="e">
        <f t="shared" si="126"/>
        <v>#DIV/0!</v>
      </c>
      <c r="I147" s="64">
        <f>CE_RegimeNaoContributivo!B313</f>
        <v>0</v>
      </c>
      <c r="J147" s="64">
        <f>CE_RegimeNaoContributivo!C313</f>
        <v>0</v>
      </c>
      <c r="K147" s="64">
        <f>CE_RegimeNaoContributivo!E313</f>
        <v>0</v>
      </c>
      <c r="L147" s="64">
        <f>CE_RegimeNaoContributivo!S313</f>
        <v>0</v>
      </c>
      <c r="M147" s="81" t="e">
        <f t="shared" si="127"/>
        <v>#DIV/0!</v>
      </c>
      <c r="N147" s="81" t="e">
        <f t="shared" si="128"/>
        <v>#DIV/0!</v>
      </c>
      <c r="O147" s="64">
        <f>CE_Administração!B313</f>
        <v>0</v>
      </c>
      <c r="P147" s="64">
        <f>CE_Administração!C313</f>
        <v>0</v>
      </c>
      <c r="Q147" s="64">
        <f>CE_Administração!E313</f>
        <v>0</v>
      </c>
      <c r="R147" s="64">
        <f>CE_Administração!S313</f>
        <v>0</v>
      </c>
      <c r="S147" s="81" t="e">
        <f t="shared" si="129"/>
        <v>#DIV/0!</v>
      </c>
      <c r="T147" s="81" t="e">
        <f t="shared" si="130"/>
        <v>#DIV/0!</v>
      </c>
      <c r="U147" s="64">
        <f>CE_CapitalizaçãoFRSS!B313</f>
        <v>0</v>
      </c>
      <c r="V147" s="64">
        <f>CE_CapitalizaçãoFRSS!C313</f>
        <v>0</v>
      </c>
      <c r="W147" s="64">
        <f>CE_CapitalizaçãoFRSS!E313</f>
        <v>0</v>
      </c>
      <c r="X147" s="64">
        <f>CE_CapitalizaçãoFRSS!S313</f>
        <v>0</v>
      </c>
      <c r="Y147" s="81" t="e">
        <f t="shared" si="131"/>
        <v>#DIV/0!</v>
      </c>
      <c r="Z147" s="81" t="e">
        <f t="shared" si="132"/>
        <v>#DIV/0!</v>
      </c>
      <c r="AA147" s="64">
        <f t="shared" si="133"/>
        <v>0</v>
      </c>
      <c r="AB147" s="64">
        <f t="shared" si="134"/>
        <v>0</v>
      </c>
      <c r="AC147" s="64">
        <f t="shared" si="135"/>
        <v>0</v>
      </c>
      <c r="AD147" s="64">
        <f t="shared" si="136"/>
        <v>0</v>
      </c>
      <c r="AE147" s="81" t="e">
        <f t="shared" si="137"/>
        <v>#DIV/0!</v>
      </c>
      <c r="AF147" s="81" t="e">
        <f t="shared" si="138"/>
        <v>#DIV/0!</v>
      </c>
    </row>
    <row r="148" spans="1:32" x14ac:dyDescent="0.25">
      <c r="A148" s="62" t="str">
        <f>"502.31"</f>
        <v>502.31</v>
      </c>
      <c r="B148" s="63" t="s">
        <v>125</v>
      </c>
      <c r="C148" s="64">
        <f>SUM(C149:C160)</f>
        <v>0</v>
      </c>
      <c r="D148" s="64">
        <f>SUM(D149:D160)</f>
        <v>0</v>
      </c>
      <c r="E148" s="64">
        <f>SUM(E149:E160)</f>
        <v>0</v>
      </c>
      <c r="F148" s="64">
        <f t="shared" ref="F148" si="144">SUM(F149:F160)</f>
        <v>0</v>
      </c>
      <c r="G148" s="81" t="e">
        <f t="shared" si="125"/>
        <v>#DIV/0!</v>
      </c>
      <c r="H148" s="81" t="e">
        <f t="shared" si="126"/>
        <v>#DIV/0!</v>
      </c>
      <c r="I148" s="64">
        <f>SUM(I149:I160)</f>
        <v>0</v>
      </c>
      <c r="J148" s="64">
        <f>SUM(J149:J160)</f>
        <v>0</v>
      </c>
      <c r="K148" s="64">
        <f t="shared" ref="K148:L148" si="145">SUM(K149:K160)</f>
        <v>0</v>
      </c>
      <c r="L148" s="64">
        <f t="shared" si="145"/>
        <v>0</v>
      </c>
      <c r="M148" s="81" t="e">
        <f t="shared" si="127"/>
        <v>#DIV/0!</v>
      </c>
      <c r="N148" s="81" t="e">
        <f t="shared" si="128"/>
        <v>#DIV/0!</v>
      </c>
      <c r="O148" s="64">
        <f>SUM(O149:O160)</f>
        <v>106380</v>
      </c>
      <c r="P148" s="64">
        <f>SUM(P149:P160)</f>
        <v>56708</v>
      </c>
      <c r="Q148" s="64">
        <f t="shared" ref="Q148:R148" si="146">SUM(Q149:Q160)</f>
        <v>17976</v>
      </c>
      <c r="R148" s="64">
        <f t="shared" si="146"/>
        <v>16926</v>
      </c>
      <c r="S148" s="81">
        <f t="shared" si="129"/>
        <v>0.2984764054454398</v>
      </c>
      <c r="T148" s="81">
        <f t="shared" si="130"/>
        <v>0.31699231149044227</v>
      </c>
      <c r="U148" s="64">
        <f>SUM(U149:U160)</f>
        <v>0</v>
      </c>
      <c r="V148" s="64">
        <f t="shared" ref="V148" si="147">SUM(V149:V160)</f>
        <v>0</v>
      </c>
      <c r="W148" s="64">
        <f t="shared" ref="W148:X148" si="148">SUM(W149:W160)</f>
        <v>0</v>
      </c>
      <c r="X148" s="64">
        <f t="shared" si="148"/>
        <v>0</v>
      </c>
      <c r="Y148" s="81" t="e">
        <f t="shared" si="131"/>
        <v>#DIV/0!</v>
      </c>
      <c r="Z148" s="81" t="e">
        <f t="shared" si="132"/>
        <v>#DIV/0!</v>
      </c>
      <c r="AA148" s="64">
        <f t="shared" si="133"/>
        <v>106380</v>
      </c>
      <c r="AB148" s="64">
        <f t="shared" si="134"/>
        <v>56708</v>
      </c>
      <c r="AC148" s="64">
        <f t="shared" si="135"/>
        <v>17976</v>
      </c>
      <c r="AD148" s="64">
        <f t="shared" si="136"/>
        <v>16926</v>
      </c>
      <c r="AE148" s="81">
        <f t="shared" si="137"/>
        <v>0.2984764054454398</v>
      </c>
      <c r="AF148" s="81">
        <f t="shared" si="138"/>
        <v>0.31699231149044227</v>
      </c>
    </row>
    <row r="149" spans="1:32" x14ac:dyDescent="0.25">
      <c r="A149" s="66" t="str">
        <f>"502.31.01"</f>
        <v>502.31.01</v>
      </c>
      <c r="B149" s="68" t="s">
        <v>763</v>
      </c>
      <c r="C149" s="67">
        <f>CE_RegimeContributivo!B315</f>
        <v>0</v>
      </c>
      <c r="D149" s="67">
        <f>CE_RegimeContributivo!C315</f>
        <v>0</v>
      </c>
      <c r="E149" s="67">
        <f>CE_RegimeContributivo!E315</f>
        <v>0</v>
      </c>
      <c r="F149" s="67">
        <f>CE_RegimeContributivo!S315</f>
        <v>0</v>
      </c>
      <c r="G149" s="82" t="e">
        <f t="shared" si="125"/>
        <v>#DIV/0!</v>
      </c>
      <c r="H149" s="82" t="e">
        <f t="shared" si="126"/>
        <v>#DIV/0!</v>
      </c>
      <c r="I149" s="67">
        <f>CE_RegimeNaoContributivo!B315</f>
        <v>0</v>
      </c>
      <c r="J149" s="67">
        <f>CE_RegimeNaoContributivo!C315</f>
        <v>0</v>
      </c>
      <c r="K149" s="67">
        <f>CE_RegimeNaoContributivo!E315</f>
        <v>0</v>
      </c>
      <c r="L149" s="67">
        <f>CE_RegimeNaoContributivo!S315</f>
        <v>0</v>
      </c>
      <c r="M149" s="82" t="e">
        <f t="shared" si="127"/>
        <v>#DIV/0!</v>
      </c>
      <c r="N149" s="82" t="e">
        <f t="shared" si="128"/>
        <v>#DIV/0!</v>
      </c>
      <c r="O149" s="67">
        <f>CE_Administração!B315</f>
        <v>38400</v>
      </c>
      <c r="P149" s="67">
        <f>CE_Administração!C315</f>
        <v>33400</v>
      </c>
      <c r="Q149" s="67">
        <f>CE_Administração!E315</f>
        <v>9381</v>
      </c>
      <c r="R149" s="67">
        <f>CE_Administração!S315</f>
        <v>8331</v>
      </c>
      <c r="S149" s="82">
        <f t="shared" si="129"/>
        <v>0.24943113772455089</v>
      </c>
      <c r="T149" s="82">
        <f t="shared" si="130"/>
        <v>0.28086826347305388</v>
      </c>
      <c r="U149" s="67">
        <f>CE_CapitalizaçãoFRSS!B315</f>
        <v>0</v>
      </c>
      <c r="V149" s="67">
        <f>CE_CapitalizaçãoFRSS!C315</f>
        <v>0</v>
      </c>
      <c r="W149" s="67">
        <f>CE_CapitalizaçãoFRSS!E315</f>
        <v>0</v>
      </c>
      <c r="X149" s="67">
        <f>CE_CapitalizaçãoFRSS!S315</f>
        <v>0</v>
      </c>
      <c r="Y149" s="82" t="e">
        <f t="shared" si="131"/>
        <v>#DIV/0!</v>
      </c>
      <c r="Z149" s="82" t="e">
        <f t="shared" si="132"/>
        <v>#DIV/0!</v>
      </c>
      <c r="AA149" s="67">
        <f t="shared" si="133"/>
        <v>38400</v>
      </c>
      <c r="AB149" s="67">
        <f t="shared" si="134"/>
        <v>33400</v>
      </c>
      <c r="AC149" s="67">
        <f t="shared" si="135"/>
        <v>9381</v>
      </c>
      <c r="AD149" s="67">
        <f t="shared" si="136"/>
        <v>8331</v>
      </c>
      <c r="AE149" s="82">
        <f t="shared" si="137"/>
        <v>0.24943113772455089</v>
      </c>
      <c r="AF149" s="82">
        <f t="shared" si="138"/>
        <v>0.28086826347305388</v>
      </c>
    </row>
    <row r="150" spans="1:32" x14ac:dyDescent="0.25">
      <c r="A150" s="66" t="str">
        <f>"502.31.02"</f>
        <v>502.31.02</v>
      </c>
      <c r="B150" s="68" t="s">
        <v>764</v>
      </c>
      <c r="C150" s="67">
        <f>CE_RegimeContributivo!B316</f>
        <v>0</v>
      </c>
      <c r="D150" s="67">
        <f>CE_RegimeContributivo!C316</f>
        <v>0</v>
      </c>
      <c r="E150" s="67">
        <f>CE_RegimeContributivo!E316</f>
        <v>0</v>
      </c>
      <c r="F150" s="67">
        <f>CE_RegimeContributivo!S316</f>
        <v>0</v>
      </c>
      <c r="G150" s="82" t="e">
        <f t="shared" si="125"/>
        <v>#DIV/0!</v>
      </c>
      <c r="H150" s="82" t="e">
        <f t="shared" si="126"/>
        <v>#DIV/0!</v>
      </c>
      <c r="I150" s="67">
        <f>CE_RegimeNaoContributivo!B316</f>
        <v>0</v>
      </c>
      <c r="J150" s="67">
        <f>CE_RegimeNaoContributivo!C316</f>
        <v>0</v>
      </c>
      <c r="K150" s="67">
        <f>CE_RegimeNaoContributivo!E316</f>
        <v>0</v>
      </c>
      <c r="L150" s="67">
        <f>CE_RegimeNaoContributivo!S316</f>
        <v>0</v>
      </c>
      <c r="M150" s="82" t="e">
        <f t="shared" si="127"/>
        <v>#DIV/0!</v>
      </c>
      <c r="N150" s="82" t="e">
        <f t="shared" si="128"/>
        <v>#DIV/0!</v>
      </c>
      <c r="O150" s="67">
        <f>CE_Administração!B316</f>
        <v>60300</v>
      </c>
      <c r="P150" s="67">
        <f>CE_Administração!C316</f>
        <v>10628</v>
      </c>
      <c r="Q150" s="67">
        <f>CE_Administração!E316</f>
        <v>0</v>
      </c>
      <c r="R150" s="67">
        <f>CE_Administração!S316</f>
        <v>0</v>
      </c>
      <c r="S150" s="82">
        <f t="shared" si="129"/>
        <v>0</v>
      </c>
      <c r="T150" s="82">
        <f t="shared" si="130"/>
        <v>0</v>
      </c>
      <c r="U150" s="67">
        <f>CE_CapitalizaçãoFRSS!B316</f>
        <v>0</v>
      </c>
      <c r="V150" s="67">
        <f>CE_CapitalizaçãoFRSS!C316</f>
        <v>0</v>
      </c>
      <c r="W150" s="67">
        <f>CE_CapitalizaçãoFRSS!E316</f>
        <v>0</v>
      </c>
      <c r="X150" s="67">
        <f>CE_CapitalizaçãoFRSS!S316</f>
        <v>0</v>
      </c>
      <c r="Y150" s="82" t="e">
        <f t="shared" si="131"/>
        <v>#DIV/0!</v>
      </c>
      <c r="Z150" s="82" t="e">
        <f t="shared" si="132"/>
        <v>#DIV/0!</v>
      </c>
      <c r="AA150" s="67">
        <f t="shared" si="133"/>
        <v>60300</v>
      </c>
      <c r="AB150" s="67">
        <f t="shared" si="134"/>
        <v>10628</v>
      </c>
      <c r="AC150" s="67">
        <f t="shared" si="135"/>
        <v>0</v>
      </c>
      <c r="AD150" s="67">
        <f t="shared" si="136"/>
        <v>0</v>
      </c>
      <c r="AE150" s="82">
        <f t="shared" si="137"/>
        <v>0</v>
      </c>
      <c r="AF150" s="82">
        <f t="shared" si="138"/>
        <v>0</v>
      </c>
    </row>
    <row r="151" spans="1:32" x14ac:dyDescent="0.25">
      <c r="A151" s="66" t="str">
        <f>"502.31.03"</f>
        <v>502.31.03</v>
      </c>
      <c r="B151" s="68" t="s">
        <v>978</v>
      </c>
      <c r="C151" s="67">
        <f>CE_RegimeContributivo!B317</f>
        <v>0</v>
      </c>
      <c r="D151" s="67">
        <f>CE_RegimeContributivo!C317</f>
        <v>0</v>
      </c>
      <c r="E151" s="67">
        <f>CE_RegimeContributivo!E317</f>
        <v>0</v>
      </c>
      <c r="F151" s="67">
        <f>CE_RegimeContributivo!S317</f>
        <v>0</v>
      </c>
      <c r="G151" s="82" t="e">
        <f t="shared" si="125"/>
        <v>#DIV/0!</v>
      </c>
      <c r="H151" s="82" t="e">
        <f t="shared" si="126"/>
        <v>#DIV/0!</v>
      </c>
      <c r="I151" s="67">
        <f>CE_RegimeNaoContributivo!B317</f>
        <v>0</v>
      </c>
      <c r="J151" s="67">
        <f>CE_RegimeNaoContributivo!C317</f>
        <v>0</v>
      </c>
      <c r="K151" s="67">
        <f>CE_RegimeNaoContributivo!E317</f>
        <v>0</v>
      </c>
      <c r="L151" s="67">
        <f>CE_RegimeNaoContributivo!S317</f>
        <v>0</v>
      </c>
      <c r="M151" s="82" t="e">
        <f t="shared" si="127"/>
        <v>#DIV/0!</v>
      </c>
      <c r="N151" s="82" t="e">
        <f t="shared" si="128"/>
        <v>#DIV/0!</v>
      </c>
      <c r="O151" s="67">
        <f>CE_Administração!B317</f>
        <v>7680</v>
      </c>
      <c r="P151" s="67">
        <f>CE_Administração!C317</f>
        <v>12680</v>
      </c>
      <c r="Q151" s="67">
        <f>CE_Administração!E317</f>
        <v>8595</v>
      </c>
      <c r="R151" s="67">
        <f>CE_Administração!S317</f>
        <v>8595</v>
      </c>
      <c r="S151" s="82">
        <f t="shared" si="129"/>
        <v>0.67783911671924291</v>
      </c>
      <c r="T151" s="82">
        <f t="shared" si="130"/>
        <v>0.67783911671924291</v>
      </c>
      <c r="U151" s="67">
        <f>CE_CapitalizaçãoFRSS!B317</f>
        <v>0</v>
      </c>
      <c r="V151" s="67">
        <f>CE_CapitalizaçãoFRSS!C317</f>
        <v>0</v>
      </c>
      <c r="W151" s="67">
        <f>CE_CapitalizaçãoFRSS!E317</f>
        <v>0</v>
      </c>
      <c r="X151" s="67">
        <f>CE_CapitalizaçãoFRSS!S317</f>
        <v>0</v>
      </c>
      <c r="Y151" s="82" t="e">
        <f t="shared" si="131"/>
        <v>#DIV/0!</v>
      </c>
      <c r="Z151" s="82" t="e">
        <f t="shared" si="132"/>
        <v>#DIV/0!</v>
      </c>
      <c r="AA151" s="67">
        <f t="shared" si="133"/>
        <v>7680</v>
      </c>
      <c r="AB151" s="67">
        <f t="shared" si="134"/>
        <v>12680</v>
      </c>
      <c r="AC151" s="67">
        <f t="shared" si="135"/>
        <v>8595</v>
      </c>
      <c r="AD151" s="67">
        <f t="shared" si="136"/>
        <v>8595</v>
      </c>
      <c r="AE151" s="82">
        <f t="shared" si="137"/>
        <v>0.67783911671924291</v>
      </c>
      <c r="AF151" s="82">
        <f t="shared" si="138"/>
        <v>0.67783911671924291</v>
      </c>
    </row>
    <row r="152" spans="1:32" x14ac:dyDescent="0.25">
      <c r="A152" s="66" t="str">
        <f>"502.31.04"</f>
        <v>502.31.04</v>
      </c>
      <c r="B152" s="68" t="s">
        <v>979</v>
      </c>
      <c r="C152" s="67">
        <f>CE_RegimeContributivo!B318</f>
        <v>0</v>
      </c>
      <c r="D152" s="67">
        <f>CE_RegimeContributivo!C318</f>
        <v>0</v>
      </c>
      <c r="E152" s="67">
        <f>CE_RegimeContributivo!E318</f>
        <v>0</v>
      </c>
      <c r="F152" s="67">
        <f>CE_RegimeContributivo!S318</f>
        <v>0</v>
      </c>
      <c r="G152" s="82" t="e">
        <f t="shared" si="125"/>
        <v>#DIV/0!</v>
      </c>
      <c r="H152" s="82" t="e">
        <f t="shared" si="126"/>
        <v>#DIV/0!</v>
      </c>
      <c r="I152" s="67">
        <f>CE_RegimeNaoContributivo!B318</f>
        <v>0</v>
      </c>
      <c r="J152" s="67">
        <f>CE_RegimeNaoContributivo!C318</f>
        <v>0</v>
      </c>
      <c r="K152" s="67">
        <f>CE_RegimeNaoContributivo!E318</f>
        <v>0</v>
      </c>
      <c r="L152" s="67">
        <f>CE_RegimeNaoContributivo!S318</f>
        <v>0</v>
      </c>
      <c r="M152" s="82" t="e">
        <f t="shared" si="127"/>
        <v>#DIV/0!</v>
      </c>
      <c r="N152" s="82" t="e">
        <f t="shared" si="128"/>
        <v>#DIV/0!</v>
      </c>
      <c r="O152" s="67">
        <f>CE_Administração!B318</f>
        <v>0</v>
      </c>
      <c r="P152" s="67">
        <f>CE_Administração!C318</f>
        <v>0</v>
      </c>
      <c r="Q152" s="67">
        <f>CE_Administração!E318</f>
        <v>0</v>
      </c>
      <c r="R152" s="67">
        <f>CE_Administração!S318</f>
        <v>0</v>
      </c>
      <c r="S152" s="82" t="e">
        <f t="shared" si="129"/>
        <v>#DIV/0!</v>
      </c>
      <c r="T152" s="82" t="e">
        <f t="shared" si="130"/>
        <v>#DIV/0!</v>
      </c>
      <c r="U152" s="67">
        <f>CE_CapitalizaçãoFRSS!B318</f>
        <v>0</v>
      </c>
      <c r="V152" s="67">
        <f>CE_CapitalizaçãoFRSS!C318</f>
        <v>0</v>
      </c>
      <c r="W152" s="67">
        <f>CE_CapitalizaçãoFRSS!E318</f>
        <v>0</v>
      </c>
      <c r="X152" s="67">
        <f>CE_CapitalizaçãoFRSS!S318</f>
        <v>0</v>
      </c>
      <c r="Y152" s="82" t="e">
        <f t="shared" si="131"/>
        <v>#DIV/0!</v>
      </c>
      <c r="Z152" s="82" t="e">
        <f t="shared" si="132"/>
        <v>#DIV/0!</v>
      </c>
      <c r="AA152" s="67">
        <f t="shared" si="133"/>
        <v>0</v>
      </c>
      <c r="AB152" s="67">
        <f t="shared" si="134"/>
        <v>0</v>
      </c>
      <c r="AC152" s="67">
        <f t="shared" si="135"/>
        <v>0</v>
      </c>
      <c r="AD152" s="67">
        <f t="shared" si="136"/>
        <v>0</v>
      </c>
      <c r="AE152" s="82" t="e">
        <f t="shared" si="137"/>
        <v>#DIV/0!</v>
      </c>
      <c r="AF152" s="82" t="e">
        <f t="shared" si="138"/>
        <v>#DIV/0!</v>
      </c>
    </row>
    <row r="153" spans="1:32" x14ac:dyDescent="0.25">
      <c r="A153" s="66" t="str">
        <f>"502.31.05"</f>
        <v>502.31.05</v>
      </c>
      <c r="B153" s="68" t="s">
        <v>980</v>
      </c>
      <c r="C153" s="67">
        <f>CE_RegimeContributivo!B319</f>
        <v>0</v>
      </c>
      <c r="D153" s="67">
        <f>CE_RegimeContributivo!C319</f>
        <v>0</v>
      </c>
      <c r="E153" s="67">
        <f>CE_RegimeContributivo!E319</f>
        <v>0</v>
      </c>
      <c r="F153" s="67">
        <f>CE_RegimeContributivo!S319</f>
        <v>0</v>
      </c>
      <c r="G153" s="82" t="e">
        <f t="shared" si="125"/>
        <v>#DIV/0!</v>
      </c>
      <c r="H153" s="82" t="e">
        <f t="shared" si="126"/>
        <v>#DIV/0!</v>
      </c>
      <c r="I153" s="67">
        <f>CE_RegimeNaoContributivo!B319</f>
        <v>0</v>
      </c>
      <c r="J153" s="67">
        <f>CE_RegimeNaoContributivo!C319</f>
        <v>0</v>
      </c>
      <c r="K153" s="67">
        <f>CE_RegimeNaoContributivo!E319</f>
        <v>0</v>
      </c>
      <c r="L153" s="67">
        <f>CE_RegimeNaoContributivo!S319</f>
        <v>0</v>
      </c>
      <c r="M153" s="82" t="e">
        <f t="shared" si="127"/>
        <v>#DIV/0!</v>
      </c>
      <c r="N153" s="82" t="e">
        <f t="shared" si="128"/>
        <v>#DIV/0!</v>
      </c>
      <c r="O153" s="67">
        <f>CE_Administração!B319</f>
        <v>0</v>
      </c>
      <c r="P153" s="67">
        <f>CE_Administração!C319</f>
        <v>0</v>
      </c>
      <c r="Q153" s="67">
        <f>CE_Administração!E319</f>
        <v>0</v>
      </c>
      <c r="R153" s="67">
        <f>CE_Administração!S319</f>
        <v>0</v>
      </c>
      <c r="S153" s="82" t="e">
        <f t="shared" si="129"/>
        <v>#DIV/0!</v>
      </c>
      <c r="T153" s="82" t="e">
        <f t="shared" si="130"/>
        <v>#DIV/0!</v>
      </c>
      <c r="U153" s="67">
        <f>CE_CapitalizaçãoFRSS!B319</f>
        <v>0</v>
      </c>
      <c r="V153" s="67">
        <f>CE_CapitalizaçãoFRSS!C319</f>
        <v>0</v>
      </c>
      <c r="W153" s="67">
        <f>CE_CapitalizaçãoFRSS!E319</f>
        <v>0</v>
      </c>
      <c r="X153" s="67">
        <f>CE_CapitalizaçãoFRSS!S319</f>
        <v>0</v>
      </c>
      <c r="Y153" s="82" t="e">
        <f t="shared" si="131"/>
        <v>#DIV/0!</v>
      </c>
      <c r="Z153" s="82" t="e">
        <f t="shared" si="132"/>
        <v>#DIV/0!</v>
      </c>
      <c r="AA153" s="67">
        <f t="shared" si="133"/>
        <v>0</v>
      </c>
      <c r="AB153" s="67">
        <f t="shared" si="134"/>
        <v>0</v>
      </c>
      <c r="AC153" s="67">
        <f t="shared" si="135"/>
        <v>0</v>
      </c>
      <c r="AD153" s="67">
        <f t="shared" si="136"/>
        <v>0</v>
      </c>
      <c r="AE153" s="82" t="e">
        <f t="shared" si="137"/>
        <v>#DIV/0!</v>
      </c>
      <c r="AF153" s="82" t="e">
        <f t="shared" si="138"/>
        <v>#DIV/0!</v>
      </c>
    </row>
    <row r="154" spans="1:32" x14ac:dyDescent="0.25">
      <c r="A154" s="66" t="str">
        <f>"502.31.06"</f>
        <v>502.31.06</v>
      </c>
      <c r="B154" s="68" t="s">
        <v>981</v>
      </c>
      <c r="C154" s="67">
        <f>CE_RegimeContributivo!B320</f>
        <v>0</v>
      </c>
      <c r="D154" s="67">
        <f>CE_RegimeContributivo!C320</f>
        <v>0</v>
      </c>
      <c r="E154" s="67">
        <f>CE_RegimeContributivo!E320</f>
        <v>0</v>
      </c>
      <c r="F154" s="67">
        <f>CE_RegimeContributivo!S320</f>
        <v>0</v>
      </c>
      <c r="G154" s="82" t="e">
        <f t="shared" si="125"/>
        <v>#DIV/0!</v>
      </c>
      <c r="H154" s="82" t="e">
        <f t="shared" si="126"/>
        <v>#DIV/0!</v>
      </c>
      <c r="I154" s="67">
        <f>CE_RegimeNaoContributivo!B320</f>
        <v>0</v>
      </c>
      <c r="J154" s="67">
        <f>CE_RegimeNaoContributivo!C320</f>
        <v>0</v>
      </c>
      <c r="K154" s="67">
        <f>CE_RegimeNaoContributivo!E320</f>
        <v>0</v>
      </c>
      <c r="L154" s="67">
        <f>CE_RegimeNaoContributivo!S320</f>
        <v>0</v>
      </c>
      <c r="M154" s="82" t="e">
        <f t="shared" si="127"/>
        <v>#DIV/0!</v>
      </c>
      <c r="N154" s="82" t="e">
        <f t="shared" si="128"/>
        <v>#DIV/0!</v>
      </c>
      <c r="O154" s="67">
        <f>CE_Administração!B320</f>
        <v>0</v>
      </c>
      <c r="P154" s="67">
        <f>CE_Administração!C320</f>
        <v>0</v>
      </c>
      <c r="Q154" s="67">
        <f>CE_Administração!E320</f>
        <v>0</v>
      </c>
      <c r="R154" s="67">
        <f>CE_Administração!S320</f>
        <v>0</v>
      </c>
      <c r="S154" s="82" t="e">
        <f t="shared" si="129"/>
        <v>#DIV/0!</v>
      </c>
      <c r="T154" s="82" t="e">
        <f t="shared" si="130"/>
        <v>#DIV/0!</v>
      </c>
      <c r="U154" s="67">
        <f>CE_CapitalizaçãoFRSS!B320</f>
        <v>0</v>
      </c>
      <c r="V154" s="67">
        <f>CE_CapitalizaçãoFRSS!C320</f>
        <v>0</v>
      </c>
      <c r="W154" s="67">
        <f>CE_CapitalizaçãoFRSS!E320</f>
        <v>0</v>
      </c>
      <c r="X154" s="67">
        <f>CE_CapitalizaçãoFRSS!S320</f>
        <v>0</v>
      </c>
      <c r="Y154" s="82" t="e">
        <f t="shared" si="131"/>
        <v>#DIV/0!</v>
      </c>
      <c r="Z154" s="82" t="e">
        <f t="shared" si="132"/>
        <v>#DIV/0!</v>
      </c>
      <c r="AA154" s="67">
        <f t="shared" si="133"/>
        <v>0</v>
      </c>
      <c r="AB154" s="67">
        <f t="shared" si="134"/>
        <v>0</v>
      </c>
      <c r="AC154" s="67">
        <f t="shared" si="135"/>
        <v>0</v>
      </c>
      <c r="AD154" s="67">
        <f t="shared" si="136"/>
        <v>0</v>
      </c>
      <c r="AE154" s="82" t="e">
        <f t="shared" si="137"/>
        <v>#DIV/0!</v>
      </c>
      <c r="AF154" s="82" t="e">
        <f t="shared" si="138"/>
        <v>#DIV/0!</v>
      </c>
    </row>
    <row r="155" spans="1:32" x14ac:dyDescent="0.25">
      <c r="A155" s="66" t="str">
        <f>"502.31.07"</f>
        <v>502.31.07</v>
      </c>
      <c r="B155" s="68" t="s">
        <v>982</v>
      </c>
      <c r="C155" s="67">
        <f>CE_RegimeContributivo!B321</f>
        <v>0</v>
      </c>
      <c r="D155" s="67">
        <f>CE_RegimeContributivo!C321</f>
        <v>0</v>
      </c>
      <c r="E155" s="67">
        <f>CE_RegimeContributivo!E321</f>
        <v>0</v>
      </c>
      <c r="F155" s="67">
        <f>CE_RegimeContributivo!S321</f>
        <v>0</v>
      </c>
      <c r="G155" s="82" t="e">
        <f t="shared" si="125"/>
        <v>#DIV/0!</v>
      </c>
      <c r="H155" s="82" t="e">
        <f t="shared" si="126"/>
        <v>#DIV/0!</v>
      </c>
      <c r="I155" s="67">
        <f>CE_RegimeNaoContributivo!B321</f>
        <v>0</v>
      </c>
      <c r="J155" s="67">
        <f>CE_RegimeNaoContributivo!C321</f>
        <v>0</v>
      </c>
      <c r="K155" s="67">
        <f>CE_RegimeNaoContributivo!E321</f>
        <v>0</v>
      </c>
      <c r="L155" s="67">
        <f>CE_RegimeNaoContributivo!S321</f>
        <v>0</v>
      </c>
      <c r="M155" s="82" t="e">
        <f t="shared" si="127"/>
        <v>#DIV/0!</v>
      </c>
      <c r="N155" s="82" t="e">
        <f t="shared" si="128"/>
        <v>#DIV/0!</v>
      </c>
      <c r="O155" s="67">
        <f>CE_Administração!B321</f>
        <v>0</v>
      </c>
      <c r="P155" s="67">
        <f>CE_Administração!C321</f>
        <v>0</v>
      </c>
      <c r="Q155" s="67">
        <f>CE_Administração!E321</f>
        <v>0</v>
      </c>
      <c r="R155" s="67">
        <f>CE_Administração!S321</f>
        <v>0</v>
      </c>
      <c r="S155" s="82" t="e">
        <f t="shared" si="129"/>
        <v>#DIV/0!</v>
      </c>
      <c r="T155" s="82" t="e">
        <f t="shared" si="130"/>
        <v>#DIV/0!</v>
      </c>
      <c r="U155" s="67">
        <f>CE_CapitalizaçãoFRSS!B321</f>
        <v>0</v>
      </c>
      <c r="V155" s="67">
        <f>CE_CapitalizaçãoFRSS!C321</f>
        <v>0</v>
      </c>
      <c r="W155" s="67">
        <f>CE_CapitalizaçãoFRSS!E321</f>
        <v>0</v>
      </c>
      <c r="X155" s="67">
        <f>CE_CapitalizaçãoFRSS!S321</f>
        <v>0</v>
      </c>
      <c r="Y155" s="82" t="e">
        <f t="shared" si="131"/>
        <v>#DIV/0!</v>
      </c>
      <c r="Z155" s="82" t="e">
        <f t="shared" si="132"/>
        <v>#DIV/0!</v>
      </c>
      <c r="AA155" s="67">
        <f t="shared" si="133"/>
        <v>0</v>
      </c>
      <c r="AB155" s="67">
        <f t="shared" si="134"/>
        <v>0</v>
      </c>
      <c r="AC155" s="67">
        <f t="shared" si="135"/>
        <v>0</v>
      </c>
      <c r="AD155" s="67">
        <f t="shared" si="136"/>
        <v>0</v>
      </c>
      <c r="AE155" s="82" t="e">
        <f t="shared" si="137"/>
        <v>#DIV/0!</v>
      </c>
      <c r="AF155" s="82" t="e">
        <f t="shared" si="138"/>
        <v>#DIV/0!</v>
      </c>
    </row>
    <row r="156" spans="1:32" x14ac:dyDescent="0.25">
      <c r="A156" s="66" t="str">
        <f>"502.31.08"</f>
        <v>502.31.08</v>
      </c>
      <c r="B156" s="68" t="s">
        <v>983</v>
      </c>
      <c r="C156" s="67">
        <f>CE_RegimeContributivo!B322</f>
        <v>0</v>
      </c>
      <c r="D156" s="67">
        <f>CE_RegimeContributivo!C322</f>
        <v>0</v>
      </c>
      <c r="E156" s="67">
        <f>CE_RegimeContributivo!E322</f>
        <v>0</v>
      </c>
      <c r="F156" s="67">
        <f>CE_RegimeContributivo!S322</f>
        <v>0</v>
      </c>
      <c r="G156" s="82" t="e">
        <f t="shared" si="125"/>
        <v>#DIV/0!</v>
      </c>
      <c r="H156" s="82" t="e">
        <f t="shared" si="126"/>
        <v>#DIV/0!</v>
      </c>
      <c r="I156" s="67">
        <f>CE_RegimeNaoContributivo!B322</f>
        <v>0</v>
      </c>
      <c r="J156" s="67">
        <f>CE_RegimeNaoContributivo!C322</f>
        <v>0</v>
      </c>
      <c r="K156" s="67">
        <f>CE_RegimeNaoContributivo!E322</f>
        <v>0</v>
      </c>
      <c r="L156" s="67">
        <f>CE_RegimeNaoContributivo!S322</f>
        <v>0</v>
      </c>
      <c r="M156" s="82" t="e">
        <f t="shared" si="127"/>
        <v>#DIV/0!</v>
      </c>
      <c r="N156" s="82" t="e">
        <f t="shared" si="128"/>
        <v>#DIV/0!</v>
      </c>
      <c r="O156" s="67">
        <f>CE_Administração!B322</f>
        <v>0</v>
      </c>
      <c r="P156" s="67">
        <f>CE_Administração!C322</f>
        <v>0</v>
      </c>
      <c r="Q156" s="67">
        <f>CE_Administração!E322</f>
        <v>0</v>
      </c>
      <c r="R156" s="67">
        <f>CE_Administração!S322</f>
        <v>0</v>
      </c>
      <c r="S156" s="82" t="e">
        <f t="shared" si="129"/>
        <v>#DIV/0!</v>
      </c>
      <c r="T156" s="82" t="e">
        <f t="shared" si="130"/>
        <v>#DIV/0!</v>
      </c>
      <c r="U156" s="67">
        <f>CE_CapitalizaçãoFRSS!B322</f>
        <v>0</v>
      </c>
      <c r="V156" s="67">
        <f>CE_CapitalizaçãoFRSS!C322</f>
        <v>0</v>
      </c>
      <c r="W156" s="67">
        <f>CE_CapitalizaçãoFRSS!E322</f>
        <v>0</v>
      </c>
      <c r="X156" s="67">
        <f>CE_CapitalizaçãoFRSS!S322</f>
        <v>0</v>
      </c>
      <c r="Y156" s="82" t="e">
        <f t="shared" si="131"/>
        <v>#DIV/0!</v>
      </c>
      <c r="Z156" s="82" t="e">
        <f t="shared" si="132"/>
        <v>#DIV/0!</v>
      </c>
      <c r="AA156" s="67">
        <f t="shared" si="133"/>
        <v>0</v>
      </c>
      <c r="AB156" s="67">
        <f t="shared" si="134"/>
        <v>0</v>
      </c>
      <c r="AC156" s="67">
        <f t="shared" si="135"/>
        <v>0</v>
      </c>
      <c r="AD156" s="67">
        <f t="shared" si="136"/>
        <v>0</v>
      </c>
      <c r="AE156" s="82" t="e">
        <f t="shared" si="137"/>
        <v>#DIV/0!</v>
      </c>
      <c r="AF156" s="82" t="e">
        <f t="shared" si="138"/>
        <v>#DIV/0!</v>
      </c>
    </row>
    <row r="157" spans="1:32" x14ac:dyDescent="0.25">
      <c r="A157" s="66" t="str">
        <f>"502.31.09"</f>
        <v>502.31.09</v>
      </c>
      <c r="B157" s="68" t="s">
        <v>984</v>
      </c>
      <c r="C157" s="67">
        <f>CE_RegimeContributivo!B323</f>
        <v>0</v>
      </c>
      <c r="D157" s="67">
        <f>CE_RegimeContributivo!C323</f>
        <v>0</v>
      </c>
      <c r="E157" s="67">
        <f>CE_RegimeContributivo!E323</f>
        <v>0</v>
      </c>
      <c r="F157" s="67">
        <f>CE_RegimeContributivo!S323</f>
        <v>0</v>
      </c>
      <c r="G157" s="82" t="e">
        <f t="shared" si="125"/>
        <v>#DIV/0!</v>
      </c>
      <c r="H157" s="82" t="e">
        <f t="shared" si="126"/>
        <v>#DIV/0!</v>
      </c>
      <c r="I157" s="67">
        <f>CE_RegimeNaoContributivo!B323</f>
        <v>0</v>
      </c>
      <c r="J157" s="67">
        <f>CE_RegimeNaoContributivo!C323</f>
        <v>0</v>
      </c>
      <c r="K157" s="67">
        <f>CE_RegimeNaoContributivo!E323</f>
        <v>0</v>
      </c>
      <c r="L157" s="67">
        <f>CE_RegimeNaoContributivo!S323</f>
        <v>0</v>
      </c>
      <c r="M157" s="82" t="e">
        <f t="shared" si="127"/>
        <v>#DIV/0!</v>
      </c>
      <c r="N157" s="82" t="e">
        <f t="shared" si="128"/>
        <v>#DIV/0!</v>
      </c>
      <c r="O157" s="67">
        <f>CE_Administração!B323</f>
        <v>0</v>
      </c>
      <c r="P157" s="67">
        <f>CE_Administração!C323</f>
        <v>0</v>
      </c>
      <c r="Q157" s="67">
        <f>CE_Administração!E323</f>
        <v>0</v>
      </c>
      <c r="R157" s="67">
        <f>CE_Administração!S323</f>
        <v>0</v>
      </c>
      <c r="S157" s="82" t="e">
        <f t="shared" si="129"/>
        <v>#DIV/0!</v>
      </c>
      <c r="T157" s="82" t="e">
        <f t="shared" si="130"/>
        <v>#DIV/0!</v>
      </c>
      <c r="U157" s="67">
        <f>CE_CapitalizaçãoFRSS!B323</f>
        <v>0</v>
      </c>
      <c r="V157" s="67">
        <f>CE_CapitalizaçãoFRSS!C323</f>
        <v>0</v>
      </c>
      <c r="W157" s="67">
        <f>CE_CapitalizaçãoFRSS!E323</f>
        <v>0</v>
      </c>
      <c r="X157" s="67">
        <f>CE_CapitalizaçãoFRSS!S323</f>
        <v>0</v>
      </c>
      <c r="Y157" s="82" t="e">
        <f t="shared" si="131"/>
        <v>#DIV/0!</v>
      </c>
      <c r="Z157" s="82" t="e">
        <f t="shared" si="132"/>
        <v>#DIV/0!</v>
      </c>
      <c r="AA157" s="67">
        <f t="shared" si="133"/>
        <v>0</v>
      </c>
      <c r="AB157" s="67">
        <f t="shared" si="134"/>
        <v>0</v>
      </c>
      <c r="AC157" s="67">
        <f t="shared" si="135"/>
        <v>0</v>
      </c>
      <c r="AD157" s="67">
        <f t="shared" si="136"/>
        <v>0</v>
      </c>
      <c r="AE157" s="82" t="e">
        <f t="shared" si="137"/>
        <v>#DIV/0!</v>
      </c>
      <c r="AF157" s="82" t="e">
        <f t="shared" si="138"/>
        <v>#DIV/0!</v>
      </c>
    </row>
    <row r="158" spans="1:32" x14ac:dyDescent="0.25">
      <c r="A158" s="66" t="str">
        <f>"502.31.10"</f>
        <v>502.31.10</v>
      </c>
      <c r="B158" s="68" t="s">
        <v>985</v>
      </c>
      <c r="C158" s="67">
        <f>CE_RegimeContributivo!B324</f>
        <v>0</v>
      </c>
      <c r="D158" s="67">
        <f>CE_RegimeContributivo!C324</f>
        <v>0</v>
      </c>
      <c r="E158" s="67">
        <f>CE_RegimeContributivo!E324</f>
        <v>0</v>
      </c>
      <c r="F158" s="67">
        <f>CE_RegimeContributivo!S324</f>
        <v>0</v>
      </c>
      <c r="G158" s="82" t="e">
        <f t="shared" si="125"/>
        <v>#DIV/0!</v>
      </c>
      <c r="H158" s="82" t="e">
        <f t="shared" si="126"/>
        <v>#DIV/0!</v>
      </c>
      <c r="I158" s="67">
        <f>CE_RegimeNaoContributivo!B324</f>
        <v>0</v>
      </c>
      <c r="J158" s="67">
        <f>CE_RegimeNaoContributivo!C324</f>
        <v>0</v>
      </c>
      <c r="K158" s="67">
        <f>CE_RegimeNaoContributivo!E324</f>
        <v>0</v>
      </c>
      <c r="L158" s="67">
        <f>CE_RegimeNaoContributivo!S324</f>
        <v>0</v>
      </c>
      <c r="M158" s="82" t="e">
        <f t="shared" si="127"/>
        <v>#DIV/0!</v>
      </c>
      <c r="N158" s="82" t="e">
        <f t="shared" si="128"/>
        <v>#DIV/0!</v>
      </c>
      <c r="O158" s="67">
        <f>CE_Administração!B324</f>
        <v>0</v>
      </c>
      <c r="P158" s="67">
        <f>CE_Administração!C324</f>
        <v>0</v>
      </c>
      <c r="Q158" s="67">
        <f>CE_Administração!E324</f>
        <v>0</v>
      </c>
      <c r="R158" s="67">
        <f>CE_Administração!S324</f>
        <v>0</v>
      </c>
      <c r="S158" s="82" t="e">
        <f t="shared" si="129"/>
        <v>#DIV/0!</v>
      </c>
      <c r="T158" s="82" t="e">
        <f t="shared" si="130"/>
        <v>#DIV/0!</v>
      </c>
      <c r="U158" s="67">
        <f>CE_CapitalizaçãoFRSS!B324</f>
        <v>0</v>
      </c>
      <c r="V158" s="67">
        <f>CE_CapitalizaçãoFRSS!C324</f>
        <v>0</v>
      </c>
      <c r="W158" s="67">
        <f>CE_CapitalizaçãoFRSS!E324</f>
        <v>0</v>
      </c>
      <c r="X158" s="67">
        <f>CE_CapitalizaçãoFRSS!S324</f>
        <v>0</v>
      </c>
      <c r="Y158" s="82" t="e">
        <f t="shared" si="131"/>
        <v>#DIV/0!</v>
      </c>
      <c r="Z158" s="82" t="e">
        <f t="shared" si="132"/>
        <v>#DIV/0!</v>
      </c>
      <c r="AA158" s="67">
        <f t="shared" si="133"/>
        <v>0</v>
      </c>
      <c r="AB158" s="67">
        <f t="shared" si="134"/>
        <v>0</v>
      </c>
      <c r="AC158" s="67">
        <f t="shared" si="135"/>
        <v>0</v>
      </c>
      <c r="AD158" s="67">
        <f t="shared" si="136"/>
        <v>0</v>
      </c>
      <c r="AE158" s="82" t="e">
        <f t="shared" si="137"/>
        <v>#DIV/0!</v>
      </c>
      <c r="AF158" s="82" t="e">
        <f t="shared" si="138"/>
        <v>#DIV/0!</v>
      </c>
    </row>
    <row r="159" spans="1:32" x14ac:dyDescent="0.25">
      <c r="A159" s="66" t="str">
        <f>"502.31.11"</f>
        <v>502.31.11</v>
      </c>
      <c r="B159" s="68" t="s">
        <v>986</v>
      </c>
      <c r="C159" s="67">
        <f>CE_RegimeContributivo!B325</f>
        <v>0</v>
      </c>
      <c r="D159" s="67">
        <f>CE_RegimeContributivo!C325</f>
        <v>0</v>
      </c>
      <c r="E159" s="67">
        <f>CE_RegimeContributivo!E325</f>
        <v>0</v>
      </c>
      <c r="F159" s="67">
        <f>CE_RegimeContributivo!S325</f>
        <v>0</v>
      </c>
      <c r="G159" s="82" t="e">
        <f t="shared" si="125"/>
        <v>#DIV/0!</v>
      </c>
      <c r="H159" s="82" t="e">
        <f t="shared" si="126"/>
        <v>#DIV/0!</v>
      </c>
      <c r="I159" s="67">
        <f>CE_RegimeNaoContributivo!B325</f>
        <v>0</v>
      </c>
      <c r="J159" s="67">
        <f>CE_RegimeNaoContributivo!C325</f>
        <v>0</v>
      </c>
      <c r="K159" s="67">
        <f>CE_RegimeNaoContributivo!E325</f>
        <v>0</v>
      </c>
      <c r="L159" s="67">
        <f>CE_RegimeNaoContributivo!S325</f>
        <v>0</v>
      </c>
      <c r="M159" s="82" t="e">
        <f t="shared" si="127"/>
        <v>#DIV/0!</v>
      </c>
      <c r="N159" s="82" t="e">
        <f t="shared" si="128"/>
        <v>#DIV/0!</v>
      </c>
      <c r="O159" s="67">
        <f>CE_Administração!B325</f>
        <v>0</v>
      </c>
      <c r="P159" s="67">
        <f>CE_Administração!C325</f>
        <v>0</v>
      </c>
      <c r="Q159" s="67">
        <f>CE_Administração!E325</f>
        <v>0</v>
      </c>
      <c r="R159" s="67">
        <f>CE_Administração!S325</f>
        <v>0</v>
      </c>
      <c r="S159" s="82" t="e">
        <f t="shared" si="129"/>
        <v>#DIV/0!</v>
      </c>
      <c r="T159" s="82" t="e">
        <f t="shared" si="130"/>
        <v>#DIV/0!</v>
      </c>
      <c r="U159" s="67">
        <f>CE_CapitalizaçãoFRSS!B325</f>
        <v>0</v>
      </c>
      <c r="V159" s="67">
        <f>CE_CapitalizaçãoFRSS!C325</f>
        <v>0</v>
      </c>
      <c r="W159" s="67">
        <f>CE_CapitalizaçãoFRSS!E325</f>
        <v>0</v>
      </c>
      <c r="X159" s="67">
        <f>CE_CapitalizaçãoFRSS!S325</f>
        <v>0</v>
      </c>
      <c r="Y159" s="82" t="e">
        <f t="shared" si="131"/>
        <v>#DIV/0!</v>
      </c>
      <c r="Z159" s="82" t="e">
        <f t="shared" si="132"/>
        <v>#DIV/0!</v>
      </c>
      <c r="AA159" s="67">
        <f t="shared" si="133"/>
        <v>0</v>
      </c>
      <c r="AB159" s="67">
        <f t="shared" si="134"/>
        <v>0</v>
      </c>
      <c r="AC159" s="67">
        <f t="shared" si="135"/>
        <v>0</v>
      </c>
      <c r="AD159" s="67">
        <f t="shared" si="136"/>
        <v>0</v>
      </c>
      <c r="AE159" s="82" t="e">
        <f t="shared" si="137"/>
        <v>#DIV/0!</v>
      </c>
      <c r="AF159" s="82" t="e">
        <f t="shared" si="138"/>
        <v>#DIV/0!</v>
      </c>
    </row>
    <row r="160" spans="1:32" x14ac:dyDescent="0.25">
      <c r="A160" s="66" t="str">
        <f>"502.31.12"</f>
        <v>502.31.12</v>
      </c>
      <c r="B160" s="68" t="s">
        <v>767</v>
      </c>
      <c r="C160" s="67">
        <f>CE_RegimeContributivo!B326</f>
        <v>0</v>
      </c>
      <c r="D160" s="67">
        <f>CE_RegimeContributivo!C326</f>
        <v>0</v>
      </c>
      <c r="E160" s="67">
        <f>CE_RegimeContributivo!E326</f>
        <v>0</v>
      </c>
      <c r="F160" s="67">
        <f>CE_RegimeContributivo!S326</f>
        <v>0</v>
      </c>
      <c r="G160" s="82" t="e">
        <f t="shared" si="125"/>
        <v>#DIV/0!</v>
      </c>
      <c r="H160" s="82" t="e">
        <f t="shared" si="126"/>
        <v>#DIV/0!</v>
      </c>
      <c r="I160" s="67">
        <f>CE_RegimeNaoContributivo!B326</f>
        <v>0</v>
      </c>
      <c r="J160" s="67">
        <f>CE_RegimeNaoContributivo!C326</f>
        <v>0</v>
      </c>
      <c r="K160" s="67">
        <f>CE_RegimeNaoContributivo!E326</f>
        <v>0</v>
      </c>
      <c r="L160" s="67">
        <f>CE_RegimeNaoContributivo!S326</f>
        <v>0</v>
      </c>
      <c r="M160" s="82" t="e">
        <f t="shared" si="127"/>
        <v>#DIV/0!</v>
      </c>
      <c r="N160" s="82" t="e">
        <f t="shared" si="128"/>
        <v>#DIV/0!</v>
      </c>
      <c r="O160" s="67">
        <f>CE_Administração!B326</f>
        <v>0</v>
      </c>
      <c r="P160" s="67">
        <f>CE_Administração!C326</f>
        <v>0</v>
      </c>
      <c r="Q160" s="67">
        <f>CE_Administração!E326</f>
        <v>0</v>
      </c>
      <c r="R160" s="67">
        <f>CE_Administração!S326</f>
        <v>0</v>
      </c>
      <c r="S160" s="82" t="e">
        <f t="shared" si="129"/>
        <v>#DIV/0!</v>
      </c>
      <c r="T160" s="82" t="e">
        <f t="shared" si="130"/>
        <v>#DIV/0!</v>
      </c>
      <c r="U160" s="67">
        <f>CE_CapitalizaçãoFRSS!B326</f>
        <v>0</v>
      </c>
      <c r="V160" s="67">
        <f>CE_CapitalizaçãoFRSS!C326</f>
        <v>0</v>
      </c>
      <c r="W160" s="67">
        <f>CE_CapitalizaçãoFRSS!E326</f>
        <v>0</v>
      </c>
      <c r="X160" s="67">
        <f>CE_CapitalizaçãoFRSS!S326</f>
        <v>0</v>
      </c>
      <c r="Y160" s="82" t="e">
        <f t="shared" si="131"/>
        <v>#DIV/0!</v>
      </c>
      <c r="Z160" s="82" t="e">
        <f t="shared" si="132"/>
        <v>#DIV/0!</v>
      </c>
      <c r="AA160" s="67">
        <f t="shared" si="133"/>
        <v>0</v>
      </c>
      <c r="AB160" s="67">
        <f t="shared" si="134"/>
        <v>0</v>
      </c>
      <c r="AC160" s="67">
        <f t="shared" si="135"/>
        <v>0</v>
      </c>
      <c r="AD160" s="67">
        <f t="shared" si="136"/>
        <v>0</v>
      </c>
      <c r="AE160" s="82" t="e">
        <f t="shared" si="137"/>
        <v>#DIV/0!</v>
      </c>
      <c r="AF160" s="82" t="e">
        <f t="shared" si="138"/>
        <v>#DIV/0!</v>
      </c>
    </row>
    <row r="161" spans="1:32" x14ac:dyDescent="0.25">
      <c r="A161" s="62" t="str">
        <f>"502.32"</f>
        <v>502.32</v>
      </c>
      <c r="B161" s="63" t="s">
        <v>126</v>
      </c>
      <c r="C161" s="64">
        <f>SUM(C162:C164)</f>
        <v>0</v>
      </c>
      <c r="D161" s="64">
        <f>SUM(D162:D164)</f>
        <v>0</v>
      </c>
      <c r="E161" s="64">
        <f>SUM(E162:E164)</f>
        <v>0</v>
      </c>
      <c r="F161" s="64">
        <f t="shared" ref="F161" si="149">SUM(F162:F164)</f>
        <v>0</v>
      </c>
      <c r="G161" s="81" t="e">
        <f t="shared" si="125"/>
        <v>#DIV/0!</v>
      </c>
      <c r="H161" s="81" t="e">
        <f t="shared" si="126"/>
        <v>#DIV/0!</v>
      </c>
      <c r="I161" s="64">
        <f>SUM(I162:I164)</f>
        <v>0</v>
      </c>
      <c r="J161" s="64">
        <f>SUM(J162:J164)</f>
        <v>0</v>
      </c>
      <c r="K161" s="64">
        <f t="shared" ref="K161:L161" si="150">SUM(K162:K164)</f>
        <v>0</v>
      </c>
      <c r="L161" s="64">
        <f t="shared" si="150"/>
        <v>0</v>
      </c>
      <c r="M161" s="81" t="e">
        <f t="shared" si="127"/>
        <v>#DIV/0!</v>
      </c>
      <c r="N161" s="81" t="e">
        <f t="shared" si="128"/>
        <v>#DIV/0!</v>
      </c>
      <c r="O161" s="64">
        <f>SUM(O162:O164)</f>
        <v>0</v>
      </c>
      <c r="P161" s="64">
        <f>SUM(P162:P164)</f>
        <v>0</v>
      </c>
      <c r="Q161" s="64">
        <f t="shared" ref="Q161:R161" si="151">SUM(Q162:Q164)</f>
        <v>0</v>
      </c>
      <c r="R161" s="64">
        <f t="shared" si="151"/>
        <v>0</v>
      </c>
      <c r="S161" s="81" t="e">
        <f t="shared" si="129"/>
        <v>#DIV/0!</v>
      </c>
      <c r="T161" s="81" t="e">
        <f t="shared" si="130"/>
        <v>#DIV/0!</v>
      </c>
      <c r="U161" s="64">
        <f>SUM(U162:U164)</f>
        <v>0</v>
      </c>
      <c r="V161" s="64">
        <f t="shared" ref="V161" si="152">SUM(V162:V164)</f>
        <v>0</v>
      </c>
      <c r="W161" s="64">
        <f t="shared" ref="W161:X161" si="153">SUM(W162:W164)</f>
        <v>0</v>
      </c>
      <c r="X161" s="64">
        <f t="shared" si="153"/>
        <v>0</v>
      </c>
      <c r="Y161" s="81" t="e">
        <f t="shared" si="131"/>
        <v>#DIV/0!</v>
      </c>
      <c r="Z161" s="81" t="e">
        <f t="shared" si="132"/>
        <v>#DIV/0!</v>
      </c>
      <c r="AA161" s="64">
        <f t="shared" si="133"/>
        <v>0</v>
      </c>
      <c r="AB161" s="64">
        <f t="shared" si="134"/>
        <v>0</v>
      </c>
      <c r="AC161" s="64">
        <f t="shared" si="135"/>
        <v>0</v>
      </c>
      <c r="AD161" s="64">
        <f t="shared" si="136"/>
        <v>0</v>
      </c>
      <c r="AE161" s="81" t="e">
        <f t="shared" si="137"/>
        <v>#DIV/0!</v>
      </c>
      <c r="AF161" s="81" t="e">
        <f t="shared" si="138"/>
        <v>#DIV/0!</v>
      </c>
    </row>
    <row r="162" spans="1:32" x14ac:dyDescent="0.25">
      <c r="A162" s="66" t="str">
        <f>"502.32.01"</f>
        <v>502.32.01</v>
      </c>
      <c r="B162" s="68" t="s">
        <v>987</v>
      </c>
      <c r="C162" s="67">
        <f>CE_RegimeContributivo!B328</f>
        <v>0</v>
      </c>
      <c r="D162" s="67">
        <f>CE_RegimeContributivo!C328</f>
        <v>0</v>
      </c>
      <c r="E162" s="67">
        <f>CE_RegimeContributivo!E328</f>
        <v>0</v>
      </c>
      <c r="F162" s="67">
        <f>CE_RegimeContributivo!S328</f>
        <v>0</v>
      </c>
      <c r="G162" s="82" t="e">
        <f t="shared" si="125"/>
        <v>#DIV/0!</v>
      </c>
      <c r="H162" s="82" t="e">
        <f t="shared" si="126"/>
        <v>#DIV/0!</v>
      </c>
      <c r="I162" s="67">
        <f>CE_RegimeNaoContributivo!B328</f>
        <v>0</v>
      </c>
      <c r="J162" s="67">
        <f>CE_RegimeNaoContributivo!C328</f>
        <v>0</v>
      </c>
      <c r="K162" s="67">
        <f>CE_RegimeNaoContributivo!E328</f>
        <v>0</v>
      </c>
      <c r="L162" s="67">
        <f>CE_RegimeNaoContributivo!S328</f>
        <v>0</v>
      </c>
      <c r="M162" s="82" t="e">
        <f t="shared" si="127"/>
        <v>#DIV/0!</v>
      </c>
      <c r="N162" s="82" t="e">
        <f t="shared" si="128"/>
        <v>#DIV/0!</v>
      </c>
      <c r="O162" s="67">
        <f>CE_Administração!B328</f>
        <v>0</v>
      </c>
      <c r="P162" s="67">
        <f>CE_Administração!C328</f>
        <v>0</v>
      </c>
      <c r="Q162" s="67">
        <f>CE_Administração!E328</f>
        <v>0</v>
      </c>
      <c r="R162" s="67">
        <f>CE_Administração!S328</f>
        <v>0</v>
      </c>
      <c r="S162" s="82" t="e">
        <f t="shared" si="129"/>
        <v>#DIV/0!</v>
      </c>
      <c r="T162" s="82" t="e">
        <f t="shared" si="130"/>
        <v>#DIV/0!</v>
      </c>
      <c r="U162" s="67">
        <f>CE_CapitalizaçãoFRSS!B328</f>
        <v>0</v>
      </c>
      <c r="V162" s="67">
        <f>CE_CapitalizaçãoFRSS!C328</f>
        <v>0</v>
      </c>
      <c r="W162" s="67">
        <f>CE_CapitalizaçãoFRSS!E328</f>
        <v>0</v>
      </c>
      <c r="X162" s="67">
        <f>CE_CapitalizaçãoFRSS!S328</f>
        <v>0</v>
      </c>
      <c r="Y162" s="82" t="e">
        <f t="shared" si="131"/>
        <v>#DIV/0!</v>
      </c>
      <c r="Z162" s="82" t="e">
        <f t="shared" si="132"/>
        <v>#DIV/0!</v>
      </c>
      <c r="AA162" s="67">
        <f t="shared" si="133"/>
        <v>0</v>
      </c>
      <c r="AB162" s="67">
        <f t="shared" si="134"/>
        <v>0</v>
      </c>
      <c r="AC162" s="67">
        <f t="shared" si="135"/>
        <v>0</v>
      </c>
      <c r="AD162" s="67">
        <f t="shared" si="136"/>
        <v>0</v>
      </c>
      <c r="AE162" s="82" t="e">
        <f t="shared" si="137"/>
        <v>#DIV/0!</v>
      </c>
      <c r="AF162" s="82" t="e">
        <f t="shared" si="138"/>
        <v>#DIV/0!</v>
      </c>
    </row>
    <row r="163" spans="1:32" x14ac:dyDescent="0.25">
      <c r="A163" s="66" t="str">
        <f>"502.32.02"</f>
        <v>502.32.02</v>
      </c>
      <c r="B163" s="68" t="s">
        <v>988</v>
      </c>
      <c r="C163" s="67">
        <f>CE_RegimeContributivo!B329</f>
        <v>0</v>
      </c>
      <c r="D163" s="67">
        <f>CE_RegimeContributivo!C329</f>
        <v>0</v>
      </c>
      <c r="E163" s="67">
        <f>CE_RegimeContributivo!E329</f>
        <v>0</v>
      </c>
      <c r="F163" s="67">
        <f>CE_RegimeContributivo!S329</f>
        <v>0</v>
      </c>
      <c r="G163" s="82" t="e">
        <f t="shared" si="125"/>
        <v>#DIV/0!</v>
      </c>
      <c r="H163" s="82" t="e">
        <f t="shared" si="126"/>
        <v>#DIV/0!</v>
      </c>
      <c r="I163" s="67">
        <f>CE_RegimeNaoContributivo!B329</f>
        <v>0</v>
      </c>
      <c r="J163" s="67">
        <f>CE_RegimeNaoContributivo!C329</f>
        <v>0</v>
      </c>
      <c r="K163" s="67">
        <f>CE_RegimeNaoContributivo!E329</f>
        <v>0</v>
      </c>
      <c r="L163" s="67">
        <f>CE_RegimeNaoContributivo!S329</f>
        <v>0</v>
      </c>
      <c r="M163" s="82" t="e">
        <f t="shared" si="127"/>
        <v>#DIV/0!</v>
      </c>
      <c r="N163" s="82" t="e">
        <f t="shared" si="128"/>
        <v>#DIV/0!</v>
      </c>
      <c r="O163" s="67">
        <f>CE_Administração!B329</f>
        <v>0</v>
      </c>
      <c r="P163" s="67">
        <f>CE_Administração!C329</f>
        <v>0</v>
      </c>
      <c r="Q163" s="67">
        <f>CE_Administração!E329</f>
        <v>0</v>
      </c>
      <c r="R163" s="67">
        <f>CE_Administração!S329</f>
        <v>0</v>
      </c>
      <c r="S163" s="82" t="e">
        <f t="shared" si="129"/>
        <v>#DIV/0!</v>
      </c>
      <c r="T163" s="82" t="e">
        <f t="shared" si="130"/>
        <v>#DIV/0!</v>
      </c>
      <c r="U163" s="67">
        <f>CE_CapitalizaçãoFRSS!B329</f>
        <v>0</v>
      </c>
      <c r="V163" s="67">
        <f>CE_CapitalizaçãoFRSS!C329</f>
        <v>0</v>
      </c>
      <c r="W163" s="67">
        <f>CE_CapitalizaçãoFRSS!E329</f>
        <v>0</v>
      </c>
      <c r="X163" s="67">
        <f>CE_CapitalizaçãoFRSS!S329</f>
        <v>0</v>
      </c>
      <c r="Y163" s="82" t="e">
        <f t="shared" si="131"/>
        <v>#DIV/0!</v>
      </c>
      <c r="Z163" s="82" t="e">
        <f t="shared" si="132"/>
        <v>#DIV/0!</v>
      </c>
      <c r="AA163" s="67">
        <f t="shared" si="133"/>
        <v>0</v>
      </c>
      <c r="AB163" s="67">
        <f t="shared" si="134"/>
        <v>0</v>
      </c>
      <c r="AC163" s="67">
        <f t="shared" si="135"/>
        <v>0</v>
      </c>
      <c r="AD163" s="67">
        <f t="shared" si="136"/>
        <v>0</v>
      </c>
      <c r="AE163" s="82" t="e">
        <f t="shared" si="137"/>
        <v>#DIV/0!</v>
      </c>
      <c r="AF163" s="82" t="e">
        <f t="shared" si="138"/>
        <v>#DIV/0!</v>
      </c>
    </row>
    <row r="164" spans="1:32" x14ac:dyDescent="0.25">
      <c r="A164" s="66" t="str">
        <f>"502.32.03"</f>
        <v>502.32.03</v>
      </c>
      <c r="B164" s="68" t="s">
        <v>989</v>
      </c>
      <c r="C164" s="67">
        <f>CE_RegimeContributivo!B330</f>
        <v>0</v>
      </c>
      <c r="D164" s="67">
        <f>CE_RegimeContributivo!C330</f>
        <v>0</v>
      </c>
      <c r="E164" s="67">
        <f>CE_RegimeContributivo!E330</f>
        <v>0</v>
      </c>
      <c r="F164" s="67">
        <f>CE_RegimeContributivo!S330</f>
        <v>0</v>
      </c>
      <c r="G164" s="82" t="e">
        <f t="shared" si="125"/>
        <v>#DIV/0!</v>
      </c>
      <c r="H164" s="82" t="e">
        <f t="shared" si="126"/>
        <v>#DIV/0!</v>
      </c>
      <c r="I164" s="67">
        <f>CE_RegimeNaoContributivo!B330</f>
        <v>0</v>
      </c>
      <c r="J164" s="67">
        <f>CE_RegimeNaoContributivo!C330</f>
        <v>0</v>
      </c>
      <c r="K164" s="67">
        <f>CE_RegimeNaoContributivo!E330</f>
        <v>0</v>
      </c>
      <c r="L164" s="67">
        <f>CE_RegimeNaoContributivo!S330</f>
        <v>0</v>
      </c>
      <c r="M164" s="82" t="e">
        <f t="shared" si="127"/>
        <v>#DIV/0!</v>
      </c>
      <c r="N164" s="82" t="e">
        <f t="shared" si="128"/>
        <v>#DIV/0!</v>
      </c>
      <c r="O164" s="67">
        <f>CE_Administração!B330</f>
        <v>0</v>
      </c>
      <c r="P164" s="67">
        <f>CE_Administração!C330</f>
        <v>0</v>
      </c>
      <c r="Q164" s="67">
        <f>CE_Administração!E330</f>
        <v>0</v>
      </c>
      <c r="R164" s="67">
        <f>CE_Administração!S330</f>
        <v>0</v>
      </c>
      <c r="S164" s="82" t="e">
        <f t="shared" si="129"/>
        <v>#DIV/0!</v>
      </c>
      <c r="T164" s="82" t="e">
        <f t="shared" si="130"/>
        <v>#DIV/0!</v>
      </c>
      <c r="U164" s="67">
        <f>CE_CapitalizaçãoFRSS!B330</f>
        <v>0</v>
      </c>
      <c r="V164" s="67">
        <f>CE_CapitalizaçãoFRSS!C330</f>
        <v>0</v>
      </c>
      <c r="W164" s="67">
        <f>CE_CapitalizaçãoFRSS!E330</f>
        <v>0</v>
      </c>
      <c r="X164" s="67">
        <f>CE_CapitalizaçãoFRSS!S330</f>
        <v>0</v>
      </c>
      <c r="Y164" s="82" t="e">
        <f t="shared" si="131"/>
        <v>#DIV/0!</v>
      </c>
      <c r="Z164" s="82" t="e">
        <f t="shared" si="132"/>
        <v>#DIV/0!</v>
      </c>
      <c r="AA164" s="67">
        <f t="shared" si="133"/>
        <v>0</v>
      </c>
      <c r="AB164" s="67">
        <f t="shared" si="134"/>
        <v>0</v>
      </c>
      <c r="AC164" s="67">
        <f t="shared" si="135"/>
        <v>0</v>
      </c>
      <c r="AD164" s="67">
        <f t="shared" si="136"/>
        <v>0</v>
      </c>
      <c r="AE164" s="82" t="e">
        <f t="shared" si="137"/>
        <v>#DIV/0!</v>
      </c>
      <c r="AF164" s="82" t="e">
        <f t="shared" si="138"/>
        <v>#DIV/0!</v>
      </c>
    </row>
    <row r="165" spans="1:32" x14ac:dyDescent="0.25">
      <c r="A165" s="60">
        <v>503</v>
      </c>
      <c r="B165" s="60" t="s">
        <v>252</v>
      </c>
      <c r="C165" s="69">
        <f>C166+C171+C175+C207+C211+C215+C223+C224+C225+C226+C227+C238+C242</f>
        <v>60842200</v>
      </c>
      <c r="D165" s="69">
        <f>D166+D171+D175+D207+D211+D215+D223+D224+D225+D226+D227+D238+D242</f>
        <v>68128403.870000005</v>
      </c>
      <c r="E165" s="69">
        <f>E166+E171+E175+E207+E211+E215+E223+E224+E225+E226+E227+E238+E242</f>
        <v>22799201.189000003</v>
      </c>
      <c r="F165" s="69">
        <f t="shared" ref="F165" si="154">F166+F171+F175+F207+F211+F215+F223+F224+F225+F226+F227+F238+F242</f>
        <v>22716631.604800001</v>
      </c>
      <c r="G165" s="80">
        <f t="shared" si="125"/>
        <v>0.33343848254755831</v>
      </c>
      <c r="H165" s="80">
        <f t="shared" si="126"/>
        <v>0.33465045258515908</v>
      </c>
      <c r="I165" s="69">
        <f>I166+I171+I175+I207+I211+I215+I223+I224+I225+I226+I227+I238+I242</f>
        <v>74976685</v>
      </c>
      <c r="J165" s="69">
        <f>J166+J171+J175+J207+J211+J215+J223+J224+J225+J226+J227+J238+J242</f>
        <v>74976685</v>
      </c>
      <c r="K165" s="69">
        <f t="shared" ref="K165:L165" si="155">K166+K171+K175+K207+K211+K215+K223+K224+K225+K226+K227+K238+K242</f>
        <v>69305124.159999996</v>
      </c>
      <c r="L165" s="69">
        <f t="shared" si="155"/>
        <v>68946038.159999996</v>
      </c>
      <c r="M165" s="80">
        <f t="shared" si="127"/>
        <v>0.91956637133263486</v>
      </c>
      <c r="N165" s="80">
        <f t="shared" si="128"/>
        <v>0.92435567350036874</v>
      </c>
      <c r="O165" s="69">
        <f>O166+O171+O175+O207+O211+O215+O223+O224+O225+O226+O227+O238+O242</f>
        <v>0</v>
      </c>
      <c r="P165" s="69">
        <f>P166+P171+P175+P207+P211+P215+P223+P224+P225+P226+P227+P238+P242</f>
        <v>0</v>
      </c>
      <c r="Q165" s="69">
        <f t="shared" ref="Q165:R165" si="156">Q166+Q171+Q175+Q207+Q211+Q215+Q223+Q224+Q225+Q226+Q227+Q238+Q242</f>
        <v>0</v>
      </c>
      <c r="R165" s="69">
        <f t="shared" si="156"/>
        <v>0</v>
      </c>
      <c r="S165" s="80" t="e">
        <f t="shared" si="129"/>
        <v>#DIV/0!</v>
      </c>
      <c r="T165" s="80" t="e">
        <f t="shared" si="130"/>
        <v>#DIV/0!</v>
      </c>
      <c r="U165" s="69">
        <f>U166+U171+U175+U207+U211+U215+U223+U224+U225+U226+U227+U238+U242</f>
        <v>254795707</v>
      </c>
      <c r="V165" s="69">
        <f t="shared" ref="V165" si="157">V166+V171+V175+V207+V211+V215+V223+V224+V225+V226+V227+V238+V242</f>
        <v>262104547.00999999</v>
      </c>
      <c r="W165" s="69">
        <f t="shared" ref="W165:X165" si="158">W166+W171+W175+W207+W211+W215+W223+W224+W225+W226+W227+W238+W242</f>
        <v>0</v>
      </c>
      <c r="X165" s="69">
        <f t="shared" si="158"/>
        <v>0</v>
      </c>
      <c r="Y165" s="80">
        <f t="shared" si="131"/>
        <v>0</v>
      </c>
      <c r="Z165" s="80">
        <f t="shared" si="132"/>
        <v>0</v>
      </c>
      <c r="AA165" s="69">
        <f t="shared" si="133"/>
        <v>390614592</v>
      </c>
      <c r="AB165" s="69">
        <f t="shared" si="134"/>
        <v>405209635.88</v>
      </c>
      <c r="AC165" s="69">
        <f t="shared" si="135"/>
        <v>92104325.349000007</v>
      </c>
      <c r="AD165" s="69">
        <f t="shared" si="136"/>
        <v>91662669.764799997</v>
      </c>
      <c r="AE165" s="80">
        <f t="shared" si="137"/>
        <v>0.22621048871588348</v>
      </c>
      <c r="AF165" s="80">
        <f t="shared" si="138"/>
        <v>0.22730043215526113</v>
      </c>
    </row>
    <row r="166" spans="1:32" s="65" customFormat="1" x14ac:dyDescent="0.25">
      <c r="A166" s="62" t="str">
        <f>"503.01"</f>
        <v>503.01</v>
      </c>
      <c r="B166" s="63" t="s">
        <v>990</v>
      </c>
      <c r="C166" s="64">
        <f>SUM(C167:C170)</f>
        <v>0</v>
      </c>
      <c r="D166" s="64">
        <f>SUM(D167:D170)</f>
        <v>0</v>
      </c>
      <c r="E166" s="64">
        <f>SUM(E167:E170)</f>
        <v>0</v>
      </c>
      <c r="F166" s="64">
        <f t="shared" ref="F166" si="159">SUM(F167:F170)</f>
        <v>0</v>
      </c>
      <c r="G166" s="81" t="e">
        <f t="shared" si="125"/>
        <v>#DIV/0!</v>
      </c>
      <c r="H166" s="81" t="e">
        <f t="shared" si="126"/>
        <v>#DIV/0!</v>
      </c>
      <c r="I166" s="64">
        <f>SUM(I167:I170)</f>
        <v>0</v>
      </c>
      <c r="J166" s="64">
        <f>SUM(J167:J170)</f>
        <v>0</v>
      </c>
      <c r="K166" s="64">
        <f t="shared" ref="K166:L166" si="160">SUM(K167:K170)</f>
        <v>0</v>
      </c>
      <c r="L166" s="64">
        <f t="shared" si="160"/>
        <v>0</v>
      </c>
      <c r="M166" s="81" t="e">
        <f t="shared" si="127"/>
        <v>#DIV/0!</v>
      </c>
      <c r="N166" s="81" t="e">
        <f t="shared" si="128"/>
        <v>#DIV/0!</v>
      </c>
      <c r="O166" s="64">
        <f>SUM(O167:O170)</f>
        <v>0</v>
      </c>
      <c r="P166" s="64">
        <f>SUM(P167:P170)</f>
        <v>0</v>
      </c>
      <c r="Q166" s="64">
        <f t="shared" ref="Q166:R166" si="161">SUM(Q167:Q170)</f>
        <v>0</v>
      </c>
      <c r="R166" s="64">
        <f t="shared" si="161"/>
        <v>0</v>
      </c>
      <c r="S166" s="81" t="e">
        <f t="shared" si="129"/>
        <v>#DIV/0!</v>
      </c>
      <c r="T166" s="81" t="e">
        <f t="shared" si="130"/>
        <v>#DIV/0!</v>
      </c>
      <c r="U166" s="64">
        <f>SUM(U167:U170)</f>
        <v>0</v>
      </c>
      <c r="V166" s="64">
        <f t="shared" ref="V166" si="162">SUM(V167:V170)</f>
        <v>0</v>
      </c>
      <c r="W166" s="64">
        <f t="shared" ref="W166:X166" si="163">SUM(W167:W170)</f>
        <v>0</v>
      </c>
      <c r="X166" s="64">
        <f t="shared" si="163"/>
        <v>0</v>
      </c>
      <c r="Y166" s="81" t="e">
        <f t="shared" si="131"/>
        <v>#DIV/0!</v>
      </c>
      <c r="Z166" s="81" t="e">
        <f t="shared" si="132"/>
        <v>#DIV/0!</v>
      </c>
      <c r="AA166" s="64">
        <f t="shared" si="133"/>
        <v>0</v>
      </c>
      <c r="AB166" s="64">
        <f t="shared" si="134"/>
        <v>0</v>
      </c>
      <c r="AC166" s="64">
        <f t="shared" si="135"/>
        <v>0</v>
      </c>
      <c r="AD166" s="64">
        <f t="shared" si="136"/>
        <v>0</v>
      </c>
      <c r="AE166" s="81" t="e">
        <f t="shared" si="137"/>
        <v>#DIV/0!</v>
      </c>
      <c r="AF166" s="81" t="e">
        <f t="shared" si="138"/>
        <v>#DIV/0!</v>
      </c>
    </row>
    <row r="167" spans="1:32" x14ac:dyDescent="0.25">
      <c r="A167" s="66" t="str">
        <f>"503.01.01"</f>
        <v>503.01.01</v>
      </c>
      <c r="B167" s="68" t="s">
        <v>991</v>
      </c>
      <c r="C167" s="67">
        <f>CE_RegimeContributivo!B333</f>
        <v>0</v>
      </c>
      <c r="D167" s="67">
        <f>CE_RegimeContributivo!C333</f>
        <v>0</v>
      </c>
      <c r="E167" s="67">
        <f>CE_RegimeContributivo!E333</f>
        <v>0</v>
      </c>
      <c r="F167" s="67">
        <f>CE_RegimeContributivo!S333</f>
        <v>0</v>
      </c>
      <c r="G167" s="82" t="e">
        <f t="shared" si="125"/>
        <v>#DIV/0!</v>
      </c>
      <c r="H167" s="82" t="e">
        <f t="shared" si="126"/>
        <v>#DIV/0!</v>
      </c>
      <c r="I167" s="67">
        <f>CE_RegimeNaoContributivo!B333</f>
        <v>0</v>
      </c>
      <c r="J167" s="67">
        <f>CE_RegimeNaoContributivo!C333</f>
        <v>0</v>
      </c>
      <c r="K167" s="67">
        <f>CE_RegimeNaoContributivo!E333</f>
        <v>0</v>
      </c>
      <c r="L167" s="67">
        <f>CE_RegimeNaoContributivo!S333</f>
        <v>0</v>
      </c>
      <c r="M167" s="82" t="e">
        <f t="shared" si="127"/>
        <v>#DIV/0!</v>
      </c>
      <c r="N167" s="82" t="e">
        <f t="shared" si="128"/>
        <v>#DIV/0!</v>
      </c>
      <c r="O167" s="67">
        <f>CE_Administração!B333</f>
        <v>0</v>
      </c>
      <c r="P167" s="67">
        <f>CE_Administração!C333</f>
        <v>0</v>
      </c>
      <c r="Q167" s="67">
        <f>CE_Administração!E333</f>
        <v>0</v>
      </c>
      <c r="R167" s="67">
        <f>CE_Administração!S333</f>
        <v>0</v>
      </c>
      <c r="S167" s="82" t="e">
        <f t="shared" si="129"/>
        <v>#DIV/0!</v>
      </c>
      <c r="T167" s="82" t="e">
        <f t="shared" si="130"/>
        <v>#DIV/0!</v>
      </c>
      <c r="U167" s="67">
        <f>CE_CapitalizaçãoFRSS!B333</f>
        <v>0</v>
      </c>
      <c r="V167" s="67">
        <f>CE_CapitalizaçãoFRSS!C333</f>
        <v>0</v>
      </c>
      <c r="W167" s="67">
        <f>CE_CapitalizaçãoFRSS!E333</f>
        <v>0</v>
      </c>
      <c r="X167" s="67">
        <f>CE_CapitalizaçãoFRSS!S333</f>
        <v>0</v>
      </c>
      <c r="Y167" s="82" t="e">
        <f t="shared" si="131"/>
        <v>#DIV/0!</v>
      </c>
      <c r="Z167" s="82" t="e">
        <f t="shared" si="132"/>
        <v>#DIV/0!</v>
      </c>
      <c r="AA167" s="67">
        <f t="shared" si="133"/>
        <v>0</v>
      </c>
      <c r="AB167" s="67">
        <f t="shared" si="134"/>
        <v>0</v>
      </c>
      <c r="AC167" s="67">
        <f t="shared" si="135"/>
        <v>0</v>
      </c>
      <c r="AD167" s="67">
        <f t="shared" si="136"/>
        <v>0</v>
      </c>
      <c r="AE167" s="82" t="e">
        <f t="shared" si="137"/>
        <v>#DIV/0!</v>
      </c>
      <c r="AF167" s="82" t="e">
        <f t="shared" si="138"/>
        <v>#DIV/0!</v>
      </c>
    </row>
    <row r="168" spans="1:32" x14ac:dyDescent="0.25">
      <c r="A168" s="66" t="str">
        <f>"503.01.02"</f>
        <v>503.01.02</v>
      </c>
      <c r="B168" s="68" t="s">
        <v>992</v>
      </c>
      <c r="C168" s="67">
        <f>CE_RegimeContributivo!B336</f>
        <v>0</v>
      </c>
      <c r="D168" s="67">
        <f>CE_RegimeContributivo!C336</f>
        <v>0</v>
      </c>
      <c r="E168" s="67">
        <f>CE_RegimeContributivo!E336</f>
        <v>0</v>
      </c>
      <c r="F168" s="67">
        <f>CE_RegimeContributivo!S336</f>
        <v>0</v>
      </c>
      <c r="G168" s="82" t="e">
        <f t="shared" si="125"/>
        <v>#DIV/0!</v>
      </c>
      <c r="H168" s="82" t="e">
        <f t="shared" si="126"/>
        <v>#DIV/0!</v>
      </c>
      <c r="I168" s="67">
        <f>CE_RegimeNaoContributivo!B336</f>
        <v>0</v>
      </c>
      <c r="J168" s="67">
        <f>CE_RegimeNaoContributivo!C336</f>
        <v>0</v>
      </c>
      <c r="K168" s="67">
        <f>CE_RegimeNaoContributivo!E336</f>
        <v>0</v>
      </c>
      <c r="L168" s="67">
        <f>CE_RegimeNaoContributivo!S336</f>
        <v>0</v>
      </c>
      <c r="M168" s="82" t="e">
        <f t="shared" si="127"/>
        <v>#DIV/0!</v>
      </c>
      <c r="N168" s="82" t="e">
        <f t="shared" si="128"/>
        <v>#DIV/0!</v>
      </c>
      <c r="O168" s="67">
        <f>CE_Administração!B336</f>
        <v>0</v>
      </c>
      <c r="P168" s="67">
        <f>CE_Administração!C336</f>
        <v>0</v>
      </c>
      <c r="Q168" s="67">
        <f>CE_Administração!E336</f>
        <v>0</v>
      </c>
      <c r="R168" s="67">
        <f>CE_Administração!S336</f>
        <v>0</v>
      </c>
      <c r="S168" s="82" t="e">
        <f t="shared" si="129"/>
        <v>#DIV/0!</v>
      </c>
      <c r="T168" s="82" t="e">
        <f t="shared" si="130"/>
        <v>#DIV/0!</v>
      </c>
      <c r="U168" s="67">
        <f>CE_CapitalizaçãoFRSS!B336</f>
        <v>0</v>
      </c>
      <c r="V168" s="67">
        <f>CE_CapitalizaçãoFRSS!C336</f>
        <v>0</v>
      </c>
      <c r="W168" s="67">
        <f>CE_CapitalizaçãoFRSS!E336</f>
        <v>0</v>
      </c>
      <c r="X168" s="67">
        <f>CE_CapitalizaçãoFRSS!S336</f>
        <v>0</v>
      </c>
      <c r="Y168" s="82" t="e">
        <f t="shared" si="131"/>
        <v>#DIV/0!</v>
      </c>
      <c r="Z168" s="82" t="e">
        <f t="shared" si="132"/>
        <v>#DIV/0!</v>
      </c>
      <c r="AA168" s="67">
        <f t="shared" si="133"/>
        <v>0</v>
      </c>
      <c r="AB168" s="67">
        <f t="shared" si="134"/>
        <v>0</v>
      </c>
      <c r="AC168" s="67">
        <f t="shared" si="135"/>
        <v>0</v>
      </c>
      <c r="AD168" s="67">
        <f t="shared" si="136"/>
        <v>0</v>
      </c>
      <c r="AE168" s="82" t="e">
        <f t="shared" si="137"/>
        <v>#DIV/0!</v>
      </c>
      <c r="AF168" s="82" t="e">
        <f t="shared" si="138"/>
        <v>#DIV/0!</v>
      </c>
    </row>
    <row r="169" spans="1:32" x14ac:dyDescent="0.25">
      <c r="A169" s="66" t="str">
        <f>"503.01.03"</f>
        <v>503.01.03</v>
      </c>
      <c r="B169" s="68" t="s">
        <v>993</v>
      </c>
      <c r="C169" s="67">
        <f>CE_RegimeContributivo!B337</f>
        <v>0</v>
      </c>
      <c r="D169" s="67">
        <f>CE_RegimeContributivo!C337</f>
        <v>0</v>
      </c>
      <c r="E169" s="67">
        <f>CE_RegimeContributivo!E337</f>
        <v>0</v>
      </c>
      <c r="F169" s="67">
        <f>CE_RegimeContributivo!S337</f>
        <v>0</v>
      </c>
      <c r="G169" s="82" t="e">
        <f t="shared" si="125"/>
        <v>#DIV/0!</v>
      </c>
      <c r="H169" s="82" t="e">
        <f t="shared" si="126"/>
        <v>#DIV/0!</v>
      </c>
      <c r="I169" s="67">
        <f>CE_RegimeNaoContributivo!B337</f>
        <v>0</v>
      </c>
      <c r="J169" s="67">
        <f>CE_RegimeNaoContributivo!C337</f>
        <v>0</v>
      </c>
      <c r="K169" s="67">
        <f>CE_RegimeNaoContributivo!E337</f>
        <v>0</v>
      </c>
      <c r="L169" s="67">
        <f>CE_RegimeNaoContributivo!S337</f>
        <v>0</v>
      </c>
      <c r="M169" s="82" t="e">
        <f t="shared" si="127"/>
        <v>#DIV/0!</v>
      </c>
      <c r="N169" s="82" t="e">
        <f t="shared" si="128"/>
        <v>#DIV/0!</v>
      </c>
      <c r="O169" s="67">
        <f>CE_Administração!B337</f>
        <v>0</v>
      </c>
      <c r="P169" s="67">
        <f>CE_Administração!C337</f>
        <v>0</v>
      </c>
      <c r="Q169" s="67">
        <f>CE_Administração!E337</f>
        <v>0</v>
      </c>
      <c r="R169" s="67">
        <f>CE_Administração!S337</f>
        <v>0</v>
      </c>
      <c r="S169" s="82" t="e">
        <f t="shared" si="129"/>
        <v>#DIV/0!</v>
      </c>
      <c r="T169" s="82" t="e">
        <f t="shared" si="130"/>
        <v>#DIV/0!</v>
      </c>
      <c r="U169" s="67">
        <f>CE_CapitalizaçãoFRSS!B337</f>
        <v>0</v>
      </c>
      <c r="V169" s="67">
        <f>CE_CapitalizaçãoFRSS!C337</f>
        <v>0</v>
      </c>
      <c r="W169" s="67">
        <f>CE_CapitalizaçãoFRSS!E337</f>
        <v>0</v>
      </c>
      <c r="X169" s="67">
        <f>CE_CapitalizaçãoFRSS!S337</f>
        <v>0</v>
      </c>
      <c r="Y169" s="82" t="e">
        <f t="shared" si="131"/>
        <v>#DIV/0!</v>
      </c>
      <c r="Z169" s="82" t="e">
        <f t="shared" si="132"/>
        <v>#DIV/0!</v>
      </c>
      <c r="AA169" s="67">
        <f t="shared" si="133"/>
        <v>0</v>
      </c>
      <c r="AB169" s="67">
        <f t="shared" si="134"/>
        <v>0</v>
      </c>
      <c r="AC169" s="67">
        <f t="shared" si="135"/>
        <v>0</v>
      </c>
      <c r="AD169" s="67">
        <f t="shared" si="136"/>
        <v>0</v>
      </c>
      <c r="AE169" s="82" t="e">
        <f t="shared" si="137"/>
        <v>#DIV/0!</v>
      </c>
      <c r="AF169" s="82" t="e">
        <f t="shared" si="138"/>
        <v>#DIV/0!</v>
      </c>
    </row>
    <row r="170" spans="1:32" x14ac:dyDescent="0.25">
      <c r="A170" s="66" t="str">
        <f>"503.01.04"</f>
        <v>503.01.04</v>
      </c>
      <c r="B170" s="68" t="s">
        <v>994</v>
      </c>
      <c r="C170" s="67">
        <f>CE_RegimeContributivo!B338</f>
        <v>0</v>
      </c>
      <c r="D170" s="67">
        <f>CE_RegimeContributivo!C338</f>
        <v>0</v>
      </c>
      <c r="E170" s="67">
        <f>CE_RegimeContributivo!E338</f>
        <v>0</v>
      </c>
      <c r="F170" s="67">
        <f>CE_RegimeContributivo!S338</f>
        <v>0</v>
      </c>
      <c r="G170" s="82" t="e">
        <f t="shared" si="125"/>
        <v>#DIV/0!</v>
      </c>
      <c r="H170" s="82" t="e">
        <f t="shared" si="126"/>
        <v>#DIV/0!</v>
      </c>
      <c r="I170" s="67">
        <f>CE_RegimeNaoContributivo!B338</f>
        <v>0</v>
      </c>
      <c r="J170" s="67">
        <f>CE_RegimeNaoContributivo!C338</f>
        <v>0</v>
      </c>
      <c r="K170" s="67">
        <f>CE_RegimeNaoContributivo!E338</f>
        <v>0</v>
      </c>
      <c r="L170" s="67">
        <f>CE_RegimeNaoContributivo!S338</f>
        <v>0</v>
      </c>
      <c r="M170" s="82" t="e">
        <f t="shared" si="127"/>
        <v>#DIV/0!</v>
      </c>
      <c r="N170" s="82" t="e">
        <f t="shared" si="128"/>
        <v>#DIV/0!</v>
      </c>
      <c r="O170" s="67">
        <f>CE_Administração!B338</f>
        <v>0</v>
      </c>
      <c r="P170" s="67">
        <f>CE_Administração!C338</f>
        <v>0</v>
      </c>
      <c r="Q170" s="67">
        <f>CE_Administração!E338</f>
        <v>0</v>
      </c>
      <c r="R170" s="67">
        <f>CE_Administração!S338</f>
        <v>0</v>
      </c>
      <c r="S170" s="82" t="e">
        <f t="shared" si="129"/>
        <v>#DIV/0!</v>
      </c>
      <c r="T170" s="82" t="e">
        <f t="shared" si="130"/>
        <v>#DIV/0!</v>
      </c>
      <c r="U170" s="67">
        <f>CE_CapitalizaçãoFRSS!B338</f>
        <v>0</v>
      </c>
      <c r="V170" s="67">
        <f>CE_CapitalizaçãoFRSS!C338</f>
        <v>0</v>
      </c>
      <c r="W170" s="67">
        <f>CE_CapitalizaçãoFRSS!E338</f>
        <v>0</v>
      </c>
      <c r="X170" s="67">
        <f>CE_CapitalizaçãoFRSS!S338</f>
        <v>0</v>
      </c>
      <c r="Y170" s="82" t="e">
        <f t="shared" si="131"/>
        <v>#DIV/0!</v>
      </c>
      <c r="Z170" s="82" t="e">
        <f t="shared" si="132"/>
        <v>#DIV/0!</v>
      </c>
      <c r="AA170" s="67">
        <f t="shared" si="133"/>
        <v>0</v>
      </c>
      <c r="AB170" s="67">
        <f t="shared" si="134"/>
        <v>0</v>
      </c>
      <c r="AC170" s="67">
        <f t="shared" si="135"/>
        <v>0</v>
      </c>
      <c r="AD170" s="67">
        <f t="shared" si="136"/>
        <v>0</v>
      </c>
      <c r="AE170" s="82" t="e">
        <f t="shared" si="137"/>
        <v>#DIV/0!</v>
      </c>
      <c r="AF170" s="82" t="e">
        <f t="shared" si="138"/>
        <v>#DIV/0!</v>
      </c>
    </row>
    <row r="171" spans="1:32" s="65" customFormat="1" x14ac:dyDescent="0.25">
      <c r="A171" s="62" t="str">
        <f>"503.02"</f>
        <v>503.02</v>
      </c>
      <c r="B171" s="63" t="s">
        <v>995</v>
      </c>
      <c r="C171" s="64">
        <f>SUM(C172:C174)</f>
        <v>0</v>
      </c>
      <c r="D171" s="64">
        <f>SUM(D172:D174)</f>
        <v>0</v>
      </c>
      <c r="E171" s="64">
        <f>SUM(E172:E174)</f>
        <v>0</v>
      </c>
      <c r="F171" s="64">
        <f t="shared" ref="F171" si="164">SUM(F172:F174)</f>
        <v>0</v>
      </c>
      <c r="G171" s="81" t="e">
        <f t="shared" si="125"/>
        <v>#DIV/0!</v>
      </c>
      <c r="H171" s="81" t="e">
        <f t="shared" si="126"/>
        <v>#DIV/0!</v>
      </c>
      <c r="I171" s="64">
        <f>SUM(I172:I174)</f>
        <v>0</v>
      </c>
      <c r="J171" s="64">
        <f>SUM(J172:J174)</f>
        <v>0</v>
      </c>
      <c r="K171" s="64">
        <f t="shared" ref="K171:L171" si="165">SUM(K172:K174)</f>
        <v>0</v>
      </c>
      <c r="L171" s="64">
        <f t="shared" si="165"/>
        <v>0</v>
      </c>
      <c r="M171" s="81" t="e">
        <f t="shared" si="127"/>
        <v>#DIV/0!</v>
      </c>
      <c r="N171" s="81" t="e">
        <f t="shared" si="128"/>
        <v>#DIV/0!</v>
      </c>
      <c r="O171" s="64">
        <f>SUM(O172:O174)</f>
        <v>0</v>
      </c>
      <c r="P171" s="64">
        <f>SUM(P172:P174)</f>
        <v>0</v>
      </c>
      <c r="Q171" s="64">
        <f t="shared" ref="Q171:R171" si="166">SUM(Q172:Q174)</f>
        <v>0</v>
      </c>
      <c r="R171" s="64">
        <f t="shared" si="166"/>
        <v>0</v>
      </c>
      <c r="S171" s="81" t="e">
        <f t="shared" si="129"/>
        <v>#DIV/0!</v>
      </c>
      <c r="T171" s="81" t="e">
        <f t="shared" si="130"/>
        <v>#DIV/0!</v>
      </c>
      <c r="U171" s="64">
        <f>SUM(U172:U174)</f>
        <v>0</v>
      </c>
      <c r="V171" s="64">
        <f t="shared" ref="V171" si="167">SUM(V172:V174)</f>
        <v>0</v>
      </c>
      <c r="W171" s="64">
        <f t="shared" ref="W171:X171" si="168">SUM(W172:W174)</f>
        <v>0</v>
      </c>
      <c r="X171" s="64">
        <f t="shared" si="168"/>
        <v>0</v>
      </c>
      <c r="Y171" s="81" t="e">
        <f t="shared" si="131"/>
        <v>#DIV/0!</v>
      </c>
      <c r="Z171" s="81" t="e">
        <f t="shared" si="132"/>
        <v>#DIV/0!</v>
      </c>
      <c r="AA171" s="64">
        <f t="shared" si="133"/>
        <v>0</v>
      </c>
      <c r="AB171" s="64">
        <f t="shared" si="134"/>
        <v>0</v>
      </c>
      <c r="AC171" s="64">
        <f t="shared" si="135"/>
        <v>0</v>
      </c>
      <c r="AD171" s="64">
        <f t="shared" si="136"/>
        <v>0</v>
      </c>
      <c r="AE171" s="81" t="e">
        <f t="shared" si="137"/>
        <v>#DIV/0!</v>
      </c>
      <c r="AF171" s="81" t="e">
        <f t="shared" si="138"/>
        <v>#DIV/0!</v>
      </c>
    </row>
    <row r="172" spans="1:32" x14ac:dyDescent="0.25">
      <c r="A172" s="66" t="str">
        <f>"503.02.01"</f>
        <v>503.02.01</v>
      </c>
      <c r="B172" s="68" t="s">
        <v>996</v>
      </c>
      <c r="C172" s="67">
        <f>CE_RegimeContributivo!B340</f>
        <v>0</v>
      </c>
      <c r="D172" s="67">
        <f>CE_RegimeContributivo!C340</f>
        <v>0</v>
      </c>
      <c r="E172" s="67">
        <f>CE_RegimeContributivo!E340</f>
        <v>0</v>
      </c>
      <c r="F172" s="67">
        <f>CE_RegimeContributivo!S340</f>
        <v>0</v>
      </c>
      <c r="G172" s="82" t="e">
        <f t="shared" si="125"/>
        <v>#DIV/0!</v>
      </c>
      <c r="H172" s="82" t="e">
        <f t="shared" si="126"/>
        <v>#DIV/0!</v>
      </c>
      <c r="I172" s="67">
        <f>CE_RegimeNaoContributivo!B340</f>
        <v>0</v>
      </c>
      <c r="J172" s="67">
        <f>CE_RegimeNaoContributivo!C340</f>
        <v>0</v>
      </c>
      <c r="K172" s="67">
        <f>CE_RegimeNaoContributivo!E340</f>
        <v>0</v>
      </c>
      <c r="L172" s="67">
        <f>CE_RegimeNaoContributivo!S340</f>
        <v>0</v>
      </c>
      <c r="M172" s="82" t="e">
        <f t="shared" si="127"/>
        <v>#DIV/0!</v>
      </c>
      <c r="N172" s="82" t="e">
        <f t="shared" si="128"/>
        <v>#DIV/0!</v>
      </c>
      <c r="O172" s="67">
        <f>CE_Administração!B340</f>
        <v>0</v>
      </c>
      <c r="P172" s="67">
        <f>CE_Administração!C340</f>
        <v>0</v>
      </c>
      <c r="Q172" s="67">
        <f>CE_Administração!E340</f>
        <v>0</v>
      </c>
      <c r="R172" s="67">
        <f>CE_Administração!S340</f>
        <v>0</v>
      </c>
      <c r="S172" s="82" t="e">
        <f t="shared" si="129"/>
        <v>#DIV/0!</v>
      </c>
      <c r="T172" s="82" t="e">
        <f t="shared" si="130"/>
        <v>#DIV/0!</v>
      </c>
      <c r="U172" s="67">
        <f>CE_CapitalizaçãoFRSS!B340</f>
        <v>0</v>
      </c>
      <c r="V172" s="67">
        <f>CE_CapitalizaçãoFRSS!C340</f>
        <v>0</v>
      </c>
      <c r="W172" s="67">
        <f>CE_CapitalizaçãoFRSS!E340</f>
        <v>0</v>
      </c>
      <c r="X172" s="67">
        <f>CE_CapitalizaçãoFRSS!S340</f>
        <v>0</v>
      </c>
      <c r="Y172" s="82" t="e">
        <f t="shared" si="131"/>
        <v>#DIV/0!</v>
      </c>
      <c r="Z172" s="82" t="e">
        <f t="shared" si="132"/>
        <v>#DIV/0!</v>
      </c>
      <c r="AA172" s="67">
        <f t="shared" si="133"/>
        <v>0</v>
      </c>
      <c r="AB172" s="67">
        <f t="shared" si="134"/>
        <v>0</v>
      </c>
      <c r="AC172" s="67">
        <f t="shared" si="135"/>
        <v>0</v>
      </c>
      <c r="AD172" s="67">
        <f t="shared" si="136"/>
        <v>0</v>
      </c>
      <c r="AE172" s="82" t="e">
        <f t="shared" si="137"/>
        <v>#DIV/0!</v>
      </c>
      <c r="AF172" s="82" t="e">
        <f t="shared" si="138"/>
        <v>#DIV/0!</v>
      </c>
    </row>
    <row r="173" spans="1:32" x14ac:dyDescent="0.25">
      <c r="A173" s="66" t="str">
        <f>"503.02.02"</f>
        <v>503.02.02</v>
      </c>
      <c r="B173" s="68" t="s">
        <v>997</v>
      </c>
      <c r="C173" s="67">
        <f>CE_RegimeContributivo!B341</f>
        <v>0</v>
      </c>
      <c r="D173" s="67">
        <f>CE_RegimeContributivo!C341</f>
        <v>0</v>
      </c>
      <c r="E173" s="67">
        <f>CE_RegimeContributivo!E341</f>
        <v>0</v>
      </c>
      <c r="F173" s="67">
        <f>CE_RegimeContributivo!S341</f>
        <v>0</v>
      </c>
      <c r="G173" s="82" t="e">
        <f t="shared" si="125"/>
        <v>#DIV/0!</v>
      </c>
      <c r="H173" s="82" t="e">
        <f t="shared" si="126"/>
        <v>#DIV/0!</v>
      </c>
      <c r="I173" s="67">
        <f>CE_RegimeNaoContributivo!B341</f>
        <v>0</v>
      </c>
      <c r="J173" s="67">
        <f>CE_RegimeNaoContributivo!C341</f>
        <v>0</v>
      </c>
      <c r="K173" s="67">
        <f>CE_RegimeNaoContributivo!E341</f>
        <v>0</v>
      </c>
      <c r="L173" s="67">
        <f>CE_RegimeNaoContributivo!S341</f>
        <v>0</v>
      </c>
      <c r="M173" s="82" t="e">
        <f t="shared" si="127"/>
        <v>#DIV/0!</v>
      </c>
      <c r="N173" s="82" t="e">
        <f t="shared" si="128"/>
        <v>#DIV/0!</v>
      </c>
      <c r="O173" s="67">
        <f>CE_Administração!B341</f>
        <v>0</v>
      </c>
      <c r="P173" s="67">
        <f>CE_Administração!C341</f>
        <v>0</v>
      </c>
      <c r="Q173" s="67">
        <f>CE_Administração!E341</f>
        <v>0</v>
      </c>
      <c r="R173" s="67">
        <f>CE_Administração!S341</f>
        <v>0</v>
      </c>
      <c r="S173" s="82" t="e">
        <f t="shared" si="129"/>
        <v>#DIV/0!</v>
      </c>
      <c r="T173" s="82" t="e">
        <f t="shared" si="130"/>
        <v>#DIV/0!</v>
      </c>
      <c r="U173" s="67">
        <f>CE_CapitalizaçãoFRSS!B341</f>
        <v>0</v>
      </c>
      <c r="V173" s="67">
        <f>CE_CapitalizaçãoFRSS!C341</f>
        <v>0</v>
      </c>
      <c r="W173" s="67">
        <f>CE_CapitalizaçãoFRSS!E341</f>
        <v>0</v>
      </c>
      <c r="X173" s="67">
        <f>CE_CapitalizaçãoFRSS!S341</f>
        <v>0</v>
      </c>
      <c r="Y173" s="82" t="e">
        <f t="shared" si="131"/>
        <v>#DIV/0!</v>
      </c>
      <c r="Z173" s="82" t="e">
        <f t="shared" si="132"/>
        <v>#DIV/0!</v>
      </c>
      <c r="AA173" s="67">
        <f t="shared" si="133"/>
        <v>0</v>
      </c>
      <c r="AB173" s="67">
        <f t="shared" si="134"/>
        <v>0</v>
      </c>
      <c r="AC173" s="67">
        <f t="shared" si="135"/>
        <v>0</v>
      </c>
      <c r="AD173" s="67">
        <f t="shared" si="136"/>
        <v>0</v>
      </c>
      <c r="AE173" s="82" t="e">
        <f t="shared" si="137"/>
        <v>#DIV/0!</v>
      </c>
      <c r="AF173" s="82" t="e">
        <f t="shared" si="138"/>
        <v>#DIV/0!</v>
      </c>
    </row>
    <row r="174" spans="1:32" x14ac:dyDescent="0.25">
      <c r="A174" s="66" t="str">
        <f>"503.02.03"</f>
        <v>503.02.03</v>
      </c>
      <c r="B174" s="68" t="s">
        <v>998</v>
      </c>
      <c r="C174" s="67">
        <f>CE_RegimeContributivo!B342</f>
        <v>0</v>
      </c>
      <c r="D174" s="67">
        <f>CE_RegimeContributivo!C342</f>
        <v>0</v>
      </c>
      <c r="E174" s="67">
        <f>CE_RegimeContributivo!E342</f>
        <v>0</v>
      </c>
      <c r="F174" s="67">
        <f>CE_RegimeContributivo!S342</f>
        <v>0</v>
      </c>
      <c r="G174" s="82" t="e">
        <f t="shared" si="125"/>
        <v>#DIV/0!</v>
      </c>
      <c r="H174" s="82" t="e">
        <f t="shared" si="126"/>
        <v>#DIV/0!</v>
      </c>
      <c r="I174" s="67">
        <f>CE_RegimeNaoContributivo!B342</f>
        <v>0</v>
      </c>
      <c r="J174" s="67">
        <f>CE_RegimeNaoContributivo!C342</f>
        <v>0</v>
      </c>
      <c r="K174" s="67">
        <f>CE_RegimeNaoContributivo!E342</f>
        <v>0</v>
      </c>
      <c r="L174" s="67">
        <f>CE_RegimeNaoContributivo!S342</f>
        <v>0</v>
      </c>
      <c r="M174" s="82" t="e">
        <f t="shared" si="127"/>
        <v>#DIV/0!</v>
      </c>
      <c r="N174" s="82" t="e">
        <f t="shared" si="128"/>
        <v>#DIV/0!</v>
      </c>
      <c r="O174" s="67">
        <f>CE_Administração!B342</f>
        <v>0</v>
      </c>
      <c r="P174" s="67">
        <f>CE_Administração!C342</f>
        <v>0</v>
      </c>
      <c r="Q174" s="67">
        <f>CE_Administração!E342</f>
        <v>0</v>
      </c>
      <c r="R174" s="67">
        <f>CE_Administração!S342</f>
        <v>0</v>
      </c>
      <c r="S174" s="82" t="e">
        <f t="shared" si="129"/>
        <v>#DIV/0!</v>
      </c>
      <c r="T174" s="82" t="e">
        <f t="shared" si="130"/>
        <v>#DIV/0!</v>
      </c>
      <c r="U174" s="67">
        <f>CE_CapitalizaçãoFRSS!B342</f>
        <v>0</v>
      </c>
      <c r="V174" s="67">
        <f>CE_CapitalizaçãoFRSS!C342</f>
        <v>0</v>
      </c>
      <c r="W174" s="67">
        <f>CE_CapitalizaçãoFRSS!E342</f>
        <v>0</v>
      </c>
      <c r="X174" s="67">
        <f>CE_CapitalizaçãoFRSS!S342</f>
        <v>0</v>
      </c>
      <c r="Y174" s="82" t="e">
        <f t="shared" si="131"/>
        <v>#DIV/0!</v>
      </c>
      <c r="Z174" s="82" t="e">
        <f t="shared" si="132"/>
        <v>#DIV/0!</v>
      </c>
      <c r="AA174" s="67">
        <f t="shared" si="133"/>
        <v>0</v>
      </c>
      <c r="AB174" s="67">
        <f t="shared" si="134"/>
        <v>0</v>
      </c>
      <c r="AC174" s="67">
        <f t="shared" si="135"/>
        <v>0</v>
      </c>
      <c r="AD174" s="67">
        <f t="shared" si="136"/>
        <v>0</v>
      </c>
      <c r="AE174" s="82" t="e">
        <f t="shared" si="137"/>
        <v>#DIV/0!</v>
      </c>
      <c r="AF174" s="82" t="e">
        <f t="shared" si="138"/>
        <v>#DIV/0!</v>
      </c>
    </row>
    <row r="175" spans="1:32" s="65" customFormat="1" x14ac:dyDescent="0.25">
      <c r="A175" s="62" t="str">
        <f>"503.03"</f>
        <v>503.03</v>
      </c>
      <c r="B175" s="63" t="s">
        <v>999</v>
      </c>
      <c r="C175" s="64">
        <f>SUM(C176:C206)</f>
        <v>11046493</v>
      </c>
      <c r="D175" s="64">
        <f>SUM(D176:D206)</f>
        <v>11046493</v>
      </c>
      <c r="E175" s="64">
        <f>SUM(E176:E206)</f>
        <v>5423315.4489999991</v>
      </c>
      <c r="F175" s="64">
        <f t="shared" ref="F175" si="169">SUM(F176:F206)</f>
        <v>5340745.8648000006</v>
      </c>
      <c r="G175" s="81">
        <f t="shared" si="125"/>
        <v>0.48347886200624945</v>
      </c>
      <c r="H175" s="81">
        <f t="shared" si="126"/>
        <v>0.49095359486490409</v>
      </c>
      <c r="I175" s="64">
        <f>SUM(I176:I206)</f>
        <v>74976685</v>
      </c>
      <c r="J175" s="64">
        <f>SUM(J176:J206)</f>
        <v>74976685</v>
      </c>
      <c r="K175" s="64">
        <f t="shared" ref="K175:L175" si="170">SUM(K176:K206)</f>
        <v>69305124.159999996</v>
      </c>
      <c r="L175" s="64">
        <f t="shared" si="170"/>
        <v>68946038.159999996</v>
      </c>
      <c r="M175" s="81">
        <f t="shared" si="127"/>
        <v>0.91956637133263486</v>
      </c>
      <c r="N175" s="81">
        <f t="shared" si="128"/>
        <v>0.92435567350036874</v>
      </c>
      <c r="O175" s="64">
        <f>SUM(O176:O206)</f>
        <v>0</v>
      </c>
      <c r="P175" s="64">
        <f>SUM(P176:P206)</f>
        <v>0</v>
      </c>
      <c r="Q175" s="64">
        <f t="shared" ref="Q175:R175" si="171">SUM(Q176:Q206)</f>
        <v>0</v>
      </c>
      <c r="R175" s="64">
        <f t="shared" si="171"/>
        <v>0</v>
      </c>
      <c r="S175" s="81" t="e">
        <f t="shared" si="129"/>
        <v>#DIV/0!</v>
      </c>
      <c r="T175" s="81" t="e">
        <f t="shared" si="130"/>
        <v>#DIV/0!</v>
      </c>
      <c r="U175" s="64">
        <f>SUM(U176:U206)</f>
        <v>0</v>
      </c>
      <c r="V175" s="64">
        <f t="shared" ref="V175" si="172">SUM(V176:V206)</f>
        <v>0</v>
      </c>
      <c r="W175" s="64">
        <f t="shared" ref="W175:X175" si="173">SUM(W176:W206)</f>
        <v>0</v>
      </c>
      <c r="X175" s="64">
        <f t="shared" si="173"/>
        <v>0</v>
      </c>
      <c r="Y175" s="81" t="e">
        <f t="shared" si="131"/>
        <v>#DIV/0!</v>
      </c>
      <c r="Z175" s="81" t="e">
        <f t="shared" si="132"/>
        <v>#DIV/0!</v>
      </c>
      <c r="AA175" s="64">
        <f t="shared" si="133"/>
        <v>86023178</v>
      </c>
      <c r="AB175" s="64">
        <f t="shared" si="134"/>
        <v>86023178</v>
      </c>
      <c r="AC175" s="64">
        <f t="shared" si="135"/>
        <v>74728439.608999997</v>
      </c>
      <c r="AD175" s="64">
        <f t="shared" si="136"/>
        <v>74286784.024800003</v>
      </c>
      <c r="AE175" s="81">
        <f t="shared" si="137"/>
        <v>0.86356707287424328</v>
      </c>
      <c r="AF175" s="81">
        <f t="shared" si="138"/>
        <v>0.86870121921094334</v>
      </c>
    </row>
    <row r="176" spans="1:32" x14ac:dyDescent="0.25">
      <c r="A176" s="66" t="str">
        <f>"503.03.01"</f>
        <v>503.03.01</v>
      </c>
      <c r="B176" s="68" t="s">
        <v>1000</v>
      </c>
      <c r="C176" s="67">
        <f>CE_RegimeContributivo!B344</f>
        <v>0</v>
      </c>
      <c r="D176" s="67">
        <f>CE_RegimeContributivo!C344</f>
        <v>0</v>
      </c>
      <c r="E176" s="67">
        <f>CE_RegimeContributivo!E344</f>
        <v>0</v>
      </c>
      <c r="F176" s="67">
        <f>CE_RegimeContributivo!S344</f>
        <v>0</v>
      </c>
      <c r="G176" s="82" t="e">
        <f t="shared" si="125"/>
        <v>#DIV/0!</v>
      </c>
      <c r="H176" s="82" t="e">
        <f t="shared" si="126"/>
        <v>#DIV/0!</v>
      </c>
      <c r="I176" s="67">
        <f>CE_RegimeNaoContributivo!B344</f>
        <v>5957280</v>
      </c>
      <c r="J176" s="67">
        <f>CE_RegimeNaoContributivo!C344</f>
        <v>5957280</v>
      </c>
      <c r="K176" s="67">
        <f>CE_RegimeNaoContributivo!E344</f>
        <v>5130438</v>
      </c>
      <c r="L176" s="67">
        <f>CE_RegimeNaoContributivo!S344</f>
        <v>5130198</v>
      </c>
      <c r="M176" s="82">
        <f t="shared" si="127"/>
        <v>0.86116449117718152</v>
      </c>
      <c r="N176" s="82">
        <f t="shared" si="128"/>
        <v>0.8612047780194988</v>
      </c>
      <c r="O176" s="67">
        <f>CE_Administração!B344</f>
        <v>0</v>
      </c>
      <c r="P176" s="67">
        <f>CE_Administração!C344</f>
        <v>0</v>
      </c>
      <c r="Q176" s="67">
        <f>CE_Administração!E344</f>
        <v>0</v>
      </c>
      <c r="R176" s="67">
        <f>CE_Administração!S344</f>
        <v>0</v>
      </c>
      <c r="S176" s="82" t="e">
        <f t="shared" si="129"/>
        <v>#DIV/0!</v>
      </c>
      <c r="T176" s="82" t="e">
        <f t="shared" si="130"/>
        <v>#DIV/0!</v>
      </c>
      <c r="U176" s="67">
        <f>CE_CapitalizaçãoFRSS!B344</f>
        <v>0</v>
      </c>
      <c r="V176" s="67">
        <f>CE_CapitalizaçãoFRSS!C344</f>
        <v>0</v>
      </c>
      <c r="W176" s="67">
        <f>CE_CapitalizaçãoFRSS!E344</f>
        <v>0</v>
      </c>
      <c r="X176" s="67">
        <f>CE_CapitalizaçãoFRSS!S344</f>
        <v>0</v>
      </c>
      <c r="Y176" s="82" t="e">
        <f t="shared" si="131"/>
        <v>#DIV/0!</v>
      </c>
      <c r="Z176" s="82" t="e">
        <f t="shared" si="132"/>
        <v>#DIV/0!</v>
      </c>
      <c r="AA176" s="67">
        <f t="shared" si="133"/>
        <v>5957280</v>
      </c>
      <c r="AB176" s="67">
        <f t="shared" si="134"/>
        <v>5957280</v>
      </c>
      <c r="AC176" s="67">
        <f t="shared" si="135"/>
        <v>5130438</v>
      </c>
      <c r="AD176" s="67">
        <f t="shared" si="136"/>
        <v>5130198</v>
      </c>
      <c r="AE176" s="82">
        <f t="shared" si="137"/>
        <v>0.86116449117718152</v>
      </c>
      <c r="AF176" s="82">
        <f t="shared" si="138"/>
        <v>0.8612047780194988</v>
      </c>
    </row>
    <row r="177" spans="1:33" x14ac:dyDescent="0.25">
      <c r="A177" s="66" t="str">
        <f>"503.03.02"</f>
        <v>503.03.02</v>
      </c>
      <c r="B177" s="68" t="s">
        <v>1001</v>
      </c>
      <c r="C177" s="67">
        <f>CE_RegimeContributivo!B345</f>
        <v>0</v>
      </c>
      <c r="D177" s="67">
        <f>CE_RegimeContributivo!C345</f>
        <v>0</v>
      </c>
      <c r="E177" s="67">
        <f>CE_RegimeContributivo!E345</f>
        <v>0</v>
      </c>
      <c r="F177" s="67">
        <f>CE_RegimeContributivo!S345</f>
        <v>0</v>
      </c>
      <c r="G177" s="82" t="e">
        <f t="shared" si="125"/>
        <v>#DIV/0!</v>
      </c>
      <c r="H177" s="82" t="e">
        <f t="shared" si="126"/>
        <v>#DIV/0!</v>
      </c>
      <c r="I177" s="67">
        <f>CE_RegimeNaoContributivo!B345</f>
        <v>67496400</v>
      </c>
      <c r="J177" s="67">
        <f>CE_RegimeNaoContributivo!C345</f>
        <v>67496400</v>
      </c>
      <c r="K177" s="67">
        <f>CE_RegimeNaoContributivo!E345</f>
        <v>64148081</v>
      </c>
      <c r="L177" s="67">
        <f>CE_RegimeNaoContributivo!S345</f>
        <v>63789235</v>
      </c>
      <c r="M177" s="82">
        <f t="shared" si="127"/>
        <v>0.94507610776278439</v>
      </c>
      <c r="N177" s="82">
        <f t="shared" si="128"/>
        <v>0.95039262834758598</v>
      </c>
      <c r="O177" s="67">
        <f>CE_Administração!B345</f>
        <v>0</v>
      </c>
      <c r="P177" s="67">
        <f>CE_Administração!C345</f>
        <v>0</v>
      </c>
      <c r="Q177" s="67">
        <f>CE_Administração!E345</f>
        <v>0</v>
      </c>
      <c r="R177" s="67">
        <f>CE_Administração!S345</f>
        <v>0</v>
      </c>
      <c r="S177" s="82" t="e">
        <f t="shared" si="129"/>
        <v>#DIV/0!</v>
      </c>
      <c r="T177" s="82" t="e">
        <f t="shared" si="130"/>
        <v>#DIV/0!</v>
      </c>
      <c r="U177" s="67">
        <f>CE_CapitalizaçãoFRSS!B345</f>
        <v>0</v>
      </c>
      <c r="V177" s="67">
        <f>CE_CapitalizaçãoFRSS!C345</f>
        <v>0</v>
      </c>
      <c r="W177" s="67">
        <f>CE_CapitalizaçãoFRSS!E345</f>
        <v>0</v>
      </c>
      <c r="X177" s="67">
        <f>CE_CapitalizaçãoFRSS!S345</f>
        <v>0</v>
      </c>
      <c r="Y177" s="82" t="e">
        <f t="shared" si="131"/>
        <v>#DIV/0!</v>
      </c>
      <c r="Z177" s="82" t="e">
        <f t="shared" si="132"/>
        <v>#DIV/0!</v>
      </c>
      <c r="AA177" s="67">
        <f t="shared" si="133"/>
        <v>67496400</v>
      </c>
      <c r="AB177" s="67">
        <f t="shared" si="134"/>
        <v>67496400</v>
      </c>
      <c r="AC177" s="67">
        <f t="shared" si="135"/>
        <v>64148081</v>
      </c>
      <c r="AD177" s="67">
        <f t="shared" si="136"/>
        <v>63789235</v>
      </c>
      <c r="AE177" s="82">
        <f t="shared" si="137"/>
        <v>0.94507610776278439</v>
      </c>
      <c r="AF177" s="82">
        <f t="shared" si="138"/>
        <v>0.95039262834758598</v>
      </c>
    </row>
    <row r="178" spans="1:33" x14ac:dyDescent="0.25">
      <c r="A178" s="66" t="str">
        <f>"503.03.03"</f>
        <v>503.03.03</v>
      </c>
      <c r="B178" s="68" t="s">
        <v>1002</v>
      </c>
      <c r="C178" s="67">
        <f>CE_RegimeContributivo!B346</f>
        <v>0</v>
      </c>
      <c r="D178" s="67">
        <f>CE_RegimeContributivo!C346</f>
        <v>0</v>
      </c>
      <c r="E178" s="67">
        <f>CE_RegimeContributivo!E346</f>
        <v>0</v>
      </c>
      <c r="F178" s="67">
        <f>CE_RegimeContributivo!S346</f>
        <v>0</v>
      </c>
      <c r="G178" s="82" t="e">
        <f t="shared" si="125"/>
        <v>#DIV/0!</v>
      </c>
      <c r="H178" s="82" t="e">
        <f t="shared" si="126"/>
        <v>#DIV/0!</v>
      </c>
      <c r="I178" s="67">
        <f>CE_RegimeNaoContributivo!B346</f>
        <v>150540</v>
      </c>
      <c r="J178" s="67">
        <f>CE_RegimeNaoContributivo!C346</f>
        <v>150540</v>
      </c>
      <c r="K178" s="67">
        <f>CE_RegimeNaoContributivo!E346</f>
        <v>0</v>
      </c>
      <c r="L178" s="67">
        <f>CE_RegimeNaoContributivo!S346</f>
        <v>0</v>
      </c>
      <c r="M178" s="82">
        <f t="shared" si="127"/>
        <v>0</v>
      </c>
      <c r="N178" s="82">
        <f t="shared" si="128"/>
        <v>0</v>
      </c>
      <c r="O178" s="67">
        <f>CE_Administração!B346</f>
        <v>0</v>
      </c>
      <c r="P178" s="67">
        <f>CE_Administração!C346</f>
        <v>0</v>
      </c>
      <c r="Q178" s="67">
        <f>CE_Administração!E346</f>
        <v>0</v>
      </c>
      <c r="R178" s="67">
        <f>CE_Administração!S346</f>
        <v>0</v>
      </c>
      <c r="S178" s="82" t="e">
        <f t="shared" si="129"/>
        <v>#DIV/0!</v>
      </c>
      <c r="T178" s="82" t="e">
        <f t="shared" si="130"/>
        <v>#DIV/0!</v>
      </c>
      <c r="U178" s="67">
        <f>CE_CapitalizaçãoFRSS!B346</f>
        <v>0</v>
      </c>
      <c r="V178" s="67">
        <f>CE_CapitalizaçãoFRSS!C346</f>
        <v>0</v>
      </c>
      <c r="W178" s="67">
        <f>CE_CapitalizaçãoFRSS!E346</f>
        <v>0</v>
      </c>
      <c r="X178" s="67">
        <f>CE_CapitalizaçãoFRSS!S346</f>
        <v>0</v>
      </c>
      <c r="Y178" s="82" t="e">
        <f t="shared" si="131"/>
        <v>#DIV/0!</v>
      </c>
      <c r="Z178" s="82" t="e">
        <f t="shared" si="132"/>
        <v>#DIV/0!</v>
      </c>
      <c r="AA178" s="67">
        <f t="shared" si="133"/>
        <v>150540</v>
      </c>
      <c r="AB178" s="67">
        <f t="shared" si="134"/>
        <v>150540</v>
      </c>
      <c r="AC178" s="67">
        <f t="shared" si="135"/>
        <v>0</v>
      </c>
      <c r="AD178" s="67">
        <f t="shared" si="136"/>
        <v>0</v>
      </c>
      <c r="AE178" s="82">
        <f t="shared" si="137"/>
        <v>0</v>
      </c>
      <c r="AF178" s="82">
        <f t="shared" si="138"/>
        <v>0</v>
      </c>
    </row>
    <row r="179" spans="1:33" x14ac:dyDescent="0.25">
      <c r="A179" s="66" t="str">
        <f>"503.03.04"</f>
        <v>503.03.04</v>
      </c>
      <c r="B179" s="68" t="s">
        <v>1003</v>
      </c>
      <c r="C179" s="67">
        <f>CE_RegimeContributivo!B347</f>
        <v>0</v>
      </c>
      <c r="D179" s="67">
        <f>CE_RegimeContributivo!C347</f>
        <v>0</v>
      </c>
      <c r="E179" s="67">
        <f>CE_RegimeContributivo!E347</f>
        <v>0</v>
      </c>
      <c r="F179" s="67">
        <f>CE_RegimeContributivo!S347</f>
        <v>0</v>
      </c>
      <c r="G179" s="82" t="e">
        <f t="shared" si="125"/>
        <v>#DIV/0!</v>
      </c>
      <c r="H179" s="82" t="e">
        <f t="shared" si="126"/>
        <v>#DIV/0!</v>
      </c>
      <c r="I179" s="67">
        <f>CE_RegimeNaoContributivo!B347</f>
        <v>1372465</v>
      </c>
      <c r="J179" s="67">
        <f>CE_RegimeNaoContributivo!C347</f>
        <v>1372465</v>
      </c>
      <c r="K179" s="67">
        <f>CE_RegimeNaoContributivo!E347</f>
        <v>26605.160000000003</v>
      </c>
      <c r="L179" s="67">
        <f>CE_RegimeNaoContributivo!S347</f>
        <v>26605.16</v>
      </c>
      <c r="M179" s="82">
        <f t="shared" si="127"/>
        <v>1.9384946064198359E-2</v>
      </c>
      <c r="N179" s="82">
        <f t="shared" si="128"/>
        <v>1.9384946064198362E-2</v>
      </c>
      <c r="O179" s="67">
        <f>CE_Administração!B347</f>
        <v>0</v>
      </c>
      <c r="P179" s="67">
        <f>CE_Administração!C347</f>
        <v>0</v>
      </c>
      <c r="Q179" s="67">
        <f>CE_Administração!E347</f>
        <v>0</v>
      </c>
      <c r="R179" s="67">
        <f>CE_Administração!S347</f>
        <v>0</v>
      </c>
      <c r="S179" s="82" t="e">
        <f t="shared" si="129"/>
        <v>#DIV/0!</v>
      </c>
      <c r="T179" s="82" t="e">
        <f t="shared" si="130"/>
        <v>#DIV/0!</v>
      </c>
      <c r="U179" s="67">
        <f>CE_CapitalizaçãoFRSS!B347</f>
        <v>0</v>
      </c>
      <c r="V179" s="67">
        <f>CE_CapitalizaçãoFRSS!C347</f>
        <v>0</v>
      </c>
      <c r="W179" s="67">
        <f>CE_CapitalizaçãoFRSS!E347</f>
        <v>0</v>
      </c>
      <c r="X179" s="67">
        <f>CE_CapitalizaçãoFRSS!S347</f>
        <v>0</v>
      </c>
      <c r="Y179" s="82" t="e">
        <f t="shared" si="131"/>
        <v>#DIV/0!</v>
      </c>
      <c r="Z179" s="82" t="e">
        <f t="shared" si="132"/>
        <v>#DIV/0!</v>
      </c>
      <c r="AA179" s="67">
        <f t="shared" si="133"/>
        <v>1372465</v>
      </c>
      <c r="AB179" s="67">
        <f t="shared" si="134"/>
        <v>1372465</v>
      </c>
      <c r="AC179" s="67">
        <f t="shared" si="135"/>
        <v>26605.160000000003</v>
      </c>
      <c r="AD179" s="67">
        <f t="shared" si="136"/>
        <v>26605.16</v>
      </c>
      <c r="AE179" s="82">
        <f t="shared" si="137"/>
        <v>1.9384946064198359E-2</v>
      </c>
      <c r="AF179" s="82">
        <f t="shared" si="138"/>
        <v>1.9384946064198362E-2</v>
      </c>
    </row>
    <row r="180" spans="1:33" x14ac:dyDescent="0.25">
      <c r="A180" s="66" t="str">
        <f>"503.03.05"</f>
        <v>503.03.05</v>
      </c>
      <c r="B180" s="68" t="s">
        <v>1004</v>
      </c>
      <c r="C180" s="67">
        <f>CE_RegimeContributivo!B348</f>
        <v>0</v>
      </c>
      <c r="D180" s="67">
        <f>CE_RegimeContributivo!C348</f>
        <v>0</v>
      </c>
      <c r="E180" s="67">
        <f>CE_RegimeContributivo!E348</f>
        <v>0</v>
      </c>
      <c r="F180" s="67">
        <f>CE_RegimeContributivo!S348</f>
        <v>0</v>
      </c>
      <c r="G180" s="82" t="e">
        <f t="shared" si="125"/>
        <v>#DIV/0!</v>
      </c>
      <c r="H180" s="82" t="e">
        <f t="shared" si="126"/>
        <v>#DIV/0!</v>
      </c>
      <c r="I180" s="67">
        <f>CE_RegimeNaoContributivo!B348</f>
        <v>0</v>
      </c>
      <c r="J180" s="67">
        <f>CE_RegimeNaoContributivo!C348</f>
        <v>0</v>
      </c>
      <c r="K180" s="67">
        <f>CE_RegimeNaoContributivo!E348</f>
        <v>0</v>
      </c>
      <c r="L180" s="67">
        <f>CE_RegimeNaoContributivo!S348</f>
        <v>0</v>
      </c>
      <c r="M180" s="82" t="e">
        <f t="shared" si="127"/>
        <v>#DIV/0!</v>
      </c>
      <c r="N180" s="82" t="e">
        <f t="shared" si="128"/>
        <v>#DIV/0!</v>
      </c>
      <c r="O180" s="67">
        <f>CE_Administração!B348</f>
        <v>0</v>
      </c>
      <c r="P180" s="67">
        <f>CE_Administração!C348</f>
        <v>0</v>
      </c>
      <c r="Q180" s="67">
        <f>CE_Administração!E348</f>
        <v>0</v>
      </c>
      <c r="R180" s="67">
        <f>CE_Administração!S348</f>
        <v>0</v>
      </c>
      <c r="S180" s="82" t="e">
        <f t="shared" si="129"/>
        <v>#DIV/0!</v>
      </c>
      <c r="T180" s="82" t="e">
        <f t="shared" si="130"/>
        <v>#DIV/0!</v>
      </c>
      <c r="U180" s="67">
        <f>CE_CapitalizaçãoFRSS!B348</f>
        <v>0</v>
      </c>
      <c r="V180" s="67">
        <f>CE_CapitalizaçãoFRSS!C348</f>
        <v>0</v>
      </c>
      <c r="W180" s="67">
        <f>CE_CapitalizaçãoFRSS!E348</f>
        <v>0</v>
      </c>
      <c r="X180" s="67">
        <f>CE_CapitalizaçãoFRSS!S348</f>
        <v>0</v>
      </c>
      <c r="Y180" s="82" t="e">
        <f t="shared" si="131"/>
        <v>#DIV/0!</v>
      </c>
      <c r="Z180" s="82" t="e">
        <f t="shared" si="132"/>
        <v>#DIV/0!</v>
      </c>
      <c r="AA180" s="67">
        <f t="shared" si="133"/>
        <v>0</v>
      </c>
      <c r="AB180" s="67">
        <f t="shared" si="134"/>
        <v>0</v>
      </c>
      <c r="AC180" s="67">
        <f t="shared" si="135"/>
        <v>0</v>
      </c>
      <c r="AD180" s="67">
        <f t="shared" si="136"/>
        <v>0</v>
      </c>
      <c r="AE180" s="82" t="e">
        <f t="shared" si="137"/>
        <v>#DIV/0!</v>
      </c>
      <c r="AF180" s="82" t="e">
        <f t="shared" si="138"/>
        <v>#DIV/0!</v>
      </c>
    </row>
    <row r="181" spans="1:33" x14ac:dyDescent="0.25">
      <c r="A181" s="66" t="str">
        <f>"503.03.06"</f>
        <v>503.03.06</v>
      </c>
      <c r="B181" s="68" t="s">
        <v>1005</v>
      </c>
      <c r="C181" s="67">
        <f>CE_RegimeContributivo!B349</f>
        <v>0</v>
      </c>
      <c r="D181" s="67">
        <f>CE_RegimeContributivo!C349</f>
        <v>0</v>
      </c>
      <c r="E181" s="67">
        <f>CE_RegimeContributivo!E349</f>
        <v>0</v>
      </c>
      <c r="F181" s="67">
        <f>CE_RegimeContributivo!S349</f>
        <v>0</v>
      </c>
      <c r="G181" s="82" t="e">
        <f t="shared" si="125"/>
        <v>#DIV/0!</v>
      </c>
      <c r="H181" s="82" t="e">
        <f t="shared" si="126"/>
        <v>#DIV/0!</v>
      </c>
      <c r="I181" s="67">
        <f>CE_RegimeNaoContributivo!B349</f>
        <v>0</v>
      </c>
      <c r="J181" s="67">
        <f>CE_RegimeNaoContributivo!C349</f>
        <v>0</v>
      </c>
      <c r="K181" s="67">
        <f>CE_RegimeNaoContributivo!E349</f>
        <v>0</v>
      </c>
      <c r="L181" s="67">
        <f>CE_RegimeNaoContributivo!S349</f>
        <v>0</v>
      </c>
      <c r="M181" s="82" t="e">
        <f t="shared" si="127"/>
        <v>#DIV/0!</v>
      </c>
      <c r="N181" s="82" t="e">
        <f t="shared" si="128"/>
        <v>#DIV/0!</v>
      </c>
      <c r="O181" s="67">
        <f>CE_Administração!B349</f>
        <v>0</v>
      </c>
      <c r="P181" s="67">
        <f>CE_Administração!C349</f>
        <v>0</v>
      </c>
      <c r="Q181" s="67">
        <f>CE_Administração!E349</f>
        <v>0</v>
      </c>
      <c r="R181" s="67">
        <f>CE_Administração!S349</f>
        <v>0</v>
      </c>
      <c r="S181" s="82" t="e">
        <f t="shared" si="129"/>
        <v>#DIV/0!</v>
      </c>
      <c r="T181" s="82" t="e">
        <f t="shared" si="130"/>
        <v>#DIV/0!</v>
      </c>
      <c r="U181" s="67">
        <f>CE_CapitalizaçãoFRSS!B349</f>
        <v>0</v>
      </c>
      <c r="V181" s="67">
        <f>CE_CapitalizaçãoFRSS!C349</f>
        <v>0</v>
      </c>
      <c r="W181" s="67">
        <f>CE_CapitalizaçãoFRSS!E349</f>
        <v>0</v>
      </c>
      <c r="X181" s="67">
        <f>CE_CapitalizaçãoFRSS!S349</f>
        <v>0</v>
      </c>
      <c r="Y181" s="82" t="e">
        <f t="shared" si="131"/>
        <v>#DIV/0!</v>
      </c>
      <c r="Z181" s="82" t="e">
        <f t="shared" si="132"/>
        <v>#DIV/0!</v>
      </c>
      <c r="AA181" s="67">
        <f t="shared" si="133"/>
        <v>0</v>
      </c>
      <c r="AB181" s="67">
        <f t="shared" si="134"/>
        <v>0</v>
      </c>
      <c r="AC181" s="67">
        <f t="shared" si="135"/>
        <v>0</v>
      </c>
      <c r="AD181" s="67">
        <f t="shared" si="136"/>
        <v>0</v>
      </c>
      <c r="AE181" s="82" t="e">
        <f t="shared" si="137"/>
        <v>#DIV/0!</v>
      </c>
      <c r="AF181" s="82" t="e">
        <f t="shared" si="138"/>
        <v>#DIV/0!</v>
      </c>
    </row>
    <row r="182" spans="1:33" ht="33.75" customHeight="1" x14ac:dyDescent="0.25">
      <c r="A182" s="66" t="str">
        <f>"503.03.07"</f>
        <v>503.03.07</v>
      </c>
      <c r="B182" s="68" t="s">
        <v>1006</v>
      </c>
      <c r="C182" s="67">
        <f>CE_RegimeContributivo!B350</f>
        <v>31200</v>
      </c>
      <c r="D182" s="67">
        <f>CE_RegimeContributivo!C350</f>
        <v>31200</v>
      </c>
      <c r="E182" s="67">
        <f>CE_RegimeContributivo!E350</f>
        <v>15645.239999999996</v>
      </c>
      <c r="F182" s="67">
        <f>CE_RegimeContributivo!S350</f>
        <v>15645.240000000003</v>
      </c>
      <c r="G182" s="82">
        <f t="shared" si="125"/>
        <v>0.50145000000000006</v>
      </c>
      <c r="H182" s="82">
        <f t="shared" si="126"/>
        <v>0.50144999999999984</v>
      </c>
      <c r="I182" s="67">
        <f>CE_RegimeNaoContributivo!B350</f>
        <v>0</v>
      </c>
      <c r="J182" s="67">
        <f>CE_RegimeNaoContributivo!C350</f>
        <v>0</v>
      </c>
      <c r="K182" s="67">
        <f>CE_RegimeNaoContributivo!E350</f>
        <v>0</v>
      </c>
      <c r="L182" s="67">
        <f>CE_RegimeNaoContributivo!S350</f>
        <v>0</v>
      </c>
      <c r="M182" s="82" t="e">
        <f t="shared" si="127"/>
        <v>#DIV/0!</v>
      </c>
      <c r="N182" s="82" t="e">
        <f t="shared" si="128"/>
        <v>#DIV/0!</v>
      </c>
      <c r="O182" s="67">
        <f>CE_Administração!B350</f>
        <v>0</v>
      </c>
      <c r="P182" s="67">
        <f>CE_Administração!C350</f>
        <v>0</v>
      </c>
      <c r="Q182" s="67">
        <f>CE_Administração!E350</f>
        <v>0</v>
      </c>
      <c r="R182" s="67">
        <f>CE_Administração!S350</f>
        <v>0</v>
      </c>
      <c r="S182" s="82" t="e">
        <f t="shared" si="129"/>
        <v>#DIV/0!</v>
      </c>
      <c r="T182" s="82" t="e">
        <f t="shared" si="130"/>
        <v>#DIV/0!</v>
      </c>
      <c r="U182" s="67">
        <f>CE_CapitalizaçãoFRSS!B350</f>
        <v>0</v>
      </c>
      <c r="V182" s="67">
        <f>CE_CapitalizaçãoFRSS!C350</f>
        <v>0</v>
      </c>
      <c r="W182" s="67">
        <f>CE_CapitalizaçãoFRSS!E350</f>
        <v>0</v>
      </c>
      <c r="X182" s="67">
        <f>CE_CapitalizaçãoFRSS!S350</f>
        <v>0</v>
      </c>
      <c r="Y182" s="82" t="e">
        <f t="shared" si="131"/>
        <v>#DIV/0!</v>
      </c>
      <c r="Z182" s="82" t="e">
        <f t="shared" si="132"/>
        <v>#DIV/0!</v>
      </c>
      <c r="AA182" s="67">
        <f t="shared" si="133"/>
        <v>31200</v>
      </c>
      <c r="AB182" s="67">
        <f t="shared" si="134"/>
        <v>31200</v>
      </c>
      <c r="AC182" s="67">
        <f t="shared" si="135"/>
        <v>15645.239999999996</v>
      </c>
      <c r="AD182" s="67">
        <f t="shared" si="136"/>
        <v>15645.240000000003</v>
      </c>
      <c r="AE182" s="82">
        <f t="shared" si="137"/>
        <v>0.50145000000000006</v>
      </c>
      <c r="AF182" s="82">
        <f t="shared" si="138"/>
        <v>0.50144999999999984</v>
      </c>
      <c r="AG182" s="449"/>
    </row>
    <row r="183" spans="1:33" ht="31.5" customHeight="1" x14ac:dyDescent="0.25">
      <c r="A183" s="66" t="str">
        <f>"503.03.08"</f>
        <v>503.03.08</v>
      </c>
      <c r="B183" s="68" t="s">
        <v>1007</v>
      </c>
      <c r="C183" s="67">
        <f>CE_RegimeContributivo!B351</f>
        <v>3300000</v>
      </c>
      <c r="D183" s="67">
        <f>CE_RegimeContributivo!C351</f>
        <v>3300000</v>
      </c>
      <c r="E183" s="67">
        <f>CE_RegimeContributivo!E351</f>
        <v>1400019.6450000003</v>
      </c>
      <c r="F183" s="67">
        <f>CE_RegimeContributivo!S351</f>
        <v>1398555.125</v>
      </c>
      <c r="G183" s="82">
        <f t="shared" si="125"/>
        <v>0.42380458333333332</v>
      </c>
      <c r="H183" s="82">
        <f t="shared" si="126"/>
        <v>0.42424837727272735</v>
      </c>
      <c r="I183" s="67">
        <f>CE_RegimeNaoContributivo!B351</f>
        <v>0</v>
      </c>
      <c r="J183" s="67">
        <f>CE_RegimeNaoContributivo!C351</f>
        <v>0</v>
      </c>
      <c r="K183" s="67">
        <f>CE_RegimeNaoContributivo!E351</f>
        <v>0</v>
      </c>
      <c r="L183" s="67">
        <f>CE_RegimeNaoContributivo!S351</f>
        <v>0</v>
      </c>
      <c r="M183" s="82" t="e">
        <f t="shared" si="127"/>
        <v>#DIV/0!</v>
      </c>
      <c r="N183" s="82" t="e">
        <f t="shared" si="128"/>
        <v>#DIV/0!</v>
      </c>
      <c r="O183" s="67">
        <f>CE_Administração!B351</f>
        <v>0</v>
      </c>
      <c r="P183" s="67">
        <f>CE_Administração!C351</f>
        <v>0</v>
      </c>
      <c r="Q183" s="67">
        <f>CE_Administração!E351</f>
        <v>0</v>
      </c>
      <c r="R183" s="67">
        <f>CE_Administração!S351</f>
        <v>0</v>
      </c>
      <c r="S183" s="82" t="e">
        <f t="shared" si="129"/>
        <v>#DIV/0!</v>
      </c>
      <c r="T183" s="82" t="e">
        <f t="shared" si="130"/>
        <v>#DIV/0!</v>
      </c>
      <c r="U183" s="67">
        <f>CE_CapitalizaçãoFRSS!B351</f>
        <v>0</v>
      </c>
      <c r="V183" s="67">
        <f>CE_CapitalizaçãoFRSS!C351</f>
        <v>0</v>
      </c>
      <c r="W183" s="67">
        <f>CE_CapitalizaçãoFRSS!E351</f>
        <v>0</v>
      </c>
      <c r="X183" s="67">
        <f>CE_CapitalizaçãoFRSS!S351</f>
        <v>0</v>
      </c>
      <c r="Y183" s="82" t="e">
        <f t="shared" si="131"/>
        <v>#DIV/0!</v>
      </c>
      <c r="Z183" s="82" t="e">
        <f t="shared" si="132"/>
        <v>#DIV/0!</v>
      </c>
      <c r="AA183" s="67">
        <f t="shared" si="133"/>
        <v>3300000</v>
      </c>
      <c r="AB183" s="67">
        <f t="shared" si="134"/>
        <v>3300000</v>
      </c>
      <c r="AC183" s="67">
        <f t="shared" si="135"/>
        <v>1400019.6450000003</v>
      </c>
      <c r="AD183" s="67">
        <f t="shared" si="136"/>
        <v>1398555.125</v>
      </c>
      <c r="AE183" s="82">
        <f t="shared" si="137"/>
        <v>0.42380458333333332</v>
      </c>
      <c r="AF183" s="82">
        <f t="shared" si="138"/>
        <v>0.42424837727272735</v>
      </c>
      <c r="AG183" s="449"/>
    </row>
    <row r="184" spans="1:33" ht="25.5" customHeight="1" x14ac:dyDescent="0.25">
      <c r="A184" s="66" t="str">
        <f>"503.03.09"</f>
        <v>503.03.09</v>
      </c>
      <c r="B184" s="68" t="s">
        <v>1008</v>
      </c>
      <c r="C184" s="67">
        <f>CE_RegimeContributivo!B352</f>
        <v>3600000</v>
      </c>
      <c r="D184" s="67">
        <f>CE_RegimeContributivo!C352</f>
        <v>3600000</v>
      </c>
      <c r="E184" s="67">
        <f>CE_RegimeContributivo!E352</f>
        <v>2417681.1289999993</v>
      </c>
      <c r="F184" s="67">
        <f>CE_RegimeContributivo!S352</f>
        <v>2417123.469</v>
      </c>
      <c r="G184" s="82">
        <f t="shared" si="125"/>
        <v>0.67142318583333338</v>
      </c>
      <c r="H184" s="82">
        <f t="shared" si="126"/>
        <v>0.67157809138888869</v>
      </c>
      <c r="I184" s="67">
        <f>CE_RegimeNaoContributivo!B352</f>
        <v>0</v>
      </c>
      <c r="J184" s="67">
        <f>CE_RegimeNaoContributivo!C352</f>
        <v>0</v>
      </c>
      <c r="K184" s="67">
        <f>CE_RegimeNaoContributivo!E352</f>
        <v>0</v>
      </c>
      <c r="L184" s="67">
        <f>CE_RegimeNaoContributivo!S352</f>
        <v>0</v>
      </c>
      <c r="M184" s="82" t="e">
        <f t="shared" si="127"/>
        <v>#DIV/0!</v>
      </c>
      <c r="N184" s="82" t="e">
        <f t="shared" si="128"/>
        <v>#DIV/0!</v>
      </c>
      <c r="O184" s="67">
        <f>CE_Administração!B352</f>
        <v>0</v>
      </c>
      <c r="P184" s="67">
        <f>CE_Administração!C352</f>
        <v>0</v>
      </c>
      <c r="Q184" s="67">
        <f>CE_Administração!E352</f>
        <v>0</v>
      </c>
      <c r="R184" s="67">
        <f>CE_Administração!S352</f>
        <v>0</v>
      </c>
      <c r="S184" s="82" t="e">
        <f t="shared" si="129"/>
        <v>#DIV/0!</v>
      </c>
      <c r="T184" s="82" t="e">
        <f t="shared" si="130"/>
        <v>#DIV/0!</v>
      </c>
      <c r="U184" s="67">
        <f>CE_CapitalizaçãoFRSS!B352</f>
        <v>0</v>
      </c>
      <c r="V184" s="67">
        <f>CE_CapitalizaçãoFRSS!C352</f>
        <v>0</v>
      </c>
      <c r="W184" s="67">
        <f>CE_CapitalizaçãoFRSS!E352</f>
        <v>0</v>
      </c>
      <c r="X184" s="67">
        <f>CE_CapitalizaçãoFRSS!S352</f>
        <v>0</v>
      </c>
      <c r="Y184" s="82" t="e">
        <f t="shared" si="131"/>
        <v>#DIV/0!</v>
      </c>
      <c r="Z184" s="82" t="e">
        <f t="shared" si="132"/>
        <v>#DIV/0!</v>
      </c>
      <c r="AA184" s="67">
        <f t="shared" si="133"/>
        <v>3600000</v>
      </c>
      <c r="AB184" s="67">
        <f t="shared" si="134"/>
        <v>3600000</v>
      </c>
      <c r="AC184" s="67">
        <f t="shared" si="135"/>
        <v>2417681.1289999993</v>
      </c>
      <c r="AD184" s="67">
        <f t="shared" si="136"/>
        <v>2417123.469</v>
      </c>
      <c r="AE184" s="82">
        <f t="shared" si="137"/>
        <v>0.67142318583333338</v>
      </c>
      <c r="AF184" s="82">
        <f t="shared" si="138"/>
        <v>0.67157809138888869</v>
      </c>
      <c r="AG184" s="449"/>
    </row>
    <row r="185" spans="1:33" x14ac:dyDescent="0.25">
      <c r="A185" s="66" t="str">
        <f>"503.03.10"</f>
        <v>503.03.10</v>
      </c>
      <c r="B185" s="68" t="s">
        <v>1009</v>
      </c>
      <c r="C185" s="67">
        <f>CE_RegimeContributivo!B353</f>
        <v>107697</v>
      </c>
      <c r="D185" s="67">
        <f>CE_RegimeContributivo!C353</f>
        <v>107697</v>
      </c>
      <c r="E185" s="67">
        <f>CE_RegimeContributivo!E353</f>
        <v>3771.4499999999989</v>
      </c>
      <c r="F185" s="67">
        <f>CE_RegimeContributivo!S353</f>
        <v>3771.4500000000007</v>
      </c>
      <c r="G185" s="82">
        <f t="shared" si="125"/>
        <v>3.5019081311457152E-2</v>
      </c>
      <c r="H185" s="82">
        <f t="shared" si="126"/>
        <v>3.5019081311457131E-2</v>
      </c>
      <c r="I185" s="67">
        <f>CE_RegimeNaoContributivo!B353</f>
        <v>0</v>
      </c>
      <c r="J185" s="67">
        <f>CE_RegimeNaoContributivo!C353</f>
        <v>0</v>
      </c>
      <c r="K185" s="67">
        <f>CE_RegimeNaoContributivo!E353</f>
        <v>0</v>
      </c>
      <c r="L185" s="67">
        <f>CE_RegimeNaoContributivo!S353</f>
        <v>0</v>
      </c>
      <c r="M185" s="82" t="e">
        <f t="shared" si="127"/>
        <v>#DIV/0!</v>
      </c>
      <c r="N185" s="82" t="e">
        <f t="shared" si="128"/>
        <v>#DIV/0!</v>
      </c>
      <c r="O185" s="67">
        <f>CE_Administração!B353</f>
        <v>0</v>
      </c>
      <c r="P185" s="67">
        <f>CE_Administração!C353</f>
        <v>0</v>
      </c>
      <c r="Q185" s="67">
        <f>CE_Administração!E353</f>
        <v>0</v>
      </c>
      <c r="R185" s="67">
        <f>CE_Administração!S353</f>
        <v>0</v>
      </c>
      <c r="S185" s="82" t="e">
        <f t="shared" si="129"/>
        <v>#DIV/0!</v>
      </c>
      <c r="T185" s="82" t="e">
        <f t="shared" si="130"/>
        <v>#DIV/0!</v>
      </c>
      <c r="U185" s="67">
        <f>CE_CapitalizaçãoFRSS!B353</f>
        <v>0</v>
      </c>
      <c r="V185" s="67">
        <f>CE_CapitalizaçãoFRSS!C353</f>
        <v>0</v>
      </c>
      <c r="W185" s="67">
        <f>CE_CapitalizaçãoFRSS!E353</f>
        <v>0</v>
      </c>
      <c r="X185" s="67">
        <f>CE_CapitalizaçãoFRSS!S353</f>
        <v>0</v>
      </c>
      <c r="Y185" s="82" t="e">
        <f t="shared" si="131"/>
        <v>#DIV/0!</v>
      </c>
      <c r="Z185" s="82" t="e">
        <f t="shared" si="132"/>
        <v>#DIV/0!</v>
      </c>
      <c r="AA185" s="67">
        <f t="shared" si="133"/>
        <v>107697</v>
      </c>
      <c r="AB185" s="67">
        <f t="shared" si="134"/>
        <v>107697</v>
      </c>
      <c r="AC185" s="67">
        <f t="shared" si="135"/>
        <v>3771.4499999999989</v>
      </c>
      <c r="AD185" s="67">
        <f t="shared" si="136"/>
        <v>3771.4500000000007</v>
      </c>
      <c r="AE185" s="82">
        <f t="shared" si="137"/>
        <v>3.5019081311457152E-2</v>
      </c>
      <c r="AF185" s="82">
        <f t="shared" si="138"/>
        <v>3.5019081311457131E-2</v>
      </c>
    </row>
    <row r="186" spans="1:33" x14ac:dyDescent="0.25">
      <c r="A186" s="66" t="str">
        <f>"503.03.11"</f>
        <v>503.03.11</v>
      </c>
      <c r="B186" s="68" t="s">
        <v>1010</v>
      </c>
      <c r="C186" s="67">
        <f>CE_RegimeContributivo!B354</f>
        <v>998455</v>
      </c>
      <c r="D186" s="67">
        <f>CE_RegimeContributivo!C354</f>
        <v>798764</v>
      </c>
      <c r="E186" s="67">
        <f>CE_RegimeContributivo!E354</f>
        <v>252146.37500000009</v>
      </c>
      <c r="F186" s="67">
        <f>CE_RegimeContributivo!S354</f>
        <v>250410.65299999999</v>
      </c>
      <c r="G186" s="82">
        <f t="shared" si="125"/>
        <v>0.31349767015038232</v>
      </c>
      <c r="H186" s="82">
        <f t="shared" si="126"/>
        <v>0.31567067995052367</v>
      </c>
      <c r="I186" s="67">
        <f>CE_RegimeNaoContributivo!B354</f>
        <v>0</v>
      </c>
      <c r="J186" s="67">
        <f>CE_RegimeNaoContributivo!C354</f>
        <v>0</v>
      </c>
      <c r="K186" s="67">
        <f>CE_RegimeNaoContributivo!E354</f>
        <v>0</v>
      </c>
      <c r="L186" s="67">
        <f>CE_RegimeNaoContributivo!S354</f>
        <v>0</v>
      </c>
      <c r="M186" s="82" t="e">
        <f t="shared" si="127"/>
        <v>#DIV/0!</v>
      </c>
      <c r="N186" s="82" t="e">
        <f t="shared" si="128"/>
        <v>#DIV/0!</v>
      </c>
      <c r="O186" s="67">
        <f>CE_Administração!B354</f>
        <v>0</v>
      </c>
      <c r="P186" s="67">
        <f>CE_Administração!C354</f>
        <v>0</v>
      </c>
      <c r="Q186" s="67">
        <f>CE_Administração!E354</f>
        <v>0</v>
      </c>
      <c r="R186" s="67">
        <f>CE_Administração!S354</f>
        <v>0</v>
      </c>
      <c r="S186" s="82" t="e">
        <f t="shared" si="129"/>
        <v>#DIV/0!</v>
      </c>
      <c r="T186" s="82" t="e">
        <f t="shared" si="130"/>
        <v>#DIV/0!</v>
      </c>
      <c r="U186" s="67">
        <f>CE_CapitalizaçãoFRSS!B354</f>
        <v>0</v>
      </c>
      <c r="V186" s="67">
        <f>CE_CapitalizaçãoFRSS!C354</f>
        <v>0</v>
      </c>
      <c r="W186" s="67">
        <f>CE_CapitalizaçãoFRSS!E354</f>
        <v>0</v>
      </c>
      <c r="X186" s="67">
        <f>CE_CapitalizaçãoFRSS!S354</f>
        <v>0</v>
      </c>
      <c r="Y186" s="82" t="e">
        <f t="shared" si="131"/>
        <v>#DIV/0!</v>
      </c>
      <c r="Z186" s="82" t="e">
        <f t="shared" si="132"/>
        <v>#DIV/0!</v>
      </c>
      <c r="AA186" s="67">
        <f t="shared" si="133"/>
        <v>998455</v>
      </c>
      <c r="AB186" s="67">
        <f t="shared" si="134"/>
        <v>798764</v>
      </c>
      <c r="AC186" s="67">
        <f t="shared" si="135"/>
        <v>252146.37500000009</v>
      </c>
      <c r="AD186" s="67">
        <f t="shared" si="136"/>
        <v>250410.65299999999</v>
      </c>
      <c r="AE186" s="82">
        <f t="shared" si="137"/>
        <v>0.31349767015038232</v>
      </c>
      <c r="AF186" s="82">
        <f t="shared" si="138"/>
        <v>0.31567067995052367</v>
      </c>
    </row>
    <row r="187" spans="1:33" x14ac:dyDescent="0.25">
      <c r="A187" s="66" t="str">
        <f>"503.03.12"</f>
        <v>503.03.12</v>
      </c>
      <c r="B187" s="68" t="s">
        <v>1011</v>
      </c>
      <c r="C187" s="67">
        <f>CE_RegimeContributivo!B355</f>
        <v>207641</v>
      </c>
      <c r="D187" s="67">
        <f>CE_RegimeContributivo!C355</f>
        <v>667332</v>
      </c>
      <c r="E187" s="67">
        <f>CE_RegimeContributivo!E355</f>
        <v>456333.66300000012</v>
      </c>
      <c r="F187" s="67">
        <f>CE_RegimeContributivo!S355</f>
        <v>454274.49299999996</v>
      </c>
      <c r="G187" s="82">
        <f t="shared" si="125"/>
        <v>0.68073236859614095</v>
      </c>
      <c r="H187" s="82">
        <f t="shared" si="126"/>
        <v>0.68381804409199631</v>
      </c>
      <c r="I187" s="67">
        <f>CE_RegimeNaoContributivo!B355</f>
        <v>0</v>
      </c>
      <c r="J187" s="67">
        <f>CE_RegimeNaoContributivo!C355</f>
        <v>0</v>
      </c>
      <c r="K187" s="67">
        <f>CE_RegimeNaoContributivo!E355</f>
        <v>0</v>
      </c>
      <c r="L187" s="67">
        <f>CE_RegimeNaoContributivo!S355</f>
        <v>0</v>
      </c>
      <c r="M187" s="82" t="e">
        <f t="shared" si="127"/>
        <v>#DIV/0!</v>
      </c>
      <c r="N187" s="82" t="e">
        <f t="shared" si="128"/>
        <v>#DIV/0!</v>
      </c>
      <c r="O187" s="67">
        <f>CE_Administração!B355</f>
        <v>0</v>
      </c>
      <c r="P187" s="67">
        <f>CE_Administração!C355</f>
        <v>0</v>
      </c>
      <c r="Q187" s="67">
        <f>CE_Administração!E355</f>
        <v>0</v>
      </c>
      <c r="R187" s="67">
        <f>CE_Administração!S355</f>
        <v>0</v>
      </c>
      <c r="S187" s="82" t="e">
        <f t="shared" si="129"/>
        <v>#DIV/0!</v>
      </c>
      <c r="T187" s="82" t="e">
        <f t="shared" si="130"/>
        <v>#DIV/0!</v>
      </c>
      <c r="U187" s="67">
        <f>CE_CapitalizaçãoFRSS!B355</f>
        <v>0</v>
      </c>
      <c r="V187" s="67">
        <f>CE_CapitalizaçãoFRSS!C355</f>
        <v>0</v>
      </c>
      <c r="W187" s="67">
        <f>CE_CapitalizaçãoFRSS!E355</f>
        <v>0</v>
      </c>
      <c r="X187" s="67">
        <f>CE_CapitalizaçãoFRSS!S355</f>
        <v>0</v>
      </c>
      <c r="Y187" s="82" t="e">
        <f t="shared" si="131"/>
        <v>#DIV/0!</v>
      </c>
      <c r="Z187" s="82" t="e">
        <f t="shared" si="132"/>
        <v>#DIV/0!</v>
      </c>
      <c r="AA187" s="67">
        <f t="shared" si="133"/>
        <v>207641</v>
      </c>
      <c r="AB187" s="67">
        <f t="shared" si="134"/>
        <v>667332</v>
      </c>
      <c r="AC187" s="67">
        <f t="shared" si="135"/>
        <v>456333.66300000012</v>
      </c>
      <c r="AD187" s="67">
        <f t="shared" si="136"/>
        <v>454274.49299999996</v>
      </c>
      <c r="AE187" s="82">
        <f t="shared" si="137"/>
        <v>0.68073236859614095</v>
      </c>
      <c r="AF187" s="82">
        <f t="shared" si="138"/>
        <v>0.68381804409199631</v>
      </c>
    </row>
    <row r="188" spans="1:33" x14ac:dyDescent="0.25">
      <c r="A188" s="66" t="str">
        <f>"503.03.13"</f>
        <v>503.03.13</v>
      </c>
      <c r="B188" s="68" t="s">
        <v>1012</v>
      </c>
      <c r="C188" s="67">
        <f>CE_RegimeContributivo!B356</f>
        <v>0</v>
      </c>
      <c r="D188" s="67">
        <f>CE_RegimeContributivo!C356</f>
        <v>0</v>
      </c>
      <c r="E188" s="67">
        <f>CE_RegimeContributivo!E356</f>
        <v>0</v>
      </c>
      <c r="F188" s="67">
        <f>CE_RegimeContributivo!S356</f>
        <v>0</v>
      </c>
      <c r="G188" s="82" t="e">
        <f t="shared" si="125"/>
        <v>#DIV/0!</v>
      </c>
      <c r="H188" s="82" t="e">
        <f t="shared" si="126"/>
        <v>#DIV/0!</v>
      </c>
      <c r="I188" s="67">
        <f>CE_RegimeNaoContributivo!B356</f>
        <v>0</v>
      </c>
      <c r="J188" s="67">
        <f>CE_RegimeNaoContributivo!C356</f>
        <v>0</v>
      </c>
      <c r="K188" s="67">
        <f>CE_RegimeNaoContributivo!E356</f>
        <v>0</v>
      </c>
      <c r="L188" s="67">
        <f>CE_RegimeNaoContributivo!S356</f>
        <v>0</v>
      </c>
      <c r="M188" s="82" t="e">
        <f t="shared" si="127"/>
        <v>#DIV/0!</v>
      </c>
      <c r="N188" s="82" t="e">
        <f t="shared" si="128"/>
        <v>#DIV/0!</v>
      </c>
      <c r="O188" s="67">
        <f>CE_Administração!B356</f>
        <v>0</v>
      </c>
      <c r="P188" s="67">
        <f>CE_Administração!C356</f>
        <v>0</v>
      </c>
      <c r="Q188" s="67">
        <f>CE_Administração!E356</f>
        <v>0</v>
      </c>
      <c r="R188" s="67">
        <f>CE_Administração!S356</f>
        <v>0</v>
      </c>
      <c r="S188" s="82" t="e">
        <f t="shared" si="129"/>
        <v>#DIV/0!</v>
      </c>
      <c r="T188" s="82" t="e">
        <f t="shared" si="130"/>
        <v>#DIV/0!</v>
      </c>
      <c r="U188" s="67">
        <f>CE_CapitalizaçãoFRSS!B356</f>
        <v>0</v>
      </c>
      <c r="V188" s="67">
        <f>CE_CapitalizaçãoFRSS!C356</f>
        <v>0</v>
      </c>
      <c r="W188" s="67">
        <f>CE_CapitalizaçãoFRSS!E356</f>
        <v>0</v>
      </c>
      <c r="X188" s="67">
        <f>CE_CapitalizaçãoFRSS!S356</f>
        <v>0</v>
      </c>
      <c r="Y188" s="82" t="e">
        <f t="shared" si="131"/>
        <v>#DIV/0!</v>
      </c>
      <c r="Z188" s="82" t="e">
        <f t="shared" si="132"/>
        <v>#DIV/0!</v>
      </c>
      <c r="AA188" s="67">
        <f t="shared" si="133"/>
        <v>0</v>
      </c>
      <c r="AB188" s="67">
        <f t="shared" si="134"/>
        <v>0</v>
      </c>
      <c r="AC188" s="67">
        <f t="shared" si="135"/>
        <v>0</v>
      </c>
      <c r="AD188" s="67">
        <f t="shared" si="136"/>
        <v>0</v>
      </c>
      <c r="AE188" s="82" t="e">
        <f t="shared" si="137"/>
        <v>#DIV/0!</v>
      </c>
      <c r="AF188" s="82" t="e">
        <f t="shared" si="138"/>
        <v>#DIV/0!</v>
      </c>
    </row>
    <row r="189" spans="1:33" x14ac:dyDescent="0.25">
      <c r="A189" s="66" t="str">
        <f>"503.03.14"</f>
        <v>503.03.14</v>
      </c>
      <c r="B189" s="68" t="s">
        <v>1013</v>
      </c>
      <c r="C189" s="67">
        <f>CE_RegimeContributivo!B357</f>
        <v>0</v>
      </c>
      <c r="D189" s="67">
        <f>CE_RegimeContributivo!C357</f>
        <v>0</v>
      </c>
      <c r="E189" s="67">
        <f>CE_RegimeContributivo!E357</f>
        <v>0</v>
      </c>
      <c r="F189" s="67">
        <f>CE_RegimeContributivo!S357</f>
        <v>0</v>
      </c>
      <c r="G189" s="82" t="e">
        <f t="shared" si="125"/>
        <v>#DIV/0!</v>
      </c>
      <c r="H189" s="82" t="e">
        <f t="shared" si="126"/>
        <v>#DIV/0!</v>
      </c>
      <c r="I189" s="67">
        <f>CE_RegimeNaoContributivo!B357</f>
        <v>0</v>
      </c>
      <c r="J189" s="67">
        <f>CE_RegimeNaoContributivo!C357</f>
        <v>0</v>
      </c>
      <c r="K189" s="67">
        <f>CE_RegimeNaoContributivo!E357</f>
        <v>0</v>
      </c>
      <c r="L189" s="67">
        <f>CE_RegimeNaoContributivo!S357</f>
        <v>0</v>
      </c>
      <c r="M189" s="82" t="e">
        <f t="shared" si="127"/>
        <v>#DIV/0!</v>
      </c>
      <c r="N189" s="82" t="e">
        <f t="shared" si="128"/>
        <v>#DIV/0!</v>
      </c>
      <c r="O189" s="67">
        <f>CE_Administração!B357</f>
        <v>0</v>
      </c>
      <c r="P189" s="67">
        <f>CE_Administração!C357</f>
        <v>0</v>
      </c>
      <c r="Q189" s="67">
        <f>CE_Administração!E357</f>
        <v>0</v>
      </c>
      <c r="R189" s="67">
        <f>CE_Administração!S357</f>
        <v>0</v>
      </c>
      <c r="S189" s="82" t="e">
        <f t="shared" si="129"/>
        <v>#DIV/0!</v>
      </c>
      <c r="T189" s="82" t="e">
        <f t="shared" si="130"/>
        <v>#DIV/0!</v>
      </c>
      <c r="U189" s="67">
        <f>CE_CapitalizaçãoFRSS!B357</f>
        <v>0</v>
      </c>
      <c r="V189" s="67">
        <f>CE_CapitalizaçãoFRSS!C357</f>
        <v>0</v>
      </c>
      <c r="W189" s="67">
        <f>CE_CapitalizaçãoFRSS!E357</f>
        <v>0</v>
      </c>
      <c r="X189" s="67">
        <f>CE_CapitalizaçãoFRSS!S357</f>
        <v>0</v>
      </c>
      <c r="Y189" s="82" t="e">
        <f t="shared" si="131"/>
        <v>#DIV/0!</v>
      </c>
      <c r="Z189" s="82" t="e">
        <f t="shared" si="132"/>
        <v>#DIV/0!</v>
      </c>
      <c r="AA189" s="67">
        <f t="shared" si="133"/>
        <v>0</v>
      </c>
      <c r="AB189" s="67">
        <f t="shared" si="134"/>
        <v>0</v>
      </c>
      <c r="AC189" s="67">
        <f t="shared" si="135"/>
        <v>0</v>
      </c>
      <c r="AD189" s="67">
        <f t="shared" si="136"/>
        <v>0</v>
      </c>
      <c r="AE189" s="82" t="e">
        <f t="shared" si="137"/>
        <v>#DIV/0!</v>
      </c>
      <c r="AF189" s="82" t="e">
        <f t="shared" si="138"/>
        <v>#DIV/0!</v>
      </c>
    </row>
    <row r="190" spans="1:33" x14ac:dyDescent="0.25">
      <c r="A190" s="66" t="str">
        <f>"503.03.15"</f>
        <v>503.03.15</v>
      </c>
      <c r="B190" s="68" t="s">
        <v>1014</v>
      </c>
      <c r="C190" s="67">
        <f>CE_RegimeContributivo!B358</f>
        <v>1000000</v>
      </c>
      <c r="D190" s="67">
        <f>CE_RegimeContributivo!C358</f>
        <v>1000000</v>
      </c>
      <c r="E190" s="67">
        <f>CE_RegimeContributivo!E358</f>
        <v>560962.48900000006</v>
      </c>
      <c r="F190" s="67">
        <f>CE_RegimeContributivo!S358</f>
        <v>501912.96080000006</v>
      </c>
      <c r="G190" s="82">
        <f t="shared" si="125"/>
        <v>0.50191296080000003</v>
      </c>
      <c r="H190" s="82">
        <f t="shared" si="126"/>
        <v>0.56096248900000001</v>
      </c>
      <c r="I190" s="67">
        <f>CE_RegimeNaoContributivo!B358</f>
        <v>0</v>
      </c>
      <c r="J190" s="67">
        <f>CE_RegimeNaoContributivo!C358</f>
        <v>0</v>
      </c>
      <c r="K190" s="67">
        <f>CE_RegimeNaoContributivo!E358</f>
        <v>0</v>
      </c>
      <c r="L190" s="67">
        <f>CE_RegimeNaoContributivo!S358</f>
        <v>0</v>
      </c>
      <c r="M190" s="82" t="e">
        <f t="shared" si="127"/>
        <v>#DIV/0!</v>
      </c>
      <c r="N190" s="82" t="e">
        <f t="shared" si="128"/>
        <v>#DIV/0!</v>
      </c>
      <c r="O190" s="67">
        <f>CE_Administração!B358</f>
        <v>0</v>
      </c>
      <c r="P190" s="67">
        <f>CE_Administração!C358</f>
        <v>0</v>
      </c>
      <c r="Q190" s="67">
        <f>CE_Administração!E358</f>
        <v>0</v>
      </c>
      <c r="R190" s="67">
        <f>CE_Administração!S358</f>
        <v>0</v>
      </c>
      <c r="S190" s="82" t="e">
        <f t="shared" si="129"/>
        <v>#DIV/0!</v>
      </c>
      <c r="T190" s="82" t="e">
        <f t="shared" si="130"/>
        <v>#DIV/0!</v>
      </c>
      <c r="U190" s="67">
        <f>CE_CapitalizaçãoFRSS!B358</f>
        <v>0</v>
      </c>
      <c r="V190" s="67">
        <f>CE_CapitalizaçãoFRSS!C358</f>
        <v>0</v>
      </c>
      <c r="W190" s="67">
        <f>CE_CapitalizaçãoFRSS!E358</f>
        <v>0</v>
      </c>
      <c r="X190" s="67">
        <f>CE_CapitalizaçãoFRSS!S358</f>
        <v>0</v>
      </c>
      <c r="Y190" s="82" t="e">
        <f t="shared" si="131"/>
        <v>#DIV/0!</v>
      </c>
      <c r="Z190" s="82" t="e">
        <f t="shared" si="132"/>
        <v>#DIV/0!</v>
      </c>
      <c r="AA190" s="67">
        <f t="shared" si="133"/>
        <v>1000000</v>
      </c>
      <c r="AB190" s="67">
        <f t="shared" si="134"/>
        <v>1000000</v>
      </c>
      <c r="AC190" s="67">
        <f t="shared" si="135"/>
        <v>560962.48900000006</v>
      </c>
      <c r="AD190" s="67">
        <f t="shared" si="136"/>
        <v>501912.96080000006</v>
      </c>
      <c r="AE190" s="82">
        <f t="shared" si="137"/>
        <v>0.50191296080000003</v>
      </c>
      <c r="AF190" s="82">
        <f t="shared" si="138"/>
        <v>0.56096248900000001</v>
      </c>
    </row>
    <row r="191" spans="1:33" x14ac:dyDescent="0.25">
      <c r="A191" s="66" t="str">
        <f>"503.03.16"</f>
        <v>503.03.16</v>
      </c>
      <c r="B191" s="68" t="s">
        <v>1015</v>
      </c>
      <c r="C191" s="67">
        <f>CE_RegimeContributivo!B359</f>
        <v>100000</v>
      </c>
      <c r="D191" s="67">
        <f>CE_RegimeContributivo!C359</f>
        <v>100000</v>
      </c>
      <c r="E191" s="67">
        <f>CE_RegimeContributivo!E359</f>
        <v>23785.799999999985</v>
      </c>
      <c r="F191" s="67">
        <f>CE_RegimeContributivo!S359</f>
        <v>15951.32</v>
      </c>
      <c r="G191" s="82">
        <f t="shared" si="125"/>
        <v>0.15951319999999999</v>
      </c>
      <c r="H191" s="82">
        <f t="shared" si="126"/>
        <v>0.23785799999999985</v>
      </c>
      <c r="I191" s="67">
        <f>CE_RegimeNaoContributivo!B359</f>
        <v>0</v>
      </c>
      <c r="J191" s="67">
        <f>CE_RegimeNaoContributivo!C359</f>
        <v>0</v>
      </c>
      <c r="K191" s="67">
        <f>CE_RegimeNaoContributivo!E359</f>
        <v>0</v>
      </c>
      <c r="L191" s="67">
        <f>CE_RegimeNaoContributivo!S359</f>
        <v>0</v>
      </c>
      <c r="M191" s="82" t="e">
        <f t="shared" si="127"/>
        <v>#DIV/0!</v>
      </c>
      <c r="N191" s="82" t="e">
        <f t="shared" si="128"/>
        <v>#DIV/0!</v>
      </c>
      <c r="O191" s="67">
        <f>CE_Administração!B359</f>
        <v>0</v>
      </c>
      <c r="P191" s="67">
        <f>CE_Administração!C359</f>
        <v>0</v>
      </c>
      <c r="Q191" s="67">
        <f>CE_Administração!E359</f>
        <v>0</v>
      </c>
      <c r="R191" s="67">
        <f>CE_Administração!S359</f>
        <v>0</v>
      </c>
      <c r="S191" s="82" t="e">
        <f t="shared" si="129"/>
        <v>#DIV/0!</v>
      </c>
      <c r="T191" s="82" t="e">
        <f t="shared" si="130"/>
        <v>#DIV/0!</v>
      </c>
      <c r="U191" s="67">
        <f>CE_CapitalizaçãoFRSS!B359</f>
        <v>0</v>
      </c>
      <c r="V191" s="67">
        <f>CE_CapitalizaçãoFRSS!C359</f>
        <v>0</v>
      </c>
      <c r="W191" s="67">
        <f>CE_CapitalizaçãoFRSS!E359</f>
        <v>0</v>
      </c>
      <c r="X191" s="67">
        <f>CE_CapitalizaçãoFRSS!S359</f>
        <v>0</v>
      </c>
      <c r="Y191" s="82" t="e">
        <f t="shared" si="131"/>
        <v>#DIV/0!</v>
      </c>
      <c r="Z191" s="82" t="e">
        <f t="shared" si="132"/>
        <v>#DIV/0!</v>
      </c>
      <c r="AA191" s="67">
        <f t="shared" si="133"/>
        <v>100000</v>
      </c>
      <c r="AB191" s="67">
        <f t="shared" si="134"/>
        <v>100000</v>
      </c>
      <c r="AC191" s="67">
        <f t="shared" si="135"/>
        <v>23785.799999999985</v>
      </c>
      <c r="AD191" s="67">
        <f t="shared" si="136"/>
        <v>15951.32</v>
      </c>
      <c r="AE191" s="82">
        <f t="shared" si="137"/>
        <v>0.15951319999999999</v>
      </c>
      <c r="AF191" s="82">
        <f t="shared" si="138"/>
        <v>0.23785799999999985</v>
      </c>
    </row>
    <row r="192" spans="1:33" x14ac:dyDescent="0.25">
      <c r="A192" s="66" t="str">
        <f>"503.03.17"</f>
        <v>503.03.17</v>
      </c>
      <c r="B192" s="68" t="s">
        <v>1016</v>
      </c>
      <c r="C192" s="67">
        <f>CE_RegimeContributivo!B360</f>
        <v>1500</v>
      </c>
      <c r="D192" s="67">
        <f>CE_RegimeContributivo!C360</f>
        <v>1500</v>
      </c>
      <c r="E192" s="67">
        <f>CE_RegimeContributivo!E360</f>
        <v>0</v>
      </c>
      <c r="F192" s="67">
        <f>CE_RegimeContributivo!S360</f>
        <v>0</v>
      </c>
      <c r="G192" s="82">
        <f t="shared" si="125"/>
        <v>0</v>
      </c>
      <c r="H192" s="82">
        <f t="shared" si="126"/>
        <v>0</v>
      </c>
      <c r="I192" s="67">
        <f>CE_RegimeNaoContributivo!B360</f>
        <v>0</v>
      </c>
      <c r="J192" s="67">
        <f>CE_RegimeNaoContributivo!C360</f>
        <v>0</v>
      </c>
      <c r="K192" s="67">
        <f>CE_RegimeNaoContributivo!E360</f>
        <v>0</v>
      </c>
      <c r="L192" s="67">
        <f>CE_RegimeNaoContributivo!S360</f>
        <v>0</v>
      </c>
      <c r="M192" s="82" t="e">
        <f t="shared" si="127"/>
        <v>#DIV/0!</v>
      </c>
      <c r="N192" s="82" t="e">
        <f t="shared" si="128"/>
        <v>#DIV/0!</v>
      </c>
      <c r="O192" s="67">
        <f>CE_Administração!B360</f>
        <v>0</v>
      </c>
      <c r="P192" s="67">
        <f>CE_Administração!C360</f>
        <v>0</v>
      </c>
      <c r="Q192" s="67">
        <f>CE_Administração!E360</f>
        <v>0</v>
      </c>
      <c r="R192" s="67">
        <f>CE_Administração!S360</f>
        <v>0</v>
      </c>
      <c r="S192" s="82" t="e">
        <f t="shared" si="129"/>
        <v>#DIV/0!</v>
      </c>
      <c r="T192" s="82" t="e">
        <f t="shared" si="130"/>
        <v>#DIV/0!</v>
      </c>
      <c r="U192" s="67">
        <f>CE_CapitalizaçãoFRSS!B360</f>
        <v>0</v>
      </c>
      <c r="V192" s="67">
        <f>CE_CapitalizaçãoFRSS!C360</f>
        <v>0</v>
      </c>
      <c r="W192" s="67">
        <f>CE_CapitalizaçãoFRSS!E360</f>
        <v>0</v>
      </c>
      <c r="X192" s="67">
        <f>CE_CapitalizaçãoFRSS!S360</f>
        <v>0</v>
      </c>
      <c r="Y192" s="82" t="e">
        <f t="shared" si="131"/>
        <v>#DIV/0!</v>
      </c>
      <c r="Z192" s="82" t="e">
        <f t="shared" si="132"/>
        <v>#DIV/0!</v>
      </c>
      <c r="AA192" s="67">
        <f t="shared" si="133"/>
        <v>1500</v>
      </c>
      <c r="AB192" s="67">
        <f t="shared" si="134"/>
        <v>1500</v>
      </c>
      <c r="AC192" s="67">
        <f t="shared" si="135"/>
        <v>0</v>
      </c>
      <c r="AD192" s="67">
        <f t="shared" si="136"/>
        <v>0</v>
      </c>
      <c r="AE192" s="82">
        <f t="shared" si="137"/>
        <v>0</v>
      </c>
      <c r="AF192" s="82">
        <f t="shared" si="138"/>
        <v>0</v>
      </c>
    </row>
    <row r="193" spans="1:32" x14ac:dyDescent="0.25">
      <c r="A193" s="66" t="str">
        <f>"503.03.18"</f>
        <v>503.03.18</v>
      </c>
      <c r="B193" s="68" t="s">
        <v>1017</v>
      </c>
      <c r="C193" s="67">
        <f>CE_RegimeContributivo!B361</f>
        <v>400000</v>
      </c>
      <c r="D193" s="67">
        <f>CE_RegimeContributivo!C361</f>
        <v>400000</v>
      </c>
      <c r="E193" s="67">
        <f>CE_RegimeContributivo!E361</f>
        <v>292969.65800000011</v>
      </c>
      <c r="F193" s="67">
        <f>CE_RegimeContributivo!S361</f>
        <v>283101.15399999998</v>
      </c>
      <c r="G193" s="82">
        <f t="shared" si="125"/>
        <v>0.707752885</v>
      </c>
      <c r="H193" s="82">
        <f t="shared" si="126"/>
        <v>0.7324241450000003</v>
      </c>
      <c r="I193" s="67">
        <f>CE_RegimeNaoContributivo!B361</f>
        <v>0</v>
      </c>
      <c r="J193" s="67">
        <f>CE_RegimeNaoContributivo!C361</f>
        <v>0</v>
      </c>
      <c r="K193" s="67">
        <f>CE_RegimeNaoContributivo!E361</f>
        <v>0</v>
      </c>
      <c r="L193" s="67">
        <f>CE_RegimeNaoContributivo!S361</f>
        <v>0</v>
      </c>
      <c r="M193" s="82" t="e">
        <f t="shared" si="127"/>
        <v>#DIV/0!</v>
      </c>
      <c r="N193" s="82" t="e">
        <f t="shared" si="128"/>
        <v>#DIV/0!</v>
      </c>
      <c r="O193" s="67">
        <f>CE_Administração!B361</f>
        <v>0</v>
      </c>
      <c r="P193" s="67">
        <f>CE_Administração!C361</f>
        <v>0</v>
      </c>
      <c r="Q193" s="67">
        <f>CE_Administração!E361</f>
        <v>0</v>
      </c>
      <c r="R193" s="67">
        <f>CE_Administração!S361</f>
        <v>0</v>
      </c>
      <c r="S193" s="82" t="e">
        <f t="shared" si="129"/>
        <v>#DIV/0!</v>
      </c>
      <c r="T193" s="82" t="e">
        <f t="shared" si="130"/>
        <v>#DIV/0!</v>
      </c>
      <c r="U193" s="67">
        <f>CE_CapitalizaçãoFRSS!B361</f>
        <v>0</v>
      </c>
      <c r="V193" s="67">
        <f>CE_CapitalizaçãoFRSS!C361</f>
        <v>0</v>
      </c>
      <c r="W193" s="67">
        <f>CE_CapitalizaçãoFRSS!E361</f>
        <v>0</v>
      </c>
      <c r="X193" s="67">
        <f>CE_CapitalizaçãoFRSS!S361</f>
        <v>0</v>
      </c>
      <c r="Y193" s="82" t="e">
        <f t="shared" si="131"/>
        <v>#DIV/0!</v>
      </c>
      <c r="Z193" s="82" t="e">
        <f t="shared" si="132"/>
        <v>#DIV/0!</v>
      </c>
      <c r="AA193" s="67">
        <f t="shared" si="133"/>
        <v>400000</v>
      </c>
      <c r="AB193" s="67">
        <f t="shared" si="134"/>
        <v>400000</v>
      </c>
      <c r="AC193" s="67">
        <f t="shared" si="135"/>
        <v>292969.65800000011</v>
      </c>
      <c r="AD193" s="67">
        <f t="shared" si="136"/>
        <v>283101.15399999998</v>
      </c>
      <c r="AE193" s="82">
        <f t="shared" si="137"/>
        <v>0.707752885</v>
      </c>
      <c r="AF193" s="82">
        <f t="shared" si="138"/>
        <v>0.7324241450000003</v>
      </c>
    </row>
    <row r="194" spans="1:32" x14ac:dyDescent="0.25">
      <c r="A194" s="66" t="str">
        <f>"503.03.19"</f>
        <v>503.03.19</v>
      </c>
      <c r="B194" s="68" t="s">
        <v>1018</v>
      </c>
      <c r="C194" s="67">
        <f>CE_RegimeContributivo!B362</f>
        <v>0</v>
      </c>
      <c r="D194" s="67">
        <f>CE_RegimeContributivo!C362</f>
        <v>0</v>
      </c>
      <c r="E194" s="67">
        <f>CE_RegimeContributivo!E362</f>
        <v>0</v>
      </c>
      <c r="F194" s="67">
        <f>CE_RegimeContributivo!S362</f>
        <v>0</v>
      </c>
      <c r="G194" s="82" t="e">
        <f t="shared" si="125"/>
        <v>#DIV/0!</v>
      </c>
      <c r="H194" s="82" t="e">
        <f t="shared" si="126"/>
        <v>#DIV/0!</v>
      </c>
      <c r="I194" s="67">
        <f>CE_RegimeNaoContributivo!B362</f>
        <v>0</v>
      </c>
      <c r="J194" s="67">
        <f>CE_RegimeNaoContributivo!C362</f>
        <v>0</v>
      </c>
      <c r="K194" s="67">
        <f>CE_RegimeNaoContributivo!E362</f>
        <v>0</v>
      </c>
      <c r="L194" s="67">
        <f>CE_RegimeNaoContributivo!S362</f>
        <v>0</v>
      </c>
      <c r="M194" s="82" t="e">
        <f t="shared" si="127"/>
        <v>#DIV/0!</v>
      </c>
      <c r="N194" s="82" t="e">
        <f t="shared" si="128"/>
        <v>#DIV/0!</v>
      </c>
      <c r="O194" s="67">
        <f>CE_Administração!B362</f>
        <v>0</v>
      </c>
      <c r="P194" s="67">
        <f>CE_Administração!C362</f>
        <v>0</v>
      </c>
      <c r="Q194" s="67">
        <f>CE_Administração!E362</f>
        <v>0</v>
      </c>
      <c r="R194" s="67">
        <f>CE_Administração!S362</f>
        <v>0</v>
      </c>
      <c r="S194" s="82" t="e">
        <f t="shared" si="129"/>
        <v>#DIV/0!</v>
      </c>
      <c r="T194" s="82" t="e">
        <f t="shared" si="130"/>
        <v>#DIV/0!</v>
      </c>
      <c r="U194" s="67">
        <f>CE_CapitalizaçãoFRSS!B362</f>
        <v>0</v>
      </c>
      <c r="V194" s="67">
        <f>CE_CapitalizaçãoFRSS!C362</f>
        <v>0</v>
      </c>
      <c r="W194" s="67">
        <f>CE_CapitalizaçãoFRSS!E362</f>
        <v>0</v>
      </c>
      <c r="X194" s="67">
        <f>CE_CapitalizaçãoFRSS!S362</f>
        <v>0</v>
      </c>
      <c r="Y194" s="82" t="e">
        <f t="shared" si="131"/>
        <v>#DIV/0!</v>
      </c>
      <c r="Z194" s="82" t="e">
        <f t="shared" si="132"/>
        <v>#DIV/0!</v>
      </c>
      <c r="AA194" s="67">
        <f t="shared" si="133"/>
        <v>0</v>
      </c>
      <c r="AB194" s="67">
        <f t="shared" si="134"/>
        <v>0</v>
      </c>
      <c r="AC194" s="67">
        <f t="shared" si="135"/>
        <v>0</v>
      </c>
      <c r="AD194" s="67">
        <f t="shared" si="136"/>
        <v>0</v>
      </c>
      <c r="AE194" s="82" t="e">
        <f t="shared" si="137"/>
        <v>#DIV/0!</v>
      </c>
      <c r="AF194" s="82" t="e">
        <f t="shared" si="138"/>
        <v>#DIV/0!</v>
      </c>
    </row>
    <row r="195" spans="1:32" x14ac:dyDescent="0.25">
      <c r="A195" s="66" t="str">
        <f>"503.03.20"</f>
        <v>503.03.20</v>
      </c>
      <c r="B195" s="68" t="s">
        <v>1019</v>
      </c>
      <c r="C195" s="67">
        <f>CE_RegimeContributivo!B363</f>
        <v>1300000</v>
      </c>
      <c r="D195" s="67">
        <f>CE_RegimeContributivo!C363</f>
        <v>1040000</v>
      </c>
      <c r="E195" s="67">
        <f>CE_RegimeContributivo!E363</f>
        <v>0</v>
      </c>
      <c r="F195" s="67">
        <f>CE_RegimeContributivo!S363</f>
        <v>0</v>
      </c>
      <c r="G195" s="82">
        <f t="shared" si="125"/>
        <v>0</v>
      </c>
      <c r="H195" s="82">
        <f t="shared" si="126"/>
        <v>0</v>
      </c>
      <c r="I195" s="67">
        <f>CE_RegimeNaoContributivo!B363</f>
        <v>0</v>
      </c>
      <c r="J195" s="67">
        <f>CE_RegimeNaoContributivo!C363</f>
        <v>0</v>
      </c>
      <c r="K195" s="67">
        <f>CE_RegimeNaoContributivo!E363</f>
        <v>0</v>
      </c>
      <c r="L195" s="67">
        <f>CE_RegimeNaoContributivo!S363</f>
        <v>0</v>
      </c>
      <c r="M195" s="82" t="e">
        <f t="shared" si="127"/>
        <v>#DIV/0!</v>
      </c>
      <c r="N195" s="82" t="e">
        <f t="shared" si="128"/>
        <v>#DIV/0!</v>
      </c>
      <c r="O195" s="67">
        <f>CE_Administração!B363</f>
        <v>0</v>
      </c>
      <c r="P195" s="67">
        <f>CE_Administração!C363</f>
        <v>0</v>
      </c>
      <c r="Q195" s="67">
        <f>CE_Administração!E363</f>
        <v>0</v>
      </c>
      <c r="R195" s="67">
        <f>CE_Administração!S363</f>
        <v>0</v>
      </c>
      <c r="S195" s="82" t="e">
        <f t="shared" si="129"/>
        <v>#DIV/0!</v>
      </c>
      <c r="T195" s="82" t="e">
        <f t="shared" si="130"/>
        <v>#DIV/0!</v>
      </c>
      <c r="U195" s="67">
        <f>CE_CapitalizaçãoFRSS!B363</f>
        <v>0</v>
      </c>
      <c r="V195" s="67">
        <f>CE_CapitalizaçãoFRSS!C363</f>
        <v>0</v>
      </c>
      <c r="W195" s="67">
        <f>CE_CapitalizaçãoFRSS!E363</f>
        <v>0</v>
      </c>
      <c r="X195" s="67">
        <f>CE_CapitalizaçãoFRSS!S363</f>
        <v>0</v>
      </c>
      <c r="Y195" s="82" t="e">
        <f t="shared" si="131"/>
        <v>#DIV/0!</v>
      </c>
      <c r="Z195" s="82" t="e">
        <f t="shared" si="132"/>
        <v>#DIV/0!</v>
      </c>
      <c r="AA195" s="67">
        <f t="shared" si="133"/>
        <v>1300000</v>
      </c>
      <c r="AB195" s="67">
        <f t="shared" si="134"/>
        <v>1040000</v>
      </c>
      <c r="AC195" s="67">
        <f t="shared" si="135"/>
        <v>0</v>
      </c>
      <c r="AD195" s="67">
        <f t="shared" si="136"/>
        <v>0</v>
      </c>
      <c r="AE195" s="82">
        <f t="shared" si="137"/>
        <v>0</v>
      </c>
      <c r="AF195" s="82">
        <f t="shared" si="138"/>
        <v>0</v>
      </c>
    </row>
    <row r="196" spans="1:32" x14ac:dyDescent="0.25">
      <c r="A196" s="66" t="str">
        <f>"503.03.21"</f>
        <v>503.03.21</v>
      </c>
      <c r="B196" s="68" t="s">
        <v>1020</v>
      </c>
      <c r="C196" s="67">
        <f>CE_RegimeContributivo!B364</f>
        <v>0</v>
      </c>
      <c r="D196" s="67">
        <f>CE_RegimeContributivo!C364</f>
        <v>0</v>
      </c>
      <c r="E196" s="67">
        <f>CE_RegimeContributivo!E364</f>
        <v>0</v>
      </c>
      <c r="F196" s="67">
        <f>CE_RegimeContributivo!S364</f>
        <v>0</v>
      </c>
      <c r="G196" s="82" t="e">
        <f t="shared" si="125"/>
        <v>#DIV/0!</v>
      </c>
      <c r="H196" s="82" t="e">
        <f t="shared" si="126"/>
        <v>#DIV/0!</v>
      </c>
      <c r="I196" s="67">
        <f>CE_RegimeNaoContributivo!B364</f>
        <v>0</v>
      </c>
      <c r="J196" s="67">
        <f>CE_RegimeNaoContributivo!C364</f>
        <v>0</v>
      </c>
      <c r="K196" s="67">
        <f>CE_RegimeNaoContributivo!E364</f>
        <v>0</v>
      </c>
      <c r="L196" s="67">
        <f>CE_RegimeNaoContributivo!S364</f>
        <v>0</v>
      </c>
      <c r="M196" s="82" t="e">
        <f t="shared" si="127"/>
        <v>#DIV/0!</v>
      </c>
      <c r="N196" s="82" t="e">
        <f t="shared" si="128"/>
        <v>#DIV/0!</v>
      </c>
      <c r="O196" s="67">
        <f>CE_Administração!B364</f>
        <v>0</v>
      </c>
      <c r="P196" s="67">
        <f>CE_Administração!C364</f>
        <v>0</v>
      </c>
      <c r="Q196" s="67">
        <f>CE_Administração!E364</f>
        <v>0</v>
      </c>
      <c r="R196" s="67">
        <f>CE_Administração!S364</f>
        <v>0</v>
      </c>
      <c r="S196" s="82" t="e">
        <f t="shared" si="129"/>
        <v>#DIV/0!</v>
      </c>
      <c r="T196" s="82" t="e">
        <f t="shared" si="130"/>
        <v>#DIV/0!</v>
      </c>
      <c r="U196" s="67">
        <f>CE_CapitalizaçãoFRSS!B364</f>
        <v>0</v>
      </c>
      <c r="V196" s="67">
        <f>CE_CapitalizaçãoFRSS!C364</f>
        <v>0</v>
      </c>
      <c r="W196" s="67">
        <f>CE_CapitalizaçãoFRSS!E364</f>
        <v>0</v>
      </c>
      <c r="X196" s="67">
        <f>CE_CapitalizaçãoFRSS!S364</f>
        <v>0</v>
      </c>
      <c r="Y196" s="82" t="e">
        <f t="shared" si="131"/>
        <v>#DIV/0!</v>
      </c>
      <c r="Z196" s="82" t="e">
        <f t="shared" si="132"/>
        <v>#DIV/0!</v>
      </c>
      <c r="AA196" s="67">
        <f t="shared" si="133"/>
        <v>0</v>
      </c>
      <c r="AB196" s="67">
        <f t="shared" si="134"/>
        <v>0</v>
      </c>
      <c r="AC196" s="67">
        <f t="shared" si="135"/>
        <v>0</v>
      </c>
      <c r="AD196" s="67">
        <f t="shared" si="136"/>
        <v>0</v>
      </c>
      <c r="AE196" s="82" t="e">
        <f t="shared" si="137"/>
        <v>#DIV/0!</v>
      </c>
      <c r="AF196" s="82" t="e">
        <f t="shared" si="138"/>
        <v>#DIV/0!</v>
      </c>
    </row>
    <row r="197" spans="1:32" x14ac:dyDescent="0.25">
      <c r="A197" s="66" t="str">
        <f>"503.03.22"</f>
        <v>503.03.22</v>
      </c>
      <c r="B197" s="68" t="s">
        <v>1021</v>
      </c>
      <c r="C197" s="67">
        <f>CE_RegimeContributivo!B365</f>
        <v>0</v>
      </c>
      <c r="D197" s="67">
        <f>CE_RegimeContributivo!C365</f>
        <v>0</v>
      </c>
      <c r="E197" s="67">
        <f>CE_RegimeContributivo!E365</f>
        <v>0</v>
      </c>
      <c r="F197" s="67">
        <f>CE_RegimeContributivo!S365</f>
        <v>0</v>
      </c>
      <c r="G197" s="82" t="e">
        <f t="shared" si="125"/>
        <v>#DIV/0!</v>
      </c>
      <c r="H197" s="82" t="e">
        <f t="shared" si="126"/>
        <v>#DIV/0!</v>
      </c>
      <c r="I197" s="67">
        <f>CE_RegimeNaoContributivo!B365</f>
        <v>0</v>
      </c>
      <c r="J197" s="67">
        <f>CE_RegimeNaoContributivo!C365</f>
        <v>0</v>
      </c>
      <c r="K197" s="67">
        <f>CE_RegimeNaoContributivo!E365</f>
        <v>0</v>
      </c>
      <c r="L197" s="67">
        <f>CE_RegimeNaoContributivo!S365</f>
        <v>0</v>
      </c>
      <c r="M197" s="82" t="e">
        <f t="shared" si="127"/>
        <v>#DIV/0!</v>
      </c>
      <c r="N197" s="82" t="e">
        <f t="shared" si="128"/>
        <v>#DIV/0!</v>
      </c>
      <c r="O197" s="67">
        <f>CE_Administração!B365</f>
        <v>0</v>
      </c>
      <c r="P197" s="67">
        <f>CE_Administração!C365</f>
        <v>0</v>
      </c>
      <c r="Q197" s="67">
        <f>CE_Administração!E365</f>
        <v>0</v>
      </c>
      <c r="R197" s="67">
        <f>CE_Administração!S365</f>
        <v>0</v>
      </c>
      <c r="S197" s="82" t="e">
        <f t="shared" si="129"/>
        <v>#DIV/0!</v>
      </c>
      <c r="T197" s="82" t="e">
        <f t="shared" si="130"/>
        <v>#DIV/0!</v>
      </c>
      <c r="U197" s="67">
        <f>CE_CapitalizaçãoFRSS!B365</f>
        <v>0</v>
      </c>
      <c r="V197" s="67">
        <f>CE_CapitalizaçãoFRSS!C365</f>
        <v>0</v>
      </c>
      <c r="W197" s="67">
        <f>CE_CapitalizaçãoFRSS!E365</f>
        <v>0</v>
      </c>
      <c r="X197" s="67">
        <f>CE_CapitalizaçãoFRSS!S365</f>
        <v>0</v>
      </c>
      <c r="Y197" s="82" t="e">
        <f t="shared" si="131"/>
        <v>#DIV/0!</v>
      </c>
      <c r="Z197" s="82" t="e">
        <f t="shared" si="132"/>
        <v>#DIV/0!</v>
      </c>
      <c r="AA197" s="67">
        <f t="shared" si="133"/>
        <v>0</v>
      </c>
      <c r="AB197" s="67">
        <f t="shared" si="134"/>
        <v>0</v>
      </c>
      <c r="AC197" s="67">
        <f t="shared" si="135"/>
        <v>0</v>
      </c>
      <c r="AD197" s="67">
        <f t="shared" si="136"/>
        <v>0</v>
      </c>
      <c r="AE197" s="82" t="e">
        <f t="shared" si="137"/>
        <v>#DIV/0!</v>
      </c>
      <c r="AF197" s="82" t="e">
        <f t="shared" si="138"/>
        <v>#DIV/0!</v>
      </c>
    </row>
    <row r="198" spans="1:32" x14ac:dyDescent="0.25">
      <c r="A198" s="66" t="str">
        <f>"503.03.23"</f>
        <v>503.03.23</v>
      </c>
      <c r="B198" s="68" t="s">
        <v>1022</v>
      </c>
      <c r="C198" s="67">
        <f>CE_RegimeContributivo!B366</f>
        <v>0</v>
      </c>
      <c r="D198" s="67">
        <f>CE_RegimeContributivo!C366</f>
        <v>0</v>
      </c>
      <c r="E198" s="67">
        <f>CE_RegimeContributivo!E366</f>
        <v>0</v>
      </c>
      <c r="F198" s="67">
        <f>CE_RegimeContributivo!S366</f>
        <v>0</v>
      </c>
      <c r="G198" s="82" t="e">
        <f t="shared" si="125"/>
        <v>#DIV/0!</v>
      </c>
      <c r="H198" s="82" t="e">
        <f t="shared" si="126"/>
        <v>#DIV/0!</v>
      </c>
      <c r="I198" s="67">
        <f>CE_RegimeNaoContributivo!B366</f>
        <v>0</v>
      </c>
      <c r="J198" s="67">
        <f>CE_RegimeNaoContributivo!C366</f>
        <v>0</v>
      </c>
      <c r="K198" s="67">
        <f>CE_RegimeNaoContributivo!E366</f>
        <v>0</v>
      </c>
      <c r="L198" s="67">
        <f>CE_RegimeNaoContributivo!S366</f>
        <v>0</v>
      </c>
      <c r="M198" s="82" t="e">
        <f t="shared" si="127"/>
        <v>#DIV/0!</v>
      </c>
      <c r="N198" s="82" t="e">
        <f t="shared" si="128"/>
        <v>#DIV/0!</v>
      </c>
      <c r="O198" s="67">
        <f>CE_Administração!B366</f>
        <v>0</v>
      </c>
      <c r="P198" s="67">
        <f>CE_Administração!C366</f>
        <v>0</v>
      </c>
      <c r="Q198" s="67">
        <f>CE_Administração!E366</f>
        <v>0</v>
      </c>
      <c r="R198" s="67">
        <f>CE_Administração!S366</f>
        <v>0</v>
      </c>
      <c r="S198" s="82" t="e">
        <f t="shared" si="129"/>
        <v>#DIV/0!</v>
      </c>
      <c r="T198" s="82" t="e">
        <f t="shared" si="130"/>
        <v>#DIV/0!</v>
      </c>
      <c r="U198" s="67">
        <f>CE_CapitalizaçãoFRSS!B366</f>
        <v>0</v>
      </c>
      <c r="V198" s="67">
        <f>CE_CapitalizaçãoFRSS!C366</f>
        <v>0</v>
      </c>
      <c r="W198" s="67">
        <f>CE_CapitalizaçãoFRSS!E366</f>
        <v>0</v>
      </c>
      <c r="X198" s="67">
        <f>CE_CapitalizaçãoFRSS!S366</f>
        <v>0</v>
      </c>
      <c r="Y198" s="82" t="e">
        <f t="shared" si="131"/>
        <v>#DIV/0!</v>
      </c>
      <c r="Z198" s="82" t="e">
        <f t="shared" si="132"/>
        <v>#DIV/0!</v>
      </c>
      <c r="AA198" s="67">
        <f t="shared" si="133"/>
        <v>0</v>
      </c>
      <c r="AB198" s="67">
        <f t="shared" si="134"/>
        <v>0</v>
      </c>
      <c r="AC198" s="67">
        <f t="shared" si="135"/>
        <v>0</v>
      </c>
      <c r="AD198" s="67">
        <f t="shared" si="136"/>
        <v>0</v>
      </c>
      <c r="AE198" s="82" t="e">
        <f t="shared" si="137"/>
        <v>#DIV/0!</v>
      </c>
      <c r="AF198" s="82" t="e">
        <f t="shared" si="138"/>
        <v>#DIV/0!</v>
      </c>
    </row>
    <row r="199" spans="1:32" x14ac:dyDescent="0.25">
      <c r="A199" s="66" t="str">
        <f>"503.03.24"</f>
        <v>503.03.24</v>
      </c>
      <c r="B199" s="68" t="s">
        <v>1023</v>
      </c>
      <c r="C199" s="67">
        <f>CE_RegimeContributivo!B367</f>
        <v>0</v>
      </c>
      <c r="D199" s="67">
        <f>CE_RegimeContributivo!C367</f>
        <v>0</v>
      </c>
      <c r="E199" s="67">
        <f>CE_RegimeContributivo!E367</f>
        <v>0</v>
      </c>
      <c r="F199" s="67">
        <f>CE_RegimeContributivo!S367</f>
        <v>0</v>
      </c>
      <c r="G199" s="82" t="e">
        <f t="shared" si="125"/>
        <v>#DIV/0!</v>
      </c>
      <c r="H199" s="82" t="e">
        <f t="shared" si="126"/>
        <v>#DIV/0!</v>
      </c>
      <c r="I199" s="67">
        <f>CE_RegimeNaoContributivo!B367</f>
        <v>0</v>
      </c>
      <c r="J199" s="67">
        <f>CE_RegimeNaoContributivo!C367</f>
        <v>0</v>
      </c>
      <c r="K199" s="67">
        <f>CE_RegimeNaoContributivo!E367</f>
        <v>0</v>
      </c>
      <c r="L199" s="67">
        <f>CE_RegimeNaoContributivo!S367</f>
        <v>0</v>
      </c>
      <c r="M199" s="82" t="e">
        <f t="shared" si="127"/>
        <v>#DIV/0!</v>
      </c>
      <c r="N199" s="82" t="e">
        <f t="shared" si="128"/>
        <v>#DIV/0!</v>
      </c>
      <c r="O199" s="67">
        <f>CE_Administração!B367</f>
        <v>0</v>
      </c>
      <c r="P199" s="67">
        <f>CE_Administração!C367</f>
        <v>0</v>
      </c>
      <c r="Q199" s="67">
        <f>CE_Administração!E367</f>
        <v>0</v>
      </c>
      <c r="R199" s="67">
        <f>CE_Administração!S367</f>
        <v>0</v>
      </c>
      <c r="S199" s="82" t="e">
        <f t="shared" si="129"/>
        <v>#DIV/0!</v>
      </c>
      <c r="T199" s="82" t="e">
        <f t="shared" si="130"/>
        <v>#DIV/0!</v>
      </c>
      <c r="U199" s="67">
        <f>CE_CapitalizaçãoFRSS!B367</f>
        <v>0</v>
      </c>
      <c r="V199" s="67">
        <f>CE_CapitalizaçãoFRSS!C367</f>
        <v>0</v>
      </c>
      <c r="W199" s="67">
        <f>CE_CapitalizaçãoFRSS!E367</f>
        <v>0</v>
      </c>
      <c r="X199" s="67">
        <f>CE_CapitalizaçãoFRSS!S367</f>
        <v>0</v>
      </c>
      <c r="Y199" s="82" t="e">
        <f t="shared" si="131"/>
        <v>#DIV/0!</v>
      </c>
      <c r="Z199" s="82" t="e">
        <f t="shared" si="132"/>
        <v>#DIV/0!</v>
      </c>
      <c r="AA199" s="67">
        <f t="shared" si="133"/>
        <v>0</v>
      </c>
      <c r="AB199" s="67">
        <f t="shared" si="134"/>
        <v>0</v>
      </c>
      <c r="AC199" s="67">
        <f t="shared" si="135"/>
        <v>0</v>
      </c>
      <c r="AD199" s="67">
        <f t="shared" si="136"/>
        <v>0</v>
      </c>
      <c r="AE199" s="82" t="e">
        <f t="shared" si="137"/>
        <v>#DIV/0!</v>
      </c>
      <c r="AF199" s="82" t="e">
        <f t="shared" si="138"/>
        <v>#DIV/0!</v>
      </c>
    </row>
    <row r="200" spans="1:32" x14ac:dyDescent="0.25">
      <c r="A200" s="66" t="str">
        <f>"503.03.25"</f>
        <v>503.03.25</v>
      </c>
      <c r="B200" s="68" t="s">
        <v>1024</v>
      </c>
      <c r="C200" s="67">
        <f>CE_RegimeContributivo!B368</f>
        <v>0</v>
      </c>
      <c r="D200" s="67">
        <f>CE_RegimeContributivo!C368</f>
        <v>0</v>
      </c>
      <c r="E200" s="67">
        <f>CE_RegimeContributivo!E368</f>
        <v>0</v>
      </c>
      <c r="F200" s="67">
        <f>CE_RegimeContributivo!S368</f>
        <v>0</v>
      </c>
      <c r="G200" s="82" t="e">
        <f t="shared" si="125"/>
        <v>#DIV/0!</v>
      </c>
      <c r="H200" s="82" t="e">
        <f t="shared" si="126"/>
        <v>#DIV/0!</v>
      </c>
      <c r="I200" s="67">
        <f>CE_RegimeNaoContributivo!B368</f>
        <v>0</v>
      </c>
      <c r="J200" s="67">
        <f>CE_RegimeNaoContributivo!C368</f>
        <v>0</v>
      </c>
      <c r="K200" s="67">
        <f>CE_RegimeNaoContributivo!E368</f>
        <v>0</v>
      </c>
      <c r="L200" s="67">
        <f>CE_RegimeNaoContributivo!S368</f>
        <v>0</v>
      </c>
      <c r="M200" s="82" t="e">
        <f t="shared" si="127"/>
        <v>#DIV/0!</v>
      </c>
      <c r="N200" s="82" t="e">
        <f t="shared" si="128"/>
        <v>#DIV/0!</v>
      </c>
      <c r="O200" s="67">
        <f>CE_Administração!B368</f>
        <v>0</v>
      </c>
      <c r="P200" s="67">
        <f>CE_Administração!C368</f>
        <v>0</v>
      </c>
      <c r="Q200" s="67">
        <f>CE_Administração!E368</f>
        <v>0</v>
      </c>
      <c r="R200" s="67">
        <f>CE_Administração!S368</f>
        <v>0</v>
      </c>
      <c r="S200" s="82" t="e">
        <f t="shared" si="129"/>
        <v>#DIV/0!</v>
      </c>
      <c r="T200" s="82" t="e">
        <f t="shared" si="130"/>
        <v>#DIV/0!</v>
      </c>
      <c r="U200" s="67">
        <f>CE_CapitalizaçãoFRSS!B368</f>
        <v>0</v>
      </c>
      <c r="V200" s="67">
        <f>CE_CapitalizaçãoFRSS!C368</f>
        <v>0</v>
      </c>
      <c r="W200" s="67">
        <f>CE_CapitalizaçãoFRSS!E368</f>
        <v>0</v>
      </c>
      <c r="X200" s="67">
        <f>CE_CapitalizaçãoFRSS!S368</f>
        <v>0</v>
      </c>
      <c r="Y200" s="82" t="e">
        <f t="shared" si="131"/>
        <v>#DIV/0!</v>
      </c>
      <c r="Z200" s="82" t="e">
        <f t="shared" si="132"/>
        <v>#DIV/0!</v>
      </c>
      <c r="AA200" s="67">
        <f t="shared" si="133"/>
        <v>0</v>
      </c>
      <c r="AB200" s="67">
        <f t="shared" si="134"/>
        <v>0</v>
      </c>
      <c r="AC200" s="67">
        <f t="shared" si="135"/>
        <v>0</v>
      </c>
      <c r="AD200" s="67">
        <f t="shared" si="136"/>
        <v>0</v>
      </c>
      <c r="AE200" s="82" t="e">
        <f t="shared" si="137"/>
        <v>#DIV/0!</v>
      </c>
      <c r="AF200" s="82" t="e">
        <f t="shared" si="138"/>
        <v>#DIV/0!</v>
      </c>
    </row>
    <row r="201" spans="1:32" x14ac:dyDescent="0.25">
      <c r="A201" s="66" t="str">
        <f>"503.03.26"</f>
        <v>503.03.26</v>
      </c>
      <c r="B201" s="68" t="s">
        <v>1025</v>
      </c>
      <c r="C201" s="67">
        <f>CE_RegimeContributivo!B369</f>
        <v>0</v>
      </c>
      <c r="D201" s="67">
        <f>CE_RegimeContributivo!C369</f>
        <v>0</v>
      </c>
      <c r="E201" s="67">
        <f>CE_RegimeContributivo!E369</f>
        <v>0</v>
      </c>
      <c r="F201" s="67">
        <f>CE_RegimeContributivo!S369</f>
        <v>0</v>
      </c>
      <c r="G201" s="82" t="e">
        <f t="shared" ref="G201:G264" si="174">F201/D201</f>
        <v>#DIV/0!</v>
      </c>
      <c r="H201" s="82" t="e">
        <f t="shared" ref="H201:H264" si="175">E201/D201</f>
        <v>#DIV/0!</v>
      </c>
      <c r="I201" s="67">
        <f>CE_RegimeNaoContributivo!B369</f>
        <v>0</v>
      </c>
      <c r="J201" s="67">
        <f>CE_RegimeNaoContributivo!C369</f>
        <v>0</v>
      </c>
      <c r="K201" s="67">
        <f>CE_RegimeNaoContributivo!E369</f>
        <v>0</v>
      </c>
      <c r="L201" s="67">
        <f>CE_RegimeNaoContributivo!S369</f>
        <v>0</v>
      </c>
      <c r="M201" s="82" t="e">
        <f t="shared" ref="M201:M264" si="176">L201/J201</f>
        <v>#DIV/0!</v>
      </c>
      <c r="N201" s="82" t="e">
        <f t="shared" ref="N201:N264" si="177">K201/J201</f>
        <v>#DIV/0!</v>
      </c>
      <c r="O201" s="67">
        <f>CE_Administração!B369</f>
        <v>0</v>
      </c>
      <c r="P201" s="67">
        <f>CE_Administração!C369</f>
        <v>0</v>
      </c>
      <c r="Q201" s="67">
        <f>CE_Administração!E369</f>
        <v>0</v>
      </c>
      <c r="R201" s="67">
        <f>CE_Administração!S369</f>
        <v>0</v>
      </c>
      <c r="S201" s="82" t="e">
        <f t="shared" ref="S201:S264" si="178">R201/P201</f>
        <v>#DIV/0!</v>
      </c>
      <c r="T201" s="82" t="e">
        <f t="shared" ref="T201:T264" si="179">Q201/P201</f>
        <v>#DIV/0!</v>
      </c>
      <c r="U201" s="67">
        <f>CE_CapitalizaçãoFRSS!B369</f>
        <v>0</v>
      </c>
      <c r="V201" s="67">
        <f>CE_CapitalizaçãoFRSS!C369</f>
        <v>0</v>
      </c>
      <c r="W201" s="67">
        <f>CE_CapitalizaçãoFRSS!E369</f>
        <v>0</v>
      </c>
      <c r="X201" s="67">
        <f>CE_CapitalizaçãoFRSS!S369</f>
        <v>0</v>
      </c>
      <c r="Y201" s="82" t="e">
        <f t="shared" ref="Y201:Y264" si="180">X201/V201</f>
        <v>#DIV/0!</v>
      </c>
      <c r="Z201" s="82" t="e">
        <f t="shared" ref="Z201:Z264" si="181">W201/V201</f>
        <v>#DIV/0!</v>
      </c>
      <c r="AA201" s="67">
        <f t="shared" ref="AA201:AA264" si="182">C201+I201+O201+U201</f>
        <v>0</v>
      </c>
      <c r="AB201" s="67">
        <f t="shared" ref="AB201:AB264" si="183">D201+J201+P201+V201</f>
        <v>0</v>
      </c>
      <c r="AC201" s="67">
        <f t="shared" ref="AC201:AC264" si="184">E201+K201+Q201+W201</f>
        <v>0</v>
      </c>
      <c r="AD201" s="67">
        <f t="shared" ref="AD201:AD264" si="185">F201+L201+R201+X201</f>
        <v>0</v>
      </c>
      <c r="AE201" s="82" t="e">
        <f t="shared" ref="AE201:AE264" si="186">AD201/AB201</f>
        <v>#DIV/0!</v>
      </c>
      <c r="AF201" s="82" t="e">
        <f t="shared" ref="AF201:AF264" si="187">AC201/AB201</f>
        <v>#DIV/0!</v>
      </c>
    </row>
    <row r="202" spans="1:32" ht="29" x14ac:dyDescent="0.25">
      <c r="A202" s="66" t="str">
        <f>"503.03.27"</f>
        <v>503.03.27</v>
      </c>
      <c r="B202" s="68" t="s">
        <v>1026</v>
      </c>
      <c r="C202" s="67">
        <f>CE_RegimeContributivo!B370</f>
        <v>0</v>
      </c>
      <c r="D202" s="67">
        <f>CE_RegimeContributivo!C370</f>
        <v>0</v>
      </c>
      <c r="E202" s="67">
        <f>CE_RegimeContributivo!E370</f>
        <v>0</v>
      </c>
      <c r="F202" s="67">
        <f>CE_RegimeContributivo!S370</f>
        <v>0</v>
      </c>
      <c r="G202" s="82" t="e">
        <f t="shared" si="174"/>
        <v>#DIV/0!</v>
      </c>
      <c r="H202" s="82" t="e">
        <f t="shared" si="175"/>
        <v>#DIV/0!</v>
      </c>
      <c r="I202" s="67">
        <f>CE_RegimeNaoContributivo!B370</f>
        <v>0</v>
      </c>
      <c r="J202" s="67">
        <f>CE_RegimeNaoContributivo!C370</f>
        <v>0</v>
      </c>
      <c r="K202" s="67">
        <f>CE_RegimeNaoContributivo!E370</f>
        <v>0</v>
      </c>
      <c r="L202" s="67">
        <f>CE_RegimeNaoContributivo!S370</f>
        <v>0</v>
      </c>
      <c r="M202" s="82" t="e">
        <f t="shared" si="176"/>
        <v>#DIV/0!</v>
      </c>
      <c r="N202" s="82" t="e">
        <f t="shared" si="177"/>
        <v>#DIV/0!</v>
      </c>
      <c r="O202" s="67">
        <f>CE_Administração!B370</f>
        <v>0</v>
      </c>
      <c r="P202" s="67">
        <f>CE_Administração!C370</f>
        <v>0</v>
      </c>
      <c r="Q202" s="67">
        <f>CE_Administração!E370</f>
        <v>0</v>
      </c>
      <c r="R202" s="67">
        <f>CE_Administração!S370</f>
        <v>0</v>
      </c>
      <c r="S202" s="82" t="e">
        <f t="shared" si="178"/>
        <v>#DIV/0!</v>
      </c>
      <c r="T202" s="82" t="e">
        <f t="shared" si="179"/>
        <v>#DIV/0!</v>
      </c>
      <c r="U202" s="67">
        <f>CE_CapitalizaçãoFRSS!B370</f>
        <v>0</v>
      </c>
      <c r="V202" s="67">
        <f>CE_CapitalizaçãoFRSS!C370</f>
        <v>0</v>
      </c>
      <c r="W202" s="67">
        <f>CE_CapitalizaçãoFRSS!E370</f>
        <v>0</v>
      </c>
      <c r="X202" s="67">
        <f>CE_CapitalizaçãoFRSS!S370</f>
        <v>0</v>
      </c>
      <c r="Y202" s="82" t="e">
        <f t="shared" si="180"/>
        <v>#DIV/0!</v>
      </c>
      <c r="Z202" s="82" t="e">
        <f t="shared" si="181"/>
        <v>#DIV/0!</v>
      </c>
      <c r="AA202" s="67">
        <f t="shared" si="182"/>
        <v>0</v>
      </c>
      <c r="AB202" s="67">
        <f t="shared" si="183"/>
        <v>0</v>
      </c>
      <c r="AC202" s="67">
        <f t="shared" si="184"/>
        <v>0</v>
      </c>
      <c r="AD202" s="67">
        <f t="shared" si="185"/>
        <v>0</v>
      </c>
      <c r="AE202" s="82" t="e">
        <f t="shared" si="186"/>
        <v>#DIV/0!</v>
      </c>
      <c r="AF202" s="82" t="e">
        <f t="shared" si="187"/>
        <v>#DIV/0!</v>
      </c>
    </row>
    <row r="203" spans="1:32" x14ac:dyDescent="0.25">
      <c r="A203" s="66" t="str">
        <f>"503.03.28"</f>
        <v>503.03.28</v>
      </c>
      <c r="B203" s="68" t="s">
        <v>1027</v>
      </c>
      <c r="C203" s="67">
        <f>CE_RegimeContributivo!B371</f>
        <v>0</v>
      </c>
      <c r="D203" s="67">
        <f>CE_RegimeContributivo!C371</f>
        <v>0</v>
      </c>
      <c r="E203" s="67">
        <f>CE_RegimeContributivo!E371</f>
        <v>0</v>
      </c>
      <c r="F203" s="67">
        <f>CE_RegimeContributivo!S371</f>
        <v>0</v>
      </c>
      <c r="G203" s="82" t="e">
        <f t="shared" si="174"/>
        <v>#DIV/0!</v>
      </c>
      <c r="H203" s="82" t="e">
        <f t="shared" si="175"/>
        <v>#DIV/0!</v>
      </c>
      <c r="I203" s="67">
        <f>CE_RegimeNaoContributivo!B371</f>
        <v>0</v>
      </c>
      <c r="J203" s="67">
        <f>CE_RegimeNaoContributivo!C371</f>
        <v>0</v>
      </c>
      <c r="K203" s="67">
        <f>CE_RegimeNaoContributivo!E371</f>
        <v>0</v>
      </c>
      <c r="L203" s="67">
        <f>CE_RegimeNaoContributivo!S371</f>
        <v>0</v>
      </c>
      <c r="M203" s="82" t="e">
        <f t="shared" si="176"/>
        <v>#DIV/0!</v>
      </c>
      <c r="N203" s="82" t="e">
        <f t="shared" si="177"/>
        <v>#DIV/0!</v>
      </c>
      <c r="O203" s="67">
        <f>CE_Administração!B371</f>
        <v>0</v>
      </c>
      <c r="P203" s="67">
        <f>CE_Administração!C371</f>
        <v>0</v>
      </c>
      <c r="Q203" s="67">
        <f>CE_Administração!E371</f>
        <v>0</v>
      </c>
      <c r="R203" s="67">
        <f>CE_Administração!S371</f>
        <v>0</v>
      </c>
      <c r="S203" s="82" t="e">
        <f t="shared" si="178"/>
        <v>#DIV/0!</v>
      </c>
      <c r="T203" s="82" t="e">
        <f t="shared" si="179"/>
        <v>#DIV/0!</v>
      </c>
      <c r="U203" s="67">
        <f>CE_CapitalizaçãoFRSS!B371</f>
        <v>0</v>
      </c>
      <c r="V203" s="67">
        <f>CE_CapitalizaçãoFRSS!C371</f>
        <v>0</v>
      </c>
      <c r="W203" s="67">
        <f>CE_CapitalizaçãoFRSS!E371</f>
        <v>0</v>
      </c>
      <c r="X203" s="67">
        <f>CE_CapitalizaçãoFRSS!S371</f>
        <v>0</v>
      </c>
      <c r="Y203" s="82" t="e">
        <f t="shared" si="180"/>
        <v>#DIV/0!</v>
      </c>
      <c r="Z203" s="82" t="e">
        <f t="shared" si="181"/>
        <v>#DIV/0!</v>
      </c>
      <c r="AA203" s="67">
        <f t="shared" si="182"/>
        <v>0</v>
      </c>
      <c r="AB203" s="67">
        <f t="shared" si="183"/>
        <v>0</v>
      </c>
      <c r="AC203" s="67">
        <f t="shared" si="184"/>
        <v>0</v>
      </c>
      <c r="AD203" s="67">
        <f t="shared" si="185"/>
        <v>0</v>
      </c>
      <c r="AE203" s="82" t="e">
        <f t="shared" si="186"/>
        <v>#DIV/0!</v>
      </c>
      <c r="AF203" s="82" t="e">
        <f t="shared" si="187"/>
        <v>#DIV/0!</v>
      </c>
    </row>
    <row r="204" spans="1:32" x14ac:dyDescent="0.25">
      <c r="A204" s="66" t="str">
        <f>"503.03.29"</f>
        <v>503.03.29</v>
      </c>
      <c r="B204" s="68" t="s">
        <v>1028</v>
      </c>
      <c r="C204" s="67">
        <f>CE_RegimeContributivo!B372</f>
        <v>0</v>
      </c>
      <c r="D204" s="67">
        <f>CE_RegimeContributivo!C372</f>
        <v>0</v>
      </c>
      <c r="E204" s="67">
        <f>CE_RegimeContributivo!E372</f>
        <v>0</v>
      </c>
      <c r="F204" s="67">
        <f>CE_RegimeContributivo!S372</f>
        <v>0</v>
      </c>
      <c r="G204" s="82" t="e">
        <f t="shared" si="174"/>
        <v>#DIV/0!</v>
      </c>
      <c r="H204" s="82" t="e">
        <f t="shared" si="175"/>
        <v>#DIV/0!</v>
      </c>
      <c r="I204" s="67">
        <f>CE_RegimeNaoContributivo!B372</f>
        <v>0</v>
      </c>
      <c r="J204" s="67">
        <f>CE_RegimeNaoContributivo!C372</f>
        <v>0</v>
      </c>
      <c r="K204" s="67">
        <f>CE_RegimeNaoContributivo!E372</f>
        <v>0</v>
      </c>
      <c r="L204" s="67">
        <f>CE_RegimeNaoContributivo!S372</f>
        <v>0</v>
      </c>
      <c r="M204" s="82" t="e">
        <f t="shared" si="176"/>
        <v>#DIV/0!</v>
      </c>
      <c r="N204" s="82" t="e">
        <f t="shared" si="177"/>
        <v>#DIV/0!</v>
      </c>
      <c r="O204" s="67">
        <f>CE_Administração!B372</f>
        <v>0</v>
      </c>
      <c r="P204" s="67">
        <f>CE_Administração!C372</f>
        <v>0</v>
      </c>
      <c r="Q204" s="67">
        <f>CE_Administração!E372</f>
        <v>0</v>
      </c>
      <c r="R204" s="67">
        <f>CE_Administração!S372</f>
        <v>0</v>
      </c>
      <c r="S204" s="82" t="e">
        <f t="shared" si="178"/>
        <v>#DIV/0!</v>
      </c>
      <c r="T204" s="82" t="e">
        <f t="shared" si="179"/>
        <v>#DIV/0!</v>
      </c>
      <c r="U204" s="67">
        <f>CE_CapitalizaçãoFRSS!B372</f>
        <v>0</v>
      </c>
      <c r="V204" s="67">
        <f>CE_CapitalizaçãoFRSS!C372</f>
        <v>0</v>
      </c>
      <c r="W204" s="67">
        <f>CE_CapitalizaçãoFRSS!E372</f>
        <v>0</v>
      </c>
      <c r="X204" s="67">
        <f>CE_CapitalizaçãoFRSS!S372</f>
        <v>0</v>
      </c>
      <c r="Y204" s="82" t="e">
        <f t="shared" si="180"/>
        <v>#DIV/0!</v>
      </c>
      <c r="Z204" s="82" t="e">
        <f t="shared" si="181"/>
        <v>#DIV/0!</v>
      </c>
      <c r="AA204" s="67">
        <f t="shared" si="182"/>
        <v>0</v>
      </c>
      <c r="AB204" s="67">
        <f t="shared" si="183"/>
        <v>0</v>
      </c>
      <c r="AC204" s="67">
        <f t="shared" si="184"/>
        <v>0</v>
      </c>
      <c r="AD204" s="67">
        <f t="shared" si="185"/>
        <v>0</v>
      </c>
      <c r="AE204" s="82" t="e">
        <f t="shared" si="186"/>
        <v>#DIV/0!</v>
      </c>
      <c r="AF204" s="82" t="e">
        <f t="shared" si="187"/>
        <v>#DIV/0!</v>
      </c>
    </row>
    <row r="205" spans="1:32" x14ac:dyDescent="0.25">
      <c r="A205" s="66" t="str">
        <f>"503.03.30"</f>
        <v>503.03.30</v>
      </c>
      <c r="B205" s="68" t="s">
        <v>1029</v>
      </c>
      <c r="C205" s="67">
        <f>CE_RegimeContributivo!B373</f>
        <v>0</v>
      </c>
      <c r="D205" s="67">
        <f>CE_RegimeContributivo!C373</f>
        <v>0</v>
      </c>
      <c r="E205" s="67">
        <f>CE_RegimeContributivo!E373</f>
        <v>0</v>
      </c>
      <c r="F205" s="67">
        <f>CE_RegimeContributivo!S373</f>
        <v>0</v>
      </c>
      <c r="G205" s="82" t="e">
        <f t="shared" si="174"/>
        <v>#DIV/0!</v>
      </c>
      <c r="H205" s="82" t="e">
        <f t="shared" si="175"/>
        <v>#DIV/0!</v>
      </c>
      <c r="I205" s="67">
        <f>CE_RegimeNaoContributivo!B373</f>
        <v>0</v>
      </c>
      <c r="J205" s="67">
        <f>CE_RegimeNaoContributivo!C373</f>
        <v>0</v>
      </c>
      <c r="K205" s="67">
        <f>CE_RegimeNaoContributivo!E373</f>
        <v>0</v>
      </c>
      <c r="L205" s="67">
        <f>CE_RegimeNaoContributivo!S373</f>
        <v>0</v>
      </c>
      <c r="M205" s="82" t="e">
        <f t="shared" si="176"/>
        <v>#DIV/0!</v>
      </c>
      <c r="N205" s="82" t="e">
        <f t="shared" si="177"/>
        <v>#DIV/0!</v>
      </c>
      <c r="O205" s="67">
        <f>CE_Administração!B373</f>
        <v>0</v>
      </c>
      <c r="P205" s="67">
        <f>CE_Administração!C373</f>
        <v>0</v>
      </c>
      <c r="Q205" s="67">
        <f>CE_Administração!E373</f>
        <v>0</v>
      </c>
      <c r="R205" s="67">
        <f>CE_Administração!S373</f>
        <v>0</v>
      </c>
      <c r="S205" s="82" t="e">
        <f t="shared" si="178"/>
        <v>#DIV/0!</v>
      </c>
      <c r="T205" s="82" t="e">
        <f t="shared" si="179"/>
        <v>#DIV/0!</v>
      </c>
      <c r="U205" s="67">
        <f>CE_CapitalizaçãoFRSS!B373</f>
        <v>0</v>
      </c>
      <c r="V205" s="67">
        <f>CE_CapitalizaçãoFRSS!C373</f>
        <v>0</v>
      </c>
      <c r="W205" s="67">
        <f>CE_CapitalizaçãoFRSS!E373</f>
        <v>0</v>
      </c>
      <c r="X205" s="67">
        <f>CE_CapitalizaçãoFRSS!S373</f>
        <v>0</v>
      </c>
      <c r="Y205" s="82" t="e">
        <f t="shared" si="180"/>
        <v>#DIV/0!</v>
      </c>
      <c r="Z205" s="82" t="e">
        <f t="shared" si="181"/>
        <v>#DIV/0!</v>
      </c>
      <c r="AA205" s="67">
        <f t="shared" si="182"/>
        <v>0</v>
      </c>
      <c r="AB205" s="67">
        <f t="shared" si="183"/>
        <v>0</v>
      </c>
      <c r="AC205" s="67">
        <f t="shared" si="184"/>
        <v>0</v>
      </c>
      <c r="AD205" s="67">
        <f t="shared" si="185"/>
        <v>0</v>
      </c>
      <c r="AE205" s="82" t="e">
        <f t="shared" si="186"/>
        <v>#DIV/0!</v>
      </c>
      <c r="AF205" s="82" t="e">
        <f t="shared" si="187"/>
        <v>#DIV/0!</v>
      </c>
    </row>
    <row r="206" spans="1:32" x14ac:dyDescent="0.25">
      <c r="A206" s="66" t="str">
        <f>"503.03.31"</f>
        <v>503.03.31</v>
      </c>
      <c r="B206" s="68" t="s">
        <v>1030</v>
      </c>
      <c r="C206" s="67">
        <f>CE_RegimeContributivo!B374</f>
        <v>0</v>
      </c>
      <c r="D206" s="67">
        <f>CE_RegimeContributivo!C374</f>
        <v>0</v>
      </c>
      <c r="E206" s="67">
        <f>CE_RegimeContributivo!E374</f>
        <v>0</v>
      </c>
      <c r="F206" s="67">
        <f>CE_RegimeContributivo!S374</f>
        <v>0</v>
      </c>
      <c r="G206" s="82" t="e">
        <f t="shared" si="174"/>
        <v>#DIV/0!</v>
      </c>
      <c r="H206" s="82" t="e">
        <f t="shared" si="175"/>
        <v>#DIV/0!</v>
      </c>
      <c r="I206" s="67">
        <f>CE_RegimeNaoContributivo!B374</f>
        <v>0</v>
      </c>
      <c r="J206" s="67">
        <f>CE_RegimeNaoContributivo!C374</f>
        <v>0</v>
      </c>
      <c r="K206" s="67">
        <f>CE_RegimeNaoContributivo!E374</f>
        <v>0</v>
      </c>
      <c r="L206" s="67">
        <f>CE_RegimeNaoContributivo!S374</f>
        <v>0</v>
      </c>
      <c r="M206" s="82" t="e">
        <f t="shared" si="176"/>
        <v>#DIV/0!</v>
      </c>
      <c r="N206" s="82" t="e">
        <f t="shared" si="177"/>
        <v>#DIV/0!</v>
      </c>
      <c r="O206" s="67">
        <f>CE_Administração!B374</f>
        <v>0</v>
      </c>
      <c r="P206" s="67">
        <f>CE_Administração!C374</f>
        <v>0</v>
      </c>
      <c r="Q206" s="67">
        <f>CE_Administração!E374</f>
        <v>0</v>
      </c>
      <c r="R206" s="67">
        <f>CE_Administração!S374</f>
        <v>0</v>
      </c>
      <c r="S206" s="82" t="e">
        <f t="shared" si="178"/>
        <v>#DIV/0!</v>
      </c>
      <c r="T206" s="82" t="e">
        <f t="shared" si="179"/>
        <v>#DIV/0!</v>
      </c>
      <c r="U206" s="67">
        <f>CE_CapitalizaçãoFRSS!B374</f>
        <v>0</v>
      </c>
      <c r="V206" s="67">
        <f>CE_CapitalizaçãoFRSS!C374</f>
        <v>0</v>
      </c>
      <c r="W206" s="67">
        <f>CE_CapitalizaçãoFRSS!E374</f>
        <v>0</v>
      </c>
      <c r="X206" s="67">
        <f>CE_CapitalizaçãoFRSS!S374</f>
        <v>0</v>
      </c>
      <c r="Y206" s="82" t="e">
        <f t="shared" si="180"/>
        <v>#DIV/0!</v>
      </c>
      <c r="Z206" s="82" t="e">
        <f t="shared" si="181"/>
        <v>#DIV/0!</v>
      </c>
      <c r="AA206" s="67">
        <f t="shared" si="182"/>
        <v>0</v>
      </c>
      <c r="AB206" s="67">
        <f t="shared" si="183"/>
        <v>0</v>
      </c>
      <c r="AC206" s="67">
        <f t="shared" si="184"/>
        <v>0</v>
      </c>
      <c r="AD206" s="67">
        <f t="shared" si="185"/>
        <v>0</v>
      </c>
      <c r="AE206" s="82" t="e">
        <f t="shared" si="186"/>
        <v>#DIV/0!</v>
      </c>
      <c r="AF206" s="82" t="e">
        <f t="shared" si="187"/>
        <v>#DIV/0!</v>
      </c>
    </row>
    <row r="207" spans="1:32" s="65" customFormat="1" x14ac:dyDescent="0.25">
      <c r="A207" s="62" t="str">
        <f>"503.04"</f>
        <v>503.04</v>
      </c>
      <c r="B207" s="63" t="s">
        <v>1031</v>
      </c>
      <c r="C207" s="64">
        <f>SUM(C208:C210)</f>
        <v>0</v>
      </c>
      <c r="D207" s="64">
        <f>SUM(D208:D210)</f>
        <v>0</v>
      </c>
      <c r="E207" s="64">
        <f>SUM(E208:E210)</f>
        <v>0</v>
      </c>
      <c r="F207" s="64">
        <f t="shared" ref="F207" si="188">SUM(F208:F210)</f>
        <v>0</v>
      </c>
      <c r="G207" s="81" t="e">
        <f t="shared" si="174"/>
        <v>#DIV/0!</v>
      </c>
      <c r="H207" s="81" t="e">
        <f t="shared" si="175"/>
        <v>#DIV/0!</v>
      </c>
      <c r="I207" s="64">
        <f>SUM(I208:I210)</f>
        <v>0</v>
      </c>
      <c r="J207" s="64">
        <f>SUM(J208:J210)</f>
        <v>0</v>
      </c>
      <c r="K207" s="64">
        <f t="shared" ref="K207:L207" si="189">SUM(K208:K210)</f>
        <v>0</v>
      </c>
      <c r="L207" s="64">
        <f t="shared" si="189"/>
        <v>0</v>
      </c>
      <c r="M207" s="81" t="e">
        <f t="shared" si="176"/>
        <v>#DIV/0!</v>
      </c>
      <c r="N207" s="81" t="e">
        <f t="shared" si="177"/>
        <v>#DIV/0!</v>
      </c>
      <c r="O207" s="67">
        <f>CE_Administração!B375</f>
        <v>0</v>
      </c>
      <c r="P207" s="67">
        <f>CE_Administração!C375</f>
        <v>0</v>
      </c>
      <c r="Q207" s="64">
        <f t="shared" ref="Q207:R207" si="190">SUM(Q208:Q210)</f>
        <v>0</v>
      </c>
      <c r="R207" s="64">
        <f t="shared" si="190"/>
        <v>0</v>
      </c>
      <c r="S207" s="81" t="e">
        <f t="shared" si="178"/>
        <v>#DIV/0!</v>
      </c>
      <c r="T207" s="81" t="e">
        <f t="shared" si="179"/>
        <v>#DIV/0!</v>
      </c>
      <c r="U207" s="64">
        <f>SUM(U208:U210)</f>
        <v>0</v>
      </c>
      <c r="V207" s="64">
        <f t="shared" ref="V207" si="191">SUM(V208:V210)</f>
        <v>0</v>
      </c>
      <c r="W207" s="64">
        <f t="shared" ref="W207:X207" si="192">SUM(W208:W210)</f>
        <v>0</v>
      </c>
      <c r="X207" s="64">
        <f t="shared" si="192"/>
        <v>0</v>
      </c>
      <c r="Y207" s="81" t="e">
        <f t="shared" si="180"/>
        <v>#DIV/0!</v>
      </c>
      <c r="Z207" s="81" t="e">
        <f t="shared" si="181"/>
        <v>#DIV/0!</v>
      </c>
      <c r="AA207" s="64">
        <f t="shared" si="182"/>
        <v>0</v>
      </c>
      <c r="AB207" s="64">
        <f t="shared" si="183"/>
        <v>0</v>
      </c>
      <c r="AC207" s="64">
        <f t="shared" si="184"/>
        <v>0</v>
      </c>
      <c r="AD207" s="64">
        <f t="shared" si="185"/>
        <v>0</v>
      </c>
      <c r="AE207" s="81" t="e">
        <f t="shared" si="186"/>
        <v>#DIV/0!</v>
      </c>
      <c r="AF207" s="81" t="e">
        <f t="shared" si="187"/>
        <v>#DIV/0!</v>
      </c>
    </row>
    <row r="208" spans="1:32" x14ac:dyDescent="0.25">
      <c r="A208" s="66" t="str">
        <f>"503.04.01"</f>
        <v>503.04.01</v>
      </c>
      <c r="B208" s="68" t="s">
        <v>1032</v>
      </c>
      <c r="C208" s="67">
        <f>CE_RegimeContributivo!B376</f>
        <v>0</v>
      </c>
      <c r="D208" s="67">
        <f>CE_RegimeContributivo!C376</f>
        <v>0</v>
      </c>
      <c r="E208" s="67">
        <f>CE_RegimeContributivo!E376</f>
        <v>0</v>
      </c>
      <c r="F208" s="67">
        <f>CE_RegimeContributivo!S376</f>
        <v>0</v>
      </c>
      <c r="G208" s="82" t="e">
        <f t="shared" si="174"/>
        <v>#DIV/0!</v>
      </c>
      <c r="H208" s="82" t="e">
        <f t="shared" si="175"/>
        <v>#DIV/0!</v>
      </c>
      <c r="I208" s="67">
        <f>CE_RegimeNaoContributivo!B376</f>
        <v>0</v>
      </c>
      <c r="J208" s="67">
        <f>CE_RegimeNaoContributivo!C376</f>
        <v>0</v>
      </c>
      <c r="K208" s="67">
        <f>CE_RegimeNaoContributivo!E376</f>
        <v>0</v>
      </c>
      <c r="L208" s="67">
        <f>CE_RegimeNaoContributivo!S376</f>
        <v>0</v>
      </c>
      <c r="M208" s="82" t="e">
        <f t="shared" si="176"/>
        <v>#DIV/0!</v>
      </c>
      <c r="N208" s="82" t="e">
        <f t="shared" si="177"/>
        <v>#DIV/0!</v>
      </c>
      <c r="O208" s="67">
        <f>CE_Administração!B376</f>
        <v>0</v>
      </c>
      <c r="P208" s="67">
        <f>CE_Administração!C376</f>
        <v>0</v>
      </c>
      <c r="Q208" s="67">
        <f>CE_Administração!E376</f>
        <v>0</v>
      </c>
      <c r="R208" s="67">
        <f>CE_Administração!S376</f>
        <v>0</v>
      </c>
      <c r="S208" s="82" t="e">
        <f t="shared" si="178"/>
        <v>#DIV/0!</v>
      </c>
      <c r="T208" s="82" t="e">
        <f t="shared" si="179"/>
        <v>#DIV/0!</v>
      </c>
      <c r="U208" s="67">
        <f>CE_CapitalizaçãoFRSS!B376</f>
        <v>0</v>
      </c>
      <c r="V208" s="67">
        <f>CE_CapitalizaçãoFRSS!C376</f>
        <v>0</v>
      </c>
      <c r="W208" s="67">
        <f>CE_CapitalizaçãoFRSS!E376</f>
        <v>0</v>
      </c>
      <c r="X208" s="67">
        <f>CE_CapitalizaçãoFRSS!S376</f>
        <v>0</v>
      </c>
      <c r="Y208" s="82" t="e">
        <f t="shared" si="180"/>
        <v>#DIV/0!</v>
      </c>
      <c r="Z208" s="82" t="e">
        <f t="shared" si="181"/>
        <v>#DIV/0!</v>
      </c>
      <c r="AA208" s="67">
        <f t="shared" si="182"/>
        <v>0</v>
      </c>
      <c r="AB208" s="67">
        <f t="shared" si="183"/>
        <v>0</v>
      </c>
      <c r="AC208" s="67">
        <f t="shared" si="184"/>
        <v>0</v>
      </c>
      <c r="AD208" s="67">
        <f t="shared" si="185"/>
        <v>0</v>
      </c>
      <c r="AE208" s="82" t="e">
        <f t="shared" si="186"/>
        <v>#DIV/0!</v>
      </c>
      <c r="AF208" s="82" t="e">
        <f t="shared" si="187"/>
        <v>#DIV/0!</v>
      </c>
    </row>
    <row r="209" spans="1:32" x14ac:dyDescent="0.25">
      <c r="A209" s="66" t="str">
        <f>"503.04.02"</f>
        <v>503.04.02</v>
      </c>
      <c r="B209" s="68" t="s">
        <v>1033</v>
      </c>
      <c r="C209" s="67">
        <f>CE_RegimeContributivo!B377</f>
        <v>0</v>
      </c>
      <c r="D209" s="67">
        <f>CE_RegimeContributivo!C377</f>
        <v>0</v>
      </c>
      <c r="E209" s="67">
        <f>CE_RegimeContributivo!E377</f>
        <v>0</v>
      </c>
      <c r="F209" s="67">
        <f>CE_RegimeContributivo!S377</f>
        <v>0</v>
      </c>
      <c r="G209" s="82" t="e">
        <f t="shared" si="174"/>
        <v>#DIV/0!</v>
      </c>
      <c r="H209" s="82" t="e">
        <f t="shared" si="175"/>
        <v>#DIV/0!</v>
      </c>
      <c r="I209" s="67">
        <f>CE_RegimeNaoContributivo!B377</f>
        <v>0</v>
      </c>
      <c r="J209" s="67">
        <f>CE_RegimeNaoContributivo!C377</f>
        <v>0</v>
      </c>
      <c r="K209" s="67">
        <f>CE_RegimeNaoContributivo!E377</f>
        <v>0</v>
      </c>
      <c r="L209" s="67">
        <f>CE_RegimeNaoContributivo!S377</f>
        <v>0</v>
      </c>
      <c r="M209" s="82" t="e">
        <f t="shared" si="176"/>
        <v>#DIV/0!</v>
      </c>
      <c r="N209" s="82" t="e">
        <f t="shared" si="177"/>
        <v>#DIV/0!</v>
      </c>
      <c r="O209" s="67">
        <f>CE_Administração!B377</f>
        <v>0</v>
      </c>
      <c r="P209" s="67">
        <f>CE_Administração!C377</f>
        <v>0</v>
      </c>
      <c r="Q209" s="67">
        <f>CE_Administração!E377</f>
        <v>0</v>
      </c>
      <c r="R209" s="67">
        <f>CE_Administração!S377</f>
        <v>0</v>
      </c>
      <c r="S209" s="82" t="e">
        <f t="shared" si="178"/>
        <v>#DIV/0!</v>
      </c>
      <c r="T209" s="82" t="e">
        <f t="shared" si="179"/>
        <v>#DIV/0!</v>
      </c>
      <c r="U209" s="67">
        <f>CE_CapitalizaçãoFRSS!B377</f>
        <v>0</v>
      </c>
      <c r="V209" s="67">
        <f>CE_CapitalizaçãoFRSS!C377</f>
        <v>0</v>
      </c>
      <c r="W209" s="67">
        <f>CE_CapitalizaçãoFRSS!E377</f>
        <v>0</v>
      </c>
      <c r="X209" s="67">
        <f>CE_CapitalizaçãoFRSS!S377</f>
        <v>0</v>
      </c>
      <c r="Y209" s="82" t="e">
        <f t="shared" si="180"/>
        <v>#DIV/0!</v>
      </c>
      <c r="Z209" s="82" t="e">
        <f t="shared" si="181"/>
        <v>#DIV/0!</v>
      </c>
      <c r="AA209" s="67">
        <f t="shared" si="182"/>
        <v>0</v>
      </c>
      <c r="AB209" s="67">
        <f t="shared" si="183"/>
        <v>0</v>
      </c>
      <c r="AC209" s="67">
        <f t="shared" si="184"/>
        <v>0</v>
      </c>
      <c r="AD209" s="67">
        <f t="shared" si="185"/>
        <v>0</v>
      </c>
      <c r="AE209" s="82" t="e">
        <f t="shared" si="186"/>
        <v>#DIV/0!</v>
      </c>
      <c r="AF209" s="82" t="e">
        <f t="shared" si="187"/>
        <v>#DIV/0!</v>
      </c>
    </row>
    <row r="210" spans="1:32" x14ac:dyDescent="0.25">
      <c r="A210" s="66" t="str">
        <f>"503.04.03"</f>
        <v>503.04.03</v>
      </c>
      <c r="B210" s="68" t="s">
        <v>1034</v>
      </c>
      <c r="C210" s="67">
        <f>CE_RegimeContributivo!B378</f>
        <v>0</v>
      </c>
      <c r="D210" s="67">
        <f>CE_RegimeContributivo!C378</f>
        <v>0</v>
      </c>
      <c r="E210" s="67">
        <f>CE_RegimeContributivo!E378</f>
        <v>0</v>
      </c>
      <c r="F210" s="67">
        <f>CE_RegimeContributivo!S378</f>
        <v>0</v>
      </c>
      <c r="G210" s="82" t="e">
        <f t="shared" si="174"/>
        <v>#DIV/0!</v>
      </c>
      <c r="H210" s="82" t="e">
        <f t="shared" si="175"/>
        <v>#DIV/0!</v>
      </c>
      <c r="I210" s="67">
        <f>CE_RegimeNaoContributivo!B378</f>
        <v>0</v>
      </c>
      <c r="J210" s="67">
        <f>CE_RegimeNaoContributivo!C378</f>
        <v>0</v>
      </c>
      <c r="K210" s="67">
        <f>CE_RegimeNaoContributivo!E378</f>
        <v>0</v>
      </c>
      <c r="L210" s="67">
        <f>CE_RegimeNaoContributivo!S378</f>
        <v>0</v>
      </c>
      <c r="M210" s="82" t="e">
        <f t="shared" si="176"/>
        <v>#DIV/0!</v>
      </c>
      <c r="N210" s="82" t="e">
        <f t="shared" si="177"/>
        <v>#DIV/0!</v>
      </c>
      <c r="O210" s="67">
        <f>CE_Administração!B378</f>
        <v>0</v>
      </c>
      <c r="P210" s="67">
        <f>CE_Administração!C378</f>
        <v>0</v>
      </c>
      <c r="Q210" s="67">
        <f>CE_Administração!E378</f>
        <v>0</v>
      </c>
      <c r="R210" s="67">
        <f>CE_Administração!S378</f>
        <v>0</v>
      </c>
      <c r="S210" s="82" t="e">
        <f t="shared" si="178"/>
        <v>#DIV/0!</v>
      </c>
      <c r="T210" s="82" t="e">
        <f t="shared" si="179"/>
        <v>#DIV/0!</v>
      </c>
      <c r="U210" s="67">
        <f>CE_CapitalizaçãoFRSS!B378</f>
        <v>0</v>
      </c>
      <c r="V210" s="67">
        <f>CE_CapitalizaçãoFRSS!C378</f>
        <v>0</v>
      </c>
      <c r="W210" s="67">
        <f>CE_CapitalizaçãoFRSS!E378</f>
        <v>0</v>
      </c>
      <c r="X210" s="67">
        <f>CE_CapitalizaçãoFRSS!S378</f>
        <v>0</v>
      </c>
      <c r="Y210" s="82" t="e">
        <f t="shared" si="180"/>
        <v>#DIV/0!</v>
      </c>
      <c r="Z210" s="82" t="e">
        <f t="shared" si="181"/>
        <v>#DIV/0!</v>
      </c>
      <c r="AA210" s="67">
        <f t="shared" si="182"/>
        <v>0</v>
      </c>
      <c r="AB210" s="67">
        <f t="shared" si="183"/>
        <v>0</v>
      </c>
      <c r="AC210" s="67">
        <f t="shared" si="184"/>
        <v>0</v>
      </c>
      <c r="AD210" s="67">
        <f t="shared" si="185"/>
        <v>0</v>
      </c>
      <c r="AE210" s="82" t="e">
        <f t="shared" si="186"/>
        <v>#DIV/0!</v>
      </c>
      <c r="AF210" s="82" t="e">
        <f t="shared" si="187"/>
        <v>#DIV/0!</v>
      </c>
    </row>
    <row r="211" spans="1:32" s="65" customFormat="1" x14ac:dyDescent="0.25">
      <c r="A211" s="62" t="str">
        <f>"503.05"</f>
        <v>503.05</v>
      </c>
      <c r="B211" s="63" t="s">
        <v>1035</v>
      </c>
      <c r="C211" s="64">
        <f>SUM(C212:C214)</f>
        <v>0</v>
      </c>
      <c r="D211" s="64">
        <f>SUM(D212:D214)</f>
        <v>0</v>
      </c>
      <c r="E211" s="64">
        <f>SUM(E212:E214)</f>
        <v>0</v>
      </c>
      <c r="F211" s="64">
        <f t="shared" ref="F211" si="193">SUM(F212:F214)</f>
        <v>0</v>
      </c>
      <c r="G211" s="81" t="e">
        <f t="shared" si="174"/>
        <v>#DIV/0!</v>
      </c>
      <c r="H211" s="81" t="e">
        <f t="shared" si="175"/>
        <v>#DIV/0!</v>
      </c>
      <c r="I211" s="64">
        <f>SUM(I212:I214)</f>
        <v>0</v>
      </c>
      <c r="J211" s="64">
        <f>SUM(J212:J214)</f>
        <v>0</v>
      </c>
      <c r="K211" s="64">
        <f t="shared" ref="K211:L211" si="194">SUM(K212:K214)</f>
        <v>0</v>
      </c>
      <c r="L211" s="64">
        <f t="shared" si="194"/>
        <v>0</v>
      </c>
      <c r="M211" s="81" t="e">
        <f t="shared" si="176"/>
        <v>#DIV/0!</v>
      </c>
      <c r="N211" s="81" t="e">
        <f t="shared" si="177"/>
        <v>#DIV/0!</v>
      </c>
      <c r="O211" s="64">
        <f>SUM(O212:O214)</f>
        <v>0</v>
      </c>
      <c r="P211" s="64">
        <f>SUM(P212:P214)</f>
        <v>0</v>
      </c>
      <c r="Q211" s="64">
        <f t="shared" ref="Q211:R211" si="195">SUM(Q212:Q214)</f>
        <v>0</v>
      </c>
      <c r="R211" s="64">
        <f t="shared" si="195"/>
        <v>0</v>
      </c>
      <c r="S211" s="81" t="e">
        <f t="shared" si="178"/>
        <v>#DIV/0!</v>
      </c>
      <c r="T211" s="81" t="e">
        <f t="shared" si="179"/>
        <v>#DIV/0!</v>
      </c>
      <c r="U211" s="64">
        <f>SUM(U212:U214)</f>
        <v>0</v>
      </c>
      <c r="V211" s="64">
        <f t="shared" ref="V211" si="196">SUM(V212:V214)</f>
        <v>0</v>
      </c>
      <c r="W211" s="64">
        <f t="shared" ref="W211:X211" si="197">SUM(W212:W214)</f>
        <v>0</v>
      </c>
      <c r="X211" s="64">
        <f t="shared" si="197"/>
        <v>0</v>
      </c>
      <c r="Y211" s="81" t="e">
        <f t="shared" si="180"/>
        <v>#DIV/0!</v>
      </c>
      <c r="Z211" s="81" t="e">
        <f t="shared" si="181"/>
        <v>#DIV/0!</v>
      </c>
      <c r="AA211" s="64">
        <f t="shared" si="182"/>
        <v>0</v>
      </c>
      <c r="AB211" s="64">
        <f t="shared" si="183"/>
        <v>0</v>
      </c>
      <c r="AC211" s="64">
        <f t="shared" si="184"/>
        <v>0</v>
      </c>
      <c r="AD211" s="64">
        <f t="shared" si="185"/>
        <v>0</v>
      </c>
      <c r="AE211" s="81" t="e">
        <f t="shared" si="186"/>
        <v>#DIV/0!</v>
      </c>
      <c r="AF211" s="81" t="e">
        <f t="shared" si="187"/>
        <v>#DIV/0!</v>
      </c>
    </row>
    <row r="212" spans="1:32" x14ac:dyDescent="0.25">
      <c r="A212" s="66" t="str">
        <f>"503.05.01"</f>
        <v>503.05.01</v>
      </c>
      <c r="B212" s="68" t="s">
        <v>1036</v>
      </c>
      <c r="C212" s="67">
        <f>CE_RegimeContributivo!B380</f>
        <v>0</v>
      </c>
      <c r="D212" s="67">
        <f>CE_RegimeContributivo!C380</f>
        <v>0</v>
      </c>
      <c r="E212" s="67">
        <f>CE_RegimeContributivo!E380</f>
        <v>0</v>
      </c>
      <c r="F212" s="67">
        <f>CE_RegimeContributivo!S380</f>
        <v>0</v>
      </c>
      <c r="G212" s="82" t="e">
        <f t="shared" si="174"/>
        <v>#DIV/0!</v>
      </c>
      <c r="H212" s="82" t="e">
        <f t="shared" si="175"/>
        <v>#DIV/0!</v>
      </c>
      <c r="I212" s="67">
        <f>CE_RegimeNaoContributivo!B380</f>
        <v>0</v>
      </c>
      <c r="J212" s="67">
        <f>CE_RegimeNaoContributivo!C380</f>
        <v>0</v>
      </c>
      <c r="K212" s="67">
        <f>CE_RegimeNaoContributivo!E380</f>
        <v>0</v>
      </c>
      <c r="L212" s="67">
        <f>CE_RegimeNaoContributivo!S380</f>
        <v>0</v>
      </c>
      <c r="M212" s="82" t="e">
        <f t="shared" si="176"/>
        <v>#DIV/0!</v>
      </c>
      <c r="N212" s="82" t="e">
        <f t="shared" si="177"/>
        <v>#DIV/0!</v>
      </c>
      <c r="O212" s="67">
        <f>CE_Administração!B380</f>
        <v>0</v>
      </c>
      <c r="P212" s="67">
        <f>CE_Administração!C380</f>
        <v>0</v>
      </c>
      <c r="Q212" s="67">
        <f>CE_Administração!E380</f>
        <v>0</v>
      </c>
      <c r="R212" s="67">
        <f>CE_Administração!S380</f>
        <v>0</v>
      </c>
      <c r="S212" s="82" t="e">
        <f t="shared" si="178"/>
        <v>#DIV/0!</v>
      </c>
      <c r="T212" s="82" t="e">
        <f t="shared" si="179"/>
        <v>#DIV/0!</v>
      </c>
      <c r="U212" s="67">
        <f>CE_CapitalizaçãoFRSS!B380</f>
        <v>0</v>
      </c>
      <c r="V212" s="67">
        <f>CE_CapitalizaçãoFRSS!C380</f>
        <v>0</v>
      </c>
      <c r="W212" s="67">
        <f>CE_CapitalizaçãoFRSS!E380</f>
        <v>0</v>
      </c>
      <c r="X212" s="67">
        <f>CE_CapitalizaçãoFRSS!S380</f>
        <v>0</v>
      </c>
      <c r="Y212" s="82" t="e">
        <f t="shared" si="180"/>
        <v>#DIV/0!</v>
      </c>
      <c r="Z212" s="82" t="e">
        <f t="shared" si="181"/>
        <v>#DIV/0!</v>
      </c>
      <c r="AA212" s="67">
        <f t="shared" si="182"/>
        <v>0</v>
      </c>
      <c r="AB212" s="67">
        <f t="shared" si="183"/>
        <v>0</v>
      </c>
      <c r="AC212" s="67">
        <f t="shared" si="184"/>
        <v>0</v>
      </c>
      <c r="AD212" s="67">
        <f t="shared" si="185"/>
        <v>0</v>
      </c>
      <c r="AE212" s="82" t="e">
        <f t="shared" si="186"/>
        <v>#DIV/0!</v>
      </c>
      <c r="AF212" s="82" t="e">
        <f t="shared" si="187"/>
        <v>#DIV/0!</v>
      </c>
    </row>
    <row r="213" spans="1:32" x14ac:dyDescent="0.25">
      <c r="A213" s="66" t="str">
        <f>"503.05.02"</f>
        <v>503.05.02</v>
      </c>
      <c r="B213" s="68" t="s">
        <v>1037</v>
      </c>
      <c r="C213" s="67">
        <f>CE_RegimeContributivo!B381</f>
        <v>0</v>
      </c>
      <c r="D213" s="67">
        <f>CE_RegimeContributivo!C381</f>
        <v>0</v>
      </c>
      <c r="E213" s="67">
        <f>CE_RegimeContributivo!E381</f>
        <v>0</v>
      </c>
      <c r="F213" s="67">
        <f>CE_RegimeContributivo!S381</f>
        <v>0</v>
      </c>
      <c r="G213" s="82" t="e">
        <f t="shared" si="174"/>
        <v>#DIV/0!</v>
      </c>
      <c r="H213" s="82" t="e">
        <f t="shared" si="175"/>
        <v>#DIV/0!</v>
      </c>
      <c r="I213" s="67">
        <f>CE_RegimeNaoContributivo!B381</f>
        <v>0</v>
      </c>
      <c r="J213" s="67">
        <f>CE_RegimeNaoContributivo!C381</f>
        <v>0</v>
      </c>
      <c r="K213" s="67">
        <f>CE_RegimeNaoContributivo!E381</f>
        <v>0</v>
      </c>
      <c r="L213" s="67">
        <f>CE_RegimeNaoContributivo!S381</f>
        <v>0</v>
      </c>
      <c r="M213" s="82" t="e">
        <f t="shared" si="176"/>
        <v>#DIV/0!</v>
      </c>
      <c r="N213" s="82" t="e">
        <f t="shared" si="177"/>
        <v>#DIV/0!</v>
      </c>
      <c r="O213" s="67">
        <f>CE_Administração!B381</f>
        <v>0</v>
      </c>
      <c r="P213" s="67">
        <f>CE_Administração!C381</f>
        <v>0</v>
      </c>
      <c r="Q213" s="67">
        <f>CE_Administração!E381</f>
        <v>0</v>
      </c>
      <c r="R213" s="67">
        <f>CE_Administração!S381</f>
        <v>0</v>
      </c>
      <c r="S213" s="82" t="e">
        <f t="shared" si="178"/>
        <v>#DIV/0!</v>
      </c>
      <c r="T213" s="82" t="e">
        <f t="shared" si="179"/>
        <v>#DIV/0!</v>
      </c>
      <c r="U213" s="67">
        <f>CE_CapitalizaçãoFRSS!B381</f>
        <v>0</v>
      </c>
      <c r="V213" s="67">
        <f>CE_CapitalizaçãoFRSS!C381</f>
        <v>0</v>
      </c>
      <c r="W213" s="67">
        <f>CE_CapitalizaçãoFRSS!E381</f>
        <v>0</v>
      </c>
      <c r="X213" s="67">
        <f>CE_CapitalizaçãoFRSS!S381</f>
        <v>0</v>
      </c>
      <c r="Y213" s="82" t="e">
        <f t="shared" si="180"/>
        <v>#DIV/0!</v>
      </c>
      <c r="Z213" s="82" t="e">
        <f t="shared" si="181"/>
        <v>#DIV/0!</v>
      </c>
      <c r="AA213" s="67">
        <f t="shared" si="182"/>
        <v>0</v>
      </c>
      <c r="AB213" s="67">
        <f t="shared" si="183"/>
        <v>0</v>
      </c>
      <c r="AC213" s="67">
        <f t="shared" si="184"/>
        <v>0</v>
      </c>
      <c r="AD213" s="67">
        <f t="shared" si="185"/>
        <v>0</v>
      </c>
      <c r="AE213" s="82" t="e">
        <f t="shared" si="186"/>
        <v>#DIV/0!</v>
      </c>
      <c r="AF213" s="82" t="e">
        <f t="shared" si="187"/>
        <v>#DIV/0!</v>
      </c>
    </row>
    <row r="214" spans="1:32" x14ac:dyDescent="0.25">
      <c r="A214" s="66" t="str">
        <f>"503.05.03"</f>
        <v>503.05.03</v>
      </c>
      <c r="B214" s="68" t="s">
        <v>1038</v>
      </c>
      <c r="C214" s="67">
        <f>CE_RegimeContributivo!B382</f>
        <v>0</v>
      </c>
      <c r="D214" s="67">
        <f>CE_RegimeContributivo!C382</f>
        <v>0</v>
      </c>
      <c r="E214" s="67">
        <f>CE_RegimeContributivo!E382</f>
        <v>0</v>
      </c>
      <c r="F214" s="67">
        <f>CE_RegimeContributivo!S382</f>
        <v>0</v>
      </c>
      <c r="G214" s="82" t="e">
        <f t="shared" si="174"/>
        <v>#DIV/0!</v>
      </c>
      <c r="H214" s="82" t="e">
        <f t="shared" si="175"/>
        <v>#DIV/0!</v>
      </c>
      <c r="I214" s="67">
        <f>CE_RegimeNaoContributivo!B382</f>
        <v>0</v>
      </c>
      <c r="J214" s="67">
        <f>CE_RegimeNaoContributivo!C382</f>
        <v>0</v>
      </c>
      <c r="K214" s="67">
        <f>CE_RegimeNaoContributivo!E382</f>
        <v>0</v>
      </c>
      <c r="L214" s="67">
        <f>CE_RegimeNaoContributivo!S382</f>
        <v>0</v>
      </c>
      <c r="M214" s="82" t="e">
        <f t="shared" si="176"/>
        <v>#DIV/0!</v>
      </c>
      <c r="N214" s="82" t="e">
        <f t="shared" si="177"/>
        <v>#DIV/0!</v>
      </c>
      <c r="O214" s="67">
        <f>CE_Administração!B382</f>
        <v>0</v>
      </c>
      <c r="P214" s="67">
        <f>CE_Administração!C382</f>
        <v>0</v>
      </c>
      <c r="Q214" s="67">
        <f>CE_Administração!E382</f>
        <v>0</v>
      </c>
      <c r="R214" s="67">
        <f>CE_Administração!S382</f>
        <v>0</v>
      </c>
      <c r="S214" s="82" t="e">
        <f t="shared" si="178"/>
        <v>#DIV/0!</v>
      </c>
      <c r="T214" s="82" t="e">
        <f t="shared" si="179"/>
        <v>#DIV/0!</v>
      </c>
      <c r="U214" s="67">
        <f>CE_CapitalizaçãoFRSS!B382</f>
        <v>0</v>
      </c>
      <c r="V214" s="67">
        <f>CE_CapitalizaçãoFRSS!C382</f>
        <v>0</v>
      </c>
      <c r="W214" s="67">
        <f>CE_CapitalizaçãoFRSS!E382</f>
        <v>0</v>
      </c>
      <c r="X214" s="67">
        <f>CE_CapitalizaçãoFRSS!S382</f>
        <v>0</v>
      </c>
      <c r="Y214" s="82" t="e">
        <f t="shared" si="180"/>
        <v>#DIV/0!</v>
      </c>
      <c r="Z214" s="82" t="e">
        <f t="shared" si="181"/>
        <v>#DIV/0!</v>
      </c>
      <c r="AA214" s="67">
        <f t="shared" si="182"/>
        <v>0</v>
      </c>
      <c r="AB214" s="67">
        <f t="shared" si="183"/>
        <v>0</v>
      </c>
      <c r="AC214" s="67">
        <f t="shared" si="184"/>
        <v>0</v>
      </c>
      <c r="AD214" s="67">
        <f t="shared" si="185"/>
        <v>0</v>
      </c>
      <c r="AE214" s="82" t="e">
        <f t="shared" si="186"/>
        <v>#DIV/0!</v>
      </c>
      <c r="AF214" s="82" t="e">
        <f t="shared" si="187"/>
        <v>#DIV/0!</v>
      </c>
    </row>
    <row r="215" spans="1:32" x14ac:dyDescent="0.25">
      <c r="A215" s="62" t="str">
        <f>"503.06"</f>
        <v>503.06</v>
      </c>
      <c r="B215" s="63" t="s">
        <v>127</v>
      </c>
      <c r="C215" s="64">
        <f>SUM(C216:C222)</f>
        <v>0</v>
      </c>
      <c r="D215" s="64">
        <f>SUM(D216:D222)</f>
        <v>0</v>
      </c>
      <c r="E215" s="64">
        <f>SUM(E216:E222)</f>
        <v>0</v>
      </c>
      <c r="F215" s="64">
        <f t="shared" ref="F215" si="198">SUM(F216:F222)</f>
        <v>0</v>
      </c>
      <c r="G215" s="81" t="e">
        <f t="shared" si="174"/>
        <v>#DIV/0!</v>
      </c>
      <c r="H215" s="81" t="e">
        <f t="shared" si="175"/>
        <v>#DIV/0!</v>
      </c>
      <c r="I215" s="64">
        <f>SUM(I216:I222)</f>
        <v>0</v>
      </c>
      <c r="J215" s="64">
        <f>SUM(J216:J222)</f>
        <v>0</v>
      </c>
      <c r="K215" s="64">
        <f t="shared" ref="K215:L215" si="199">SUM(K216:K222)</f>
        <v>0</v>
      </c>
      <c r="L215" s="64">
        <f t="shared" si="199"/>
        <v>0</v>
      </c>
      <c r="M215" s="81" t="e">
        <f t="shared" si="176"/>
        <v>#DIV/0!</v>
      </c>
      <c r="N215" s="81" t="e">
        <f t="shared" si="177"/>
        <v>#DIV/0!</v>
      </c>
      <c r="O215" s="64">
        <f>SUM(O216:O222)</f>
        <v>0</v>
      </c>
      <c r="P215" s="64">
        <f>SUM(P216:P222)</f>
        <v>0</v>
      </c>
      <c r="Q215" s="64">
        <f t="shared" ref="Q215:R215" si="200">SUM(Q216:Q222)</f>
        <v>0</v>
      </c>
      <c r="R215" s="64">
        <f t="shared" si="200"/>
        <v>0</v>
      </c>
      <c r="S215" s="81" t="e">
        <f t="shared" si="178"/>
        <v>#DIV/0!</v>
      </c>
      <c r="T215" s="81" t="e">
        <f t="shared" si="179"/>
        <v>#DIV/0!</v>
      </c>
      <c r="U215" s="64">
        <f>SUM(U216:U222)</f>
        <v>0</v>
      </c>
      <c r="V215" s="64">
        <f t="shared" ref="V215" si="201">SUM(V216:V222)</f>
        <v>0</v>
      </c>
      <c r="W215" s="64">
        <f t="shared" ref="W215:X215" si="202">SUM(W216:W222)</f>
        <v>0</v>
      </c>
      <c r="X215" s="64">
        <f t="shared" si="202"/>
        <v>0</v>
      </c>
      <c r="Y215" s="81" t="e">
        <f t="shared" si="180"/>
        <v>#DIV/0!</v>
      </c>
      <c r="Z215" s="81" t="e">
        <f t="shared" si="181"/>
        <v>#DIV/0!</v>
      </c>
      <c r="AA215" s="64">
        <f t="shared" si="182"/>
        <v>0</v>
      </c>
      <c r="AB215" s="64">
        <f t="shared" si="183"/>
        <v>0</v>
      </c>
      <c r="AC215" s="64">
        <f t="shared" si="184"/>
        <v>0</v>
      </c>
      <c r="AD215" s="64">
        <f t="shared" si="185"/>
        <v>0</v>
      </c>
      <c r="AE215" s="81" t="e">
        <f t="shared" si="186"/>
        <v>#DIV/0!</v>
      </c>
      <c r="AF215" s="81" t="e">
        <f t="shared" si="187"/>
        <v>#DIV/0!</v>
      </c>
    </row>
    <row r="216" spans="1:32" x14ac:dyDescent="0.25">
      <c r="A216" s="66" t="str">
        <f>"503.06.01"</f>
        <v>503.06.01</v>
      </c>
      <c r="B216" s="68" t="s">
        <v>1039</v>
      </c>
      <c r="C216" s="67">
        <f>CE_RegimeContributivo!B384</f>
        <v>0</v>
      </c>
      <c r="D216" s="67">
        <f>CE_RegimeContributivo!C384</f>
        <v>0</v>
      </c>
      <c r="E216" s="67">
        <f>CE_RegimeContributivo!E384</f>
        <v>0</v>
      </c>
      <c r="F216" s="67">
        <f>CE_RegimeContributivo!S384</f>
        <v>0</v>
      </c>
      <c r="G216" s="82" t="e">
        <f t="shared" si="174"/>
        <v>#DIV/0!</v>
      </c>
      <c r="H216" s="82" t="e">
        <f t="shared" si="175"/>
        <v>#DIV/0!</v>
      </c>
      <c r="I216" s="67">
        <f>CE_RegimeNaoContributivo!B384</f>
        <v>0</v>
      </c>
      <c r="J216" s="67">
        <f>CE_RegimeNaoContributivo!C384</f>
        <v>0</v>
      </c>
      <c r="K216" s="67">
        <f>CE_RegimeNaoContributivo!E384</f>
        <v>0</v>
      </c>
      <c r="L216" s="67">
        <f>CE_RegimeNaoContributivo!S384</f>
        <v>0</v>
      </c>
      <c r="M216" s="82" t="e">
        <f t="shared" si="176"/>
        <v>#DIV/0!</v>
      </c>
      <c r="N216" s="82" t="e">
        <f t="shared" si="177"/>
        <v>#DIV/0!</v>
      </c>
      <c r="O216" s="67">
        <f>CE_Administração!B384</f>
        <v>0</v>
      </c>
      <c r="P216" s="67">
        <f>CE_Administração!C384</f>
        <v>0</v>
      </c>
      <c r="Q216" s="67">
        <f>CE_Administração!E384</f>
        <v>0</v>
      </c>
      <c r="R216" s="67">
        <f>CE_Administração!S384</f>
        <v>0</v>
      </c>
      <c r="S216" s="82" t="e">
        <f t="shared" si="178"/>
        <v>#DIV/0!</v>
      </c>
      <c r="T216" s="82" t="e">
        <f t="shared" si="179"/>
        <v>#DIV/0!</v>
      </c>
      <c r="U216" s="67">
        <f>CE_CapitalizaçãoFRSS!B384</f>
        <v>0</v>
      </c>
      <c r="V216" s="67">
        <f>CE_CapitalizaçãoFRSS!C384</f>
        <v>0</v>
      </c>
      <c r="W216" s="67">
        <f>CE_CapitalizaçãoFRSS!E384</f>
        <v>0</v>
      </c>
      <c r="X216" s="67">
        <f>CE_CapitalizaçãoFRSS!S384</f>
        <v>0</v>
      </c>
      <c r="Y216" s="82" t="e">
        <f t="shared" si="180"/>
        <v>#DIV/0!</v>
      </c>
      <c r="Z216" s="82" t="e">
        <f t="shared" si="181"/>
        <v>#DIV/0!</v>
      </c>
      <c r="AA216" s="67">
        <f t="shared" si="182"/>
        <v>0</v>
      </c>
      <c r="AB216" s="67">
        <f t="shared" si="183"/>
        <v>0</v>
      </c>
      <c r="AC216" s="67">
        <f t="shared" si="184"/>
        <v>0</v>
      </c>
      <c r="AD216" s="67">
        <f t="shared" si="185"/>
        <v>0</v>
      </c>
      <c r="AE216" s="82" t="e">
        <f t="shared" si="186"/>
        <v>#DIV/0!</v>
      </c>
      <c r="AF216" s="82" t="e">
        <f t="shared" si="187"/>
        <v>#DIV/0!</v>
      </c>
    </row>
    <row r="217" spans="1:32" x14ac:dyDescent="0.25">
      <c r="A217" s="66" t="str">
        <f>"503.06.02"</f>
        <v>503.06.02</v>
      </c>
      <c r="B217" s="68" t="s">
        <v>1040</v>
      </c>
      <c r="C217" s="67">
        <f>CE_RegimeContributivo!B385</f>
        <v>0</v>
      </c>
      <c r="D217" s="67">
        <f>CE_RegimeContributivo!C385</f>
        <v>0</v>
      </c>
      <c r="E217" s="67">
        <f>CE_RegimeContributivo!E385</f>
        <v>0</v>
      </c>
      <c r="F217" s="67">
        <f>CE_RegimeContributivo!S385</f>
        <v>0</v>
      </c>
      <c r="G217" s="82" t="e">
        <f t="shared" si="174"/>
        <v>#DIV/0!</v>
      </c>
      <c r="H217" s="82" t="e">
        <f t="shared" si="175"/>
        <v>#DIV/0!</v>
      </c>
      <c r="I217" s="67">
        <f>CE_RegimeNaoContributivo!B385</f>
        <v>0</v>
      </c>
      <c r="J217" s="67">
        <f>CE_RegimeNaoContributivo!C385</f>
        <v>0</v>
      </c>
      <c r="K217" s="67">
        <f>CE_RegimeNaoContributivo!E385</f>
        <v>0</v>
      </c>
      <c r="L217" s="67">
        <f>CE_RegimeNaoContributivo!S385</f>
        <v>0</v>
      </c>
      <c r="M217" s="82" t="e">
        <f t="shared" si="176"/>
        <v>#DIV/0!</v>
      </c>
      <c r="N217" s="82" t="e">
        <f t="shared" si="177"/>
        <v>#DIV/0!</v>
      </c>
      <c r="O217" s="67">
        <f>CE_Administração!B385</f>
        <v>0</v>
      </c>
      <c r="P217" s="67">
        <f>CE_Administração!C385</f>
        <v>0</v>
      </c>
      <c r="Q217" s="67">
        <f>CE_Administração!E385</f>
        <v>0</v>
      </c>
      <c r="R217" s="67">
        <f>CE_Administração!S385</f>
        <v>0</v>
      </c>
      <c r="S217" s="82" t="e">
        <f t="shared" si="178"/>
        <v>#DIV/0!</v>
      </c>
      <c r="T217" s="82" t="e">
        <f t="shared" si="179"/>
        <v>#DIV/0!</v>
      </c>
      <c r="U217" s="67">
        <f>CE_CapitalizaçãoFRSS!B385</f>
        <v>0</v>
      </c>
      <c r="V217" s="67">
        <f>CE_CapitalizaçãoFRSS!C385</f>
        <v>0</v>
      </c>
      <c r="W217" s="67">
        <f>CE_CapitalizaçãoFRSS!E385</f>
        <v>0</v>
      </c>
      <c r="X217" s="67">
        <f>CE_CapitalizaçãoFRSS!S385</f>
        <v>0</v>
      </c>
      <c r="Y217" s="82" t="e">
        <f t="shared" si="180"/>
        <v>#DIV/0!</v>
      </c>
      <c r="Z217" s="82" t="e">
        <f t="shared" si="181"/>
        <v>#DIV/0!</v>
      </c>
      <c r="AA217" s="67">
        <f t="shared" si="182"/>
        <v>0</v>
      </c>
      <c r="AB217" s="67">
        <f t="shared" si="183"/>
        <v>0</v>
      </c>
      <c r="AC217" s="67">
        <f t="shared" si="184"/>
        <v>0</v>
      </c>
      <c r="AD217" s="67">
        <f t="shared" si="185"/>
        <v>0</v>
      </c>
      <c r="AE217" s="82" t="e">
        <f t="shared" si="186"/>
        <v>#DIV/0!</v>
      </c>
      <c r="AF217" s="82" t="e">
        <f t="shared" si="187"/>
        <v>#DIV/0!</v>
      </c>
    </row>
    <row r="218" spans="1:32" x14ac:dyDescent="0.25">
      <c r="A218" s="66" t="str">
        <f>"503.06.03"</f>
        <v>503.06.03</v>
      </c>
      <c r="B218" s="68" t="s">
        <v>1041</v>
      </c>
      <c r="C218" s="67">
        <f>CE_RegimeContributivo!B386</f>
        <v>0</v>
      </c>
      <c r="D218" s="67">
        <f>CE_RegimeContributivo!C386</f>
        <v>0</v>
      </c>
      <c r="E218" s="67">
        <f>CE_RegimeContributivo!E386</f>
        <v>0</v>
      </c>
      <c r="F218" s="67">
        <f>CE_RegimeContributivo!S386</f>
        <v>0</v>
      </c>
      <c r="G218" s="82" t="e">
        <f t="shared" si="174"/>
        <v>#DIV/0!</v>
      </c>
      <c r="H218" s="82" t="e">
        <f t="shared" si="175"/>
        <v>#DIV/0!</v>
      </c>
      <c r="I218" s="67">
        <f>CE_RegimeNaoContributivo!B386</f>
        <v>0</v>
      </c>
      <c r="J218" s="67">
        <f>CE_RegimeNaoContributivo!C386</f>
        <v>0</v>
      </c>
      <c r="K218" s="67">
        <f>CE_RegimeNaoContributivo!E386</f>
        <v>0</v>
      </c>
      <c r="L218" s="67">
        <f>CE_RegimeNaoContributivo!S386</f>
        <v>0</v>
      </c>
      <c r="M218" s="82" t="e">
        <f t="shared" si="176"/>
        <v>#DIV/0!</v>
      </c>
      <c r="N218" s="82" t="e">
        <f t="shared" si="177"/>
        <v>#DIV/0!</v>
      </c>
      <c r="O218" s="67">
        <f>CE_Administração!B386</f>
        <v>0</v>
      </c>
      <c r="P218" s="67">
        <f>CE_Administração!C386</f>
        <v>0</v>
      </c>
      <c r="Q218" s="67">
        <f>CE_Administração!E386</f>
        <v>0</v>
      </c>
      <c r="R218" s="67">
        <f>CE_Administração!S386</f>
        <v>0</v>
      </c>
      <c r="S218" s="82" t="e">
        <f t="shared" si="178"/>
        <v>#DIV/0!</v>
      </c>
      <c r="T218" s="82" t="e">
        <f t="shared" si="179"/>
        <v>#DIV/0!</v>
      </c>
      <c r="U218" s="67">
        <f>CE_CapitalizaçãoFRSS!B386</f>
        <v>0</v>
      </c>
      <c r="V218" s="67">
        <f>CE_CapitalizaçãoFRSS!C386</f>
        <v>0</v>
      </c>
      <c r="W218" s="67">
        <f>CE_CapitalizaçãoFRSS!E386</f>
        <v>0</v>
      </c>
      <c r="X218" s="67">
        <f>CE_CapitalizaçãoFRSS!S386</f>
        <v>0</v>
      </c>
      <c r="Y218" s="82" t="e">
        <f t="shared" si="180"/>
        <v>#DIV/0!</v>
      </c>
      <c r="Z218" s="82" t="e">
        <f t="shared" si="181"/>
        <v>#DIV/0!</v>
      </c>
      <c r="AA218" s="67">
        <f t="shared" si="182"/>
        <v>0</v>
      </c>
      <c r="AB218" s="67">
        <f t="shared" si="183"/>
        <v>0</v>
      </c>
      <c r="AC218" s="67">
        <f t="shared" si="184"/>
        <v>0</v>
      </c>
      <c r="AD218" s="67">
        <f t="shared" si="185"/>
        <v>0</v>
      </c>
      <c r="AE218" s="82" t="e">
        <f t="shared" si="186"/>
        <v>#DIV/0!</v>
      </c>
      <c r="AF218" s="82" t="e">
        <f t="shared" si="187"/>
        <v>#DIV/0!</v>
      </c>
    </row>
    <row r="219" spans="1:32" x14ac:dyDescent="0.25">
      <c r="A219" s="66" t="str">
        <f>"503.06.04"</f>
        <v>503.06.04</v>
      </c>
      <c r="B219" s="68" t="s">
        <v>1042</v>
      </c>
      <c r="C219" s="67">
        <f>CE_RegimeContributivo!B387</f>
        <v>0</v>
      </c>
      <c r="D219" s="67">
        <f>CE_RegimeContributivo!C387</f>
        <v>0</v>
      </c>
      <c r="E219" s="67">
        <f>CE_RegimeContributivo!E387</f>
        <v>0</v>
      </c>
      <c r="F219" s="67">
        <f>CE_RegimeContributivo!S387</f>
        <v>0</v>
      </c>
      <c r="G219" s="82" t="e">
        <f t="shared" si="174"/>
        <v>#DIV/0!</v>
      </c>
      <c r="H219" s="82" t="e">
        <f t="shared" si="175"/>
        <v>#DIV/0!</v>
      </c>
      <c r="I219" s="67">
        <f>CE_RegimeNaoContributivo!B387</f>
        <v>0</v>
      </c>
      <c r="J219" s="67">
        <f>CE_RegimeNaoContributivo!C387</f>
        <v>0</v>
      </c>
      <c r="K219" s="67">
        <f>CE_RegimeNaoContributivo!E387</f>
        <v>0</v>
      </c>
      <c r="L219" s="67">
        <f>CE_RegimeNaoContributivo!S387</f>
        <v>0</v>
      </c>
      <c r="M219" s="82" t="e">
        <f t="shared" si="176"/>
        <v>#DIV/0!</v>
      </c>
      <c r="N219" s="82" t="e">
        <f t="shared" si="177"/>
        <v>#DIV/0!</v>
      </c>
      <c r="O219" s="67">
        <f>CE_Administração!B387</f>
        <v>0</v>
      </c>
      <c r="P219" s="67">
        <f>CE_Administração!C387</f>
        <v>0</v>
      </c>
      <c r="Q219" s="67">
        <f>CE_Administração!E387</f>
        <v>0</v>
      </c>
      <c r="R219" s="67">
        <f>CE_Administração!S387</f>
        <v>0</v>
      </c>
      <c r="S219" s="82" t="e">
        <f t="shared" si="178"/>
        <v>#DIV/0!</v>
      </c>
      <c r="T219" s="82" t="e">
        <f t="shared" si="179"/>
        <v>#DIV/0!</v>
      </c>
      <c r="U219" s="67">
        <f>CE_CapitalizaçãoFRSS!B387</f>
        <v>0</v>
      </c>
      <c r="V219" s="67">
        <f>CE_CapitalizaçãoFRSS!C387</f>
        <v>0</v>
      </c>
      <c r="W219" s="67">
        <f>CE_CapitalizaçãoFRSS!E387</f>
        <v>0</v>
      </c>
      <c r="X219" s="67">
        <f>CE_CapitalizaçãoFRSS!S387</f>
        <v>0</v>
      </c>
      <c r="Y219" s="82" t="e">
        <f t="shared" si="180"/>
        <v>#DIV/0!</v>
      </c>
      <c r="Z219" s="82" t="e">
        <f t="shared" si="181"/>
        <v>#DIV/0!</v>
      </c>
      <c r="AA219" s="67">
        <f t="shared" si="182"/>
        <v>0</v>
      </c>
      <c r="AB219" s="67">
        <f t="shared" si="183"/>
        <v>0</v>
      </c>
      <c r="AC219" s="67">
        <f t="shared" si="184"/>
        <v>0</v>
      </c>
      <c r="AD219" s="67">
        <f t="shared" si="185"/>
        <v>0</v>
      </c>
      <c r="AE219" s="82" t="e">
        <f t="shared" si="186"/>
        <v>#DIV/0!</v>
      </c>
      <c r="AF219" s="82" t="e">
        <f t="shared" si="187"/>
        <v>#DIV/0!</v>
      </c>
    </row>
    <row r="220" spans="1:32" x14ac:dyDescent="0.25">
      <c r="A220" s="66" t="str">
        <f>"503.06.05"</f>
        <v>503.06.05</v>
      </c>
      <c r="B220" s="68" t="s">
        <v>1043</v>
      </c>
      <c r="C220" s="67">
        <f>CE_RegimeContributivo!B388</f>
        <v>0</v>
      </c>
      <c r="D220" s="67">
        <f>CE_RegimeContributivo!C388</f>
        <v>0</v>
      </c>
      <c r="E220" s="67">
        <f>CE_RegimeContributivo!E388</f>
        <v>0</v>
      </c>
      <c r="F220" s="67">
        <f>CE_RegimeContributivo!S388</f>
        <v>0</v>
      </c>
      <c r="G220" s="82" t="e">
        <f t="shared" si="174"/>
        <v>#DIV/0!</v>
      </c>
      <c r="H220" s="82" t="e">
        <f t="shared" si="175"/>
        <v>#DIV/0!</v>
      </c>
      <c r="I220" s="67">
        <f>CE_RegimeNaoContributivo!B388</f>
        <v>0</v>
      </c>
      <c r="J220" s="67">
        <f>CE_RegimeNaoContributivo!C388</f>
        <v>0</v>
      </c>
      <c r="K220" s="67">
        <f>CE_RegimeNaoContributivo!E388</f>
        <v>0</v>
      </c>
      <c r="L220" s="67">
        <f>CE_RegimeNaoContributivo!S388</f>
        <v>0</v>
      </c>
      <c r="M220" s="82" t="e">
        <f t="shared" si="176"/>
        <v>#DIV/0!</v>
      </c>
      <c r="N220" s="82" t="e">
        <f t="shared" si="177"/>
        <v>#DIV/0!</v>
      </c>
      <c r="O220" s="67">
        <f>CE_Administração!B388</f>
        <v>0</v>
      </c>
      <c r="P220" s="67">
        <f>CE_Administração!C388</f>
        <v>0</v>
      </c>
      <c r="Q220" s="67">
        <f>CE_Administração!E388</f>
        <v>0</v>
      </c>
      <c r="R220" s="67">
        <f>CE_Administração!S388</f>
        <v>0</v>
      </c>
      <c r="S220" s="82" t="e">
        <f t="shared" si="178"/>
        <v>#DIV/0!</v>
      </c>
      <c r="T220" s="82" t="e">
        <f t="shared" si="179"/>
        <v>#DIV/0!</v>
      </c>
      <c r="U220" s="67">
        <f>CE_CapitalizaçãoFRSS!B388</f>
        <v>0</v>
      </c>
      <c r="V220" s="67">
        <f>CE_CapitalizaçãoFRSS!C388</f>
        <v>0</v>
      </c>
      <c r="W220" s="67">
        <f>CE_CapitalizaçãoFRSS!E388</f>
        <v>0</v>
      </c>
      <c r="X220" s="67">
        <f>CE_CapitalizaçãoFRSS!S388</f>
        <v>0</v>
      </c>
      <c r="Y220" s="82" t="e">
        <f t="shared" si="180"/>
        <v>#DIV/0!</v>
      </c>
      <c r="Z220" s="82" t="e">
        <f t="shared" si="181"/>
        <v>#DIV/0!</v>
      </c>
      <c r="AA220" s="67">
        <f t="shared" si="182"/>
        <v>0</v>
      </c>
      <c r="AB220" s="67">
        <f t="shared" si="183"/>
        <v>0</v>
      </c>
      <c r="AC220" s="67">
        <f t="shared" si="184"/>
        <v>0</v>
      </c>
      <c r="AD220" s="67">
        <f t="shared" si="185"/>
        <v>0</v>
      </c>
      <c r="AE220" s="82" t="e">
        <f t="shared" si="186"/>
        <v>#DIV/0!</v>
      </c>
      <c r="AF220" s="82" t="e">
        <f t="shared" si="187"/>
        <v>#DIV/0!</v>
      </c>
    </row>
    <row r="221" spans="1:32" x14ac:dyDescent="0.25">
      <c r="A221" s="66" t="str">
        <f>"503.06.06"</f>
        <v>503.06.06</v>
      </c>
      <c r="B221" s="68" t="s">
        <v>1044</v>
      </c>
      <c r="C221" s="67">
        <f>CE_RegimeContributivo!B389</f>
        <v>0</v>
      </c>
      <c r="D221" s="67">
        <f>CE_RegimeContributivo!C389</f>
        <v>0</v>
      </c>
      <c r="E221" s="67">
        <f>CE_RegimeContributivo!E389</f>
        <v>0</v>
      </c>
      <c r="F221" s="67">
        <f>CE_RegimeContributivo!S389</f>
        <v>0</v>
      </c>
      <c r="G221" s="82" t="e">
        <f t="shared" si="174"/>
        <v>#DIV/0!</v>
      </c>
      <c r="H221" s="82" t="e">
        <f t="shared" si="175"/>
        <v>#DIV/0!</v>
      </c>
      <c r="I221" s="67">
        <f>CE_RegimeNaoContributivo!B389</f>
        <v>0</v>
      </c>
      <c r="J221" s="67">
        <f>CE_RegimeNaoContributivo!C389</f>
        <v>0</v>
      </c>
      <c r="K221" s="67">
        <f>CE_RegimeNaoContributivo!E389</f>
        <v>0</v>
      </c>
      <c r="L221" s="67">
        <f>CE_RegimeNaoContributivo!S389</f>
        <v>0</v>
      </c>
      <c r="M221" s="82" t="e">
        <f t="shared" si="176"/>
        <v>#DIV/0!</v>
      </c>
      <c r="N221" s="82" t="e">
        <f t="shared" si="177"/>
        <v>#DIV/0!</v>
      </c>
      <c r="O221" s="67">
        <f>CE_Administração!B389</f>
        <v>0</v>
      </c>
      <c r="P221" s="67">
        <f>CE_Administração!C389</f>
        <v>0</v>
      </c>
      <c r="Q221" s="67">
        <f>CE_Administração!E389</f>
        <v>0</v>
      </c>
      <c r="R221" s="67">
        <f>CE_Administração!S389</f>
        <v>0</v>
      </c>
      <c r="S221" s="82" t="e">
        <f t="shared" si="178"/>
        <v>#DIV/0!</v>
      </c>
      <c r="T221" s="82" t="e">
        <f t="shared" si="179"/>
        <v>#DIV/0!</v>
      </c>
      <c r="U221" s="67">
        <f>CE_CapitalizaçãoFRSS!B389</f>
        <v>0</v>
      </c>
      <c r="V221" s="67">
        <f>CE_CapitalizaçãoFRSS!C389</f>
        <v>0</v>
      </c>
      <c r="W221" s="67">
        <f>CE_CapitalizaçãoFRSS!E389</f>
        <v>0</v>
      </c>
      <c r="X221" s="67">
        <f>CE_CapitalizaçãoFRSS!S389</f>
        <v>0</v>
      </c>
      <c r="Y221" s="82" t="e">
        <f t="shared" si="180"/>
        <v>#DIV/0!</v>
      </c>
      <c r="Z221" s="82" t="e">
        <f t="shared" si="181"/>
        <v>#DIV/0!</v>
      </c>
      <c r="AA221" s="67">
        <f t="shared" si="182"/>
        <v>0</v>
      </c>
      <c r="AB221" s="67">
        <f t="shared" si="183"/>
        <v>0</v>
      </c>
      <c r="AC221" s="67">
        <f t="shared" si="184"/>
        <v>0</v>
      </c>
      <c r="AD221" s="67">
        <f t="shared" si="185"/>
        <v>0</v>
      </c>
      <c r="AE221" s="82" t="e">
        <f t="shared" si="186"/>
        <v>#DIV/0!</v>
      </c>
      <c r="AF221" s="82" t="e">
        <f t="shared" si="187"/>
        <v>#DIV/0!</v>
      </c>
    </row>
    <row r="222" spans="1:32" x14ac:dyDescent="0.25">
      <c r="A222" s="66" t="str">
        <f>"503.06.07"</f>
        <v>503.06.07</v>
      </c>
      <c r="B222" s="68" t="s">
        <v>1045</v>
      </c>
      <c r="C222" s="67">
        <f>CE_RegimeContributivo!B390</f>
        <v>0</v>
      </c>
      <c r="D222" s="67">
        <f>CE_RegimeContributivo!C390</f>
        <v>0</v>
      </c>
      <c r="E222" s="67">
        <f>CE_RegimeContributivo!E390</f>
        <v>0</v>
      </c>
      <c r="F222" s="67">
        <f>CE_RegimeContributivo!S390</f>
        <v>0</v>
      </c>
      <c r="G222" s="82" t="e">
        <f t="shared" si="174"/>
        <v>#DIV/0!</v>
      </c>
      <c r="H222" s="82" t="e">
        <f t="shared" si="175"/>
        <v>#DIV/0!</v>
      </c>
      <c r="I222" s="67">
        <f>CE_RegimeNaoContributivo!B390</f>
        <v>0</v>
      </c>
      <c r="J222" s="67">
        <f>CE_RegimeNaoContributivo!C390</f>
        <v>0</v>
      </c>
      <c r="K222" s="67">
        <f>CE_RegimeNaoContributivo!E390</f>
        <v>0</v>
      </c>
      <c r="L222" s="67">
        <f>CE_RegimeNaoContributivo!S390</f>
        <v>0</v>
      </c>
      <c r="M222" s="82" t="e">
        <f t="shared" si="176"/>
        <v>#DIV/0!</v>
      </c>
      <c r="N222" s="82" t="e">
        <f t="shared" si="177"/>
        <v>#DIV/0!</v>
      </c>
      <c r="O222" s="67">
        <f>CE_Administração!B390</f>
        <v>0</v>
      </c>
      <c r="P222" s="67">
        <f>CE_Administração!C390</f>
        <v>0</v>
      </c>
      <c r="Q222" s="67">
        <f>CE_Administração!E390</f>
        <v>0</v>
      </c>
      <c r="R222" s="67">
        <f>CE_Administração!S390</f>
        <v>0</v>
      </c>
      <c r="S222" s="82" t="e">
        <f t="shared" si="178"/>
        <v>#DIV/0!</v>
      </c>
      <c r="T222" s="82" t="e">
        <f t="shared" si="179"/>
        <v>#DIV/0!</v>
      </c>
      <c r="U222" s="67">
        <f>CE_CapitalizaçãoFRSS!B390</f>
        <v>0</v>
      </c>
      <c r="V222" s="67">
        <f>CE_CapitalizaçãoFRSS!C390</f>
        <v>0</v>
      </c>
      <c r="W222" s="67">
        <f>CE_CapitalizaçãoFRSS!E390</f>
        <v>0</v>
      </c>
      <c r="X222" s="67">
        <f>CE_CapitalizaçãoFRSS!S390</f>
        <v>0</v>
      </c>
      <c r="Y222" s="82" t="e">
        <f t="shared" si="180"/>
        <v>#DIV/0!</v>
      </c>
      <c r="Z222" s="82" t="e">
        <f t="shared" si="181"/>
        <v>#DIV/0!</v>
      </c>
      <c r="AA222" s="67">
        <f t="shared" si="182"/>
        <v>0</v>
      </c>
      <c r="AB222" s="67">
        <f t="shared" si="183"/>
        <v>0</v>
      </c>
      <c r="AC222" s="67">
        <f t="shared" si="184"/>
        <v>0</v>
      </c>
      <c r="AD222" s="67">
        <f t="shared" si="185"/>
        <v>0</v>
      </c>
      <c r="AE222" s="82" t="e">
        <f t="shared" si="186"/>
        <v>#DIV/0!</v>
      </c>
      <c r="AF222" s="82" t="e">
        <f t="shared" si="187"/>
        <v>#DIV/0!</v>
      </c>
    </row>
    <row r="223" spans="1:32" x14ac:dyDescent="0.25">
      <c r="A223" s="62" t="str">
        <f>"503.07"</f>
        <v>503.07</v>
      </c>
      <c r="B223" s="63" t="s">
        <v>116</v>
      </c>
      <c r="C223" s="64">
        <f>CE_RegimeContributivo!B391</f>
        <v>0</v>
      </c>
      <c r="D223" s="64">
        <f>CE_RegimeContributivo!C391</f>
        <v>0</v>
      </c>
      <c r="E223" s="64">
        <f>CE_RegimeContributivo!E391</f>
        <v>0</v>
      </c>
      <c r="F223" s="64">
        <f>CE_RegimeContributivo!S391</f>
        <v>0</v>
      </c>
      <c r="G223" s="81" t="e">
        <f t="shared" si="174"/>
        <v>#DIV/0!</v>
      </c>
      <c r="H223" s="81" t="e">
        <f t="shared" si="175"/>
        <v>#DIV/0!</v>
      </c>
      <c r="I223" s="64">
        <f>CE_RegimeNaoContributivo!B391</f>
        <v>0</v>
      </c>
      <c r="J223" s="64">
        <f>CE_RegimeNaoContributivo!C391</f>
        <v>0</v>
      </c>
      <c r="K223" s="64">
        <f>CE_RegimeNaoContributivo!E391</f>
        <v>0</v>
      </c>
      <c r="L223" s="64">
        <f>CE_RegimeNaoContributivo!S391</f>
        <v>0</v>
      </c>
      <c r="M223" s="81" t="e">
        <f t="shared" si="176"/>
        <v>#DIV/0!</v>
      </c>
      <c r="N223" s="81" t="e">
        <f t="shared" si="177"/>
        <v>#DIV/0!</v>
      </c>
      <c r="O223" s="64">
        <f>CE_Administração!B391</f>
        <v>0</v>
      </c>
      <c r="P223" s="64">
        <f>CE_Administração!C391</f>
        <v>0</v>
      </c>
      <c r="Q223" s="64">
        <f>CE_Administração!E391</f>
        <v>0</v>
      </c>
      <c r="R223" s="64">
        <f>CE_Administração!S391</f>
        <v>0</v>
      </c>
      <c r="S223" s="81" t="e">
        <f t="shared" si="178"/>
        <v>#DIV/0!</v>
      </c>
      <c r="T223" s="81" t="e">
        <f t="shared" si="179"/>
        <v>#DIV/0!</v>
      </c>
      <c r="U223" s="64">
        <f>CE_CapitalizaçãoFRSS!B391</f>
        <v>0</v>
      </c>
      <c r="V223" s="64">
        <f>CE_CapitalizaçãoFRSS!C391</f>
        <v>0</v>
      </c>
      <c r="W223" s="64">
        <f>CE_CapitalizaçãoFRSS!E391</f>
        <v>0</v>
      </c>
      <c r="X223" s="64">
        <f>CE_CapitalizaçãoFRSS!S391</f>
        <v>0</v>
      </c>
      <c r="Y223" s="81" t="e">
        <f t="shared" si="180"/>
        <v>#DIV/0!</v>
      </c>
      <c r="Z223" s="81" t="e">
        <f t="shared" si="181"/>
        <v>#DIV/0!</v>
      </c>
      <c r="AA223" s="64">
        <f t="shared" si="182"/>
        <v>0</v>
      </c>
      <c r="AB223" s="64">
        <f t="shared" si="183"/>
        <v>0</v>
      </c>
      <c r="AC223" s="64">
        <f t="shared" si="184"/>
        <v>0</v>
      </c>
      <c r="AD223" s="64">
        <f t="shared" si="185"/>
        <v>0</v>
      </c>
      <c r="AE223" s="81" t="e">
        <f t="shared" si="186"/>
        <v>#DIV/0!</v>
      </c>
      <c r="AF223" s="81" t="e">
        <f t="shared" si="187"/>
        <v>#DIV/0!</v>
      </c>
    </row>
    <row r="224" spans="1:32" x14ac:dyDescent="0.25">
      <c r="A224" s="62" t="str">
        <f>"503.08"</f>
        <v>503.08</v>
      </c>
      <c r="B224" s="63" t="s">
        <v>123</v>
      </c>
      <c r="C224" s="64">
        <f>CE_RegimeContributivo!B392</f>
        <v>0</v>
      </c>
      <c r="D224" s="64">
        <f>CE_RegimeContributivo!C392</f>
        <v>0</v>
      </c>
      <c r="E224" s="64">
        <f>CE_RegimeContributivo!E392</f>
        <v>0</v>
      </c>
      <c r="F224" s="64">
        <f>CE_RegimeContributivo!S392</f>
        <v>0</v>
      </c>
      <c r="G224" s="81" t="e">
        <f t="shared" si="174"/>
        <v>#DIV/0!</v>
      </c>
      <c r="H224" s="81" t="e">
        <f t="shared" si="175"/>
        <v>#DIV/0!</v>
      </c>
      <c r="I224" s="64">
        <f>CE_RegimeNaoContributivo!B392</f>
        <v>0</v>
      </c>
      <c r="J224" s="64">
        <f>CE_RegimeNaoContributivo!C392</f>
        <v>0</v>
      </c>
      <c r="K224" s="64">
        <f>CE_RegimeNaoContributivo!E392</f>
        <v>0</v>
      </c>
      <c r="L224" s="64">
        <f>CE_RegimeNaoContributivo!S392</f>
        <v>0</v>
      </c>
      <c r="M224" s="81" t="e">
        <f t="shared" si="176"/>
        <v>#DIV/0!</v>
      </c>
      <c r="N224" s="81" t="e">
        <f t="shared" si="177"/>
        <v>#DIV/0!</v>
      </c>
      <c r="O224" s="64">
        <f>CE_Administração!B392</f>
        <v>0</v>
      </c>
      <c r="P224" s="64">
        <f>CE_Administração!C392</f>
        <v>0</v>
      </c>
      <c r="Q224" s="64">
        <f>CE_Administração!E392</f>
        <v>0</v>
      </c>
      <c r="R224" s="64">
        <f>CE_Administração!S392</f>
        <v>0</v>
      </c>
      <c r="S224" s="81" t="e">
        <f t="shared" si="178"/>
        <v>#DIV/0!</v>
      </c>
      <c r="T224" s="81" t="e">
        <f t="shared" si="179"/>
        <v>#DIV/0!</v>
      </c>
      <c r="U224" s="64">
        <f>CE_CapitalizaçãoFRSS!B392</f>
        <v>0</v>
      </c>
      <c r="V224" s="64">
        <f>CE_CapitalizaçãoFRSS!C392</f>
        <v>0</v>
      </c>
      <c r="W224" s="64">
        <f>CE_CapitalizaçãoFRSS!E392</f>
        <v>0</v>
      </c>
      <c r="X224" s="64">
        <f>CE_CapitalizaçãoFRSS!S392</f>
        <v>0</v>
      </c>
      <c r="Y224" s="81" t="e">
        <f t="shared" si="180"/>
        <v>#DIV/0!</v>
      </c>
      <c r="Z224" s="81" t="e">
        <f t="shared" si="181"/>
        <v>#DIV/0!</v>
      </c>
      <c r="AA224" s="64">
        <f t="shared" si="182"/>
        <v>0</v>
      </c>
      <c r="AB224" s="64">
        <f t="shared" si="183"/>
        <v>0</v>
      </c>
      <c r="AC224" s="64">
        <f t="shared" si="184"/>
        <v>0</v>
      </c>
      <c r="AD224" s="64">
        <f t="shared" si="185"/>
        <v>0</v>
      </c>
      <c r="AE224" s="81" t="e">
        <f t="shared" si="186"/>
        <v>#DIV/0!</v>
      </c>
      <c r="AF224" s="81" t="e">
        <f t="shared" si="187"/>
        <v>#DIV/0!</v>
      </c>
    </row>
    <row r="225" spans="1:33" x14ac:dyDescent="0.25">
      <c r="A225" s="62" t="str">
        <f>"503.09"</f>
        <v>503.09</v>
      </c>
      <c r="B225" s="63" t="s">
        <v>124</v>
      </c>
      <c r="C225" s="64">
        <f>CE_RegimeContributivo!B393</f>
        <v>0</v>
      </c>
      <c r="D225" s="64">
        <f>CE_RegimeContributivo!C393</f>
        <v>0</v>
      </c>
      <c r="E225" s="64">
        <f>CE_RegimeContributivo!E393</f>
        <v>0</v>
      </c>
      <c r="F225" s="64">
        <f>CE_RegimeContributivo!S393</f>
        <v>0</v>
      </c>
      <c r="G225" s="81" t="e">
        <f t="shared" si="174"/>
        <v>#DIV/0!</v>
      </c>
      <c r="H225" s="81" t="e">
        <f t="shared" si="175"/>
        <v>#DIV/0!</v>
      </c>
      <c r="I225" s="64">
        <f>CE_RegimeNaoContributivo!B393</f>
        <v>0</v>
      </c>
      <c r="J225" s="64">
        <f>CE_RegimeNaoContributivo!C393</f>
        <v>0</v>
      </c>
      <c r="K225" s="64">
        <f>CE_RegimeNaoContributivo!E393</f>
        <v>0</v>
      </c>
      <c r="L225" s="64">
        <f>CE_RegimeNaoContributivo!S393</f>
        <v>0</v>
      </c>
      <c r="M225" s="81" t="e">
        <f t="shared" si="176"/>
        <v>#DIV/0!</v>
      </c>
      <c r="N225" s="81" t="e">
        <f t="shared" si="177"/>
        <v>#DIV/0!</v>
      </c>
      <c r="O225" s="64">
        <f>CE_Administração!B393</f>
        <v>0</v>
      </c>
      <c r="P225" s="64">
        <f>CE_Administração!C393</f>
        <v>0</v>
      </c>
      <c r="Q225" s="64">
        <f>CE_Administração!E393</f>
        <v>0</v>
      </c>
      <c r="R225" s="64">
        <f>CE_Administração!S393</f>
        <v>0</v>
      </c>
      <c r="S225" s="81" t="e">
        <f t="shared" si="178"/>
        <v>#DIV/0!</v>
      </c>
      <c r="T225" s="81" t="e">
        <f t="shared" si="179"/>
        <v>#DIV/0!</v>
      </c>
      <c r="U225" s="64">
        <f>CE_CapitalizaçãoFRSS!B393</f>
        <v>0</v>
      </c>
      <c r="V225" s="64">
        <f>CE_CapitalizaçãoFRSS!C393</f>
        <v>0</v>
      </c>
      <c r="W225" s="64">
        <f>CE_CapitalizaçãoFRSS!E393</f>
        <v>0</v>
      </c>
      <c r="X225" s="64">
        <f>CE_CapitalizaçãoFRSS!S393</f>
        <v>0</v>
      </c>
      <c r="Y225" s="81" t="e">
        <f t="shared" si="180"/>
        <v>#DIV/0!</v>
      </c>
      <c r="Z225" s="81" t="e">
        <f t="shared" si="181"/>
        <v>#DIV/0!</v>
      </c>
      <c r="AA225" s="64">
        <f t="shared" si="182"/>
        <v>0</v>
      </c>
      <c r="AB225" s="64">
        <f t="shared" si="183"/>
        <v>0</v>
      </c>
      <c r="AC225" s="64">
        <f t="shared" si="184"/>
        <v>0</v>
      </c>
      <c r="AD225" s="64">
        <f t="shared" si="185"/>
        <v>0</v>
      </c>
      <c r="AE225" s="81" t="e">
        <f t="shared" si="186"/>
        <v>#DIV/0!</v>
      </c>
      <c r="AF225" s="81" t="e">
        <f t="shared" si="187"/>
        <v>#DIV/0!</v>
      </c>
    </row>
    <row r="226" spans="1:33" x14ac:dyDescent="0.25">
      <c r="A226" s="62" t="str">
        <f>"503.10"</f>
        <v>503.10</v>
      </c>
      <c r="B226" s="63" t="s">
        <v>152</v>
      </c>
      <c r="C226" s="64">
        <f>CE_RegimeContributivo!B394</f>
        <v>0</v>
      </c>
      <c r="D226" s="64">
        <f>CE_RegimeContributivo!C394</f>
        <v>0</v>
      </c>
      <c r="E226" s="64">
        <f>CE_RegimeContributivo!E394</f>
        <v>0</v>
      </c>
      <c r="F226" s="64">
        <f>CE_RegimeContributivo!S394</f>
        <v>0</v>
      </c>
      <c r="G226" s="81" t="e">
        <f t="shared" si="174"/>
        <v>#DIV/0!</v>
      </c>
      <c r="H226" s="81" t="e">
        <f t="shared" si="175"/>
        <v>#DIV/0!</v>
      </c>
      <c r="I226" s="64">
        <f>CE_RegimeNaoContributivo!B394</f>
        <v>0</v>
      </c>
      <c r="J226" s="64">
        <f>CE_RegimeNaoContributivo!C394</f>
        <v>0</v>
      </c>
      <c r="K226" s="64">
        <f>CE_RegimeNaoContributivo!E394</f>
        <v>0</v>
      </c>
      <c r="L226" s="64">
        <f>CE_RegimeNaoContributivo!S394</f>
        <v>0</v>
      </c>
      <c r="M226" s="81" t="e">
        <f t="shared" si="176"/>
        <v>#DIV/0!</v>
      </c>
      <c r="N226" s="81" t="e">
        <f t="shared" si="177"/>
        <v>#DIV/0!</v>
      </c>
      <c r="O226" s="64">
        <f>CE_Administração!B394</f>
        <v>0</v>
      </c>
      <c r="P226" s="64">
        <f>CE_Administração!C394</f>
        <v>0</v>
      </c>
      <c r="Q226" s="64">
        <f>CE_Administração!E394</f>
        <v>0</v>
      </c>
      <c r="R226" s="64">
        <f>CE_Administração!S394</f>
        <v>0</v>
      </c>
      <c r="S226" s="81" t="e">
        <f t="shared" si="178"/>
        <v>#DIV/0!</v>
      </c>
      <c r="T226" s="81" t="e">
        <f t="shared" si="179"/>
        <v>#DIV/0!</v>
      </c>
      <c r="U226" s="64">
        <f>CE_CapitalizaçãoFRSS!B394</f>
        <v>0</v>
      </c>
      <c r="V226" s="64">
        <f>CE_CapitalizaçãoFRSS!C394</f>
        <v>0</v>
      </c>
      <c r="W226" s="64">
        <f>CE_CapitalizaçãoFRSS!E394</f>
        <v>0</v>
      </c>
      <c r="X226" s="64">
        <f>CE_CapitalizaçãoFRSS!S394</f>
        <v>0</v>
      </c>
      <c r="Y226" s="81" t="e">
        <f t="shared" si="180"/>
        <v>#DIV/0!</v>
      </c>
      <c r="Z226" s="81" t="e">
        <f t="shared" si="181"/>
        <v>#DIV/0!</v>
      </c>
      <c r="AA226" s="64">
        <f t="shared" si="182"/>
        <v>0</v>
      </c>
      <c r="AB226" s="64">
        <f t="shared" si="183"/>
        <v>0</v>
      </c>
      <c r="AC226" s="64">
        <f t="shared" si="184"/>
        <v>0</v>
      </c>
      <c r="AD226" s="64">
        <f t="shared" si="185"/>
        <v>0</v>
      </c>
      <c r="AE226" s="81" t="e">
        <f t="shared" si="186"/>
        <v>#DIV/0!</v>
      </c>
      <c r="AF226" s="81" t="e">
        <f t="shared" si="187"/>
        <v>#DIV/0!</v>
      </c>
    </row>
    <row r="227" spans="1:33" x14ac:dyDescent="0.25">
      <c r="A227" s="62" t="str">
        <f>"503.11"</f>
        <v>503.11</v>
      </c>
      <c r="B227" s="63" t="s">
        <v>27</v>
      </c>
      <c r="C227" s="64">
        <f>C228+C233+C234+C235+C236+C237</f>
        <v>49795707</v>
      </c>
      <c r="D227" s="64">
        <f>D228+D233+D234+D235+D236+D237</f>
        <v>57081910.869999997</v>
      </c>
      <c r="E227" s="64">
        <f>E228+E233+E234+E235+E236+E237</f>
        <v>17375885.740000002</v>
      </c>
      <c r="F227" s="64">
        <f t="shared" ref="F227" si="203">F228+F233+F234+F235+F236+F237</f>
        <v>17375885.740000002</v>
      </c>
      <c r="G227" s="81">
        <f t="shared" si="174"/>
        <v>0.30440266408691802</v>
      </c>
      <c r="H227" s="81">
        <f t="shared" si="175"/>
        <v>0.30440266408691802</v>
      </c>
      <c r="I227" s="64">
        <f>I228+I233+I234+I235+I236+I237</f>
        <v>0</v>
      </c>
      <c r="J227" s="64">
        <f>J228+J233+J234+J235+J236+J237</f>
        <v>0</v>
      </c>
      <c r="K227" s="64">
        <f t="shared" ref="K227:L227" si="204">K228+K233+K234+K235+K236+K237</f>
        <v>0</v>
      </c>
      <c r="L227" s="64">
        <f t="shared" si="204"/>
        <v>0</v>
      </c>
      <c r="M227" s="81" t="e">
        <f t="shared" si="176"/>
        <v>#DIV/0!</v>
      </c>
      <c r="N227" s="81" t="e">
        <f t="shared" si="177"/>
        <v>#DIV/0!</v>
      </c>
      <c r="O227" s="64">
        <f>O228+O233+O234+O235+O236+O237</f>
        <v>0</v>
      </c>
      <c r="P227" s="64">
        <f>P228+P233+P234+P235+P236+P237</f>
        <v>0</v>
      </c>
      <c r="Q227" s="64">
        <f t="shared" ref="Q227:R227" si="205">Q228+Q233+Q234+Q235+Q236+Q237</f>
        <v>0</v>
      </c>
      <c r="R227" s="64">
        <f t="shared" si="205"/>
        <v>0</v>
      </c>
      <c r="S227" s="81" t="e">
        <f t="shared" si="178"/>
        <v>#DIV/0!</v>
      </c>
      <c r="T227" s="81" t="e">
        <f t="shared" si="179"/>
        <v>#DIV/0!</v>
      </c>
      <c r="U227" s="64">
        <f>U228+U233+U234+U235+U236+U237</f>
        <v>0</v>
      </c>
      <c r="V227" s="64">
        <f t="shared" ref="V227" si="206">V228+V233+V234+V235+V236+V237</f>
        <v>0</v>
      </c>
      <c r="W227" s="64">
        <f t="shared" ref="W227:X227" si="207">W228+W233+W234+W235+W236+W237</f>
        <v>0</v>
      </c>
      <c r="X227" s="64">
        <f t="shared" si="207"/>
        <v>0</v>
      </c>
      <c r="Y227" s="81" t="e">
        <f t="shared" si="180"/>
        <v>#DIV/0!</v>
      </c>
      <c r="Z227" s="81" t="e">
        <f t="shared" si="181"/>
        <v>#DIV/0!</v>
      </c>
      <c r="AA227" s="64">
        <f t="shared" si="182"/>
        <v>49795707</v>
      </c>
      <c r="AB227" s="64">
        <f t="shared" si="183"/>
        <v>57081910.869999997</v>
      </c>
      <c r="AC227" s="64">
        <f t="shared" si="184"/>
        <v>17375885.740000002</v>
      </c>
      <c r="AD227" s="64">
        <f t="shared" si="185"/>
        <v>17375885.740000002</v>
      </c>
      <c r="AE227" s="81">
        <f t="shared" si="186"/>
        <v>0.30440266408691802</v>
      </c>
      <c r="AF227" s="81">
        <f t="shared" si="187"/>
        <v>0.30440266408691802</v>
      </c>
    </row>
    <row r="228" spans="1:33" x14ac:dyDescent="0.25">
      <c r="A228" s="66" t="str">
        <f>"503.11.01"</f>
        <v>503.11.01</v>
      </c>
      <c r="B228" s="68" t="s">
        <v>150</v>
      </c>
      <c r="C228" s="67">
        <f>SUM(C229:C232)</f>
        <v>49795707</v>
      </c>
      <c r="D228" s="67">
        <f>SUM(D229:D232)</f>
        <v>57081910.869999997</v>
      </c>
      <c r="E228" s="67">
        <f>SUM(E229:E232)</f>
        <v>17375885.740000002</v>
      </c>
      <c r="F228" s="67">
        <f t="shared" ref="F228" si="208">SUM(F229:F232)</f>
        <v>17375885.740000002</v>
      </c>
      <c r="G228" s="82">
        <f t="shared" si="174"/>
        <v>0.30440266408691802</v>
      </c>
      <c r="H228" s="82">
        <f t="shared" si="175"/>
        <v>0.30440266408691802</v>
      </c>
      <c r="I228" s="67">
        <f>SUM(I229:I232)</f>
        <v>0</v>
      </c>
      <c r="J228" s="67">
        <f>SUM(J229:J232)</f>
        <v>0</v>
      </c>
      <c r="K228" s="67">
        <f t="shared" ref="K228:L228" si="209">SUM(K229:K232)</f>
        <v>0</v>
      </c>
      <c r="L228" s="67">
        <f t="shared" si="209"/>
        <v>0</v>
      </c>
      <c r="M228" s="82" t="e">
        <f t="shared" si="176"/>
        <v>#DIV/0!</v>
      </c>
      <c r="N228" s="82" t="e">
        <f t="shared" si="177"/>
        <v>#DIV/0!</v>
      </c>
      <c r="O228" s="67">
        <f>SUM(O229:O232)</f>
        <v>0</v>
      </c>
      <c r="P228" s="67">
        <f>SUM(P229:P232)</f>
        <v>0</v>
      </c>
      <c r="Q228" s="67">
        <f t="shared" ref="Q228:R228" si="210">SUM(Q229:Q232)</f>
        <v>0</v>
      </c>
      <c r="R228" s="67">
        <f t="shared" si="210"/>
        <v>0</v>
      </c>
      <c r="S228" s="82" t="e">
        <f t="shared" si="178"/>
        <v>#DIV/0!</v>
      </c>
      <c r="T228" s="82" t="e">
        <f t="shared" si="179"/>
        <v>#DIV/0!</v>
      </c>
      <c r="U228" s="67">
        <f>SUM(U229:U232)</f>
        <v>0</v>
      </c>
      <c r="V228" s="67">
        <f t="shared" ref="V228" si="211">SUM(V229:V232)</f>
        <v>0</v>
      </c>
      <c r="W228" s="67">
        <f t="shared" ref="W228:X228" si="212">SUM(W229:W232)</f>
        <v>0</v>
      </c>
      <c r="X228" s="67">
        <f t="shared" si="212"/>
        <v>0</v>
      </c>
      <c r="Y228" s="82" t="e">
        <f t="shared" si="180"/>
        <v>#DIV/0!</v>
      </c>
      <c r="Z228" s="82" t="e">
        <f t="shared" si="181"/>
        <v>#DIV/0!</v>
      </c>
      <c r="AA228" s="67">
        <f t="shared" si="182"/>
        <v>49795707</v>
      </c>
      <c r="AB228" s="67">
        <f t="shared" si="183"/>
        <v>57081910.869999997</v>
      </c>
      <c r="AC228" s="67">
        <f t="shared" si="184"/>
        <v>17375885.740000002</v>
      </c>
      <c r="AD228" s="67">
        <f t="shared" si="185"/>
        <v>17375885.740000002</v>
      </c>
      <c r="AE228" s="82">
        <f t="shared" si="186"/>
        <v>0.30440266408691802</v>
      </c>
      <c r="AF228" s="82">
        <f t="shared" si="187"/>
        <v>0.30440266408691802</v>
      </c>
    </row>
    <row r="229" spans="1:33" s="72" customFormat="1" x14ac:dyDescent="0.25">
      <c r="A229" s="70" t="str">
        <f>"503.11.01.01"</f>
        <v>503.11.01.01</v>
      </c>
      <c r="B229" s="70" t="s">
        <v>1046</v>
      </c>
      <c r="C229" s="71">
        <f>CE_RegimeContributivo!B397</f>
        <v>0</v>
      </c>
      <c r="D229" s="71">
        <f>CE_RegimeContributivo!C397</f>
        <v>0</v>
      </c>
      <c r="E229" s="71">
        <f>CE_RegimeContributivo!E397</f>
        <v>0</v>
      </c>
      <c r="F229" s="71">
        <f>CE_RegimeContributivo!S397</f>
        <v>0</v>
      </c>
      <c r="G229" s="83" t="e">
        <f t="shared" si="174"/>
        <v>#DIV/0!</v>
      </c>
      <c r="H229" s="83" t="e">
        <f t="shared" si="175"/>
        <v>#DIV/0!</v>
      </c>
      <c r="I229" s="71">
        <f>CE_RegimeNaoContributivo!B397</f>
        <v>0</v>
      </c>
      <c r="J229" s="71">
        <f>CE_RegimeNaoContributivo!C397</f>
        <v>0</v>
      </c>
      <c r="K229" s="71">
        <f>CE_RegimeNaoContributivo!E397</f>
        <v>0</v>
      </c>
      <c r="L229" s="71">
        <f>CE_RegimeNaoContributivo!S397</f>
        <v>0</v>
      </c>
      <c r="M229" s="83" t="e">
        <f t="shared" si="176"/>
        <v>#DIV/0!</v>
      </c>
      <c r="N229" s="83" t="e">
        <f t="shared" si="177"/>
        <v>#DIV/0!</v>
      </c>
      <c r="O229" s="71">
        <f>CE_Administração!B397</f>
        <v>0</v>
      </c>
      <c r="P229" s="71">
        <f>CE_Administração!C397</f>
        <v>0</v>
      </c>
      <c r="Q229" s="71">
        <f>CE_Administração!E397</f>
        <v>0</v>
      </c>
      <c r="R229" s="71">
        <f>CE_Administração!S397</f>
        <v>0</v>
      </c>
      <c r="S229" s="83" t="e">
        <f t="shared" si="178"/>
        <v>#DIV/0!</v>
      </c>
      <c r="T229" s="83" t="e">
        <f t="shared" si="179"/>
        <v>#DIV/0!</v>
      </c>
      <c r="U229" s="71">
        <f>CE_CapitalizaçãoFRSS!B397</f>
        <v>0</v>
      </c>
      <c r="V229" s="71">
        <f>CE_CapitalizaçãoFRSS!C397</f>
        <v>0</v>
      </c>
      <c r="W229" s="71">
        <f>CE_CapitalizaçãoFRSS!E397</f>
        <v>0</v>
      </c>
      <c r="X229" s="71">
        <f>CE_CapitalizaçãoFRSS!S397</f>
        <v>0</v>
      </c>
      <c r="Y229" s="83" t="e">
        <f t="shared" si="180"/>
        <v>#DIV/0!</v>
      </c>
      <c r="Z229" s="83" t="e">
        <f t="shared" si="181"/>
        <v>#DIV/0!</v>
      </c>
      <c r="AA229" s="71">
        <f t="shared" si="182"/>
        <v>0</v>
      </c>
      <c r="AB229" s="71">
        <f t="shared" si="183"/>
        <v>0</v>
      </c>
      <c r="AC229" s="71">
        <f t="shared" si="184"/>
        <v>0</v>
      </c>
      <c r="AD229" s="71">
        <f t="shared" si="185"/>
        <v>0</v>
      </c>
      <c r="AE229" s="83" t="e">
        <f t="shared" si="186"/>
        <v>#DIV/0!</v>
      </c>
      <c r="AF229" s="83" t="e">
        <f t="shared" si="187"/>
        <v>#DIV/0!</v>
      </c>
    </row>
    <row r="230" spans="1:33" s="72" customFormat="1" x14ac:dyDescent="0.25">
      <c r="A230" s="70" t="str">
        <f>"503.11.01.02"</f>
        <v>503.11.01.02</v>
      </c>
      <c r="B230" s="70" t="s">
        <v>1047</v>
      </c>
      <c r="C230" s="71">
        <f>CE_RegimeContributivo!B400</f>
        <v>49795707</v>
      </c>
      <c r="D230" s="71">
        <f>CE_RegimeContributivo!C400</f>
        <v>57081910.869999997</v>
      </c>
      <c r="E230" s="71">
        <f>CE_RegimeContributivo!E400</f>
        <v>17375885.740000002</v>
      </c>
      <c r="F230" s="71">
        <f>CE_RegimeContributivo!S400</f>
        <v>17375885.740000002</v>
      </c>
      <c r="G230" s="83">
        <f t="shared" si="174"/>
        <v>0.30440266408691802</v>
      </c>
      <c r="H230" s="83">
        <f t="shared" si="175"/>
        <v>0.30440266408691802</v>
      </c>
      <c r="I230" s="71">
        <f>CE_RegimeNaoContributivo!B400</f>
        <v>0</v>
      </c>
      <c r="J230" s="71">
        <f>CE_RegimeNaoContributivo!C400</f>
        <v>0</v>
      </c>
      <c r="K230" s="71">
        <f>CE_RegimeNaoContributivo!E400</f>
        <v>0</v>
      </c>
      <c r="L230" s="71">
        <f>CE_RegimeNaoContributivo!S400</f>
        <v>0</v>
      </c>
      <c r="M230" s="83" t="e">
        <f t="shared" si="176"/>
        <v>#DIV/0!</v>
      </c>
      <c r="N230" s="83" t="e">
        <f t="shared" si="177"/>
        <v>#DIV/0!</v>
      </c>
      <c r="O230" s="71">
        <f>CE_Administração!B400</f>
        <v>0</v>
      </c>
      <c r="P230" s="71">
        <f>CE_Administração!C400</f>
        <v>0</v>
      </c>
      <c r="Q230" s="71">
        <f>CE_Administração!E400</f>
        <v>0</v>
      </c>
      <c r="R230" s="71">
        <f>CE_Administração!S400</f>
        <v>0</v>
      </c>
      <c r="S230" s="83" t="e">
        <f t="shared" si="178"/>
        <v>#DIV/0!</v>
      </c>
      <c r="T230" s="83" t="e">
        <f t="shared" si="179"/>
        <v>#DIV/0!</v>
      </c>
      <c r="U230" s="71">
        <f>CE_CapitalizaçãoFRSS!B400</f>
        <v>0</v>
      </c>
      <c r="V230" s="71">
        <f>CE_CapitalizaçãoFRSS!C400</f>
        <v>0</v>
      </c>
      <c r="W230" s="71">
        <f>CE_CapitalizaçãoFRSS!E400</f>
        <v>0</v>
      </c>
      <c r="X230" s="71">
        <f>CE_CapitalizaçãoFRSS!S400</f>
        <v>0</v>
      </c>
      <c r="Y230" s="83" t="e">
        <f t="shared" si="180"/>
        <v>#DIV/0!</v>
      </c>
      <c r="Z230" s="83" t="e">
        <f t="shared" si="181"/>
        <v>#DIV/0!</v>
      </c>
      <c r="AA230" s="71">
        <f t="shared" si="182"/>
        <v>49795707</v>
      </c>
      <c r="AB230" s="71">
        <f t="shared" si="183"/>
        <v>57081910.869999997</v>
      </c>
      <c r="AC230" s="71">
        <f t="shared" si="184"/>
        <v>17375885.740000002</v>
      </c>
      <c r="AD230" s="71">
        <f t="shared" si="185"/>
        <v>17375885.740000002</v>
      </c>
      <c r="AE230" s="83">
        <f t="shared" si="186"/>
        <v>0.30440266408691802</v>
      </c>
      <c r="AF230" s="83">
        <f t="shared" si="187"/>
        <v>0.30440266408691802</v>
      </c>
    </row>
    <row r="231" spans="1:33" s="72" customFormat="1" x14ac:dyDescent="0.25">
      <c r="A231" s="70" t="str">
        <f>"503.11.01.03"</f>
        <v>503.11.01.03</v>
      </c>
      <c r="B231" s="70" t="s">
        <v>1048</v>
      </c>
      <c r="C231" s="71">
        <f>CE_RegimeContributivo!B401</f>
        <v>0</v>
      </c>
      <c r="D231" s="71">
        <f>CE_RegimeContributivo!C401</f>
        <v>0</v>
      </c>
      <c r="E231" s="71">
        <f>CE_RegimeContributivo!E401</f>
        <v>0</v>
      </c>
      <c r="F231" s="71">
        <f>CE_RegimeContributivo!S401</f>
        <v>0</v>
      </c>
      <c r="G231" s="83" t="e">
        <f t="shared" si="174"/>
        <v>#DIV/0!</v>
      </c>
      <c r="H231" s="83" t="e">
        <f t="shared" si="175"/>
        <v>#DIV/0!</v>
      </c>
      <c r="I231" s="71">
        <f>CE_RegimeNaoContributivo!B401</f>
        <v>0</v>
      </c>
      <c r="J231" s="71">
        <f>CE_RegimeNaoContributivo!C401</f>
        <v>0</v>
      </c>
      <c r="K231" s="71">
        <f>CE_RegimeNaoContributivo!E401</f>
        <v>0</v>
      </c>
      <c r="L231" s="71">
        <f>CE_RegimeNaoContributivo!S401</f>
        <v>0</v>
      </c>
      <c r="M231" s="83" t="e">
        <f t="shared" si="176"/>
        <v>#DIV/0!</v>
      </c>
      <c r="N231" s="83" t="e">
        <f t="shared" si="177"/>
        <v>#DIV/0!</v>
      </c>
      <c r="O231" s="71">
        <f>CE_Administração!B401</f>
        <v>0</v>
      </c>
      <c r="P231" s="71">
        <f>CE_Administração!C401</f>
        <v>0</v>
      </c>
      <c r="Q231" s="71">
        <f>CE_Administração!E401</f>
        <v>0</v>
      </c>
      <c r="R231" s="71">
        <f>CE_Administração!S401</f>
        <v>0</v>
      </c>
      <c r="S231" s="83" t="e">
        <f t="shared" si="178"/>
        <v>#DIV/0!</v>
      </c>
      <c r="T231" s="83" t="e">
        <f t="shared" si="179"/>
        <v>#DIV/0!</v>
      </c>
      <c r="U231" s="71">
        <f>CE_CapitalizaçãoFRSS!B401</f>
        <v>0</v>
      </c>
      <c r="V231" s="71">
        <f>CE_CapitalizaçãoFRSS!C401</f>
        <v>0</v>
      </c>
      <c r="W231" s="71">
        <f>CE_CapitalizaçãoFRSS!E401</f>
        <v>0</v>
      </c>
      <c r="X231" s="71">
        <f>CE_CapitalizaçãoFRSS!S401</f>
        <v>0</v>
      </c>
      <c r="Y231" s="83" t="e">
        <f t="shared" si="180"/>
        <v>#DIV/0!</v>
      </c>
      <c r="Z231" s="83" t="e">
        <f t="shared" si="181"/>
        <v>#DIV/0!</v>
      </c>
      <c r="AA231" s="71">
        <f t="shared" si="182"/>
        <v>0</v>
      </c>
      <c r="AB231" s="71">
        <f t="shared" si="183"/>
        <v>0</v>
      </c>
      <c r="AC231" s="71">
        <f t="shared" si="184"/>
        <v>0</v>
      </c>
      <c r="AD231" s="71">
        <f t="shared" si="185"/>
        <v>0</v>
      </c>
      <c r="AE231" s="83" t="e">
        <f t="shared" si="186"/>
        <v>#DIV/0!</v>
      </c>
      <c r="AF231" s="83" t="e">
        <f t="shared" si="187"/>
        <v>#DIV/0!</v>
      </c>
    </row>
    <row r="232" spans="1:33" s="72" customFormat="1" x14ac:dyDescent="0.25">
      <c r="A232" s="70" t="str">
        <f>"503.11.01.04"</f>
        <v>503.11.01.04</v>
      </c>
      <c r="B232" s="70" t="s">
        <v>1049</v>
      </c>
      <c r="C232" s="71">
        <f>CE_RegimeContributivo!B402</f>
        <v>0</v>
      </c>
      <c r="D232" s="71">
        <f>CE_RegimeContributivo!C402</f>
        <v>0</v>
      </c>
      <c r="E232" s="71">
        <f>CE_RegimeContributivo!E402</f>
        <v>0</v>
      </c>
      <c r="F232" s="71">
        <f>CE_RegimeContributivo!S402</f>
        <v>0</v>
      </c>
      <c r="G232" s="83" t="e">
        <f t="shared" si="174"/>
        <v>#DIV/0!</v>
      </c>
      <c r="H232" s="83" t="e">
        <f t="shared" si="175"/>
        <v>#DIV/0!</v>
      </c>
      <c r="I232" s="71">
        <f>CE_RegimeNaoContributivo!B402</f>
        <v>0</v>
      </c>
      <c r="J232" s="71">
        <f>CE_RegimeNaoContributivo!C402</f>
        <v>0</v>
      </c>
      <c r="K232" s="71">
        <f>CE_RegimeNaoContributivo!E402</f>
        <v>0</v>
      </c>
      <c r="L232" s="71">
        <f>CE_RegimeNaoContributivo!S402</f>
        <v>0</v>
      </c>
      <c r="M232" s="83" t="e">
        <f t="shared" si="176"/>
        <v>#DIV/0!</v>
      </c>
      <c r="N232" s="83" t="e">
        <f t="shared" si="177"/>
        <v>#DIV/0!</v>
      </c>
      <c r="O232" s="71">
        <f>CE_Administração!B402</f>
        <v>0</v>
      </c>
      <c r="P232" s="71">
        <f>CE_Administração!C402</f>
        <v>0</v>
      </c>
      <c r="Q232" s="71">
        <f>CE_Administração!E402</f>
        <v>0</v>
      </c>
      <c r="R232" s="71">
        <f>CE_Administração!S402</f>
        <v>0</v>
      </c>
      <c r="S232" s="83" t="e">
        <f t="shared" si="178"/>
        <v>#DIV/0!</v>
      </c>
      <c r="T232" s="83" t="e">
        <f t="shared" si="179"/>
        <v>#DIV/0!</v>
      </c>
      <c r="U232" s="71">
        <f>CE_CapitalizaçãoFRSS!B402</f>
        <v>0</v>
      </c>
      <c r="V232" s="71">
        <f>CE_CapitalizaçãoFRSS!C402</f>
        <v>0</v>
      </c>
      <c r="W232" s="71">
        <f>CE_CapitalizaçãoFRSS!E402</f>
        <v>0</v>
      </c>
      <c r="X232" s="71">
        <f>CE_CapitalizaçãoFRSS!S402</f>
        <v>0</v>
      </c>
      <c r="Y232" s="83" t="e">
        <f t="shared" si="180"/>
        <v>#DIV/0!</v>
      </c>
      <c r="Z232" s="83" t="e">
        <f t="shared" si="181"/>
        <v>#DIV/0!</v>
      </c>
      <c r="AA232" s="71">
        <f t="shared" si="182"/>
        <v>0</v>
      </c>
      <c r="AB232" s="71">
        <f t="shared" si="183"/>
        <v>0</v>
      </c>
      <c r="AC232" s="71">
        <f t="shared" si="184"/>
        <v>0</v>
      </c>
      <c r="AD232" s="71">
        <f t="shared" si="185"/>
        <v>0</v>
      </c>
      <c r="AE232" s="83" t="e">
        <f t="shared" si="186"/>
        <v>#DIV/0!</v>
      </c>
      <c r="AF232" s="83" t="e">
        <f t="shared" si="187"/>
        <v>#DIV/0!</v>
      </c>
    </row>
    <row r="233" spans="1:33" x14ac:dyDescent="0.25">
      <c r="A233" s="66" t="str">
        <f>"503.11.02"</f>
        <v>503.11.02</v>
      </c>
      <c r="B233" s="68" t="s">
        <v>1050</v>
      </c>
      <c r="C233" s="67">
        <f>CE_RegimeContributivo!B403</f>
        <v>0</v>
      </c>
      <c r="D233" s="67">
        <f>CE_RegimeContributivo!C403</f>
        <v>0</v>
      </c>
      <c r="E233" s="67">
        <f>CE_RegimeContributivo!E403</f>
        <v>0</v>
      </c>
      <c r="F233" s="67">
        <f>CE_RegimeContributivo!S403</f>
        <v>0</v>
      </c>
      <c r="G233" s="82" t="e">
        <f t="shared" si="174"/>
        <v>#DIV/0!</v>
      </c>
      <c r="H233" s="82" t="e">
        <f t="shared" si="175"/>
        <v>#DIV/0!</v>
      </c>
      <c r="I233" s="67">
        <f>CE_RegimeNaoContributivo!B403</f>
        <v>0</v>
      </c>
      <c r="J233" s="67">
        <f>CE_RegimeNaoContributivo!C403</f>
        <v>0</v>
      </c>
      <c r="K233" s="67">
        <f>CE_RegimeNaoContributivo!E403</f>
        <v>0</v>
      </c>
      <c r="L233" s="67">
        <f>CE_RegimeNaoContributivo!S403</f>
        <v>0</v>
      </c>
      <c r="M233" s="82" t="e">
        <f t="shared" si="176"/>
        <v>#DIV/0!</v>
      </c>
      <c r="N233" s="82" t="e">
        <f t="shared" si="177"/>
        <v>#DIV/0!</v>
      </c>
      <c r="O233" s="67">
        <f>CE_Administração!B403</f>
        <v>0</v>
      </c>
      <c r="P233" s="67">
        <f>CE_Administração!C403</f>
        <v>0</v>
      </c>
      <c r="Q233" s="67">
        <f>CE_Administração!E403</f>
        <v>0</v>
      </c>
      <c r="R233" s="67">
        <f>CE_Administração!S403</f>
        <v>0</v>
      </c>
      <c r="S233" s="82" t="e">
        <f t="shared" si="178"/>
        <v>#DIV/0!</v>
      </c>
      <c r="T233" s="82" t="e">
        <f t="shared" si="179"/>
        <v>#DIV/0!</v>
      </c>
      <c r="U233" s="67">
        <f>CE_CapitalizaçãoFRSS!B403</f>
        <v>0</v>
      </c>
      <c r="V233" s="67">
        <f>CE_CapitalizaçãoFRSS!C403</f>
        <v>0</v>
      </c>
      <c r="W233" s="67">
        <f>CE_CapitalizaçãoFRSS!E403</f>
        <v>0</v>
      </c>
      <c r="X233" s="67">
        <f>CE_CapitalizaçãoFRSS!S403</f>
        <v>0</v>
      </c>
      <c r="Y233" s="82" t="e">
        <f t="shared" si="180"/>
        <v>#DIV/0!</v>
      </c>
      <c r="Z233" s="82" t="e">
        <f t="shared" si="181"/>
        <v>#DIV/0!</v>
      </c>
      <c r="AA233" s="67">
        <f t="shared" si="182"/>
        <v>0</v>
      </c>
      <c r="AB233" s="67">
        <f t="shared" si="183"/>
        <v>0</v>
      </c>
      <c r="AC233" s="67">
        <f t="shared" si="184"/>
        <v>0</v>
      </c>
      <c r="AD233" s="67">
        <f t="shared" si="185"/>
        <v>0</v>
      </c>
      <c r="AE233" s="82" t="e">
        <f t="shared" si="186"/>
        <v>#DIV/0!</v>
      </c>
      <c r="AF233" s="82" t="e">
        <f t="shared" si="187"/>
        <v>#DIV/0!</v>
      </c>
    </row>
    <row r="234" spans="1:33" x14ac:dyDescent="0.25">
      <c r="A234" s="66" t="str">
        <f>"503.11.03"</f>
        <v>503.11.03</v>
      </c>
      <c r="B234" s="68" t="s">
        <v>151</v>
      </c>
      <c r="C234" s="67">
        <f>CE_RegimeContributivo!B404</f>
        <v>0</v>
      </c>
      <c r="D234" s="67">
        <f>CE_RegimeContributivo!C404</f>
        <v>0</v>
      </c>
      <c r="E234" s="67">
        <f>CE_RegimeContributivo!E404</f>
        <v>0</v>
      </c>
      <c r="F234" s="67">
        <f>CE_RegimeContributivo!S404</f>
        <v>0</v>
      </c>
      <c r="G234" s="82" t="e">
        <f t="shared" si="174"/>
        <v>#DIV/0!</v>
      </c>
      <c r="H234" s="82" t="e">
        <f t="shared" si="175"/>
        <v>#DIV/0!</v>
      </c>
      <c r="I234" s="67">
        <f>CE_RegimeNaoContributivo!B404</f>
        <v>0</v>
      </c>
      <c r="J234" s="67">
        <f>CE_RegimeNaoContributivo!C404</f>
        <v>0</v>
      </c>
      <c r="K234" s="67">
        <f>CE_RegimeNaoContributivo!E404</f>
        <v>0</v>
      </c>
      <c r="L234" s="67">
        <f>CE_RegimeNaoContributivo!S404</f>
        <v>0</v>
      </c>
      <c r="M234" s="82" t="e">
        <f t="shared" si="176"/>
        <v>#DIV/0!</v>
      </c>
      <c r="N234" s="82" t="e">
        <f t="shared" si="177"/>
        <v>#DIV/0!</v>
      </c>
      <c r="O234" s="67">
        <f>CE_Administração!B404</f>
        <v>0</v>
      </c>
      <c r="P234" s="67">
        <f>CE_Administração!C404</f>
        <v>0</v>
      </c>
      <c r="Q234" s="67">
        <f>CE_Administração!E404</f>
        <v>0</v>
      </c>
      <c r="R234" s="67">
        <f>CE_Administração!S404</f>
        <v>0</v>
      </c>
      <c r="S234" s="82" t="e">
        <f t="shared" si="178"/>
        <v>#DIV/0!</v>
      </c>
      <c r="T234" s="82" t="e">
        <f t="shared" si="179"/>
        <v>#DIV/0!</v>
      </c>
      <c r="U234" s="67">
        <f>CE_CapitalizaçãoFRSS!B404</f>
        <v>0</v>
      </c>
      <c r="V234" s="67">
        <f>CE_CapitalizaçãoFRSS!C404</f>
        <v>0</v>
      </c>
      <c r="W234" s="67">
        <f>CE_CapitalizaçãoFRSS!E404</f>
        <v>0</v>
      </c>
      <c r="X234" s="67">
        <f>CE_CapitalizaçãoFRSS!S404</f>
        <v>0</v>
      </c>
      <c r="Y234" s="82" t="e">
        <f t="shared" si="180"/>
        <v>#DIV/0!</v>
      </c>
      <c r="Z234" s="82" t="e">
        <f t="shared" si="181"/>
        <v>#DIV/0!</v>
      </c>
      <c r="AA234" s="67">
        <f t="shared" si="182"/>
        <v>0</v>
      </c>
      <c r="AB234" s="67">
        <f t="shared" si="183"/>
        <v>0</v>
      </c>
      <c r="AC234" s="67">
        <f t="shared" si="184"/>
        <v>0</v>
      </c>
      <c r="AD234" s="67">
        <f t="shared" si="185"/>
        <v>0</v>
      </c>
      <c r="AE234" s="82" t="e">
        <f t="shared" si="186"/>
        <v>#DIV/0!</v>
      </c>
      <c r="AF234" s="82" t="e">
        <f t="shared" si="187"/>
        <v>#DIV/0!</v>
      </c>
    </row>
    <row r="235" spans="1:33" x14ac:dyDescent="0.25">
      <c r="A235" s="66" t="str">
        <f>"503.11.04"</f>
        <v>503.11.04</v>
      </c>
      <c r="B235" s="68" t="s">
        <v>1051</v>
      </c>
      <c r="C235" s="67">
        <f>CE_RegimeContributivo!B405</f>
        <v>0</v>
      </c>
      <c r="D235" s="67">
        <f>CE_RegimeContributivo!C405</f>
        <v>0</v>
      </c>
      <c r="E235" s="67">
        <f>CE_RegimeContributivo!E405</f>
        <v>0</v>
      </c>
      <c r="F235" s="67">
        <f>CE_RegimeContributivo!S405</f>
        <v>0</v>
      </c>
      <c r="G235" s="82" t="e">
        <f t="shared" si="174"/>
        <v>#DIV/0!</v>
      </c>
      <c r="H235" s="82" t="e">
        <f t="shared" si="175"/>
        <v>#DIV/0!</v>
      </c>
      <c r="I235" s="67">
        <f>CE_RegimeNaoContributivo!B405</f>
        <v>0</v>
      </c>
      <c r="J235" s="67">
        <f>CE_RegimeNaoContributivo!C405</f>
        <v>0</v>
      </c>
      <c r="K235" s="67">
        <f>CE_RegimeNaoContributivo!E405</f>
        <v>0</v>
      </c>
      <c r="L235" s="67">
        <f>CE_RegimeNaoContributivo!S405</f>
        <v>0</v>
      </c>
      <c r="M235" s="82" t="e">
        <f t="shared" si="176"/>
        <v>#DIV/0!</v>
      </c>
      <c r="N235" s="82" t="e">
        <f t="shared" si="177"/>
        <v>#DIV/0!</v>
      </c>
      <c r="O235" s="67">
        <f>CE_Administração!B405</f>
        <v>0</v>
      </c>
      <c r="P235" s="67">
        <f>CE_Administração!C405</f>
        <v>0</v>
      </c>
      <c r="Q235" s="67">
        <f>CE_Administração!E405</f>
        <v>0</v>
      </c>
      <c r="R235" s="67">
        <f>CE_Administração!S405</f>
        <v>0</v>
      </c>
      <c r="S235" s="82" t="e">
        <f t="shared" si="178"/>
        <v>#DIV/0!</v>
      </c>
      <c r="T235" s="82" t="e">
        <f t="shared" si="179"/>
        <v>#DIV/0!</v>
      </c>
      <c r="U235" s="67">
        <f>CE_CapitalizaçãoFRSS!B405</f>
        <v>0</v>
      </c>
      <c r="V235" s="67">
        <f>CE_CapitalizaçãoFRSS!C405</f>
        <v>0</v>
      </c>
      <c r="W235" s="67">
        <f>CE_CapitalizaçãoFRSS!E405</f>
        <v>0</v>
      </c>
      <c r="X235" s="67">
        <f>CE_CapitalizaçãoFRSS!S405</f>
        <v>0</v>
      </c>
      <c r="Y235" s="82" t="e">
        <f t="shared" si="180"/>
        <v>#DIV/0!</v>
      </c>
      <c r="Z235" s="82" t="e">
        <f t="shared" si="181"/>
        <v>#DIV/0!</v>
      </c>
      <c r="AA235" s="67">
        <f t="shared" si="182"/>
        <v>0</v>
      </c>
      <c r="AB235" s="67">
        <f t="shared" si="183"/>
        <v>0</v>
      </c>
      <c r="AC235" s="67">
        <f t="shared" si="184"/>
        <v>0</v>
      </c>
      <c r="AD235" s="67">
        <f t="shared" si="185"/>
        <v>0</v>
      </c>
      <c r="AE235" s="82" t="e">
        <f t="shared" si="186"/>
        <v>#DIV/0!</v>
      </c>
      <c r="AF235" s="82" t="e">
        <f t="shared" si="187"/>
        <v>#DIV/0!</v>
      </c>
    </row>
    <row r="236" spans="1:33" x14ac:dyDescent="0.25">
      <c r="A236" s="66" t="str">
        <f>"503.11.05"</f>
        <v>503.11.05</v>
      </c>
      <c r="B236" s="68" t="s">
        <v>1052</v>
      </c>
      <c r="C236" s="67">
        <f>CE_RegimeContributivo!B406</f>
        <v>0</v>
      </c>
      <c r="D236" s="67">
        <f>CE_RegimeContributivo!C406</f>
        <v>0</v>
      </c>
      <c r="E236" s="67">
        <f>CE_RegimeContributivo!E406</f>
        <v>0</v>
      </c>
      <c r="F236" s="67">
        <f>CE_RegimeContributivo!S406</f>
        <v>0</v>
      </c>
      <c r="G236" s="82" t="e">
        <f t="shared" si="174"/>
        <v>#DIV/0!</v>
      </c>
      <c r="H236" s="82" t="e">
        <f t="shared" si="175"/>
        <v>#DIV/0!</v>
      </c>
      <c r="I236" s="67">
        <f>CE_RegimeNaoContributivo!B406</f>
        <v>0</v>
      </c>
      <c r="J236" s="67">
        <f>CE_RegimeNaoContributivo!C406</f>
        <v>0</v>
      </c>
      <c r="K236" s="67">
        <f>CE_RegimeNaoContributivo!E406</f>
        <v>0</v>
      </c>
      <c r="L236" s="67">
        <f>CE_RegimeNaoContributivo!S406</f>
        <v>0</v>
      </c>
      <c r="M236" s="82" t="e">
        <f t="shared" si="176"/>
        <v>#DIV/0!</v>
      </c>
      <c r="N236" s="82" t="e">
        <f t="shared" si="177"/>
        <v>#DIV/0!</v>
      </c>
      <c r="O236" s="67">
        <f>CE_Administração!B406</f>
        <v>0</v>
      </c>
      <c r="P236" s="67">
        <f>CE_Administração!C406</f>
        <v>0</v>
      </c>
      <c r="Q236" s="67">
        <f>CE_Administração!E406</f>
        <v>0</v>
      </c>
      <c r="R236" s="67">
        <f>CE_Administração!S406</f>
        <v>0</v>
      </c>
      <c r="S236" s="82" t="e">
        <f t="shared" si="178"/>
        <v>#DIV/0!</v>
      </c>
      <c r="T236" s="82" t="e">
        <f t="shared" si="179"/>
        <v>#DIV/0!</v>
      </c>
      <c r="U236" s="67">
        <f>CE_CapitalizaçãoFRSS!B406</f>
        <v>0</v>
      </c>
      <c r="V236" s="67">
        <f>CE_CapitalizaçãoFRSS!C406</f>
        <v>0</v>
      </c>
      <c r="W236" s="67">
        <f>CE_CapitalizaçãoFRSS!E406</f>
        <v>0</v>
      </c>
      <c r="X236" s="67">
        <f>CE_CapitalizaçãoFRSS!S406</f>
        <v>0</v>
      </c>
      <c r="Y236" s="82" t="e">
        <f t="shared" si="180"/>
        <v>#DIV/0!</v>
      </c>
      <c r="Z236" s="82" t="e">
        <f t="shared" si="181"/>
        <v>#DIV/0!</v>
      </c>
      <c r="AA236" s="67">
        <f t="shared" si="182"/>
        <v>0</v>
      </c>
      <c r="AB236" s="67">
        <f t="shared" si="183"/>
        <v>0</v>
      </c>
      <c r="AC236" s="67">
        <f t="shared" si="184"/>
        <v>0</v>
      </c>
      <c r="AD236" s="67">
        <f t="shared" si="185"/>
        <v>0</v>
      </c>
      <c r="AE236" s="82" t="e">
        <f t="shared" si="186"/>
        <v>#DIV/0!</v>
      </c>
      <c r="AF236" s="82" t="e">
        <f t="shared" si="187"/>
        <v>#DIV/0!</v>
      </c>
    </row>
    <row r="237" spans="1:33" x14ac:dyDescent="0.25">
      <c r="A237" s="66" t="str">
        <f>"503.11.06"</f>
        <v>503.11.06</v>
      </c>
      <c r="B237" s="68" t="s">
        <v>802</v>
      </c>
      <c r="C237" s="67">
        <f>CE_RegimeContributivo!B407</f>
        <v>0</v>
      </c>
      <c r="D237" s="67">
        <f>CE_RegimeContributivo!C407</f>
        <v>0</v>
      </c>
      <c r="E237" s="67">
        <f>CE_RegimeContributivo!E407</f>
        <v>0</v>
      </c>
      <c r="F237" s="67">
        <f>CE_RegimeContributivo!S407</f>
        <v>0</v>
      </c>
      <c r="G237" s="82" t="e">
        <f t="shared" si="174"/>
        <v>#DIV/0!</v>
      </c>
      <c r="H237" s="82" t="e">
        <f t="shared" si="175"/>
        <v>#DIV/0!</v>
      </c>
      <c r="I237" s="67">
        <f>CE_RegimeNaoContributivo!B407</f>
        <v>0</v>
      </c>
      <c r="J237" s="67">
        <f>CE_RegimeNaoContributivo!C407</f>
        <v>0</v>
      </c>
      <c r="K237" s="67">
        <f>CE_RegimeNaoContributivo!E407</f>
        <v>0</v>
      </c>
      <c r="L237" s="67">
        <f>CE_RegimeNaoContributivo!S407</f>
        <v>0</v>
      </c>
      <c r="M237" s="82" t="e">
        <f t="shared" si="176"/>
        <v>#DIV/0!</v>
      </c>
      <c r="N237" s="82" t="e">
        <f t="shared" si="177"/>
        <v>#DIV/0!</v>
      </c>
      <c r="O237" s="67">
        <f>CE_Administração!B407</f>
        <v>0</v>
      </c>
      <c r="P237" s="67">
        <f>CE_Administração!C407</f>
        <v>0</v>
      </c>
      <c r="Q237" s="67">
        <f>CE_Administração!E407</f>
        <v>0</v>
      </c>
      <c r="R237" s="67">
        <f>CE_Administração!S407</f>
        <v>0</v>
      </c>
      <c r="S237" s="82" t="e">
        <f t="shared" si="178"/>
        <v>#DIV/0!</v>
      </c>
      <c r="T237" s="82" t="e">
        <f t="shared" si="179"/>
        <v>#DIV/0!</v>
      </c>
      <c r="U237" s="67">
        <f>CE_CapitalizaçãoFRSS!B407</f>
        <v>0</v>
      </c>
      <c r="V237" s="67">
        <f>CE_CapitalizaçãoFRSS!C407</f>
        <v>0</v>
      </c>
      <c r="W237" s="67">
        <f>CE_CapitalizaçãoFRSS!E407</f>
        <v>0</v>
      </c>
      <c r="X237" s="67">
        <f>CE_CapitalizaçãoFRSS!S407</f>
        <v>0</v>
      </c>
      <c r="Y237" s="82" t="e">
        <f t="shared" si="180"/>
        <v>#DIV/0!</v>
      </c>
      <c r="Z237" s="82" t="e">
        <f t="shared" si="181"/>
        <v>#DIV/0!</v>
      </c>
      <c r="AA237" s="67">
        <f t="shared" si="182"/>
        <v>0</v>
      </c>
      <c r="AB237" s="67">
        <f t="shared" si="183"/>
        <v>0</v>
      </c>
      <c r="AC237" s="67">
        <f t="shared" si="184"/>
        <v>0</v>
      </c>
      <c r="AD237" s="67">
        <f t="shared" si="185"/>
        <v>0</v>
      </c>
      <c r="AE237" s="82" t="e">
        <f t="shared" si="186"/>
        <v>#DIV/0!</v>
      </c>
      <c r="AF237" s="82" t="e">
        <f t="shared" si="187"/>
        <v>#DIV/0!</v>
      </c>
    </row>
    <row r="238" spans="1:33" s="65" customFormat="1" x14ac:dyDescent="0.25">
      <c r="A238" s="62" t="str">
        <f>"503.12"</f>
        <v>503.12</v>
      </c>
      <c r="B238" s="63" t="s">
        <v>28</v>
      </c>
      <c r="C238" s="64">
        <f>C239+C240+C241</f>
        <v>0</v>
      </c>
      <c r="D238" s="64">
        <f>D239+D240+D241</f>
        <v>0</v>
      </c>
      <c r="E238" s="64">
        <f>E239+E240+E241</f>
        <v>0</v>
      </c>
      <c r="F238" s="64">
        <f t="shared" ref="F238" si="213">F239+F240+F241</f>
        <v>0</v>
      </c>
      <c r="G238" s="81" t="e">
        <f t="shared" si="174"/>
        <v>#DIV/0!</v>
      </c>
      <c r="H238" s="81" t="e">
        <f t="shared" si="175"/>
        <v>#DIV/0!</v>
      </c>
      <c r="I238" s="64">
        <f>I239+I240+I241</f>
        <v>0</v>
      </c>
      <c r="J238" s="64">
        <f>J239+J240+J241</f>
        <v>0</v>
      </c>
      <c r="K238" s="64">
        <f t="shared" ref="K238:L238" si="214">K239+K240+K241</f>
        <v>0</v>
      </c>
      <c r="L238" s="64">
        <f t="shared" si="214"/>
        <v>0</v>
      </c>
      <c r="M238" s="81" t="e">
        <f t="shared" si="176"/>
        <v>#DIV/0!</v>
      </c>
      <c r="N238" s="81" t="e">
        <f t="shared" si="177"/>
        <v>#DIV/0!</v>
      </c>
      <c r="O238" s="64">
        <f>O239+O240+O241</f>
        <v>0</v>
      </c>
      <c r="P238" s="64">
        <f>P239+P240+P241</f>
        <v>0</v>
      </c>
      <c r="Q238" s="64">
        <f t="shared" ref="Q238:R238" si="215">Q239+Q240+Q241</f>
        <v>0</v>
      </c>
      <c r="R238" s="64">
        <f t="shared" si="215"/>
        <v>0</v>
      </c>
      <c r="S238" s="81" t="e">
        <f t="shared" si="178"/>
        <v>#DIV/0!</v>
      </c>
      <c r="T238" s="81" t="e">
        <f t="shared" si="179"/>
        <v>#DIV/0!</v>
      </c>
      <c r="U238" s="64">
        <f>U239+U240+U241</f>
        <v>254795707</v>
      </c>
      <c r="V238" s="64">
        <f t="shared" ref="V238" si="216">V239+V240+V241</f>
        <v>262104547.00999999</v>
      </c>
      <c r="W238" s="64">
        <f t="shared" ref="W238:X238" si="217">W239+W240+W241</f>
        <v>0</v>
      </c>
      <c r="X238" s="64">
        <f t="shared" si="217"/>
        <v>0</v>
      </c>
      <c r="Y238" s="81">
        <f t="shared" si="180"/>
        <v>0</v>
      </c>
      <c r="Z238" s="81">
        <f t="shared" si="181"/>
        <v>0</v>
      </c>
      <c r="AA238" s="64">
        <f t="shared" si="182"/>
        <v>254795707</v>
      </c>
      <c r="AB238" s="64">
        <f t="shared" si="183"/>
        <v>262104547.00999999</v>
      </c>
      <c r="AC238" s="64">
        <f t="shared" si="184"/>
        <v>0</v>
      </c>
      <c r="AD238" s="64">
        <f t="shared" si="185"/>
        <v>0</v>
      </c>
      <c r="AE238" s="81">
        <f t="shared" si="186"/>
        <v>0</v>
      </c>
      <c r="AF238" s="81">
        <f t="shared" si="187"/>
        <v>0</v>
      </c>
      <c r="AG238" s="65" t="s">
        <v>1093</v>
      </c>
    </row>
    <row r="239" spans="1:33" x14ac:dyDescent="0.25">
      <c r="A239" s="66" t="str">
        <f>"503.12.01"</f>
        <v>503.12.01</v>
      </c>
      <c r="B239" s="68" t="s">
        <v>1053</v>
      </c>
      <c r="C239" s="67">
        <f>CE_RegimeContributivo!B409</f>
        <v>0</v>
      </c>
      <c r="D239" s="67">
        <f>CE_RegimeContributivo!C409</f>
        <v>0</v>
      </c>
      <c r="E239" s="67">
        <f>CE_RegimeContributivo!E409</f>
        <v>0</v>
      </c>
      <c r="F239" s="67">
        <f>CE_RegimeContributivo!S409</f>
        <v>0</v>
      </c>
      <c r="G239" s="82" t="e">
        <f t="shared" si="174"/>
        <v>#DIV/0!</v>
      </c>
      <c r="H239" s="82" t="e">
        <f t="shared" si="175"/>
        <v>#DIV/0!</v>
      </c>
      <c r="I239" s="67">
        <f>CE_RegimeNaoContributivo!B409</f>
        <v>0</v>
      </c>
      <c r="J239" s="67">
        <f>CE_RegimeNaoContributivo!C409</f>
        <v>0</v>
      </c>
      <c r="K239" s="67">
        <f>CE_RegimeNaoContributivo!E409</f>
        <v>0</v>
      </c>
      <c r="L239" s="67">
        <f>CE_RegimeNaoContributivo!S409</f>
        <v>0</v>
      </c>
      <c r="M239" s="82" t="e">
        <f t="shared" si="176"/>
        <v>#DIV/0!</v>
      </c>
      <c r="N239" s="82" t="e">
        <f t="shared" si="177"/>
        <v>#DIV/0!</v>
      </c>
      <c r="O239" s="67">
        <f>CE_Administração!B409</f>
        <v>0</v>
      </c>
      <c r="P239" s="67">
        <f>CE_Administração!C409</f>
        <v>0</v>
      </c>
      <c r="Q239" s="67">
        <f>CE_Administração!E409</f>
        <v>0</v>
      </c>
      <c r="R239" s="67">
        <f>CE_Administração!S409</f>
        <v>0</v>
      </c>
      <c r="S239" s="82" t="e">
        <f t="shared" si="178"/>
        <v>#DIV/0!</v>
      </c>
      <c r="T239" s="82" t="e">
        <f t="shared" si="179"/>
        <v>#DIV/0!</v>
      </c>
      <c r="U239" s="67">
        <f>CE_CapitalizaçãoFRSS!B409</f>
        <v>0</v>
      </c>
      <c r="V239" s="67">
        <f>CE_CapitalizaçãoFRSS!C409</f>
        <v>0</v>
      </c>
      <c r="W239" s="67">
        <f>CE_CapitalizaçãoFRSS!E409</f>
        <v>0</v>
      </c>
      <c r="X239" s="67">
        <f>CE_CapitalizaçãoFRSS!S409</f>
        <v>0</v>
      </c>
      <c r="Y239" s="82" t="e">
        <f t="shared" si="180"/>
        <v>#DIV/0!</v>
      </c>
      <c r="Z239" s="82" t="e">
        <f t="shared" si="181"/>
        <v>#DIV/0!</v>
      </c>
      <c r="AA239" s="67">
        <f t="shared" si="182"/>
        <v>0</v>
      </c>
      <c r="AB239" s="67">
        <f t="shared" si="183"/>
        <v>0</v>
      </c>
      <c r="AC239" s="67">
        <f t="shared" si="184"/>
        <v>0</v>
      </c>
      <c r="AD239" s="67">
        <f t="shared" si="185"/>
        <v>0</v>
      </c>
      <c r="AE239" s="82" t="e">
        <f t="shared" si="186"/>
        <v>#DIV/0!</v>
      </c>
      <c r="AF239" s="82" t="e">
        <f t="shared" si="187"/>
        <v>#DIV/0!</v>
      </c>
    </row>
    <row r="240" spans="1:33" x14ac:dyDescent="0.25">
      <c r="A240" s="66" t="str">
        <f>"503.12.02"</f>
        <v>503.12.02</v>
      </c>
      <c r="B240" s="68" t="s">
        <v>154</v>
      </c>
      <c r="C240" s="67">
        <f>CE_RegimeContributivo!B410</f>
        <v>0</v>
      </c>
      <c r="D240" s="67">
        <f>CE_RegimeContributivo!C410</f>
        <v>0</v>
      </c>
      <c r="E240" s="67">
        <f>CE_RegimeContributivo!E410</f>
        <v>0</v>
      </c>
      <c r="F240" s="67">
        <f>CE_RegimeContributivo!S410</f>
        <v>0</v>
      </c>
      <c r="G240" s="82" t="e">
        <f t="shared" si="174"/>
        <v>#DIV/0!</v>
      </c>
      <c r="H240" s="82" t="e">
        <f t="shared" si="175"/>
        <v>#DIV/0!</v>
      </c>
      <c r="I240" s="67">
        <f>CE_RegimeNaoContributivo!B410</f>
        <v>0</v>
      </c>
      <c r="J240" s="67">
        <f>CE_RegimeNaoContributivo!C410</f>
        <v>0</v>
      </c>
      <c r="K240" s="67">
        <f>CE_RegimeNaoContributivo!E410</f>
        <v>0</v>
      </c>
      <c r="L240" s="67">
        <f>CE_RegimeNaoContributivo!S410</f>
        <v>0</v>
      </c>
      <c r="M240" s="82" t="e">
        <f t="shared" si="176"/>
        <v>#DIV/0!</v>
      </c>
      <c r="N240" s="82" t="e">
        <f t="shared" si="177"/>
        <v>#DIV/0!</v>
      </c>
      <c r="O240" s="67">
        <f>CE_Administração!B410</f>
        <v>0</v>
      </c>
      <c r="P240" s="67">
        <f>CE_Administração!C410</f>
        <v>0</v>
      </c>
      <c r="Q240" s="67">
        <f>CE_Administração!E410</f>
        <v>0</v>
      </c>
      <c r="R240" s="67">
        <f>CE_Administração!S410</f>
        <v>0</v>
      </c>
      <c r="S240" s="82" t="e">
        <f t="shared" si="178"/>
        <v>#DIV/0!</v>
      </c>
      <c r="T240" s="82" t="e">
        <f t="shared" si="179"/>
        <v>#DIV/0!</v>
      </c>
      <c r="U240" s="67">
        <f>CE_CapitalizaçãoFRSS!B410</f>
        <v>254795707</v>
      </c>
      <c r="V240" s="67">
        <f>CE_CapitalizaçãoFRSS!C410</f>
        <v>262104547.00999999</v>
      </c>
      <c r="W240" s="67">
        <f>CE_CapitalizaçãoFRSS!E410</f>
        <v>0</v>
      </c>
      <c r="X240" s="67">
        <f>CE_CapitalizaçãoFRSS!S410</f>
        <v>0</v>
      </c>
      <c r="Y240" s="82">
        <f t="shared" si="180"/>
        <v>0</v>
      </c>
      <c r="Z240" s="82">
        <f t="shared" si="181"/>
        <v>0</v>
      </c>
      <c r="AA240" s="67">
        <f t="shared" si="182"/>
        <v>254795707</v>
      </c>
      <c r="AB240" s="67">
        <f t="shared" si="183"/>
        <v>262104547.00999999</v>
      </c>
      <c r="AC240" s="67">
        <f t="shared" si="184"/>
        <v>0</v>
      </c>
      <c r="AD240" s="67">
        <f t="shared" si="185"/>
        <v>0</v>
      </c>
      <c r="AE240" s="82">
        <f t="shared" si="186"/>
        <v>0</v>
      </c>
      <c r="AF240" s="82">
        <f t="shared" si="187"/>
        <v>0</v>
      </c>
    </row>
    <row r="241" spans="1:32" x14ac:dyDescent="0.25">
      <c r="A241" s="66" t="str">
        <f>"503.12.03"</f>
        <v>503.12.03</v>
      </c>
      <c r="B241" s="68" t="s">
        <v>847</v>
      </c>
      <c r="C241" s="67">
        <f>CE_RegimeContributivo!B411</f>
        <v>0</v>
      </c>
      <c r="D241" s="67">
        <f>CE_RegimeContributivo!C411</f>
        <v>0</v>
      </c>
      <c r="E241" s="67">
        <f>CE_RegimeContributivo!E411</f>
        <v>0</v>
      </c>
      <c r="F241" s="67">
        <f>CE_RegimeContributivo!S411</f>
        <v>0</v>
      </c>
      <c r="G241" s="82" t="e">
        <f t="shared" si="174"/>
        <v>#DIV/0!</v>
      </c>
      <c r="H241" s="82" t="e">
        <f t="shared" si="175"/>
        <v>#DIV/0!</v>
      </c>
      <c r="I241" s="67">
        <f>CE_RegimeNaoContributivo!B411</f>
        <v>0</v>
      </c>
      <c r="J241" s="67">
        <f>CE_RegimeNaoContributivo!C411</f>
        <v>0</v>
      </c>
      <c r="K241" s="67">
        <f>CE_RegimeNaoContributivo!E411</f>
        <v>0</v>
      </c>
      <c r="L241" s="67">
        <f>CE_RegimeNaoContributivo!S411</f>
        <v>0</v>
      </c>
      <c r="M241" s="82" t="e">
        <f t="shared" si="176"/>
        <v>#DIV/0!</v>
      </c>
      <c r="N241" s="82" t="e">
        <f t="shared" si="177"/>
        <v>#DIV/0!</v>
      </c>
      <c r="O241" s="67">
        <f>CE_Administração!B411</f>
        <v>0</v>
      </c>
      <c r="P241" s="67">
        <f>CE_Administração!C411</f>
        <v>0</v>
      </c>
      <c r="Q241" s="67">
        <f>CE_Administração!E411</f>
        <v>0</v>
      </c>
      <c r="R241" s="67">
        <f>CE_Administração!S411</f>
        <v>0</v>
      </c>
      <c r="S241" s="82" t="e">
        <f t="shared" si="178"/>
        <v>#DIV/0!</v>
      </c>
      <c r="T241" s="82" t="e">
        <f t="shared" si="179"/>
        <v>#DIV/0!</v>
      </c>
      <c r="U241" s="67">
        <f>CE_CapitalizaçãoFRSS!B411</f>
        <v>0</v>
      </c>
      <c r="V241" s="67">
        <f>CE_CapitalizaçãoFRSS!C411</f>
        <v>0</v>
      </c>
      <c r="W241" s="67">
        <f>CE_CapitalizaçãoFRSS!E411</f>
        <v>0</v>
      </c>
      <c r="X241" s="67">
        <f>CE_CapitalizaçãoFRSS!S411</f>
        <v>0</v>
      </c>
      <c r="Y241" s="82" t="e">
        <f t="shared" si="180"/>
        <v>#DIV/0!</v>
      </c>
      <c r="Z241" s="82" t="e">
        <f t="shared" si="181"/>
        <v>#DIV/0!</v>
      </c>
      <c r="AA241" s="67">
        <f t="shared" si="182"/>
        <v>0</v>
      </c>
      <c r="AB241" s="67">
        <f t="shared" si="183"/>
        <v>0</v>
      </c>
      <c r="AC241" s="67">
        <f t="shared" si="184"/>
        <v>0</v>
      </c>
      <c r="AD241" s="67">
        <f t="shared" si="185"/>
        <v>0</v>
      </c>
      <c r="AE241" s="82" t="e">
        <f t="shared" si="186"/>
        <v>#DIV/0!</v>
      </c>
      <c r="AF241" s="82" t="e">
        <f t="shared" si="187"/>
        <v>#DIV/0!</v>
      </c>
    </row>
    <row r="242" spans="1:32" x14ac:dyDescent="0.25">
      <c r="A242" s="62" t="str">
        <f>"503.13"</f>
        <v>503.13</v>
      </c>
      <c r="B242" s="63" t="s">
        <v>29</v>
      </c>
      <c r="C242" s="64">
        <f>SUM(C243:C248)</f>
        <v>0</v>
      </c>
      <c r="D242" s="64">
        <f>SUM(D243:D248)</f>
        <v>0</v>
      </c>
      <c r="E242" s="64">
        <f>SUM(E243:E248)</f>
        <v>0</v>
      </c>
      <c r="F242" s="64">
        <f t="shared" ref="F242" si="218">SUM(F243:F248)</f>
        <v>0</v>
      </c>
      <c r="G242" s="81" t="e">
        <f t="shared" si="174"/>
        <v>#DIV/0!</v>
      </c>
      <c r="H242" s="81" t="e">
        <f t="shared" si="175"/>
        <v>#DIV/0!</v>
      </c>
      <c r="I242" s="64">
        <f>SUM(I243:I248)</f>
        <v>0</v>
      </c>
      <c r="J242" s="64">
        <f>SUM(J243:J248)</f>
        <v>0</v>
      </c>
      <c r="K242" s="64">
        <f t="shared" ref="K242:L242" si="219">SUM(K243:K248)</f>
        <v>0</v>
      </c>
      <c r="L242" s="64">
        <f t="shared" si="219"/>
        <v>0</v>
      </c>
      <c r="M242" s="81" t="e">
        <f t="shared" si="176"/>
        <v>#DIV/0!</v>
      </c>
      <c r="N242" s="81" t="e">
        <f t="shared" si="177"/>
        <v>#DIV/0!</v>
      </c>
      <c r="O242" s="64">
        <f>SUM(O243:O248)</f>
        <v>0</v>
      </c>
      <c r="P242" s="64">
        <f>SUM(P243:P248)</f>
        <v>0</v>
      </c>
      <c r="Q242" s="64">
        <f t="shared" ref="Q242:R242" si="220">SUM(Q243:Q248)</f>
        <v>0</v>
      </c>
      <c r="R242" s="64">
        <f t="shared" si="220"/>
        <v>0</v>
      </c>
      <c r="S242" s="81" t="e">
        <f t="shared" si="178"/>
        <v>#DIV/0!</v>
      </c>
      <c r="T242" s="81" t="e">
        <f t="shared" si="179"/>
        <v>#DIV/0!</v>
      </c>
      <c r="U242" s="64">
        <f>SUM(U243:U248)</f>
        <v>0</v>
      </c>
      <c r="V242" s="64">
        <f t="shared" ref="V242" si="221">SUM(V243:V248)</f>
        <v>0</v>
      </c>
      <c r="W242" s="64">
        <f t="shared" ref="W242:X242" si="222">SUM(W243:W248)</f>
        <v>0</v>
      </c>
      <c r="X242" s="64">
        <f t="shared" si="222"/>
        <v>0</v>
      </c>
      <c r="Y242" s="81" t="e">
        <f t="shared" si="180"/>
        <v>#DIV/0!</v>
      </c>
      <c r="Z242" s="81" t="e">
        <f t="shared" si="181"/>
        <v>#DIV/0!</v>
      </c>
      <c r="AA242" s="64">
        <f t="shared" si="182"/>
        <v>0</v>
      </c>
      <c r="AB242" s="64">
        <f t="shared" si="183"/>
        <v>0</v>
      </c>
      <c r="AC242" s="64">
        <f t="shared" si="184"/>
        <v>0</v>
      </c>
      <c r="AD242" s="64">
        <f t="shared" si="185"/>
        <v>0</v>
      </c>
      <c r="AE242" s="81" t="e">
        <f t="shared" si="186"/>
        <v>#DIV/0!</v>
      </c>
      <c r="AF242" s="81" t="e">
        <f t="shared" si="187"/>
        <v>#DIV/0!</v>
      </c>
    </row>
    <row r="243" spans="1:32" x14ac:dyDescent="0.25">
      <c r="A243" s="66" t="str">
        <f>"503.13.01"</f>
        <v>503.13.01</v>
      </c>
      <c r="B243" s="68" t="s">
        <v>1054</v>
      </c>
      <c r="C243" s="67">
        <f>CE_RegimeContributivo!B413</f>
        <v>0</v>
      </c>
      <c r="D243" s="67">
        <f>CE_RegimeContributivo!C413</f>
        <v>0</v>
      </c>
      <c r="E243" s="67">
        <f>CE_RegimeContributivo!E413</f>
        <v>0</v>
      </c>
      <c r="F243" s="67">
        <f>CE_RegimeContributivo!S413</f>
        <v>0</v>
      </c>
      <c r="G243" s="82" t="e">
        <f t="shared" si="174"/>
        <v>#DIV/0!</v>
      </c>
      <c r="H243" s="82" t="e">
        <f t="shared" si="175"/>
        <v>#DIV/0!</v>
      </c>
      <c r="I243" s="67">
        <f>CE_RegimeNaoContributivo!B413</f>
        <v>0</v>
      </c>
      <c r="J243" s="67">
        <f>CE_RegimeNaoContributivo!C413</f>
        <v>0</v>
      </c>
      <c r="K243" s="67">
        <f>CE_RegimeNaoContributivo!E413</f>
        <v>0</v>
      </c>
      <c r="L243" s="67">
        <f>CE_RegimeNaoContributivo!S413</f>
        <v>0</v>
      </c>
      <c r="M243" s="82" t="e">
        <f t="shared" si="176"/>
        <v>#DIV/0!</v>
      </c>
      <c r="N243" s="82" t="e">
        <f t="shared" si="177"/>
        <v>#DIV/0!</v>
      </c>
      <c r="O243" s="67">
        <f>CE_Administração!B413</f>
        <v>0</v>
      </c>
      <c r="P243" s="67">
        <f>CE_Administração!C413</f>
        <v>0</v>
      </c>
      <c r="Q243" s="67">
        <f>CE_Administração!E413</f>
        <v>0</v>
      </c>
      <c r="R243" s="67">
        <f>CE_Administração!S413</f>
        <v>0</v>
      </c>
      <c r="S243" s="82" t="e">
        <f t="shared" si="178"/>
        <v>#DIV/0!</v>
      </c>
      <c r="T243" s="82" t="e">
        <f t="shared" si="179"/>
        <v>#DIV/0!</v>
      </c>
      <c r="U243" s="67">
        <f>CE_CapitalizaçãoFRSS!B413</f>
        <v>0</v>
      </c>
      <c r="V243" s="67">
        <f>CE_CapitalizaçãoFRSS!C413</f>
        <v>0</v>
      </c>
      <c r="W243" s="67">
        <f>CE_CapitalizaçãoFRSS!E413</f>
        <v>0</v>
      </c>
      <c r="X243" s="67">
        <f>CE_CapitalizaçãoFRSS!S413</f>
        <v>0</v>
      </c>
      <c r="Y243" s="82" t="e">
        <f t="shared" si="180"/>
        <v>#DIV/0!</v>
      </c>
      <c r="Z243" s="82" t="e">
        <f t="shared" si="181"/>
        <v>#DIV/0!</v>
      </c>
      <c r="AA243" s="67">
        <f t="shared" si="182"/>
        <v>0</v>
      </c>
      <c r="AB243" s="67">
        <f t="shared" si="183"/>
        <v>0</v>
      </c>
      <c r="AC243" s="67">
        <f t="shared" si="184"/>
        <v>0</v>
      </c>
      <c r="AD243" s="67">
        <f t="shared" si="185"/>
        <v>0</v>
      </c>
      <c r="AE243" s="82" t="e">
        <f t="shared" si="186"/>
        <v>#DIV/0!</v>
      </c>
      <c r="AF243" s="82" t="e">
        <f t="shared" si="187"/>
        <v>#DIV/0!</v>
      </c>
    </row>
    <row r="244" spans="1:32" x14ac:dyDescent="0.25">
      <c r="A244" s="66" t="str">
        <f>"503.13.02"</f>
        <v>503.13.02</v>
      </c>
      <c r="B244" s="68" t="s">
        <v>1055</v>
      </c>
      <c r="C244" s="67">
        <f>CE_RegimeContributivo!B414</f>
        <v>0</v>
      </c>
      <c r="D244" s="67">
        <f>CE_RegimeContributivo!C414</f>
        <v>0</v>
      </c>
      <c r="E244" s="67">
        <f>CE_RegimeContributivo!E414</f>
        <v>0</v>
      </c>
      <c r="F244" s="67">
        <f>CE_RegimeContributivo!S414</f>
        <v>0</v>
      </c>
      <c r="G244" s="82" t="e">
        <f t="shared" si="174"/>
        <v>#DIV/0!</v>
      </c>
      <c r="H244" s="82" t="e">
        <f t="shared" si="175"/>
        <v>#DIV/0!</v>
      </c>
      <c r="I244" s="67">
        <f>CE_RegimeNaoContributivo!B414</f>
        <v>0</v>
      </c>
      <c r="J244" s="67">
        <f>CE_RegimeNaoContributivo!C414</f>
        <v>0</v>
      </c>
      <c r="K244" s="67">
        <f>CE_RegimeNaoContributivo!E414</f>
        <v>0</v>
      </c>
      <c r="L244" s="67">
        <f>CE_RegimeNaoContributivo!S414</f>
        <v>0</v>
      </c>
      <c r="M244" s="82" t="e">
        <f t="shared" si="176"/>
        <v>#DIV/0!</v>
      </c>
      <c r="N244" s="82" t="e">
        <f t="shared" si="177"/>
        <v>#DIV/0!</v>
      </c>
      <c r="O244" s="67">
        <f>CE_Administração!B414</f>
        <v>0</v>
      </c>
      <c r="P244" s="67">
        <f>CE_Administração!C414</f>
        <v>0</v>
      </c>
      <c r="Q244" s="67">
        <f>CE_Administração!E414</f>
        <v>0</v>
      </c>
      <c r="R244" s="67">
        <f>CE_Administração!S414</f>
        <v>0</v>
      </c>
      <c r="S244" s="82" t="e">
        <f t="shared" si="178"/>
        <v>#DIV/0!</v>
      </c>
      <c r="T244" s="82" t="e">
        <f t="shared" si="179"/>
        <v>#DIV/0!</v>
      </c>
      <c r="U244" s="67">
        <f>CE_CapitalizaçãoFRSS!B414</f>
        <v>0</v>
      </c>
      <c r="V244" s="67">
        <f>CE_CapitalizaçãoFRSS!C414</f>
        <v>0</v>
      </c>
      <c r="W244" s="67">
        <f>CE_CapitalizaçãoFRSS!E414</f>
        <v>0</v>
      </c>
      <c r="X244" s="67">
        <f>CE_CapitalizaçãoFRSS!S414</f>
        <v>0</v>
      </c>
      <c r="Y244" s="82" t="e">
        <f t="shared" si="180"/>
        <v>#DIV/0!</v>
      </c>
      <c r="Z244" s="82" t="e">
        <f t="shared" si="181"/>
        <v>#DIV/0!</v>
      </c>
      <c r="AA244" s="67">
        <f t="shared" si="182"/>
        <v>0</v>
      </c>
      <c r="AB244" s="67">
        <f t="shared" si="183"/>
        <v>0</v>
      </c>
      <c r="AC244" s="67">
        <f t="shared" si="184"/>
        <v>0</v>
      </c>
      <c r="AD244" s="67">
        <f t="shared" si="185"/>
        <v>0</v>
      </c>
      <c r="AE244" s="82" t="e">
        <f t="shared" si="186"/>
        <v>#DIV/0!</v>
      </c>
      <c r="AF244" s="82" t="e">
        <f t="shared" si="187"/>
        <v>#DIV/0!</v>
      </c>
    </row>
    <row r="245" spans="1:32" x14ac:dyDescent="0.25">
      <c r="A245" s="66" t="str">
        <f>"503.13.03"</f>
        <v>503.13.03</v>
      </c>
      <c r="B245" s="68" t="s">
        <v>1056</v>
      </c>
      <c r="C245" s="67">
        <f>CE_RegimeContributivo!B415</f>
        <v>0</v>
      </c>
      <c r="D245" s="67">
        <f>CE_RegimeContributivo!C415</f>
        <v>0</v>
      </c>
      <c r="E245" s="67">
        <f>CE_RegimeContributivo!E415</f>
        <v>0</v>
      </c>
      <c r="F245" s="67">
        <f>CE_RegimeContributivo!S415</f>
        <v>0</v>
      </c>
      <c r="G245" s="82" t="e">
        <f t="shared" si="174"/>
        <v>#DIV/0!</v>
      </c>
      <c r="H245" s="82" t="e">
        <f t="shared" si="175"/>
        <v>#DIV/0!</v>
      </c>
      <c r="I245" s="67">
        <f>CE_RegimeNaoContributivo!B415</f>
        <v>0</v>
      </c>
      <c r="J245" s="67">
        <f>CE_RegimeNaoContributivo!C415</f>
        <v>0</v>
      </c>
      <c r="K245" s="67">
        <f>CE_RegimeNaoContributivo!E415</f>
        <v>0</v>
      </c>
      <c r="L245" s="67">
        <f>CE_RegimeNaoContributivo!S415</f>
        <v>0</v>
      </c>
      <c r="M245" s="82" t="e">
        <f t="shared" si="176"/>
        <v>#DIV/0!</v>
      </c>
      <c r="N245" s="82" t="e">
        <f t="shared" si="177"/>
        <v>#DIV/0!</v>
      </c>
      <c r="O245" s="67">
        <f>CE_Administração!B415</f>
        <v>0</v>
      </c>
      <c r="P245" s="67">
        <f>CE_Administração!C415</f>
        <v>0</v>
      </c>
      <c r="Q245" s="67">
        <f>CE_Administração!E415</f>
        <v>0</v>
      </c>
      <c r="R245" s="67">
        <f>CE_Administração!S415</f>
        <v>0</v>
      </c>
      <c r="S245" s="82" t="e">
        <f t="shared" si="178"/>
        <v>#DIV/0!</v>
      </c>
      <c r="T245" s="82" t="e">
        <f t="shared" si="179"/>
        <v>#DIV/0!</v>
      </c>
      <c r="U245" s="67">
        <f>CE_CapitalizaçãoFRSS!B415</f>
        <v>0</v>
      </c>
      <c r="V245" s="67">
        <f>CE_CapitalizaçãoFRSS!C415</f>
        <v>0</v>
      </c>
      <c r="W245" s="67">
        <f>CE_CapitalizaçãoFRSS!E415</f>
        <v>0</v>
      </c>
      <c r="X245" s="67">
        <f>CE_CapitalizaçãoFRSS!S415</f>
        <v>0</v>
      </c>
      <c r="Y245" s="82" t="e">
        <f t="shared" si="180"/>
        <v>#DIV/0!</v>
      </c>
      <c r="Z245" s="82" t="e">
        <f t="shared" si="181"/>
        <v>#DIV/0!</v>
      </c>
      <c r="AA245" s="67">
        <f t="shared" si="182"/>
        <v>0</v>
      </c>
      <c r="AB245" s="67">
        <f t="shared" si="183"/>
        <v>0</v>
      </c>
      <c r="AC245" s="67">
        <f t="shared" si="184"/>
        <v>0</v>
      </c>
      <c r="AD245" s="67">
        <f t="shared" si="185"/>
        <v>0</v>
      </c>
      <c r="AE245" s="82" t="e">
        <f t="shared" si="186"/>
        <v>#DIV/0!</v>
      </c>
      <c r="AF245" s="82" t="e">
        <f t="shared" si="187"/>
        <v>#DIV/0!</v>
      </c>
    </row>
    <row r="246" spans="1:32" x14ac:dyDescent="0.25">
      <c r="A246" s="66" t="str">
        <f>"503.13.04"</f>
        <v>503.13.04</v>
      </c>
      <c r="B246" s="68" t="s">
        <v>1057</v>
      </c>
      <c r="C246" s="67">
        <f>CE_RegimeContributivo!B416</f>
        <v>0</v>
      </c>
      <c r="D246" s="67">
        <f>CE_RegimeContributivo!C416</f>
        <v>0</v>
      </c>
      <c r="E246" s="67">
        <f>CE_RegimeContributivo!E416</f>
        <v>0</v>
      </c>
      <c r="F246" s="67">
        <f>CE_RegimeContributivo!S416</f>
        <v>0</v>
      </c>
      <c r="G246" s="82" t="e">
        <f t="shared" si="174"/>
        <v>#DIV/0!</v>
      </c>
      <c r="H246" s="82" t="e">
        <f t="shared" si="175"/>
        <v>#DIV/0!</v>
      </c>
      <c r="I246" s="67">
        <f>CE_RegimeNaoContributivo!B416</f>
        <v>0</v>
      </c>
      <c r="J246" s="67">
        <f>CE_RegimeNaoContributivo!C416</f>
        <v>0</v>
      </c>
      <c r="K246" s="67">
        <f>CE_RegimeNaoContributivo!E416</f>
        <v>0</v>
      </c>
      <c r="L246" s="67">
        <f>CE_RegimeNaoContributivo!S416</f>
        <v>0</v>
      </c>
      <c r="M246" s="82" t="e">
        <f t="shared" si="176"/>
        <v>#DIV/0!</v>
      </c>
      <c r="N246" s="82" t="e">
        <f t="shared" si="177"/>
        <v>#DIV/0!</v>
      </c>
      <c r="O246" s="67">
        <f>CE_Administração!B416</f>
        <v>0</v>
      </c>
      <c r="P246" s="67">
        <f>CE_Administração!C416</f>
        <v>0</v>
      </c>
      <c r="Q246" s="67">
        <f>CE_Administração!E416</f>
        <v>0</v>
      </c>
      <c r="R246" s="67">
        <f>CE_Administração!S416</f>
        <v>0</v>
      </c>
      <c r="S246" s="82" t="e">
        <f t="shared" si="178"/>
        <v>#DIV/0!</v>
      </c>
      <c r="T246" s="82" t="e">
        <f t="shared" si="179"/>
        <v>#DIV/0!</v>
      </c>
      <c r="U246" s="67">
        <f>CE_CapitalizaçãoFRSS!B416</f>
        <v>0</v>
      </c>
      <c r="V246" s="67">
        <f>CE_CapitalizaçãoFRSS!C416</f>
        <v>0</v>
      </c>
      <c r="W246" s="67">
        <f>CE_CapitalizaçãoFRSS!E416</f>
        <v>0</v>
      </c>
      <c r="X246" s="67">
        <f>CE_CapitalizaçãoFRSS!S416</f>
        <v>0</v>
      </c>
      <c r="Y246" s="82" t="e">
        <f t="shared" si="180"/>
        <v>#DIV/0!</v>
      </c>
      <c r="Z246" s="82" t="e">
        <f t="shared" si="181"/>
        <v>#DIV/0!</v>
      </c>
      <c r="AA246" s="67">
        <f t="shared" si="182"/>
        <v>0</v>
      </c>
      <c r="AB246" s="67">
        <f t="shared" si="183"/>
        <v>0</v>
      </c>
      <c r="AC246" s="67">
        <f t="shared" si="184"/>
        <v>0</v>
      </c>
      <c r="AD246" s="67">
        <f t="shared" si="185"/>
        <v>0</v>
      </c>
      <c r="AE246" s="82" t="e">
        <f t="shared" si="186"/>
        <v>#DIV/0!</v>
      </c>
      <c r="AF246" s="82" t="e">
        <f t="shared" si="187"/>
        <v>#DIV/0!</v>
      </c>
    </row>
    <row r="247" spans="1:32" x14ac:dyDescent="0.25">
      <c r="A247" s="66" t="str">
        <f>"503.13.05"</f>
        <v>503.13.05</v>
      </c>
      <c r="B247" s="68" t="s">
        <v>1058</v>
      </c>
      <c r="C247" s="67">
        <f>CE_RegimeContributivo!B417</f>
        <v>0</v>
      </c>
      <c r="D247" s="67">
        <f>CE_RegimeContributivo!C417</f>
        <v>0</v>
      </c>
      <c r="E247" s="67">
        <f>CE_RegimeContributivo!E417</f>
        <v>0</v>
      </c>
      <c r="F247" s="67">
        <f>CE_RegimeContributivo!S417</f>
        <v>0</v>
      </c>
      <c r="G247" s="82" t="e">
        <f t="shared" si="174"/>
        <v>#DIV/0!</v>
      </c>
      <c r="H247" s="82" t="e">
        <f t="shared" si="175"/>
        <v>#DIV/0!</v>
      </c>
      <c r="I247" s="67">
        <f>CE_RegimeNaoContributivo!B417</f>
        <v>0</v>
      </c>
      <c r="J247" s="67">
        <f>CE_RegimeNaoContributivo!C417</f>
        <v>0</v>
      </c>
      <c r="K247" s="67">
        <f>CE_RegimeNaoContributivo!E417</f>
        <v>0</v>
      </c>
      <c r="L247" s="67">
        <f>CE_RegimeNaoContributivo!S417</f>
        <v>0</v>
      </c>
      <c r="M247" s="82" t="e">
        <f t="shared" si="176"/>
        <v>#DIV/0!</v>
      </c>
      <c r="N247" s="82" t="e">
        <f t="shared" si="177"/>
        <v>#DIV/0!</v>
      </c>
      <c r="O247" s="67">
        <f>CE_Administração!B417</f>
        <v>0</v>
      </c>
      <c r="P247" s="67">
        <f>CE_Administração!C417</f>
        <v>0</v>
      </c>
      <c r="Q247" s="67">
        <f>CE_Administração!E417</f>
        <v>0</v>
      </c>
      <c r="R247" s="67">
        <f>CE_Administração!S417</f>
        <v>0</v>
      </c>
      <c r="S247" s="82" t="e">
        <f t="shared" si="178"/>
        <v>#DIV/0!</v>
      </c>
      <c r="T247" s="82" t="e">
        <f t="shared" si="179"/>
        <v>#DIV/0!</v>
      </c>
      <c r="U247" s="67">
        <f>CE_CapitalizaçãoFRSS!B417</f>
        <v>0</v>
      </c>
      <c r="V247" s="67">
        <f>CE_CapitalizaçãoFRSS!C417</f>
        <v>0</v>
      </c>
      <c r="W247" s="67">
        <f>CE_CapitalizaçãoFRSS!E417</f>
        <v>0</v>
      </c>
      <c r="X247" s="67">
        <f>CE_CapitalizaçãoFRSS!S417</f>
        <v>0</v>
      </c>
      <c r="Y247" s="82" t="e">
        <f t="shared" si="180"/>
        <v>#DIV/0!</v>
      </c>
      <c r="Z247" s="82" t="e">
        <f t="shared" si="181"/>
        <v>#DIV/0!</v>
      </c>
      <c r="AA247" s="67">
        <f t="shared" si="182"/>
        <v>0</v>
      </c>
      <c r="AB247" s="67">
        <f t="shared" si="183"/>
        <v>0</v>
      </c>
      <c r="AC247" s="67">
        <f t="shared" si="184"/>
        <v>0</v>
      </c>
      <c r="AD247" s="67">
        <f t="shared" si="185"/>
        <v>0</v>
      </c>
      <c r="AE247" s="82" t="e">
        <f t="shared" si="186"/>
        <v>#DIV/0!</v>
      </c>
      <c r="AF247" s="82" t="e">
        <f t="shared" si="187"/>
        <v>#DIV/0!</v>
      </c>
    </row>
    <row r="248" spans="1:32" x14ac:dyDescent="0.25">
      <c r="A248" s="66" t="str">
        <f>"503.13.06"</f>
        <v>503.13.06</v>
      </c>
      <c r="B248" s="68" t="s">
        <v>850</v>
      </c>
      <c r="C248" s="67">
        <f>CE_RegimeContributivo!B418</f>
        <v>0</v>
      </c>
      <c r="D248" s="67">
        <f>CE_RegimeContributivo!C418</f>
        <v>0</v>
      </c>
      <c r="E248" s="67">
        <f>CE_RegimeContributivo!E418</f>
        <v>0</v>
      </c>
      <c r="F248" s="67">
        <f>CE_RegimeContributivo!S418</f>
        <v>0</v>
      </c>
      <c r="G248" s="82" t="e">
        <f t="shared" si="174"/>
        <v>#DIV/0!</v>
      </c>
      <c r="H248" s="82" t="e">
        <f t="shared" si="175"/>
        <v>#DIV/0!</v>
      </c>
      <c r="I248" s="67">
        <f>CE_RegimeNaoContributivo!B418</f>
        <v>0</v>
      </c>
      <c r="J248" s="67">
        <f>CE_RegimeNaoContributivo!C418</f>
        <v>0</v>
      </c>
      <c r="K248" s="67">
        <f>CE_RegimeNaoContributivo!E418</f>
        <v>0</v>
      </c>
      <c r="L248" s="67">
        <f>CE_RegimeNaoContributivo!S418</f>
        <v>0</v>
      </c>
      <c r="M248" s="82" t="e">
        <f t="shared" si="176"/>
        <v>#DIV/0!</v>
      </c>
      <c r="N248" s="82" t="e">
        <f t="shared" si="177"/>
        <v>#DIV/0!</v>
      </c>
      <c r="O248" s="67">
        <f>CE_Administração!B418</f>
        <v>0</v>
      </c>
      <c r="P248" s="67">
        <f>CE_Administração!C418</f>
        <v>0</v>
      </c>
      <c r="Q248" s="67">
        <f>CE_Administração!E418</f>
        <v>0</v>
      </c>
      <c r="R248" s="67">
        <f>CE_Administração!S418</f>
        <v>0</v>
      </c>
      <c r="S248" s="82" t="e">
        <f t="shared" si="178"/>
        <v>#DIV/0!</v>
      </c>
      <c r="T248" s="82" t="e">
        <f t="shared" si="179"/>
        <v>#DIV/0!</v>
      </c>
      <c r="U248" s="67">
        <f>CE_CapitalizaçãoFRSS!B418</f>
        <v>0</v>
      </c>
      <c r="V248" s="67">
        <f>CE_CapitalizaçãoFRSS!C418</f>
        <v>0</v>
      </c>
      <c r="W248" s="67">
        <f>CE_CapitalizaçãoFRSS!E418</f>
        <v>0</v>
      </c>
      <c r="X248" s="67">
        <f>CE_CapitalizaçãoFRSS!S418</f>
        <v>0</v>
      </c>
      <c r="Y248" s="82" t="e">
        <f t="shared" si="180"/>
        <v>#DIV/0!</v>
      </c>
      <c r="Z248" s="82" t="e">
        <f t="shared" si="181"/>
        <v>#DIV/0!</v>
      </c>
      <c r="AA248" s="67">
        <f t="shared" si="182"/>
        <v>0</v>
      </c>
      <c r="AB248" s="67">
        <f t="shared" si="183"/>
        <v>0</v>
      </c>
      <c r="AC248" s="67">
        <f t="shared" si="184"/>
        <v>0</v>
      </c>
      <c r="AD248" s="67">
        <f t="shared" si="185"/>
        <v>0</v>
      </c>
      <c r="AE248" s="82" t="e">
        <f t="shared" si="186"/>
        <v>#DIV/0!</v>
      </c>
      <c r="AF248" s="82" t="e">
        <f t="shared" si="187"/>
        <v>#DIV/0!</v>
      </c>
    </row>
    <row r="249" spans="1:32" x14ac:dyDescent="0.25">
      <c r="A249" s="60">
        <v>504</v>
      </c>
      <c r="B249" s="60" t="s">
        <v>254</v>
      </c>
      <c r="C249" s="69">
        <f>C250+C265</f>
        <v>0</v>
      </c>
      <c r="D249" s="69">
        <f>D250+D265</f>
        <v>0</v>
      </c>
      <c r="E249" s="69">
        <f>E250+E265</f>
        <v>0</v>
      </c>
      <c r="F249" s="69">
        <f t="shared" ref="F249" si="223">F250+F265</f>
        <v>0</v>
      </c>
      <c r="G249" s="80" t="e">
        <f t="shared" si="174"/>
        <v>#DIV/0!</v>
      </c>
      <c r="H249" s="80" t="e">
        <f t="shared" si="175"/>
        <v>#DIV/0!</v>
      </c>
      <c r="I249" s="69">
        <f>I250+I265</f>
        <v>0</v>
      </c>
      <c r="J249" s="69">
        <f>J250+J265</f>
        <v>0</v>
      </c>
      <c r="K249" s="69">
        <f t="shared" ref="K249:L249" si="224">K250+K265</f>
        <v>0</v>
      </c>
      <c r="L249" s="69">
        <f t="shared" si="224"/>
        <v>0</v>
      </c>
      <c r="M249" s="80" t="e">
        <f t="shared" si="176"/>
        <v>#DIV/0!</v>
      </c>
      <c r="N249" s="80" t="e">
        <f t="shared" si="177"/>
        <v>#DIV/0!</v>
      </c>
      <c r="O249" s="69">
        <f>O250+O265</f>
        <v>464660</v>
      </c>
      <c r="P249" s="69">
        <f>P250+P265</f>
        <v>465360</v>
      </c>
      <c r="Q249" s="69">
        <f t="shared" ref="Q249:R249" si="225">Q250+Q265</f>
        <v>241318</v>
      </c>
      <c r="R249" s="69">
        <f t="shared" si="225"/>
        <v>241268</v>
      </c>
      <c r="S249" s="80">
        <f t="shared" si="178"/>
        <v>0.51845452982637097</v>
      </c>
      <c r="T249" s="80">
        <f t="shared" si="179"/>
        <v>0.51856197352587241</v>
      </c>
      <c r="U249" s="69">
        <f>U250+U265</f>
        <v>0</v>
      </c>
      <c r="V249" s="69">
        <f t="shared" ref="V249" si="226">V250+V265</f>
        <v>0</v>
      </c>
      <c r="W249" s="69">
        <f t="shared" ref="W249:X249" si="227">W250+W265</f>
        <v>0</v>
      </c>
      <c r="X249" s="69">
        <f t="shared" si="227"/>
        <v>0</v>
      </c>
      <c r="Y249" s="80" t="e">
        <f t="shared" si="180"/>
        <v>#DIV/0!</v>
      </c>
      <c r="Z249" s="80" t="e">
        <f t="shared" si="181"/>
        <v>#DIV/0!</v>
      </c>
      <c r="AA249" s="69">
        <f t="shared" si="182"/>
        <v>464660</v>
      </c>
      <c r="AB249" s="69">
        <f t="shared" si="183"/>
        <v>465360</v>
      </c>
      <c r="AC249" s="69">
        <f t="shared" si="184"/>
        <v>241318</v>
      </c>
      <c r="AD249" s="69">
        <f t="shared" si="185"/>
        <v>241268</v>
      </c>
      <c r="AE249" s="80">
        <f t="shared" si="186"/>
        <v>0.51845452982637097</v>
      </c>
      <c r="AF249" s="80">
        <f t="shared" si="187"/>
        <v>0.51856197352587241</v>
      </c>
    </row>
    <row r="250" spans="1:32" x14ac:dyDescent="0.25">
      <c r="A250" s="62" t="str">
        <f>"504.01"</f>
        <v>504.01</v>
      </c>
      <c r="B250" s="63" t="s">
        <v>256</v>
      </c>
      <c r="C250" s="64">
        <f>SUM(C251:C264)</f>
        <v>0</v>
      </c>
      <c r="D250" s="64">
        <f>SUM(D251:D264)</f>
        <v>0</v>
      </c>
      <c r="E250" s="64">
        <f>SUM(E251:E264)</f>
        <v>0</v>
      </c>
      <c r="F250" s="64">
        <f t="shared" ref="F250" si="228">SUM(F251:F264)</f>
        <v>0</v>
      </c>
      <c r="G250" s="81" t="e">
        <f t="shared" si="174"/>
        <v>#DIV/0!</v>
      </c>
      <c r="H250" s="81" t="e">
        <f t="shared" si="175"/>
        <v>#DIV/0!</v>
      </c>
      <c r="I250" s="64">
        <f>SUM(I251:I264)</f>
        <v>0</v>
      </c>
      <c r="J250" s="64">
        <f>SUM(J251:J264)</f>
        <v>0</v>
      </c>
      <c r="K250" s="64">
        <f t="shared" ref="K250:L250" si="229">SUM(K251:K264)</f>
        <v>0</v>
      </c>
      <c r="L250" s="64">
        <f t="shared" si="229"/>
        <v>0</v>
      </c>
      <c r="M250" s="81" t="e">
        <f t="shared" si="176"/>
        <v>#DIV/0!</v>
      </c>
      <c r="N250" s="81" t="e">
        <f t="shared" si="177"/>
        <v>#DIV/0!</v>
      </c>
      <c r="O250" s="64">
        <f>SUM(O251:O264)</f>
        <v>464660</v>
      </c>
      <c r="P250" s="64">
        <f>SUM(P251:P264)</f>
        <v>465360</v>
      </c>
      <c r="Q250" s="64">
        <f t="shared" ref="Q250:R250" si="230">SUM(Q251:Q264)</f>
        <v>241318</v>
      </c>
      <c r="R250" s="64">
        <f t="shared" si="230"/>
        <v>241268</v>
      </c>
      <c r="S250" s="81">
        <f t="shared" si="178"/>
        <v>0.51845452982637097</v>
      </c>
      <c r="T250" s="81">
        <f t="shared" si="179"/>
        <v>0.51856197352587241</v>
      </c>
      <c r="U250" s="64">
        <f>SUM(U251:U264)</f>
        <v>0</v>
      </c>
      <c r="V250" s="64">
        <f t="shared" ref="V250" si="231">SUM(V251:V264)</f>
        <v>0</v>
      </c>
      <c r="W250" s="64">
        <f t="shared" ref="W250:X250" si="232">SUM(W251:W264)</f>
        <v>0</v>
      </c>
      <c r="X250" s="64">
        <f t="shared" si="232"/>
        <v>0</v>
      </c>
      <c r="Y250" s="81" t="e">
        <f t="shared" si="180"/>
        <v>#DIV/0!</v>
      </c>
      <c r="Z250" s="81" t="e">
        <f t="shared" si="181"/>
        <v>#DIV/0!</v>
      </c>
      <c r="AA250" s="64">
        <f t="shared" si="182"/>
        <v>464660</v>
      </c>
      <c r="AB250" s="64">
        <f t="shared" si="183"/>
        <v>465360</v>
      </c>
      <c r="AC250" s="64">
        <f t="shared" si="184"/>
        <v>241318</v>
      </c>
      <c r="AD250" s="64">
        <f t="shared" si="185"/>
        <v>241268</v>
      </c>
      <c r="AE250" s="81">
        <f t="shared" si="186"/>
        <v>0.51845452982637097</v>
      </c>
      <c r="AF250" s="81">
        <f t="shared" si="187"/>
        <v>0.51856197352587241</v>
      </c>
    </row>
    <row r="251" spans="1:32" x14ac:dyDescent="0.25">
      <c r="A251" s="66" t="str">
        <f>"504.01.01"</f>
        <v>504.01.01</v>
      </c>
      <c r="B251" s="68" t="s">
        <v>818</v>
      </c>
      <c r="C251" s="67">
        <f>CE_RegimeContributivo!B421</f>
        <v>0</v>
      </c>
      <c r="D251" s="67">
        <f>CE_RegimeContributivo!C421</f>
        <v>0</v>
      </c>
      <c r="E251" s="67">
        <f>CE_RegimeContributivo!E421</f>
        <v>0</v>
      </c>
      <c r="F251" s="67">
        <f>CE_RegimeContributivo!S421</f>
        <v>0</v>
      </c>
      <c r="G251" s="82" t="e">
        <f t="shared" si="174"/>
        <v>#DIV/0!</v>
      </c>
      <c r="H251" s="82" t="e">
        <f t="shared" si="175"/>
        <v>#DIV/0!</v>
      </c>
      <c r="I251" s="67">
        <f>CE_RegimeNaoContributivo!B421</f>
        <v>0</v>
      </c>
      <c r="J251" s="67">
        <f>CE_RegimeNaoContributivo!C421</f>
        <v>0</v>
      </c>
      <c r="K251" s="67">
        <f>CE_RegimeNaoContributivo!E421</f>
        <v>0</v>
      </c>
      <c r="L251" s="67">
        <f>CE_RegimeNaoContributivo!S421</f>
        <v>0</v>
      </c>
      <c r="M251" s="82" t="e">
        <f t="shared" si="176"/>
        <v>#DIV/0!</v>
      </c>
      <c r="N251" s="82" t="e">
        <f t="shared" si="177"/>
        <v>#DIV/0!</v>
      </c>
      <c r="O251" s="67">
        <f>CE_Administração!B421</f>
        <v>45000</v>
      </c>
      <c r="P251" s="67">
        <f>CE_Administração!C421</f>
        <v>179350</v>
      </c>
      <c r="Q251" s="67">
        <f>CE_Administração!E421</f>
        <v>130400</v>
      </c>
      <c r="R251" s="67">
        <f>CE_Administração!S421</f>
        <v>130400</v>
      </c>
      <c r="S251" s="82">
        <f t="shared" si="178"/>
        <v>0.72706997490939507</v>
      </c>
      <c r="T251" s="82">
        <f t="shared" si="179"/>
        <v>0.72706997490939507</v>
      </c>
      <c r="U251" s="67">
        <f>CE_CapitalizaçãoFRSS!B421</f>
        <v>0</v>
      </c>
      <c r="V251" s="67">
        <f>CE_CapitalizaçãoFRSS!C421</f>
        <v>0</v>
      </c>
      <c r="W251" s="67">
        <f>CE_CapitalizaçãoFRSS!E421</f>
        <v>0</v>
      </c>
      <c r="X251" s="67">
        <f>CE_CapitalizaçãoFRSS!S421</f>
        <v>0</v>
      </c>
      <c r="Y251" s="82" t="e">
        <f t="shared" si="180"/>
        <v>#DIV/0!</v>
      </c>
      <c r="Z251" s="82" t="e">
        <f t="shared" si="181"/>
        <v>#DIV/0!</v>
      </c>
      <c r="AA251" s="67">
        <f t="shared" si="182"/>
        <v>45000</v>
      </c>
      <c r="AB251" s="67">
        <f t="shared" si="183"/>
        <v>179350</v>
      </c>
      <c r="AC251" s="67">
        <f t="shared" si="184"/>
        <v>130400</v>
      </c>
      <c r="AD251" s="67">
        <f t="shared" si="185"/>
        <v>130400</v>
      </c>
      <c r="AE251" s="82">
        <f t="shared" si="186"/>
        <v>0.72706997490939507</v>
      </c>
      <c r="AF251" s="82">
        <f t="shared" si="187"/>
        <v>0.72706997490939507</v>
      </c>
    </row>
    <row r="252" spans="1:32" x14ac:dyDescent="0.25">
      <c r="A252" s="66" t="str">
        <f>"504.01.02"</f>
        <v>504.01.02</v>
      </c>
      <c r="B252" s="68" t="s">
        <v>819</v>
      </c>
      <c r="C252" s="67">
        <f>CE_RegimeContributivo!B422</f>
        <v>0</v>
      </c>
      <c r="D252" s="67">
        <f>CE_RegimeContributivo!C422</f>
        <v>0</v>
      </c>
      <c r="E252" s="67">
        <f>CE_RegimeContributivo!E422</f>
        <v>0</v>
      </c>
      <c r="F252" s="67">
        <f>CE_RegimeContributivo!S422</f>
        <v>0</v>
      </c>
      <c r="G252" s="82" t="e">
        <f t="shared" si="174"/>
        <v>#DIV/0!</v>
      </c>
      <c r="H252" s="82" t="e">
        <f t="shared" si="175"/>
        <v>#DIV/0!</v>
      </c>
      <c r="I252" s="67">
        <f>CE_RegimeNaoContributivo!B422</f>
        <v>0</v>
      </c>
      <c r="J252" s="67">
        <f>CE_RegimeNaoContributivo!C422</f>
        <v>0</v>
      </c>
      <c r="K252" s="67">
        <f>CE_RegimeNaoContributivo!E422</f>
        <v>0</v>
      </c>
      <c r="L252" s="67">
        <f>CE_RegimeNaoContributivo!S422</f>
        <v>0</v>
      </c>
      <c r="M252" s="82" t="e">
        <f t="shared" si="176"/>
        <v>#DIV/0!</v>
      </c>
      <c r="N252" s="82" t="e">
        <f t="shared" si="177"/>
        <v>#DIV/0!</v>
      </c>
      <c r="O252" s="67">
        <f>CE_Administração!B422</f>
        <v>0</v>
      </c>
      <c r="P252" s="67">
        <f>CE_Administração!C422</f>
        <v>0</v>
      </c>
      <c r="Q252" s="67">
        <f>CE_Administração!E422</f>
        <v>0</v>
      </c>
      <c r="R252" s="67">
        <f>CE_Administração!S422</f>
        <v>0</v>
      </c>
      <c r="S252" s="82" t="e">
        <f t="shared" si="178"/>
        <v>#DIV/0!</v>
      </c>
      <c r="T252" s="82" t="e">
        <f t="shared" si="179"/>
        <v>#DIV/0!</v>
      </c>
      <c r="U252" s="67">
        <f>CE_CapitalizaçãoFRSS!B422</f>
        <v>0</v>
      </c>
      <c r="V252" s="67">
        <f>CE_CapitalizaçãoFRSS!C422</f>
        <v>0</v>
      </c>
      <c r="W252" s="67">
        <f>CE_CapitalizaçãoFRSS!E422</f>
        <v>0</v>
      </c>
      <c r="X252" s="67">
        <f>CE_CapitalizaçãoFRSS!S422</f>
        <v>0</v>
      </c>
      <c r="Y252" s="82" t="e">
        <f t="shared" si="180"/>
        <v>#DIV/0!</v>
      </c>
      <c r="Z252" s="82" t="e">
        <f t="shared" si="181"/>
        <v>#DIV/0!</v>
      </c>
      <c r="AA252" s="67">
        <f t="shared" si="182"/>
        <v>0</v>
      </c>
      <c r="AB252" s="67">
        <f t="shared" si="183"/>
        <v>0</v>
      </c>
      <c r="AC252" s="67">
        <f t="shared" si="184"/>
        <v>0</v>
      </c>
      <c r="AD252" s="67">
        <f t="shared" si="185"/>
        <v>0</v>
      </c>
      <c r="AE252" s="82" t="e">
        <f t="shared" si="186"/>
        <v>#DIV/0!</v>
      </c>
      <c r="AF252" s="82" t="e">
        <f t="shared" si="187"/>
        <v>#DIV/0!</v>
      </c>
    </row>
    <row r="253" spans="1:32" x14ac:dyDescent="0.25">
      <c r="A253" s="66" t="str">
        <f>"504.01.03"</f>
        <v>504.01.03</v>
      </c>
      <c r="B253" s="68" t="s">
        <v>820</v>
      </c>
      <c r="C253" s="67">
        <f>CE_RegimeContributivo!B423</f>
        <v>0</v>
      </c>
      <c r="D253" s="67">
        <f>CE_RegimeContributivo!C423</f>
        <v>0</v>
      </c>
      <c r="E253" s="67">
        <f>CE_RegimeContributivo!E423</f>
        <v>0</v>
      </c>
      <c r="F253" s="67">
        <f>CE_RegimeContributivo!S423</f>
        <v>0</v>
      </c>
      <c r="G253" s="82" t="e">
        <f t="shared" si="174"/>
        <v>#DIV/0!</v>
      </c>
      <c r="H253" s="82" t="e">
        <f t="shared" si="175"/>
        <v>#DIV/0!</v>
      </c>
      <c r="I253" s="67">
        <f>CE_RegimeNaoContributivo!B423</f>
        <v>0</v>
      </c>
      <c r="J253" s="67">
        <f>CE_RegimeNaoContributivo!C423</f>
        <v>0</v>
      </c>
      <c r="K253" s="67">
        <f>CE_RegimeNaoContributivo!E423</f>
        <v>0</v>
      </c>
      <c r="L253" s="67">
        <f>CE_RegimeNaoContributivo!S423</f>
        <v>0</v>
      </c>
      <c r="M253" s="82" t="e">
        <f t="shared" si="176"/>
        <v>#DIV/0!</v>
      </c>
      <c r="N253" s="82" t="e">
        <f t="shared" si="177"/>
        <v>#DIV/0!</v>
      </c>
      <c r="O253" s="67">
        <f>CE_Administração!B423</f>
        <v>392850</v>
      </c>
      <c r="P253" s="67">
        <f>CE_Administração!C423</f>
        <v>257500</v>
      </c>
      <c r="Q253" s="67">
        <f>CE_Administração!E423</f>
        <v>84416</v>
      </c>
      <c r="R253" s="67">
        <f>CE_Administração!S423</f>
        <v>84416</v>
      </c>
      <c r="S253" s="82">
        <f t="shared" si="178"/>
        <v>0.32782912621359223</v>
      </c>
      <c r="T253" s="82">
        <f t="shared" si="179"/>
        <v>0.32782912621359223</v>
      </c>
      <c r="U253" s="67">
        <f>CE_CapitalizaçãoFRSS!B423</f>
        <v>0</v>
      </c>
      <c r="V253" s="67">
        <f>CE_CapitalizaçãoFRSS!C423</f>
        <v>0</v>
      </c>
      <c r="W253" s="67">
        <f>CE_CapitalizaçãoFRSS!E423</f>
        <v>0</v>
      </c>
      <c r="X253" s="67">
        <f>CE_CapitalizaçãoFRSS!S423</f>
        <v>0</v>
      </c>
      <c r="Y253" s="82" t="e">
        <f t="shared" si="180"/>
        <v>#DIV/0!</v>
      </c>
      <c r="Z253" s="82" t="e">
        <f t="shared" si="181"/>
        <v>#DIV/0!</v>
      </c>
      <c r="AA253" s="67">
        <f t="shared" si="182"/>
        <v>392850</v>
      </c>
      <c r="AB253" s="67">
        <f t="shared" si="183"/>
        <v>257500</v>
      </c>
      <c r="AC253" s="67">
        <f t="shared" si="184"/>
        <v>84416</v>
      </c>
      <c r="AD253" s="67">
        <f t="shared" si="185"/>
        <v>84416</v>
      </c>
      <c r="AE253" s="82">
        <f t="shared" si="186"/>
        <v>0.32782912621359223</v>
      </c>
      <c r="AF253" s="82">
        <f t="shared" si="187"/>
        <v>0.32782912621359223</v>
      </c>
    </row>
    <row r="254" spans="1:32" x14ac:dyDescent="0.25">
      <c r="A254" s="66" t="str">
        <f>"504.01.04"</f>
        <v>504.01.04</v>
      </c>
      <c r="B254" s="68" t="s">
        <v>821</v>
      </c>
      <c r="C254" s="67">
        <f>CE_RegimeContributivo!B424</f>
        <v>0</v>
      </c>
      <c r="D254" s="67">
        <f>CE_RegimeContributivo!C424</f>
        <v>0</v>
      </c>
      <c r="E254" s="67">
        <f>CE_RegimeContributivo!E424</f>
        <v>0</v>
      </c>
      <c r="F254" s="67">
        <f>CE_RegimeContributivo!S424</f>
        <v>0</v>
      </c>
      <c r="G254" s="82" t="e">
        <f t="shared" si="174"/>
        <v>#DIV/0!</v>
      </c>
      <c r="H254" s="82" t="e">
        <f t="shared" si="175"/>
        <v>#DIV/0!</v>
      </c>
      <c r="I254" s="67">
        <f>CE_RegimeNaoContributivo!B424</f>
        <v>0</v>
      </c>
      <c r="J254" s="67">
        <f>CE_RegimeNaoContributivo!C424</f>
        <v>0</v>
      </c>
      <c r="K254" s="67">
        <f>CE_RegimeNaoContributivo!E424</f>
        <v>0</v>
      </c>
      <c r="L254" s="67">
        <f>CE_RegimeNaoContributivo!S424</f>
        <v>0</v>
      </c>
      <c r="M254" s="82" t="e">
        <f t="shared" si="176"/>
        <v>#DIV/0!</v>
      </c>
      <c r="N254" s="82" t="e">
        <f t="shared" si="177"/>
        <v>#DIV/0!</v>
      </c>
      <c r="O254" s="67">
        <f>CE_Administração!B424</f>
        <v>2400</v>
      </c>
      <c r="P254" s="67">
        <f>CE_Administração!C424</f>
        <v>2600</v>
      </c>
      <c r="Q254" s="67">
        <f>CE_Administração!E424</f>
        <v>2400</v>
      </c>
      <c r="R254" s="67">
        <f>CE_Administração!S424</f>
        <v>2400</v>
      </c>
      <c r="S254" s="82">
        <f t="shared" si="178"/>
        <v>0.92307692307692313</v>
      </c>
      <c r="T254" s="82">
        <f t="shared" si="179"/>
        <v>0.92307692307692313</v>
      </c>
      <c r="U254" s="67">
        <f>CE_CapitalizaçãoFRSS!B424</f>
        <v>0</v>
      </c>
      <c r="V254" s="67">
        <f>CE_CapitalizaçãoFRSS!C424</f>
        <v>0</v>
      </c>
      <c r="W254" s="67">
        <f>CE_CapitalizaçãoFRSS!E424</f>
        <v>0</v>
      </c>
      <c r="X254" s="67">
        <f>CE_CapitalizaçãoFRSS!S424</f>
        <v>0</v>
      </c>
      <c r="Y254" s="82" t="e">
        <f t="shared" si="180"/>
        <v>#DIV/0!</v>
      </c>
      <c r="Z254" s="82" t="e">
        <f t="shared" si="181"/>
        <v>#DIV/0!</v>
      </c>
      <c r="AA254" s="67">
        <f t="shared" si="182"/>
        <v>2400</v>
      </c>
      <c r="AB254" s="67">
        <f t="shared" si="183"/>
        <v>2600</v>
      </c>
      <c r="AC254" s="67">
        <f t="shared" si="184"/>
        <v>2400</v>
      </c>
      <c r="AD254" s="67">
        <f t="shared" si="185"/>
        <v>2400</v>
      </c>
      <c r="AE254" s="82">
        <f t="shared" si="186"/>
        <v>0.92307692307692313</v>
      </c>
      <c r="AF254" s="82">
        <f t="shared" si="187"/>
        <v>0.92307692307692313</v>
      </c>
    </row>
    <row r="255" spans="1:32" x14ac:dyDescent="0.25">
      <c r="A255" s="66" t="str">
        <f>"504.01.05"</f>
        <v>504.01.05</v>
      </c>
      <c r="B255" s="68" t="s">
        <v>822</v>
      </c>
      <c r="C255" s="67">
        <f>CE_RegimeContributivo!B425</f>
        <v>0</v>
      </c>
      <c r="D255" s="67">
        <f>CE_RegimeContributivo!C425</f>
        <v>0</v>
      </c>
      <c r="E255" s="67">
        <f>CE_RegimeContributivo!E425</f>
        <v>0</v>
      </c>
      <c r="F255" s="67">
        <f>CE_RegimeContributivo!S425</f>
        <v>0</v>
      </c>
      <c r="G255" s="82" t="e">
        <f t="shared" si="174"/>
        <v>#DIV/0!</v>
      </c>
      <c r="H255" s="82" t="e">
        <f t="shared" si="175"/>
        <v>#DIV/0!</v>
      </c>
      <c r="I255" s="67">
        <f>CE_RegimeNaoContributivo!B425</f>
        <v>0</v>
      </c>
      <c r="J255" s="67">
        <f>CE_RegimeNaoContributivo!C425</f>
        <v>0</v>
      </c>
      <c r="K255" s="67">
        <f>CE_RegimeNaoContributivo!E425</f>
        <v>0</v>
      </c>
      <c r="L255" s="67">
        <f>CE_RegimeNaoContributivo!S425</f>
        <v>0</v>
      </c>
      <c r="M255" s="82" t="e">
        <f t="shared" si="176"/>
        <v>#DIV/0!</v>
      </c>
      <c r="N255" s="82" t="e">
        <f t="shared" si="177"/>
        <v>#DIV/0!</v>
      </c>
      <c r="O255" s="67">
        <f>CE_Administração!B425</f>
        <v>0</v>
      </c>
      <c r="P255" s="67">
        <f>CE_Administração!C425</f>
        <v>0</v>
      </c>
      <c r="Q255" s="67">
        <f>CE_Administração!E425</f>
        <v>0</v>
      </c>
      <c r="R255" s="67">
        <f>CE_Administração!S425</f>
        <v>0</v>
      </c>
      <c r="S255" s="82" t="e">
        <f t="shared" si="178"/>
        <v>#DIV/0!</v>
      </c>
      <c r="T255" s="82" t="e">
        <f t="shared" si="179"/>
        <v>#DIV/0!</v>
      </c>
      <c r="U255" s="67">
        <f>CE_CapitalizaçãoFRSS!B425</f>
        <v>0</v>
      </c>
      <c r="V255" s="67">
        <f>CE_CapitalizaçãoFRSS!C425</f>
        <v>0</v>
      </c>
      <c r="W255" s="67">
        <f>CE_CapitalizaçãoFRSS!E425</f>
        <v>0</v>
      </c>
      <c r="X255" s="67">
        <f>CE_CapitalizaçãoFRSS!S425</f>
        <v>0</v>
      </c>
      <c r="Y255" s="82" t="e">
        <f t="shared" si="180"/>
        <v>#DIV/0!</v>
      </c>
      <c r="Z255" s="82" t="e">
        <f t="shared" si="181"/>
        <v>#DIV/0!</v>
      </c>
      <c r="AA255" s="67">
        <f t="shared" si="182"/>
        <v>0</v>
      </c>
      <c r="AB255" s="67">
        <f t="shared" si="183"/>
        <v>0</v>
      </c>
      <c r="AC255" s="67">
        <f t="shared" si="184"/>
        <v>0</v>
      </c>
      <c r="AD255" s="67">
        <f t="shared" si="185"/>
        <v>0</v>
      </c>
      <c r="AE255" s="82" t="e">
        <f t="shared" si="186"/>
        <v>#DIV/0!</v>
      </c>
      <c r="AF255" s="82" t="e">
        <f t="shared" si="187"/>
        <v>#DIV/0!</v>
      </c>
    </row>
    <row r="256" spans="1:32" x14ac:dyDescent="0.25">
      <c r="A256" s="66" t="str">
        <f>"504.01.06"</f>
        <v>504.01.06</v>
      </c>
      <c r="B256" s="68" t="s">
        <v>823</v>
      </c>
      <c r="C256" s="67">
        <f>CE_RegimeContributivo!B426</f>
        <v>0</v>
      </c>
      <c r="D256" s="67">
        <f>CE_RegimeContributivo!C426</f>
        <v>0</v>
      </c>
      <c r="E256" s="67">
        <f>CE_RegimeContributivo!E426</f>
        <v>0</v>
      </c>
      <c r="F256" s="67">
        <f>CE_RegimeContributivo!S426</f>
        <v>0</v>
      </c>
      <c r="G256" s="82" t="e">
        <f t="shared" si="174"/>
        <v>#DIV/0!</v>
      </c>
      <c r="H256" s="82" t="e">
        <f t="shared" si="175"/>
        <v>#DIV/0!</v>
      </c>
      <c r="I256" s="67">
        <f>CE_RegimeNaoContributivo!B426</f>
        <v>0</v>
      </c>
      <c r="J256" s="67">
        <f>CE_RegimeNaoContributivo!C426</f>
        <v>0</v>
      </c>
      <c r="K256" s="67">
        <f>CE_RegimeNaoContributivo!E426</f>
        <v>0</v>
      </c>
      <c r="L256" s="67">
        <f>CE_RegimeNaoContributivo!S426</f>
        <v>0</v>
      </c>
      <c r="M256" s="82" t="e">
        <f t="shared" si="176"/>
        <v>#DIV/0!</v>
      </c>
      <c r="N256" s="82" t="e">
        <f t="shared" si="177"/>
        <v>#DIV/0!</v>
      </c>
      <c r="O256" s="67">
        <f>CE_Administração!B426</f>
        <v>0</v>
      </c>
      <c r="P256" s="67">
        <f>CE_Administração!C426</f>
        <v>0</v>
      </c>
      <c r="Q256" s="67">
        <f>CE_Administração!E426</f>
        <v>0</v>
      </c>
      <c r="R256" s="67">
        <f>CE_Administração!S426</f>
        <v>0</v>
      </c>
      <c r="S256" s="82" t="e">
        <f t="shared" si="178"/>
        <v>#DIV/0!</v>
      </c>
      <c r="T256" s="82" t="e">
        <f t="shared" si="179"/>
        <v>#DIV/0!</v>
      </c>
      <c r="U256" s="67">
        <f>CE_CapitalizaçãoFRSS!B426</f>
        <v>0</v>
      </c>
      <c r="V256" s="67">
        <f>CE_CapitalizaçãoFRSS!C426</f>
        <v>0</v>
      </c>
      <c r="W256" s="67">
        <f>CE_CapitalizaçãoFRSS!E426</f>
        <v>0</v>
      </c>
      <c r="X256" s="67">
        <f>CE_CapitalizaçãoFRSS!S426</f>
        <v>0</v>
      </c>
      <c r="Y256" s="82" t="e">
        <f t="shared" si="180"/>
        <v>#DIV/0!</v>
      </c>
      <c r="Z256" s="82" t="e">
        <f t="shared" si="181"/>
        <v>#DIV/0!</v>
      </c>
      <c r="AA256" s="67">
        <f t="shared" si="182"/>
        <v>0</v>
      </c>
      <c r="AB256" s="67">
        <f t="shared" si="183"/>
        <v>0</v>
      </c>
      <c r="AC256" s="67">
        <f t="shared" si="184"/>
        <v>0</v>
      </c>
      <c r="AD256" s="67">
        <f t="shared" si="185"/>
        <v>0</v>
      </c>
      <c r="AE256" s="82" t="e">
        <f t="shared" si="186"/>
        <v>#DIV/0!</v>
      </c>
      <c r="AF256" s="82" t="e">
        <f t="shared" si="187"/>
        <v>#DIV/0!</v>
      </c>
    </row>
    <row r="257" spans="1:32" x14ac:dyDescent="0.25">
      <c r="A257" s="66" t="str">
        <f>"504.01.07"</f>
        <v>504.01.07</v>
      </c>
      <c r="B257" s="68" t="s">
        <v>824</v>
      </c>
      <c r="C257" s="67">
        <f>CE_RegimeContributivo!B427</f>
        <v>0</v>
      </c>
      <c r="D257" s="67">
        <f>CE_RegimeContributivo!C427</f>
        <v>0</v>
      </c>
      <c r="E257" s="67">
        <f>CE_RegimeContributivo!E427</f>
        <v>0</v>
      </c>
      <c r="F257" s="67">
        <f>CE_RegimeContributivo!S427</f>
        <v>0</v>
      </c>
      <c r="G257" s="82" t="e">
        <f t="shared" si="174"/>
        <v>#DIV/0!</v>
      </c>
      <c r="H257" s="82" t="e">
        <f t="shared" si="175"/>
        <v>#DIV/0!</v>
      </c>
      <c r="I257" s="67">
        <f>CE_RegimeNaoContributivo!B427</f>
        <v>0</v>
      </c>
      <c r="J257" s="67">
        <f>CE_RegimeNaoContributivo!C427</f>
        <v>0</v>
      </c>
      <c r="K257" s="67">
        <f>CE_RegimeNaoContributivo!E427</f>
        <v>0</v>
      </c>
      <c r="L257" s="67">
        <f>CE_RegimeNaoContributivo!S427</f>
        <v>0</v>
      </c>
      <c r="M257" s="82" t="e">
        <f t="shared" si="176"/>
        <v>#DIV/0!</v>
      </c>
      <c r="N257" s="82" t="e">
        <f t="shared" si="177"/>
        <v>#DIV/0!</v>
      </c>
      <c r="O257" s="67">
        <f>CE_Administração!B427</f>
        <v>0</v>
      </c>
      <c r="P257" s="67">
        <f>CE_Administração!C427</f>
        <v>0</v>
      </c>
      <c r="Q257" s="67">
        <f>CE_Administração!E427</f>
        <v>0</v>
      </c>
      <c r="R257" s="67">
        <f>CE_Administração!S427</f>
        <v>0</v>
      </c>
      <c r="S257" s="82" t="e">
        <f t="shared" si="178"/>
        <v>#DIV/0!</v>
      </c>
      <c r="T257" s="82" t="e">
        <f t="shared" si="179"/>
        <v>#DIV/0!</v>
      </c>
      <c r="U257" s="67">
        <f>CE_CapitalizaçãoFRSS!B427</f>
        <v>0</v>
      </c>
      <c r="V257" s="67">
        <f>CE_CapitalizaçãoFRSS!C427</f>
        <v>0</v>
      </c>
      <c r="W257" s="67">
        <f>CE_CapitalizaçãoFRSS!E427</f>
        <v>0</v>
      </c>
      <c r="X257" s="67">
        <f>CE_CapitalizaçãoFRSS!S427</f>
        <v>0</v>
      </c>
      <c r="Y257" s="82" t="e">
        <f t="shared" si="180"/>
        <v>#DIV/0!</v>
      </c>
      <c r="Z257" s="82" t="e">
        <f t="shared" si="181"/>
        <v>#DIV/0!</v>
      </c>
      <c r="AA257" s="67">
        <f t="shared" si="182"/>
        <v>0</v>
      </c>
      <c r="AB257" s="67">
        <f t="shared" si="183"/>
        <v>0</v>
      </c>
      <c r="AC257" s="67">
        <f t="shared" si="184"/>
        <v>0</v>
      </c>
      <c r="AD257" s="67">
        <f t="shared" si="185"/>
        <v>0</v>
      </c>
      <c r="AE257" s="82" t="e">
        <f t="shared" si="186"/>
        <v>#DIV/0!</v>
      </c>
      <c r="AF257" s="82" t="e">
        <f t="shared" si="187"/>
        <v>#DIV/0!</v>
      </c>
    </row>
    <row r="258" spans="1:32" x14ac:dyDescent="0.25">
      <c r="A258" s="66" t="str">
        <f>"504.01.08"</f>
        <v>504.01.08</v>
      </c>
      <c r="B258" s="68" t="s">
        <v>825</v>
      </c>
      <c r="C258" s="67">
        <f>CE_RegimeContributivo!B428</f>
        <v>0</v>
      </c>
      <c r="D258" s="67">
        <f>CE_RegimeContributivo!C428</f>
        <v>0</v>
      </c>
      <c r="E258" s="67">
        <f>CE_RegimeContributivo!E428</f>
        <v>0</v>
      </c>
      <c r="F258" s="67">
        <f>CE_RegimeContributivo!S428</f>
        <v>0</v>
      </c>
      <c r="G258" s="82" t="e">
        <f t="shared" si="174"/>
        <v>#DIV/0!</v>
      </c>
      <c r="H258" s="82" t="e">
        <f t="shared" si="175"/>
        <v>#DIV/0!</v>
      </c>
      <c r="I258" s="67">
        <f>CE_RegimeNaoContributivo!B428</f>
        <v>0</v>
      </c>
      <c r="J258" s="67">
        <f>CE_RegimeNaoContributivo!C428</f>
        <v>0</v>
      </c>
      <c r="K258" s="67">
        <f>CE_RegimeNaoContributivo!E428</f>
        <v>0</v>
      </c>
      <c r="L258" s="67">
        <f>CE_RegimeNaoContributivo!S428</f>
        <v>0</v>
      </c>
      <c r="M258" s="82" t="e">
        <f t="shared" si="176"/>
        <v>#DIV/0!</v>
      </c>
      <c r="N258" s="82" t="e">
        <f t="shared" si="177"/>
        <v>#DIV/0!</v>
      </c>
      <c r="O258" s="67">
        <f>CE_Administração!B428</f>
        <v>0</v>
      </c>
      <c r="P258" s="67">
        <f>CE_Administração!C428</f>
        <v>0</v>
      </c>
      <c r="Q258" s="67">
        <f>CE_Administração!E428</f>
        <v>0</v>
      </c>
      <c r="R258" s="67">
        <f>CE_Administração!S428</f>
        <v>0</v>
      </c>
      <c r="S258" s="82" t="e">
        <f t="shared" si="178"/>
        <v>#DIV/0!</v>
      </c>
      <c r="T258" s="82" t="e">
        <f t="shared" si="179"/>
        <v>#DIV/0!</v>
      </c>
      <c r="U258" s="67">
        <f>CE_CapitalizaçãoFRSS!B428</f>
        <v>0</v>
      </c>
      <c r="V258" s="67">
        <f>CE_CapitalizaçãoFRSS!C428</f>
        <v>0</v>
      </c>
      <c r="W258" s="67">
        <f>CE_CapitalizaçãoFRSS!E428</f>
        <v>0</v>
      </c>
      <c r="X258" s="67">
        <f>CE_CapitalizaçãoFRSS!S428</f>
        <v>0</v>
      </c>
      <c r="Y258" s="82" t="e">
        <f t="shared" si="180"/>
        <v>#DIV/0!</v>
      </c>
      <c r="Z258" s="82" t="e">
        <f t="shared" si="181"/>
        <v>#DIV/0!</v>
      </c>
      <c r="AA258" s="67">
        <f t="shared" si="182"/>
        <v>0</v>
      </c>
      <c r="AB258" s="67">
        <f t="shared" si="183"/>
        <v>0</v>
      </c>
      <c r="AC258" s="67">
        <f t="shared" si="184"/>
        <v>0</v>
      </c>
      <c r="AD258" s="67">
        <f t="shared" si="185"/>
        <v>0</v>
      </c>
      <c r="AE258" s="82" t="e">
        <f t="shared" si="186"/>
        <v>#DIV/0!</v>
      </c>
      <c r="AF258" s="82" t="e">
        <f t="shared" si="187"/>
        <v>#DIV/0!</v>
      </c>
    </row>
    <row r="259" spans="1:32" x14ac:dyDescent="0.25">
      <c r="A259" s="66" t="str">
        <f>"504.01.09"</f>
        <v>504.01.09</v>
      </c>
      <c r="B259" s="68" t="s">
        <v>826</v>
      </c>
      <c r="C259" s="67">
        <f>CE_RegimeContributivo!B429</f>
        <v>0</v>
      </c>
      <c r="D259" s="67">
        <f>CE_RegimeContributivo!C429</f>
        <v>0</v>
      </c>
      <c r="E259" s="67">
        <f>CE_RegimeContributivo!E429</f>
        <v>0</v>
      </c>
      <c r="F259" s="67">
        <f>CE_RegimeContributivo!S429</f>
        <v>0</v>
      </c>
      <c r="G259" s="82" t="e">
        <f t="shared" si="174"/>
        <v>#DIV/0!</v>
      </c>
      <c r="H259" s="82" t="e">
        <f t="shared" si="175"/>
        <v>#DIV/0!</v>
      </c>
      <c r="I259" s="67">
        <f>CE_RegimeNaoContributivo!B429</f>
        <v>0</v>
      </c>
      <c r="J259" s="67">
        <f>CE_RegimeNaoContributivo!C429</f>
        <v>0</v>
      </c>
      <c r="K259" s="67">
        <f>CE_RegimeNaoContributivo!E429</f>
        <v>0</v>
      </c>
      <c r="L259" s="67">
        <f>CE_RegimeNaoContributivo!S429</f>
        <v>0</v>
      </c>
      <c r="M259" s="82" t="e">
        <f t="shared" si="176"/>
        <v>#DIV/0!</v>
      </c>
      <c r="N259" s="82" t="e">
        <f t="shared" si="177"/>
        <v>#DIV/0!</v>
      </c>
      <c r="O259" s="67">
        <f>CE_Administração!B429</f>
        <v>0</v>
      </c>
      <c r="P259" s="67">
        <f>CE_Administração!C429</f>
        <v>0</v>
      </c>
      <c r="Q259" s="67">
        <f>CE_Administração!E429</f>
        <v>0</v>
      </c>
      <c r="R259" s="67">
        <f>CE_Administração!S429</f>
        <v>0</v>
      </c>
      <c r="S259" s="82" t="e">
        <f t="shared" si="178"/>
        <v>#DIV/0!</v>
      </c>
      <c r="T259" s="82" t="e">
        <f t="shared" si="179"/>
        <v>#DIV/0!</v>
      </c>
      <c r="U259" s="67">
        <f>CE_CapitalizaçãoFRSS!B429</f>
        <v>0</v>
      </c>
      <c r="V259" s="67">
        <f>CE_CapitalizaçãoFRSS!C429</f>
        <v>0</v>
      </c>
      <c r="W259" s="67">
        <f>CE_CapitalizaçãoFRSS!E429</f>
        <v>0</v>
      </c>
      <c r="X259" s="67">
        <f>CE_CapitalizaçãoFRSS!S429</f>
        <v>0</v>
      </c>
      <c r="Y259" s="82" t="e">
        <f t="shared" si="180"/>
        <v>#DIV/0!</v>
      </c>
      <c r="Z259" s="82" t="e">
        <f t="shared" si="181"/>
        <v>#DIV/0!</v>
      </c>
      <c r="AA259" s="67">
        <f t="shared" si="182"/>
        <v>0</v>
      </c>
      <c r="AB259" s="67">
        <f t="shared" si="183"/>
        <v>0</v>
      </c>
      <c r="AC259" s="67">
        <f t="shared" si="184"/>
        <v>0</v>
      </c>
      <c r="AD259" s="67">
        <f t="shared" si="185"/>
        <v>0</v>
      </c>
      <c r="AE259" s="82" t="e">
        <f t="shared" si="186"/>
        <v>#DIV/0!</v>
      </c>
      <c r="AF259" s="82" t="e">
        <f t="shared" si="187"/>
        <v>#DIV/0!</v>
      </c>
    </row>
    <row r="260" spans="1:32" x14ac:dyDescent="0.25">
      <c r="A260" s="66" t="str">
        <f>"504.01.10"</f>
        <v>504.01.10</v>
      </c>
      <c r="B260" s="68" t="s">
        <v>1059</v>
      </c>
      <c r="C260" s="67">
        <f>CE_RegimeContributivo!B430</f>
        <v>0</v>
      </c>
      <c r="D260" s="67">
        <f>CE_RegimeContributivo!C430</f>
        <v>0</v>
      </c>
      <c r="E260" s="67">
        <f>CE_RegimeContributivo!E430</f>
        <v>0</v>
      </c>
      <c r="F260" s="67">
        <f>CE_RegimeContributivo!S430</f>
        <v>0</v>
      </c>
      <c r="G260" s="82" t="e">
        <f t="shared" si="174"/>
        <v>#DIV/0!</v>
      </c>
      <c r="H260" s="82" t="e">
        <f t="shared" si="175"/>
        <v>#DIV/0!</v>
      </c>
      <c r="I260" s="67">
        <f>CE_RegimeNaoContributivo!B430</f>
        <v>0</v>
      </c>
      <c r="J260" s="67">
        <f>CE_RegimeNaoContributivo!C430</f>
        <v>0</v>
      </c>
      <c r="K260" s="67">
        <f>CE_RegimeNaoContributivo!E430</f>
        <v>0</v>
      </c>
      <c r="L260" s="67">
        <f>CE_RegimeNaoContributivo!S430</f>
        <v>0</v>
      </c>
      <c r="M260" s="82" t="e">
        <f t="shared" si="176"/>
        <v>#DIV/0!</v>
      </c>
      <c r="N260" s="82" t="e">
        <f t="shared" si="177"/>
        <v>#DIV/0!</v>
      </c>
      <c r="O260" s="67">
        <f>CE_Administração!B430</f>
        <v>8200</v>
      </c>
      <c r="P260" s="67">
        <f>CE_Administração!C430</f>
        <v>8200</v>
      </c>
      <c r="Q260" s="67">
        <f>CE_Administração!E430</f>
        <v>8200</v>
      </c>
      <c r="R260" s="67">
        <f>CE_Administração!S430</f>
        <v>8150</v>
      </c>
      <c r="S260" s="82">
        <f t="shared" si="178"/>
        <v>0.99390243902439024</v>
      </c>
      <c r="T260" s="82">
        <f t="shared" si="179"/>
        <v>1</v>
      </c>
      <c r="U260" s="67">
        <f>CE_CapitalizaçãoFRSS!B430</f>
        <v>0</v>
      </c>
      <c r="V260" s="67">
        <f>CE_CapitalizaçãoFRSS!C430</f>
        <v>0</v>
      </c>
      <c r="W260" s="67">
        <f>CE_CapitalizaçãoFRSS!E430</f>
        <v>0</v>
      </c>
      <c r="X260" s="67">
        <f>CE_CapitalizaçãoFRSS!S430</f>
        <v>0</v>
      </c>
      <c r="Y260" s="82" t="e">
        <f t="shared" si="180"/>
        <v>#DIV/0!</v>
      </c>
      <c r="Z260" s="82" t="e">
        <f t="shared" si="181"/>
        <v>#DIV/0!</v>
      </c>
      <c r="AA260" s="67">
        <f t="shared" si="182"/>
        <v>8200</v>
      </c>
      <c r="AB260" s="67">
        <f t="shared" si="183"/>
        <v>8200</v>
      </c>
      <c r="AC260" s="67">
        <f t="shared" si="184"/>
        <v>8200</v>
      </c>
      <c r="AD260" s="67">
        <f t="shared" si="185"/>
        <v>8150</v>
      </c>
      <c r="AE260" s="82">
        <f t="shared" si="186"/>
        <v>0.99390243902439024</v>
      </c>
      <c r="AF260" s="82">
        <f t="shared" si="187"/>
        <v>1</v>
      </c>
    </row>
    <row r="261" spans="1:32" x14ac:dyDescent="0.25">
      <c r="A261" s="66" t="str">
        <f>"504.01.11"</f>
        <v>504.01.11</v>
      </c>
      <c r="B261" s="68" t="s">
        <v>1060</v>
      </c>
      <c r="C261" s="67">
        <f>CE_RegimeContributivo!B431</f>
        <v>0</v>
      </c>
      <c r="D261" s="67">
        <f>CE_RegimeContributivo!C431</f>
        <v>0</v>
      </c>
      <c r="E261" s="67">
        <f>CE_RegimeContributivo!E431</f>
        <v>0</v>
      </c>
      <c r="F261" s="67">
        <f>CE_RegimeContributivo!S431</f>
        <v>0</v>
      </c>
      <c r="G261" s="82" t="e">
        <f t="shared" si="174"/>
        <v>#DIV/0!</v>
      </c>
      <c r="H261" s="82" t="e">
        <f t="shared" si="175"/>
        <v>#DIV/0!</v>
      </c>
      <c r="I261" s="67">
        <f>CE_RegimeNaoContributivo!B431</f>
        <v>0</v>
      </c>
      <c r="J261" s="67">
        <f>CE_RegimeNaoContributivo!C431</f>
        <v>0</v>
      </c>
      <c r="K261" s="67">
        <f>CE_RegimeNaoContributivo!E431</f>
        <v>0</v>
      </c>
      <c r="L261" s="67">
        <f>CE_RegimeNaoContributivo!S431</f>
        <v>0</v>
      </c>
      <c r="M261" s="82" t="e">
        <f t="shared" si="176"/>
        <v>#DIV/0!</v>
      </c>
      <c r="N261" s="82" t="e">
        <f t="shared" si="177"/>
        <v>#DIV/0!</v>
      </c>
      <c r="O261" s="67">
        <f>CE_Administração!B431</f>
        <v>3600</v>
      </c>
      <c r="P261" s="67">
        <f>CE_Administração!C431</f>
        <v>5885</v>
      </c>
      <c r="Q261" s="67">
        <f>CE_Administração!E431</f>
        <v>4785</v>
      </c>
      <c r="R261" s="67">
        <f>CE_Administração!S431</f>
        <v>4785</v>
      </c>
      <c r="S261" s="82">
        <f t="shared" si="178"/>
        <v>0.81308411214953269</v>
      </c>
      <c r="T261" s="82">
        <f t="shared" si="179"/>
        <v>0.81308411214953269</v>
      </c>
      <c r="U261" s="67">
        <f>CE_CapitalizaçãoFRSS!B431</f>
        <v>0</v>
      </c>
      <c r="V261" s="67">
        <f>CE_CapitalizaçãoFRSS!C431</f>
        <v>0</v>
      </c>
      <c r="W261" s="67">
        <f>CE_CapitalizaçãoFRSS!E431</f>
        <v>0</v>
      </c>
      <c r="X261" s="67">
        <f>CE_CapitalizaçãoFRSS!S431</f>
        <v>0</v>
      </c>
      <c r="Y261" s="82" t="e">
        <f t="shared" si="180"/>
        <v>#DIV/0!</v>
      </c>
      <c r="Z261" s="82" t="e">
        <f t="shared" si="181"/>
        <v>#DIV/0!</v>
      </c>
      <c r="AA261" s="67">
        <f t="shared" si="182"/>
        <v>3600</v>
      </c>
      <c r="AB261" s="67">
        <f t="shared" si="183"/>
        <v>5885</v>
      </c>
      <c r="AC261" s="67">
        <f t="shared" si="184"/>
        <v>4785</v>
      </c>
      <c r="AD261" s="67">
        <f t="shared" si="185"/>
        <v>4785</v>
      </c>
      <c r="AE261" s="82">
        <f t="shared" si="186"/>
        <v>0.81308411214953269</v>
      </c>
      <c r="AF261" s="82">
        <f t="shared" si="187"/>
        <v>0.81308411214953269</v>
      </c>
    </row>
    <row r="262" spans="1:32" x14ac:dyDescent="0.25">
      <c r="A262" s="66" t="str">
        <f>"504.01.12"</f>
        <v>504.01.12</v>
      </c>
      <c r="B262" s="68" t="s">
        <v>827</v>
      </c>
      <c r="C262" s="67">
        <f>CE_RegimeContributivo!B432</f>
        <v>0</v>
      </c>
      <c r="D262" s="67">
        <f>CE_RegimeContributivo!C432</f>
        <v>0</v>
      </c>
      <c r="E262" s="67">
        <f>CE_RegimeContributivo!E432</f>
        <v>0</v>
      </c>
      <c r="F262" s="67">
        <f>CE_RegimeContributivo!S432</f>
        <v>0</v>
      </c>
      <c r="G262" s="82" t="e">
        <f t="shared" si="174"/>
        <v>#DIV/0!</v>
      </c>
      <c r="H262" s="82" t="e">
        <f t="shared" si="175"/>
        <v>#DIV/0!</v>
      </c>
      <c r="I262" s="67">
        <f>CE_RegimeNaoContributivo!B432</f>
        <v>0</v>
      </c>
      <c r="J262" s="67">
        <f>CE_RegimeNaoContributivo!C432</f>
        <v>0</v>
      </c>
      <c r="K262" s="67">
        <f>CE_RegimeNaoContributivo!E432</f>
        <v>0</v>
      </c>
      <c r="L262" s="67">
        <f>CE_RegimeNaoContributivo!S432</f>
        <v>0</v>
      </c>
      <c r="M262" s="82" t="e">
        <f t="shared" si="176"/>
        <v>#DIV/0!</v>
      </c>
      <c r="N262" s="82" t="e">
        <f t="shared" si="177"/>
        <v>#DIV/0!</v>
      </c>
      <c r="O262" s="67">
        <f>CE_Administração!B432</f>
        <v>1200</v>
      </c>
      <c r="P262" s="67">
        <f>CE_Administração!C432</f>
        <v>415</v>
      </c>
      <c r="Q262" s="67">
        <f>CE_Administração!E432</f>
        <v>0</v>
      </c>
      <c r="R262" s="67">
        <f>CE_Administração!S432</f>
        <v>0</v>
      </c>
      <c r="S262" s="82">
        <f t="shared" si="178"/>
        <v>0</v>
      </c>
      <c r="T262" s="82">
        <f t="shared" si="179"/>
        <v>0</v>
      </c>
      <c r="U262" s="67">
        <f>CE_CapitalizaçãoFRSS!B432</f>
        <v>0</v>
      </c>
      <c r="V262" s="67">
        <f>CE_CapitalizaçãoFRSS!C432</f>
        <v>0</v>
      </c>
      <c r="W262" s="67">
        <f>CE_CapitalizaçãoFRSS!E432</f>
        <v>0</v>
      </c>
      <c r="X262" s="67">
        <f>CE_CapitalizaçãoFRSS!S432</f>
        <v>0</v>
      </c>
      <c r="Y262" s="82" t="e">
        <f t="shared" si="180"/>
        <v>#DIV/0!</v>
      </c>
      <c r="Z262" s="82" t="e">
        <f t="shared" si="181"/>
        <v>#DIV/0!</v>
      </c>
      <c r="AA262" s="67">
        <f t="shared" si="182"/>
        <v>1200</v>
      </c>
      <c r="AB262" s="67">
        <f t="shared" si="183"/>
        <v>415</v>
      </c>
      <c r="AC262" s="67">
        <f t="shared" si="184"/>
        <v>0</v>
      </c>
      <c r="AD262" s="67">
        <f t="shared" si="185"/>
        <v>0</v>
      </c>
      <c r="AE262" s="82">
        <f t="shared" si="186"/>
        <v>0</v>
      </c>
      <c r="AF262" s="82">
        <f t="shared" si="187"/>
        <v>0</v>
      </c>
    </row>
    <row r="263" spans="1:32" x14ac:dyDescent="0.25">
      <c r="A263" s="66" t="str">
        <f>"504.01.13"</f>
        <v>504.01.13</v>
      </c>
      <c r="B263" s="68" t="s">
        <v>131</v>
      </c>
      <c r="C263" s="67">
        <f>CE_RegimeContributivo!B433</f>
        <v>0</v>
      </c>
      <c r="D263" s="67">
        <f>CE_RegimeContributivo!C433</f>
        <v>0</v>
      </c>
      <c r="E263" s="67">
        <f>CE_RegimeContributivo!E433</f>
        <v>0</v>
      </c>
      <c r="F263" s="67">
        <f>CE_RegimeContributivo!S433</f>
        <v>0</v>
      </c>
      <c r="G263" s="82" t="e">
        <f t="shared" si="174"/>
        <v>#DIV/0!</v>
      </c>
      <c r="H263" s="82" t="e">
        <f t="shared" si="175"/>
        <v>#DIV/0!</v>
      </c>
      <c r="I263" s="67">
        <f>CE_RegimeNaoContributivo!B433</f>
        <v>0</v>
      </c>
      <c r="J263" s="67">
        <f>CE_RegimeNaoContributivo!C433</f>
        <v>0</v>
      </c>
      <c r="K263" s="67">
        <f>CE_RegimeNaoContributivo!E433</f>
        <v>0</v>
      </c>
      <c r="L263" s="67">
        <f>CE_RegimeNaoContributivo!S433</f>
        <v>0</v>
      </c>
      <c r="M263" s="82" t="e">
        <f t="shared" si="176"/>
        <v>#DIV/0!</v>
      </c>
      <c r="N263" s="82" t="e">
        <f t="shared" si="177"/>
        <v>#DIV/0!</v>
      </c>
      <c r="O263" s="67">
        <f>CE_Administração!B433</f>
        <v>11410</v>
      </c>
      <c r="P263" s="67">
        <f>CE_Administração!C433</f>
        <v>11410</v>
      </c>
      <c r="Q263" s="67">
        <f>CE_Administração!E433</f>
        <v>11117</v>
      </c>
      <c r="R263" s="67">
        <f>CE_Administração!S433</f>
        <v>11117</v>
      </c>
      <c r="S263" s="82">
        <f t="shared" si="178"/>
        <v>0.97432077125328664</v>
      </c>
      <c r="T263" s="82">
        <f t="shared" si="179"/>
        <v>0.97432077125328664</v>
      </c>
      <c r="U263" s="67">
        <f>CE_CapitalizaçãoFRSS!B433</f>
        <v>0</v>
      </c>
      <c r="V263" s="67">
        <f>CE_CapitalizaçãoFRSS!C433</f>
        <v>0</v>
      </c>
      <c r="W263" s="67">
        <f>CE_CapitalizaçãoFRSS!E433</f>
        <v>0</v>
      </c>
      <c r="X263" s="67">
        <f>CE_CapitalizaçãoFRSS!S433</f>
        <v>0</v>
      </c>
      <c r="Y263" s="82" t="e">
        <f t="shared" si="180"/>
        <v>#DIV/0!</v>
      </c>
      <c r="Z263" s="82" t="e">
        <f t="shared" si="181"/>
        <v>#DIV/0!</v>
      </c>
      <c r="AA263" s="67">
        <f t="shared" si="182"/>
        <v>11410</v>
      </c>
      <c r="AB263" s="67">
        <f t="shared" si="183"/>
        <v>11410</v>
      </c>
      <c r="AC263" s="67">
        <f t="shared" si="184"/>
        <v>11117</v>
      </c>
      <c r="AD263" s="67">
        <f t="shared" si="185"/>
        <v>11117</v>
      </c>
      <c r="AE263" s="82">
        <f t="shared" si="186"/>
        <v>0.97432077125328664</v>
      </c>
      <c r="AF263" s="82">
        <f t="shared" si="187"/>
        <v>0.97432077125328664</v>
      </c>
    </row>
    <row r="264" spans="1:32" x14ac:dyDescent="0.25">
      <c r="A264" s="66" t="str">
        <f>"504.01.14"</f>
        <v>504.01.14</v>
      </c>
      <c r="B264" s="68" t="s">
        <v>1061</v>
      </c>
      <c r="C264" s="67">
        <f>CE_RegimeContributivo!B434</f>
        <v>0</v>
      </c>
      <c r="D264" s="67">
        <f>CE_RegimeContributivo!C434</f>
        <v>0</v>
      </c>
      <c r="E264" s="67">
        <f>CE_RegimeContributivo!E434</f>
        <v>0</v>
      </c>
      <c r="F264" s="67">
        <f>CE_RegimeContributivo!S434</f>
        <v>0</v>
      </c>
      <c r="G264" s="82" t="e">
        <f t="shared" si="174"/>
        <v>#DIV/0!</v>
      </c>
      <c r="H264" s="82" t="e">
        <f t="shared" si="175"/>
        <v>#DIV/0!</v>
      </c>
      <c r="I264" s="67">
        <f>CE_RegimeNaoContributivo!B434</f>
        <v>0</v>
      </c>
      <c r="J264" s="67">
        <f>CE_RegimeNaoContributivo!C434</f>
        <v>0</v>
      </c>
      <c r="K264" s="67">
        <f>CE_RegimeNaoContributivo!E434</f>
        <v>0</v>
      </c>
      <c r="L264" s="67">
        <f>CE_RegimeNaoContributivo!S434</f>
        <v>0</v>
      </c>
      <c r="M264" s="82" t="e">
        <f t="shared" si="176"/>
        <v>#DIV/0!</v>
      </c>
      <c r="N264" s="82" t="e">
        <f t="shared" si="177"/>
        <v>#DIV/0!</v>
      </c>
      <c r="O264" s="67">
        <f>CE_Administração!B434</f>
        <v>0</v>
      </c>
      <c r="P264" s="67">
        <f>CE_Administração!C434</f>
        <v>0</v>
      </c>
      <c r="Q264" s="67">
        <f>CE_Administração!E434</f>
        <v>0</v>
      </c>
      <c r="R264" s="67">
        <f>CE_Administração!S434</f>
        <v>0</v>
      </c>
      <c r="S264" s="82" t="e">
        <f t="shared" si="178"/>
        <v>#DIV/0!</v>
      </c>
      <c r="T264" s="82" t="e">
        <f t="shared" si="179"/>
        <v>#DIV/0!</v>
      </c>
      <c r="U264" s="67">
        <f>CE_CapitalizaçãoFRSS!B434</f>
        <v>0</v>
      </c>
      <c r="V264" s="67">
        <f>CE_CapitalizaçãoFRSS!C434</f>
        <v>0</v>
      </c>
      <c r="W264" s="67">
        <f>CE_CapitalizaçãoFRSS!E434</f>
        <v>0</v>
      </c>
      <c r="X264" s="67">
        <f>CE_CapitalizaçãoFRSS!S434</f>
        <v>0</v>
      </c>
      <c r="Y264" s="82" t="e">
        <f t="shared" si="180"/>
        <v>#DIV/0!</v>
      </c>
      <c r="Z264" s="82" t="e">
        <f t="shared" si="181"/>
        <v>#DIV/0!</v>
      </c>
      <c r="AA264" s="67">
        <f t="shared" si="182"/>
        <v>0</v>
      </c>
      <c r="AB264" s="67">
        <f t="shared" si="183"/>
        <v>0</v>
      </c>
      <c r="AC264" s="67">
        <f t="shared" si="184"/>
        <v>0</v>
      </c>
      <c r="AD264" s="67">
        <f t="shared" si="185"/>
        <v>0</v>
      </c>
      <c r="AE264" s="82" t="e">
        <f t="shared" si="186"/>
        <v>#DIV/0!</v>
      </c>
      <c r="AF264" s="82" t="e">
        <f t="shared" si="187"/>
        <v>#DIV/0!</v>
      </c>
    </row>
    <row r="265" spans="1:32" x14ac:dyDescent="0.25">
      <c r="A265" s="62" t="str">
        <f>"504.02"</f>
        <v>504.02</v>
      </c>
      <c r="B265" s="63" t="s">
        <v>153</v>
      </c>
      <c r="C265" s="64">
        <f>CE_RegimeContributivo!B435</f>
        <v>0</v>
      </c>
      <c r="D265" s="64">
        <f>CE_RegimeContributivo!C435</f>
        <v>0</v>
      </c>
      <c r="E265" s="64">
        <f>CE_RegimeContributivo!E435</f>
        <v>0</v>
      </c>
      <c r="F265" s="64">
        <f>CE_RegimeContributivo!S435</f>
        <v>0</v>
      </c>
      <c r="G265" s="81" t="e">
        <f t="shared" ref="G265:G299" si="233">F265/D265</f>
        <v>#DIV/0!</v>
      </c>
      <c r="H265" s="81" t="e">
        <f t="shared" ref="H265:H299" si="234">E265/D265</f>
        <v>#DIV/0!</v>
      </c>
      <c r="I265" s="64">
        <f>CE_RegimeNaoContributivo!B435</f>
        <v>0</v>
      </c>
      <c r="J265" s="64">
        <f>CE_RegimeNaoContributivo!C435</f>
        <v>0</v>
      </c>
      <c r="K265" s="64">
        <f>CE_RegimeNaoContributivo!E435</f>
        <v>0</v>
      </c>
      <c r="L265" s="64">
        <f>CE_RegimeNaoContributivo!S435</f>
        <v>0</v>
      </c>
      <c r="M265" s="81" t="e">
        <f t="shared" ref="M265:M299" si="235">L265/J265</f>
        <v>#DIV/0!</v>
      </c>
      <c r="N265" s="81" t="e">
        <f t="shared" ref="N265:N299" si="236">K265/J265</f>
        <v>#DIV/0!</v>
      </c>
      <c r="O265" s="64">
        <f>CE_Administração!B435</f>
        <v>0</v>
      </c>
      <c r="P265" s="64">
        <f>CE_Administração!C435</f>
        <v>0</v>
      </c>
      <c r="Q265" s="64">
        <f>CE_Administração!E435</f>
        <v>0</v>
      </c>
      <c r="R265" s="64">
        <f>CE_Administração!S435</f>
        <v>0</v>
      </c>
      <c r="S265" s="81" t="e">
        <f t="shared" ref="S265:S299" si="237">R265/P265</f>
        <v>#DIV/0!</v>
      </c>
      <c r="T265" s="81" t="e">
        <f t="shared" ref="T265:T299" si="238">Q265/P265</f>
        <v>#DIV/0!</v>
      </c>
      <c r="U265" s="64">
        <f>CE_CapitalizaçãoFRSS!B435</f>
        <v>0</v>
      </c>
      <c r="V265" s="64">
        <f>CE_CapitalizaçãoFRSS!C435</f>
        <v>0</v>
      </c>
      <c r="W265" s="64">
        <f>CE_CapitalizaçãoFRSS!E435</f>
        <v>0</v>
      </c>
      <c r="X265" s="64">
        <f>CE_CapitalizaçãoFRSS!S435</f>
        <v>0</v>
      </c>
      <c r="Y265" s="81" t="e">
        <f t="shared" ref="Y265:Y299" si="239">X265/V265</f>
        <v>#DIV/0!</v>
      </c>
      <c r="Z265" s="81" t="e">
        <f t="shared" ref="Z265:Z299" si="240">W265/V265</f>
        <v>#DIV/0!</v>
      </c>
      <c r="AA265" s="64">
        <f t="shared" ref="AA265:AA299" si="241">C265+I265+O265+U265</f>
        <v>0</v>
      </c>
      <c r="AB265" s="64">
        <f t="shared" ref="AB265:AB299" si="242">D265+J265+P265+V265</f>
        <v>0</v>
      </c>
      <c r="AC265" s="64">
        <f t="shared" ref="AC265:AC299" si="243">E265+K265+Q265+W265</f>
        <v>0</v>
      </c>
      <c r="AD265" s="64">
        <f t="shared" ref="AD265:AD299" si="244">F265+L265+R265+X265</f>
        <v>0</v>
      </c>
      <c r="AE265" s="81" t="e">
        <f t="shared" ref="AE265:AE299" si="245">AD265/AB265</f>
        <v>#DIV/0!</v>
      </c>
      <c r="AF265" s="81" t="e">
        <f t="shared" ref="AF265:AF299" si="246">AC265/AB265</f>
        <v>#DIV/0!</v>
      </c>
    </row>
    <row r="266" spans="1:32" x14ac:dyDescent="0.25">
      <c r="A266" s="60">
        <v>505</v>
      </c>
      <c r="B266" s="60" t="s">
        <v>255</v>
      </c>
      <c r="C266" s="69">
        <f>C267</f>
        <v>0</v>
      </c>
      <c r="D266" s="69">
        <f>D267</f>
        <v>0</v>
      </c>
      <c r="E266" s="69">
        <f>E267</f>
        <v>0</v>
      </c>
      <c r="F266" s="69">
        <f t="shared" ref="F266" si="247">F267</f>
        <v>0</v>
      </c>
      <c r="G266" s="80" t="e">
        <f t="shared" si="233"/>
        <v>#DIV/0!</v>
      </c>
      <c r="H266" s="80" t="e">
        <f t="shared" si="234"/>
        <v>#DIV/0!</v>
      </c>
      <c r="I266" s="69">
        <f>I267</f>
        <v>0</v>
      </c>
      <c r="J266" s="69">
        <f>J267</f>
        <v>0</v>
      </c>
      <c r="K266" s="69">
        <f t="shared" ref="K266:L266" si="248">K267</f>
        <v>0</v>
      </c>
      <c r="L266" s="69">
        <f t="shared" si="248"/>
        <v>0</v>
      </c>
      <c r="M266" s="80" t="e">
        <f t="shared" si="235"/>
        <v>#DIV/0!</v>
      </c>
      <c r="N266" s="80" t="e">
        <f t="shared" si="236"/>
        <v>#DIV/0!</v>
      </c>
      <c r="O266" s="69">
        <f>O267</f>
        <v>1250000</v>
      </c>
      <c r="P266" s="69">
        <f>P267</f>
        <v>1250000</v>
      </c>
      <c r="Q266" s="69">
        <f t="shared" ref="Q266:R266" si="249">Q267</f>
        <v>0</v>
      </c>
      <c r="R266" s="69">
        <f t="shared" si="249"/>
        <v>0</v>
      </c>
      <c r="S266" s="80">
        <f t="shared" si="237"/>
        <v>0</v>
      </c>
      <c r="T266" s="80">
        <f t="shared" si="238"/>
        <v>0</v>
      </c>
      <c r="U266" s="69">
        <f>U267</f>
        <v>0</v>
      </c>
      <c r="V266" s="69">
        <f t="shared" ref="V266" si="250">V267</f>
        <v>0</v>
      </c>
      <c r="W266" s="69">
        <f t="shared" ref="W266:X266" si="251">W267</f>
        <v>0</v>
      </c>
      <c r="X266" s="69">
        <f t="shared" si="251"/>
        <v>0</v>
      </c>
      <c r="Y266" s="80" t="e">
        <f t="shared" si="239"/>
        <v>#DIV/0!</v>
      </c>
      <c r="Z266" s="80" t="e">
        <f t="shared" si="240"/>
        <v>#DIV/0!</v>
      </c>
      <c r="AA266" s="69">
        <f t="shared" si="241"/>
        <v>1250000</v>
      </c>
      <c r="AB266" s="69">
        <f t="shared" si="242"/>
        <v>1250000</v>
      </c>
      <c r="AC266" s="69">
        <f t="shared" si="243"/>
        <v>0</v>
      </c>
      <c r="AD266" s="69">
        <f t="shared" si="244"/>
        <v>0</v>
      </c>
      <c r="AE266" s="80">
        <f t="shared" si="245"/>
        <v>0</v>
      </c>
      <c r="AF266" s="80">
        <f t="shared" si="246"/>
        <v>0</v>
      </c>
    </row>
    <row r="267" spans="1:32" x14ac:dyDescent="0.25">
      <c r="A267" s="62" t="str">
        <f>"505.01"</f>
        <v>505.01</v>
      </c>
      <c r="B267" s="63" t="s">
        <v>257</v>
      </c>
      <c r="C267" s="64">
        <f>SUM(C268:C285)</f>
        <v>0</v>
      </c>
      <c r="D267" s="64">
        <f>SUM(D268:D285)</f>
        <v>0</v>
      </c>
      <c r="E267" s="64">
        <f>SUM(E268:E285)</f>
        <v>0</v>
      </c>
      <c r="F267" s="64">
        <f t="shared" ref="F267" si="252">SUM(F268:F285)</f>
        <v>0</v>
      </c>
      <c r="G267" s="81" t="e">
        <f t="shared" si="233"/>
        <v>#DIV/0!</v>
      </c>
      <c r="H267" s="81" t="e">
        <f t="shared" si="234"/>
        <v>#DIV/0!</v>
      </c>
      <c r="I267" s="64">
        <f>SUM(I268:I285)</f>
        <v>0</v>
      </c>
      <c r="J267" s="64">
        <f>SUM(J268:J285)</f>
        <v>0</v>
      </c>
      <c r="K267" s="64">
        <f t="shared" ref="K267:L267" si="253">SUM(K268:K285)</f>
        <v>0</v>
      </c>
      <c r="L267" s="64">
        <f t="shared" si="253"/>
        <v>0</v>
      </c>
      <c r="M267" s="81" t="e">
        <f t="shared" si="235"/>
        <v>#DIV/0!</v>
      </c>
      <c r="N267" s="81" t="e">
        <f t="shared" si="236"/>
        <v>#DIV/0!</v>
      </c>
      <c r="O267" s="64">
        <f>SUM(O268:O285)</f>
        <v>1250000</v>
      </c>
      <c r="P267" s="64">
        <f>SUM(P268:P285)</f>
        <v>1250000</v>
      </c>
      <c r="Q267" s="64">
        <f t="shared" ref="Q267:R267" si="254">SUM(Q268:Q285)</f>
        <v>0</v>
      </c>
      <c r="R267" s="64">
        <f t="shared" si="254"/>
        <v>0</v>
      </c>
      <c r="S267" s="81">
        <f t="shared" si="237"/>
        <v>0</v>
      </c>
      <c r="T267" s="81">
        <f t="shared" si="238"/>
        <v>0</v>
      </c>
      <c r="U267" s="64">
        <f>SUM(U268:U285)</f>
        <v>0</v>
      </c>
      <c r="V267" s="64">
        <f t="shared" ref="V267" si="255">SUM(V268:V285)</f>
        <v>0</v>
      </c>
      <c r="W267" s="64">
        <f t="shared" ref="W267:X267" si="256">SUM(W268:W285)</f>
        <v>0</v>
      </c>
      <c r="X267" s="64">
        <f t="shared" si="256"/>
        <v>0</v>
      </c>
      <c r="Y267" s="81" t="e">
        <f t="shared" si="239"/>
        <v>#DIV/0!</v>
      </c>
      <c r="Z267" s="81" t="e">
        <f t="shared" si="240"/>
        <v>#DIV/0!</v>
      </c>
      <c r="AA267" s="64">
        <f t="shared" si="241"/>
        <v>1250000</v>
      </c>
      <c r="AB267" s="64">
        <f t="shared" si="242"/>
        <v>1250000</v>
      </c>
      <c r="AC267" s="64">
        <f t="shared" si="243"/>
        <v>0</v>
      </c>
      <c r="AD267" s="64">
        <f t="shared" si="244"/>
        <v>0</v>
      </c>
      <c r="AE267" s="81">
        <f t="shared" si="245"/>
        <v>0</v>
      </c>
      <c r="AF267" s="81">
        <f t="shared" si="246"/>
        <v>0</v>
      </c>
    </row>
    <row r="268" spans="1:32" x14ac:dyDescent="0.25">
      <c r="A268" s="66" t="str">
        <f>"505.01.01"</f>
        <v>505.01.01</v>
      </c>
      <c r="B268" s="68" t="s">
        <v>814</v>
      </c>
      <c r="C268" s="67">
        <f>CE_RegimeContributivo!B438</f>
        <v>0</v>
      </c>
      <c r="D268" s="67">
        <f>CE_RegimeContributivo!C438</f>
        <v>0</v>
      </c>
      <c r="E268" s="67">
        <f>CE_RegimeContributivo!E438</f>
        <v>0</v>
      </c>
      <c r="F268" s="67">
        <f>CE_RegimeContributivo!S438</f>
        <v>0</v>
      </c>
      <c r="G268" s="82" t="e">
        <f t="shared" si="233"/>
        <v>#DIV/0!</v>
      </c>
      <c r="H268" s="82" t="e">
        <f t="shared" si="234"/>
        <v>#DIV/0!</v>
      </c>
      <c r="I268" s="67">
        <f>CE_RegimeNaoContributivo!B438</f>
        <v>0</v>
      </c>
      <c r="J268" s="67">
        <f>CE_RegimeNaoContributivo!C438</f>
        <v>0</v>
      </c>
      <c r="K268" s="67">
        <f>CE_RegimeNaoContributivo!E438</f>
        <v>0</v>
      </c>
      <c r="L268" s="67">
        <f>CE_RegimeNaoContributivo!S438</f>
        <v>0</v>
      </c>
      <c r="M268" s="82" t="e">
        <f t="shared" si="235"/>
        <v>#DIV/0!</v>
      </c>
      <c r="N268" s="82" t="e">
        <f t="shared" si="236"/>
        <v>#DIV/0!</v>
      </c>
      <c r="O268" s="67">
        <f>CE_Administração!B438</f>
        <v>1250000</v>
      </c>
      <c r="P268" s="67">
        <f>CE_Administração!C438</f>
        <v>1250000</v>
      </c>
      <c r="Q268" s="67">
        <f>CE_Administração!E438</f>
        <v>0</v>
      </c>
      <c r="R268" s="67">
        <f>CE_Administração!S438</f>
        <v>0</v>
      </c>
      <c r="S268" s="82">
        <f t="shared" si="237"/>
        <v>0</v>
      </c>
      <c r="T268" s="82">
        <f t="shared" si="238"/>
        <v>0</v>
      </c>
      <c r="U268" s="67">
        <f>CE_CapitalizaçãoFRSS!B438</f>
        <v>0</v>
      </c>
      <c r="V268" s="67">
        <f>CE_CapitalizaçãoFRSS!C438</f>
        <v>0</v>
      </c>
      <c r="W268" s="67">
        <f>CE_CapitalizaçãoFRSS!E438</f>
        <v>0</v>
      </c>
      <c r="X268" s="67">
        <f>CE_CapitalizaçãoFRSS!S438</f>
        <v>0</v>
      </c>
      <c r="Y268" s="82" t="e">
        <f t="shared" si="239"/>
        <v>#DIV/0!</v>
      </c>
      <c r="Z268" s="82" t="e">
        <f t="shared" si="240"/>
        <v>#DIV/0!</v>
      </c>
      <c r="AA268" s="67">
        <f t="shared" si="241"/>
        <v>1250000</v>
      </c>
      <c r="AB268" s="67">
        <f t="shared" si="242"/>
        <v>1250000</v>
      </c>
      <c r="AC268" s="67">
        <f t="shared" si="243"/>
        <v>0</v>
      </c>
      <c r="AD268" s="67">
        <f t="shared" si="244"/>
        <v>0</v>
      </c>
      <c r="AE268" s="82">
        <f t="shared" si="245"/>
        <v>0</v>
      </c>
      <c r="AF268" s="82">
        <f t="shared" si="246"/>
        <v>0</v>
      </c>
    </row>
    <row r="269" spans="1:32" x14ac:dyDescent="0.25">
      <c r="A269" s="66" t="str">
        <f>"505.01.02"</f>
        <v>505.01.02</v>
      </c>
      <c r="B269" s="68" t="s">
        <v>1062</v>
      </c>
      <c r="C269" s="67">
        <f>CE_RegimeContributivo!B439</f>
        <v>0</v>
      </c>
      <c r="D269" s="67">
        <f>CE_RegimeContributivo!C439</f>
        <v>0</v>
      </c>
      <c r="E269" s="67">
        <f>CE_RegimeContributivo!E439</f>
        <v>0</v>
      </c>
      <c r="F269" s="67">
        <f>CE_RegimeContributivo!S439</f>
        <v>0</v>
      </c>
      <c r="G269" s="82" t="e">
        <f t="shared" si="233"/>
        <v>#DIV/0!</v>
      </c>
      <c r="H269" s="82" t="e">
        <f t="shared" si="234"/>
        <v>#DIV/0!</v>
      </c>
      <c r="I269" s="67">
        <f>CE_RegimeNaoContributivo!B439</f>
        <v>0</v>
      </c>
      <c r="J269" s="67">
        <f>CE_RegimeNaoContributivo!C439</f>
        <v>0</v>
      </c>
      <c r="K269" s="67">
        <f>CE_RegimeNaoContributivo!E439</f>
        <v>0</v>
      </c>
      <c r="L269" s="67">
        <f>CE_RegimeNaoContributivo!S439</f>
        <v>0</v>
      </c>
      <c r="M269" s="82" t="e">
        <f t="shared" si="235"/>
        <v>#DIV/0!</v>
      </c>
      <c r="N269" s="82" t="e">
        <f t="shared" si="236"/>
        <v>#DIV/0!</v>
      </c>
      <c r="O269" s="67">
        <f>CE_Administração!B439</f>
        <v>0</v>
      </c>
      <c r="P269" s="67">
        <f>CE_Administração!C439</f>
        <v>0</v>
      </c>
      <c r="Q269" s="67">
        <f>CE_Administração!E439</f>
        <v>0</v>
      </c>
      <c r="R269" s="67">
        <f>CE_Administração!S439</f>
        <v>0</v>
      </c>
      <c r="S269" s="82" t="e">
        <f t="shared" si="237"/>
        <v>#DIV/0!</v>
      </c>
      <c r="T269" s="82" t="e">
        <f t="shared" si="238"/>
        <v>#DIV/0!</v>
      </c>
      <c r="U269" s="67">
        <f>CE_CapitalizaçãoFRSS!B439</f>
        <v>0</v>
      </c>
      <c r="V269" s="67">
        <f>CE_CapitalizaçãoFRSS!C439</f>
        <v>0</v>
      </c>
      <c r="W269" s="67">
        <f>CE_CapitalizaçãoFRSS!E439</f>
        <v>0</v>
      </c>
      <c r="X269" s="67">
        <f>CE_CapitalizaçãoFRSS!S439</f>
        <v>0</v>
      </c>
      <c r="Y269" s="82" t="e">
        <f t="shared" si="239"/>
        <v>#DIV/0!</v>
      </c>
      <c r="Z269" s="82" t="e">
        <f t="shared" si="240"/>
        <v>#DIV/0!</v>
      </c>
      <c r="AA269" s="67">
        <f t="shared" si="241"/>
        <v>0</v>
      </c>
      <c r="AB269" s="67">
        <f t="shared" si="242"/>
        <v>0</v>
      </c>
      <c r="AC269" s="67">
        <f t="shared" si="243"/>
        <v>0</v>
      </c>
      <c r="AD269" s="67">
        <f t="shared" si="244"/>
        <v>0</v>
      </c>
      <c r="AE269" s="82" t="e">
        <f t="shared" si="245"/>
        <v>#DIV/0!</v>
      </c>
      <c r="AF269" s="82" t="e">
        <f t="shared" si="246"/>
        <v>#DIV/0!</v>
      </c>
    </row>
    <row r="270" spans="1:32" x14ac:dyDescent="0.25">
      <c r="A270" s="66" t="str">
        <f>"505.01.03"</f>
        <v>505.01.03</v>
      </c>
      <c r="B270" s="68" t="s">
        <v>1063</v>
      </c>
      <c r="C270" s="67">
        <f>CE_RegimeContributivo!B440</f>
        <v>0</v>
      </c>
      <c r="D270" s="67">
        <f>CE_RegimeContributivo!C440</f>
        <v>0</v>
      </c>
      <c r="E270" s="67">
        <f>CE_RegimeContributivo!E440</f>
        <v>0</v>
      </c>
      <c r="F270" s="67">
        <f>CE_RegimeContributivo!S440</f>
        <v>0</v>
      </c>
      <c r="G270" s="82" t="e">
        <f t="shared" si="233"/>
        <v>#DIV/0!</v>
      </c>
      <c r="H270" s="82" t="e">
        <f t="shared" si="234"/>
        <v>#DIV/0!</v>
      </c>
      <c r="I270" s="67">
        <f>CE_RegimeNaoContributivo!B440</f>
        <v>0</v>
      </c>
      <c r="J270" s="67">
        <f>CE_RegimeNaoContributivo!C440</f>
        <v>0</v>
      </c>
      <c r="K270" s="67">
        <f>CE_RegimeNaoContributivo!E440</f>
        <v>0</v>
      </c>
      <c r="L270" s="67">
        <f>CE_RegimeNaoContributivo!S440</f>
        <v>0</v>
      </c>
      <c r="M270" s="82" t="e">
        <f t="shared" si="235"/>
        <v>#DIV/0!</v>
      </c>
      <c r="N270" s="82" t="e">
        <f t="shared" si="236"/>
        <v>#DIV/0!</v>
      </c>
      <c r="O270" s="67">
        <f>CE_Administração!B440</f>
        <v>0</v>
      </c>
      <c r="P270" s="67">
        <f>CE_Administração!C440</f>
        <v>0</v>
      </c>
      <c r="Q270" s="67">
        <f>CE_Administração!E440</f>
        <v>0</v>
      </c>
      <c r="R270" s="67">
        <f>CE_Administração!S440</f>
        <v>0</v>
      </c>
      <c r="S270" s="82" t="e">
        <f t="shared" si="237"/>
        <v>#DIV/0!</v>
      </c>
      <c r="T270" s="82" t="e">
        <f t="shared" si="238"/>
        <v>#DIV/0!</v>
      </c>
      <c r="U270" s="67">
        <f>CE_CapitalizaçãoFRSS!B440</f>
        <v>0</v>
      </c>
      <c r="V270" s="67">
        <f>CE_CapitalizaçãoFRSS!C440</f>
        <v>0</v>
      </c>
      <c r="W270" s="67">
        <f>CE_CapitalizaçãoFRSS!E440</f>
        <v>0</v>
      </c>
      <c r="X270" s="67">
        <f>CE_CapitalizaçãoFRSS!S440</f>
        <v>0</v>
      </c>
      <c r="Y270" s="82" t="e">
        <f t="shared" si="239"/>
        <v>#DIV/0!</v>
      </c>
      <c r="Z270" s="82" t="e">
        <f t="shared" si="240"/>
        <v>#DIV/0!</v>
      </c>
      <c r="AA270" s="67">
        <f t="shared" si="241"/>
        <v>0</v>
      </c>
      <c r="AB270" s="67">
        <f t="shared" si="242"/>
        <v>0</v>
      </c>
      <c r="AC270" s="67">
        <f t="shared" si="243"/>
        <v>0</v>
      </c>
      <c r="AD270" s="67">
        <f t="shared" si="244"/>
        <v>0</v>
      </c>
      <c r="AE270" s="82" t="e">
        <f t="shared" si="245"/>
        <v>#DIV/0!</v>
      </c>
      <c r="AF270" s="82" t="e">
        <f t="shared" si="246"/>
        <v>#DIV/0!</v>
      </c>
    </row>
    <row r="271" spans="1:32" x14ac:dyDescent="0.25">
      <c r="A271" s="66" t="str">
        <f>"505.01.04"</f>
        <v>505.01.04</v>
      </c>
      <c r="B271" s="68" t="s">
        <v>1064</v>
      </c>
      <c r="C271" s="67">
        <f>CE_RegimeContributivo!B441</f>
        <v>0</v>
      </c>
      <c r="D271" s="67">
        <f>CE_RegimeContributivo!C441</f>
        <v>0</v>
      </c>
      <c r="E271" s="67">
        <f>CE_RegimeContributivo!E441</f>
        <v>0</v>
      </c>
      <c r="F271" s="67">
        <f>CE_RegimeContributivo!S441</f>
        <v>0</v>
      </c>
      <c r="G271" s="82" t="e">
        <f t="shared" si="233"/>
        <v>#DIV/0!</v>
      </c>
      <c r="H271" s="82" t="e">
        <f t="shared" si="234"/>
        <v>#DIV/0!</v>
      </c>
      <c r="I271" s="67">
        <f>CE_RegimeNaoContributivo!B441</f>
        <v>0</v>
      </c>
      <c r="J271" s="67">
        <f>CE_RegimeNaoContributivo!C441</f>
        <v>0</v>
      </c>
      <c r="K271" s="67">
        <f>CE_RegimeNaoContributivo!E441</f>
        <v>0</v>
      </c>
      <c r="L271" s="67">
        <f>CE_RegimeNaoContributivo!S441</f>
        <v>0</v>
      </c>
      <c r="M271" s="82" t="e">
        <f t="shared" si="235"/>
        <v>#DIV/0!</v>
      </c>
      <c r="N271" s="82" t="e">
        <f t="shared" si="236"/>
        <v>#DIV/0!</v>
      </c>
      <c r="O271" s="67">
        <f>CE_Administração!B441</f>
        <v>0</v>
      </c>
      <c r="P271" s="67">
        <f>CE_Administração!C441</f>
        <v>0</v>
      </c>
      <c r="Q271" s="67">
        <f>CE_Administração!E441</f>
        <v>0</v>
      </c>
      <c r="R271" s="67">
        <f>CE_Administração!S441</f>
        <v>0</v>
      </c>
      <c r="S271" s="82" t="e">
        <f t="shared" si="237"/>
        <v>#DIV/0!</v>
      </c>
      <c r="T271" s="82" t="e">
        <f t="shared" si="238"/>
        <v>#DIV/0!</v>
      </c>
      <c r="U271" s="67">
        <f>CE_CapitalizaçãoFRSS!B441</f>
        <v>0</v>
      </c>
      <c r="V271" s="67">
        <f>CE_CapitalizaçãoFRSS!C441</f>
        <v>0</v>
      </c>
      <c r="W271" s="67">
        <f>CE_CapitalizaçãoFRSS!E441</f>
        <v>0</v>
      </c>
      <c r="X271" s="67">
        <f>CE_CapitalizaçãoFRSS!S441</f>
        <v>0</v>
      </c>
      <c r="Y271" s="82" t="e">
        <f t="shared" si="239"/>
        <v>#DIV/0!</v>
      </c>
      <c r="Z271" s="82" t="e">
        <f t="shared" si="240"/>
        <v>#DIV/0!</v>
      </c>
      <c r="AA271" s="67">
        <f t="shared" si="241"/>
        <v>0</v>
      </c>
      <c r="AB271" s="67">
        <f t="shared" si="242"/>
        <v>0</v>
      </c>
      <c r="AC271" s="67">
        <f t="shared" si="243"/>
        <v>0</v>
      </c>
      <c r="AD271" s="67">
        <f t="shared" si="244"/>
        <v>0</v>
      </c>
      <c r="AE271" s="82" t="e">
        <f t="shared" si="245"/>
        <v>#DIV/0!</v>
      </c>
      <c r="AF271" s="82" t="e">
        <f t="shared" si="246"/>
        <v>#DIV/0!</v>
      </c>
    </row>
    <row r="272" spans="1:32" x14ac:dyDescent="0.25">
      <c r="A272" s="66" t="str">
        <f>"505.01.05"</f>
        <v>505.01.05</v>
      </c>
      <c r="B272" s="68" t="s">
        <v>1065</v>
      </c>
      <c r="C272" s="67">
        <f>CE_RegimeContributivo!B442</f>
        <v>0</v>
      </c>
      <c r="D272" s="67">
        <f>CE_RegimeContributivo!C442</f>
        <v>0</v>
      </c>
      <c r="E272" s="67">
        <f>CE_RegimeContributivo!E442</f>
        <v>0</v>
      </c>
      <c r="F272" s="67">
        <f>CE_RegimeContributivo!S442</f>
        <v>0</v>
      </c>
      <c r="G272" s="82" t="e">
        <f t="shared" si="233"/>
        <v>#DIV/0!</v>
      </c>
      <c r="H272" s="82" t="e">
        <f t="shared" si="234"/>
        <v>#DIV/0!</v>
      </c>
      <c r="I272" s="67">
        <f>CE_RegimeNaoContributivo!B442</f>
        <v>0</v>
      </c>
      <c r="J272" s="67">
        <f>CE_RegimeNaoContributivo!C442</f>
        <v>0</v>
      </c>
      <c r="K272" s="67">
        <f>CE_RegimeNaoContributivo!E442</f>
        <v>0</v>
      </c>
      <c r="L272" s="67">
        <f>CE_RegimeNaoContributivo!S442</f>
        <v>0</v>
      </c>
      <c r="M272" s="82" t="e">
        <f t="shared" si="235"/>
        <v>#DIV/0!</v>
      </c>
      <c r="N272" s="82" t="e">
        <f t="shared" si="236"/>
        <v>#DIV/0!</v>
      </c>
      <c r="O272" s="67">
        <f>CE_Administração!B442</f>
        <v>0</v>
      </c>
      <c r="P272" s="67">
        <f>CE_Administração!C442</f>
        <v>0</v>
      </c>
      <c r="Q272" s="67">
        <f>CE_Administração!E442</f>
        <v>0</v>
      </c>
      <c r="R272" s="67">
        <f>CE_Administração!S442</f>
        <v>0</v>
      </c>
      <c r="S272" s="82" t="e">
        <f t="shared" si="237"/>
        <v>#DIV/0!</v>
      </c>
      <c r="T272" s="82" t="e">
        <f t="shared" si="238"/>
        <v>#DIV/0!</v>
      </c>
      <c r="U272" s="67">
        <f>CE_CapitalizaçãoFRSS!B442</f>
        <v>0</v>
      </c>
      <c r="V272" s="67">
        <f>CE_CapitalizaçãoFRSS!C442</f>
        <v>0</v>
      </c>
      <c r="W272" s="67">
        <f>CE_CapitalizaçãoFRSS!E442</f>
        <v>0</v>
      </c>
      <c r="X272" s="67">
        <f>CE_CapitalizaçãoFRSS!S442</f>
        <v>0</v>
      </c>
      <c r="Y272" s="82" t="e">
        <f t="shared" si="239"/>
        <v>#DIV/0!</v>
      </c>
      <c r="Z272" s="82" t="e">
        <f t="shared" si="240"/>
        <v>#DIV/0!</v>
      </c>
      <c r="AA272" s="67">
        <f t="shared" si="241"/>
        <v>0</v>
      </c>
      <c r="AB272" s="67">
        <f t="shared" si="242"/>
        <v>0</v>
      </c>
      <c r="AC272" s="67">
        <f t="shared" si="243"/>
        <v>0</v>
      </c>
      <c r="AD272" s="67">
        <f t="shared" si="244"/>
        <v>0</v>
      </c>
      <c r="AE272" s="82" t="e">
        <f t="shared" si="245"/>
        <v>#DIV/0!</v>
      </c>
      <c r="AF272" s="82" t="e">
        <f t="shared" si="246"/>
        <v>#DIV/0!</v>
      </c>
    </row>
    <row r="273" spans="1:32" x14ac:dyDescent="0.25">
      <c r="A273" s="66" t="str">
        <f>"505.01.06"</f>
        <v>505.01.06</v>
      </c>
      <c r="B273" s="68" t="s">
        <v>1066</v>
      </c>
      <c r="C273" s="67">
        <f>CE_RegimeContributivo!B443</f>
        <v>0</v>
      </c>
      <c r="D273" s="67">
        <f>CE_RegimeContributivo!C443</f>
        <v>0</v>
      </c>
      <c r="E273" s="67">
        <f>CE_RegimeContributivo!E443</f>
        <v>0</v>
      </c>
      <c r="F273" s="67">
        <f>CE_RegimeContributivo!S443</f>
        <v>0</v>
      </c>
      <c r="G273" s="82" t="e">
        <f t="shared" si="233"/>
        <v>#DIV/0!</v>
      </c>
      <c r="H273" s="82" t="e">
        <f t="shared" si="234"/>
        <v>#DIV/0!</v>
      </c>
      <c r="I273" s="67">
        <f>CE_RegimeNaoContributivo!B443</f>
        <v>0</v>
      </c>
      <c r="J273" s="67">
        <f>CE_RegimeNaoContributivo!C443</f>
        <v>0</v>
      </c>
      <c r="K273" s="67">
        <f>CE_RegimeNaoContributivo!E443</f>
        <v>0</v>
      </c>
      <c r="L273" s="67">
        <f>CE_RegimeNaoContributivo!S443</f>
        <v>0</v>
      </c>
      <c r="M273" s="82" t="e">
        <f t="shared" si="235"/>
        <v>#DIV/0!</v>
      </c>
      <c r="N273" s="82" t="e">
        <f t="shared" si="236"/>
        <v>#DIV/0!</v>
      </c>
      <c r="O273" s="67">
        <f>CE_Administração!B443</f>
        <v>0</v>
      </c>
      <c r="P273" s="67">
        <f>CE_Administração!C443</f>
        <v>0</v>
      </c>
      <c r="Q273" s="67">
        <f>CE_Administração!E443</f>
        <v>0</v>
      </c>
      <c r="R273" s="67">
        <f>CE_Administração!S443</f>
        <v>0</v>
      </c>
      <c r="S273" s="82" t="e">
        <f t="shared" si="237"/>
        <v>#DIV/0!</v>
      </c>
      <c r="T273" s="82" t="e">
        <f t="shared" si="238"/>
        <v>#DIV/0!</v>
      </c>
      <c r="U273" s="67">
        <f>CE_CapitalizaçãoFRSS!B443</f>
        <v>0</v>
      </c>
      <c r="V273" s="67">
        <f>CE_CapitalizaçãoFRSS!C443</f>
        <v>0</v>
      </c>
      <c r="W273" s="67">
        <f>CE_CapitalizaçãoFRSS!E443</f>
        <v>0</v>
      </c>
      <c r="X273" s="67">
        <f>CE_CapitalizaçãoFRSS!S443</f>
        <v>0</v>
      </c>
      <c r="Y273" s="82" t="e">
        <f t="shared" si="239"/>
        <v>#DIV/0!</v>
      </c>
      <c r="Z273" s="82" t="e">
        <f t="shared" si="240"/>
        <v>#DIV/0!</v>
      </c>
      <c r="AA273" s="67">
        <f t="shared" si="241"/>
        <v>0</v>
      </c>
      <c r="AB273" s="67">
        <f t="shared" si="242"/>
        <v>0</v>
      </c>
      <c r="AC273" s="67">
        <f t="shared" si="243"/>
        <v>0</v>
      </c>
      <c r="AD273" s="67">
        <f t="shared" si="244"/>
        <v>0</v>
      </c>
      <c r="AE273" s="82" t="e">
        <f t="shared" si="245"/>
        <v>#DIV/0!</v>
      </c>
      <c r="AF273" s="82" t="e">
        <f t="shared" si="246"/>
        <v>#DIV/0!</v>
      </c>
    </row>
    <row r="274" spans="1:32" x14ac:dyDescent="0.25">
      <c r="A274" s="66" t="str">
        <f>"505.01.07"</f>
        <v>505.01.07</v>
      </c>
      <c r="B274" s="68" t="s">
        <v>1067</v>
      </c>
      <c r="C274" s="67">
        <f>CE_RegimeContributivo!B444</f>
        <v>0</v>
      </c>
      <c r="D274" s="67">
        <f>CE_RegimeContributivo!C444</f>
        <v>0</v>
      </c>
      <c r="E274" s="67">
        <f>CE_RegimeContributivo!E444</f>
        <v>0</v>
      </c>
      <c r="F274" s="67">
        <f>CE_RegimeContributivo!S444</f>
        <v>0</v>
      </c>
      <c r="G274" s="82" t="e">
        <f t="shared" si="233"/>
        <v>#DIV/0!</v>
      </c>
      <c r="H274" s="82" t="e">
        <f t="shared" si="234"/>
        <v>#DIV/0!</v>
      </c>
      <c r="I274" s="67">
        <f>CE_RegimeNaoContributivo!B444</f>
        <v>0</v>
      </c>
      <c r="J274" s="67">
        <f>CE_RegimeNaoContributivo!C444</f>
        <v>0</v>
      </c>
      <c r="K274" s="67">
        <f>CE_RegimeNaoContributivo!E444</f>
        <v>0</v>
      </c>
      <c r="L274" s="67">
        <f>CE_RegimeNaoContributivo!S444</f>
        <v>0</v>
      </c>
      <c r="M274" s="82" t="e">
        <f t="shared" si="235"/>
        <v>#DIV/0!</v>
      </c>
      <c r="N274" s="82" t="e">
        <f t="shared" si="236"/>
        <v>#DIV/0!</v>
      </c>
      <c r="O274" s="67">
        <f>CE_Administração!B444</f>
        <v>0</v>
      </c>
      <c r="P274" s="67">
        <f>CE_Administração!C444</f>
        <v>0</v>
      </c>
      <c r="Q274" s="67">
        <f>CE_Administração!E444</f>
        <v>0</v>
      </c>
      <c r="R274" s="67">
        <f>CE_Administração!S444</f>
        <v>0</v>
      </c>
      <c r="S274" s="82" t="e">
        <f t="shared" si="237"/>
        <v>#DIV/0!</v>
      </c>
      <c r="T274" s="82" t="e">
        <f t="shared" si="238"/>
        <v>#DIV/0!</v>
      </c>
      <c r="U274" s="67">
        <f>CE_CapitalizaçãoFRSS!B444</f>
        <v>0</v>
      </c>
      <c r="V274" s="67">
        <f>CE_CapitalizaçãoFRSS!C444</f>
        <v>0</v>
      </c>
      <c r="W274" s="67">
        <f>CE_CapitalizaçãoFRSS!E444</f>
        <v>0</v>
      </c>
      <c r="X274" s="67">
        <f>CE_CapitalizaçãoFRSS!S444</f>
        <v>0</v>
      </c>
      <c r="Y274" s="82" t="e">
        <f t="shared" si="239"/>
        <v>#DIV/0!</v>
      </c>
      <c r="Z274" s="82" t="e">
        <f t="shared" si="240"/>
        <v>#DIV/0!</v>
      </c>
      <c r="AA274" s="67">
        <f t="shared" si="241"/>
        <v>0</v>
      </c>
      <c r="AB274" s="67">
        <f t="shared" si="242"/>
        <v>0</v>
      </c>
      <c r="AC274" s="67">
        <f t="shared" si="243"/>
        <v>0</v>
      </c>
      <c r="AD274" s="67">
        <f t="shared" si="244"/>
        <v>0</v>
      </c>
      <c r="AE274" s="82" t="e">
        <f t="shared" si="245"/>
        <v>#DIV/0!</v>
      </c>
      <c r="AF274" s="82" t="e">
        <f t="shared" si="246"/>
        <v>#DIV/0!</v>
      </c>
    </row>
    <row r="275" spans="1:32" x14ac:dyDescent="0.25">
      <c r="A275" s="66" t="str">
        <f>"505.01.08"</f>
        <v>505.01.08</v>
      </c>
      <c r="B275" s="68" t="s">
        <v>1068</v>
      </c>
      <c r="C275" s="67">
        <f>CE_RegimeContributivo!B445</f>
        <v>0</v>
      </c>
      <c r="D275" s="67">
        <f>CE_RegimeContributivo!C445</f>
        <v>0</v>
      </c>
      <c r="E275" s="67">
        <f>CE_RegimeContributivo!E445</f>
        <v>0</v>
      </c>
      <c r="F275" s="67">
        <f>CE_RegimeContributivo!S445</f>
        <v>0</v>
      </c>
      <c r="G275" s="82" t="e">
        <f t="shared" si="233"/>
        <v>#DIV/0!</v>
      </c>
      <c r="H275" s="82" t="e">
        <f t="shared" si="234"/>
        <v>#DIV/0!</v>
      </c>
      <c r="I275" s="67">
        <f>CE_RegimeNaoContributivo!B445</f>
        <v>0</v>
      </c>
      <c r="J275" s="67">
        <f>CE_RegimeNaoContributivo!C445</f>
        <v>0</v>
      </c>
      <c r="K275" s="67">
        <f>CE_RegimeNaoContributivo!E445</f>
        <v>0</v>
      </c>
      <c r="L275" s="67">
        <f>CE_RegimeNaoContributivo!S445</f>
        <v>0</v>
      </c>
      <c r="M275" s="82" t="e">
        <f t="shared" si="235"/>
        <v>#DIV/0!</v>
      </c>
      <c r="N275" s="82" t="e">
        <f t="shared" si="236"/>
        <v>#DIV/0!</v>
      </c>
      <c r="O275" s="67">
        <f>CE_Administração!B445</f>
        <v>0</v>
      </c>
      <c r="P275" s="67">
        <f>CE_Administração!C445</f>
        <v>0</v>
      </c>
      <c r="Q275" s="67">
        <f>CE_Administração!E445</f>
        <v>0</v>
      </c>
      <c r="R275" s="67">
        <f>CE_Administração!S445</f>
        <v>0</v>
      </c>
      <c r="S275" s="82" t="e">
        <f t="shared" si="237"/>
        <v>#DIV/0!</v>
      </c>
      <c r="T275" s="82" t="e">
        <f t="shared" si="238"/>
        <v>#DIV/0!</v>
      </c>
      <c r="U275" s="67">
        <f>CE_CapitalizaçãoFRSS!B445</f>
        <v>0</v>
      </c>
      <c r="V275" s="67">
        <f>CE_CapitalizaçãoFRSS!C445</f>
        <v>0</v>
      </c>
      <c r="W275" s="67">
        <f>CE_CapitalizaçãoFRSS!E445</f>
        <v>0</v>
      </c>
      <c r="X275" s="67">
        <f>CE_CapitalizaçãoFRSS!S445</f>
        <v>0</v>
      </c>
      <c r="Y275" s="82" t="e">
        <f t="shared" si="239"/>
        <v>#DIV/0!</v>
      </c>
      <c r="Z275" s="82" t="e">
        <f t="shared" si="240"/>
        <v>#DIV/0!</v>
      </c>
      <c r="AA275" s="67">
        <f t="shared" si="241"/>
        <v>0</v>
      </c>
      <c r="AB275" s="67">
        <f t="shared" si="242"/>
        <v>0</v>
      </c>
      <c r="AC275" s="67">
        <f t="shared" si="243"/>
        <v>0</v>
      </c>
      <c r="AD275" s="67">
        <f t="shared" si="244"/>
        <v>0</v>
      </c>
      <c r="AE275" s="82" t="e">
        <f t="shared" si="245"/>
        <v>#DIV/0!</v>
      </c>
      <c r="AF275" s="82" t="e">
        <f t="shared" si="246"/>
        <v>#DIV/0!</v>
      </c>
    </row>
    <row r="276" spans="1:32" x14ac:dyDescent="0.25">
      <c r="A276" s="66" t="str">
        <f>"505.01.09"</f>
        <v>505.01.09</v>
      </c>
      <c r="B276" s="68" t="s">
        <v>1069</v>
      </c>
      <c r="C276" s="67">
        <f>CE_RegimeContributivo!B446</f>
        <v>0</v>
      </c>
      <c r="D276" s="67">
        <f>CE_RegimeContributivo!C446</f>
        <v>0</v>
      </c>
      <c r="E276" s="67">
        <f>CE_RegimeContributivo!E446</f>
        <v>0</v>
      </c>
      <c r="F276" s="67">
        <f>CE_RegimeContributivo!S446</f>
        <v>0</v>
      </c>
      <c r="G276" s="82" t="e">
        <f t="shared" si="233"/>
        <v>#DIV/0!</v>
      </c>
      <c r="H276" s="82" t="e">
        <f t="shared" si="234"/>
        <v>#DIV/0!</v>
      </c>
      <c r="I276" s="67">
        <f>CE_RegimeNaoContributivo!B446</f>
        <v>0</v>
      </c>
      <c r="J276" s="67">
        <f>CE_RegimeNaoContributivo!C446</f>
        <v>0</v>
      </c>
      <c r="K276" s="67">
        <f>CE_RegimeNaoContributivo!E446</f>
        <v>0</v>
      </c>
      <c r="L276" s="67">
        <f>CE_RegimeNaoContributivo!S446</f>
        <v>0</v>
      </c>
      <c r="M276" s="82" t="e">
        <f t="shared" si="235"/>
        <v>#DIV/0!</v>
      </c>
      <c r="N276" s="82" t="e">
        <f t="shared" si="236"/>
        <v>#DIV/0!</v>
      </c>
      <c r="O276" s="67">
        <f>CE_Administração!B446</f>
        <v>0</v>
      </c>
      <c r="P276" s="67">
        <f>CE_Administração!C446</f>
        <v>0</v>
      </c>
      <c r="Q276" s="67">
        <f>CE_Administração!E446</f>
        <v>0</v>
      </c>
      <c r="R276" s="67">
        <f>CE_Administração!S446</f>
        <v>0</v>
      </c>
      <c r="S276" s="82" t="e">
        <f t="shared" si="237"/>
        <v>#DIV/0!</v>
      </c>
      <c r="T276" s="82" t="e">
        <f t="shared" si="238"/>
        <v>#DIV/0!</v>
      </c>
      <c r="U276" s="67">
        <f>CE_CapitalizaçãoFRSS!B446</f>
        <v>0</v>
      </c>
      <c r="V276" s="67">
        <f>CE_CapitalizaçãoFRSS!C446</f>
        <v>0</v>
      </c>
      <c r="W276" s="67">
        <f>CE_CapitalizaçãoFRSS!E446</f>
        <v>0</v>
      </c>
      <c r="X276" s="67">
        <f>CE_CapitalizaçãoFRSS!S446</f>
        <v>0</v>
      </c>
      <c r="Y276" s="82" t="e">
        <f t="shared" si="239"/>
        <v>#DIV/0!</v>
      </c>
      <c r="Z276" s="82" t="e">
        <f t="shared" si="240"/>
        <v>#DIV/0!</v>
      </c>
      <c r="AA276" s="67">
        <f t="shared" si="241"/>
        <v>0</v>
      </c>
      <c r="AB276" s="67">
        <f t="shared" si="242"/>
        <v>0</v>
      </c>
      <c r="AC276" s="67">
        <f t="shared" si="243"/>
        <v>0</v>
      </c>
      <c r="AD276" s="67">
        <f t="shared" si="244"/>
        <v>0</v>
      </c>
      <c r="AE276" s="82" t="e">
        <f t="shared" si="245"/>
        <v>#DIV/0!</v>
      </c>
      <c r="AF276" s="82" t="e">
        <f t="shared" si="246"/>
        <v>#DIV/0!</v>
      </c>
    </row>
    <row r="277" spans="1:32" x14ac:dyDescent="0.25">
      <c r="A277" s="66" t="str">
        <f>"505.01.10"</f>
        <v>505.01.10</v>
      </c>
      <c r="B277" s="68" t="s">
        <v>1070</v>
      </c>
      <c r="C277" s="67">
        <f>CE_RegimeContributivo!B447</f>
        <v>0</v>
      </c>
      <c r="D277" s="67">
        <f>CE_RegimeContributivo!C447</f>
        <v>0</v>
      </c>
      <c r="E277" s="67">
        <f>CE_RegimeContributivo!E447</f>
        <v>0</v>
      </c>
      <c r="F277" s="67">
        <f>CE_RegimeContributivo!S447</f>
        <v>0</v>
      </c>
      <c r="G277" s="82" t="e">
        <f t="shared" si="233"/>
        <v>#DIV/0!</v>
      </c>
      <c r="H277" s="82" t="e">
        <f t="shared" si="234"/>
        <v>#DIV/0!</v>
      </c>
      <c r="I277" s="67">
        <f>CE_RegimeNaoContributivo!B447</f>
        <v>0</v>
      </c>
      <c r="J277" s="67">
        <f>CE_RegimeNaoContributivo!C447</f>
        <v>0</v>
      </c>
      <c r="K277" s="67">
        <f>CE_RegimeNaoContributivo!E447</f>
        <v>0</v>
      </c>
      <c r="L277" s="67">
        <f>CE_RegimeNaoContributivo!S447</f>
        <v>0</v>
      </c>
      <c r="M277" s="82" t="e">
        <f t="shared" si="235"/>
        <v>#DIV/0!</v>
      </c>
      <c r="N277" s="82" t="e">
        <f t="shared" si="236"/>
        <v>#DIV/0!</v>
      </c>
      <c r="O277" s="67">
        <f>CE_Administração!B447</f>
        <v>0</v>
      </c>
      <c r="P277" s="67">
        <f>CE_Administração!C447</f>
        <v>0</v>
      </c>
      <c r="Q277" s="67">
        <f>CE_Administração!E447</f>
        <v>0</v>
      </c>
      <c r="R277" s="67">
        <f>CE_Administração!S447</f>
        <v>0</v>
      </c>
      <c r="S277" s="82" t="e">
        <f t="shared" si="237"/>
        <v>#DIV/0!</v>
      </c>
      <c r="T277" s="82" t="e">
        <f t="shared" si="238"/>
        <v>#DIV/0!</v>
      </c>
      <c r="U277" s="67">
        <f>CE_CapitalizaçãoFRSS!B447</f>
        <v>0</v>
      </c>
      <c r="V277" s="67">
        <f>CE_CapitalizaçãoFRSS!C447</f>
        <v>0</v>
      </c>
      <c r="W277" s="67">
        <f>CE_CapitalizaçãoFRSS!E447</f>
        <v>0</v>
      </c>
      <c r="X277" s="67">
        <f>CE_CapitalizaçãoFRSS!S447</f>
        <v>0</v>
      </c>
      <c r="Y277" s="82" t="e">
        <f t="shared" si="239"/>
        <v>#DIV/0!</v>
      </c>
      <c r="Z277" s="82" t="e">
        <f t="shared" si="240"/>
        <v>#DIV/0!</v>
      </c>
      <c r="AA277" s="67">
        <f t="shared" si="241"/>
        <v>0</v>
      </c>
      <c r="AB277" s="67">
        <f t="shared" si="242"/>
        <v>0</v>
      </c>
      <c r="AC277" s="67">
        <f t="shared" si="243"/>
        <v>0</v>
      </c>
      <c r="AD277" s="67">
        <f t="shared" si="244"/>
        <v>0</v>
      </c>
      <c r="AE277" s="82" t="e">
        <f t="shared" si="245"/>
        <v>#DIV/0!</v>
      </c>
      <c r="AF277" s="82" t="e">
        <f t="shared" si="246"/>
        <v>#DIV/0!</v>
      </c>
    </row>
    <row r="278" spans="1:32" x14ac:dyDescent="0.25">
      <c r="A278" s="66" t="str">
        <f>"505.01.11"</f>
        <v>505.01.11</v>
      </c>
      <c r="B278" s="68" t="s">
        <v>1071</v>
      </c>
      <c r="C278" s="67">
        <f>CE_RegimeContributivo!B448</f>
        <v>0</v>
      </c>
      <c r="D278" s="67">
        <f>CE_RegimeContributivo!C448</f>
        <v>0</v>
      </c>
      <c r="E278" s="67">
        <f>CE_RegimeContributivo!E448</f>
        <v>0</v>
      </c>
      <c r="F278" s="67">
        <f>CE_RegimeContributivo!S448</f>
        <v>0</v>
      </c>
      <c r="G278" s="82" t="e">
        <f t="shared" si="233"/>
        <v>#DIV/0!</v>
      </c>
      <c r="H278" s="82" t="e">
        <f t="shared" si="234"/>
        <v>#DIV/0!</v>
      </c>
      <c r="I278" s="67">
        <f>CE_RegimeNaoContributivo!B448</f>
        <v>0</v>
      </c>
      <c r="J278" s="67">
        <f>CE_RegimeNaoContributivo!C448</f>
        <v>0</v>
      </c>
      <c r="K278" s="67">
        <f>CE_RegimeNaoContributivo!E448</f>
        <v>0</v>
      </c>
      <c r="L278" s="67">
        <f>CE_RegimeNaoContributivo!S448</f>
        <v>0</v>
      </c>
      <c r="M278" s="82" t="e">
        <f t="shared" si="235"/>
        <v>#DIV/0!</v>
      </c>
      <c r="N278" s="82" t="e">
        <f t="shared" si="236"/>
        <v>#DIV/0!</v>
      </c>
      <c r="O278" s="67">
        <f>CE_Administração!B448</f>
        <v>0</v>
      </c>
      <c r="P278" s="67">
        <f>CE_Administração!C448</f>
        <v>0</v>
      </c>
      <c r="Q278" s="67">
        <f>CE_Administração!E448</f>
        <v>0</v>
      </c>
      <c r="R278" s="67">
        <f>CE_Administração!S448</f>
        <v>0</v>
      </c>
      <c r="S278" s="82" t="e">
        <f t="shared" si="237"/>
        <v>#DIV/0!</v>
      </c>
      <c r="T278" s="82" t="e">
        <f t="shared" si="238"/>
        <v>#DIV/0!</v>
      </c>
      <c r="U278" s="67">
        <f>CE_CapitalizaçãoFRSS!B448</f>
        <v>0</v>
      </c>
      <c r="V278" s="67">
        <f>CE_CapitalizaçãoFRSS!C448</f>
        <v>0</v>
      </c>
      <c r="W278" s="67">
        <f>CE_CapitalizaçãoFRSS!E448</f>
        <v>0</v>
      </c>
      <c r="X278" s="67">
        <f>CE_CapitalizaçãoFRSS!S448</f>
        <v>0</v>
      </c>
      <c r="Y278" s="82" t="e">
        <f t="shared" si="239"/>
        <v>#DIV/0!</v>
      </c>
      <c r="Z278" s="82" t="e">
        <f t="shared" si="240"/>
        <v>#DIV/0!</v>
      </c>
      <c r="AA278" s="67">
        <f t="shared" si="241"/>
        <v>0</v>
      </c>
      <c r="AB278" s="67">
        <f t="shared" si="242"/>
        <v>0</v>
      </c>
      <c r="AC278" s="67">
        <f t="shared" si="243"/>
        <v>0</v>
      </c>
      <c r="AD278" s="67">
        <f t="shared" si="244"/>
        <v>0</v>
      </c>
      <c r="AE278" s="82" t="e">
        <f t="shared" si="245"/>
        <v>#DIV/0!</v>
      </c>
      <c r="AF278" s="82" t="e">
        <f t="shared" si="246"/>
        <v>#DIV/0!</v>
      </c>
    </row>
    <row r="279" spans="1:32" x14ac:dyDescent="0.25">
      <c r="A279" s="66" t="str">
        <f>"505.01.12"</f>
        <v>505.01.12</v>
      </c>
      <c r="B279" s="68" t="s">
        <v>1072</v>
      </c>
      <c r="C279" s="67">
        <f>CE_RegimeContributivo!B449</f>
        <v>0</v>
      </c>
      <c r="D279" s="67">
        <f>CE_RegimeContributivo!C449</f>
        <v>0</v>
      </c>
      <c r="E279" s="67">
        <f>CE_RegimeContributivo!E449</f>
        <v>0</v>
      </c>
      <c r="F279" s="67">
        <f>CE_RegimeContributivo!S449</f>
        <v>0</v>
      </c>
      <c r="G279" s="82" t="e">
        <f t="shared" si="233"/>
        <v>#DIV/0!</v>
      </c>
      <c r="H279" s="82" t="e">
        <f t="shared" si="234"/>
        <v>#DIV/0!</v>
      </c>
      <c r="I279" s="67">
        <f>CE_RegimeNaoContributivo!B449</f>
        <v>0</v>
      </c>
      <c r="J279" s="67">
        <f>CE_RegimeNaoContributivo!C449</f>
        <v>0</v>
      </c>
      <c r="K279" s="67">
        <f>CE_RegimeNaoContributivo!E449</f>
        <v>0</v>
      </c>
      <c r="L279" s="67">
        <f>CE_RegimeNaoContributivo!S449</f>
        <v>0</v>
      </c>
      <c r="M279" s="82" t="e">
        <f t="shared" si="235"/>
        <v>#DIV/0!</v>
      </c>
      <c r="N279" s="82" t="e">
        <f t="shared" si="236"/>
        <v>#DIV/0!</v>
      </c>
      <c r="O279" s="67">
        <f>CE_Administração!B449</f>
        <v>0</v>
      </c>
      <c r="P279" s="67">
        <f>CE_Administração!C449</f>
        <v>0</v>
      </c>
      <c r="Q279" s="67">
        <f>CE_Administração!E449</f>
        <v>0</v>
      </c>
      <c r="R279" s="67">
        <f>CE_Administração!S449</f>
        <v>0</v>
      </c>
      <c r="S279" s="82" t="e">
        <f t="shared" si="237"/>
        <v>#DIV/0!</v>
      </c>
      <c r="T279" s="82" t="e">
        <f t="shared" si="238"/>
        <v>#DIV/0!</v>
      </c>
      <c r="U279" s="67">
        <f>CE_CapitalizaçãoFRSS!B449</f>
        <v>0</v>
      </c>
      <c r="V279" s="67">
        <f>CE_CapitalizaçãoFRSS!C449</f>
        <v>0</v>
      </c>
      <c r="W279" s="67">
        <f>CE_CapitalizaçãoFRSS!E449</f>
        <v>0</v>
      </c>
      <c r="X279" s="67">
        <f>CE_CapitalizaçãoFRSS!S449</f>
        <v>0</v>
      </c>
      <c r="Y279" s="82" t="e">
        <f t="shared" si="239"/>
        <v>#DIV/0!</v>
      </c>
      <c r="Z279" s="82" t="e">
        <f t="shared" si="240"/>
        <v>#DIV/0!</v>
      </c>
      <c r="AA279" s="67">
        <f t="shared" si="241"/>
        <v>0</v>
      </c>
      <c r="AB279" s="67">
        <f t="shared" si="242"/>
        <v>0</v>
      </c>
      <c r="AC279" s="67">
        <f t="shared" si="243"/>
        <v>0</v>
      </c>
      <c r="AD279" s="67">
        <f t="shared" si="244"/>
        <v>0</v>
      </c>
      <c r="AE279" s="82" t="e">
        <f t="shared" si="245"/>
        <v>#DIV/0!</v>
      </c>
      <c r="AF279" s="82" t="e">
        <f t="shared" si="246"/>
        <v>#DIV/0!</v>
      </c>
    </row>
    <row r="280" spans="1:32" x14ac:dyDescent="0.25">
      <c r="A280" s="66" t="str">
        <f>"505.01.13"</f>
        <v>505.01.13</v>
      </c>
      <c r="B280" s="68" t="s">
        <v>1073</v>
      </c>
      <c r="C280" s="67">
        <f>CE_RegimeContributivo!B450</f>
        <v>0</v>
      </c>
      <c r="D280" s="67">
        <f>CE_RegimeContributivo!C450</f>
        <v>0</v>
      </c>
      <c r="E280" s="67">
        <f>CE_RegimeContributivo!E450</f>
        <v>0</v>
      </c>
      <c r="F280" s="67">
        <f>CE_RegimeContributivo!S450</f>
        <v>0</v>
      </c>
      <c r="G280" s="82" t="e">
        <f t="shared" si="233"/>
        <v>#DIV/0!</v>
      </c>
      <c r="H280" s="82" t="e">
        <f t="shared" si="234"/>
        <v>#DIV/0!</v>
      </c>
      <c r="I280" s="67">
        <f>CE_RegimeNaoContributivo!B450</f>
        <v>0</v>
      </c>
      <c r="J280" s="67">
        <f>CE_RegimeNaoContributivo!C450</f>
        <v>0</v>
      </c>
      <c r="K280" s="67">
        <f>CE_RegimeNaoContributivo!E450</f>
        <v>0</v>
      </c>
      <c r="L280" s="67">
        <f>CE_RegimeNaoContributivo!S450</f>
        <v>0</v>
      </c>
      <c r="M280" s="82" t="e">
        <f t="shared" si="235"/>
        <v>#DIV/0!</v>
      </c>
      <c r="N280" s="82" t="e">
        <f t="shared" si="236"/>
        <v>#DIV/0!</v>
      </c>
      <c r="O280" s="67">
        <f>CE_Administração!B450</f>
        <v>0</v>
      </c>
      <c r="P280" s="67">
        <f>CE_Administração!C450</f>
        <v>0</v>
      </c>
      <c r="Q280" s="67">
        <f>CE_Administração!E450</f>
        <v>0</v>
      </c>
      <c r="R280" s="67">
        <f>CE_Administração!S450</f>
        <v>0</v>
      </c>
      <c r="S280" s="82" t="e">
        <f t="shared" si="237"/>
        <v>#DIV/0!</v>
      </c>
      <c r="T280" s="82" t="e">
        <f t="shared" si="238"/>
        <v>#DIV/0!</v>
      </c>
      <c r="U280" s="67">
        <f>CE_CapitalizaçãoFRSS!B450</f>
        <v>0</v>
      </c>
      <c r="V280" s="67">
        <f>CE_CapitalizaçãoFRSS!C450</f>
        <v>0</v>
      </c>
      <c r="W280" s="67">
        <f>CE_CapitalizaçãoFRSS!E450</f>
        <v>0</v>
      </c>
      <c r="X280" s="67">
        <f>CE_CapitalizaçãoFRSS!S450</f>
        <v>0</v>
      </c>
      <c r="Y280" s="82" t="e">
        <f t="shared" si="239"/>
        <v>#DIV/0!</v>
      </c>
      <c r="Z280" s="82" t="e">
        <f t="shared" si="240"/>
        <v>#DIV/0!</v>
      </c>
      <c r="AA280" s="67">
        <f t="shared" si="241"/>
        <v>0</v>
      </c>
      <c r="AB280" s="67">
        <f t="shared" si="242"/>
        <v>0</v>
      </c>
      <c r="AC280" s="67">
        <f t="shared" si="243"/>
        <v>0</v>
      </c>
      <c r="AD280" s="67">
        <f t="shared" si="244"/>
        <v>0</v>
      </c>
      <c r="AE280" s="82" t="e">
        <f t="shared" si="245"/>
        <v>#DIV/0!</v>
      </c>
      <c r="AF280" s="82" t="e">
        <f t="shared" si="246"/>
        <v>#DIV/0!</v>
      </c>
    </row>
    <row r="281" spans="1:32" x14ac:dyDescent="0.25">
      <c r="A281" s="66" t="str">
        <f>"505.01.14"</f>
        <v>505.01.14</v>
      </c>
      <c r="B281" s="68" t="s">
        <v>1074</v>
      </c>
      <c r="C281" s="67">
        <f>CE_RegimeContributivo!B451</f>
        <v>0</v>
      </c>
      <c r="D281" s="67">
        <f>CE_RegimeContributivo!C451</f>
        <v>0</v>
      </c>
      <c r="E281" s="67">
        <f>CE_RegimeContributivo!E451</f>
        <v>0</v>
      </c>
      <c r="F281" s="67">
        <f>CE_RegimeContributivo!S451</f>
        <v>0</v>
      </c>
      <c r="G281" s="82" t="e">
        <f t="shared" si="233"/>
        <v>#DIV/0!</v>
      </c>
      <c r="H281" s="82" t="e">
        <f t="shared" si="234"/>
        <v>#DIV/0!</v>
      </c>
      <c r="I281" s="67">
        <f>CE_RegimeNaoContributivo!B451</f>
        <v>0</v>
      </c>
      <c r="J281" s="67">
        <f>CE_RegimeNaoContributivo!C451</f>
        <v>0</v>
      </c>
      <c r="K281" s="67">
        <f>CE_RegimeNaoContributivo!E451</f>
        <v>0</v>
      </c>
      <c r="L281" s="67">
        <f>CE_RegimeNaoContributivo!S451</f>
        <v>0</v>
      </c>
      <c r="M281" s="82" t="e">
        <f t="shared" si="235"/>
        <v>#DIV/0!</v>
      </c>
      <c r="N281" s="82" t="e">
        <f t="shared" si="236"/>
        <v>#DIV/0!</v>
      </c>
      <c r="O281" s="67">
        <f>CE_Administração!B451</f>
        <v>0</v>
      </c>
      <c r="P281" s="67">
        <f>CE_Administração!C451</f>
        <v>0</v>
      </c>
      <c r="Q281" s="67">
        <f>CE_Administração!E451</f>
        <v>0</v>
      </c>
      <c r="R281" s="67">
        <f>CE_Administração!S451</f>
        <v>0</v>
      </c>
      <c r="S281" s="82" t="e">
        <f t="shared" si="237"/>
        <v>#DIV/0!</v>
      </c>
      <c r="T281" s="82" t="e">
        <f t="shared" si="238"/>
        <v>#DIV/0!</v>
      </c>
      <c r="U281" s="67">
        <f>CE_CapitalizaçãoFRSS!B451</f>
        <v>0</v>
      </c>
      <c r="V281" s="67">
        <f>CE_CapitalizaçãoFRSS!C451</f>
        <v>0</v>
      </c>
      <c r="W281" s="67">
        <f>CE_CapitalizaçãoFRSS!E451</f>
        <v>0</v>
      </c>
      <c r="X281" s="67">
        <f>CE_CapitalizaçãoFRSS!S451</f>
        <v>0</v>
      </c>
      <c r="Y281" s="82" t="e">
        <f t="shared" si="239"/>
        <v>#DIV/0!</v>
      </c>
      <c r="Z281" s="82" t="e">
        <f t="shared" si="240"/>
        <v>#DIV/0!</v>
      </c>
      <c r="AA281" s="67">
        <f t="shared" si="241"/>
        <v>0</v>
      </c>
      <c r="AB281" s="67">
        <f t="shared" si="242"/>
        <v>0</v>
      </c>
      <c r="AC281" s="67">
        <f t="shared" si="243"/>
        <v>0</v>
      </c>
      <c r="AD281" s="67">
        <f t="shared" si="244"/>
        <v>0</v>
      </c>
      <c r="AE281" s="82" t="e">
        <f t="shared" si="245"/>
        <v>#DIV/0!</v>
      </c>
      <c r="AF281" s="82" t="e">
        <f t="shared" si="246"/>
        <v>#DIV/0!</v>
      </c>
    </row>
    <row r="282" spans="1:32" x14ac:dyDescent="0.25">
      <c r="A282" s="66" t="str">
        <f>"505.01.15"</f>
        <v>505.01.15</v>
      </c>
      <c r="B282" s="68" t="s">
        <v>1075</v>
      </c>
      <c r="C282" s="67">
        <f>CE_RegimeContributivo!B452</f>
        <v>0</v>
      </c>
      <c r="D282" s="67">
        <f>CE_RegimeContributivo!C452</f>
        <v>0</v>
      </c>
      <c r="E282" s="67">
        <f>CE_RegimeContributivo!E452</f>
        <v>0</v>
      </c>
      <c r="F282" s="67">
        <f>CE_RegimeContributivo!S452</f>
        <v>0</v>
      </c>
      <c r="G282" s="82" t="e">
        <f t="shared" si="233"/>
        <v>#DIV/0!</v>
      </c>
      <c r="H282" s="82" t="e">
        <f t="shared" si="234"/>
        <v>#DIV/0!</v>
      </c>
      <c r="I282" s="67">
        <f>CE_RegimeNaoContributivo!B452</f>
        <v>0</v>
      </c>
      <c r="J282" s="67">
        <f>CE_RegimeNaoContributivo!C452</f>
        <v>0</v>
      </c>
      <c r="K282" s="67">
        <f>CE_RegimeNaoContributivo!E452</f>
        <v>0</v>
      </c>
      <c r="L282" s="67">
        <f>CE_RegimeNaoContributivo!S452</f>
        <v>0</v>
      </c>
      <c r="M282" s="82" t="e">
        <f t="shared" si="235"/>
        <v>#DIV/0!</v>
      </c>
      <c r="N282" s="82" t="e">
        <f t="shared" si="236"/>
        <v>#DIV/0!</v>
      </c>
      <c r="O282" s="67">
        <f>CE_Administração!B452</f>
        <v>0</v>
      </c>
      <c r="P282" s="67">
        <f>CE_Administração!C452</f>
        <v>0</v>
      </c>
      <c r="Q282" s="67">
        <f>CE_Administração!E452</f>
        <v>0</v>
      </c>
      <c r="R282" s="67">
        <f>CE_Administração!S452</f>
        <v>0</v>
      </c>
      <c r="S282" s="82" t="e">
        <f t="shared" si="237"/>
        <v>#DIV/0!</v>
      </c>
      <c r="T282" s="82" t="e">
        <f t="shared" si="238"/>
        <v>#DIV/0!</v>
      </c>
      <c r="U282" s="67">
        <f>CE_CapitalizaçãoFRSS!B452</f>
        <v>0</v>
      </c>
      <c r="V282" s="67">
        <f>CE_CapitalizaçãoFRSS!C452</f>
        <v>0</v>
      </c>
      <c r="W282" s="67">
        <f>CE_CapitalizaçãoFRSS!E452</f>
        <v>0</v>
      </c>
      <c r="X282" s="67">
        <f>CE_CapitalizaçãoFRSS!S452</f>
        <v>0</v>
      </c>
      <c r="Y282" s="82" t="e">
        <f t="shared" si="239"/>
        <v>#DIV/0!</v>
      </c>
      <c r="Z282" s="82" t="e">
        <f t="shared" si="240"/>
        <v>#DIV/0!</v>
      </c>
      <c r="AA282" s="67">
        <f t="shared" si="241"/>
        <v>0</v>
      </c>
      <c r="AB282" s="67">
        <f t="shared" si="242"/>
        <v>0</v>
      </c>
      <c r="AC282" s="67">
        <f t="shared" si="243"/>
        <v>0</v>
      </c>
      <c r="AD282" s="67">
        <f t="shared" si="244"/>
        <v>0</v>
      </c>
      <c r="AE282" s="82" t="e">
        <f t="shared" si="245"/>
        <v>#DIV/0!</v>
      </c>
      <c r="AF282" s="82" t="e">
        <f t="shared" si="246"/>
        <v>#DIV/0!</v>
      </c>
    </row>
    <row r="283" spans="1:32" x14ac:dyDescent="0.25">
      <c r="A283" s="66" t="str">
        <f>"505.01.16"</f>
        <v>505.01.16</v>
      </c>
      <c r="B283" s="68" t="s">
        <v>1076</v>
      </c>
      <c r="C283" s="67">
        <f>CE_RegimeContributivo!B453</f>
        <v>0</v>
      </c>
      <c r="D283" s="67">
        <f>CE_RegimeContributivo!C453</f>
        <v>0</v>
      </c>
      <c r="E283" s="67">
        <f>CE_RegimeContributivo!E453</f>
        <v>0</v>
      </c>
      <c r="F283" s="67">
        <f>CE_RegimeContributivo!S453</f>
        <v>0</v>
      </c>
      <c r="G283" s="82" t="e">
        <f t="shared" si="233"/>
        <v>#DIV/0!</v>
      </c>
      <c r="H283" s="82" t="e">
        <f t="shared" si="234"/>
        <v>#DIV/0!</v>
      </c>
      <c r="I283" s="67">
        <f>CE_RegimeNaoContributivo!B453</f>
        <v>0</v>
      </c>
      <c r="J283" s="67">
        <f>CE_RegimeNaoContributivo!C453</f>
        <v>0</v>
      </c>
      <c r="K283" s="67">
        <f>CE_RegimeNaoContributivo!E453</f>
        <v>0</v>
      </c>
      <c r="L283" s="67">
        <f>CE_RegimeNaoContributivo!S453</f>
        <v>0</v>
      </c>
      <c r="M283" s="82" t="e">
        <f t="shared" si="235"/>
        <v>#DIV/0!</v>
      </c>
      <c r="N283" s="82" t="e">
        <f t="shared" si="236"/>
        <v>#DIV/0!</v>
      </c>
      <c r="O283" s="67">
        <f>CE_Administração!B453</f>
        <v>0</v>
      </c>
      <c r="P283" s="67">
        <f>CE_Administração!C453</f>
        <v>0</v>
      </c>
      <c r="Q283" s="67">
        <f>CE_Administração!E453</f>
        <v>0</v>
      </c>
      <c r="R283" s="67">
        <f>CE_Administração!S453</f>
        <v>0</v>
      </c>
      <c r="S283" s="82" t="e">
        <f t="shared" si="237"/>
        <v>#DIV/0!</v>
      </c>
      <c r="T283" s="82" t="e">
        <f t="shared" si="238"/>
        <v>#DIV/0!</v>
      </c>
      <c r="U283" s="67">
        <f>CE_CapitalizaçãoFRSS!B453</f>
        <v>0</v>
      </c>
      <c r="V283" s="67">
        <f>CE_CapitalizaçãoFRSS!C453</f>
        <v>0</v>
      </c>
      <c r="W283" s="67">
        <f>CE_CapitalizaçãoFRSS!E453</f>
        <v>0</v>
      </c>
      <c r="X283" s="67">
        <f>CE_CapitalizaçãoFRSS!S453</f>
        <v>0</v>
      </c>
      <c r="Y283" s="82" t="e">
        <f t="shared" si="239"/>
        <v>#DIV/0!</v>
      </c>
      <c r="Z283" s="82" t="e">
        <f t="shared" si="240"/>
        <v>#DIV/0!</v>
      </c>
      <c r="AA283" s="67">
        <f t="shared" si="241"/>
        <v>0</v>
      </c>
      <c r="AB283" s="67">
        <f t="shared" si="242"/>
        <v>0</v>
      </c>
      <c r="AC283" s="67">
        <f t="shared" si="243"/>
        <v>0</v>
      </c>
      <c r="AD283" s="67">
        <f t="shared" si="244"/>
        <v>0</v>
      </c>
      <c r="AE283" s="82" t="e">
        <f t="shared" si="245"/>
        <v>#DIV/0!</v>
      </c>
      <c r="AF283" s="82" t="e">
        <f t="shared" si="246"/>
        <v>#DIV/0!</v>
      </c>
    </row>
    <row r="284" spans="1:32" x14ac:dyDescent="0.25">
      <c r="A284" s="66" t="str">
        <f>"505.01.17"</f>
        <v>505.01.17</v>
      </c>
      <c r="B284" s="68" t="s">
        <v>1077</v>
      </c>
      <c r="C284" s="67">
        <f>CE_RegimeContributivo!B454</f>
        <v>0</v>
      </c>
      <c r="D284" s="67">
        <f>CE_RegimeContributivo!C454</f>
        <v>0</v>
      </c>
      <c r="E284" s="67">
        <f>CE_RegimeContributivo!E454</f>
        <v>0</v>
      </c>
      <c r="F284" s="67">
        <f>CE_RegimeContributivo!S454</f>
        <v>0</v>
      </c>
      <c r="G284" s="82" t="e">
        <f t="shared" si="233"/>
        <v>#DIV/0!</v>
      </c>
      <c r="H284" s="82" t="e">
        <f t="shared" si="234"/>
        <v>#DIV/0!</v>
      </c>
      <c r="I284" s="67">
        <f>CE_RegimeNaoContributivo!B454</f>
        <v>0</v>
      </c>
      <c r="J284" s="67">
        <f>CE_RegimeNaoContributivo!C454</f>
        <v>0</v>
      </c>
      <c r="K284" s="67">
        <f>CE_RegimeNaoContributivo!E454</f>
        <v>0</v>
      </c>
      <c r="L284" s="67">
        <f>CE_RegimeNaoContributivo!S454</f>
        <v>0</v>
      </c>
      <c r="M284" s="82" t="e">
        <f t="shared" si="235"/>
        <v>#DIV/0!</v>
      </c>
      <c r="N284" s="82" t="e">
        <f t="shared" si="236"/>
        <v>#DIV/0!</v>
      </c>
      <c r="O284" s="67">
        <f>CE_Administração!B454</f>
        <v>0</v>
      </c>
      <c r="P284" s="67">
        <f>CE_Administração!C454</f>
        <v>0</v>
      </c>
      <c r="Q284" s="67">
        <f>CE_Administração!E454</f>
        <v>0</v>
      </c>
      <c r="R284" s="67">
        <f>CE_Administração!S454</f>
        <v>0</v>
      </c>
      <c r="S284" s="82" t="e">
        <f t="shared" si="237"/>
        <v>#DIV/0!</v>
      </c>
      <c r="T284" s="82" t="e">
        <f t="shared" si="238"/>
        <v>#DIV/0!</v>
      </c>
      <c r="U284" s="67">
        <f>CE_CapitalizaçãoFRSS!B454</f>
        <v>0</v>
      </c>
      <c r="V284" s="67">
        <f>CE_CapitalizaçãoFRSS!C454</f>
        <v>0</v>
      </c>
      <c r="W284" s="67">
        <f>CE_CapitalizaçãoFRSS!E454</f>
        <v>0</v>
      </c>
      <c r="X284" s="67">
        <f>CE_CapitalizaçãoFRSS!S454</f>
        <v>0</v>
      </c>
      <c r="Y284" s="82" t="e">
        <f t="shared" si="239"/>
        <v>#DIV/0!</v>
      </c>
      <c r="Z284" s="82" t="e">
        <f t="shared" si="240"/>
        <v>#DIV/0!</v>
      </c>
      <c r="AA284" s="67">
        <f t="shared" si="241"/>
        <v>0</v>
      </c>
      <c r="AB284" s="67">
        <f t="shared" si="242"/>
        <v>0</v>
      </c>
      <c r="AC284" s="67">
        <f t="shared" si="243"/>
        <v>0</v>
      </c>
      <c r="AD284" s="67">
        <f t="shared" si="244"/>
        <v>0</v>
      </c>
      <c r="AE284" s="82" t="e">
        <f t="shared" si="245"/>
        <v>#DIV/0!</v>
      </c>
      <c r="AF284" s="82" t="e">
        <f t="shared" si="246"/>
        <v>#DIV/0!</v>
      </c>
    </row>
    <row r="285" spans="1:32" x14ac:dyDescent="0.25">
      <c r="A285" s="66" t="str">
        <f>"505.01.18"</f>
        <v>505.01.18</v>
      </c>
      <c r="B285" s="68" t="s">
        <v>817</v>
      </c>
      <c r="C285" s="67">
        <f>CE_RegimeContributivo!B455</f>
        <v>0</v>
      </c>
      <c r="D285" s="67">
        <f>CE_RegimeContributivo!C455</f>
        <v>0</v>
      </c>
      <c r="E285" s="67">
        <f>CE_RegimeContributivo!E455</f>
        <v>0</v>
      </c>
      <c r="F285" s="67">
        <f>CE_RegimeContributivo!S455</f>
        <v>0</v>
      </c>
      <c r="G285" s="82" t="e">
        <f t="shared" si="233"/>
        <v>#DIV/0!</v>
      </c>
      <c r="H285" s="82" t="e">
        <f t="shared" si="234"/>
        <v>#DIV/0!</v>
      </c>
      <c r="I285" s="67">
        <f>CE_RegimeNaoContributivo!B455</f>
        <v>0</v>
      </c>
      <c r="J285" s="67">
        <f>CE_RegimeNaoContributivo!C455</f>
        <v>0</v>
      </c>
      <c r="K285" s="67">
        <f>CE_RegimeNaoContributivo!E455</f>
        <v>0</v>
      </c>
      <c r="L285" s="67">
        <f>CE_RegimeNaoContributivo!S455</f>
        <v>0</v>
      </c>
      <c r="M285" s="82" t="e">
        <f t="shared" si="235"/>
        <v>#DIV/0!</v>
      </c>
      <c r="N285" s="82" t="e">
        <f t="shared" si="236"/>
        <v>#DIV/0!</v>
      </c>
      <c r="O285" s="67">
        <f>CE_Administração!B455</f>
        <v>0</v>
      </c>
      <c r="P285" s="67">
        <f>CE_Administração!C455</f>
        <v>0</v>
      </c>
      <c r="Q285" s="67">
        <f>CE_Administração!E455</f>
        <v>0</v>
      </c>
      <c r="R285" s="67">
        <f>CE_Administração!S455</f>
        <v>0</v>
      </c>
      <c r="S285" s="82" t="e">
        <f t="shared" si="237"/>
        <v>#DIV/0!</v>
      </c>
      <c r="T285" s="82" t="e">
        <f t="shared" si="238"/>
        <v>#DIV/0!</v>
      </c>
      <c r="U285" s="67">
        <f>CE_CapitalizaçãoFRSS!B455</f>
        <v>0</v>
      </c>
      <c r="V285" s="67">
        <f>CE_CapitalizaçãoFRSS!C455</f>
        <v>0</v>
      </c>
      <c r="W285" s="67">
        <f>CE_CapitalizaçãoFRSS!E455</f>
        <v>0</v>
      </c>
      <c r="X285" s="67">
        <f>CE_CapitalizaçãoFRSS!S455</f>
        <v>0</v>
      </c>
      <c r="Y285" s="82" t="e">
        <f t="shared" si="239"/>
        <v>#DIV/0!</v>
      </c>
      <c r="Z285" s="82" t="e">
        <f t="shared" si="240"/>
        <v>#DIV/0!</v>
      </c>
      <c r="AA285" s="67">
        <f t="shared" si="241"/>
        <v>0</v>
      </c>
      <c r="AB285" s="67">
        <f t="shared" si="242"/>
        <v>0</v>
      </c>
      <c r="AC285" s="67">
        <f t="shared" si="243"/>
        <v>0</v>
      </c>
      <c r="AD285" s="67">
        <f t="shared" si="244"/>
        <v>0</v>
      </c>
      <c r="AE285" s="82" t="e">
        <f t="shared" si="245"/>
        <v>#DIV/0!</v>
      </c>
      <c r="AF285" s="82" t="e">
        <f t="shared" si="246"/>
        <v>#DIV/0!</v>
      </c>
    </row>
    <row r="286" spans="1:32" s="65" customFormat="1" x14ac:dyDescent="0.25">
      <c r="A286" s="60">
        <v>506</v>
      </c>
      <c r="B286" s="60" t="s">
        <v>1078</v>
      </c>
      <c r="C286" s="69">
        <f>C287+C288+C292+C296</f>
        <v>0</v>
      </c>
      <c r="D286" s="69">
        <f>D287+D288+D292+D296</f>
        <v>0</v>
      </c>
      <c r="E286" s="69">
        <f>E287+E288+E292+E296</f>
        <v>13999.509999999998</v>
      </c>
      <c r="F286" s="69">
        <f t="shared" ref="F286" si="257">F287+F288+F292+F296</f>
        <v>13999.509999999998</v>
      </c>
      <c r="G286" s="80" t="e">
        <f t="shared" si="233"/>
        <v>#DIV/0!</v>
      </c>
      <c r="H286" s="80" t="e">
        <f t="shared" si="234"/>
        <v>#DIV/0!</v>
      </c>
      <c r="I286" s="69">
        <f>I287+I288+I292+I296</f>
        <v>0</v>
      </c>
      <c r="J286" s="69">
        <f>J287+J288+J292+J296</f>
        <v>0</v>
      </c>
      <c r="K286" s="69">
        <f t="shared" ref="K286:L286" si="258">K287+K288+K292+K296</f>
        <v>335543.28999999998</v>
      </c>
      <c r="L286" s="69">
        <f t="shared" si="258"/>
        <v>335543.28999999998</v>
      </c>
      <c r="M286" s="80" t="e">
        <f t="shared" si="235"/>
        <v>#DIV/0!</v>
      </c>
      <c r="N286" s="80" t="e">
        <f t="shared" si="236"/>
        <v>#DIV/0!</v>
      </c>
      <c r="O286" s="69">
        <f>O287+O288+O292+O296</f>
        <v>2077785</v>
      </c>
      <c r="P286" s="69">
        <f>P287+P288+P292+P296</f>
        <v>2077508.87</v>
      </c>
      <c r="Q286" s="69">
        <f t="shared" ref="Q286:R286" si="259">Q287+Q288+Q292+Q296</f>
        <v>2129374.54</v>
      </c>
      <c r="R286" s="69">
        <f t="shared" si="259"/>
        <v>2129656.67</v>
      </c>
      <c r="S286" s="80">
        <f t="shared" si="237"/>
        <v>1.0251011202662157</v>
      </c>
      <c r="T286" s="80">
        <f t="shared" si="238"/>
        <v>1.0249653181986174</v>
      </c>
      <c r="U286" s="69">
        <f>U287+U288+U292+U296</f>
        <v>0</v>
      </c>
      <c r="V286" s="69">
        <f t="shared" ref="V286" si="260">V287+V288+V292+V296</f>
        <v>0</v>
      </c>
      <c r="W286" s="69">
        <f t="shared" ref="W286:X286" si="261">W287+W288+W292+W296</f>
        <v>0</v>
      </c>
      <c r="X286" s="69">
        <f t="shared" si="261"/>
        <v>0</v>
      </c>
      <c r="Y286" s="80" t="e">
        <f t="shared" si="239"/>
        <v>#DIV/0!</v>
      </c>
      <c r="Z286" s="80" t="e">
        <f t="shared" si="240"/>
        <v>#DIV/0!</v>
      </c>
      <c r="AA286" s="69">
        <f t="shared" si="241"/>
        <v>2077785</v>
      </c>
      <c r="AB286" s="69">
        <f t="shared" si="242"/>
        <v>2077508.87</v>
      </c>
      <c r="AC286" s="69">
        <f t="shared" si="243"/>
        <v>2478917.34</v>
      </c>
      <c r="AD286" s="69">
        <f t="shared" si="244"/>
        <v>2479199.4699999997</v>
      </c>
      <c r="AE286" s="80">
        <f t="shared" si="245"/>
        <v>1.1933520505257817</v>
      </c>
      <c r="AF286" s="80">
        <f t="shared" si="246"/>
        <v>1.1932162484581834</v>
      </c>
    </row>
    <row r="287" spans="1:32" s="65" customFormat="1" x14ac:dyDescent="0.25">
      <c r="A287" s="62" t="str">
        <f>"506.01"</f>
        <v>506.01</v>
      </c>
      <c r="B287" s="63" t="s">
        <v>851</v>
      </c>
      <c r="C287" s="64">
        <f>CE_RegimeContributivo!B457</f>
        <v>0</v>
      </c>
      <c r="D287" s="64">
        <f>CE_RegimeContributivo!C457</f>
        <v>0</v>
      </c>
      <c r="E287" s="64">
        <f>CE_RegimeContributivo!E457</f>
        <v>0</v>
      </c>
      <c r="F287" s="64">
        <f>CE_RegimeContributivo!S457</f>
        <v>0</v>
      </c>
      <c r="G287" s="81" t="e">
        <f t="shared" si="233"/>
        <v>#DIV/0!</v>
      </c>
      <c r="H287" s="81" t="e">
        <f t="shared" si="234"/>
        <v>#DIV/0!</v>
      </c>
      <c r="I287" s="64">
        <f>CE_RegimeNaoContributivo!B457</f>
        <v>0</v>
      </c>
      <c r="J287" s="64">
        <f>CE_RegimeNaoContributivo!C457</f>
        <v>0</v>
      </c>
      <c r="K287" s="64">
        <f>CE_RegimeNaoContributivo!E457</f>
        <v>0</v>
      </c>
      <c r="L287" s="64">
        <f>CE_RegimeNaoContributivo!S457</f>
        <v>0</v>
      </c>
      <c r="M287" s="81" t="e">
        <f t="shared" si="235"/>
        <v>#DIV/0!</v>
      </c>
      <c r="N287" s="81" t="e">
        <f t="shared" si="236"/>
        <v>#DIV/0!</v>
      </c>
      <c r="O287" s="64">
        <f>CE_Administração!B457</f>
        <v>0</v>
      </c>
      <c r="P287" s="64">
        <f>CE_Administração!C457</f>
        <v>0</v>
      </c>
      <c r="Q287" s="64">
        <f>CE_Administração!E457</f>
        <v>0</v>
      </c>
      <c r="R287" s="64">
        <f>CE_Administração!S457</f>
        <v>0</v>
      </c>
      <c r="S287" s="81" t="e">
        <f t="shared" si="237"/>
        <v>#DIV/0!</v>
      </c>
      <c r="T287" s="81" t="e">
        <f t="shared" si="238"/>
        <v>#DIV/0!</v>
      </c>
      <c r="U287" s="64">
        <f>CE_CapitalizaçãoFRSS!B457</f>
        <v>0</v>
      </c>
      <c r="V287" s="64">
        <f>CE_CapitalizaçãoFRSS!C457</f>
        <v>0</v>
      </c>
      <c r="W287" s="64">
        <f>CE_CapitalizaçãoFRSS!E457</f>
        <v>0</v>
      </c>
      <c r="X287" s="64">
        <f>CE_CapitalizaçãoFRSS!S457</f>
        <v>0</v>
      </c>
      <c r="Y287" s="81" t="e">
        <f t="shared" si="239"/>
        <v>#DIV/0!</v>
      </c>
      <c r="Z287" s="81" t="e">
        <f t="shared" si="240"/>
        <v>#DIV/0!</v>
      </c>
      <c r="AA287" s="64">
        <f t="shared" si="241"/>
        <v>0</v>
      </c>
      <c r="AB287" s="64">
        <f t="shared" si="242"/>
        <v>0</v>
      </c>
      <c r="AC287" s="64">
        <f t="shared" si="243"/>
        <v>0</v>
      </c>
      <c r="AD287" s="64">
        <f t="shared" si="244"/>
        <v>0</v>
      </c>
      <c r="AE287" s="81" t="e">
        <f t="shared" si="245"/>
        <v>#DIV/0!</v>
      </c>
      <c r="AF287" s="81" t="e">
        <f t="shared" si="246"/>
        <v>#DIV/0!</v>
      </c>
    </row>
    <row r="288" spans="1:32" s="65" customFormat="1" x14ac:dyDescent="0.25">
      <c r="A288" s="62" t="str">
        <f>"506.02"</f>
        <v>506.02</v>
      </c>
      <c r="B288" s="63" t="s">
        <v>1086</v>
      </c>
      <c r="C288" s="64">
        <f>SUM(C289:C291)</f>
        <v>0</v>
      </c>
      <c r="D288" s="64">
        <f>SUM(D289:D291)</f>
        <v>0</v>
      </c>
      <c r="E288" s="64">
        <f>SUM(E289:E291)</f>
        <v>0</v>
      </c>
      <c r="F288" s="64">
        <f t="shared" ref="F288" si="262">SUM(F289:F291)</f>
        <v>0</v>
      </c>
      <c r="G288" s="81" t="e">
        <f t="shared" si="233"/>
        <v>#DIV/0!</v>
      </c>
      <c r="H288" s="81" t="e">
        <f t="shared" si="234"/>
        <v>#DIV/0!</v>
      </c>
      <c r="I288" s="64">
        <f>SUM(I289:I291)</f>
        <v>0</v>
      </c>
      <c r="J288" s="64">
        <f>SUM(J289:J291)</f>
        <v>0</v>
      </c>
      <c r="K288" s="64">
        <f t="shared" ref="K288:L288" si="263">SUM(K289:K291)</f>
        <v>0</v>
      </c>
      <c r="L288" s="64">
        <f t="shared" si="263"/>
        <v>0</v>
      </c>
      <c r="M288" s="81" t="e">
        <f t="shared" si="235"/>
        <v>#DIV/0!</v>
      </c>
      <c r="N288" s="81" t="e">
        <f t="shared" si="236"/>
        <v>#DIV/0!</v>
      </c>
      <c r="O288" s="64">
        <f>SUM(O289:O291)</f>
        <v>0</v>
      </c>
      <c r="P288" s="64">
        <f>SUM(P289:P291)</f>
        <v>0</v>
      </c>
      <c r="Q288" s="64">
        <f t="shared" ref="Q288:R288" si="264">SUM(Q289:Q291)</f>
        <v>0</v>
      </c>
      <c r="R288" s="64">
        <f t="shared" si="264"/>
        <v>0</v>
      </c>
      <c r="S288" s="81" t="e">
        <f t="shared" si="237"/>
        <v>#DIV/0!</v>
      </c>
      <c r="T288" s="81" t="e">
        <f t="shared" si="238"/>
        <v>#DIV/0!</v>
      </c>
      <c r="U288" s="64">
        <f>SUM(U289:U291)</f>
        <v>0</v>
      </c>
      <c r="V288" s="64">
        <f t="shared" ref="V288" si="265">SUM(V289:V291)</f>
        <v>0</v>
      </c>
      <c r="W288" s="64">
        <f t="shared" ref="W288:X288" si="266">SUM(W289:W291)</f>
        <v>0</v>
      </c>
      <c r="X288" s="64">
        <f t="shared" si="266"/>
        <v>0</v>
      </c>
      <c r="Y288" s="81" t="e">
        <f t="shared" si="239"/>
        <v>#DIV/0!</v>
      </c>
      <c r="Z288" s="81" t="e">
        <f t="shared" si="240"/>
        <v>#DIV/0!</v>
      </c>
      <c r="AA288" s="64">
        <f t="shared" si="241"/>
        <v>0</v>
      </c>
      <c r="AB288" s="64">
        <f t="shared" si="242"/>
        <v>0</v>
      </c>
      <c r="AC288" s="64">
        <f t="shared" si="243"/>
        <v>0</v>
      </c>
      <c r="AD288" s="64">
        <f t="shared" si="244"/>
        <v>0</v>
      </c>
      <c r="AE288" s="81" t="e">
        <f t="shared" si="245"/>
        <v>#DIV/0!</v>
      </c>
      <c r="AF288" s="81" t="e">
        <f t="shared" si="246"/>
        <v>#DIV/0!</v>
      </c>
    </row>
    <row r="289" spans="1:32" x14ac:dyDescent="0.25">
      <c r="A289" s="66" t="str">
        <f>"506.02.01"</f>
        <v>506.02.01</v>
      </c>
      <c r="B289" s="68" t="s">
        <v>1085</v>
      </c>
      <c r="C289" s="67">
        <f>CE_RegimeContributivo!B459</f>
        <v>0</v>
      </c>
      <c r="D289" s="67">
        <f>CE_RegimeContributivo!C459</f>
        <v>0</v>
      </c>
      <c r="E289" s="67">
        <f>CE_RegimeContributivo!E459</f>
        <v>0</v>
      </c>
      <c r="F289" s="67">
        <f>CE_RegimeContributivo!S459</f>
        <v>0</v>
      </c>
      <c r="G289" s="82" t="e">
        <f t="shared" si="233"/>
        <v>#DIV/0!</v>
      </c>
      <c r="H289" s="82" t="e">
        <f t="shared" si="234"/>
        <v>#DIV/0!</v>
      </c>
      <c r="I289" s="67">
        <f>CE_RegimeNaoContributivo!B459</f>
        <v>0</v>
      </c>
      <c r="J289" s="67">
        <f>CE_RegimeNaoContributivo!C459</f>
        <v>0</v>
      </c>
      <c r="K289" s="67">
        <f>CE_RegimeNaoContributivo!E459</f>
        <v>0</v>
      </c>
      <c r="L289" s="67">
        <f>CE_RegimeNaoContributivo!S459</f>
        <v>0</v>
      </c>
      <c r="M289" s="82" t="e">
        <f t="shared" si="235"/>
        <v>#DIV/0!</v>
      </c>
      <c r="N289" s="82" t="e">
        <f t="shared" si="236"/>
        <v>#DIV/0!</v>
      </c>
      <c r="O289" s="67">
        <f>CE_Administração!B459</f>
        <v>0</v>
      </c>
      <c r="P289" s="67">
        <f>CE_Administração!C459</f>
        <v>0</v>
      </c>
      <c r="Q289" s="67">
        <f>CE_Administração!E459</f>
        <v>0</v>
      </c>
      <c r="R289" s="67">
        <f>CE_Administração!S459</f>
        <v>0</v>
      </c>
      <c r="S289" s="82" t="e">
        <f t="shared" si="237"/>
        <v>#DIV/0!</v>
      </c>
      <c r="T289" s="82" t="e">
        <f t="shared" si="238"/>
        <v>#DIV/0!</v>
      </c>
      <c r="U289" s="67">
        <f>CE_CapitalizaçãoFRSS!B459</f>
        <v>0</v>
      </c>
      <c r="V289" s="67">
        <f>CE_CapitalizaçãoFRSS!C459</f>
        <v>0</v>
      </c>
      <c r="W289" s="67">
        <f>CE_CapitalizaçãoFRSS!E459</f>
        <v>0</v>
      </c>
      <c r="X289" s="67">
        <f>CE_CapitalizaçãoFRSS!S459</f>
        <v>0</v>
      </c>
      <c r="Y289" s="82" t="e">
        <f t="shared" si="239"/>
        <v>#DIV/0!</v>
      </c>
      <c r="Z289" s="82" t="e">
        <f t="shared" si="240"/>
        <v>#DIV/0!</v>
      </c>
      <c r="AA289" s="67">
        <f t="shared" si="241"/>
        <v>0</v>
      </c>
      <c r="AB289" s="67">
        <f t="shared" si="242"/>
        <v>0</v>
      </c>
      <c r="AC289" s="67">
        <f t="shared" si="243"/>
        <v>0</v>
      </c>
      <c r="AD289" s="67">
        <f t="shared" si="244"/>
        <v>0</v>
      </c>
      <c r="AE289" s="82" t="e">
        <f t="shared" si="245"/>
        <v>#DIV/0!</v>
      </c>
      <c r="AF289" s="82" t="e">
        <f t="shared" si="246"/>
        <v>#DIV/0!</v>
      </c>
    </row>
    <row r="290" spans="1:32" x14ac:dyDescent="0.25">
      <c r="A290" s="66" t="str">
        <f>"506.02.02"</f>
        <v>506.02.02</v>
      </c>
      <c r="B290" s="68" t="s">
        <v>1079</v>
      </c>
      <c r="C290" s="67">
        <f>CE_RegimeContributivo!B460</f>
        <v>0</v>
      </c>
      <c r="D290" s="67">
        <f>CE_RegimeContributivo!C460</f>
        <v>0</v>
      </c>
      <c r="E290" s="67">
        <f>CE_RegimeContributivo!E460</f>
        <v>0</v>
      </c>
      <c r="F290" s="67">
        <f>CE_RegimeContributivo!S460</f>
        <v>0</v>
      </c>
      <c r="G290" s="82" t="e">
        <f t="shared" si="233"/>
        <v>#DIV/0!</v>
      </c>
      <c r="H290" s="82" t="e">
        <f t="shared" si="234"/>
        <v>#DIV/0!</v>
      </c>
      <c r="I290" s="67">
        <f>CE_RegimeNaoContributivo!B460</f>
        <v>0</v>
      </c>
      <c r="J290" s="67">
        <f>CE_RegimeNaoContributivo!C460</f>
        <v>0</v>
      </c>
      <c r="K290" s="67">
        <f>CE_RegimeNaoContributivo!E460</f>
        <v>0</v>
      </c>
      <c r="L290" s="67">
        <f>CE_RegimeNaoContributivo!S460</f>
        <v>0</v>
      </c>
      <c r="M290" s="82" t="e">
        <f t="shared" si="235"/>
        <v>#DIV/0!</v>
      </c>
      <c r="N290" s="82" t="e">
        <f t="shared" si="236"/>
        <v>#DIV/0!</v>
      </c>
      <c r="O290" s="67">
        <f>CE_Administração!B460</f>
        <v>0</v>
      </c>
      <c r="P290" s="67">
        <f>CE_Administração!C460</f>
        <v>0</v>
      </c>
      <c r="Q290" s="67">
        <f>CE_Administração!E460</f>
        <v>0</v>
      </c>
      <c r="R290" s="67">
        <f>CE_Administração!S460</f>
        <v>0</v>
      </c>
      <c r="S290" s="82" t="e">
        <f t="shared" si="237"/>
        <v>#DIV/0!</v>
      </c>
      <c r="T290" s="82" t="e">
        <f t="shared" si="238"/>
        <v>#DIV/0!</v>
      </c>
      <c r="U290" s="67">
        <f>CE_CapitalizaçãoFRSS!B460</f>
        <v>0</v>
      </c>
      <c r="V290" s="67">
        <f>CE_CapitalizaçãoFRSS!C460</f>
        <v>0</v>
      </c>
      <c r="W290" s="67">
        <f>CE_CapitalizaçãoFRSS!E460</f>
        <v>0</v>
      </c>
      <c r="X290" s="67">
        <f>CE_CapitalizaçãoFRSS!S460</f>
        <v>0</v>
      </c>
      <c r="Y290" s="82" t="e">
        <f t="shared" si="239"/>
        <v>#DIV/0!</v>
      </c>
      <c r="Z290" s="82" t="e">
        <f t="shared" si="240"/>
        <v>#DIV/0!</v>
      </c>
      <c r="AA290" s="67">
        <f t="shared" si="241"/>
        <v>0</v>
      </c>
      <c r="AB290" s="67">
        <f t="shared" si="242"/>
        <v>0</v>
      </c>
      <c r="AC290" s="67">
        <f t="shared" si="243"/>
        <v>0</v>
      </c>
      <c r="AD290" s="67">
        <f t="shared" si="244"/>
        <v>0</v>
      </c>
      <c r="AE290" s="82" t="e">
        <f t="shared" si="245"/>
        <v>#DIV/0!</v>
      </c>
      <c r="AF290" s="82" t="e">
        <f t="shared" si="246"/>
        <v>#DIV/0!</v>
      </c>
    </row>
    <row r="291" spans="1:32" x14ac:dyDescent="0.25">
      <c r="A291" s="66" t="str">
        <f>"506.02.03"</f>
        <v>506.02.03</v>
      </c>
      <c r="B291" s="68" t="s">
        <v>1080</v>
      </c>
      <c r="C291" s="67">
        <f>CE_RegimeContributivo!B461</f>
        <v>0</v>
      </c>
      <c r="D291" s="67">
        <f>CE_RegimeContributivo!C461</f>
        <v>0</v>
      </c>
      <c r="E291" s="67">
        <f>CE_RegimeContributivo!E461</f>
        <v>0</v>
      </c>
      <c r="F291" s="67">
        <f>CE_RegimeContributivo!S461</f>
        <v>0</v>
      </c>
      <c r="G291" s="82" t="e">
        <f t="shared" si="233"/>
        <v>#DIV/0!</v>
      </c>
      <c r="H291" s="82" t="e">
        <f t="shared" si="234"/>
        <v>#DIV/0!</v>
      </c>
      <c r="I291" s="67">
        <f>CE_RegimeNaoContributivo!B461</f>
        <v>0</v>
      </c>
      <c r="J291" s="67">
        <f>CE_RegimeNaoContributivo!C461</f>
        <v>0</v>
      </c>
      <c r="K291" s="67">
        <f>CE_RegimeNaoContributivo!E461</f>
        <v>0</v>
      </c>
      <c r="L291" s="67">
        <f>CE_RegimeNaoContributivo!S461</f>
        <v>0</v>
      </c>
      <c r="M291" s="82" t="e">
        <f t="shared" si="235"/>
        <v>#DIV/0!</v>
      </c>
      <c r="N291" s="82" t="e">
        <f t="shared" si="236"/>
        <v>#DIV/0!</v>
      </c>
      <c r="O291" s="67">
        <f>CE_Administração!B461</f>
        <v>0</v>
      </c>
      <c r="P291" s="67">
        <f>CE_Administração!C461</f>
        <v>0</v>
      </c>
      <c r="Q291" s="67">
        <f>CE_Administração!E461</f>
        <v>0</v>
      </c>
      <c r="R291" s="67">
        <f>CE_Administração!S461</f>
        <v>0</v>
      </c>
      <c r="S291" s="82" t="e">
        <f t="shared" si="237"/>
        <v>#DIV/0!</v>
      </c>
      <c r="T291" s="82" t="e">
        <f t="shared" si="238"/>
        <v>#DIV/0!</v>
      </c>
      <c r="U291" s="67">
        <f>CE_CapitalizaçãoFRSS!B461</f>
        <v>0</v>
      </c>
      <c r="V291" s="67">
        <f>CE_CapitalizaçãoFRSS!C461</f>
        <v>0</v>
      </c>
      <c r="W291" s="67">
        <f>CE_CapitalizaçãoFRSS!E461</f>
        <v>0</v>
      </c>
      <c r="X291" s="67">
        <f>CE_CapitalizaçãoFRSS!S461</f>
        <v>0</v>
      </c>
      <c r="Y291" s="82" t="e">
        <f t="shared" si="239"/>
        <v>#DIV/0!</v>
      </c>
      <c r="Z291" s="82" t="e">
        <f t="shared" si="240"/>
        <v>#DIV/0!</v>
      </c>
      <c r="AA291" s="67">
        <f t="shared" si="241"/>
        <v>0</v>
      </c>
      <c r="AB291" s="67">
        <f t="shared" si="242"/>
        <v>0</v>
      </c>
      <c r="AC291" s="67">
        <f t="shared" si="243"/>
        <v>0</v>
      </c>
      <c r="AD291" s="67">
        <f t="shared" si="244"/>
        <v>0</v>
      </c>
      <c r="AE291" s="82" t="e">
        <f t="shared" si="245"/>
        <v>#DIV/0!</v>
      </c>
      <c r="AF291" s="82" t="e">
        <f t="shared" si="246"/>
        <v>#DIV/0!</v>
      </c>
    </row>
    <row r="292" spans="1:32" s="65" customFormat="1" x14ac:dyDescent="0.25">
      <c r="A292" s="62" t="str">
        <f>"506.03"</f>
        <v>506.03</v>
      </c>
      <c r="B292" s="63" t="s">
        <v>1081</v>
      </c>
      <c r="C292" s="64">
        <f>SUM(C293:C295)</f>
        <v>0</v>
      </c>
      <c r="D292" s="64">
        <f>SUM(D293:D295)</f>
        <v>0</v>
      </c>
      <c r="E292" s="64">
        <f>SUM(E293:E295)</f>
        <v>0</v>
      </c>
      <c r="F292" s="64">
        <f t="shared" ref="F292" si="267">SUM(F293:F295)</f>
        <v>0</v>
      </c>
      <c r="G292" s="81" t="e">
        <f t="shared" si="233"/>
        <v>#DIV/0!</v>
      </c>
      <c r="H292" s="81" t="e">
        <f t="shared" si="234"/>
        <v>#DIV/0!</v>
      </c>
      <c r="I292" s="64">
        <f>SUM(I293:I295)</f>
        <v>0</v>
      </c>
      <c r="J292" s="64">
        <f>SUM(J293:J295)</f>
        <v>0</v>
      </c>
      <c r="K292" s="64">
        <f t="shared" ref="K292:L292" si="268">SUM(K293:K295)</f>
        <v>0</v>
      </c>
      <c r="L292" s="64">
        <f t="shared" si="268"/>
        <v>0</v>
      </c>
      <c r="M292" s="81" t="e">
        <f t="shared" si="235"/>
        <v>#DIV/0!</v>
      </c>
      <c r="N292" s="81" t="e">
        <f t="shared" si="236"/>
        <v>#DIV/0!</v>
      </c>
      <c r="O292" s="64">
        <f>SUM(O293:O295)</f>
        <v>0</v>
      </c>
      <c r="P292" s="64">
        <f>SUM(P293:P295)</f>
        <v>0</v>
      </c>
      <c r="Q292" s="64">
        <f t="shared" ref="Q292:R292" si="269">SUM(Q293:Q295)</f>
        <v>0</v>
      </c>
      <c r="R292" s="64">
        <f t="shared" si="269"/>
        <v>0</v>
      </c>
      <c r="S292" s="81" t="e">
        <f t="shared" si="237"/>
        <v>#DIV/0!</v>
      </c>
      <c r="T292" s="81" t="e">
        <f t="shared" si="238"/>
        <v>#DIV/0!</v>
      </c>
      <c r="U292" s="64">
        <f>SUM(U293:U295)</f>
        <v>0</v>
      </c>
      <c r="V292" s="64">
        <f t="shared" ref="V292" si="270">SUM(V293:V295)</f>
        <v>0</v>
      </c>
      <c r="W292" s="64">
        <f t="shared" ref="W292:X292" si="271">SUM(W293:W295)</f>
        <v>0</v>
      </c>
      <c r="X292" s="64">
        <f t="shared" si="271"/>
        <v>0</v>
      </c>
      <c r="Y292" s="81" t="e">
        <f t="shared" si="239"/>
        <v>#DIV/0!</v>
      </c>
      <c r="Z292" s="81" t="e">
        <f t="shared" si="240"/>
        <v>#DIV/0!</v>
      </c>
      <c r="AA292" s="64">
        <f t="shared" si="241"/>
        <v>0</v>
      </c>
      <c r="AB292" s="64">
        <f t="shared" si="242"/>
        <v>0</v>
      </c>
      <c r="AC292" s="64">
        <f t="shared" si="243"/>
        <v>0</v>
      </c>
      <c r="AD292" s="64">
        <f t="shared" si="244"/>
        <v>0</v>
      </c>
      <c r="AE292" s="81" t="e">
        <f t="shared" si="245"/>
        <v>#DIV/0!</v>
      </c>
      <c r="AF292" s="81" t="e">
        <f t="shared" si="246"/>
        <v>#DIV/0!</v>
      </c>
    </row>
    <row r="293" spans="1:32" x14ac:dyDescent="0.25">
      <c r="A293" s="66" t="str">
        <f>"506.03.01"</f>
        <v>506.03.01</v>
      </c>
      <c r="B293" s="68" t="s">
        <v>1082</v>
      </c>
      <c r="C293" s="67">
        <f>CE_RegimeContributivo!B463</f>
        <v>0</v>
      </c>
      <c r="D293" s="67">
        <f>CE_RegimeContributivo!C463</f>
        <v>0</v>
      </c>
      <c r="E293" s="67">
        <f>CE_RegimeContributivo!E463</f>
        <v>0</v>
      </c>
      <c r="F293" s="67">
        <f>CE_RegimeContributivo!S463</f>
        <v>0</v>
      </c>
      <c r="G293" s="82" t="e">
        <f t="shared" si="233"/>
        <v>#DIV/0!</v>
      </c>
      <c r="H293" s="82" t="e">
        <f t="shared" si="234"/>
        <v>#DIV/0!</v>
      </c>
      <c r="I293" s="67">
        <f>CE_RegimeNaoContributivo!B463</f>
        <v>0</v>
      </c>
      <c r="J293" s="67">
        <f>CE_RegimeNaoContributivo!C463</f>
        <v>0</v>
      </c>
      <c r="K293" s="67">
        <f>CE_RegimeNaoContributivo!E463</f>
        <v>0</v>
      </c>
      <c r="L293" s="67">
        <f>CE_RegimeNaoContributivo!S463</f>
        <v>0</v>
      </c>
      <c r="M293" s="82" t="e">
        <f t="shared" si="235"/>
        <v>#DIV/0!</v>
      </c>
      <c r="N293" s="82" t="e">
        <f t="shared" si="236"/>
        <v>#DIV/0!</v>
      </c>
      <c r="O293" s="67">
        <f>CE_Administração!B463</f>
        <v>0</v>
      </c>
      <c r="P293" s="67">
        <f>CE_Administração!C463</f>
        <v>0</v>
      </c>
      <c r="Q293" s="67">
        <f>CE_Administração!E463</f>
        <v>0</v>
      </c>
      <c r="R293" s="67">
        <f>CE_Administração!S463</f>
        <v>0</v>
      </c>
      <c r="S293" s="82" t="e">
        <f t="shared" si="237"/>
        <v>#DIV/0!</v>
      </c>
      <c r="T293" s="82" t="e">
        <f t="shared" si="238"/>
        <v>#DIV/0!</v>
      </c>
      <c r="U293" s="67">
        <f>CE_CapitalizaçãoFRSS!B463</f>
        <v>0</v>
      </c>
      <c r="V293" s="67">
        <f>CE_CapitalizaçãoFRSS!C463</f>
        <v>0</v>
      </c>
      <c r="W293" s="67">
        <f>CE_CapitalizaçãoFRSS!E463</f>
        <v>0</v>
      </c>
      <c r="X293" s="67">
        <f>CE_CapitalizaçãoFRSS!S463</f>
        <v>0</v>
      </c>
      <c r="Y293" s="82" t="e">
        <f t="shared" si="239"/>
        <v>#DIV/0!</v>
      </c>
      <c r="Z293" s="82" t="e">
        <f t="shared" si="240"/>
        <v>#DIV/0!</v>
      </c>
      <c r="AA293" s="67">
        <f t="shared" si="241"/>
        <v>0</v>
      </c>
      <c r="AB293" s="67">
        <f t="shared" si="242"/>
        <v>0</v>
      </c>
      <c r="AC293" s="67">
        <f t="shared" si="243"/>
        <v>0</v>
      </c>
      <c r="AD293" s="67">
        <f t="shared" si="244"/>
        <v>0</v>
      </c>
      <c r="AE293" s="82" t="e">
        <f t="shared" si="245"/>
        <v>#DIV/0!</v>
      </c>
      <c r="AF293" s="82" t="e">
        <f t="shared" si="246"/>
        <v>#DIV/0!</v>
      </c>
    </row>
    <row r="294" spans="1:32" x14ac:dyDescent="0.25">
      <c r="A294" s="66" t="str">
        <f>"506.03.02"</f>
        <v>506.03.02</v>
      </c>
      <c r="B294" s="68" t="s">
        <v>1083</v>
      </c>
      <c r="C294" s="67">
        <f>CE_RegimeContributivo!B464</f>
        <v>0</v>
      </c>
      <c r="D294" s="67">
        <f>CE_RegimeContributivo!C464</f>
        <v>0</v>
      </c>
      <c r="E294" s="67">
        <f>CE_RegimeContributivo!E464</f>
        <v>0</v>
      </c>
      <c r="F294" s="67">
        <f>CE_RegimeContributivo!S464</f>
        <v>0</v>
      </c>
      <c r="G294" s="82" t="e">
        <f t="shared" si="233"/>
        <v>#DIV/0!</v>
      </c>
      <c r="H294" s="82" t="e">
        <f t="shared" si="234"/>
        <v>#DIV/0!</v>
      </c>
      <c r="I294" s="67">
        <f>CE_RegimeNaoContributivo!B464</f>
        <v>0</v>
      </c>
      <c r="J294" s="67">
        <f>CE_RegimeNaoContributivo!C464</f>
        <v>0</v>
      </c>
      <c r="K294" s="67">
        <f>CE_RegimeNaoContributivo!E464</f>
        <v>0</v>
      </c>
      <c r="L294" s="67">
        <f>CE_RegimeNaoContributivo!S464</f>
        <v>0</v>
      </c>
      <c r="M294" s="82" t="e">
        <f t="shared" si="235"/>
        <v>#DIV/0!</v>
      </c>
      <c r="N294" s="82" t="e">
        <f t="shared" si="236"/>
        <v>#DIV/0!</v>
      </c>
      <c r="O294" s="67">
        <f>CE_Administração!B464</f>
        <v>0</v>
      </c>
      <c r="P294" s="67">
        <f>CE_Administração!C464</f>
        <v>0</v>
      </c>
      <c r="Q294" s="67">
        <f>CE_Administração!E464</f>
        <v>0</v>
      </c>
      <c r="R294" s="67">
        <f>CE_Administração!S464</f>
        <v>0</v>
      </c>
      <c r="S294" s="82" t="e">
        <f t="shared" si="237"/>
        <v>#DIV/0!</v>
      </c>
      <c r="T294" s="82" t="e">
        <f t="shared" si="238"/>
        <v>#DIV/0!</v>
      </c>
      <c r="U294" s="67">
        <f>CE_CapitalizaçãoFRSS!B464</f>
        <v>0</v>
      </c>
      <c r="V294" s="67">
        <f>CE_CapitalizaçãoFRSS!C464</f>
        <v>0</v>
      </c>
      <c r="W294" s="67">
        <f>CE_CapitalizaçãoFRSS!E464</f>
        <v>0</v>
      </c>
      <c r="X294" s="67">
        <f>CE_CapitalizaçãoFRSS!S464</f>
        <v>0</v>
      </c>
      <c r="Y294" s="82" t="e">
        <f t="shared" si="239"/>
        <v>#DIV/0!</v>
      </c>
      <c r="Z294" s="82" t="e">
        <f t="shared" si="240"/>
        <v>#DIV/0!</v>
      </c>
      <c r="AA294" s="67">
        <f t="shared" si="241"/>
        <v>0</v>
      </c>
      <c r="AB294" s="67">
        <f t="shared" si="242"/>
        <v>0</v>
      </c>
      <c r="AC294" s="67">
        <f t="shared" si="243"/>
        <v>0</v>
      </c>
      <c r="AD294" s="67">
        <f t="shared" si="244"/>
        <v>0</v>
      </c>
      <c r="AE294" s="82" t="e">
        <f t="shared" si="245"/>
        <v>#DIV/0!</v>
      </c>
      <c r="AF294" s="82" t="e">
        <f t="shared" si="246"/>
        <v>#DIV/0!</v>
      </c>
    </row>
    <row r="295" spans="1:32" x14ac:dyDescent="0.25">
      <c r="A295" s="66" t="str">
        <f>"506.03.03"</f>
        <v>506.03.03</v>
      </c>
      <c r="B295" s="68" t="s">
        <v>1084</v>
      </c>
      <c r="C295" s="67">
        <f>CE_RegimeContributivo!B465</f>
        <v>0</v>
      </c>
      <c r="D295" s="67">
        <f>CE_RegimeContributivo!C465</f>
        <v>0</v>
      </c>
      <c r="E295" s="67">
        <f>CE_RegimeContributivo!E465</f>
        <v>0</v>
      </c>
      <c r="F295" s="67">
        <f>CE_RegimeContributivo!S465</f>
        <v>0</v>
      </c>
      <c r="G295" s="82" t="e">
        <f t="shared" si="233"/>
        <v>#DIV/0!</v>
      </c>
      <c r="H295" s="82" t="e">
        <f t="shared" si="234"/>
        <v>#DIV/0!</v>
      </c>
      <c r="I295" s="67">
        <f>CE_RegimeNaoContributivo!B465</f>
        <v>0</v>
      </c>
      <c r="J295" s="67">
        <f>CE_RegimeNaoContributivo!C465</f>
        <v>0</v>
      </c>
      <c r="K295" s="67">
        <f>CE_RegimeNaoContributivo!E465</f>
        <v>0</v>
      </c>
      <c r="L295" s="67">
        <f>CE_RegimeNaoContributivo!S465</f>
        <v>0</v>
      </c>
      <c r="M295" s="82" t="e">
        <f t="shared" si="235"/>
        <v>#DIV/0!</v>
      </c>
      <c r="N295" s="82" t="e">
        <f t="shared" si="236"/>
        <v>#DIV/0!</v>
      </c>
      <c r="O295" s="67">
        <f>CE_Administração!B465</f>
        <v>0</v>
      </c>
      <c r="P295" s="67">
        <f>CE_Administração!C465</f>
        <v>0</v>
      </c>
      <c r="Q295" s="67">
        <f>CE_Administração!E465</f>
        <v>0</v>
      </c>
      <c r="R295" s="67">
        <f>CE_Administração!S465</f>
        <v>0</v>
      </c>
      <c r="S295" s="82" t="e">
        <f t="shared" si="237"/>
        <v>#DIV/0!</v>
      </c>
      <c r="T295" s="82" t="e">
        <f t="shared" si="238"/>
        <v>#DIV/0!</v>
      </c>
      <c r="U295" s="67">
        <f>CE_CapitalizaçãoFRSS!B465</f>
        <v>0</v>
      </c>
      <c r="V295" s="67">
        <f>CE_CapitalizaçãoFRSS!C465</f>
        <v>0</v>
      </c>
      <c r="W295" s="67">
        <f>CE_CapitalizaçãoFRSS!E465</f>
        <v>0</v>
      </c>
      <c r="X295" s="67">
        <f>CE_CapitalizaçãoFRSS!S465</f>
        <v>0</v>
      </c>
      <c r="Y295" s="82" t="e">
        <f t="shared" si="239"/>
        <v>#DIV/0!</v>
      </c>
      <c r="Z295" s="82" t="e">
        <f t="shared" si="240"/>
        <v>#DIV/0!</v>
      </c>
      <c r="AA295" s="67">
        <f t="shared" si="241"/>
        <v>0</v>
      </c>
      <c r="AB295" s="67">
        <f t="shared" si="242"/>
        <v>0</v>
      </c>
      <c r="AC295" s="67">
        <f t="shared" si="243"/>
        <v>0</v>
      </c>
      <c r="AD295" s="67">
        <f t="shared" si="244"/>
        <v>0</v>
      </c>
      <c r="AE295" s="82" t="e">
        <f t="shared" si="245"/>
        <v>#DIV/0!</v>
      </c>
      <c r="AF295" s="82" t="e">
        <f t="shared" si="246"/>
        <v>#DIV/0!</v>
      </c>
    </row>
    <row r="296" spans="1:32" x14ac:dyDescent="0.25">
      <c r="A296" s="62" t="str">
        <f>"506.04"</f>
        <v>506.04</v>
      </c>
      <c r="B296" s="63" t="s">
        <v>857</v>
      </c>
      <c r="C296" s="64">
        <f>CE_RegimeContributivo!B466</f>
        <v>0</v>
      </c>
      <c r="D296" s="64">
        <f>CE_RegimeContributivo!C466</f>
        <v>0</v>
      </c>
      <c r="E296" s="64">
        <f>CE_RegimeContributivo!E466</f>
        <v>13999.509999999998</v>
      </c>
      <c r="F296" s="64">
        <f>CE_RegimeContributivo!S466</f>
        <v>13999.509999999998</v>
      </c>
      <c r="G296" s="81" t="e">
        <f t="shared" si="233"/>
        <v>#DIV/0!</v>
      </c>
      <c r="H296" s="81" t="e">
        <f t="shared" si="234"/>
        <v>#DIV/0!</v>
      </c>
      <c r="I296" s="64">
        <f>CE_RegimeNaoContributivo!B466</f>
        <v>0</v>
      </c>
      <c r="J296" s="64">
        <f>CE_RegimeNaoContributivo!C466</f>
        <v>0</v>
      </c>
      <c r="K296" s="64">
        <f>CE_RegimeNaoContributivo!E466</f>
        <v>335543.28999999998</v>
      </c>
      <c r="L296" s="64">
        <f>CE_RegimeNaoContributivo!S466</f>
        <v>335543.28999999998</v>
      </c>
      <c r="M296" s="81" t="e">
        <f t="shared" si="235"/>
        <v>#DIV/0!</v>
      </c>
      <c r="N296" s="81" t="e">
        <f t="shared" si="236"/>
        <v>#DIV/0!</v>
      </c>
      <c r="O296" s="64">
        <f>CE_Administração!B466</f>
        <v>2077785</v>
      </c>
      <c r="P296" s="64">
        <f>CE_Administração!C466</f>
        <v>2077508.87</v>
      </c>
      <c r="Q296" s="64">
        <f>CE_Administração!E466</f>
        <v>2129374.54</v>
      </c>
      <c r="R296" s="64">
        <f>CE_Administração!S466</f>
        <v>2129656.67</v>
      </c>
      <c r="S296" s="81">
        <f t="shared" si="237"/>
        <v>1.0251011202662157</v>
      </c>
      <c r="T296" s="81">
        <f t="shared" si="238"/>
        <v>1.0249653181986174</v>
      </c>
      <c r="U296" s="64">
        <f>CE_CapitalizaçãoFRSS!B466</f>
        <v>0</v>
      </c>
      <c r="V296" s="64">
        <f>CE_CapitalizaçãoFRSS!C466</f>
        <v>0</v>
      </c>
      <c r="W296" s="64">
        <f>CE_CapitalizaçãoFRSS!E466</f>
        <v>0</v>
      </c>
      <c r="X296" s="64">
        <f>CE_CapitalizaçãoFRSS!S466</f>
        <v>0</v>
      </c>
      <c r="Y296" s="81" t="e">
        <f t="shared" si="239"/>
        <v>#DIV/0!</v>
      </c>
      <c r="Z296" s="81" t="e">
        <f t="shared" si="240"/>
        <v>#DIV/0!</v>
      </c>
      <c r="AA296" s="64">
        <f t="shared" si="241"/>
        <v>2077785</v>
      </c>
      <c r="AB296" s="64">
        <f t="shared" si="242"/>
        <v>2077508.87</v>
      </c>
      <c r="AC296" s="64">
        <f t="shared" si="243"/>
        <v>2478917.34</v>
      </c>
      <c r="AD296" s="64">
        <f t="shared" si="244"/>
        <v>2479199.4699999997</v>
      </c>
      <c r="AE296" s="81">
        <f t="shared" si="245"/>
        <v>1.1933520505257817</v>
      </c>
      <c r="AF296" s="81">
        <f t="shared" si="246"/>
        <v>1.1932162484581834</v>
      </c>
    </row>
    <row r="297" spans="1:32" x14ac:dyDescent="0.25">
      <c r="A297" s="73"/>
      <c r="B297" s="58" t="s">
        <v>133</v>
      </c>
      <c r="C297" s="74">
        <f>C8+C34+C165+C249+C266</f>
        <v>60842200</v>
      </c>
      <c r="D297" s="74">
        <f>D8+D34+D165+D249+D266</f>
        <v>68128403.870000005</v>
      </c>
      <c r="E297" s="74">
        <f>E8+E34+E165+E249+E266</f>
        <v>22799201.189000003</v>
      </c>
      <c r="F297" s="74">
        <f t="shared" ref="F297" si="272">F8+F34+F165+F249+F266</f>
        <v>22716631.604800001</v>
      </c>
      <c r="G297" s="84">
        <f t="shared" si="233"/>
        <v>0.33343848254755831</v>
      </c>
      <c r="H297" s="84">
        <f t="shared" si="234"/>
        <v>0.33465045258515908</v>
      </c>
      <c r="I297" s="74">
        <f>I8+I34+I165+I249+I266</f>
        <v>74976685</v>
      </c>
      <c r="J297" s="74">
        <f>J8+J34+J165+J249+J266</f>
        <v>74976685</v>
      </c>
      <c r="K297" s="74">
        <f t="shared" ref="K297" si="273">K8+K34+K165+K249+K266</f>
        <v>69305124.159999996</v>
      </c>
      <c r="L297" s="74">
        <f t="shared" ref="L297" si="274">L8+L34+L165+L249+L266</f>
        <v>68946038.159999996</v>
      </c>
      <c r="M297" s="84">
        <f t="shared" si="235"/>
        <v>0.91956637133263486</v>
      </c>
      <c r="N297" s="84">
        <f t="shared" si="236"/>
        <v>0.92435567350036874</v>
      </c>
      <c r="O297" s="74">
        <f>O8+O34+O165+O249+O266</f>
        <v>6799770</v>
      </c>
      <c r="P297" s="74">
        <f>P8+P34+P165+P249+P266</f>
        <v>6799770</v>
      </c>
      <c r="Q297" s="74">
        <f t="shared" ref="Q297" si="275">Q8+Q34+Q165+Q249+Q266</f>
        <v>2114987.891739131</v>
      </c>
      <c r="R297" s="74">
        <f t="shared" ref="R297" si="276">R8+R34+R165+R249+R266</f>
        <v>1638703.2549999999</v>
      </c>
      <c r="S297" s="84">
        <f t="shared" si="237"/>
        <v>0.24099392405919609</v>
      </c>
      <c r="T297" s="84">
        <f t="shared" si="238"/>
        <v>0.31103815154617448</v>
      </c>
      <c r="U297" s="74">
        <f>U8+U34+U165+U249+U266</f>
        <v>254795707</v>
      </c>
      <c r="V297" s="74">
        <f t="shared" ref="V297:X297" si="277">V8+V34+V165+V249+V266</f>
        <v>262104547.00999999</v>
      </c>
      <c r="W297" s="74">
        <f t="shared" ref="W297" si="278">W8+W34+W165+W249+W266</f>
        <v>0</v>
      </c>
      <c r="X297" s="74">
        <f t="shared" si="277"/>
        <v>0</v>
      </c>
      <c r="Y297" s="84">
        <f t="shared" si="239"/>
        <v>0</v>
      </c>
      <c r="Z297" s="84">
        <f t="shared" si="240"/>
        <v>0</v>
      </c>
      <c r="AA297" s="74">
        <f t="shared" si="241"/>
        <v>397414362</v>
      </c>
      <c r="AB297" s="74">
        <f t="shared" si="242"/>
        <v>412009405.88</v>
      </c>
      <c r="AC297" s="74">
        <f t="shared" si="243"/>
        <v>94219313.240739137</v>
      </c>
      <c r="AD297" s="74">
        <f t="shared" si="244"/>
        <v>93301373.019799992</v>
      </c>
      <c r="AE297" s="84">
        <f t="shared" si="245"/>
        <v>0.22645447334028712</v>
      </c>
      <c r="AF297" s="84">
        <f t="shared" si="246"/>
        <v>0.22868243272140498</v>
      </c>
    </row>
    <row r="298" spans="1:32" x14ac:dyDescent="0.25">
      <c r="A298" s="73"/>
      <c r="B298" s="58" t="s">
        <v>46</v>
      </c>
      <c r="C298" s="74">
        <f>C297-C168-C230</f>
        <v>11046493</v>
      </c>
      <c r="D298" s="74">
        <f>D297-D168-D230</f>
        <v>11046493.000000007</v>
      </c>
      <c r="E298" s="74">
        <f>E297-E168-E230</f>
        <v>5423315.449000001</v>
      </c>
      <c r="F298" s="74">
        <f t="shared" ref="F298" si="279">F297-F168-F230</f>
        <v>5340745.8647999987</v>
      </c>
      <c r="G298" s="84">
        <f t="shared" si="233"/>
        <v>0.48347886200624896</v>
      </c>
      <c r="H298" s="84">
        <f t="shared" si="234"/>
        <v>0.49095359486490392</v>
      </c>
      <c r="I298" s="74">
        <f>I297-I168-I230</f>
        <v>74976685</v>
      </c>
      <c r="J298" s="74">
        <f>J297-J168-J230</f>
        <v>74976685</v>
      </c>
      <c r="K298" s="74">
        <f t="shared" ref="K298:L298" si="280">K297-K168-K230</f>
        <v>69305124.159999996</v>
      </c>
      <c r="L298" s="74">
        <f t="shared" si="280"/>
        <v>68946038.159999996</v>
      </c>
      <c r="M298" s="84">
        <f t="shared" si="235"/>
        <v>0.91956637133263486</v>
      </c>
      <c r="N298" s="84">
        <f t="shared" si="236"/>
        <v>0.92435567350036874</v>
      </c>
      <c r="O298" s="74">
        <f>O297-O168-O230</f>
        <v>6799770</v>
      </c>
      <c r="P298" s="74">
        <f>P297-P168-P230</f>
        <v>6799770</v>
      </c>
      <c r="Q298" s="74">
        <f t="shared" ref="Q298:R298" si="281">Q297-Q168-Q230</f>
        <v>2114987.891739131</v>
      </c>
      <c r="R298" s="74">
        <f t="shared" si="281"/>
        <v>1638703.2549999999</v>
      </c>
      <c r="S298" s="84">
        <f t="shared" si="237"/>
        <v>0.24099392405919609</v>
      </c>
      <c r="T298" s="84">
        <f t="shared" si="238"/>
        <v>0.31103815154617448</v>
      </c>
      <c r="U298" s="74">
        <f>U297-U168-U230</f>
        <v>254795707</v>
      </c>
      <c r="V298" s="74">
        <f t="shared" ref="V298" si="282">V297-V168-V230</f>
        <v>262104547.00999999</v>
      </c>
      <c r="W298" s="74">
        <f t="shared" ref="W298:X298" si="283">W297-W168-W230</f>
        <v>0</v>
      </c>
      <c r="X298" s="74">
        <f t="shared" si="283"/>
        <v>0</v>
      </c>
      <c r="Y298" s="84">
        <f t="shared" si="239"/>
        <v>0</v>
      </c>
      <c r="Z298" s="84">
        <f t="shared" si="240"/>
        <v>0</v>
      </c>
      <c r="AA298" s="74">
        <f t="shared" si="241"/>
        <v>347618655</v>
      </c>
      <c r="AB298" s="74">
        <f t="shared" si="242"/>
        <v>354927495.00999999</v>
      </c>
      <c r="AC298" s="74">
        <f t="shared" si="243"/>
        <v>76843427.500739127</v>
      </c>
      <c r="AD298" s="74">
        <f t="shared" si="244"/>
        <v>75925487.279799998</v>
      </c>
      <c r="AE298" s="84">
        <f t="shared" si="245"/>
        <v>0.21391830260335515</v>
      </c>
      <c r="AF298" s="84">
        <f t="shared" si="246"/>
        <v>0.21650457792393368</v>
      </c>
    </row>
    <row r="299" spans="1:32" s="86" customFormat="1" x14ac:dyDescent="0.25">
      <c r="A299" s="77"/>
      <c r="B299" s="78" t="s">
        <v>258</v>
      </c>
      <c r="C299" s="79">
        <f>C298-C238-C242</f>
        <v>11046493</v>
      </c>
      <c r="D299" s="79">
        <f>D298-D238-D242</f>
        <v>11046493.000000007</v>
      </c>
      <c r="E299" s="79">
        <f>E298-E238-E242</f>
        <v>5423315.449000001</v>
      </c>
      <c r="F299" s="79">
        <f t="shared" ref="F299" si="284">F298-F238-F242</f>
        <v>5340745.8647999987</v>
      </c>
      <c r="G299" s="85">
        <f t="shared" si="233"/>
        <v>0.48347886200624896</v>
      </c>
      <c r="H299" s="85">
        <f t="shared" si="234"/>
        <v>0.49095359486490392</v>
      </c>
      <c r="I299" s="79">
        <f>I298-I238-I242</f>
        <v>74976685</v>
      </c>
      <c r="J299" s="79">
        <f>J298-J238-J242</f>
        <v>74976685</v>
      </c>
      <c r="K299" s="79">
        <f t="shared" ref="K299:L299" si="285">K298-K238-K242</f>
        <v>69305124.159999996</v>
      </c>
      <c r="L299" s="79">
        <f t="shared" si="285"/>
        <v>68946038.159999996</v>
      </c>
      <c r="M299" s="85">
        <f t="shared" si="235"/>
        <v>0.91956637133263486</v>
      </c>
      <c r="N299" s="85">
        <f t="shared" si="236"/>
        <v>0.92435567350036874</v>
      </c>
      <c r="O299" s="79">
        <f>O298-O238-O242</f>
        <v>6799770</v>
      </c>
      <c r="P299" s="79">
        <f>P298-P238-P242</f>
        <v>6799770</v>
      </c>
      <c r="Q299" s="79">
        <f t="shared" ref="Q299:R299" si="286">Q298-Q238-Q242</f>
        <v>2114987.891739131</v>
      </c>
      <c r="R299" s="79">
        <f t="shared" si="286"/>
        <v>1638703.2549999999</v>
      </c>
      <c r="S299" s="85">
        <f t="shared" si="237"/>
        <v>0.24099392405919609</v>
      </c>
      <c r="T299" s="85">
        <f t="shared" si="238"/>
        <v>0.31103815154617448</v>
      </c>
      <c r="U299" s="79">
        <f>U298-U238-U242</f>
        <v>0</v>
      </c>
      <c r="V299" s="79">
        <f t="shared" ref="V299" si="287">V298-V238-V242</f>
        <v>0</v>
      </c>
      <c r="W299" s="79">
        <f t="shared" ref="W299:X299" si="288">W298-W238-W242</f>
        <v>0</v>
      </c>
      <c r="X299" s="79">
        <f t="shared" si="288"/>
        <v>0</v>
      </c>
      <c r="Y299" s="85" t="e">
        <f t="shared" si="239"/>
        <v>#DIV/0!</v>
      </c>
      <c r="Z299" s="85" t="e">
        <f t="shared" si="240"/>
        <v>#DIV/0!</v>
      </c>
      <c r="AA299" s="122">
        <f t="shared" si="241"/>
        <v>92822948</v>
      </c>
      <c r="AB299" s="122">
        <f t="shared" si="242"/>
        <v>92822948</v>
      </c>
      <c r="AC299" s="122">
        <f t="shared" si="243"/>
        <v>76843427.500739127</v>
      </c>
      <c r="AD299" s="122">
        <f t="shared" si="244"/>
        <v>75925487.279799998</v>
      </c>
      <c r="AE299" s="123">
        <f t="shared" si="245"/>
        <v>0.81796030955405552</v>
      </c>
      <c r="AF299" s="123">
        <f t="shared" si="246"/>
        <v>0.82784946132866977</v>
      </c>
    </row>
    <row r="300" spans="1:32" x14ac:dyDescent="0.25"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U300" s="59"/>
      <c r="V300" s="59"/>
      <c r="W300" s="59"/>
      <c r="X300" s="59"/>
      <c r="Y300" s="59"/>
      <c r="Z300" s="59"/>
      <c r="AA300" s="59"/>
    </row>
    <row r="301" spans="1:32" x14ac:dyDescent="0.25"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</row>
    <row r="302" spans="1:32" x14ac:dyDescent="0.25">
      <c r="AA302" s="59"/>
      <c r="AB302" s="59"/>
      <c r="AC302" s="59"/>
      <c r="AD302" s="59"/>
    </row>
    <row r="303" spans="1:32" x14ac:dyDescent="0.25">
      <c r="C303" s="59"/>
      <c r="D303" s="59"/>
      <c r="E303" s="59"/>
      <c r="F303" s="59"/>
      <c r="G303" s="59"/>
      <c r="H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</row>
    <row r="304" spans="1:32" x14ac:dyDescent="0.25">
      <c r="AB304" s="59"/>
      <c r="AC304" s="59"/>
    </row>
    <row r="307" spans="27:27" x14ac:dyDescent="0.25">
      <c r="AA307" s="59"/>
    </row>
  </sheetData>
  <mergeCells count="13">
    <mergeCell ref="AG182:AG184"/>
    <mergeCell ref="AA6:AF6"/>
    <mergeCell ref="C5:AF5"/>
    <mergeCell ref="A1:AE1"/>
    <mergeCell ref="A3:AE3"/>
    <mergeCell ref="A6:A7"/>
    <mergeCell ref="B6:B7"/>
    <mergeCell ref="A2:AE2"/>
    <mergeCell ref="A5:B5"/>
    <mergeCell ref="C6:H6"/>
    <mergeCell ref="I6:N6"/>
    <mergeCell ref="O6:T6"/>
    <mergeCell ref="U6:Z6"/>
  </mergeCells>
  <pageMargins left="0.7" right="0.7" top="0.75" bottom="0.75" header="0.3" footer="0.3"/>
  <pageSetup paperSize="9" scale="61" orientation="landscape" r:id="rId1"/>
  <ignoredErrors>
    <ignoredError sqref="C22 C292 C45 C129 C139 C215 C228 C250" formulaRange="1"/>
    <ignoredError sqref="G8:G299 H8:H299 M8:N299 S10:T299 Y8:Z299 AE10:AF299" evalError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6"/>
  <sheetViews>
    <sheetView topLeftCell="A10" zoomScaleNormal="100" zoomScaleSheetLayoutView="90" workbookViewId="0">
      <selection activeCell="I25" sqref="I25"/>
    </sheetView>
  </sheetViews>
  <sheetFormatPr defaultColWidth="8.7265625" defaultRowHeight="12.5" x14ac:dyDescent="0.25"/>
  <cols>
    <col min="1" max="1" width="23.1796875" style="30" customWidth="1"/>
    <col min="2" max="2" width="14" style="30" bestFit="1" customWidth="1"/>
    <col min="3" max="3" width="13.54296875" style="30" bestFit="1" customWidth="1"/>
    <col min="4" max="5" width="13.54296875" style="30" customWidth="1"/>
    <col min="6" max="6" width="46" style="1" customWidth="1"/>
    <col min="7" max="7" width="12.7265625" style="1" bestFit="1" customWidth="1"/>
    <col min="8" max="16384" width="8.7265625" style="30"/>
  </cols>
  <sheetData>
    <row r="1" spans="1:8" ht="12.75" customHeight="1" x14ac:dyDescent="0.25">
      <c r="A1" s="460" t="s">
        <v>1146</v>
      </c>
      <c r="B1" s="460"/>
      <c r="C1" s="460"/>
      <c r="D1" s="460"/>
      <c r="E1" s="460"/>
    </row>
    <row r="3" spans="1:8" ht="24" customHeight="1" x14ac:dyDescent="0.25">
      <c r="A3" s="465" t="s">
        <v>242</v>
      </c>
      <c r="B3" s="464" t="s">
        <v>37</v>
      </c>
      <c r="C3" s="464"/>
      <c r="D3" s="465" t="s">
        <v>246</v>
      </c>
      <c r="E3" s="465" t="s">
        <v>247</v>
      </c>
      <c r="F3" s="463" t="s">
        <v>248</v>
      </c>
    </row>
    <row r="4" spans="1:8" x14ac:dyDescent="0.25">
      <c r="A4" s="466"/>
      <c r="B4" s="16" t="s">
        <v>38</v>
      </c>
      <c r="C4" s="17" t="s">
        <v>39</v>
      </c>
      <c r="D4" s="466"/>
      <c r="E4" s="466"/>
      <c r="F4" s="463"/>
    </row>
    <row r="5" spans="1:8" x14ac:dyDescent="0.25">
      <c r="A5" s="20" t="s">
        <v>40</v>
      </c>
      <c r="B5" s="2">
        <v>34560341.659999996</v>
      </c>
      <c r="C5" s="2">
        <v>12958292.210000001</v>
      </c>
      <c r="D5" s="2">
        <v>12958292.210000001</v>
      </c>
      <c r="E5" s="2">
        <v>12958292.210000001</v>
      </c>
    </row>
    <row r="6" spans="1:8" x14ac:dyDescent="0.25">
      <c r="A6" s="20" t="s">
        <v>41</v>
      </c>
      <c r="B6" s="2">
        <v>1348861.78</v>
      </c>
      <c r="C6" s="2">
        <v>1425096.15</v>
      </c>
      <c r="D6" s="2">
        <v>1427342.5542000092</v>
      </c>
      <c r="E6" s="2">
        <v>1427342.5542000092</v>
      </c>
    </row>
    <row r="7" spans="1:8" x14ac:dyDescent="0.25">
      <c r="A7" s="20" t="s">
        <v>42</v>
      </c>
      <c r="B7" s="29">
        <v>1958062.18</v>
      </c>
      <c r="C7" s="29">
        <v>2027730.31</v>
      </c>
      <c r="D7" s="29">
        <v>2027730.31</v>
      </c>
      <c r="E7" s="29">
        <v>2027730.31</v>
      </c>
    </row>
    <row r="8" spans="1:8" x14ac:dyDescent="0.25">
      <c r="A8" s="20" t="s">
        <v>43</v>
      </c>
      <c r="B8" s="2">
        <v>515371.61</v>
      </c>
      <c r="C8" s="2">
        <v>462750.49</v>
      </c>
      <c r="D8" s="2">
        <v>462750.49</v>
      </c>
      <c r="E8" s="2">
        <v>462750.49</v>
      </c>
    </row>
    <row r="9" spans="1:8" x14ac:dyDescent="0.25">
      <c r="A9" s="20" t="s">
        <v>44</v>
      </c>
      <c r="B9" s="2">
        <v>3698856.14</v>
      </c>
      <c r="C9" s="2">
        <v>3861446.46</v>
      </c>
      <c r="D9" s="2">
        <v>3861446.46</v>
      </c>
      <c r="E9" s="2">
        <v>3861446.46</v>
      </c>
      <c r="F9" s="120">
        <f>D10+D20+1035927</f>
        <v>21774489.024200011</v>
      </c>
    </row>
    <row r="10" spans="1:8" x14ac:dyDescent="0.25">
      <c r="A10" s="13" t="s">
        <v>243</v>
      </c>
      <c r="B10" s="14">
        <f>SUM(B5:B9)</f>
        <v>42081493.369999997</v>
      </c>
      <c r="C10" s="15">
        <f>SUM(C5:C9)</f>
        <v>20735315.620000001</v>
      </c>
      <c r="D10" s="15">
        <f>SUM(D5:D9)</f>
        <v>20737562.024200011</v>
      </c>
      <c r="E10" s="15">
        <f>SUM(E5:E9)</f>
        <v>20737562.024200011</v>
      </c>
    </row>
    <row r="11" spans="1:8" x14ac:dyDescent="0.25">
      <c r="A11" s="467" t="s">
        <v>260</v>
      </c>
      <c r="B11" s="469" t="s">
        <v>37</v>
      </c>
      <c r="C11" s="469"/>
      <c r="D11" s="467" t="s">
        <v>246</v>
      </c>
      <c r="E11" s="467" t="s">
        <v>247</v>
      </c>
    </row>
    <row r="12" spans="1:8" x14ac:dyDescent="0.25">
      <c r="A12" s="468"/>
      <c r="B12" s="18" t="s">
        <v>38</v>
      </c>
      <c r="C12" s="19" t="s">
        <v>39</v>
      </c>
      <c r="D12" s="468"/>
      <c r="E12" s="468"/>
    </row>
    <row r="13" spans="1:8" ht="57.5" x14ac:dyDescent="0.25">
      <c r="A13" s="20" t="s">
        <v>40</v>
      </c>
      <c r="B13" s="23">
        <v>1002901.26</v>
      </c>
      <c r="C13" s="23">
        <v>1127887.02</v>
      </c>
      <c r="D13" s="23">
        <v>4891.6800000001676</v>
      </c>
      <c r="E13" s="23">
        <v>4891.6800000001676</v>
      </c>
      <c r="F13" s="27" t="s">
        <v>1147</v>
      </c>
    </row>
    <row r="14" spans="1:8" x14ac:dyDescent="0.25">
      <c r="A14" s="20" t="s">
        <v>41</v>
      </c>
      <c r="B14" s="23">
        <v>34606.47</v>
      </c>
      <c r="C14" s="23">
        <v>34951.769999999997</v>
      </c>
      <c r="D14" s="23">
        <v>34951.769999999997</v>
      </c>
      <c r="E14" s="23">
        <v>34951.769999999997</v>
      </c>
    </row>
    <row r="15" spans="1:8" ht="46" x14ac:dyDescent="0.25">
      <c r="A15" s="20" t="s">
        <v>42</v>
      </c>
      <c r="B15" s="23">
        <v>30419155.43</v>
      </c>
      <c r="C15" s="23">
        <v>30419155.77</v>
      </c>
      <c r="D15" s="23">
        <v>5525.6199999989567</v>
      </c>
      <c r="E15" s="23">
        <v>5525.6199999989567</v>
      </c>
      <c r="F15" s="27" t="s">
        <v>1096</v>
      </c>
      <c r="H15" s="1"/>
    </row>
    <row r="16" spans="1:8" ht="46" x14ac:dyDescent="0.25">
      <c r="A16" s="20" t="s">
        <v>43</v>
      </c>
      <c r="B16" s="31">
        <v>636494.6</v>
      </c>
      <c r="C16" s="31">
        <v>759671.97</v>
      </c>
      <c r="D16" s="31">
        <v>4310.8840000000782</v>
      </c>
      <c r="E16" s="390">
        <v>4310.8840000000782</v>
      </c>
      <c r="F16" s="27" t="s">
        <v>1148</v>
      </c>
    </row>
    <row r="17" spans="1:10" x14ac:dyDescent="0.25">
      <c r="A17" s="110" t="s">
        <v>44</v>
      </c>
      <c r="B17" s="111">
        <v>4895</v>
      </c>
      <c r="C17" s="111">
        <v>10088400.550000001</v>
      </c>
      <c r="D17" s="111">
        <v>10088400.550000001</v>
      </c>
      <c r="E17" s="390">
        <v>10088400.550000001</v>
      </c>
      <c r="F17" s="27"/>
    </row>
    <row r="18" spans="1:10" x14ac:dyDescent="0.25">
      <c r="A18" s="110" t="s">
        <v>1089</v>
      </c>
      <c r="B18" s="111">
        <v>2011870.84</v>
      </c>
      <c r="C18" s="111">
        <v>2013415.43</v>
      </c>
      <c r="D18" s="111">
        <v>2013415.43</v>
      </c>
      <c r="E18" s="390">
        <v>2013415.43</v>
      </c>
      <c r="F18" s="27"/>
    </row>
    <row r="19" spans="1:10" x14ac:dyDescent="0.25">
      <c r="A19" s="21" t="s">
        <v>244</v>
      </c>
      <c r="B19" s="22">
        <f>SUM(B13:B18)</f>
        <v>34109923.600000001</v>
      </c>
      <c r="C19" s="22">
        <f t="shared" ref="C19:E19" si="0">SUM(C13:C18)</f>
        <v>44443482.509999998</v>
      </c>
      <c r="D19" s="22">
        <f>SUM(D13:D18)</f>
        <v>12151495.934</v>
      </c>
      <c r="E19" s="22">
        <f t="shared" si="0"/>
        <v>12151495.934</v>
      </c>
    </row>
    <row r="20" spans="1:10" x14ac:dyDescent="0.25">
      <c r="A20" s="3" t="s">
        <v>259</v>
      </c>
      <c r="B20" s="24">
        <v>2000.0000000000002</v>
      </c>
      <c r="C20" s="24">
        <v>1000</v>
      </c>
      <c r="D20" s="24">
        <v>1000</v>
      </c>
      <c r="E20" s="24">
        <v>1000</v>
      </c>
      <c r="F20" s="4"/>
    </row>
    <row r="21" spans="1:10" ht="13" x14ac:dyDescent="0.25">
      <c r="A21" s="25" t="s">
        <v>245</v>
      </c>
      <c r="B21" s="26">
        <f>B10+B19+B20</f>
        <v>76193416.969999999</v>
      </c>
      <c r="C21" s="26">
        <f>C10+C19+C20</f>
        <v>65179798.129999995</v>
      </c>
      <c r="D21" s="26">
        <f>D10+D19+D20</f>
        <v>32890057.958200011</v>
      </c>
      <c r="E21" s="26">
        <f t="shared" ref="E21" si="1">E10+E19+E20</f>
        <v>32890057.958200011</v>
      </c>
    </row>
    <row r="22" spans="1:10" x14ac:dyDescent="0.25">
      <c r="A22" s="5"/>
      <c r="B22" s="4"/>
      <c r="C22" s="4"/>
      <c r="D22" s="4"/>
      <c r="E22" s="4"/>
      <c r="F22" s="120">
        <f>F9+F19</f>
        <v>21774489.024200011</v>
      </c>
    </row>
    <row r="23" spans="1:10" x14ac:dyDescent="0.25">
      <c r="A23" s="461" t="s">
        <v>261</v>
      </c>
      <c r="B23" s="461"/>
      <c r="C23" s="461"/>
      <c r="D23" s="461"/>
      <c r="E23" s="461"/>
    </row>
    <row r="24" spans="1:10" x14ac:dyDescent="0.25">
      <c r="A24" s="462"/>
      <c r="B24" s="462"/>
      <c r="C24" s="462"/>
      <c r="D24" s="28"/>
      <c r="E24" s="28"/>
    </row>
    <row r="25" spans="1:10" ht="36.75" customHeight="1" x14ac:dyDescent="0.25">
      <c r="A25" s="461" t="s">
        <v>1149</v>
      </c>
      <c r="B25" s="461"/>
      <c r="C25" s="461"/>
      <c r="D25" s="461"/>
      <c r="E25" s="461"/>
    </row>
    <row r="26" spans="1:10" hidden="1" x14ac:dyDescent="0.25">
      <c r="A26" s="5"/>
      <c r="B26" s="4"/>
      <c r="C26" s="4"/>
      <c r="D26" s="4"/>
      <c r="E26" s="4"/>
      <c r="F26" s="4"/>
      <c r="G26" s="4"/>
      <c r="H26" s="4"/>
      <c r="I26" s="4"/>
      <c r="J26" s="4"/>
    </row>
    <row r="27" spans="1:10" hidden="1" x14ac:dyDescent="0.25">
      <c r="A27" s="5" t="s">
        <v>1087</v>
      </c>
      <c r="B27" s="4">
        <f>D21+199216917.81</f>
        <v>232106975.76820001</v>
      </c>
      <c r="C27" s="4" t="s">
        <v>1090</v>
      </c>
      <c r="D27" s="4"/>
      <c r="E27" s="4"/>
      <c r="F27" s="4"/>
      <c r="G27" s="4"/>
      <c r="H27" s="4"/>
      <c r="I27" s="4"/>
      <c r="J27" s="4"/>
    </row>
    <row r="28" spans="1:10" hidden="1" x14ac:dyDescent="0.25">
      <c r="A28" s="4" t="s">
        <v>1088</v>
      </c>
      <c r="B28" s="4">
        <f>CE_OSS_Global!S471</f>
        <v>231941166.26719999</v>
      </c>
      <c r="C28" s="4"/>
      <c r="D28" s="4"/>
      <c r="E28" s="4"/>
      <c r="F28" s="4"/>
      <c r="G28" s="4"/>
      <c r="H28" s="4"/>
      <c r="I28" s="4"/>
      <c r="J28" s="4"/>
    </row>
    <row r="29" spans="1:10" hidden="1" x14ac:dyDescent="0.25">
      <c r="A29" s="4"/>
      <c r="B29" s="4">
        <f>B27-B28</f>
        <v>165809.50100001693</v>
      </c>
      <c r="C29" s="4" t="s">
        <v>1142</v>
      </c>
      <c r="D29" s="4"/>
      <c r="E29" s="4"/>
      <c r="F29" s="4"/>
      <c r="G29" s="4"/>
      <c r="H29" s="4"/>
      <c r="I29" s="4"/>
      <c r="J29" s="4"/>
    </row>
    <row r="30" spans="1:10" hidden="1" x14ac:dyDescent="0.25">
      <c r="A30" s="5"/>
      <c r="B30" s="4"/>
      <c r="C30" s="4"/>
      <c r="D30" s="4"/>
      <c r="E30" s="4"/>
      <c r="F30" s="4"/>
      <c r="G30" s="4"/>
      <c r="H30" s="4"/>
      <c r="I30" s="4"/>
      <c r="J30" s="4"/>
    </row>
    <row r="31" spans="1:10" hidden="1" x14ac:dyDescent="0.25">
      <c r="C31" s="4"/>
      <c r="D31" s="4"/>
      <c r="E31" s="4"/>
    </row>
    <row r="32" spans="1:10" x14ac:dyDescent="0.25">
      <c r="C32" s="4"/>
      <c r="D32" s="4"/>
      <c r="E32" s="4"/>
    </row>
    <row r="33" spans="3:5" x14ac:dyDescent="0.25">
      <c r="C33" s="4"/>
      <c r="D33" s="4"/>
      <c r="E33" s="4"/>
    </row>
    <row r="34" spans="3:5" x14ac:dyDescent="0.25">
      <c r="C34" s="4"/>
      <c r="D34" s="4"/>
      <c r="E34" s="4"/>
    </row>
    <row r="35" spans="3:5" x14ac:dyDescent="0.25">
      <c r="C35" s="4"/>
      <c r="D35" s="4"/>
      <c r="E35" s="4"/>
    </row>
    <row r="36" spans="3:5" x14ac:dyDescent="0.25">
      <c r="C36" s="4"/>
      <c r="D36" s="4"/>
      <c r="E36" s="4"/>
    </row>
  </sheetData>
  <mergeCells count="13">
    <mergeCell ref="A1:E1"/>
    <mergeCell ref="A23:E23"/>
    <mergeCell ref="A25:E25"/>
    <mergeCell ref="A24:C24"/>
    <mergeCell ref="F3:F4"/>
    <mergeCell ref="B3:C3"/>
    <mergeCell ref="A3:A4"/>
    <mergeCell ref="A11:A12"/>
    <mergeCell ref="B11:C11"/>
    <mergeCell ref="D3:D4"/>
    <mergeCell ref="E3:E4"/>
    <mergeCell ref="D11:D12"/>
    <mergeCell ref="E11:E12"/>
  </mergeCells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</vt:i4>
      </vt:variant>
    </vt:vector>
  </HeadingPairs>
  <TitlesOfParts>
    <vt:vector size="26" baseType="lpstr">
      <vt:lpstr>ClassificacaoFuncional</vt:lpstr>
      <vt:lpstr>Programas</vt:lpstr>
      <vt:lpstr>Atividade_A040101</vt:lpstr>
      <vt:lpstr>Atividade_A040201</vt:lpstr>
      <vt:lpstr>Atividade_A050101</vt:lpstr>
      <vt:lpstr>Atividade_A050102</vt:lpstr>
      <vt:lpstr>Atividade_A060101</vt:lpstr>
      <vt:lpstr>Atividade_A060102</vt:lpstr>
      <vt:lpstr>Atividade_A060103</vt:lpstr>
      <vt:lpstr>Atividade_A060104</vt:lpstr>
      <vt:lpstr>Atividade_A060201</vt:lpstr>
      <vt:lpstr>Atividade_A060202</vt:lpstr>
      <vt:lpstr>Atividade_A060301</vt:lpstr>
      <vt:lpstr>Atividade_A060302</vt:lpstr>
      <vt:lpstr>Atividade_A060303</vt:lpstr>
      <vt:lpstr>Atividade_A070101</vt:lpstr>
      <vt:lpstr>CE_OSS_Global</vt:lpstr>
      <vt:lpstr>CE_RegimeContributivo</vt:lpstr>
      <vt:lpstr>CE_RegimeNaoContributivo</vt:lpstr>
      <vt:lpstr>CE_Administração</vt:lpstr>
      <vt:lpstr>CE_CapitalizaçãoFRSS</vt:lpstr>
      <vt:lpstr>TabelaVII_Lei_CE_Receitas</vt:lpstr>
      <vt:lpstr>TabelaVIII_Lei_Prog_Despesas</vt:lpstr>
      <vt:lpstr>TabelaIX_Lei_CE_Despesas</vt:lpstr>
      <vt:lpstr>Saldos_Tesouraria</vt:lpstr>
      <vt:lpstr>TabelaVII_Lei_CE_Receitas!Print_Area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Aida Maria Soares Mota</cp:lastModifiedBy>
  <cp:lastPrinted>2021-07-15T00:42:41Z</cp:lastPrinted>
  <dcterms:created xsi:type="dcterms:W3CDTF">2021-05-11T11:21:09Z</dcterms:created>
  <dcterms:modified xsi:type="dcterms:W3CDTF">2024-11-06T06:12:10Z</dcterms:modified>
</cp:coreProperties>
</file>